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ls" ContentType="application/vnd.ms-exce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4.xml" ContentType="application/vnd.openxmlformats-officedocument.drawing+xml"/>
  <Override PartName="/xl/comments6.xml" ContentType="application/vnd.openxmlformats-officedocument.spreadsheetml.comments+xml"/>
  <Override PartName="/xl/charts/chart1.xml" ContentType="application/vnd.openxmlformats-officedocument.drawingml.chart+xml"/>
  <Override PartName="/xl/comments7.xml" ContentType="application/vnd.openxmlformats-officedocument.spreadsheetml.comments+xml"/>
  <Override PartName="/xl/drawings/drawing5.xml" ContentType="application/vnd.openxmlformats-officedocument.drawing+xml"/>
  <Override PartName="/xl/comments8.xml" ContentType="application/vnd.openxmlformats-officedocument.spreadsheetml.comments+xml"/>
  <Override PartName="/xl/charts/chart2.xml" ContentType="application/vnd.openxmlformats-officedocument.drawingml.chart+xml"/>
  <Override PartName="/xl/comments9.xml" ContentType="application/vnd.openxmlformats-officedocument.spreadsheetml.comments+xml"/>
  <Override PartName="/xl/drawings/drawing6.xml" ContentType="application/vnd.openxmlformats-officedocument.drawing+xml"/>
  <Override PartName="/xl/comments10.xml" ContentType="application/vnd.openxmlformats-officedocument.spreadsheetml.comments+xml"/>
  <Override PartName="/xl/charts/chart3.xml" ContentType="application/vnd.openxmlformats-officedocument.drawingml.chart+xml"/>
  <Override PartName="/xl/comments11.xml" ContentType="application/vnd.openxmlformats-officedocument.spreadsheetml.comments+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2.xml" ContentType="application/vnd.openxmlformats-officedocument.spreadsheetml.comments+xml"/>
  <Override PartName="/xl/comments13.xml" ContentType="application/vnd.openxmlformats-officedocument.spreadsheetml.comments+xml"/>
  <Override PartName="/xl/drawings/drawing8.xml" ContentType="application/vnd.openxmlformats-officedocument.drawing+xml"/>
  <Override PartName="/xl/comments14.xml" ContentType="application/vnd.openxmlformats-officedocument.spreadsheetml.comments+xml"/>
  <Override PartName="/xl/charts/chart4.xml" ContentType="application/vnd.openxmlformats-officedocument.drawingml.chart+xml"/>
  <Override PartName="/xl/comments15.xml" ContentType="application/vnd.openxmlformats-officedocument.spreadsheetml.comments+xml"/>
  <Override PartName="/xl/drawings/drawing9.xml" ContentType="application/vnd.openxmlformats-officedocument.drawing+xml"/>
  <Override PartName="/xl/comments16.xml" ContentType="application/vnd.openxmlformats-officedocument.spreadsheetml.comments+xml"/>
  <Override PartName="/xl/charts/chart5.xml" ContentType="application/vnd.openxmlformats-officedocument.drawingml.chart+xml"/>
  <Override PartName="/xl/comments17.xml" ContentType="application/vnd.openxmlformats-officedocument.spreadsheetml.comments+xml"/>
  <Override PartName="/xl/drawings/drawing10.xml" ContentType="application/vnd.openxmlformats-officedocument.drawing+xml"/>
  <Override PartName="/xl/comments18.xml" ContentType="application/vnd.openxmlformats-officedocument.spreadsheetml.comments+xml"/>
  <Override PartName="/xl/charts/chart6.xml" ContentType="application/vnd.openxmlformats-officedocument.drawingml.chart+xml"/>
  <Override PartName="/xl/drawings/drawing11.xml" ContentType="application/vnd.openxmlformats-officedocument.drawing+xml"/>
  <Override PartName="/xl/comments19.xml" ContentType="application/vnd.openxmlformats-officedocument.spreadsheetml.comments+xml"/>
  <Override PartName="/xl/charts/chart7.xml" ContentType="application/vnd.openxmlformats-officedocument.drawingml.chart+xml"/>
  <Override PartName="/xl/drawings/drawing12.xml" ContentType="application/vnd.openxmlformats-officedocument.drawing+xml"/>
  <Override PartName="/xl/comments20.xml" ContentType="application/vnd.openxmlformats-officedocument.spreadsheetml.comments+xml"/>
  <Override PartName="/xl/charts/chart8.xml" ContentType="application/vnd.openxmlformats-officedocument.drawingml.chart+xml"/>
  <Override PartName="/xl/comments21.xml" ContentType="application/vnd.openxmlformats-officedocument.spreadsheetml.comments+xml"/>
  <Override PartName="/xl/comments22.xml" ContentType="application/vnd.openxmlformats-officedocument.spreadsheetml.comments+xml"/>
  <Override PartName="/xl/drawings/drawing13.xml" ContentType="application/vnd.openxmlformats-officedocument.drawing+xml"/>
  <Override PartName="/xl/comments23.xml" ContentType="application/vnd.openxmlformats-officedocument.spreadsheetml.comments+xml"/>
  <Override PartName="/xl/charts/chart9.xml" ContentType="application/vnd.openxmlformats-officedocument.drawingml.chart+xml"/>
  <Override PartName="/xl/comments24.xml" ContentType="application/vnd.openxmlformats-officedocument.spreadsheetml.comments+xml"/>
  <Override PartName="/xl/comments25.xml" ContentType="application/vnd.openxmlformats-officedocument.spreadsheetml.comments+xml"/>
  <Override PartName="/xl/drawings/drawing14.xml" ContentType="application/vnd.openxmlformats-officedocument.drawing+xml"/>
  <Override PartName="/xl/comments26.xml" ContentType="application/vnd.openxmlformats-officedocument.spreadsheetml.comments+xml"/>
  <Override PartName="/xl/charts/chart10.xml" ContentType="application/vnd.openxmlformats-officedocument.drawingml.chart+xml"/>
  <Override PartName="/xl/comments27.xml" ContentType="application/vnd.openxmlformats-officedocument.spreadsheetml.comments+xml"/>
  <Override PartName="/xl/drawings/drawing15.xml" ContentType="application/vnd.openxmlformats-officedocument.drawing+xml"/>
  <Override PartName="/xl/comments28.xml" ContentType="application/vnd.openxmlformats-officedocument.spreadsheetml.comments+xml"/>
  <Override PartName="/xl/charts/chart11.xml" ContentType="application/vnd.openxmlformats-officedocument.drawingml.chart+xml"/>
  <Override PartName="/xl/comments29.xml" ContentType="application/vnd.openxmlformats-officedocument.spreadsheetml.comments+xml"/>
  <Override PartName="/xl/drawings/drawing16.xml" ContentType="application/vnd.openxmlformats-officedocument.drawing+xml"/>
  <Override PartName="/xl/comments30.xml" ContentType="application/vnd.openxmlformats-officedocument.spreadsheetml.comments+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saveExternalLinkValues="0" updateLinks="never" codeName="ThisWorkbook"/>
  <mc:AlternateContent xmlns:mc="http://schemas.openxmlformats.org/markup-compatibility/2006">
    <mc:Choice Requires="x15">
      <x15ac:absPath xmlns:x15ac="http://schemas.microsoft.com/office/spreadsheetml/2010/11/ac" url="C:\Users\Dario.Cescon\Dati\workspace-sts\Gas\Architettura\"/>
    </mc:Choice>
  </mc:AlternateContent>
  <xr:revisionPtr revIDLastSave="0" documentId="13_ncr:1_{5CFF7CC7-68BF-460B-B75C-CB628DA060CF}" xr6:coauthVersionLast="47" xr6:coauthVersionMax="47" xr10:uidLastSave="{00000000-0000-0000-0000-000000000000}"/>
  <bookViews>
    <workbookView xWindow="11424" yWindow="0" windowWidth="11712" windowHeight="13776" tabRatio="790" activeTab="9" xr2:uid="{00000000-000D-0000-FFFF-FFFF00000000}"/>
  </bookViews>
  <sheets>
    <sheet name="HMI" sheetId="81" r:id="rId1"/>
    <sheet name="Band BG96" sheetId="82" state="hidden" r:id="rId2"/>
    <sheet name="Band BG95" sheetId="103" r:id="rId3"/>
    <sheet name="Device info" sheetId="84" state="hidden" r:id="rId4"/>
    <sheet name="Request Commands" sheetId="78" r:id="rId5"/>
    <sheet name="Dashboard" sheetId="83" r:id="rId6"/>
    <sheet name="908 CC" sheetId="99" state="hidden" r:id="rId7"/>
    <sheet name="908" sheetId="100" state="hidden" r:id="rId8"/>
    <sheet name="822 CC" sheetId="88" r:id="rId9"/>
    <sheet name="822" sheetId="89" r:id="rId10"/>
    <sheet name="898 CC" sheetId="87" state="hidden" r:id="rId11"/>
    <sheet name="898" sheetId="86" state="hidden" r:id="rId12"/>
    <sheet name="586 CC" sheetId="60" state="hidden" r:id="rId13"/>
    <sheet name="586" sheetId="61" state="hidden" r:id="rId14"/>
    <sheet name="733 CC" sheetId="63" state="hidden" r:id="rId15"/>
    <sheet name="733" sheetId="62" state="hidden" r:id="rId16"/>
    <sheet name="643 CC" sheetId="64" state="hidden" r:id="rId17"/>
    <sheet name="643" sheetId="65" state="hidden" r:id="rId18"/>
    <sheet name="733A CC" sheetId="67" state="hidden" r:id="rId19"/>
    <sheet name="733A" sheetId="66" state="hidden" r:id="rId20"/>
    <sheet name="871ALR" sheetId="95" state="hidden" r:id="rId21"/>
    <sheet name="871A" sheetId="93" state="hidden" r:id="rId22"/>
    <sheet name="871ALR CC" sheetId="96" state="hidden" r:id="rId23"/>
    <sheet name="871A CC" sheetId="94" state="hidden" r:id="rId24"/>
    <sheet name="811" sheetId="69" state="hidden" r:id="rId25"/>
    <sheet name="811 CC" sheetId="68" state="hidden" r:id="rId26"/>
    <sheet name="811A CC" sheetId="92" state="hidden" r:id="rId27"/>
    <sheet name="811A" sheetId="91" state="hidden" r:id="rId28"/>
    <sheet name="871 CC" sheetId="59" state="hidden" r:id="rId29"/>
    <sheet name="871" sheetId="90" state="hidden" r:id="rId30"/>
    <sheet name="811LR CC" sheetId="57" state="hidden" r:id="rId31"/>
    <sheet name="811LR" sheetId="43" state="hidden" r:id="rId32"/>
  </sheets>
  <functionGroups builtInGroupCount="19"/>
  <externalReferences>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s>
  <definedNames>
    <definedName name="___PWR1">'[1]Far Range'!$R$9</definedName>
    <definedName name="___PWR2">'[1]Far Range'!$R$8</definedName>
    <definedName name="___PWR3">'[1]Far Range'!$R$7</definedName>
    <definedName name="___PWR4">'[1]Far Range'!$R$6</definedName>
    <definedName name="___PWR5">'[1]Far Range'!$R$5</definedName>
    <definedName name="___PWR6">'[1]Far Range'!$R$4</definedName>
    <definedName name="__msg2" localSheetId="9">#REF!</definedName>
    <definedName name="__msg2" localSheetId="8">#REF!</definedName>
    <definedName name="__msg2" localSheetId="11">#REF!</definedName>
    <definedName name="__msg2" localSheetId="10">#REF!</definedName>
    <definedName name="__msg2">#REF!</definedName>
    <definedName name="__Pwr1">[2]Tamb!$G$46</definedName>
    <definedName name="__Pwr2">[2]Tamb!$G$45</definedName>
    <definedName name="__Pwr3">[2]Tamb!$G$44</definedName>
    <definedName name="__Pwr4">[2]Tamb!$G$43</definedName>
    <definedName name="__Pwr5">[2]Tamb!$G$42</definedName>
    <definedName name="__Pwr6">[2]Tamb!$G$41</definedName>
    <definedName name="_msg2">#REF!</definedName>
    <definedName name="_Pwr1">'[3]Thermistor 10k'!$G$47</definedName>
    <definedName name="_Pwr2">'[3]Thermistor 10k'!$G$46</definedName>
    <definedName name="_Pwr3">'[3]Thermistor 10k'!$G$45</definedName>
    <definedName name="_Pwr4">'[3]Thermistor 10k'!$G$44</definedName>
    <definedName name="_Pwr5">'[3]Thermistor 10k'!$G$43</definedName>
    <definedName name="_Pwr6">'[3]Thermistor 10k'!$G$42</definedName>
    <definedName name="beta">#REF!</definedName>
    <definedName name="BlocPtrAtMidnight">#REF!</definedName>
    <definedName name="C_Max">'[4]Eeprom Map'!$A$28</definedName>
    <definedName name="Conf">#REF!</definedName>
    <definedName name="correlation">#REF!</definedName>
    <definedName name="CurrentPtr">#REF!</definedName>
    <definedName name="Df">#REF!</definedName>
    <definedName name="DivBy">#REF!</definedName>
    <definedName name="Far_Offset">#REF!</definedName>
    <definedName name="Far_Pass_Level_Lift">#REF!</definedName>
    <definedName name="Gain">#REF!</definedName>
    <definedName name="Guess">#REF!</definedName>
    <definedName name="info" localSheetId="8">#REF!</definedName>
    <definedName name="info" localSheetId="10">#REF!</definedName>
    <definedName name="info">#REF!</definedName>
    <definedName name="LoggerSpeed">#REF!</definedName>
    <definedName name="logspeed">#REF!</definedName>
    <definedName name="LS">#REF!</definedName>
    <definedName name="Max_Level">'[1]Near Range'!$I$2</definedName>
    <definedName name="Near_Reduction_Offset">#REF!</definedName>
    <definedName name="NearLift">'[1]Near Range'!$J$3</definedName>
    <definedName name="NFN">#REF!</definedName>
    <definedName name="NL_Lift_Far">#REF!</definedName>
    <definedName name="NL_Lift_Near">#REF!</definedName>
    <definedName name="NOB">#REF!</definedName>
    <definedName name="Now">#REF!</definedName>
    <definedName name="NrOfLines">#REF!</definedName>
    <definedName name="Nscore">#REF!</definedName>
    <definedName name="offset">#REF!</definedName>
    <definedName name="PDU_Rx">#REF!</definedName>
    <definedName name="Pdu_Tx16">#REF!</definedName>
    <definedName name="Power" localSheetId="9">[5]Ultrasonic!#REF!</definedName>
    <definedName name="Power" localSheetId="8">[5]Ultrasonic!#REF!</definedName>
    <definedName name="Power" localSheetId="11">[5]Ultrasonic!#REF!</definedName>
    <definedName name="Power" localSheetId="10">[5]Ultrasonic!#REF!</definedName>
    <definedName name="Power" localSheetId="6">[6]Ultrasonic!#REF!</definedName>
    <definedName name="Power" localSheetId="2">[6]Ultrasonic!#REF!</definedName>
    <definedName name="Power">[7]Ultrasonic!#REF!</definedName>
    <definedName name="power9" localSheetId="9">#REF!</definedName>
    <definedName name="power9" localSheetId="8">#REF!</definedName>
    <definedName name="power9" localSheetId="11">#REF!</definedName>
    <definedName name="power9" localSheetId="10">#REF!</definedName>
    <definedName name="power9" localSheetId="6">#REF!</definedName>
    <definedName name="power9">#REF!</definedName>
    <definedName name="Pwr_0" localSheetId="9">#REF!</definedName>
    <definedName name="Pwr_0" localSheetId="8">#REF!</definedName>
    <definedName name="Pwr_0" localSheetId="11">#REF!</definedName>
    <definedName name="Pwr_0" localSheetId="10">#REF!</definedName>
    <definedName name="Pwr_0">#REF!</definedName>
    <definedName name="Pwr_1" localSheetId="9">#REF!</definedName>
    <definedName name="Pwr_1" localSheetId="8">#REF!</definedName>
    <definedName name="Pwr_1" localSheetId="11">#REF!</definedName>
    <definedName name="Pwr_1" localSheetId="10">#REF!</definedName>
    <definedName name="Pwr_1">#REF!</definedName>
    <definedName name="Pwr_2" localSheetId="9">#REF!</definedName>
    <definedName name="Pwr_2" localSheetId="8">#REF!</definedName>
    <definedName name="Pwr_2" localSheetId="11">#REF!</definedName>
    <definedName name="Pwr_2" localSheetId="10">#REF!</definedName>
    <definedName name="Pwr_2">#REF!</definedName>
    <definedName name="Pwr0">'[3]Thermistor 10k'!$G$48</definedName>
    <definedName name="pwr1b">#REF!</definedName>
    <definedName name="pwr2b">#REF!</definedName>
    <definedName name="R_squared">#REF!</definedName>
    <definedName name="Rpullup">#REF!</definedName>
    <definedName name="Rsquared">#REF!</definedName>
    <definedName name="se_a">#REF!</definedName>
    <definedName name="se_b">#REF!</definedName>
    <definedName name="se_y0">#REF!</definedName>
    <definedName name="se_y0mean">#REF!</definedName>
    <definedName name="sigma">#REF!</definedName>
    <definedName name="Slope_N">'[1]Near Range'!$H$2</definedName>
    <definedName name="Sonic">#REF!</definedName>
    <definedName name="Sonic_1" localSheetId="9">#REF!</definedName>
    <definedName name="Sonic_1" localSheetId="8">'[8]TSP Info'!#REF!</definedName>
    <definedName name="Sonic_1" localSheetId="11">#REF!</definedName>
    <definedName name="Sonic_1" localSheetId="10">'[8]TSP Info'!#REF!</definedName>
    <definedName name="Sonic_1" localSheetId="6">#REF!</definedName>
    <definedName name="Sonic_1">#REF!</definedName>
    <definedName name="SoundVel">#REF!</definedName>
    <definedName name="St.resid" localSheetId="9">#REF!</definedName>
    <definedName name="St.resid" localSheetId="8">#REF!</definedName>
    <definedName name="St.resid" localSheetId="11">#REF!</definedName>
    <definedName name="St.resid" localSheetId="10">#REF!</definedName>
    <definedName name="St.resid">#REF!</definedName>
    <definedName name="Start16" localSheetId="9">#REF!</definedName>
    <definedName name="Start16" localSheetId="8">#REF!</definedName>
    <definedName name="Start16" localSheetId="11">#REF!</definedName>
    <definedName name="Start16" localSheetId="10">#REF!</definedName>
    <definedName name="Start16">#REF!</definedName>
    <definedName name="SUMx">#REF!</definedName>
    <definedName name="SUMxx">#REF!</definedName>
    <definedName name="SUMxy">#REF!</definedName>
    <definedName name="SUMy">#REF!</definedName>
    <definedName name="SUMyy">#REF!</definedName>
    <definedName name="t">#REF!</definedName>
    <definedName name="t_ratio_a">#REF!</definedName>
    <definedName name="t_ratio_b">#REF!</definedName>
    <definedName name="tamb">#REF!</definedName>
    <definedName name="tempy">#REF!</definedName>
    <definedName name="theta">#REF!</definedName>
    <definedName name="TimeConvert">#REF!</definedName>
    <definedName name="TMR_period">#REF!</definedName>
    <definedName name="TSP_Info" localSheetId="9">#REF!</definedName>
    <definedName name="TSP_Info" localSheetId="8">#REF!</definedName>
    <definedName name="TSP_Info" localSheetId="11">#REF!</definedName>
    <definedName name="TSP_Info" localSheetId="10">#REF!</definedName>
    <definedName name="TSP_Info">#REF!</definedName>
    <definedName name="TSP_Info_1" localSheetId="9">'[9]TSP Info'!$A$2</definedName>
    <definedName name="TSP_Info_1" localSheetId="8">'[9]TSP Info'!$A$2</definedName>
    <definedName name="TSP_Info_1" localSheetId="11">'[9]TSP Info'!$A$2</definedName>
    <definedName name="TSP_Info_1" localSheetId="10">'[9]TSP Info'!$A$2</definedName>
    <definedName name="TSP_Info_1" localSheetId="6">'[10]TSP Info'!$A$2</definedName>
    <definedName name="TSP_Info_1" localSheetId="2">'[10]TSP Info'!$A$2</definedName>
    <definedName name="TSP_Info_1">'[11]TSP Info'!$A$2</definedName>
    <definedName name="Vcc">#REF!</definedName>
    <definedName name="Vdd" localSheetId="8">#REF!</definedName>
    <definedName name="Vdd" localSheetId="10">#REF!</definedName>
    <definedName name="Vdd" localSheetId="6">#REF!</definedName>
    <definedName name="Vdd">#REF!</definedName>
    <definedName name="Vref">#REF!</definedName>
    <definedName name="X_Intercept">#REF!</definedName>
    <definedName name="X_s">#REF!</definedName>
    <definedName name="x0">#REF!</definedName>
    <definedName name="Xs">#REF!</definedName>
    <definedName name="Y_intercept">#REF!</definedName>
    <definedName name="Y_Intercept_N">'[1]Near Range'!$G$2</definedName>
    <definedName name="y_s">#REF!</definedName>
    <definedName name="y0">#REF!</definedName>
    <definedName name="Ys">#REF!</definedName>
    <definedName name="Z_18F3E43F_7680_4BCC_AE71_C5F7FDEFDD59_.wvu.PrintArea" localSheetId="4" hidden="1">'Request Commands'!$A$1:$O$1</definedName>
    <definedName name="Z_18F3E43F_7680_4BCC_AE71_C5F7FDEFDD59_.wvu.Rows" localSheetId="4" hidden="1">'Request Commands'!#REF!,'Request Commands'!#REF!,'Request Commands'!#REF!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97" i="43" l="1"/>
  <c r="A61" i="86"/>
  <c r="D61" i="86" s="1"/>
  <c r="A61" i="89"/>
  <c r="D61" i="89" s="1"/>
  <c r="B61" i="86" l="1"/>
  <c r="C61" i="86" s="1"/>
  <c r="B61" i="89"/>
  <c r="T200" i="103" l="1"/>
  <c r="T199" i="103"/>
  <c r="T198" i="103"/>
  <c r="D198" i="103"/>
  <c r="T197" i="103"/>
  <c r="D197" i="103"/>
  <c r="T196" i="103"/>
  <c r="D196" i="103"/>
  <c r="T195" i="103"/>
  <c r="D195" i="103"/>
  <c r="D199" i="103" s="1"/>
  <c r="J185" i="103" s="1"/>
  <c r="A188" i="103"/>
  <c r="A187" i="103"/>
  <c r="A186" i="103"/>
  <c r="A185" i="103"/>
  <c r="A184" i="103"/>
  <c r="A183" i="103"/>
  <c r="A182" i="103"/>
  <c r="D181" i="103"/>
  <c r="E181" i="103" s="1"/>
  <c r="A181" i="103"/>
  <c r="A180" i="103"/>
  <c r="A179" i="103"/>
  <c r="A178" i="103"/>
  <c r="A177" i="103"/>
  <c r="A176" i="103"/>
  <c r="A175" i="103"/>
  <c r="A174" i="103"/>
  <c r="D173" i="103"/>
  <c r="E173" i="103" s="1"/>
  <c r="A173" i="103"/>
  <c r="A172" i="103"/>
  <c r="A171" i="103"/>
  <c r="A170" i="103"/>
  <c r="A169" i="103"/>
  <c r="A168" i="103"/>
  <c r="A167" i="103"/>
  <c r="A166" i="103"/>
  <c r="D165" i="103"/>
  <c r="E165" i="103" s="1"/>
  <c r="A165" i="103"/>
  <c r="A164" i="103"/>
  <c r="A163" i="103"/>
  <c r="A162" i="103"/>
  <c r="A161" i="103"/>
  <c r="A160" i="103"/>
  <c r="A159" i="103"/>
  <c r="A158" i="103"/>
  <c r="D157" i="103"/>
  <c r="E157" i="103" s="1"/>
  <c r="A157" i="103"/>
  <c r="A156" i="103"/>
  <c r="A155" i="103"/>
  <c r="A154" i="103"/>
  <c r="A153" i="103"/>
  <c r="A152" i="103"/>
  <c r="A151" i="103"/>
  <c r="A150" i="103"/>
  <c r="D149" i="103"/>
  <c r="E149" i="103" s="1"/>
  <c r="A149" i="103"/>
  <c r="A148" i="103"/>
  <c r="A147" i="103"/>
  <c r="A146" i="103"/>
  <c r="A145" i="103"/>
  <c r="A144" i="103"/>
  <c r="A143" i="103"/>
  <c r="A142" i="103"/>
  <c r="D141" i="103"/>
  <c r="E141" i="103" s="1"/>
  <c r="A141" i="103"/>
  <c r="A140" i="103"/>
  <c r="A139" i="103"/>
  <c r="A138" i="103"/>
  <c r="A137" i="103"/>
  <c r="A136" i="103"/>
  <c r="A135" i="103"/>
  <c r="A134" i="103"/>
  <c r="D133" i="103"/>
  <c r="E133" i="103" s="1"/>
  <c r="A133" i="103"/>
  <c r="A132" i="103"/>
  <c r="A131" i="103"/>
  <c r="A130" i="103"/>
  <c r="A129" i="103"/>
  <c r="A128" i="103"/>
  <c r="A127" i="103"/>
  <c r="A126" i="103"/>
  <c r="D125" i="103"/>
  <c r="E125" i="103" s="1"/>
  <c r="A125" i="103"/>
  <c r="A124" i="103"/>
  <c r="A123" i="103"/>
  <c r="A122" i="103"/>
  <c r="A121" i="103"/>
  <c r="A120" i="103"/>
  <c r="A119" i="103"/>
  <c r="A118" i="103"/>
  <c r="D117" i="103"/>
  <c r="E117" i="103" s="1"/>
  <c r="A117" i="103"/>
  <c r="A116" i="103"/>
  <c r="A115" i="103"/>
  <c r="A114" i="103"/>
  <c r="A113" i="103"/>
  <c r="A112" i="103"/>
  <c r="A111" i="103"/>
  <c r="A110" i="103"/>
  <c r="D109" i="103"/>
  <c r="E109" i="103" s="1"/>
  <c r="A109" i="103"/>
  <c r="A108" i="103"/>
  <c r="A107" i="103"/>
  <c r="A106" i="103"/>
  <c r="A105" i="103"/>
  <c r="A104" i="103"/>
  <c r="A103" i="103"/>
  <c r="A102" i="103"/>
  <c r="D101" i="103"/>
  <c r="E101" i="103" s="1"/>
  <c r="A101" i="103"/>
  <c r="A96" i="103"/>
  <c r="A95" i="103"/>
  <c r="A94" i="103"/>
  <c r="A93" i="103"/>
  <c r="A92" i="103"/>
  <c r="A91" i="103"/>
  <c r="A90" i="103"/>
  <c r="D89" i="103"/>
  <c r="E89" i="103" s="1"/>
  <c r="A89" i="103"/>
  <c r="A88" i="103"/>
  <c r="A87" i="103"/>
  <c r="A86" i="103"/>
  <c r="A85" i="103"/>
  <c r="A84" i="103"/>
  <c r="A83" i="103"/>
  <c r="A82" i="103"/>
  <c r="D81" i="103"/>
  <c r="E81" i="103" s="1"/>
  <c r="A81" i="103"/>
  <c r="A80" i="103"/>
  <c r="A79" i="103"/>
  <c r="A78" i="103"/>
  <c r="A77" i="103"/>
  <c r="A76" i="103"/>
  <c r="A75" i="103"/>
  <c r="A74" i="103"/>
  <c r="D73" i="103"/>
  <c r="E73" i="103" s="1"/>
  <c r="A73" i="103"/>
  <c r="A72" i="103"/>
  <c r="A71" i="103"/>
  <c r="A70" i="103"/>
  <c r="A69" i="103"/>
  <c r="A68" i="103"/>
  <c r="A67" i="103"/>
  <c r="A66" i="103"/>
  <c r="D65" i="103"/>
  <c r="E65" i="103" s="1"/>
  <c r="A65" i="103"/>
  <c r="A64" i="103"/>
  <c r="A63" i="103"/>
  <c r="A62" i="103"/>
  <c r="A61" i="103"/>
  <c r="A60" i="103"/>
  <c r="A59" i="103"/>
  <c r="A58" i="103"/>
  <c r="D57" i="103"/>
  <c r="E57" i="103" s="1"/>
  <c r="A57" i="103"/>
  <c r="A56" i="103"/>
  <c r="A55" i="103"/>
  <c r="A54" i="103"/>
  <c r="A53" i="103"/>
  <c r="A52" i="103"/>
  <c r="A51" i="103"/>
  <c r="A50" i="103"/>
  <c r="D49" i="103"/>
  <c r="E49" i="103" s="1"/>
  <c r="A49" i="103"/>
  <c r="A48" i="103"/>
  <c r="A47" i="103"/>
  <c r="A46" i="103"/>
  <c r="A45" i="103"/>
  <c r="A44" i="103"/>
  <c r="A43" i="103"/>
  <c r="A42" i="103"/>
  <c r="E41" i="103"/>
  <c r="D41" i="103"/>
  <c r="A41" i="103"/>
  <c r="A40" i="103"/>
  <c r="A39" i="103"/>
  <c r="A38" i="103"/>
  <c r="A37" i="103"/>
  <c r="A36" i="103"/>
  <c r="A35" i="103"/>
  <c r="A34" i="103"/>
  <c r="D33" i="103"/>
  <c r="E33" i="103" s="1"/>
  <c r="A33" i="103"/>
  <c r="A32" i="103"/>
  <c r="A31" i="103"/>
  <c r="A30" i="103"/>
  <c r="A29" i="103"/>
  <c r="A28" i="103"/>
  <c r="A27" i="103"/>
  <c r="A26" i="103"/>
  <c r="D25" i="103"/>
  <c r="E25" i="103" s="1"/>
  <c r="A25" i="103"/>
  <c r="A24" i="103"/>
  <c r="A23" i="103"/>
  <c r="A22" i="103"/>
  <c r="A21" i="103"/>
  <c r="A20" i="103"/>
  <c r="A19" i="103"/>
  <c r="A18" i="103"/>
  <c r="D17" i="103"/>
  <c r="E17" i="103" s="1"/>
  <c r="A17" i="103"/>
  <c r="A16" i="103"/>
  <c r="A15" i="103"/>
  <c r="A14" i="103"/>
  <c r="A13" i="103"/>
  <c r="A12" i="103"/>
  <c r="A11" i="103"/>
  <c r="A10" i="103"/>
  <c r="D9" i="103"/>
  <c r="E9" i="103" s="1"/>
  <c r="A9" i="103"/>
  <c r="F9" i="103" a="1"/>
  <c r="F9" i="103" l="1"/>
  <c r="F97" i="103" s="1"/>
  <c r="F101" i="103" a="1"/>
  <c r="F101" i="103" l="1"/>
  <c r="F189" i="103" s="1"/>
  <c r="G189" i="103" l="1"/>
  <c r="L189" i="103" s="1"/>
  <c r="F25" i="82"/>
  <c r="D93" i="61"/>
  <c r="D91" i="61"/>
  <c r="D89" i="61"/>
  <c r="D87" i="61"/>
  <c r="D85" i="61"/>
  <c r="D83" i="61"/>
  <c r="D81" i="61"/>
  <c r="D79" i="61"/>
  <c r="D77" i="61"/>
  <c r="D75" i="61"/>
  <c r="D73" i="61"/>
  <c r="D71" i="61"/>
  <c r="D69" i="61"/>
  <c r="D92" i="61"/>
  <c r="D90" i="61"/>
  <c r="D88" i="61"/>
  <c r="D86" i="61"/>
  <c r="D84" i="61"/>
  <c r="D82" i="61"/>
  <c r="D80" i="61"/>
  <c r="D78" i="61"/>
  <c r="D76" i="61"/>
  <c r="D74" i="61"/>
  <c r="D72" i="61"/>
  <c r="D70" i="61"/>
  <c r="D68" i="61"/>
  <c r="D67" i="61"/>
  <c r="K2" i="100"/>
  <c r="K11" i="100"/>
  <c r="A13" i="100"/>
  <c r="C13" i="100" s="1"/>
  <c r="I13" i="100" s="1"/>
  <c r="B13" i="100"/>
  <c r="A14" i="100"/>
  <c r="B14" i="100" s="1"/>
  <c r="A15" i="100"/>
  <c r="B15" i="100" s="1"/>
  <c r="C15" i="100" s="1"/>
  <c r="I15" i="100" s="1"/>
  <c r="A16" i="100"/>
  <c r="B16" i="100"/>
  <c r="C16" i="100"/>
  <c r="A17" i="100"/>
  <c r="B17" i="100" s="1"/>
  <c r="A18" i="100"/>
  <c r="B18" i="100"/>
  <c r="C18" i="100"/>
  <c r="A19" i="100"/>
  <c r="B19" i="100" s="1"/>
  <c r="P22" i="100" s="1"/>
  <c r="A20" i="100"/>
  <c r="B20" i="100"/>
  <c r="K20" i="100"/>
  <c r="A21" i="100"/>
  <c r="A22" i="100"/>
  <c r="B22" i="100"/>
  <c r="A23" i="100"/>
  <c r="B23" i="100"/>
  <c r="A24" i="100"/>
  <c r="B24" i="100"/>
  <c r="A25" i="100"/>
  <c r="B25" i="100" s="1"/>
  <c r="A26" i="100"/>
  <c r="B26" i="100"/>
  <c r="P20" i="100" s="1"/>
  <c r="A27" i="100"/>
  <c r="B27" i="100" s="1"/>
  <c r="P27" i="100"/>
  <c r="A28" i="100"/>
  <c r="B28" i="100"/>
  <c r="A29" i="100"/>
  <c r="B29" i="100"/>
  <c r="A56" i="100"/>
  <c r="B56" i="100"/>
  <c r="A57" i="100"/>
  <c r="C56" i="100" s="1"/>
  <c r="A58" i="100"/>
  <c r="C58" i="100" s="1"/>
  <c r="B58" i="100"/>
  <c r="A59" i="100"/>
  <c r="B59" i="100" s="1"/>
  <c r="C59" i="100" s="1"/>
  <c r="A60" i="100"/>
  <c r="A61" i="100"/>
  <c r="B61" i="100" s="1"/>
  <c r="D61" i="100" s="1"/>
  <c r="A62" i="100"/>
  <c r="B62" i="100" s="1"/>
  <c r="K62" i="100"/>
  <c r="S62" i="100"/>
  <c r="A63" i="100"/>
  <c r="A64" i="100"/>
  <c r="B64" i="100"/>
  <c r="G66" i="100"/>
  <c r="A100" i="100"/>
  <c r="C100" i="100"/>
  <c r="A101" i="100"/>
  <c r="C101" i="100"/>
  <c r="A102" i="100"/>
  <c r="C102" i="100"/>
  <c r="A103" i="100"/>
  <c r="C103" i="100" s="1"/>
  <c r="A104" i="100"/>
  <c r="C104" i="100"/>
  <c r="A105" i="100"/>
  <c r="C105" i="100"/>
  <c r="A106" i="100"/>
  <c r="C106" i="100"/>
  <c r="A107" i="100"/>
  <c r="C107" i="100" s="1"/>
  <c r="A108" i="100"/>
  <c r="C108" i="100"/>
  <c r="A109" i="100"/>
  <c r="C109" i="100"/>
  <c r="A110" i="100"/>
  <c r="C110" i="100"/>
  <c r="A111" i="100"/>
  <c r="C111" i="100" s="1"/>
  <c r="A112" i="100"/>
  <c r="A113" i="100"/>
  <c r="A114" i="100"/>
  <c r="G195" i="100"/>
  <c r="A200" i="100"/>
  <c r="C200" i="100" s="1"/>
  <c r="A205" i="100"/>
  <c r="A206" i="100"/>
  <c r="C206" i="100" s="1"/>
  <c r="A207" i="100"/>
  <c r="C207" i="100" s="1"/>
  <c r="A208" i="100"/>
  <c r="C208" i="100" s="1"/>
  <c r="A209" i="100"/>
  <c r="C210" i="100" s="1"/>
  <c r="A210" i="100"/>
  <c r="A211" i="100"/>
  <c r="C211" i="100"/>
  <c r="A212" i="100"/>
  <c r="C212" i="100"/>
  <c r="A213" i="100"/>
  <c r="A214" i="100"/>
  <c r="C214" i="100" s="1"/>
  <c r="A215" i="100"/>
  <c r="C215" i="100" s="1"/>
  <c r="A216" i="100"/>
  <c r="C216" i="100" s="1"/>
  <c r="A217" i="100"/>
  <c r="A218" i="100"/>
  <c r="C218" i="100"/>
  <c r="A219" i="100"/>
  <c r="C219" i="100"/>
  <c r="A220" i="100"/>
  <c r="C220" i="100"/>
  <c r="A221" i="100"/>
  <c r="A222" i="100"/>
  <c r="C222" i="100"/>
  <c r="A223" i="100"/>
  <c r="C223" i="100" s="1"/>
  <c r="A224" i="100"/>
  <c r="C224" i="100" s="1"/>
  <c r="A225" i="100"/>
  <c r="F225" i="100"/>
  <c r="C225" i="100" s="1"/>
  <c r="A226" i="100"/>
  <c r="F226" i="100" s="1"/>
  <c r="C226" i="100" s="1"/>
  <c r="A227" i="100"/>
  <c r="F227" i="100"/>
  <c r="C227" i="100" s="1"/>
  <c r="A228" i="100"/>
  <c r="C228" i="100"/>
  <c r="F228" i="100"/>
  <c r="A229" i="100"/>
  <c r="F229" i="100" s="1"/>
  <c r="C229" i="100" s="1"/>
  <c r="A230" i="100"/>
  <c r="F230" i="100" s="1"/>
  <c r="C230" i="100" s="1"/>
  <c r="A231" i="100"/>
  <c r="F231" i="100"/>
  <c r="C231" i="100" s="1"/>
  <c r="A232" i="100"/>
  <c r="C232" i="100"/>
  <c r="F232" i="100"/>
  <c r="A233" i="100"/>
  <c r="F233" i="100" s="1"/>
  <c r="C233" i="100" s="1"/>
  <c r="A234" i="100"/>
  <c r="F234" i="100" s="1"/>
  <c r="C234" i="100"/>
  <c r="A235" i="100"/>
  <c r="F235" i="100" s="1"/>
  <c r="C235" i="100" s="1"/>
  <c r="A236" i="100"/>
  <c r="C236" i="100"/>
  <c r="F236" i="100"/>
  <c r="A237" i="100"/>
  <c r="F237" i="100"/>
  <c r="C237" i="100" s="1"/>
  <c r="A238" i="100"/>
  <c r="F238" i="100" s="1"/>
  <c r="C238" i="100"/>
  <c r="A239" i="100"/>
  <c r="C239" i="100"/>
  <c r="F239" i="100"/>
  <c r="A240" i="100"/>
  <c r="C240" i="100"/>
  <c r="F240" i="100"/>
  <c r="A241" i="100"/>
  <c r="F241" i="100"/>
  <c r="C241" i="100" s="1"/>
  <c r="A242" i="100"/>
  <c r="F242" i="100" s="1"/>
  <c r="C242" i="100"/>
  <c r="A243" i="100"/>
  <c r="F243" i="100" s="1"/>
  <c r="C243" i="100" s="1"/>
  <c r="A244" i="100"/>
  <c r="F244" i="100"/>
  <c r="C244" i="100" s="1"/>
  <c r="A245" i="100"/>
  <c r="F245" i="100" s="1"/>
  <c r="C245" i="100" s="1"/>
  <c r="A246" i="100"/>
  <c r="F246" i="100" s="1"/>
  <c r="C246" i="100" s="1"/>
  <c r="A247" i="100"/>
  <c r="F247" i="100"/>
  <c r="C247" i="100" s="1"/>
  <c r="A248" i="100"/>
  <c r="C248" i="100"/>
  <c r="F248" i="100"/>
  <c r="A249" i="100"/>
  <c r="F249" i="100" s="1"/>
  <c r="C249" i="100" s="1"/>
  <c r="A250" i="100"/>
  <c r="F250" i="100" s="1"/>
  <c r="C250" i="100" s="1"/>
  <c r="A251" i="100"/>
  <c r="F251" i="100"/>
  <c r="C251" i="100" s="1"/>
  <c r="A252" i="100"/>
  <c r="F252" i="100"/>
  <c r="C252" i="100" s="1"/>
  <c r="A253" i="100"/>
  <c r="F253" i="100" s="1"/>
  <c r="C253" i="100" s="1"/>
  <c r="A254" i="100"/>
  <c r="F254" i="100" s="1"/>
  <c r="C254" i="100"/>
  <c r="A255" i="100"/>
  <c r="F255" i="100" s="1"/>
  <c r="C255" i="100" s="1"/>
  <c r="A256" i="100"/>
  <c r="C256" i="100"/>
  <c r="F256" i="100"/>
  <c r="A257" i="100"/>
  <c r="F257" i="100"/>
  <c r="C257" i="100" s="1"/>
  <c r="A258" i="100"/>
  <c r="F258" i="100" s="1"/>
  <c r="C258" i="100"/>
  <c r="A259" i="100"/>
  <c r="F259" i="100"/>
  <c r="C259" i="100" s="1"/>
  <c r="A260" i="100"/>
  <c r="C260" i="100"/>
  <c r="F260" i="100"/>
  <c r="A261" i="100"/>
  <c r="F261" i="100"/>
  <c r="C261" i="100" s="1"/>
  <c r="A262" i="100"/>
  <c r="F262" i="100" s="1"/>
  <c r="C262" i="100" s="1"/>
  <c r="A263" i="100"/>
  <c r="F263" i="100" s="1"/>
  <c r="C263" i="100" s="1"/>
  <c r="A264" i="100"/>
  <c r="C264" i="100"/>
  <c r="F264" i="100"/>
  <c r="A265" i="100"/>
  <c r="C265" i="100" s="1"/>
  <c r="A266" i="100"/>
  <c r="A267" i="100"/>
  <c r="C267" i="100" s="1"/>
  <c r="A268" i="100"/>
  <c r="A269" i="100"/>
  <c r="A270" i="100"/>
  <c r="C270" i="100"/>
  <c r="A271" i="100"/>
  <c r="A272" i="100"/>
  <c r="A273" i="100"/>
  <c r="C274" i="100" s="1"/>
  <c r="A274" i="100"/>
  <c r="A275" i="100"/>
  <c r="A276" i="100"/>
  <c r="C276" i="100"/>
  <c r="A277" i="100"/>
  <c r="A278" i="100"/>
  <c r="A279" i="100"/>
  <c r="A280" i="100"/>
  <c r="A281" i="100"/>
  <c r="A282" i="100"/>
  <c r="A283" i="100"/>
  <c r="C283" i="100"/>
  <c r="A284" i="100"/>
  <c r="A285" i="100"/>
  <c r="A286" i="100"/>
  <c r="C285" i="100" s="1"/>
  <c r="A287" i="100"/>
  <c r="C287" i="100"/>
  <c r="A288" i="100"/>
  <c r="A289" i="100"/>
  <c r="A290" i="100"/>
  <c r="C290" i="100"/>
  <c r="A291" i="100"/>
  <c r="C291" i="100"/>
  <c r="A292" i="100"/>
  <c r="C292" i="100"/>
  <c r="A293" i="100"/>
  <c r="C293" i="100"/>
  <c r="A294" i="100"/>
  <c r="C294" i="100"/>
  <c r="A295" i="100"/>
  <c r="C295" i="100"/>
  <c r="A296" i="100"/>
  <c r="C296" i="100"/>
  <c r="A297" i="100"/>
  <c r="C297" i="100"/>
  <c r="A298" i="100"/>
  <c r="C298" i="100"/>
  <c r="A299" i="100"/>
  <c r="C299" i="100"/>
  <c r="A300" i="100"/>
  <c r="C300" i="100"/>
  <c r="A301" i="100"/>
  <c r="A302" i="100"/>
  <c r="C301" i="100" s="1"/>
  <c r="A303" i="100"/>
  <c r="A360" i="100"/>
  <c r="C360" i="100" s="1"/>
  <c r="A362" i="100"/>
  <c r="C362" i="100"/>
  <c r="A363" i="100"/>
  <c r="C363" i="100"/>
  <c r="A364" i="100"/>
  <c r="C364" i="100"/>
  <c r="C361" i="100" s="1"/>
  <c r="A365" i="100"/>
  <c r="C365" i="100"/>
  <c r="A366" i="100"/>
  <c r="C366" i="100"/>
  <c r="A367" i="100"/>
  <c r="C367" i="100"/>
  <c r="A368" i="100"/>
  <c r="C368" i="100"/>
  <c r="A370" i="100"/>
  <c r="C370" i="100"/>
  <c r="A371" i="100"/>
  <c r="C371" i="100"/>
  <c r="A372" i="100"/>
  <c r="C372" i="100"/>
  <c r="A373" i="100"/>
  <c r="C373" i="100"/>
  <c r="A374" i="100"/>
  <c r="C374" i="100"/>
  <c r="A375" i="100"/>
  <c r="C375" i="100"/>
  <c r="A376" i="100"/>
  <c r="C376" i="100"/>
  <c r="A377" i="100"/>
  <c r="C377" i="100"/>
  <c r="A378" i="100"/>
  <c r="C378" i="100"/>
  <c r="A380" i="100"/>
  <c r="C380" i="100"/>
  <c r="A381" i="100"/>
  <c r="C381" i="100"/>
  <c r="A382" i="100"/>
  <c r="C382" i="100"/>
  <c r="A396" i="100"/>
  <c r="C396" i="100"/>
  <c r="A397" i="100"/>
  <c r="C397" i="100"/>
  <c r="A398" i="100"/>
  <c r="C398" i="100"/>
  <c r="A400" i="100"/>
  <c r="C400" i="100"/>
  <c r="A401" i="100"/>
  <c r="C401" i="100"/>
  <c r="A402" i="100"/>
  <c r="C402" i="100"/>
  <c r="A403" i="100"/>
  <c r="C403" i="100"/>
  <c r="G67" i="100" l="1"/>
  <c r="A66" i="100"/>
  <c r="I23" i="100"/>
  <c r="I22" i="100"/>
  <c r="C61" i="100"/>
  <c r="C19" i="100"/>
  <c r="P21" i="100"/>
  <c r="P23" i="100"/>
  <c r="P26" i="100"/>
  <c r="P24" i="100"/>
  <c r="P25" i="100"/>
  <c r="C62" i="100"/>
  <c r="D62" i="100"/>
  <c r="B21" i="100"/>
  <c r="C20" i="100"/>
  <c r="A195" i="100"/>
  <c r="C195" i="100" s="1"/>
  <c r="G196" i="100"/>
  <c r="G197" i="100" s="1"/>
  <c r="B63" i="100"/>
  <c r="C63" i="100"/>
  <c r="C28" i="100"/>
  <c r="C29" i="100"/>
  <c r="I301" i="100" s="1"/>
  <c r="P9" i="100"/>
  <c r="P2" i="100"/>
  <c r="P3" i="100"/>
  <c r="P4" i="100"/>
  <c r="P5" i="100"/>
  <c r="P7" i="100"/>
  <c r="P8" i="100"/>
  <c r="P6" i="100"/>
  <c r="C64" i="100"/>
  <c r="Q63" i="100"/>
  <c r="R63" i="100" s="1"/>
  <c r="S63" i="100" s="1"/>
  <c r="T63" i="100" s="1"/>
  <c r="J66" i="100" s="1"/>
  <c r="J67" i="100" s="1"/>
  <c r="J68" i="100" s="1"/>
  <c r="J69" i="100" s="1"/>
  <c r="J70" i="100" s="1"/>
  <c r="J71" i="100" s="1"/>
  <c r="J72" i="100" s="1"/>
  <c r="J73" i="100" s="1"/>
  <c r="J74" i="100" s="1"/>
  <c r="J75" i="100" s="1"/>
  <c r="J76" i="100" s="1"/>
  <c r="J77" i="100" s="1"/>
  <c r="J78" i="100" s="1"/>
  <c r="J79" i="100" s="1"/>
  <c r="J80" i="100" s="1"/>
  <c r="J81" i="100" s="1"/>
  <c r="J82" i="100" s="1"/>
  <c r="J83" i="100" s="1"/>
  <c r="J84" i="100" s="1"/>
  <c r="J85" i="100" s="1"/>
  <c r="J86" i="100" s="1"/>
  <c r="J87" i="100" s="1"/>
  <c r="J88" i="100" s="1"/>
  <c r="J89" i="100" s="1"/>
  <c r="J90" i="100" s="1"/>
  <c r="J91" i="100" s="1"/>
  <c r="J92" i="100" s="1"/>
  <c r="J93" i="100" s="1"/>
  <c r="C17" i="100"/>
  <c r="C458" i="100"/>
  <c r="B459" i="100"/>
  <c r="C459" i="100"/>
  <c r="B460" i="100"/>
  <c r="C460" i="100"/>
  <c r="B461" i="100"/>
  <c r="B462" i="100" s="1"/>
  <c r="C461" i="100"/>
  <c r="D122" i="99"/>
  <c r="C122" i="99"/>
  <c r="C117" i="99"/>
  <c r="D111" i="99"/>
  <c r="C111" i="99"/>
  <c r="C107" i="99"/>
  <c r="H102" i="99"/>
  <c r="D102" i="99"/>
  <c r="D101" i="99"/>
  <c r="H101" i="99" s="1"/>
  <c r="C98" i="99"/>
  <c r="C94" i="99"/>
  <c r="C90" i="99"/>
  <c r="C86" i="99"/>
  <c r="C82" i="99"/>
  <c r="C78" i="99"/>
  <c r="M77" i="99"/>
  <c r="C74" i="99"/>
  <c r="M73" i="99"/>
  <c r="C72" i="99"/>
  <c r="C70" i="99"/>
  <c r="C68" i="99"/>
  <c r="C66" i="99"/>
  <c r="C64" i="99"/>
  <c r="C62" i="99"/>
  <c r="C60" i="99"/>
  <c r="E55" i="99"/>
  <c r="D55" i="99"/>
  <c r="C55" i="99"/>
  <c r="M51" i="99"/>
  <c r="C51" i="99"/>
  <c r="D50" i="99"/>
  <c r="D49" i="99"/>
  <c r="D48" i="99"/>
  <c r="D47" i="99"/>
  <c r="D43" i="99"/>
  <c r="D42" i="99"/>
  <c r="D41" i="99"/>
  <c r="C44" i="99" s="1"/>
  <c r="J30" i="99"/>
  <c r="I30" i="99"/>
  <c r="H30" i="99"/>
  <c r="G30" i="99"/>
  <c r="F30" i="99"/>
  <c r="E30" i="99"/>
  <c r="D30" i="99"/>
  <c r="D31" i="99" s="1"/>
  <c r="C37" i="99" s="1"/>
  <c r="P27" i="99"/>
  <c r="D27" i="99"/>
  <c r="C27" i="99"/>
  <c r="D25" i="99"/>
  <c r="D22" i="99"/>
  <c r="C26" i="99" s="1"/>
  <c r="D20" i="99"/>
  <c r="J18" i="99"/>
  <c r="J17" i="99"/>
  <c r="C13" i="99"/>
  <c r="M9" i="99"/>
  <c r="C9" i="99"/>
  <c r="P13" i="100" l="1"/>
  <c r="P15" i="100"/>
  <c r="P11" i="100"/>
  <c r="Q15" i="100"/>
  <c r="P17" i="100"/>
  <c r="P12" i="100"/>
  <c r="P14" i="100"/>
  <c r="P16" i="100"/>
  <c r="P18" i="100"/>
  <c r="C462" i="100"/>
  <c r="B463" i="100"/>
  <c r="B81" i="100"/>
  <c r="B89" i="100"/>
  <c r="I28" i="100"/>
  <c r="B66" i="100"/>
  <c r="B91" i="100" s="1"/>
  <c r="B77" i="100"/>
  <c r="B83" i="100"/>
  <c r="B76" i="100"/>
  <c r="B75" i="100"/>
  <c r="B79" i="100"/>
  <c r="B90" i="100"/>
  <c r="B80" i="100"/>
  <c r="B84" i="100"/>
  <c r="B88" i="100"/>
  <c r="B92" i="100"/>
  <c r="F61" i="100"/>
  <c r="E61" i="100"/>
  <c r="C14" i="100"/>
  <c r="K66" i="100"/>
  <c r="E66" i="100" s="1"/>
  <c r="AL66" i="100"/>
  <c r="L66" i="100"/>
  <c r="F66" i="100" s="1"/>
  <c r="M66" i="100"/>
  <c r="N66" i="100"/>
  <c r="S66" i="100" s="1"/>
  <c r="C456" i="100"/>
  <c r="G198" i="100"/>
  <c r="G199" i="100" s="1"/>
  <c r="A199" i="100" s="1"/>
  <c r="C199" i="100" s="1"/>
  <c r="A197" i="100"/>
  <c r="C197" i="100" s="1"/>
  <c r="A67" i="100"/>
  <c r="G68" i="100"/>
  <c r="E22" i="99"/>
  <c r="C103" i="99"/>
  <c r="M5" i="99" s="1"/>
  <c r="C158" i="96"/>
  <c r="C156" i="96"/>
  <c r="C154" i="96"/>
  <c r="C152" i="96"/>
  <c r="C150" i="96"/>
  <c r="C145" i="96"/>
  <c r="C135" i="96"/>
  <c r="C131" i="96"/>
  <c r="C126" i="96"/>
  <c r="C115" i="96"/>
  <c r="C104" i="96"/>
  <c r="C100" i="96"/>
  <c r="M96" i="96"/>
  <c r="C96" i="96"/>
  <c r="C92" i="96"/>
  <c r="C88" i="96"/>
  <c r="C84" i="96"/>
  <c r="C80" i="96"/>
  <c r="C78" i="96"/>
  <c r="C76" i="96"/>
  <c r="C74" i="96"/>
  <c r="C72" i="96"/>
  <c r="C70" i="96"/>
  <c r="C68" i="96"/>
  <c r="C66" i="96"/>
  <c r="K61" i="96"/>
  <c r="I61" i="96"/>
  <c r="J61" i="96" s="1"/>
  <c r="F61" i="96"/>
  <c r="C61" i="96"/>
  <c r="B61" i="96"/>
  <c r="J58" i="96"/>
  <c r="I54" i="96"/>
  <c r="F54" i="96"/>
  <c r="C54" i="96"/>
  <c r="B54" i="96"/>
  <c r="C47" i="96"/>
  <c r="C43" i="96"/>
  <c r="C38" i="96"/>
  <c r="P28" i="96"/>
  <c r="D28" i="96"/>
  <c r="C28" i="96"/>
  <c r="C27" i="96"/>
  <c r="D26" i="96"/>
  <c r="C14" i="96"/>
  <c r="C10" i="96"/>
  <c r="B10" i="96"/>
  <c r="B501" i="95"/>
  <c r="B502" i="95" s="1"/>
  <c r="B503" i="95" s="1"/>
  <c r="C500" i="95"/>
  <c r="B498" i="95"/>
  <c r="C498" i="95" s="1"/>
  <c r="A473" i="95"/>
  <c r="C473" i="95" s="1"/>
  <c r="A472" i="95"/>
  <c r="C472" i="95" s="1"/>
  <c r="A471" i="95"/>
  <c r="C471" i="95" s="1"/>
  <c r="A470" i="95"/>
  <c r="A469" i="95"/>
  <c r="A468" i="95"/>
  <c r="A467" i="95"/>
  <c r="A466" i="95"/>
  <c r="C466" i="95" s="1"/>
  <c r="A465" i="95"/>
  <c r="C465" i="95" s="1"/>
  <c r="A464" i="95"/>
  <c r="A463" i="95"/>
  <c r="A462" i="95"/>
  <c r="A461" i="95"/>
  <c r="A460" i="95"/>
  <c r="A459" i="95"/>
  <c r="A458" i="95"/>
  <c r="A457" i="95"/>
  <c r="A456" i="95"/>
  <c r="A455" i="95"/>
  <c r="A454" i="95"/>
  <c r="A453" i="95"/>
  <c r="A452" i="95"/>
  <c r="A451" i="95"/>
  <c r="A450" i="95"/>
  <c r="E450" i="95" s="1"/>
  <c r="A449" i="95"/>
  <c r="A448" i="95"/>
  <c r="A447" i="95"/>
  <c r="A446" i="95"/>
  <c r="A445" i="95"/>
  <c r="A444" i="95"/>
  <c r="A443" i="95"/>
  <c r="A442" i="95"/>
  <c r="A441" i="95"/>
  <c r="A440" i="95"/>
  <c r="A439" i="95"/>
  <c r="A438" i="95"/>
  <c r="A437" i="95"/>
  <c r="F437" i="95" s="1"/>
  <c r="C437" i="95" s="1"/>
  <c r="A436" i="95"/>
  <c r="F436" i="95" s="1"/>
  <c r="C436" i="95" s="1"/>
  <c r="A435" i="95"/>
  <c r="A434" i="95"/>
  <c r="A433" i="95"/>
  <c r="F433" i="95" s="1"/>
  <c r="C433" i="95" s="1"/>
  <c r="A432" i="95"/>
  <c r="F432" i="95" s="1"/>
  <c r="C432" i="95" s="1"/>
  <c r="A431" i="95"/>
  <c r="F431" i="95" s="1"/>
  <c r="C431" i="95" s="1"/>
  <c r="A430" i="95"/>
  <c r="A429" i="95"/>
  <c r="F429" i="95" s="1"/>
  <c r="C429" i="95" s="1"/>
  <c r="A428" i="95"/>
  <c r="F428" i="95" s="1"/>
  <c r="C428" i="95" s="1"/>
  <c r="A427" i="95"/>
  <c r="A426" i="95"/>
  <c r="A425" i="95"/>
  <c r="F425" i="95" s="1"/>
  <c r="C425" i="95" s="1"/>
  <c r="A424" i="95"/>
  <c r="F424" i="95" s="1"/>
  <c r="C424" i="95" s="1"/>
  <c r="A423" i="95"/>
  <c r="F423" i="95" s="1"/>
  <c r="C423" i="95" s="1"/>
  <c r="A422" i="95"/>
  <c r="A421" i="95"/>
  <c r="F421" i="95" s="1"/>
  <c r="C421" i="95" s="1"/>
  <c r="A420" i="95"/>
  <c r="F420" i="95" s="1"/>
  <c r="C420" i="95" s="1"/>
  <c r="A419" i="95"/>
  <c r="A418" i="95"/>
  <c r="A417" i="95"/>
  <c r="F417" i="95" s="1"/>
  <c r="C417" i="95" s="1"/>
  <c r="A416" i="95"/>
  <c r="F416" i="95" s="1"/>
  <c r="C416" i="95" s="1"/>
  <c r="A415" i="95"/>
  <c r="F415" i="95" s="1"/>
  <c r="C415" i="95" s="1"/>
  <c r="A414" i="95"/>
  <c r="A413" i="95"/>
  <c r="F413" i="95" s="1"/>
  <c r="C413" i="95" s="1"/>
  <c r="A412" i="95"/>
  <c r="F412" i="95" s="1"/>
  <c r="C412" i="95" s="1"/>
  <c r="A411" i="95"/>
  <c r="A410" i="95"/>
  <c r="A409" i="95"/>
  <c r="F409" i="95" s="1"/>
  <c r="C409" i="95" s="1"/>
  <c r="A408" i="95"/>
  <c r="F408" i="95" s="1"/>
  <c r="C408" i="95" s="1"/>
  <c r="A407" i="95"/>
  <c r="F407" i="95" s="1"/>
  <c r="C407" i="95" s="1"/>
  <c r="A406" i="95"/>
  <c r="A405" i="95"/>
  <c r="F405" i="95" s="1"/>
  <c r="C405" i="95" s="1"/>
  <c r="A404" i="95"/>
  <c r="F404" i="95" s="1"/>
  <c r="C404" i="95" s="1"/>
  <c r="A403" i="95"/>
  <c r="A402" i="95"/>
  <c r="A401" i="95"/>
  <c r="F401" i="95" s="1"/>
  <c r="C401" i="95" s="1"/>
  <c r="A400" i="95"/>
  <c r="F400" i="95" s="1"/>
  <c r="C400" i="95" s="1"/>
  <c r="A399" i="95"/>
  <c r="F399" i="95" s="1"/>
  <c r="C399" i="95" s="1"/>
  <c r="A398" i="95"/>
  <c r="A397" i="95"/>
  <c r="C397" i="95" s="1"/>
  <c r="A396" i="95"/>
  <c r="C396" i="95" s="1"/>
  <c r="A395" i="95"/>
  <c r="A394" i="95"/>
  <c r="A393" i="95"/>
  <c r="C393" i="95" s="1"/>
  <c r="A392" i="95"/>
  <c r="C392" i="95" s="1"/>
  <c r="A391" i="95"/>
  <c r="A390" i="95"/>
  <c r="A389" i="95"/>
  <c r="C389" i="95" s="1"/>
  <c r="A388" i="95"/>
  <c r="C388" i="95" s="1"/>
  <c r="A387" i="95"/>
  <c r="A386" i="95"/>
  <c r="A385" i="95"/>
  <c r="C385" i="95" s="1"/>
  <c r="A384" i="95"/>
  <c r="C384" i="95" s="1"/>
  <c r="L377" i="95" s="1"/>
  <c r="A383" i="95"/>
  <c r="A382" i="95"/>
  <c r="A381" i="95"/>
  <c r="C381" i="95" s="1"/>
  <c r="L375" i="95" s="1"/>
  <c r="A380" i="95"/>
  <c r="C380" i="95" s="1"/>
  <c r="L374" i="95" s="1"/>
  <c r="A379" i="95"/>
  <c r="A378" i="95"/>
  <c r="A377" i="95"/>
  <c r="C377" i="95" s="1"/>
  <c r="L372" i="95" s="1"/>
  <c r="A376" i="95"/>
  <c r="C376" i="95" s="1"/>
  <c r="L371" i="95" s="1"/>
  <c r="A375" i="95"/>
  <c r="A374" i="95"/>
  <c r="A373" i="95"/>
  <c r="C373" i="95" s="1"/>
  <c r="A372" i="95"/>
  <c r="C372" i="95" s="1"/>
  <c r="L368" i="95" s="1"/>
  <c r="A371" i="95"/>
  <c r="A370" i="95"/>
  <c r="A369" i="95"/>
  <c r="C369" i="95" s="1"/>
  <c r="A368" i="95"/>
  <c r="C368" i="95" s="1"/>
  <c r="L365" i="95" s="1"/>
  <c r="A367" i="95"/>
  <c r="A366" i="95"/>
  <c r="A365" i="95"/>
  <c r="C365" i="95" s="1"/>
  <c r="A364" i="95"/>
  <c r="C364" i="95" s="1"/>
  <c r="L362" i="95" s="1"/>
  <c r="A363" i="95"/>
  <c r="A362" i="95"/>
  <c r="A361" i="95"/>
  <c r="C361" i="95" s="1"/>
  <c r="A360" i="95"/>
  <c r="C360" i="95" s="1"/>
  <c r="L359" i="95" s="1"/>
  <c r="A359" i="95"/>
  <c r="A358" i="95"/>
  <c r="A357" i="95"/>
  <c r="C357" i="95" s="1"/>
  <c r="A356" i="95"/>
  <c r="C356" i="95" s="1"/>
  <c r="L356" i="95" s="1"/>
  <c r="A355" i="95"/>
  <c r="A354" i="95"/>
  <c r="A353" i="95"/>
  <c r="C353" i="95" s="1"/>
  <c r="A352" i="95"/>
  <c r="C352" i="95" s="1"/>
  <c r="A351" i="95"/>
  <c r="A350" i="95"/>
  <c r="G346" i="95"/>
  <c r="C346" i="95"/>
  <c r="A346" i="95"/>
  <c r="G345" i="95"/>
  <c r="C345" i="95"/>
  <c r="A345" i="95"/>
  <c r="H344" i="95"/>
  <c r="G344" i="95"/>
  <c r="C344" i="95"/>
  <c r="A344" i="95"/>
  <c r="H343" i="95"/>
  <c r="G343" i="95"/>
  <c r="C343" i="95"/>
  <c r="A343" i="95"/>
  <c r="H342" i="95"/>
  <c r="G342" i="95"/>
  <c r="C342" i="95"/>
  <c r="A342" i="95"/>
  <c r="H341" i="95"/>
  <c r="G341" i="95"/>
  <c r="C341" i="95"/>
  <c r="A341" i="95"/>
  <c r="H340" i="95"/>
  <c r="G340" i="95"/>
  <c r="C340" i="95"/>
  <c r="A340" i="95"/>
  <c r="H339" i="95"/>
  <c r="G339" i="95"/>
  <c r="C339" i="95"/>
  <c r="A339" i="95"/>
  <c r="H338" i="95"/>
  <c r="G338" i="95"/>
  <c r="C338" i="95"/>
  <c r="A338" i="95"/>
  <c r="H337" i="95"/>
  <c r="G337" i="95"/>
  <c r="C337" i="95"/>
  <c r="A337" i="95"/>
  <c r="H336" i="95"/>
  <c r="G336" i="95"/>
  <c r="C336" i="95"/>
  <c r="A336" i="95"/>
  <c r="H335" i="95"/>
  <c r="G335" i="95"/>
  <c r="C335" i="95"/>
  <c r="A335" i="95"/>
  <c r="H334" i="95"/>
  <c r="G334" i="95"/>
  <c r="C334" i="95"/>
  <c r="A334" i="95"/>
  <c r="G333" i="95"/>
  <c r="C333" i="95"/>
  <c r="A333" i="95"/>
  <c r="H332" i="95"/>
  <c r="G332" i="95"/>
  <c r="C332" i="95"/>
  <c r="A332" i="95"/>
  <c r="H331" i="95"/>
  <c r="G331" i="95"/>
  <c r="C331" i="95"/>
  <c r="A331" i="95"/>
  <c r="H330" i="95"/>
  <c r="G330" i="95"/>
  <c r="C330" i="95"/>
  <c r="A330" i="95"/>
  <c r="H329" i="95"/>
  <c r="G329" i="95"/>
  <c r="C329" i="95"/>
  <c r="A329" i="95"/>
  <c r="H328" i="95"/>
  <c r="G328" i="95"/>
  <c r="C328" i="95"/>
  <c r="A328" i="95"/>
  <c r="H327" i="95"/>
  <c r="G327" i="95"/>
  <c r="C327" i="95"/>
  <c r="A327" i="95"/>
  <c r="H326" i="95"/>
  <c r="G326" i="95"/>
  <c r="C326" i="95"/>
  <c r="A326" i="95"/>
  <c r="H325" i="95"/>
  <c r="G325" i="95"/>
  <c r="C325" i="95"/>
  <c r="A325" i="95"/>
  <c r="H324" i="95"/>
  <c r="G324" i="95"/>
  <c r="C324" i="95"/>
  <c r="A324" i="95"/>
  <c r="G323" i="95"/>
  <c r="C323" i="95"/>
  <c r="A323" i="95"/>
  <c r="H322" i="95"/>
  <c r="G322" i="95"/>
  <c r="C322" i="95"/>
  <c r="A322" i="95"/>
  <c r="G321" i="95"/>
  <c r="C321" i="95"/>
  <c r="A321" i="95"/>
  <c r="H320" i="95"/>
  <c r="G320" i="95"/>
  <c r="C320" i="95"/>
  <c r="A320" i="95"/>
  <c r="G319" i="95"/>
  <c r="C319" i="95"/>
  <c r="A319" i="95"/>
  <c r="H318" i="95"/>
  <c r="G318" i="95"/>
  <c r="C318" i="95"/>
  <c r="A318" i="95"/>
  <c r="G317" i="95"/>
  <c r="C317" i="95"/>
  <c r="A317" i="95"/>
  <c r="H316" i="95"/>
  <c r="G316" i="95"/>
  <c r="C316" i="95"/>
  <c r="A316" i="95"/>
  <c r="H315" i="95"/>
  <c r="G315" i="95"/>
  <c r="C315" i="95"/>
  <c r="A315" i="95"/>
  <c r="H314" i="95"/>
  <c r="G314" i="95"/>
  <c r="C314" i="95"/>
  <c r="A314" i="95"/>
  <c r="H313" i="95"/>
  <c r="G313" i="95"/>
  <c r="C313" i="95"/>
  <c r="A313" i="95"/>
  <c r="H312" i="95"/>
  <c r="G312" i="95"/>
  <c r="C312" i="95"/>
  <c r="A312" i="95"/>
  <c r="H311" i="95"/>
  <c r="G311" i="95"/>
  <c r="C311" i="95"/>
  <c r="A311" i="95"/>
  <c r="H310" i="95"/>
  <c r="G310" i="95"/>
  <c r="C310" i="95"/>
  <c r="A310" i="95"/>
  <c r="H309" i="95"/>
  <c r="G309" i="95"/>
  <c r="C309" i="95"/>
  <c r="A309" i="95"/>
  <c r="H308" i="95"/>
  <c r="G308" i="95"/>
  <c r="C308" i="95"/>
  <c r="A308" i="95"/>
  <c r="H307" i="95"/>
  <c r="G307" i="95"/>
  <c r="C307" i="95"/>
  <c r="A307" i="95"/>
  <c r="H306" i="95"/>
  <c r="G306" i="95"/>
  <c r="C306" i="95"/>
  <c r="A306" i="95"/>
  <c r="H305" i="95"/>
  <c r="G305" i="95"/>
  <c r="C305" i="95"/>
  <c r="A305" i="95"/>
  <c r="H304" i="95"/>
  <c r="G304" i="95"/>
  <c r="C304" i="95"/>
  <c r="A304" i="95"/>
  <c r="H303" i="95"/>
  <c r="G303" i="95"/>
  <c r="C303" i="95"/>
  <c r="A303" i="95"/>
  <c r="H302" i="95"/>
  <c r="G302" i="95"/>
  <c r="C302" i="95"/>
  <c r="A302" i="95"/>
  <c r="H301" i="95"/>
  <c r="G301" i="95"/>
  <c r="C301" i="95"/>
  <c r="A301" i="95"/>
  <c r="H300" i="95"/>
  <c r="G300" i="95"/>
  <c r="C300" i="95"/>
  <c r="A300" i="95"/>
  <c r="H299" i="95"/>
  <c r="G299" i="95"/>
  <c r="C299" i="95"/>
  <c r="A299" i="95"/>
  <c r="H298" i="95"/>
  <c r="G298" i="95"/>
  <c r="C298" i="95"/>
  <c r="A298" i="95"/>
  <c r="H297" i="95"/>
  <c r="G297" i="95"/>
  <c r="C297" i="95"/>
  <c r="A297" i="95"/>
  <c r="H296" i="95"/>
  <c r="G296" i="95"/>
  <c r="C296" i="95"/>
  <c r="A296" i="95"/>
  <c r="H295" i="95"/>
  <c r="G295" i="95"/>
  <c r="C295" i="95"/>
  <c r="A295" i="95"/>
  <c r="H294" i="95"/>
  <c r="G294" i="95"/>
  <c r="C294" i="95"/>
  <c r="A294" i="95"/>
  <c r="H293" i="95"/>
  <c r="G293" i="95"/>
  <c r="C293" i="95"/>
  <c r="A293" i="95"/>
  <c r="H292" i="95"/>
  <c r="G292" i="95"/>
  <c r="C292" i="95"/>
  <c r="A292" i="95"/>
  <c r="H291" i="95"/>
  <c r="G291" i="95"/>
  <c r="C291" i="95"/>
  <c r="A291" i="95"/>
  <c r="H290" i="95"/>
  <c r="G290" i="95"/>
  <c r="C290" i="95"/>
  <c r="A290" i="95"/>
  <c r="H289" i="95"/>
  <c r="G289" i="95"/>
  <c r="C289" i="95"/>
  <c r="A289" i="95"/>
  <c r="H288" i="95"/>
  <c r="G288" i="95"/>
  <c r="C288" i="95"/>
  <c r="A288" i="95"/>
  <c r="H287" i="95"/>
  <c r="G287" i="95"/>
  <c r="C287" i="95"/>
  <c r="A287" i="95"/>
  <c r="H286" i="95"/>
  <c r="G286" i="95"/>
  <c r="C286" i="95"/>
  <c r="A286" i="95"/>
  <c r="H285" i="95"/>
  <c r="G285" i="95"/>
  <c r="C285" i="95"/>
  <c r="A285" i="95"/>
  <c r="H284" i="95"/>
  <c r="G284" i="95"/>
  <c r="C284" i="95"/>
  <c r="A284" i="95"/>
  <c r="H283" i="95"/>
  <c r="G283" i="95"/>
  <c r="C283" i="95"/>
  <c r="A283" i="95"/>
  <c r="H282" i="95"/>
  <c r="G282" i="95"/>
  <c r="C282" i="95"/>
  <c r="A282" i="95"/>
  <c r="H281" i="95"/>
  <c r="G281" i="95"/>
  <c r="C281" i="95"/>
  <c r="A281" i="95"/>
  <c r="H280" i="95"/>
  <c r="G280" i="95"/>
  <c r="C280" i="95"/>
  <c r="A280" i="95"/>
  <c r="H279" i="95"/>
  <c r="G279" i="95"/>
  <c r="C279" i="95"/>
  <c r="A279" i="95"/>
  <c r="H278" i="95"/>
  <c r="G278" i="95"/>
  <c r="C278" i="95"/>
  <c r="A278" i="95"/>
  <c r="H277" i="95"/>
  <c r="G277" i="95"/>
  <c r="C277" i="95"/>
  <c r="A277" i="95"/>
  <c r="H276" i="95"/>
  <c r="G276" i="95"/>
  <c r="C276" i="95"/>
  <c r="A276" i="95"/>
  <c r="H275" i="95"/>
  <c r="G275" i="95"/>
  <c r="C275" i="95"/>
  <c r="A275" i="95"/>
  <c r="H274" i="95"/>
  <c r="G274" i="95"/>
  <c r="C274" i="95"/>
  <c r="A274" i="95"/>
  <c r="H273" i="95"/>
  <c r="G273" i="95"/>
  <c r="C273" i="95"/>
  <c r="A273" i="95"/>
  <c r="H272" i="95"/>
  <c r="G272" i="95"/>
  <c r="C272" i="95"/>
  <c r="A272" i="95"/>
  <c r="H271" i="95"/>
  <c r="G271" i="95"/>
  <c r="C271" i="95"/>
  <c r="A271" i="95"/>
  <c r="H270" i="95"/>
  <c r="G270" i="95"/>
  <c r="C270" i="95"/>
  <c r="A270" i="95"/>
  <c r="H269" i="95"/>
  <c r="G269" i="95"/>
  <c r="C269" i="95"/>
  <c r="A269" i="95"/>
  <c r="H268" i="95"/>
  <c r="G268" i="95"/>
  <c r="C268" i="95"/>
  <c r="A268" i="95"/>
  <c r="H267" i="95"/>
  <c r="G267" i="95"/>
  <c r="C267" i="95"/>
  <c r="A267" i="95"/>
  <c r="H266" i="95"/>
  <c r="G266" i="95"/>
  <c r="C266" i="95"/>
  <c r="A266" i="95"/>
  <c r="G265" i="95"/>
  <c r="C265" i="95"/>
  <c r="A265" i="95"/>
  <c r="H264" i="95"/>
  <c r="G264" i="95"/>
  <c r="C264" i="95"/>
  <c r="A264" i="95"/>
  <c r="H263" i="95"/>
  <c r="G263" i="95"/>
  <c r="C263" i="95"/>
  <c r="A263" i="95"/>
  <c r="H262" i="95"/>
  <c r="G262" i="95"/>
  <c r="C262" i="95"/>
  <c r="A262" i="95"/>
  <c r="G261" i="95"/>
  <c r="C261" i="95"/>
  <c r="A261" i="95"/>
  <c r="H260" i="95"/>
  <c r="G260" i="95"/>
  <c r="C260" i="95"/>
  <c r="A260" i="95"/>
  <c r="H259" i="95"/>
  <c r="G259" i="95"/>
  <c r="C259" i="95"/>
  <c r="A259" i="95"/>
  <c r="H258" i="95"/>
  <c r="G258" i="95"/>
  <c r="C258" i="95"/>
  <c r="A258" i="95"/>
  <c r="G257" i="95"/>
  <c r="C257" i="95"/>
  <c r="A257" i="95"/>
  <c r="H256" i="95"/>
  <c r="G256" i="95"/>
  <c r="C256" i="95"/>
  <c r="A256" i="95"/>
  <c r="H255" i="95"/>
  <c r="G255" i="95"/>
  <c r="C255" i="95"/>
  <c r="A255" i="95"/>
  <c r="H254" i="95"/>
  <c r="G254" i="95"/>
  <c r="C254" i="95"/>
  <c r="A254" i="95"/>
  <c r="G253" i="95"/>
  <c r="C253" i="95"/>
  <c r="A253" i="95"/>
  <c r="H252" i="95"/>
  <c r="G252" i="95"/>
  <c r="C252" i="95"/>
  <c r="A252" i="95"/>
  <c r="H251" i="95"/>
  <c r="G251" i="95"/>
  <c r="C251" i="95"/>
  <c r="A251" i="95"/>
  <c r="H250" i="95"/>
  <c r="G250" i="95"/>
  <c r="C250" i="95"/>
  <c r="A250" i="95"/>
  <c r="G249" i="95"/>
  <c r="C249" i="95"/>
  <c r="A249" i="95"/>
  <c r="H248" i="95"/>
  <c r="G248" i="95"/>
  <c r="A248" i="95"/>
  <c r="G66" i="95"/>
  <c r="A66" i="95" s="1"/>
  <c r="L66" i="95" s="1"/>
  <c r="F66" i="95" s="1"/>
  <c r="A64" i="95"/>
  <c r="B64" i="95" s="1"/>
  <c r="A63" i="95"/>
  <c r="C63" i="95" s="1"/>
  <c r="S62" i="95"/>
  <c r="A62" i="95"/>
  <c r="B62" i="95" s="1"/>
  <c r="K62" i="95" s="1"/>
  <c r="A61" i="95"/>
  <c r="C61" i="95" s="1"/>
  <c r="A60" i="95"/>
  <c r="A59" i="95"/>
  <c r="A58" i="95"/>
  <c r="B58" i="95" s="1"/>
  <c r="A57" i="95"/>
  <c r="A56" i="95"/>
  <c r="B56" i="95" s="1"/>
  <c r="A29" i="95"/>
  <c r="B29" i="95" s="1"/>
  <c r="A28" i="95"/>
  <c r="B28" i="95" s="1"/>
  <c r="A27" i="95"/>
  <c r="B27" i="95" s="1"/>
  <c r="A26" i="95"/>
  <c r="B26" i="95" s="1"/>
  <c r="P20" i="95" s="1"/>
  <c r="A25" i="95"/>
  <c r="B25" i="95" s="1"/>
  <c r="A24" i="95"/>
  <c r="B24" i="95" s="1"/>
  <c r="A23" i="95"/>
  <c r="B23" i="95" s="1"/>
  <c r="A22" i="95"/>
  <c r="B22" i="95" s="1"/>
  <c r="A21" i="95"/>
  <c r="B21" i="95" s="1"/>
  <c r="K20" i="95"/>
  <c r="A20" i="95"/>
  <c r="A19" i="95"/>
  <c r="B19" i="95" s="1"/>
  <c r="P26" i="95" s="1"/>
  <c r="S18" i="95"/>
  <c r="A18" i="95"/>
  <c r="C18" i="95" s="1"/>
  <c r="S17" i="95"/>
  <c r="A17" i="95"/>
  <c r="B17" i="95" s="1"/>
  <c r="S16" i="95"/>
  <c r="A16" i="95"/>
  <c r="C16" i="95" s="1"/>
  <c r="S15" i="95"/>
  <c r="A15" i="95"/>
  <c r="B15" i="95" s="1"/>
  <c r="A14" i="95"/>
  <c r="B14" i="95" s="1"/>
  <c r="A13" i="95"/>
  <c r="B13" i="95" s="1"/>
  <c r="K11" i="95"/>
  <c r="K2" i="95"/>
  <c r="N5" i="99"/>
  <c r="B5" i="96"/>
  <c r="A497" i="95"/>
  <c r="B93" i="100" l="1"/>
  <c r="B71" i="100"/>
  <c r="B73" i="100"/>
  <c r="B78" i="100"/>
  <c r="A68" i="100"/>
  <c r="G69" i="100"/>
  <c r="B85" i="100"/>
  <c r="B68" i="100"/>
  <c r="B74" i="100"/>
  <c r="AL67" i="100"/>
  <c r="K67" i="100"/>
  <c r="E67" i="100" s="1"/>
  <c r="L67" i="100"/>
  <c r="F67" i="100" s="1"/>
  <c r="M67" i="100"/>
  <c r="N67" i="100"/>
  <c r="S67" i="100" s="1"/>
  <c r="B70" i="100"/>
  <c r="B82" i="100"/>
  <c r="B72" i="100"/>
  <c r="B86" i="100"/>
  <c r="B464" i="100"/>
  <c r="C463" i="100"/>
  <c r="C66" i="100"/>
  <c r="D66" i="100"/>
  <c r="R66" i="100"/>
  <c r="O66" i="100"/>
  <c r="T66" i="100" s="1"/>
  <c r="B67" i="100"/>
  <c r="B69" i="100"/>
  <c r="B87" i="100"/>
  <c r="B5" i="99"/>
  <c r="C469" i="95"/>
  <c r="C467" i="95"/>
  <c r="C456" i="95"/>
  <c r="F422" i="95"/>
  <c r="C422" i="95" s="1"/>
  <c r="F430" i="95"/>
  <c r="C430" i="95" s="1"/>
  <c r="G67" i="95"/>
  <c r="G68" i="95" s="1"/>
  <c r="A68" i="95" s="1"/>
  <c r="N68" i="95" s="1"/>
  <c r="C501" i="95"/>
  <c r="C359" i="95"/>
  <c r="K359" i="95" s="1"/>
  <c r="K360" i="95" s="1"/>
  <c r="C452" i="95"/>
  <c r="B18" i="95"/>
  <c r="B16" i="95"/>
  <c r="C20" i="95"/>
  <c r="B60" i="95"/>
  <c r="C59" i="95" s="1"/>
  <c r="F426" i="95"/>
  <c r="C426" i="95" s="1"/>
  <c r="C458" i="95"/>
  <c r="E446" i="95"/>
  <c r="B63" i="95"/>
  <c r="C363" i="95"/>
  <c r="K362" i="95" s="1"/>
  <c r="K361" i="95" s="1"/>
  <c r="B61" i="95"/>
  <c r="C351" i="95"/>
  <c r="K356" i="95" s="1"/>
  <c r="C367" i="95"/>
  <c r="K365" i="95" s="1"/>
  <c r="K366" i="95" s="1"/>
  <c r="F418" i="95"/>
  <c r="C418" i="95" s="1"/>
  <c r="P6" i="95"/>
  <c r="P9" i="95"/>
  <c r="P2" i="95"/>
  <c r="P8" i="95"/>
  <c r="P7" i="95"/>
  <c r="P5" i="95"/>
  <c r="P3" i="95"/>
  <c r="L364" i="95"/>
  <c r="L366" i="95"/>
  <c r="L367" i="95"/>
  <c r="L369" i="95"/>
  <c r="F410" i="95"/>
  <c r="C410" i="95" s="1"/>
  <c r="P23" i="95"/>
  <c r="C64" i="95"/>
  <c r="C371" i="95"/>
  <c r="K368" i="95" s="1"/>
  <c r="K367" i="95" s="1"/>
  <c r="C379" i="95"/>
  <c r="K374" i="95" s="1"/>
  <c r="K373" i="95" s="1"/>
  <c r="F406" i="95"/>
  <c r="C406" i="95" s="1"/>
  <c r="P27" i="95"/>
  <c r="P21" i="95"/>
  <c r="P24" i="95"/>
  <c r="Q63" i="95"/>
  <c r="R63" i="95" s="1"/>
  <c r="S63" i="95" s="1"/>
  <c r="T63" i="95" s="1"/>
  <c r="J66" i="95" s="1"/>
  <c r="J67" i="95" s="1"/>
  <c r="J68" i="95" s="1"/>
  <c r="J69" i="95" s="1"/>
  <c r="J70" i="95" s="1"/>
  <c r="J71" i="95" s="1"/>
  <c r="J72" i="95" s="1"/>
  <c r="J73" i="95" s="1"/>
  <c r="J74" i="95" s="1"/>
  <c r="J75" i="95" s="1"/>
  <c r="J76" i="95" s="1"/>
  <c r="J77" i="95" s="1"/>
  <c r="J78" i="95" s="1"/>
  <c r="J79" i="95" s="1"/>
  <c r="J80" i="95" s="1"/>
  <c r="J81" i="95" s="1"/>
  <c r="J82" i="95" s="1"/>
  <c r="J83" i="95" s="1"/>
  <c r="J84" i="95" s="1"/>
  <c r="J85" i="95" s="1"/>
  <c r="J86" i="95" s="1"/>
  <c r="J87" i="95" s="1"/>
  <c r="J88" i="95" s="1"/>
  <c r="J89" i="95" s="1"/>
  <c r="J90" i="95" s="1"/>
  <c r="J91" i="95" s="1"/>
  <c r="J92" i="95" s="1"/>
  <c r="J93" i="95" s="1"/>
  <c r="C387" i="95"/>
  <c r="F398" i="95"/>
  <c r="C398" i="95" s="1"/>
  <c r="D439" i="95"/>
  <c r="E448" i="95"/>
  <c r="C460" i="95"/>
  <c r="B20" i="95"/>
  <c r="C383" i="95"/>
  <c r="K377" i="95" s="1"/>
  <c r="K378" i="95" s="1"/>
  <c r="C19" i="95"/>
  <c r="P22" i="95"/>
  <c r="C355" i="95"/>
  <c r="F414" i="95"/>
  <c r="C414" i="95" s="1"/>
  <c r="F402" i="95"/>
  <c r="C402" i="95" s="1"/>
  <c r="F403" i="95"/>
  <c r="C403" i="95" s="1"/>
  <c r="I24" i="95"/>
  <c r="I25" i="95"/>
  <c r="C28" i="95"/>
  <c r="C29" i="95"/>
  <c r="AL66" i="95"/>
  <c r="M66" i="95"/>
  <c r="K66" i="95"/>
  <c r="E66" i="95" s="1"/>
  <c r="L361" i="95"/>
  <c r="L363" i="95"/>
  <c r="L360" i="95"/>
  <c r="L358" i="95"/>
  <c r="C13" i="95"/>
  <c r="I13" i="95" s="1"/>
  <c r="C17" i="95"/>
  <c r="P25" i="95"/>
  <c r="C56" i="95"/>
  <c r="L357" i="95"/>
  <c r="L355" i="95"/>
  <c r="L354" i="95" s="1"/>
  <c r="N66" i="95"/>
  <c r="F434" i="95"/>
  <c r="C434" i="95" s="1"/>
  <c r="F435" i="95"/>
  <c r="C435" i="95" s="1"/>
  <c r="I22" i="95"/>
  <c r="I14" i="95" s="1"/>
  <c r="I23" i="95"/>
  <c r="C58" i="95"/>
  <c r="C62" i="95"/>
  <c r="L376" i="95"/>
  <c r="L378" i="95"/>
  <c r="P4" i="95"/>
  <c r="L373" i="95"/>
  <c r="C395" i="95"/>
  <c r="F427" i="95"/>
  <c r="C427" i="95" s="1"/>
  <c r="C375" i="95"/>
  <c r="K371" i="95" s="1"/>
  <c r="F419" i="95"/>
  <c r="C419" i="95" s="1"/>
  <c r="B504" i="95"/>
  <c r="C503" i="95"/>
  <c r="L370" i="95"/>
  <c r="C391" i="95"/>
  <c r="F411" i="95"/>
  <c r="C411" i="95" s="1"/>
  <c r="C454" i="95"/>
  <c r="C502" i="95"/>
  <c r="C158" i="94"/>
  <c r="C156" i="94"/>
  <c r="C154" i="94"/>
  <c r="C152" i="94"/>
  <c r="C150" i="94"/>
  <c r="A69" i="100" l="1"/>
  <c r="G70" i="100"/>
  <c r="C67" i="100"/>
  <c r="R67" i="100"/>
  <c r="D67" i="100"/>
  <c r="K68" i="100"/>
  <c r="E68" i="100" s="1"/>
  <c r="L68" i="100"/>
  <c r="F68" i="100" s="1"/>
  <c r="M68" i="100"/>
  <c r="N68" i="100"/>
  <c r="S68" i="100" s="1"/>
  <c r="AL68" i="100"/>
  <c r="C464" i="100"/>
  <c r="B465" i="100"/>
  <c r="G69" i="95"/>
  <c r="G70" i="95" s="1"/>
  <c r="K376" i="95"/>
  <c r="K369" i="95"/>
  <c r="B66" i="95"/>
  <c r="B87" i="95" s="1"/>
  <c r="A67" i="95"/>
  <c r="L67" i="95" s="1"/>
  <c r="F67" i="95" s="1"/>
  <c r="K68" i="95"/>
  <c r="E68" i="95" s="1"/>
  <c r="M68" i="95"/>
  <c r="C68" i="95" s="1"/>
  <c r="K358" i="95"/>
  <c r="K363" i="95"/>
  <c r="AL68" i="95"/>
  <c r="L68" i="95"/>
  <c r="F68" i="95" s="1"/>
  <c r="K364" i="95"/>
  <c r="K375" i="95"/>
  <c r="K357" i="95"/>
  <c r="K355" i="95"/>
  <c r="C14" i="95"/>
  <c r="C15" i="95"/>
  <c r="I15" i="95" s="1"/>
  <c r="I28" i="95"/>
  <c r="B68" i="95"/>
  <c r="A69" i="95"/>
  <c r="B505" i="95"/>
  <c r="C504" i="95"/>
  <c r="C66" i="95"/>
  <c r="D66" i="95"/>
  <c r="K372" i="95"/>
  <c r="K370" i="95"/>
  <c r="P17" i="95"/>
  <c r="P14" i="95"/>
  <c r="Q15" i="95"/>
  <c r="P12" i="95"/>
  <c r="P13" i="95"/>
  <c r="P18" i="95"/>
  <c r="P15" i="95"/>
  <c r="P16" i="95"/>
  <c r="P11" i="95"/>
  <c r="C145" i="94"/>
  <c r="C135" i="94"/>
  <c r="C131" i="94"/>
  <c r="C126" i="94"/>
  <c r="C115" i="94"/>
  <c r="C104" i="94"/>
  <c r="C100" i="94"/>
  <c r="M96" i="94"/>
  <c r="C96" i="94"/>
  <c r="C92" i="94"/>
  <c r="C88" i="94"/>
  <c r="C84" i="94"/>
  <c r="C80" i="94"/>
  <c r="C78" i="94"/>
  <c r="C76" i="94"/>
  <c r="C74" i="94"/>
  <c r="C72" i="94"/>
  <c r="C70" i="94"/>
  <c r="C68" i="94"/>
  <c r="C66" i="94"/>
  <c r="I61" i="94"/>
  <c r="J61" i="94" s="1"/>
  <c r="F61" i="94"/>
  <c r="K61" i="94" s="1"/>
  <c r="C61" i="94"/>
  <c r="B61" i="94"/>
  <c r="J58" i="94"/>
  <c r="I54" i="94"/>
  <c r="F54" i="94"/>
  <c r="C54" i="94"/>
  <c r="B54" i="94"/>
  <c r="C47" i="94"/>
  <c r="C43" i="94"/>
  <c r="C38" i="94"/>
  <c r="P28" i="94"/>
  <c r="D28" i="94"/>
  <c r="C28" i="94"/>
  <c r="C27" i="94"/>
  <c r="D26" i="94"/>
  <c r="C14" i="94"/>
  <c r="C10" i="94"/>
  <c r="B10" i="94"/>
  <c r="B501" i="93"/>
  <c r="B502" i="93" s="1"/>
  <c r="C500" i="93"/>
  <c r="B498" i="93"/>
  <c r="C498" i="93" s="1"/>
  <c r="A473" i="93"/>
  <c r="C473" i="93" s="1"/>
  <c r="A472" i="93"/>
  <c r="C472" i="93" s="1"/>
  <c r="A471" i="93"/>
  <c r="C471" i="93" s="1"/>
  <c r="A470" i="93"/>
  <c r="A469" i="93"/>
  <c r="A468" i="93"/>
  <c r="A467" i="93"/>
  <c r="A466" i="93"/>
  <c r="C466" i="93" s="1"/>
  <c r="A465" i="93"/>
  <c r="C465" i="93" s="1"/>
  <c r="A464" i="93"/>
  <c r="A463" i="93"/>
  <c r="A462" i="93"/>
  <c r="A461" i="93"/>
  <c r="A460" i="93"/>
  <c r="A459" i="93"/>
  <c r="A458" i="93"/>
  <c r="A457" i="93"/>
  <c r="A456" i="93"/>
  <c r="A455" i="93"/>
  <c r="A454" i="93"/>
  <c r="A453" i="93"/>
  <c r="A452" i="93"/>
  <c r="A451" i="93"/>
  <c r="A450" i="93"/>
  <c r="E450" i="93" s="1"/>
  <c r="A449" i="93"/>
  <c r="A448" i="93"/>
  <c r="A447" i="93"/>
  <c r="A446" i="93"/>
  <c r="A445" i="93"/>
  <c r="A444" i="93"/>
  <c r="A443" i="93"/>
  <c r="A442" i="93"/>
  <c r="A441" i="93"/>
  <c r="A440" i="93"/>
  <c r="A439" i="93"/>
  <c r="A438" i="93"/>
  <c r="A437" i="93"/>
  <c r="F437" i="93" s="1"/>
  <c r="C437" i="93" s="1"/>
  <c r="A436" i="93"/>
  <c r="F436" i="93" s="1"/>
  <c r="C436" i="93" s="1"/>
  <c r="A435" i="93"/>
  <c r="F435" i="93" s="1"/>
  <c r="C435" i="93" s="1"/>
  <c r="A434" i="93"/>
  <c r="A433" i="93"/>
  <c r="F433" i="93" s="1"/>
  <c r="C433" i="93" s="1"/>
  <c r="A432" i="93"/>
  <c r="F432" i="93" s="1"/>
  <c r="C432" i="93" s="1"/>
  <c r="A431" i="93"/>
  <c r="A430" i="93"/>
  <c r="A429" i="93"/>
  <c r="F429" i="93" s="1"/>
  <c r="C429" i="93" s="1"/>
  <c r="A428" i="93"/>
  <c r="F428" i="93" s="1"/>
  <c r="C428" i="93" s="1"/>
  <c r="A427" i="93"/>
  <c r="F427" i="93" s="1"/>
  <c r="C427" i="93" s="1"/>
  <c r="A426" i="93"/>
  <c r="A425" i="93"/>
  <c r="F425" i="93" s="1"/>
  <c r="C425" i="93" s="1"/>
  <c r="A424" i="93"/>
  <c r="F424" i="93" s="1"/>
  <c r="C424" i="93" s="1"/>
  <c r="A423" i="93"/>
  <c r="A422" i="93"/>
  <c r="A421" i="93"/>
  <c r="F421" i="93" s="1"/>
  <c r="C421" i="93" s="1"/>
  <c r="A420" i="93"/>
  <c r="F420" i="93" s="1"/>
  <c r="C420" i="93" s="1"/>
  <c r="A419" i="93"/>
  <c r="F419" i="93" s="1"/>
  <c r="C419" i="93" s="1"/>
  <c r="A418" i="93"/>
  <c r="A417" i="93"/>
  <c r="F417" i="93" s="1"/>
  <c r="C417" i="93" s="1"/>
  <c r="A416" i="93"/>
  <c r="F416" i="93" s="1"/>
  <c r="C416" i="93" s="1"/>
  <c r="A415" i="93"/>
  <c r="A414" i="93"/>
  <c r="A413" i="93"/>
  <c r="F413" i="93" s="1"/>
  <c r="C413" i="93" s="1"/>
  <c r="A412" i="93"/>
  <c r="F412" i="93" s="1"/>
  <c r="C412" i="93" s="1"/>
  <c r="A411" i="93"/>
  <c r="F411" i="93" s="1"/>
  <c r="C411" i="93" s="1"/>
  <c r="A410" i="93"/>
  <c r="A409" i="93"/>
  <c r="F409" i="93" s="1"/>
  <c r="C409" i="93" s="1"/>
  <c r="A408" i="93"/>
  <c r="F408" i="93" s="1"/>
  <c r="C408" i="93" s="1"/>
  <c r="A407" i="93"/>
  <c r="F407" i="93" s="1"/>
  <c r="C407" i="93" s="1"/>
  <c r="A406" i="93"/>
  <c r="A405" i="93"/>
  <c r="F405" i="93" s="1"/>
  <c r="C405" i="93" s="1"/>
  <c r="A404" i="93"/>
  <c r="F404" i="93" s="1"/>
  <c r="C404" i="93" s="1"/>
  <c r="A403" i="93"/>
  <c r="F403" i="93" s="1"/>
  <c r="C403" i="93" s="1"/>
  <c r="A402" i="93"/>
  <c r="A401" i="93"/>
  <c r="F401" i="93" s="1"/>
  <c r="C401" i="93" s="1"/>
  <c r="A400" i="93"/>
  <c r="F400" i="93" s="1"/>
  <c r="C400" i="93" s="1"/>
  <c r="A399" i="93"/>
  <c r="A398" i="93"/>
  <c r="A397" i="93"/>
  <c r="C397" i="93" s="1"/>
  <c r="A396" i="93"/>
  <c r="C396" i="93" s="1"/>
  <c r="A395" i="93"/>
  <c r="A394" i="93"/>
  <c r="A393" i="93"/>
  <c r="C393" i="93" s="1"/>
  <c r="A392" i="93"/>
  <c r="C392" i="93" s="1"/>
  <c r="A391" i="93"/>
  <c r="A390" i="93"/>
  <c r="A389" i="93"/>
  <c r="C389" i="93" s="1"/>
  <c r="A388" i="93"/>
  <c r="C388" i="93" s="1"/>
  <c r="A387" i="93"/>
  <c r="A386" i="93"/>
  <c r="A385" i="93"/>
  <c r="C385" i="93" s="1"/>
  <c r="L378" i="93" s="1"/>
  <c r="A384" i="93"/>
  <c r="C384" i="93" s="1"/>
  <c r="L377" i="93" s="1"/>
  <c r="A383" i="93"/>
  <c r="A382" i="93"/>
  <c r="A381" i="93"/>
  <c r="C381" i="93" s="1"/>
  <c r="L375" i="93" s="1"/>
  <c r="A380" i="93"/>
  <c r="C380" i="93" s="1"/>
  <c r="L374" i="93" s="1"/>
  <c r="A379" i="93"/>
  <c r="A378" i="93"/>
  <c r="A377" i="93"/>
  <c r="C377" i="93" s="1"/>
  <c r="A376" i="93"/>
  <c r="C376" i="93" s="1"/>
  <c r="L371" i="93" s="1"/>
  <c r="A375" i="93"/>
  <c r="A374" i="93"/>
  <c r="A373" i="93"/>
  <c r="C373" i="93" s="1"/>
  <c r="A372" i="93"/>
  <c r="C372" i="93" s="1"/>
  <c r="L368" i="93" s="1"/>
  <c r="A371" i="93"/>
  <c r="A370" i="93"/>
  <c r="A369" i="93"/>
  <c r="C369" i="93" s="1"/>
  <c r="A368" i="93"/>
  <c r="C368" i="93" s="1"/>
  <c r="L365" i="93" s="1"/>
  <c r="A367" i="93"/>
  <c r="A366" i="93"/>
  <c r="A365" i="93"/>
  <c r="C365" i="93" s="1"/>
  <c r="L361" i="93" s="1"/>
  <c r="A364" i="93"/>
  <c r="C364" i="93" s="1"/>
  <c r="L362" i="93" s="1"/>
  <c r="A363" i="93"/>
  <c r="A362" i="93"/>
  <c r="A361" i="93"/>
  <c r="C361" i="93" s="1"/>
  <c r="A360" i="93"/>
  <c r="C360" i="93" s="1"/>
  <c r="L359" i="93" s="1"/>
  <c r="A359" i="93"/>
  <c r="A358" i="93"/>
  <c r="A357" i="93"/>
  <c r="C357" i="93" s="1"/>
  <c r="A356" i="93"/>
  <c r="C356" i="93" s="1"/>
  <c r="L356" i="93" s="1"/>
  <c r="A355" i="93"/>
  <c r="A354" i="93"/>
  <c r="A353" i="93"/>
  <c r="C353" i="93" s="1"/>
  <c r="A352" i="93"/>
  <c r="C352" i="93" s="1"/>
  <c r="A351" i="93"/>
  <c r="A350" i="93"/>
  <c r="G346" i="93"/>
  <c r="C346" i="93"/>
  <c r="A346" i="93"/>
  <c r="G345" i="93"/>
  <c r="C345" i="93"/>
  <c r="A345" i="93"/>
  <c r="H344" i="93"/>
  <c r="G344" i="93"/>
  <c r="C344" i="93"/>
  <c r="A344" i="93"/>
  <c r="H343" i="93"/>
  <c r="G343" i="93"/>
  <c r="C343" i="93"/>
  <c r="A343" i="93"/>
  <c r="H342" i="93"/>
  <c r="G342" i="93"/>
  <c r="C342" i="93"/>
  <c r="A342" i="93"/>
  <c r="H341" i="93"/>
  <c r="G341" i="93"/>
  <c r="C341" i="93"/>
  <c r="A341" i="93"/>
  <c r="H340" i="93"/>
  <c r="G340" i="93"/>
  <c r="C340" i="93"/>
  <c r="A340" i="93"/>
  <c r="H339" i="93"/>
  <c r="G339" i="93"/>
  <c r="C339" i="93"/>
  <c r="A339" i="93"/>
  <c r="H338" i="93"/>
  <c r="G338" i="93"/>
  <c r="C338" i="93"/>
  <c r="A338" i="93"/>
  <c r="H337" i="93"/>
  <c r="G337" i="93"/>
  <c r="C337" i="93"/>
  <c r="A337" i="93"/>
  <c r="H336" i="93"/>
  <c r="G336" i="93"/>
  <c r="C336" i="93"/>
  <c r="A336" i="93"/>
  <c r="H335" i="93"/>
  <c r="G335" i="93"/>
  <c r="C335" i="93"/>
  <c r="A335" i="93"/>
  <c r="H334" i="93"/>
  <c r="G334" i="93"/>
  <c r="C334" i="93"/>
  <c r="A334" i="93"/>
  <c r="G333" i="93"/>
  <c r="C333" i="93"/>
  <c r="A333" i="93"/>
  <c r="H332" i="93"/>
  <c r="G332" i="93"/>
  <c r="C332" i="93"/>
  <c r="A332" i="93"/>
  <c r="H331" i="93"/>
  <c r="G331" i="93"/>
  <c r="C331" i="93"/>
  <c r="A331" i="93"/>
  <c r="H330" i="93"/>
  <c r="G330" i="93"/>
  <c r="C330" i="93"/>
  <c r="A330" i="93"/>
  <c r="H329" i="93"/>
  <c r="G329" i="93"/>
  <c r="C329" i="93"/>
  <c r="A329" i="93"/>
  <c r="H328" i="93"/>
  <c r="G328" i="93"/>
  <c r="C328" i="93"/>
  <c r="A328" i="93"/>
  <c r="H327" i="93"/>
  <c r="G327" i="93"/>
  <c r="C327" i="93"/>
  <c r="A327" i="93"/>
  <c r="H326" i="93"/>
  <c r="G326" i="93"/>
  <c r="C326" i="93"/>
  <c r="A326" i="93"/>
  <c r="H325" i="93"/>
  <c r="G325" i="93"/>
  <c r="C325" i="93"/>
  <c r="A325" i="93"/>
  <c r="H324" i="93"/>
  <c r="G324" i="93"/>
  <c r="C324" i="93"/>
  <c r="A324" i="93"/>
  <c r="G323" i="93"/>
  <c r="C323" i="93"/>
  <c r="A323" i="93"/>
  <c r="H322" i="93"/>
  <c r="G322" i="93"/>
  <c r="C322" i="93"/>
  <c r="A322" i="93"/>
  <c r="G321" i="93"/>
  <c r="C321" i="93"/>
  <c r="A321" i="93"/>
  <c r="H320" i="93"/>
  <c r="G320" i="93"/>
  <c r="C320" i="93"/>
  <c r="A320" i="93"/>
  <c r="G319" i="93"/>
  <c r="C319" i="93"/>
  <c r="A319" i="93"/>
  <c r="H318" i="93"/>
  <c r="G318" i="93"/>
  <c r="C318" i="93"/>
  <c r="A318" i="93"/>
  <c r="G317" i="93"/>
  <c r="C317" i="93"/>
  <c r="A317" i="93"/>
  <c r="H316" i="93"/>
  <c r="G316" i="93"/>
  <c r="C316" i="93"/>
  <c r="A316" i="93"/>
  <c r="H315" i="93"/>
  <c r="G315" i="93"/>
  <c r="C315" i="93"/>
  <c r="A315" i="93"/>
  <c r="H314" i="93"/>
  <c r="G314" i="93"/>
  <c r="C314" i="93"/>
  <c r="A314" i="93"/>
  <c r="H313" i="93"/>
  <c r="G313" i="93"/>
  <c r="C313" i="93"/>
  <c r="A313" i="93"/>
  <c r="H312" i="93"/>
  <c r="G312" i="93"/>
  <c r="C312" i="93"/>
  <c r="A312" i="93"/>
  <c r="H311" i="93"/>
  <c r="G311" i="93"/>
  <c r="C311" i="93"/>
  <c r="A311" i="93"/>
  <c r="H310" i="93"/>
  <c r="G310" i="93"/>
  <c r="C310" i="93"/>
  <c r="A310" i="93"/>
  <c r="H309" i="93"/>
  <c r="G309" i="93"/>
  <c r="C309" i="93"/>
  <c r="A309" i="93"/>
  <c r="H308" i="93"/>
  <c r="G308" i="93"/>
  <c r="C308" i="93"/>
  <c r="A308" i="93"/>
  <c r="H307" i="93"/>
  <c r="G307" i="93"/>
  <c r="C307" i="93"/>
  <c r="A307" i="93"/>
  <c r="H306" i="93"/>
  <c r="G306" i="93"/>
  <c r="C306" i="93"/>
  <c r="A306" i="93"/>
  <c r="H305" i="93"/>
  <c r="G305" i="93"/>
  <c r="C305" i="93"/>
  <c r="A305" i="93"/>
  <c r="H304" i="93"/>
  <c r="G304" i="93"/>
  <c r="C304" i="93"/>
  <c r="A304" i="93"/>
  <c r="H303" i="93"/>
  <c r="G303" i="93"/>
  <c r="C303" i="93"/>
  <c r="A303" i="93"/>
  <c r="H302" i="93"/>
  <c r="G302" i="93"/>
  <c r="C302" i="93"/>
  <c r="A302" i="93"/>
  <c r="H301" i="93"/>
  <c r="G301" i="93"/>
  <c r="C301" i="93"/>
  <c r="A301" i="93"/>
  <c r="H300" i="93"/>
  <c r="G300" i="93"/>
  <c r="C300" i="93"/>
  <c r="A300" i="93"/>
  <c r="H299" i="93"/>
  <c r="G299" i="93"/>
  <c r="C299" i="93"/>
  <c r="A299" i="93"/>
  <c r="H298" i="93"/>
  <c r="G298" i="93"/>
  <c r="C298" i="93"/>
  <c r="A298" i="93"/>
  <c r="H297" i="93"/>
  <c r="G297" i="93"/>
  <c r="C297" i="93"/>
  <c r="A297" i="93"/>
  <c r="H296" i="93"/>
  <c r="G296" i="93"/>
  <c r="C296" i="93"/>
  <c r="A296" i="93"/>
  <c r="H295" i="93"/>
  <c r="G295" i="93"/>
  <c r="C295" i="93"/>
  <c r="A295" i="93"/>
  <c r="H294" i="93"/>
  <c r="G294" i="93"/>
  <c r="C294" i="93"/>
  <c r="A294" i="93"/>
  <c r="H293" i="93"/>
  <c r="G293" i="93"/>
  <c r="C293" i="93"/>
  <c r="A293" i="93"/>
  <c r="H292" i="93"/>
  <c r="G292" i="93"/>
  <c r="C292" i="93"/>
  <c r="A292" i="93"/>
  <c r="H291" i="93"/>
  <c r="G291" i="93"/>
  <c r="C291" i="93"/>
  <c r="A291" i="93"/>
  <c r="H290" i="93"/>
  <c r="G290" i="93"/>
  <c r="C290" i="93"/>
  <c r="A290" i="93"/>
  <c r="H289" i="93"/>
  <c r="G289" i="93"/>
  <c r="C289" i="93"/>
  <c r="A289" i="93"/>
  <c r="H288" i="93"/>
  <c r="G288" i="93"/>
  <c r="C288" i="93"/>
  <c r="A288" i="93"/>
  <c r="H287" i="93"/>
  <c r="G287" i="93"/>
  <c r="C287" i="93"/>
  <c r="A287" i="93"/>
  <c r="H286" i="93"/>
  <c r="G286" i="93"/>
  <c r="C286" i="93"/>
  <c r="A286" i="93"/>
  <c r="H285" i="93"/>
  <c r="G285" i="93"/>
  <c r="C285" i="93"/>
  <c r="A285" i="93"/>
  <c r="H284" i="93"/>
  <c r="G284" i="93"/>
  <c r="C284" i="93"/>
  <c r="A284" i="93"/>
  <c r="H283" i="93"/>
  <c r="G283" i="93"/>
  <c r="C283" i="93"/>
  <c r="A283" i="93"/>
  <c r="H282" i="93"/>
  <c r="G282" i="93"/>
  <c r="C282" i="93"/>
  <c r="A282" i="93"/>
  <c r="H281" i="93"/>
  <c r="G281" i="93"/>
  <c r="C281" i="93"/>
  <c r="A281" i="93"/>
  <c r="H280" i="93"/>
  <c r="G280" i="93"/>
  <c r="C280" i="93"/>
  <c r="A280" i="93"/>
  <c r="H279" i="93"/>
  <c r="G279" i="93"/>
  <c r="C279" i="93"/>
  <c r="A279" i="93"/>
  <c r="H278" i="93"/>
  <c r="G278" i="93"/>
  <c r="C278" i="93"/>
  <c r="A278" i="93"/>
  <c r="H277" i="93"/>
  <c r="G277" i="93"/>
  <c r="C277" i="93"/>
  <c r="A277" i="93"/>
  <c r="H276" i="93"/>
  <c r="G276" i="93"/>
  <c r="C276" i="93"/>
  <c r="A276" i="93"/>
  <c r="H275" i="93"/>
  <c r="G275" i="93"/>
  <c r="C275" i="93"/>
  <c r="A275" i="93"/>
  <c r="H274" i="93"/>
  <c r="G274" i="93"/>
  <c r="C274" i="93"/>
  <c r="A274" i="93"/>
  <c r="H273" i="93"/>
  <c r="G273" i="93"/>
  <c r="C273" i="93"/>
  <c r="A273" i="93"/>
  <c r="H272" i="93"/>
  <c r="G272" i="93"/>
  <c r="C272" i="93"/>
  <c r="A272" i="93"/>
  <c r="H271" i="93"/>
  <c r="G271" i="93"/>
  <c r="C271" i="93"/>
  <c r="A271" i="93"/>
  <c r="H270" i="93"/>
  <c r="G270" i="93"/>
  <c r="C270" i="93"/>
  <c r="A270" i="93"/>
  <c r="H269" i="93"/>
  <c r="G269" i="93"/>
  <c r="C269" i="93"/>
  <c r="A269" i="93"/>
  <c r="H268" i="93"/>
  <c r="G268" i="93"/>
  <c r="C268" i="93"/>
  <c r="A268" i="93"/>
  <c r="H267" i="93"/>
  <c r="G267" i="93"/>
  <c r="C267" i="93"/>
  <c r="A267" i="93"/>
  <c r="H266" i="93"/>
  <c r="G266" i="93"/>
  <c r="C266" i="93"/>
  <c r="A266" i="93"/>
  <c r="G265" i="93"/>
  <c r="C265" i="93"/>
  <c r="A265" i="93"/>
  <c r="H264" i="93"/>
  <c r="G264" i="93"/>
  <c r="C264" i="93"/>
  <c r="A264" i="93"/>
  <c r="H263" i="93"/>
  <c r="G263" i="93"/>
  <c r="C263" i="93"/>
  <c r="A263" i="93"/>
  <c r="H262" i="93"/>
  <c r="G262" i="93"/>
  <c r="C262" i="93"/>
  <c r="A262" i="93"/>
  <c r="G261" i="93"/>
  <c r="C261" i="93"/>
  <c r="A261" i="93"/>
  <c r="H260" i="93"/>
  <c r="G260" i="93"/>
  <c r="C260" i="93"/>
  <c r="A260" i="93"/>
  <c r="H259" i="93"/>
  <c r="G259" i="93"/>
  <c r="C259" i="93"/>
  <c r="A259" i="93"/>
  <c r="H258" i="93"/>
  <c r="G258" i="93"/>
  <c r="C258" i="93"/>
  <c r="A258" i="93"/>
  <c r="G257" i="93"/>
  <c r="C257" i="93"/>
  <c r="A257" i="93"/>
  <c r="H256" i="93"/>
  <c r="G256" i="93"/>
  <c r="C256" i="93"/>
  <c r="A256" i="93"/>
  <c r="H255" i="93"/>
  <c r="G255" i="93"/>
  <c r="C255" i="93"/>
  <c r="A255" i="93"/>
  <c r="H254" i="93"/>
  <c r="G254" i="93"/>
  <c r="C254" i="93"/>
  <c r="A254" i="93"/>
  <c r="G253" i="93"/>
  <c r="C253" i="93"/>
  <c r="A253" i="93"/>
  <c r="H252" i="93"/>
  <c r="G252" i="93"/>
  <c r="C252" i="93"/>
  <c r="A252" i="93"/>
  <c r="H251" i="93"/>
  <c r="G251" i="93"/>
  <c r="C251" i="93"/>
  <c r="A251" i="93"/>
  <c r="H250" i="93"/>
  <c r="G250" i="93"/>
  <c r="C250" i="93"/>
  <c r="A250" i="93"/>
  <c r="G249" i="93"/>
  <c r="C249" i="93"/>
  <c r="A249" i="93"/>
  <c r="H248" i="93"/>
  <c r="G248" i="93"/>
  <c r="A248" i="93"/>
  <c r="G66" i="93"/>
  <c r="G67" i="93" s="1"/>
  <c r="G68" i="93" s="1"/>
  <c r="A64" i="93"/>
  <c r="B64" i="93" s="1"/>
  <c r="A63" i="93"/>
  <c r="C63" i="93" s="1"/>
  <c r="S62" i="93"/>
  <c r="A62" i="93"/>
  <c r="A61" i="93"/>
  <c r="B61" i="93" s="1"/>
  <c r="A60" i="93"/>
  <c r="A59" i="93"/>
  <c r="A58" i="93"/>
  <c r="C58" i="93" s="1"/>
  <c r="A57" i="93"/>
  <c r="A56" i="93"/>
  <c r="B56" i="93" s="1"/>
  <c r="A29" i="93"/>
  <c r="B29" i="93" s="1"/>
  <c r="A28" i="93"/>
  <c r="B28" i="93" s="1"/>
  <c r="C28" i="93" s="1"/>
  <c r="A27" i="93"/>
  <c r="B27" i="93" s="1"/>
  <c r="A26" i="93"/>
  <c r="B26" i="93" s="1"/>
  <c r="P20" i="93" s="1"/>
  <c r="A25" i="93"/>
  <c r="B25" i="93" s="1"/>
  <c r="A24" i="93"/>
  <c r="B24" i="93" s="1"/>
  <c r="A23" i="93"/>
  <c r="B23" i="93" s="1"/>
  <c r="A22" i="93"/>
  <c r="B22" i="93" s="1"/>
  <c r="A21" i="93"/>
  <c r="B21" i="93" s="1"/>
  <c r="K20" i="93"/>
  <c r="A20" i="93"/>
  <c r="B20" i="93" s="1"/>
  <c r="A19" i="93"/>
  <c r="B19" i="93" s="1"/>
  <c r="S18" i="93"/>
  <c r="A18" i="93"/>
  <c r="C18" i="93" s="1"/>
  <c r="S17" i="93"/>
  <c r="A17" i="93"/>
  <c r="C17" i="93" s="1"/>
  <c r="S16" i="93"/>
  <c r="A16" i="93"/>
  <c r="B16" i="93" s="1"/>
  <c r="S15" i="93"/>
  <c r="A15" i="93"/>
  <c r="B15" i="93" s="1"/>
  <c r="A14" i="93"/>
  <c r="B14" i="93" s="1"/>
  <c r="I22" i="93" s="1"/>
  <c r="I14" i="93" s="1"/>
  <c r="A13" i="93"/>
  <c r="C13" i="93" s="1"/>
  <c r="I13" i="93" s="1"/>
  <c r="K11" i="93"/>
  <c r="K2" i="93"/>
  <c r="C152" i="92"/>
  <c r="C150" i="92"/>
  <c r="C148" i="92"/>
  <c r="C146" i="92"/>
  <c r="C144" i="92"/>
  <c r="C139" i="92"/>
  <c r="C129" i="92"/>
  <c r="C125" i="92"/>
  <c r="C120" i="92"/>
  <c r="C109" i="92"/>
  <c r="C105" i="92"/>
  <c r="C101" i="92"/>
  <c r="C96" i="92"/>
  <c r="C92" i="92"/>
  <c r="M88" i="92"/>
  <c r="C88" i="92"/>
  <c r="C84" i="92"/>
  <c r="C80" i="92"/>
  <c r="C76" i="92"/>
  <c r="J75" i="92"/>
  <c r="C72" i="92"/>
  <c r="C70" i="92"/>
  <c r="C68" i="92"/>
  <c r="C66" i="92"/>
  <c r="C64" i="92"/>
  <c r="C62" i="92"/>
  <c r="C60" i="92"/>
  <c r="C58" i="92"/>
  <c r="B53" i="92"/>
  <c r="I52" i="92"/>
  <c r="F52" i="92"/>
  <c r="C52" i="92"/>
  <c r="B52" i="92"/>
  <c r="I45" i="92"/>
  <c r="F45" i="92"/>
  <c r="C45" i="92"/>
  <c r="B45" i="92"/>
  <c r="C38" i="92"/>
  <c r="P28" i="92"/>
  <c r="D28" i="92"/>
  <c r="C28" i="92"/>
  <c r="C27" i="92"/>
  <c r="C14" i="92"/>
  <c r="C10" i="92"/>
  <c r="B10" i="92"/>
  <c r="C139" i="68"/>
  <c r="B5" i="94"/>
  <c r="B5" i="92"/>
  <c r="A497" i="93"/>
  <c r="C68" i="100" l="1"/>
  <c r="D68" i="100"/>
  <c r="R68" i="100"/>
  <c r="B466" i="100"/>
  <c r="C465" i="100"/>
  <c r="G71" i="100"/>
  <c r="A70" i="100"/>
  <c r="K69" i="100"/>
  <c r="E69" i="100" s="1"/>
  <c r="L69" i="100"/>
  <c r="F69" i="100" s="1"/>
  <c r="M69" i="100"/>
  <c r="N69" i="100"/>
  <c r="S69" i="100" s="1"/>
  <c r="AL69" i="100"/>
  <c r="B76" i="95"/>
  <c r="B77" i="95"/>
  <c r="B85" i="95"/>
  <c r="B73" i="95"/>
  <c r="B81" i="95"/>
  <c r="B86" i="95"/>
  <c r="B93" i="95"/>
  <c r="B89" i="95"/>
  <c r="B75" i="95"/>
  <c r="B92" i="95"/>
  <c r="B72" i="95"/>
  <c r="B90" i="95"/>
  <c r="B83" i="95"/>
  <c r="B78" i="95"/>
  <c r="B67" i="95"/>
  <c r="B70" i="95"/>
  <c r="B80" i="95"/>
  <c r="B88" i="95"/>
  <c r="B71" i="95"/>
  <c r="B91" i="95"/>
  <c r="B74" i="95"/>
  <c r="B82" i="95"/>
  <c r="B84" i="95"/>
  <c r="B69" i="95"/>
  <c r="B79" i="95"/>
  <c r="K67" i="95"/>
  <c r="E67" i="95" s="1"/>
  <c r="N67" i="95"/>
  <c r="AL67" i="95"/>
  <c r="M67" i="95"/>
  <c r="D67" i="95" s="1"/>
  <c r="D68" i="95"/>
  <c r="B506" i="95"/>
  <c r="C505" i="95"/>
  <c r="N69" i="95"/>
  <c r="L69" i="95"/>
  <c r="F69" i="95" s="1"/>
  <c r="K69" i="95"/>
  <c r="E69" i="95" s="1"/>
  <c r="M69" i="95"/>
  <c r="AL69" i="95"/>
  <c r="A70" i="95"/>
  <c r="G71" i="95"/>
  <c r="C379" i="93"/>
  <c r="K374" i="93" s="1"/>
  <c r="K373" i="93" s="1"/>
  <c r="C452" i="93"/>
  <c r="C467" i="93"/>
  <c r="C351" i="93"/>
  <c r="K356" i="93" s="1"/>
  <c r="K355" i="93" s="1"/>
  <c r="E448" i="93"/>
  <c r="F434" i="93"/>
  <c r="C434" i="93" s="1"/>
  <c r="C454" i="93"/>
  <c r="C355" i="93"/>
  <c r="B18" i="93"/>
  <c r="C16" i="93"/>
  <c r="P9" i="93" s="1"/>
  <c r="F430" i="93"/>
  <c r="C430" i="93" s="1"/>
  <c r="C56" i="93"/>
  <c r="C363" i="93"/>
  <c r="K362" i="93" s="1"/>
  <c r="K363" i="93" s="1"/>
  <c r="C367" i="93"/>
  <c r="K365" i="93" s="1"/>
  <c r="A66" i="93"/>
  <c r="N66" i="93" s="1"/>
  <c r="L363" i="93"/>
  <c r="C375" i="93"/>
  <c r="K371" i="93" s="1"/>
  <c r="K372" i="93" s="1"/>
  <c r="C395" i="93"/>
  <c r="F414" i="93"/>
  <c r="C414" i="93" s="1"/>
  <c r="C61" i="93"/>
  <c r="L376" i="93"/>
  <c r="C383" i="93"/>
  <c r="K377" i="93" s="1"/>
  <c r="K378" i="93" s="1"/>
  <c r="F431" i="93"/>
  <c r="C431" i="93" s="1"/>
  <c r="F398" i="93"/>
  <c r="C398" i="93" s="1"/>
  <c r="C469" i="93"/>
  <c r="L357" i="93"/>
  <c r="L355" i="93"/>
  <c r="L354" i="93" s="1"/>
  <c r="L366" i="93"/>
  <c r="L364" i="93"/>
  <c r="E446" i="93"/>
  <c r="C458" i="93"/>
  <c r="B58" i="93"/>
  <c r="C64" i="93" s="1"/>
  <c r="F426" i="93"/>
  <c r="C426" i="93" s="1"/>
  <c r="B17" i="93"/>
  <c r="B60" i="93"/>
  <c r="C59" i="93" s="1"/>
  <c r="B63" i="93"/>
  <c r="C391" i="93"/>
  <c r="F422" i="93"/>
  <c r="C422" i="93" s="1"/>
  <c r="C371" i="93"/>
  <c r="K368" i="93" s="1"/>
  <c r="K367" i="93" s="1"/>
  <c r="C387" i="93"/>
  <c r="F402" i="93"/>
  <c r="C402" i="93" s="1"/>
  <c r="F418" i="93"/>
  <c r="C418" i="93" s="1"/>
  <c r="C456" i="93"/>
  <c r="I28" i="93"/>
  <c r="P18" i="93"/>
  <c r="P15" i="93"/>
  <c r="P11" i="93"/>
  <c r="P17" i="93"/>
  <c r="P14" i="93"/>
  <c r="Q15" i="93"/>
  <c r="P13" i="93"/>
  <c r="C29" i="93"/>
  <c r="P12" i="93"/>
  <c r="G69" i="93"/>
  <c r="A68" i="93"/>
  <c r="L370" i="93"/>
  <c r="L372" i="93"/>
  <c r="P24" i="93"/>
  <c r="P22" i="93"/>
  <c r="P26" i="93"/>
  <c r="P25" i="93"/>
  <c r="P23" i="93"/>
  <c r="P21" i="93"/>
  <c r="C19" i="93"/>
  <c r="P27" i="93"/>
  <c r="I24" i="93"/>
  <c r="I25" i="93"/>
  <c r="P16" i="93"/>
  <c r="C20" i="93"/>
  <c r="A67" i="93"/>
  <c r="B13" i="93"/>
  <c r="I23" i="93"/>
  <c r="C14" i="93" s="1"/>
  <c r="B62" i="93"/>
  <c r="L360" i="93"/>
  <c r="L358" i="93"/>
  <c r="D439" i="93"/>
  <c r="C359" i="93"/>
  <c r="K359" i="93" s="1"/>
  <c r="F399" i="93"/>
  <c r="C399" i="93" s="1"/>
  <c r="L369" i="93"/>
  <c r="L367" i="93"/>
  <c r="F406" i="93"/>
  <c r="C406" i="93" s="1"/>
  <c r="L373" i="93"/>
  <c r="F410" i="93"/>
  <c r="C410" i="93" s="1"/>
  <c r="C460" i="93"/>
  <c r="F415" i="93"/>
  <c r="C415" i="93" s="1"/>
  <c r="F423" i="93"/>
  <c r="C423" i="93" s="1"/>
  <c r="B503" i="93"/>
  <c r="C502" i="93"/>
  <c r="C501" i="93"/>
  <c r="B501" i="91"/>
  <c r="B502" i="91" s="1"/>
  <c r="C500" i="91"/>
  <c r="A346" i="91"/>
  <c r="A345" i="91"/>
  <c r="A344" i="91"/>
  <c r="A343" i="91"/>
  <c r="C343" i="91" s="1"/>
  <c r="A342" i="91"/>
  <c r="C342" i="91" s="1"/>
  <c r="A341" i="91"/>
  <c r="C341" i="91" s="1"/>
  <c r="A340" i="91"/>
  <c r="C340" i="91" s="1"/>
  <c r="A339" i="91"/>
  <c r="C339" i="91" s="1"/>
  <c r="A338" i="91"/>
  <c r="C338" i="91" s="1"/>
  <c r="A337" i="91"/>
  <c r="C337" i="91" s="1"/>
  <c r="A336" i="91"/>
  <c r="C336" i="91" s="1"/>
  <c r="A335" i="91"/>
  <c r="C335" i="91" s="1"/>
  <c r="A334" i="91"/>
  <c r="C334" i="91" s="1"/>
  <c r="A333" i="91"/>
  <c r="A332" i="91"/>
  <c r="A331" i="91"/>
  <c r="A330" i="91"/>
  <c r="C330" i="91" s="1"/>
  <c r="A329" i="91"/>
  <c r="A328" i="91"/>
  <c r="A327" i="91"/>
  <c r="A326" i="91"/>
  <c r="C326" i="91" s="1"/>
  <c r="A325" i="91"/>
  <c r="A324" i="91"/>
  <c r="A323" i="91"/>
  <c r="A322" i="91"/>
  <c r="A321" i="91"/>
  <c r="A320" i="91"/>
  <c r="A319" i="91"/>
  <c r="A318" i="91"/>
  <c r="A317" i="91"/>
  <c r="A316" i="91"/>
  <c r="A315" i="91"/>
  <c r="A314" i="91"/>
  <c r="A313" i="91"/>
  <c r="A312" i="91"/>
  <c r="A311" i="91"/>
  <c r="A310" i="91"/>
  <c r="A309" i="91"/>
  <c r="A308" i="91"/>
  <c r="C308" i="91" s="1"/>
  <c r="A307" i="91"/>
  <c r="F307" i="91" s="1"/>
  <c r="C307" i="91" s="1"/>
  <c r="A306" i="91"/>
  <c r="F306" i="91" s="1"/>
  <c r="C306" i="91" s="1"/>
  <c r="A305" i="91"/>
  <c r="F305" i="91" s="1"/>
  <c r="C305" i="91" s="1"/>
  <c r="A304" i="91"/>
  <c r="F304" i="91" s="1"/>
  <c r="C304" i="91" s="1"/>
  <c r="A303" i="91"/>
  <c r="F303" i="91" s="1"/>
  <c r="C303" i="91" s="1"/>
  <c r="A302" i="91"/>
  <c r="F302" i="91" s="1"/>
  <c r="C302" i="91" s="1"/>
  <c r="A301" i="91"/>
  <c r="F301" i="91" s="1"/>
  <c r="C301" i="91" s="1"/>
  <c r="A300" i="91"/>
  <c r="F300" i="91" s="1"/>
  <c r="C300" i="91" s="1"/>
  <c r="A299" i="91"/>
  <c r="F299" i="91" s="1"/>
  <c r="C299" i="91" s="1"/>
  <c r="A298" i="91"/>
  <c r="F298" i="91" s="1"/>
  <c r="C298" i="91" s="1"/>
  <c r="A297" i="91"/>
  <c r="F297" i="91" s="1"/>
  <c r="C297" i="91" s="1"/>
  <c r="A296" i="91"/>
  <c r="F296" i="91" s="1"/>
  <c r="C296" i="91" s="1"/>
  <c r="A295" i="91"/>
  <c r="F295" i="91" s="1"/>
  <c r="C295" i="91" s="1"/>
  <c r="A294" i="91"/>
  <c r="F294" i="91" s="1"/>
  <c r="C294" i="91" s="1"/>
  <c r="A293" i="91"/>
  <c r="F293" i="91" s="1"/>
  <c r="C293" i="91" s="1"/>
  <c r="A292" i="91"/>
  <c r="F292" i="91" s="1"/>
  <c r="C292" i="91" s="1"/>
  <c r="A291" i="91"/>
  <c r="F291" i="91" s="1"/>
  <c r="C291" i="91" s="1"/>
  <c r="A290" i="91"/>
  <c r="F290" i="91" s="1"/>
  <c r="C290" i="91" s="1"/>
  <c r="A289" i="91"/>
  <c r="F289" i="91" s="1"/>
  <c r="C289" i="91" s="1"/>
  <c r="A288" i="91"/>
  <c r="F288" i="91" s="1"/>
  <c r="C288" i="91" s="1"/>
  <c r="A287" i="91"/>
  <c r="F287" i="91" s="1"/>
  <c r="C287" i="91" s="1"/>
  <c r="A286" i="91"/>
  <c r="F286" i="91" s="1"/>
  <c r="C286" i="91" s="1"/>
  <c r="A285" i="91"/>
  <c r="F285" i="91" s="1"/>
  <c r="C285" i="91" s="1"/>
  <c r="A284" i="91"/>
  <c r="F284" i="91" s="1"/>
  <c r="C284" i="91" s="1"/>
  <c r="A283" i="91"/>
  <c r="F283" i="91" s="1"/>
  <c r="C283" i="91" s="1"/>
  <c r="A282" i="91"/>
  <c r="F282" i="91" s="1"/>
  <c r="C282" i="91" s="1"/>
  <c r="A281" i="91"/>
  <c r="F281" i="91" s="1"/>
  <c r="C281" i="91" s="1"/>
  <c r="A280" i="91"/>
  <c r="F280" i="91" s="1"/>
  <c r="C280" i="91" s="1"/>
  <c r="A279" i="91"/>
  <c r="F279" i="91" s="1"/>
  <c r="C279" i="91" s="1"/>
  <c r="A278" i="91"/>
  <c r="F278" i="91" s="1"/>
  <c r="C278" i="91" s="1"/>
  <c r="A277" i="91"/>
  <c r="F277" i="91" s="1"/>
  <c r="C277" i="91" s="1"/>
  <c r="A276" i="91"/>
  <c r="F276" i="91" s="1"/>
  <c r="C276" i="91" s="1"/>
  <c r="A275" i="91"/>
  <c r="F275" i="91" s="1"/>
  <c r="C275" i="91" s="1"/>
  <c r="A274" i="91"/>
  <c r="F274" i="91" s="1"/>
  <c r="C274" i="91" s="1"/>
  <c r="A273" i="91"/>
  <c r="F273" i="91" s="1"/>
  <c r="C273" i="91" s="1"/>
  <c r="A272" i="91"/>
  <c r="F272" i="91" s="1"/>
  <c r="C272" i="91" s="1"/>
  <c r="A271" i="91"/>
  <c r="F271" i="91" s="1"/>
  <c r="C271" i="91" s="1"/>
  <c r="A270" i="91"/>
  <c r="F270" i="91" s="1"/>
  <c r="C270" i="91" s="1"/>
  <c r="A269" i="91"/>
  <c r="F269" i="91" s="1"/>
  <c r="C269" i="91" s="1"/>
  <c r="A268" i="91"/>
  <c r="F268" i="91" s="1"/>
  <c r="C268" i="91" s="1"/>
  <c r="A267" i="91"/>
  <c r="C267" i="91" s="1"/>
  <c r="A266" i="91"/>
  <c r="C266" i="91" s="1"/>
  <c r="A265" i="91"/>
  <c r="A264" i="91"/>
  <c r="A263" i="91"/>
  <c r="C263" i="91" s="1"/>
  <c r="A262" i="91"/>
  <c r="C262" i="91" s="1"/>
  <c r="A261" i="91"/>
  <c r="A260" i="91"/>
  <c r="A259" i="91"/>
  <c r="C259" i="91" s="1"/>
  <c r="A258" i="91"/>
  <c r="C258" i="91" s="1"/>
  <c r="A257" i="91"/>
  <c r="A256" i="91"/>
  <c r="A255" i="91"/>
  <c r="C255" i="91" s="1"/>
  <c r="A254" i="91"/>
  <c r="C254" i="91" s="1"/>
  <c r="A253" i="91"/>
  <c r="A252" i="91"/>
  <c r="A251" i="91"/>
  <c r="C251" i="91" s="1"/>
  <c r="A250" i="91"/>
  <c r="C250" i="91" s="1"/>
  <c r="A249" i="91"/>
  <c r="A248" i="91"/>
  <c r="A200" i="91"/>
  <c r="C200" i="91" s="1"/>
  <c r="G195" i="91"/>
  <c r="A114" i="91"/>
  <c r="A113" i="91"/>
  <c r="A112" i="91"/>
  <c r="A111" i="91"/>
  <c r="C111" i="91" s="1"/>
  <c r="A110" i="91"/>
  <c r="C110" i="91" s="1"/>
  <c r="A109" i="91"/>
  <c r="C109" i="91" s="1"/>
  <c r="A108" i="91"/>
  <c r="C108" i="91" s="1"/>
  <c r="A107" i="91"/>
  <c r="C107" i="91" s="1"/>
  <c r="A106" i="91"/>
  <c r="C106" i="91" s="1"/>
  <c r="A105" i="91"/>
  <c r="C105" i="91" s="1"/>
  <c r="A104" i="91"/>
  <c r="C104" i="91" s="1"/>
  <c r="A103" i="91"/>
  <c r="C103" i="91" s="1"/>
  <c r="A102" i="91"/>
  <c r="C102" i="91" s="1"/>
  <c r="A101" i="91"/>
  <c r="C101" i="91" s="1"/>
  <c r="A100" i="91"/>
  <c r="C100" i="91" s="1"/>
  <c r="G66" i="91"/>
  <c r="A66" i="91" s="1"/>
  <c r="A64" i="91"/>
  <c r="B64" i="91" s="1"/>
  <c r="A63" i="91"/>
  <c r="C63" i="91" s="1"/>
  <c r="S62" i="91"/>
  <c r="A62" i="91"/>
  <c r="A61" i="91"/>
  <c r="B61" i="91" s="1"/>
  <c r="D61" i="91" s="1"/>
  <c r="A60" i="91"/>
  <c r="A59" i="91"/>
  <c r="A58" i="91"/>
  <c r="C58" i="91" s="1"/>
  <c r="A57" i="91"/>
  <c r="A56" i="91"/>
  <c r="A29" i="91"/>
  <c r="B29" i="91" s="1"/>
  <c r="A28" i="91"/>
  <c r="B28" i="91" s="1"/>
  <c r="A27" i="91"/>
  <c r="B27" i="91" s="1"/>
  <c r="A26" i="91"/>
  <c r="B26" i="91" s="1"/>
  <c r="A25" i="91"/>
  <c r="B25" i="91" s="1"/>
  <c r="A24" i="91"/>
  <c r="B24" i="91" s="1"/>
  <c r="A23" i="91"/>
  <c r="B23" i="91" s="1"/>
  <c r="A22" i="91"/>
  <c r="B22" i="91" s="1"/>
  <c r="A21" i="91"/>
  <c r="K20" i="91"/>
  <c r="A20" i="91"/>
  <c r="B20" i="91" s="1"/>
  <c r="A19" i="91"/>
  <c r="B19" i="91" s="1"/>
  <c r="P25" i="91" s="1"/>
  <c r="A18" i="91"/>
  <c r="B18" i="91" s="1"/>
  <c r="A17" i="91"/>
  <c r="C17" i="91" s="1"/>
  <c r="A16" i="91"/>
  <c r="B16" i="91" s="1"/>
  <c r="R17" i="91"/>
  <c r="P15" i="91" s="1"/>
  <c r="A15" i="91"/>
  <c r="B15" i="91" s="1"/>
  <c r="C15" i="91" s="1"/>
  <c r="I15" i="91" s="1"/>
  <c r="A14" i="91"/>
  <c r="B14" i="91" s="1"/>
  <c r="I22" i="91" s="1"/>
  <c r="A13" i="91"/>
  <c r="B13" i="91" s="1"/>
  <c r="K11" i="91"/>
  <c r="K2" i="91"/>
  <c r="L70" i="100" l="1"/>
  <c r="F70" i="100" s="1"/>
  <c r="M70" i="100"/>
  <c r="N70" i="100"/>
  <c r="AL70" i="100"/>
  <c r="K70" i="100"/>
  <c r="E70" i="100" s="1"/>
  <c r="C466" i="100"/>
  <c r="B467" i="100"/>
  <c r="G72" i="100"/>
  <c r="A71" i="100"/>
  <c r="C69" i="100"/>
  <c r="D69" i="100"/>
  <c r="R69" i="100"/>
  <c r="C67" i="95"/>
  <c r="D69" i="95"/>
  <c r="C69" i="95"/>
  <c r="G72" i="95"/>
  <c r="A71" i="95"/>
  <c r="M70" i="95"/>
  <c r="K70" i="95"/>
  <c r="E70" i="95" s="1"/>
  <c r="AL70" i="95"/>
  <c r="N70" i="95"/>
  <c r="L70" i="95"/>
  <c r="F70" i="95" s="1"/>
  <c r="B507" i="95"/>
  <c r="C506" i="95"/>
  <c r="AL66" i="93"/>
  <c r="K375" i="93"/>
  <c r="K370" i="93"/>
  <c r="P6" i="93"/>
  <c r="C15" i="93"/>
  <c r="I15" i="93" s="1"/>
  <c r="M66" i="93"/>
  <c r="C66" i="93" s="1"/>
  <c r="L66" i="93"/>
  <c r="F66" i="93" s="1"/>
  <c r="K357" i="93"/>
  <c r="P5" i="93"/>
  <c r="P8" i="93"/>
  <c r="Q63" i="93"/>
  <c r="R63" i="93" s="1"/>
  <c r="S63" i="93" s="1"/>
  <c r="T63" i="93" s="1"/>
  <c r="J66" i="93" s="1"/>
  <c r="J67" i="93" s="1"/>
  <c r="J68" i="93" s="1"/>
  <c r="J69" i="93" s="1"/>
  <c r="J70" i="93" s="1"/>
  <c r="J71" i="93" s="1"/>
  <c r="J72" i="93" s="1"/>
  <c r="J73" i="93" s="1"/>
  <c r="J74" i="93" s="1"/>
  <c r="J75" i="93" s="1"/>
  <c r="J76" i="93" s="1"/>
  <c r="J77" i="93" s="1"/>
  <c r="J78" i="93" s="1"/>
  <c r="J79" i="93" s="1"/>
  <c r="J80" i="93" s="1"/>
  <c r="J81" i="93" s="1"/>
  <c r="J82" i="93" s="1"/>
  <c r="J83" i="93" s="1"/>
  <c r="J84" i="93" s="1"/>
  <c r="J85" i="93" s="1"/>
  <c r="J86" i="93" s="1"/>
  <c r="J87" i="93" s="1"/>
  <c r="J88" i="93" s="1"/>
  <c r="J89" i="93" s="1"/>
  <c r="J90" i="93" s="1"/>
  <c r="J91" i="93" s="1"/>
  <c r="J92" i="93" s="1"/>
  <c r="J93" i="93" s="1"/>
  <c r="K62" i="93"/>
  <c r="B66" i="93" s="1"/>
  <c r="P7" i="93"/>
  <c r="P2" i="93"/>
  <c r="P3" i="93"/>
  <c r="P4" i="93"/>
  <c r="K376" i="93"/>
  <c r="K66" i="93"/>
  <c r="E66" i="93" s="1"/>
  <c r="K369" i="93"/>
  <c r="K361" i="93"/>
  <c r="K366" i="93"/>
  <c r="K364" i="93"/>
  <c r="B504" i="93"/>
  <c r="C503" i="93"/>
  <c r="C62" i="93"/>
  <c r="AL68" i="93"/>
  <c r="L68" i="93"/>
  <c r="F68" i="93" s="1"/>
  <c r="K68" i="93"/>
  <c r="E68" i="93" s="1"/>
  <c r="M68" i="93"/>
  <c r="N68" i="93"/>
  <c r="K360" i="93"/>
  <c r="K358" i="93"/>
  <c r="A69" i="93"/>
  <c r="G70" i="93"/>
  <c r="M67" i="93"/>
  <c r="L67" i="93"/>
  <c r="F67" i="93" s="1"/>
  <c r="N67" i="93"/>
  <c r="AL67" i="93"/>
  <c r="K67" i="93"/>
  <c r="E67" i="93" s="1"/>
  <c r="C253" i="91"/>
  <c r="C265" i="91"/>
  <c r="C18" i="91"/>
  <c r="C16" i="91"/>
  <c r="P6" i="91" s="1"/>
  <c r="C344" i="91"/>
  <c r="C317" i="91"/>
  <c r="C13" i="91"/>
  <c r="I13" i="91" s="1"/>
  <c r="C319" i="91"/>
  <c r="C313" i="91"/>
  <c r="G67" i="91"/>
  <c r="G68" i="91" s="1"/>
  <c r="G69" i="91" s="1"/>
  <c r="B63" i="91"/>
  <c r="C56" i="91"/>
  <c r="C328" i="91"/>
  <c r="B59" i="91"/>
  <c r="C59" i="91" s="1"/>
  <c r="C310" i="91"/>
  <c r="C249" i="91"/>
  <c r="C501" i="91"/>
  <c r="B17" i="91"/>
  <c r="C20" i="91"/>
  <c r="B21" i="91"/>
  <c r="C257" i="91"/>
  <c r="C333" i="91"/>
  <c r="C29" i="91"/>
  <c r="C498" i="91" s="1"/>
  <c r="C28" i="91"/>
  <c r="C261" i="91"/>
  <c r="N66" i="91"/>
  <c r="S66" i="91" s="1"/>
  <c r="M66" i="91"/>
  <c r="L66" i="91"/>
  <c r="F66" i="91" s="1"/>
  <c r="AL66" i="91"/>
  <c r="K66" i="91"/>
  <c r="E66" i="91" s="1"/>
  <c r="P18" i="91"/>
  <c r="P16" i="91"/>
  <c r="P13" i="91"/>
  <c r="P11" i="91"/>
  <c r="P14" i="91"/>
  <c r="P17" i="91"/>
  <c r="Q15" i="91"/>
  <c r="P12" i="91"/>
  <c r="C19" i="91"/>
  <c r="P21" i="91"/>
  <c r="P23" i="91"/>
  <c r="B56" i="91"/>
  <c r="P26" i="91"/>
  <c r="B62" i="91"/>
  <c r="C62" i="91" s="1"/>
  <c r="G196" i="91"/>
  <c r="G197" i="91" s="1"/>
  <c r="A195" i="91"/>
  <c r="C195" i="91" s="1"/>
  <c r="I23" i="91"/>
  <c r="C14" i="91" s="1"/>
  <c r="I14" i="91" s="1"/>
  <c r="P24" i="91"/>
  <c r="P22" i="91"/>
  <c r="P27" i="91"/>
  <c r="B58" i="91"/>
  <c r="C64" i="91" s="1"/>
  <c r="C61" i="91"/>
  <c r="B503" i="91"/>
  <c r="C502" i="91"/>
  <c r="P20" i="91"/>
  <c r="F93" i="66"/>
  <c r="F92" i="66"/>
  <c r="F91" i="66"/>
  <c r="F90" i="66"/>
  <c r="F89" i="66"/>
  <c r="F88" i="66"/>
  <c r="F87" i="66"/>
  <c r="F86" i="66"/>
  <c r="F85" i="66"/>
  <c r="F84" i="66"/>
  <c r="F83" i="66"/>
  <c r="F82" i="66"/>
  <c r="F81" i="66"/>
  <c r="F80" i="66"/>
  <c r="F79" i="66"/>
  <c r="F78" i="66"/>
  <c r="F77" i="66"/>
  <c r="F76" i="66"/>
  <c r="F75" i="66"/>
  <c r="F74" i="66"/>
  <c r="F73" i="66"/>
  <c r="F72" i="66"/>
  <c r="F71" i="66"/>
  <c r="F70" i="66"/>
  <c r="F69" i="66"/>
  <c r="F68" i="66"/>
  <c r="F67" i="66"/>
  <c r="F66" i="66"/>
  <c r="F93" i="65"/>
  <c r="F92" i="65"/>
  <c r="F91" i="65"/>
  <c r="F90" i="65"/>
  <c r="F89" i="65"/>
  <c r="F88" i="65"/>
  <c r="F87" i="65"/>
  <c r="F86" i="65"/>
  <c r="F85" i="65"/>
  <c r="F84" i="65"/>
  <c r="F83" i="65"/>
  <c r="F82" i="65"/>
  <c r="F81" i="65"/>
  <c r="F80" i="65"/>
  <c r="F79" i="65"/>
  <c r="F78" i="65"/>
  <c r="F77" i="65"/>
  <c r="F76" i="65"/>
  <c r="F75" i="65"/>
  <c r="F74" i="65"/>
  <c r="F73" i="65"/>
  <c r="F72" i="65"/>
  <c r="F71" i="65"/>
  <c r="F70" i="65"/>
  <c r="F69" i="65"/>
  <c r="F68" i="65"/>
  <c r="F67" i="65"/>
  <c r="F66" i="65"/>
  <c r="F93" i="62"/>
  <c r="F92" i="62"/>
  <c r="F91" i="62"/>
  <c r="F90" i="62"/>
  <c r="F89" i="62"/>
  <c r="F88" i="62"/>
  <c r="F87" i="62"/>
  <c r="F86" i="62"/>
  <c r="F85" i="62"/>
  <c r="F84" i="62"/>
  <c r="F83" i="62"/>
  <c r="F82" i="62"/>
  <c r="F81" i="62"/>
  <c r="F80" i="62"/>
  <c r="F79" i="62"/>
  <c r="F78" i="62"/>
  <c r="F77" i="62"/>
  <c r="F76" i="62"/>
  <c r="F75" i="62"/>
  <c r="F74" i="62"/>
  <c r="F73" i="62"/>
  <c r="F72" i="62"/>
  <c r="F71" i="62"/>
  <c r="F70" i="62"/>
  <c r="F69" i="62"/>
  <c r="F68" i="62"/>
  <c r="F67" i="62"/>
  <c r="F66" i="62"/>
  <c r="C28" i="57"/>
  <c r="C28" i="59"/>
  <c r="C29" i="67"/>
  <c r="C29" i="64"/>
  <c r="C29" i="63"/>
  <c r="C29" i="87"/>
  <c r="C29" i="88"/>
  <c r="C28" i="60"/>
  <c r="C28" i="68"/>
  <c r="A473" i="43"/>
  <c r="C473" i="43" s="1"/>
  <c r="A472" i="43"/>
  <c r="C472" i="43" s="1"/>
  <c r="A471" i="43"/>
  <c r="C471" i="43" s="1"/>
  <c r="A470" i="43"/>
  <c r="A469" i="43"/>
  <c r="A468" i="43"/>
  <c r="A467" i="43"/>
  <c r="A466" i="43"/>
  <c r="C466" i="43" s="1"/>
  <c r="A465" i="43"/>
  <c r="C465" i="43" s="1"/>
  <c r="A464" i="43"/>
  <c r="A463" i="43"/>
  <c r="A462" i="43"/>
  <c r="A461" i="43"/>
  <c r="A460" i="43"/>
  <c r="A459" i="43"/>
  <c r="A458" i="43"/>
  <c r="A457" i="43"/>
  <c r="A456" i="43"/>
  <c r="A455" i="43"/>
  <c r="A454" i="43"/>
  <c r="A453" i="43"/>
  <c r="A452" i="43"/>
  <c r="A451" i="43"/>
  <c r="A450" i="43"/>
  <c r="E450" i="43" s="1"/>
  <c r="A449" i="43"/>
  <c r="A448" i="43"/>
  <c r="A447" i="43"/>
  <c r="A446" i="43"/>
  <c r="A445" i="43"/>
  <c r="A444" i="43"/>
  <c r="A443" i="43"/>
  <c r="A442" i="43"/>
  <c r="A441" i="43"/>
  <c r="A440" i="43"/>
  <c r="A439" i="43"/>
  <c r="A438" i="43"/>
  <c r="A437" i="43"/>
  <c r="F437" i="43" s="1"/>
  <c r="C437" i="43" s="1"/>
  <c r="A436" i="43"/>
  <c r="F436" i="43" s="1"/>
  <c r="C436" i="43" s="1"/>
  <c r="A435" i="43"/>
  <c r="F435" i="43" s="1"/>
  <c r="C435" i="43" s="1"/>
  <c r="A434" i="43"/>
  <c r="A433" i="43"/>
  <c r="F433" i="43" s="1"/>
  <c r="C433" i="43" s="1"/>
  <c r="A432" i="43"/>
  <c r="F432" i="43" s="1"/>
  <c r="C432" i="43" s="1"/>
  <c r="A431" i="43"/>
  <c r="A430" i="43"/>
  <c r="A429" i="43"/>
  <c r="F429" i="43" s="1"/>
  <c r="C429" i="43" s="1"/>
  <c r="A428" i="43"/>
  <c r="F428" i="43" s="1"/>
  <c r="C428" i="43" s="1"/>
  <c r="A427" i="43"/>
  <c r="F427" i="43" s="1"/>
  <c r="C427" i="43" s="1"/>
  <c r="A426" i="43"/>
  <c r="A425" i="43"/>
  <c r="F425" i="43" s="1"/>
  <c r="C425" i="43" s="1"/>
  <c r="A424" i="43"/>
  <c r="F424" i="43" s="1"/>
  <c r="C424" i="43" s="1"/>
  <c r="A423" i="43"/>
  <c r="A422" i="43"/>
  <c r="A421" i="43"/>
  <c r="F421" i="43" s="1"/>
  <c r="C421" i="43" s="1"/>
  <c r="A420" i="43"/>
  <c r="F420" i="43" s="1"/>
  <c r="C420" i="43" s="1"/>
  <c r="A419" i="43"/>
  <c r="F419" i="43" s="1"/>
  <c r="C419" i="43" s="1"/>
  <c r="A418" i="43"/>
  <c r="A417" i="43"/>
  <c r="F417" i="43" s="1"/>
  <c r="C417" i="43" s="1"/>
  <c r="A416" i="43"/>
  <c r="F416" i="43" s="1"/>
  <c r="C416" i="43" s="1"/>
  <c r="A415" i="43"/>
  <c r="A414" i="43"/>
  <c r="A413" i="43"/>
  <c r="F413" i="43" s="1"/>
  <c r="C413" i="43" s="1"/>
  <c r="A412" i="43"/>
  <c r="F412" i="43" s="1"/>
  <c r="C412" i="43" s="1"/>
  <c r="A411" i="43"/>
  <c r="F411" i="43" s="1"/>
  <c r="C411" i="43" s="1"/>
  <c r="A410" i="43"/>
  <c r="A409" i="43"/>
  <c r="F409" i="43" s="1"/>
  <c r="C409" i="43" s="1"/>
  <c r="A408" i="43"/>
  <c r="F408" i="43" s="1"/>
  <c r="C408" i="43" s="1"/>
  <c r="A407" i="43"/>
  <c r="F407" i="43" s="1"/>
  <c r="C407" i="43" s="1"/>
  <c r="A406" i="43"/>
  <c r="A405" i="43"/>
  <c r="F405" i="43" s="1"/>
  <c r="C405" i="43" s="1"/>
  <c r="A404" i="43"/>
  <c r="F404" i="43" s="1"/>
  <c r="C404" i="43" s="1"/>
  <c r="A403" i="43"/>
  <c r="F403" i="43" s="1"/>
  <c r="C403" i="43" s="1"/>
  <c r="A402" i="43"/>
  <c r="A401" i="43"/>
  <c r="F401" i="43" s="1"/>
  <c r="C401" i="43" s="1"/>
  <c r="A400" i="43"/>
  <c r="F400" i="43" s="1"/>
  <c r="C400" i="43" s="1"/>
  <c r="A399" i="43"/>
  <c r="F399" i="43" s="1"/>
  <c r="C399" i="43" s="1"/>
  <c r="A398" i="43"/>
  <c r="A397" i="43"/>
  <c r="C397" i="43" s="1"/>
  <c r="A396" i="43"/>
  <c r="C396" i="43" s="1"/>
  <c r="A395" i="43"/>
  <c r="A394" i="43"/>
  <c r="A393" i="43"/>
  <c r="C393" i="43" s="1"/>
  <c r="A392" i="43"/>
  <c r="C392" i="43" s="1"/>
  <c r="A391" i="43"/>
  <c r="A390" i="43"/>
  <c r="A389" i="43"/>
  <c r="C389" i="43" s="1"/>
  <c r="A388" i="43"/>
  <c r="C388" i="43" s="1"/>
  <c r="A387" i="43"/>
  <c r="A386" i="43"/>
  <c r="A385" i="43"/>
  <c r="C385" i="43" s="1"/>
  <c r="L376" i="43" s="1"/>
  <c r="A384" i="43"/>
  <c r="C384" i="43" s="1"/>
  <c r="L377" i="43" s="1"/>
  <c r="A383" i="43"/>
  <c r="A382" i="43"/>
  <c r="A381" i="43"/>
  <c r="C381" i="43" s="1"/>
  <c r="A380" i="43"/>
  <c r="C380" i="43" s="1"/>
  <c r="L374" i="43" s="1"/>
  <c r="A379" i="43"/>
  <c r="A378" i="43"/>
  <c r="A377" i="43"/>
  <c r="C377" i="43" s="1"/>
  <c r="A376" i="43"/>
  <c r="C376" i="43" s="1"/>
  <c r="L371" i="43" s="1"/>
  <c r="A375" i="43"/>
  <c r="A374" i="43"/>
  <c r="A373" i="43"/>
  <c r="C373" i="43" s="1"/>
  <c r="A372" i="43"/>
  <c r="C372" i="43" s="1"/>
  <c r="L368" i="43" s="1"/>
  <c r="A371" i="43"/>
  <c r="A370" i="43"/>
  <c r="A369" i="43"/>
  <c r="C369" i="43" s="1"/>
  <c r="L364" i="43" s="1"/>
  <c r="A368" i="43"/>
  <c r="C368" i="43" s="1"/>
  <c r="L365" i="43" s="1"/>
  <c r="A367" i="43"/>
  <c r="A366" i="43"/>
  <c r="A365" i="43"/>
  <c r="C365" i="43" s="1"/>
  <c r="A364" i="43"/>
  <c r="C364" i="43" s="1"/>
  <c r="L362" i="43" s="1"/>
  <c r="A363" i="43"/>
  <c r="A362" i="43"/>
  <c r="A361" i="43"/>
  <c r="C361" i="43" s="1"/>
  <c r="L360" i="43" s="1"/>
  <c r="A360" i="43"/>
  <c r="C360" i="43" s="1"/>
  <c r="L359" i="43" s="1"/>
  <c r="A359" i="43"/>
  <c r="A358" i="43"/>
  <c r="A357" i="43"/>
  <c r="C357" i="43" s="1"/>
  <c r="A356" i="43"/>
  <c r="C356" i="43" s="1"/>
  <c r="L356" i="43" s="1"/>
  <c r="A355" i="43"/>
  <c r="A354" i="43"/>
  <c r="A353" i="43"/>
  <c r="C353" i="43" s="1"/>
  <c r="A352" i="43"/>
  <c r="C352" i="43" s="1"/>
  <c r="A351" i="43"/>
  <c r="A350" i="43"/>
  <c r="A497" i="91"/>
  <c r="A72" i="100" l="1"/>
  <c r="G73" i="100"/>
  <c r="B468" i="100"/>
  <c r="C467" i="100"/>
  <c r="C70" i="100"/>
  <c r="D70" i="100"/>
  <c r="R70" i="100"/>
  <c r="N71" i="100"/>
  <c r="AL71" i="100"/>
  <c r="L71" i="100"/>
  <c r="F71" i="100" s="1"/>
  <c r="K71" i="100"/>
  <c r="E71" i="100" s="1"/>
  <c r="M71" i="100"/>
  <c r="C70" i="95"/>
  <c r="D70" i="95"/>
  <c r="N71" i="95"/>
  <c r="L71" i="95"/>
  <c r="F71" i="95" s="1"/>
  <c r="AL71" i="95"/>
  <c r="M71" i="95"/>
  <c r="K71" i="95"/>
  <c r="E71" i="95" s="1"/>
  <c r="A72" i="95"/>
  <c r="G73" i="95"/>
  <c r="B508" i="95"/>
  <c r="C507" i="95"/>
  <c r="I28" i="91"/>
  <c r="B66" i="91"/>
  <c r="B77" i="91" s="1"/>
  <c r="D66" i="93"/>
  <c r="B68" i="93"/>
  <c r="B85" i="93"/>
  <c r="B71" i="93"/>
  <c r="B76" i="93"/>
  <c r="B93" i="93"/>
  <c r="B79" i="93"/>
  <c r="B90" i="93"/>
  <c r="B84" i="93"/>
  <c r="B80" i="93"/>
  <c r="B87" i="93"/>
  <c r="B75" i="93"/>
  <c r="B78" i="93"/>
  <c r="B92" i="93"/>
  <c r="B70" i="93"/>
  <c r="B82" i="93"/>
  <c r="B72" i="93"/>
  <c r="B88" i="93"/>
  <c r="B91" i="93"/>
  <c r="B86" i="93"/>
  <c r="B73" i="93"/>
  <c r="B69" i="93"/>
  <c r="B67" i="93"/>
  <c r="B81" i="93"/>
  <c r="B77" i="93"/>
  <c r="B83" i="93"/>
  <c r="B89" i="93"/>
  <c r="B74" i="93"/>
  <c r="M69" i="93"/>
  <c r="K69" i="93"/>
  <c r="E69" i="93" s="1"/>
  <c r="AL69" i="93"/>
  <c r="N69" i="93"/>
  <c r="L69" i="93"/>
  <c r="F69" i="93" s="1"/>
  <c r="C504" i="93"/>
  <c r="B505" i="93"/>
  <c r="D68" i="93"/>
  <c r="C68" i="93"/>
  <c r="C67" i="93"/>
  <c r="D67" i="93"/>
  <c r="G71" i="93"/>
  <c r="A70" i="93"/>
  <c r="P5" i="91"/>
  <c r="P8" i="91"/>
  <c r="I344" i="91"/>
  <c r="P9" i="91"/>
  <c r="P3" i="91"/>
  <c r="P2" i="91"/>
  <c r="P4" i="91"/>
  <c r="P7" i="91"/>
  <c r="A67" i="91"/>
  <c r="K67" i="91" s="1"/>
  <c r="E67" i="91" s="1"/>
  <c r="Q63" i="91"/>
  <c r="R63" i="91" s="1"/>
  <c r="S63" i="91" s="1"/>
  <c r="T63" i="91" s="1"/>
  <c r="J66" i="91" s="1"/>
  <c r="J67" i="91" s="1"/>
  <c r="J68" i="91" s="1"/>
  <c r="J69" i="91" s="1"/>
  <c r="J70" i="91" s="1"/>
  <c r="J71" i="91" s="1"/>
  <c r="J72" i="91" s="1"/>
  <c r="J73" i="91" s="1"/>
  <c r="J74" i="91" s="1"/>
  <c r="J75" i="91" s="1"/>
  <c r="J76" i="91" s="1"/>
  <c r="J77" i="91" s="1"/>
  <c r="J78" i="91" s="1"/>
  <c r="J79" i="91" s="1"/>
  <c r="J80" i="91" s="1"/>
  <c r="J81" i="91" s="1"/>
  <c r="J82" i="91" s="1"/>
  <c r="J83" i="91" s="1"/>
  <c r="J84" i="91" s="1"/>
  <c r="J85" i="91" s="1"/>
  <c r="J86" i="91" s="1"/>
  <c r="J87" i="91" s="1"/>
  <c r="J88" i="91" s="1"/>
  <c r="J89" i="91" s="1"/>
  <c r="J90" i="91" s="1"/>
  <c r="J91" i="91" s="1"/>
  <c r="J92" i="91" s="1"/>
  <c r="J93" i="91" s="1"/>
  <c r="A68" i="91"/>
  <c r="N68" i="91" s="1"/>
  <c r="S68" i="91" s="1"/>
  <c r="A197" i="91"/>
  <c r="C197" i="91" s="1"/>
  <c r="G198" i="91"/>
  <c r="G199" i="91" s="1"/>
  <c r="A199" i="91" s="1"/>
  <c r="C199" i="91" s="1"/>
  <c r="E61" i="91"/>
  <c r="F61" i="91"/>
  <c r="A69" i="91"/>
  <c r="G70" i="91"/>
  <c r="K62" i="91"/>
  <c r="D62" i="91"/>
  <c r="B504" i="91"/>
  <c r="C503" i="91"/>
  <c r="R66" i="91"/>
  <c r="O66" i="91"/>
  <c r="T66" i="91" s="1"/>
  <c r="D66" i="91"/>
  <c r="C66" i="91"/>
  <c r="C458" i="43"/>
  <c r="C460" i="43"/>
  <c r="C454" i="43"/>
  <c r="C395" i="43"/>
  <c r="C467" i="43"/>
  <c r="F398" i="43"/>
  <c r="C398" i="43" s="1"/>
  <c r="C359" i="43"/>
  <c r="K359" i="43" s="1"/>
  <c r="K360" i="43" s="1"/>
  <c r="C391" i="43"/>
  <c r="F406" i="43"/>
  <c r="C406" i="43" s="1"/>
  <c r="F422" i="43"/>
  <c r="C422" i="43" s="1"/>
  <c r="F414" i="43"/>
  <c r="C414" i="43" s="1"/>
  <c r="C469" i="43"/>
  <c r="C351" i="43"/>
  <c r="K356" i="43" s="1"/>
  <c r="K357" i="43" s="1"/>
  <c r="C367" i="43"/>
  <c r="K365" i="43" s="1"/>
  <c r="K364" i="43" s="1"/>
  <c r="F415" i="43"/>
  <c r="C415" i="43" s="1"/>
  <c r="F430" i="43"/>
  <c r="C430" i="43" s="1"/>
  <c r="C379" i="43"/>
  <c r="K374" i="43" s="1"/>
  <c r="K373" i="43" s="1"/>
  <c r="F431" i="43"/>
  <c r="C431" i="43" s="1"/>
  <c r="C387" i="43"/>
  <c r="C363" i="43"/>
  <c r="K362" i="43" s="1"/>
  <c r="K363" i="43" s="1"/>
  <c r="C375" i="43"/>
  <c r="K371" i="43" s="1"/>
  <c r="K372" i="43" s="1"/>
  <c r="F423" i="43"/>
  <c r="C423" i="43" s="1"/>
  <c r="E448" i="43"/>
  <c r="C456" i="43"/>
  <c r="D439" i="43"/>
  <c r="C383" i="43"/>
  <c r="K377" i="43" s="1"/>
  <c r="K378" i="43" s="1"/>
  <c r="C355" i="43"/>
  <c r="C371" i="43"/>
  <c r="K368" i="43" s="1"/>
  <c r="K369" i="43" s="1"/>
  <c r="E446" i="43"/>
  <c r="C452" i="43"/>
  <c r="L373" i="43"/>
  <c r="L375" i="43"/>
  <c r="L369" i="43"/>
  <c r="L367" i="43"/>
  <c r="L357" i="43"/>
  <c r="L355" i="43"/>
  <c r="L354" i="43" s="1"/>
  <c r="L361" i="43"/>
  <c r="L363" i="43"/>
  <c r="L370" i="43"/>
  <c r="L372" i="43"/>
  <c r="L378" i="43"/>
  <c r="F402" i="43"/>
  <c r="C402" i="43" s="1"/>
  <c r="F410" i="43"/>
  <c r="C410" i="43" s="1"/>
  <c r="F418" i="43"/>
  <c r="C418" i="43" s="1"/>
  <c r="F426" i="43"/>
  <c r="C426" i="43" s="1"/>
  <c r="F434" i="43"/>
  <c r="C434" i="43" s="1"/>
  <c r="L366" i="43"/>
  <c r="L358" i="43"/>
  <c r="B501" i="90"/>
  <c r="C501" i="90" s="1"/>
  <c r="C500" i="90"/>
  <c r="B498" i="90"/>
  <c r="C498" i="90" s="1"/>
  <c r="A473" i="90"/>
  <c r="C473" i="90" s="1"/>
  <c r="A472" i="90"/>
  <c r="C472" i="90" s="1"/>
  <c r="A471" i="90"/>
  <c r="C471" i="90" s="1"/>
  <c r="A470" i="90"/>
  <c r="A469" i="90"/>
  <c r="A468" i="90"/>
  <c r="A467" i="90"/>
  <c r="A466" i="90"/>
  <c r="C466" i="90" s="1"/>
  <c r="A465" i="90"/>
  <c r="C465" i="90" s="1"/>
  <c r="A464" i="90"/>
  <c r="A463" i="90"/>
  <c r="A462" i="90"/>
  <c r="A461" i="90"/>
  <c r="A460" i="90"/>
  <c r="A459" i="90"/>
  <c r="A458" i="90"/>
  <c r="A457" i="90"/>
  <c r="A456" i="90"/>
  <c r="A455" i="90"/>
  <c r="A454" i="90"/>
  <c r="A453" i="90"/>
  <c r="A452" i="90"/>
  <c r="A451" i="90"/>
  <c r="A450" i="90"/>
  <c r="E450" i="90" s="1"/>
  <c r="A449" i="90"/>
  <c r="A448" i="90"/>
  <c r="A447" i="90"/>
  <c r="A446" i="90"/>
  <c r="A445" i="90"/>
  <c r="A444" i="90"/>
  <c r="A443" i="90"/>
  <c r="A442" i="90"/>
  <c r="A441" i="90"/>
  <c r="A440" i="90"/>
  <c r="A439" i="90"/>
  <c r="A438" i="90"/>
  <c r="A437" i="90"/>
  <c r="F437" i="90" s="1"/>
  <c r="C437" i="90" s="1"/>
  <c r="A436" i="90"/>
  <c r="F436" i="90" s="1"/>
  <c r="C436" i="90" s="1"/>
  <c r="A435" i="90"/>
  <c r="A434" i="90"/>
  <c r="A433" i="90"/>
  <c r="F433" i="90" s="1"/>
  <c r="C433" i="90" s="1"/>
  <c r="A432" i="90"/>
  <c r="F432" i="90" s="1"/>
  <c r="C432" i="90" s="1"/>
  <c r="A431" i="90"/>
  <c r="A430" i="90"/>
  <c r="A429" i="90"/>
  <c r="F429" i="90" s="1"/>
  <c r="C429" i="90" s="1"/>
  <c r="A428" i="90"/>
  <c r="F428" i="90" s="1"/>
  <c r="C428" i="90" s="1"/>
  <c r="A427" i="90"/>
  <c r="A426" i="90"/>
  <c r="A425" i="90"/>
  <c r="F425" i="90" s="1"/>
  <c r="C425" i="90" s="1"/>
  <c r="A424" i="90"/>
  <c r="F424" i="90" s="1"/>
  <c r="C424" i="90" s="1"/>
  <c r="A423" i="90"/>
  <c r="F423" i="90" s="1"/>
  <c r="C423" i="90" s="1"/>
  <c r="A422" i="90"/>
  <c r="A421" i="90"/>
  <c r="F421" i="90" s="1"/>
  <c r="C421" i="90" s="1"/>
  <c r="A420" i="90"/>
  <c r="F420" i="90" s="1"/>
  <c r="C420" i="90" s="1"/>
  <c r="A419" i="90"/>
  <c r="A418" i="90"/>
  <c r="A417" i="90"/>
  <c r="F417" i="90" s="1"/>
  <c r="C417" i="90" s="1"/>
  <c r="A416" i="90"/>
  <c r="F416" i="90" s="1"/>
  <c r="C416" i="90" s="1"/>
  <c r="A415" i="90"/>
  <c r="A414" i="90"/>
  <c r="A413" i="90"/>
  <c r="F413" i="90" s="1"/>
  <c r="C413" i="90" s="1"/>
  <c r="A412" i="90"/>
  <c r="F412" i="90" s="1"/>
  <c r="C412" i="90" s="1"/>
  <c r="A411" i="90"/>
  <c r="A410" i="90"/>
  <c r="A409" i="90"/>
  <c r="F409" i="90" s="1"/>
  <c r="C409" i="90" s="1"/>
  <c r="A408" i="90"/>
  <c r="F408" i="90" s="1"/>
  <c r="C408" i="90" s="1"/>
  <c r="A407" i="90"/>
  <c r="F407" i="90" s="1"/>
  <c r="C407" i="90" s="1"/>
  <c r="A406" i="90"/>
  <c r="A405" i="90"/>
  <c r="F405" i="90" s="1"/>
  <c r="C405" i="90" s="1"/>
  <c r="A404" i="90"/>
  <c r="F404" i="90" s="1"/>
  <c r="C404" i="90" s="1"/>
  <c r="A403" i="90"/>
  <c r="A402" i="90"/>
  <c r="A401" i="90"/>
  <c r="F401" i="90" s="1"/>
  <c r="C401" i="90" s="1"/>
  <c r="A400" i="90"/>
  <c r="F400" i="90" s="1"/>
  <c r="C400" i="90" s="1"/>
  <c r="A399" i="90"/>
  <c r="F399" i="90" s="1"/>
  <c r="C399" i="90" s="1"/>
  <c r="A398" i="90"/>
  <c r="A397" i="90"/>
  <c r="C397" i="90" s="1"/>
  <c r="A396" i="90"/>
  <c r="C396" i="90" s="1"/>
  <c r="A395" i="90"/>
  <c r="A394" i="90"/>
  <c r="A393" i="90"/>
  <c r="C393" i="90" s="1"/>
  <c r="A392" i="90"/>
  <c r="C392" i="90" s="1"/>
  <c r="A391" i="90"/>
  <c r="A390" i="90"/>
  <c r="A389" i="90"/>
  <c r="C389" i="90" s="1"/>
  <c r="A388" i="90"/>
  <c r="C388" i="90" s="1"/>
  <c r="A387" i="90"/>
  <c r="A386" i="90"/>
  <c r="A385" i="90"/>
  <c r="C385" i="90" s="1"/>
  <c r="A384" i="90"/>
  <c r="C384" i="90" s="1"/>
  <c r="L377" i="90" s="1"/>
  <c r="A383" i="90"/>
  <c r="A382" i="90"/>
  <c r="A381" i="90"/>
  <c r="C381" i="90" s="1"/>
  <c r="A380" i="90"/>
  <c r="C380" i="90" s="1"/>
  <c r="L374" i="90" s="1"/>
  <c r="A379" i="90"/>
  <c r="A378" i="90"/>
  <c r="A377" i="90"/>
  <c r="C377" i="90" s="1"/>
  <c r="A376" i="90"/>
  <c r="C376" i="90" s="1"/>
  <c r="L371" i="90" s="1"/>
  <c r="A375" i="90"/>
  <c r="A374" i="90"/>
  <c r="A373" i="90"/>
  <c r="C373" i="90" s="1"/>
  <c r="L369" i="90" s="1"/>
  <c r="A372" i="90"/>
  <c r="C372" i="90" s="1"/>
  <c r="L368" i="90" s="1"/>
  <c r="A371" i="90"/>
  <c r="A370" i="90"/>
  <c r="A369" i="90"/>
  <c r="C369" i="90" s="1"/>
  <c r="L364" i="90" s="1"/>
  <c r="A368" i="90"/>
  <c r="C368" i="90" s="1"/>
  <c r="L365" i="90" s="1"/>
  <c r="A367" i="90"/>
  <c r="A366" i="90"/>
  <c r="A365" i="90"/>
  <c r="C365" i="90" s="1"/>
  <c r="A364" i="90"/>
  <c r="C364" i="90" s="1"/>
  <c r="L362" i="90" s="1"/>
  <c r="A363" i="90"/>
  <c r="A362" i="90"/>
  <c r="A361" i="90"/>
  <c r="C361" i="90" s="1"/>
  <c r="A360" i="90"/>
  <c r="C360" i="90" s="1"/>
  <c r="L359" i="90" s="1"/>
  <c r="A359" i="90"/>
  <c r="A358" i="90"/>
  <c r="A357" i="90"/>
  <c r="C357" i="90" s="1"/>
  <c r="A356" i="90"/>
  <c r="C356" i="90" s="1"/>
  <c r="L356" i="90" s="1"/>
  <c r="A355" i="90"/>
  <c r="A354" i="90"/>
  <c r="A353" i="90"/>
  <c r="C353" i="90" s="1"/>
  <c r="A352" i="90"/>
  <c r="C352" i="90" s="1"/>
  <c r="A351" i="90"/>
  <c r="A350" i="90"/>
  <c r="G346" i="90"/>
  <c r="C346" i="90"/>
  <c r="A346" i="90"/>
  <c r="G345" i="90"/>
  <c r="C345" i="90"/>
  <c r="A345" i="90"/>
  <c r="H344" i="90"/>
  <c r="G344" i="90"/>
  <c r="C344" i="90"/>
  <c r="A344" i="90"/>
  <c r="H343" i="90"/>
  <c r="G343" i="90"/>
  <c r="C343" i="90"/>
  <c r="A343" i="90"/>
  <c r="H342" i="90"/>
  <c r="G342" i="90"/>
  <c r="C342" i="90"/>
  <c r="A342" i="90"/>
  <c r="H341" i="90"/>
  <c r="G341" i="90"/>
  <c r="C341" i="90"/>
  <c r="A341" i="90"/>
  <c r="H340" i="90"/>
  <c r="G340" i="90"/>
  <c r="C340" i="90"/>
  <c r="A340" i="90"/>
  <c r="H339" i="90"/>
  <c r="G339" i="90"/>
  <c r="C339" i="90"/>
  <c r="A339" i="90"/>
  <c r="H338" i="90"/>
  <c r="G338" i="90"/>
  <c r="C338" i="90"/>
  <c r="A338" i="90"/>
  <c r="H337" i="90"/>
  <c r="G337" i="90"/>
  <c r="C337" i="90"/>
  <c r="A337" i="90"/>
  <c r="H336" i="90"/>
  <c r="G336" i="90"/>
  <c r="C336" i="90"/>
  <c r="A336" i="90"/>
  <c r="H335" i="90"/>
  <c r="G335" i="90"/>
  <c r="C335" i="90"/>
  <c r="A335" i="90"/>
  <c r="H334" i="90"/>
  <c r="G334" i="90"/>
  <c r="C334" i="90"/>
  <c r="A334" i="90"/>
  <c r="G333" i="90"/>
  <c r="C333" i="90"/>
  <c r="A333" i="90"/>
  <c r="H332" i="90"/>
  <c r="G332" i="90"/>
  <c r="C332" i="90"/>
  <c r="A332" i="90"/>
  <c r="H331" i="90"/>
  <c r="G331" i="90"/>
  <c r="C331" i="90"/>
  <c r="A331" i="90"/>
  <c r="H330" i="90"/>
  <c r="G330" i="90"/>
  <c r="C330" i="90"/>
  <c r="A330" i="90"/>
  <c r="H329" i="90"/>
  <c r="G329" i="90"/>
  <c r="C329" i="90"/>
  <c r="A329" i="90"/>
  <c r="H328" i="90"/>
  <c r="G328" i="90"/>
  <c r="C328" i="90"/>
  <c r="A328" i="90"/>
  <c r="H327" i="90"/>
  <c r="G327" i="90"/>
  <c r="C327" i="90"/>
  <c r="A327" i="90"/>
  <c r="H326" i="90"/>
  <c r="G326" i="90"/>
  <c r="C326" i="90"/>
  <c r="A326" i="90"/>
  <c r="H325" i="90"/>
  <c r="G325" i="90"/>
  <c r="C325" i="90"/>
  <c r="A325" i="90"/>
  <c r="H324" i="90"/>
  <c r="G324" i="90"/>
  <c r="C324" i="90"/>
  <c r="A324" i="90"/>
  <c r="G323" i="90"/>
  <c r="C323" i="90"/>
  <c r="A323" i="90"/>
  <c r="H322" i="90"/>
  <c r="G322" i="90"/>
  <c r="C322" i="90"/>
  <c r="A322" i="90"/>
  <c r="G321" i="90"/>
  <c r="C321" i="90"/>
  <c r="A321" i="90"/>
  <c r="H320" i="90"/>
  <c r="G320" i="90"/>
  <c r="C320" i="90"/>
  <c r="A320" i="90"/>
  <c r="G319" i="90"/>
  <c r="C319" i="90"/>
  <c r="A319" i="90"/>
  <c r="H318" i="90"/>
  <c r="G318" i="90"/>
  <c r="C318" i="90"/>
  <c r="A318" i="90"/>
  <c r="G317" i="90"/>
  <c r="C317" i="90"/>
  <c r="A317" i="90"/>
  <c r="H316" i="90"/>
  <c r="G316" i="90"/>
  <c r="C316" i="90"/>
  <c r="A316" i="90"/>
  <c r="H315" i="90"/>
  <c r="G315" i="90"/>
  <c r="C315" i="90"/>
  <c r="A315" i="90"/>
  <c r="H314" i="90"/>
  <c r="G314" i="90"/>
  <c r="C314" i="90"/>
  <c r="A314" i="90"/>
  <c r="H313" i="90"/>
  <c r="G313" i="90"/>
  <c r="C313" i="90"/>
  <c r="A313" i="90"/>
  <c r="H312" i="90"/>
  <c r="G312" i="90"/>
  <c r="C312" i="90"/>
  <c r="A312" i="90"/>
  <c r="H311" i="90"/>
  <c r="G311" i="90"/>
  <c r="C311" i="90"/>
  <c r="A311" i="90"/>
  <c r="H310" i="90"/>
  <c r="G310" i="90"/>
  <c r="C310" i="90"/>
  <c r="A310" i="90"/>
  <c r="H309" i="90"/>
  <c r="G309" i="90"/>
  <c r="C309" i="90"/>
  <c r="A309" i="90"/>
  <c r="H308" i="90"/>
  <c r="G308" i="90"/>
  <c r="C308" i="90"/>
  <c r="A308" i="90"/>
  <c r="H307" i="90"/>
  <c r="G307" i="90"/>
  <c r="C307" i="90"/>
  <c r="A307" i="90"/>
  <c r="H306" i="90"/>
  <c r="G306" i="90"/>
  <c r="C306" i="90"/>
  <c r="A306" i="90"/>
  <c r="H305" i="90"/>
  <c r="G305" i="90"/>
  <c r="C305" i="90"/>
  <c r="A305" i="90"/>
  <c r="H304" i="90"/>
  <c r="G304" i="90"/>
  <c r="C304" i="90"/>
  <c r="A304" i="90"/>
  <c r="H303" i="90"/>
  <c r="G303" i="90"/>
  <c r="C303" i="90"/>
  <c r="A303" i="90"/>
  <c r="H302" i="90"/>
  <c r="G302" i="90"/>
  <c r="C302" i="90"/>
  <c r="A302" i="90"/>
  <c r="H301" i="90"/>
  <c r="G301" i="90"/>
  <c r="C301" i="90"/>
  <c r="A301" i="90"/>
  <c r="H300" i="90"/>
  <c r="G300" i="90"/>
  <c r="C300" i="90"/>
  <c r="A300" i="90"/>
  <c r="H299" i="90"/>
  <c r="G299" i="90"/>
  <c r="C299" i="90"/>
  <c r="A299" i="90"/>
  <c r="H298" i="90"/>
  <c r="G298" i="90"/>
  <c r="C298" i="90"/>
  <c r="A298" i="90"/>
  <c r="H297" i="90"/>
  <c r="G297" i="90"/>
  <c r="C297" i="90"/>
  <c r="A297" i="90"/>
  <c r="H296" i="90"/>
  <c r="G296" i="90"/>
  <c r="C296" i="90"/>
  <c r="A296" i="90"/>
  <c r="H295" i="90"/>
  <c r="G295" i="90"/>
  <c r="C295" i="90"/>
  <c r="A295" i="90"/>
  <c r="H294" i="90"/>
  <c r="G294" i="90"/>
  <c r="C294" i="90"/>
  <c r="A294" i="90"/>
  <c r="H293" i="90"/>
  <c r="G293" i="90"/>
  <c r="C293" i="90"/>
  <c r="A293" i="90"/>
  <c r="H292" i="90"/>
  <c r="G292" i="90"/>
  <c r="C292" i="90"/>
  <c r="A292" i="90"/>
  <c r="H291" i="90"/>
  <c r="G291" i="90"/>
  <c r="C291" i="90"/>
  <c r="A291" i="90"/>
  <c r="H290" i="90"/>
  <c r="G290" i="90"/>
  <c r="C290" i="90"/>
  <c r="A290" i="90"/>
  <c r="H289" i="90"/>
  <c r="G289" i="90"/>
  <c r="C289" i="90"/>
  <c r="A289" i="90"/>
  <c r="H288" i="90"/>
  <c r="G288" i="90"/>
  <c r="C288" i="90"/>
  <c r="A288" i="90"/>
  <c r="H287" i="90"/>
  <c r="G287" i="90"/>
  <c r="C287" i="90"/>
  <c r="A287" i="90"/>
  <c r="H286" i="90"/>
  <c r="G286" i="90"/>
  <c r="C286" i="90"/>
  <c r="A286" i="90"/>
  <c r="H285" i="90"/>
  <c r="G285" i="90"/>
  <c r="C285" i="90"/>
  <c r="A285" i="90"/>
  <c r="H284" i="90"/>
  <c r="G284" i="90"/>
  <c r="C284" i="90"/>
  <c r="A284" i="90"/>
  <c r="H283" i="90"/>
  <c r="G283" i="90"/>
  <c r="C283" i="90"/>
  <c r="A283" i="90"/>
  <c r="H282" i="90"/>
  <c r="G282" i="90"/>
  <c r="C282" i="90"/>
  <c r="A282" i="90"/>
  <c r="H281" i="90"/>
  <c r="G281" i="90"/>
  <c r="C281" i="90"/>
  <c r="A281" i="90"/>
  <c r="H280" i="90"/>
  <c r="G280" i="90"/>
  <c r="C280" i="90"/>
  <c r="A280" i="90"/>
  <c r="H279" i="90"/>
  <c r="G279" i="90"/>
  <c r="C279" i="90"/>
  <c r="A279" i="90"/>
  <c r="H278" i="90"/>
  <c r="G278" i="90"/>
  <c r="C278" i="90"/>
  <c r="A278" i="90"/>
  <c r="H277" i="90"/>
  <c r="G277" i="90"/>
  <c r="C277" i="90"/>
  <c r="A277" i="90"/>
  <c r="H276" i="90"/>
  <c r="G276" i="90"/>
  <c r="C276" i="90"/>
  <c r="A276" i="90"/>
  <c r="H275" i="90"/>
  <c r="G275" i="90"/>
  <c r="C275" i="90"/>
  <c r="A275" i="90"/>
  <c r="H274" i="90"/>
  <c r="G274" i="90"/>
  <c r="C274" i="90"/>
  <c r="A274" i="90"/>
  <c r="H273" i="90"/>
  <c r="G273" i="90"/>
  <c r="C273" i="90"/>
  <c r="A273" i="90"/>
  <c r="H272" i="90"/>
  <c r="G272" i="90"/>
  <c r="C272" i="90"/>
  <c r="A272" i="90"/>
  <c r="H271" i="90"/>
  <c r="G271" i="90"/>
  <c r="C271" i="90"/>
  <c r="A271" i="90"/>
  <c r="H270" i="90"/>
  <c r="G270" i="90"/>
  <c r="C270" i="90"/>
  <c r="A270" i="90"/>
  <c r="H269" i="90"/>
  <c r="G269" i="90"/>
  <c r="C269" i="90"/>
  <c r="A269" i="90"/>
  <c r="H268" i="90"/>
  <c r="G268" i="90"/>
  <c r="C268" i="90"/>
  <c r="A268" i="90"/>
  <c r="H267" i="90"/>
  <c r="G267" i="90"/>
  <c r="C267" i="90"/>
  <c r="A267" i="90"/>
  <c r="H266" i="90"/>
  <c r="G266" i="90"/>
  <c r="C266" i="90"/>
  <c r="A266" i="90"/>
  <c r="G265" i="90"/>
  <c r="C265" i="90"/>
  <c r="A265" i="90"/>
  <c r="H264" i="90"/>
  <c r="G264" i="90"/>
  <c r="C264" i="90"/>
  <c r="A264" i="90"/>
  <c r="H263" i="90"/>
  <c r="G263" i="90"/>
  <c r="C263" i="90"/>
  <c r="A263" i="90"/>
  <c r="H262" i="90"/>
  <c r="G262" i="90"/>
  <c r="C262" i="90"/>
  <c r="A262" i="90"/>
  <c r="G261" i="90"/>
  <c r="C261" i="90"/>
  <c r="A261" i="90"/>
  <c r="H260" i="90"/>
  <c r="G260" i="90"/>
  <c r="C260" i="90"/>
  <c r="A260" i="90"/>
  <c r="H259" i="90"/>
  <c r="G259" i="90"/>
  <c r="C259" i="90"/>
  <c r="A259" i="90"/>
  <c r="H258" i="90"/>
  <c r="G258" i="90"/>
  <c r="C258" i="90"/>
  <c r="A258" i="90"/>
  <c r="G257" i="90"/>
  <c r="C257" i="90"/>
  <c r="A257" i="90"/>
  <c r="H256" i="90"/>
  <c r="G256" i="90"/>
  <c r="C256" i="90"/>
  <c r="A256" i="90"/>
  <c r="H255" i="90"/>
  <c r="G255" i="90"/>
  <c r="C255" i="90"/>
  <c r="A255" i="90"/>
  <c r="H254" i="90"/>
  <c r="G254" i="90"/>
  <c r="C254" i="90"/>
  <c r="A254" i="90"/>
  <c r="G253" i="90"/>
  <c r="C253" i="90"/>
  <c r="A253" i="90"/>
  <c r="H252" i="90"/>
  <c r="G252" i="90"/>
  <c r="C252" i="90"/>
  <c r="A252" i="90"/>
  <c r="H251" i="90"/>
  <c r="G251" i="90"/>
  <c r="C251" i="90"/>
  <c r="A251" i="90"/>
  <c r="H250" i="90"/>
  <c r="G250" i="90"/>
  <c r="C250" i="90"/>
  <c r="A250" i="90"/>
  <c r="G249" i="90"/>
  <c r="C249" i="90"/>
  <c r="A249" i="90"/>
  <c r="H248" i="90"/>
  <c r="G248" i="90"/>
  <c r="A248" i="90"/>
  <c r="G66" i="90"/>
  <c r="A66" i="90" s="1"/>
  <c r="AL66" i="90" s="1"/>
  <c r="A64" i="90"/>
  <c r="B64" i="90" s="1"/>
  <c r="A63" i="90"/>
  <c r="C63" i="90" s="1"/>
  <c r="S62" i="90"/>
  <c r="A62" i="90"/>
  <c r="B62" i="90" s="1"/>
  <c r="A61" i="90"/>
  <c r="C61" i="90" s="1"/>
  <c r="A60" i="90"/>
  <c r="A59" i="90"/>
  <c r="A58" i="90"/>
  <c r="C58" i="90" s="1"/>
  <c r="A57" i="90"/>
  <c r="A56" i="90"/>
  <c r="A29" i="90"/>
  <c r="B29" i="90" s="1"/>
  <c r="A28" i="90"/>
  <c r="B28" i="90" s="1"/>
  <c r="A27" i="90"/>
  <c r="B27" i="90" s="1"/>
  <c r="A26" i="90"/>
  <c r="B26" i="90" s="1"/>
  <c r="P20" i="90" s="1"/>
  <c r="A25" i="90"/>
  <c r="B25" i="90" s="1"/>
  <c r="A24" i="90"/>
  <c r="B24" i="90" s="1"/>
  <c r="A23" i="90"/>
  <c r="B23" i="90" s="1"/>
  <c r="A22" i="90"/>
  <c r="B22" i="90" s="1"/>
  <c r="A21" i="90"/>
  <c r="B21" i="90" s="1"/>
  <c r="K20" i="90"/>
  <c r="A20" i="90"/>
  <c r="A19" i="90"/>
  <c r="B19" i="90" s="1"/>
  <c r="S18" i="90"/>
  <c r="A18" i="90"/>
  <c r="C18" i="90" s="1"/>
  <c r="S17" i="90"/>
  <c r="A17" i="90"/>
  <c r="C17" i="90" s="1"/>
  <c r="P17" i="90" s="1"/>
  <c r="S16" i="90"/>
  <c r="A16" i="90"/>
  <c r="B16" i="90" s="1"/>
  <c r="S15" i="90"/>
  <c r="A15" i="90"/>
  <c r="B15" i="90" s="1"/>
  <c r="A14" i="90"/>
  <c r="B14" i="90" s="1"/>
  <c r="A13" i="90"/>
  <c r="C13" i="90" s="1"/>
  <c r="I13" i="90" s="1"/>
  <c r="K11" i="90"/>
  <c r="K2" i="90"/>
  <c r="A497" i="90"/>
  <c r="D71" i="100" l="1"/>
  <c r="R71" i="100"/>
  <c r="C71" i="100"/>
  <c r="C468" i="100"/>
  <c r="B469" i="100"/>
  <c r="A73" i="100"/>
  <c r="G74" i="100"/>
  <c r="AL72" i="100"/>
  <c r="K72" i="100"/>
  <c r="E72" i="100" s="1"/>
  <c r="L72" i="100"/>
  <c r="F72" i="100" s="1"/>
  <c r="N72" i="100"/>
  <c r="M72" i="100"/>
  <c r="K72" i="95"/>
  <c r="E72" i="95" s="1"/>
  <c r="AL72" i="95"/>
  <c r="N72" i="95"/>
  <c r="M72" i="95"/>
  <c r="L72" i="95"/>
  <c r="F72" i="95" s="1"/>
  <c r="D71" i="95"/>
  <c r="C71" i="95"/>
  <c r="B509" i="95"/>
  <c r="C508" i="95"/>
  <c r="G74" i="95"/>
  <c r="A73" i="95"/>
  <c r="B67" i="91"/>
  <c r="B78" i="91"/>
  <c r="B70" i="91"/>
  <c r="B85" i="91"/>
  <c r="B69" i="91"/>
  <c r="B72" i="91"/>
  <c r="B89" i="91"/>
  <c r="B87" i="91"/>
  <c r="B68" i="91"/>
  <c r="B79" i="91"/>
  <c r="B71" i="91"/>
  <c r="B91" i="91"/>
  <c r="B81" i="91"/>
  <c r="B83" i="91"/>
  <c r="B90" i="91"/>
  <c r="B92" i="91"/>
  <c r="B74" i="91"/>
  <c r="B82" i="91"/>
  <c r="B88" i="91"/>
  <c r="B84" i="91"/>
  <c r="B73" i="91"/>
  <c r="B80" i="91"/>
  <c r="B93" i="91"/>
  <c r="B76" i="91"/>
  <c r="B75" i="91"/>
  <c r="B86" i="91"/>
  <c r="P18" i="90"/>
  <c r="C62" i="90"/>
  <c r="K62" i="90"/>
  <c r="A71" i="93"/>
  <c r="G72" i="93"/>
  <c r="B506" i="93"/>
  <c r="C505" i="93"/>
  <c r="N70" i="93"/>
  <c r="L70" i="93"/>
  <c r="F70" i="93" s="1"/>
  <c r="M70" i="93"/>
  <c r="AL70" i="93"/>
  <c r="K70" i="93"/>
  <c r="E70" i="93" s="1"/>
  <c r="C69" i="93"/>
  <c r="D69" i="93"/>
  <c r="AL67" i="91"/>
  <c r="L67" i="91"/>
  <c r="F67" i="91" s="1"/>
  <c r="M67" i="91"/>
  <c r="D67" i="91" s="1"/>
  <c r="N67" i="91"/>
  <c r="S67" i="91" s="1"/>
  <c r="AL68" i="91"/>
  <c r="L68" i="91"/>
  <c r="F68" i="91" s="1"/>
  <c r="K68" i="91"/>
  <c r="E68" i="91" s="1"/>
  <c r="M68" i="91"/>
  <c r="D68" i="91" s="1"/>
  <c r="AL69" i="91"/>
  <c r="N69" i="91"/>
  <c r="S69" i="91" s="1"/>
  <c r="M69" i="91"/>
  <c r="L69" i="91"/>
  <c r="F69" i="91" s="1"/>
  <c r="K69" i="91"/>
  <c r="E69" i="91" s="1"/>
  <c r="B505" i="91"/>
  <c r="C504" i="91"/>
  <c r="A70" i="91"/>
  <c r="G71" i="91"/>
  <c r="K358" i="43"/>
  <c r="K375" i="43"/>
  <c r="K367" i="43"/>
  <c r="K366" i="43"/>
  <c r="K355" i="43"/>
  <c r="K370" i="43"/>
  <c r="K361" i="43"/>
  <c r="K376" i="43"/>
  <c r="C456" i="90"/>
  <c r="P12" i="90"/>
  <c r="P13" i="90"/>
  <c r="G67" i="90"/>
  <c r="A67" i="90" s="1"/>
  <c r="L67" i="90" s="1"/>
  <c r="F67" i="90" s="1"/>
  <c r="P27" i="90"/>
  <c r="P21" i="90"/>
  <c r="P24" i="90"/>
  <c r="P25" i="90"/>
  <c r="B61" i="90"/>
  <c r="K66" i="90"/>
  <c r="E66" i="90" s="1"/>
  <c r="C469" i="90"/>
  <c r="C16" i="90"/>
  <c r="P4" i="90" s="1"/>
  <c r="B63" i="90"/>
  <c r="C367" i="90"/>
  <c r="K365" i="90" s="1"/>
  <c r="K366" i="90" s="1"/>
  <c r="L367" i="90"/>
  <c r="C359" i="90"/>
  <c r="K359" i="90" s="1"/>
  <c r="K360" i="90" s="1"/>
  <c r="C387" i="90"/>
  <c r="F414" i="90"/>
  <c r="C414" i="90" s="1"/>
  <c r="C363" i="90"/>
  <c r="K362" i="90" s="1"/>
  <c r="K361" i="90" s="1"/>
  <c r="F430" i="90"/>
  <c r="C430" i="90" s="1"/>
  <c r="E448" i="90"/>
  <c r="B60" i="90"/>
  <c r="C59" i="90" s="1"/>
  <c r="F402" i="90"/>
  <c r="C402" i="90" s="1"/>
  <c r="C375" i="90"/>
  <c r="K371" i="90" s="1"/>
  <c r="K372" i="90" s="1"/>
  <c r="C458" i="90"/>
  <c r="F398" i="90"/>
  <c r="C398" i="90" s="1"/>
  <c r="C467" i="90"/>
  <c r="C460" i="90"/>
  <c r="B502" i="90"/>
  <c r="B503" i="90" s="1"/>
  <c r="B504" i="90" s="1"/>
  <c r="C28" i="90"/>
  <c r="C29" i="90"/>
  <c r="P11" i="90"/>
  <c r="P14" i="90"/>
  <c r="P16" i="90"/>
  <c r="C56" i="90"/>
  <c r="C379" i="90"/>
  <c r="K374" i="90" s="1"/>
  <c r="K373" i="90" s="1"/>
  <c r="F403" i="90"/>
  <c r="C403" i="90" s="1"/>
  <c r="F415" i="90"/>
  <c r="C415" i="90" s="1"/>
  <c r="F422" i="90"/>
  <c r="C422" i="90" s="1"/>
  <c r="C452" i="90"/>
  <c r="C395" i="90"/>
  <c r="F431" i="90"/>
  <c r="C431" i="90" s="1"/>
  <c r="C19" i="90"/>
  <c r="B17" i="90"/>
  <c r="P23" i="90"/>
  <c r="B58" i="90"/>
  <c r="C64" i="90" s="1"/>
  <c r="P22" i="90"/>
  <c r="P15" i="90"/>
  <c r="C355" i="90"/>
  <c r="B13" i="90"/>
  <c r="Q15" i="90"/>
  <c r="C351" i="90"/>
  <c r="K356" i="90" s="1"/>
  <c r="K357" i="90" s="1"/>
  <c r="C371" i="90"/>
  <c r="K368" i="90" s="1"/>
  <c r="K369" i="90" s="1"/>
  <c r="F406" i="90"/>
  <c r="C406" i="90" s="1"/>
  <c r="D439" i="90"/>
  <c r="I25" i="90"/>
  <c r="I24" i="90"/>
  <c r="L376" i="90"/>
  <c r="L378" i="90"/>
  <c r="B18" i="90"/>
  <c r="N66" i="90"/>
  <c r="I23" i="90"/>
  <c r="I22" i="90"/>
  <c r="I14" i="90" s="1"/>
  <c r="L361" i="90"/>
  <c r="L363" i="90"/>
  <c r="L360" i="90"/>
  <c r="L358" i="90"/>
  <c r="L373" i="90"/>
  <c r="L375" i="90"/>
  <c r="C20" i="90"/>
  <c r="B20" i="90"/>
  <c r="M66" i="90"/>
  <c r="L66" i="90"/>
  <c r="F66" i="90" s="1"/>
  <c r="B56" i="90"/>
  <c r="L357" i="90"/>
  <c r="L355" i="90"/>
  <c r="L354" i="90" s="1"/>
  <c r="L366" i="90"/>
  <c r="C383" i="90"/>
  <c r="K377" i="90" s="1"/>
  <c r="L372" i="90"/>
  <c r="L370" i="90"/>
  <c r="P26" i="90"/>
  <c r="F418" i="90"/>
  <c r="C418" i="90" s="1"/>
  <c r="F419" i="90"/>
  <c r="C419" i="90" s="1"/>
  <c r="F434" i="90"/>
  <c r="C434" i="90" s="1"/>
  <c r="F435" i="90"/>
  <c r="C435" i="90" s="1"/>
  <c r="Q63" i="90"/>
  <c r="R63" i="90" s="1"/>
  <c r="S63" i="90" s="1"/>
  <c r="T63" i="90" s="1"/>
  <c r="J66" i="90" s="1"/>
  <c r="J67" i="90" s="1"/>
  <c r="J68" i="90" s="1"/>
  <c r="J69" i="90" s="1"/>
  <c r="J70" i="90" s="1"/>
  <c r="J71" i="90" s="1"/>
  <c r="J72" i="90" s="1"/>
  <c r="J73" i="90" s="1"/>
  <c r="J74" i="90" s="1"/>
  <c r="J75" i="90" s="1"/>
  <c r="J76" i="90" s="1"/>
  <c r="J77" i="90" s="1"/>
  <c r="J78" i="90" s="1"/>
  <c r="J79" i="90" s="1"/>
  <c r="J80" i="90" s="1"/>
  <c r="J81" i="90" s="1"/>
  <c r="J82" i="90" s="1"/>
  <c r="J83" i="90" s="1"/>
  <c r="J84" i="90" s="1"/>
  <c r="J85" i="90" s="1"/>
  <c r="J86" i="90" s="1"/>
  <c r="J87" i="90" s="1"/>
  <c r="J88" i="90" s="1"/>
  <c r="J89" i="90" s="1"/>
  <c r="J90" i="90" s="1"/>
  <c r="J91" i="90" s="1"/>
  <c r="J92" i="90" s="1"/>
  <c r="J93" i="90" s="1"/>
  <c r="C391" i="90"/>
  <c r="F410" i="90"/>
  <c r="C410" i="90" s="1"/>
  <c r="F411" i="90"/>
  <c r="C411" i="90" s="1"/>
  <c r="F426" i="90"/>
  <c r="C426" i="90" s="1"/>
  <c r="F427" i="90"/>
  <c r="C427" i="90" s="1"/>
  <c r="E446" i="90"/>
  <c r="C454" i="90"/>
  <c r="G75" i="100" l="1"/>
  <c r="A74" i="100"/>
  <c r="K73" i="100"/>
  <c r="E73" i="100" s="1"/>
  <c r="L73" i="100"/>
  <c r="F73" i="100" s="1"/>
  <c r="M73" i="100"/>
  <c r="N73" i="100"/>
  <c r="AL73" i="100"/>
  <c r="B470" i="100"/>
  <c r="C469" i="100"/>
  <c r="D72" i="100"/>
  <c r="C72" i="100"/>
  <c r="R72" i="100"/>
  <c r="C72" i="95"/>
  <c r="D72" i="95"/>
  <c r="N73" i="95"/>
  <c r="L73" i="95"/>
  <c r="F73" i="95" s="1"/>
  <c r="M73" i="95"/>
  <c r="K73" i="95"/>
  <c r="E73" i="95" s="1"/>
  <c r="AL73" i="95"/>
  <c r="A74" i="95"/>
  <c r="G75" i="95"/>
  <c r="B510" i="95"/>
  <c r="C509" i="95"/>
  <c r="R67" i="91"/>
  <c r="I28" i="90"/>
  <c r="D70" i="93"/>
  <c r="C70" i="93"/>
  <c r="B507" i="93"/>
  <c r="C506" i="93"/>
  <c r="A72" i="93"/>
  <c r="G73" i="93"/>
  <c r="K71" i="93"/>
  <c r="E71" i="93" s="1"/>
  <c r="AL71" i="93"/>
  <c r="M71" i="93"/>
  <c r="L71" i="93"/>
  <c r="F71" i="93" s="1"/>
  <c r="N71" i="93"/>
  <c r="C67" i="91"/>
  <c r="R68" i="91"/>
  <c r="C68" i="91"/>
  <c r="A71" i="91"/>
  <c r="G72" i="91"/>
  <c r="K70" i="91"/>
  <c r="E70" i="91" s="1"/>
  <c r="AL70" i="91"/>
  <c r="N70" i="91"/>
  <c r="L70" i="91"/>
  <c r="F70" i="91" s="1"/>
  <c r="M70" i="91"/>
  <c r="B506" i="91"/>
  <c r="C505" i="91"/>
  <c r="R69" i="91"/>
  <c r="D69" i="91"/>
  <c r="C69" i="91"/>
  <c r="AL67" i="90"/>
  <c r="K67" i="90"/>
  <c r="E67" i="90" s="1"/>
  <c r="C503" i="90"/>
  <c r="M67" i="90"/>
  <c r="D67" i="90" s="1"/>
  <c r="N67" i="90"/>
  <c r="K358" i="90"/>
  <c r="G68" i="90"/>
  <c r="G69" i="90" s="1"/>
  <c r="C15" i="90"/>
  <c r="I15" i="90" s="1"/>
  <c r="C502" i="90"/>
  <c r="P7" i="90"/>
  <c r="P2" i="90"/>
  <c r="P6" i="90"/>
  <c r="B66" i="90" s="1"/>
  <c r="B92" i="90" s="1"/>
  <c r="P9" i="90"/>
  <c r="P5" i="90"/>
  <c r="K363" i="90"/>
  <c r="P8" i="90"/>
  <c r="P3" i="90"/>
  <c r="K364" i="90"/>
  <c r="K375" i="90"/>
  <c r="K370" i="90"/>
  <c r="K355" i="90"/>
  <c r="K367" i="90"/>
  <c r="C14" i="90"/>
  <c r="C66" i="90"/>
  <c r="D66" i="90"/>
  <c r="B505" i="90"/>
  <c r="C504" i="90"/>
  <c r="K376" i="90"/>
  <c r="K378" i="90"/>
  <c r="C73" i="100" l="1"/>
  <c r="D73" i="100"/>
  <c r="R73" i="100"/>
  <c r="L74" i="100"/>
  <c r="F74" i="100" s="1"/>
  <c r="M74" i="100"/>
  <c r="N74" i="100"/>
  <c r="AL74" i="100"/>
  <c r="K74" i="100"/>
  <c r="E74" i="100" s="1"/>
  <c r="C470" i="100"/>
  <c r="B471" i="100"/>
  <c r="G76" i="100"/>
  <c r="A75" i="100"/>
  <c r="D73" i="95"/>
  <c r="C73" i="95"/>
  <c r="B511" i="95"/>
  <c r="C510" i="95"/>
  <c r="AL74" i="95"/>
  <c r="M74" i="95"/>
  <c r="L74" i="95"/>
  <c r="F74" i="95" s="1"/>
  <c r="K74" i="95"/>
  <c r="E74" i="95" s="1"/>
  <c r="N74" i="95"/>
  <c r="G76" i="95"/>
  <c r="A75" i="95"/>
  <c r="B72" i="90"/>
  <c r="B71" i="90"/>
  <c r="B80" i="90"/>
  <c r="B86" i="90"/>
  <c r="B78" i="90"/>
  <c r="B85" i="90"/>
  <c r="B91" i="90"/>
  <c r="B73" i="90"/>
  <c r="B82" i="90"/>
  <c r="B90" i="90"/>
  <c r="B77" i="90"/>
  <c r="B88" i="90"/>
  <c r="B67" i="90"/>
  <c r="B69" i="90"/>
  <c r="B74" i="90"/>
  <c r="B75" i="90"/>
  <c r="B70" i="90"/>
  <c r="B84" i="90"/>
  <c r="B89" i="90"/>
  <c r="B87" i="90"/>
  <c r="B83" i="90"/>
  <c r="B76" i="90"/>
  <c r="B81" i="90"/>
  <c r="B79" i="90"/>
  <c r="B93" i="90"/>
  <c r="B68" i="90"/>
  <c r="B508" i="93"/>
  <c r="C507" i="93"/>
  <c r="C71" i="93"/>
  <c r="D71" i="93"/>
  <c r="G74" i="93"/>
  <c r="A73" i="93"/>
  <c r="M72" i="93"/>
  <c r="L72" i="93"/>
  <c r="F72" i="93" s="1"/>
  <c r="K72" i="93"/>
  <c r="E72" i="93" s="1"/>
  <c r="N72" i="93"/>
  <c r="AL72" i="93"/>
  <c r="B507" i="91"/>
  <c r="C506" i="91"/>
  <c r="M71" i="91"/>
  <c r="L71" i="91"/>
  <c r="F71" i="91" s="1"/>
  <c r="N71" i="91"/>
  <c r="K71" i="91"/>
  <c r="E71" i="91" s="1"/>
  <c r="AL71" i="91"/>
  <c r="G73" i="91"/>
  <c r="A72" i="91"/>
  <c r="R70" i="91"/>
  <c r="D70" i="91"/>
  <c r="C70" i="91"/>
  <c r="C67" i="90"/>
  <c r="A68" i="90"/>
  <c r="N68" i="90" s="1"/>
  <c r="G70" i="90"/>
  <c r="A69" i="90"/>
  <c r="B506" i="90"/>
  <c r="C505" i="90"/>
  <c r="C74" i="100" l="1"/>
  <c r="D74" i="100"/>
  <c r="R74" i="100"/>
  <c r="N75" i="100"/>
  <c r="AL75" i="100"/>
  <c r="L75" i="100"/>
  <c r="F75" i="100" s="1"/>
  <c r="M75" i="100"/>
  <c r="K75" i="100"/>
  <c r="E75" i="100" s="1"/>
  <c r="A76" i="100"/>
  <c r="G77" i="100"/>
  <c r="B472" i="100"/>
  <c r="C471" i="100"/>
  <c r="C74" i="95"/>
  <c r="D74" i="95"/>
  <c r="L75" i="95"/>
  <c r="F75" i="95" s="1"/>
  <c r="AL75" i="95"/>
  <c r="N75" i="95"/>
  <c r="M75" i="95"/>
  <c r="K75" i="95"/>
  <c r="E75" i="95" s="1"/>
  <c r="B512" i="95"/>
  <c r="C511" i="95"/>
  <c r="A76" i="95"/>
  <c r="G77" i="95"/>
  <c r="D72" i="93"/>
  <c r="C72" i="93"/>
  <c r="C508" i="93"/>
  <c r="B509" i="93"/>
  <c r="AL73" i="93"/>
  <c r="N73" i="93"/>
  <c r="M73" i="93"/>
  <c r="K73" i="93"/>
  <c r="E73" i="93" s="1"/>
  <c r="L73" i="93"/>
  <c r="F73" i="93" s="1"/>
  <c r="G75" i="93"/>
  <c r="A74" i="93"/>
  <c r="G74" i="91"/>
  <c r="A73" i="91"/>
  <c r="C71" i="91"/>
  <c r="D71" i="91"/>
  <c r="R71" i="91"/>
  <c r="N72" i="91"/>
  <c r="M72" i="91"/>
  <c r="AL72" i="91"/>
  <c r="L72" i="91"/>
  <c r="F72" i="91" s="1"/>
  <c r="K72" i="91"/>
  <c r="E72" i="91" s="1"/>
  <c r="B508" i="91"/>
  <c r="C507" i="91"/>
  <c r="AL68" i="90"/>
  <c r="K68" i="90"/>
  <c r="E68" i="90" s="1"/>
  <c r="M68" i="90"/>
  <c r="D68" i="90" s="1"/>
  <c r="L68" i="90"/>
  <c r="F68" i="90" s="1"/>
  <c r="G71" i="90"/>
  <c r="A70" i="90"/>
  <c r="AL69" i="90"/>
  <c r="L69" i="90"/>
  <c r="F69" i="90" s="1"/>
  <c r="K69" i="90"/>
  <c r="E69" i="90" s="1"/>
  <c r="M69" i="90"/>
  <c r="N69" i="90"/>
  <c r="B507" i="90"/>
  <c r="C506" i="90"/>
  <c r="D75" i="100" l="1"/>
  <c r="R75" i="100"/>
  <c r="C75" i="100"/>
  <c r="C472" i="100"/>
  <c r="B473" i="100"/>
  <c r="A77" i="100"/>
  <c r="G78" i="100"/>
  <c r="AL76" i="100"/>
  <c r="K76" i="100"/>
  <c r="E76" i="100" s="1"/>
  <c r="L76" i="100"/>
  <c r="F76" i="100" s="1"/>
  <c r="N76" i="100"/>
  <c r="M76" i="100"/>
  <c r="D75" i="95"/>
  <c r="C75" i="95"/>
  <c r="B513" i="95"/>
  <c r="C512" i="95"/>
  <c r="G78" i="95"/>
  <c r="A77" i="95"/>
  <c r="AL76" i="95"/>
  <c r="M76" i="95"/>
  <c r="K76" i="95"/>
  <c r="E76" i="95" s="1"/>
  <c r="L76" i="95"/>
  <c r="F76" i="95" s="1"/>
  <c r="N76" i="95"/>
  <c r="L74" i="93"/>
  <c r="F74" i="93" s="1"/>
  <c r="N74" i="93"/>
  <c r="K74" i="93"/>
  <c r="E74" i="93" s="1"/>
  <c r="M74" i="93"/>
  <c r="AL74" i="93"/>
  <c r="D73" i="93"/>
  <c r="C73" i="93"/>
  <c r="B510" i="93"/>
  <c r="C509" i="93"/>
  <c r="A75" i="93"/>
  <c r="G76" i="93"/>
  <c r="R72" i="91"/>
  <c r="D72" i="91"/>
  <c r="C72" i="91"/>
  <c r="B509" i="91"/>
  <c r="C508" i="91"/>
  <c r="AL73" i="91"/>
  <c r="N73" i="91"/>
  <c r="M73" i="91"/>
  <c r="L73" i="91"/>
  <c r="F73" i="91" s="1"/>
  <c r="K73" i="91"/>
  <c r="E73" i="91" s="1"/>
  <c r="A74" i="91"/>
  <c r="G75" i="91"/>
  <c r="C68" i="90"/>
  <c r="D69" i="90"/>
  <c r="C69" i="90"/>
  <c r="AL70" i="90"/>
  <c r="N70" i="90"/>
  <c r="K70" i="90"/>
  <c r="E70" i="90" s="1"/>
  <c r="M70" i="90"/>
  <c r="L70" i="90"/>
  <c r="F70" i="90" s="1"/>
  <c r="A71" i="90"/>
  <c r="G72" i="90"/>
  <c r="B508" i="90"/>
  <c r="C507" i="90"/>
  <c r="G79" i="100" l="1"/>
  <c r="A78" i="100"/>
  <c r="K77" i="100"/>
  <c r="E77" i="100" s="1"/>
  <c r="L77" i="100"/>
  <c r="F77" i="100" s="1"/>
  <c r="M77" i="100"/>
  <c r="N77" i="100"/>
  <c r="AL77" i="100"/>
  <c r="B474" i="100"/>
  <c r="C473" i="100"/>
  <c r="D76" i="100"/>
  <c r="C76" i="100"/>
  <c r="R76" i="100"/>
  <c r="C76" i="95"/>
  <c r="D76" i="95"/>
  <c r="N77" i="95"/>
  <c r="M77" i="95"/>
  <c r="L77" i="95"/>
  <c r="F77" i="95" s="1"/>
  <c r="AL77" i="95"/>
  <c r="K77" i="95"/>
  <c r="E77" i="95" s="1"/>
  <c r="A78" i="95"/>
  <c r="G79" i="95"/>
  <c r="B514" i="95"/>
  <c r="C513" i="95"/>
  <c r="B511" i="93"/>
  <c r="C510" i="93"/>
  <c r="D74" i="93"/>
  <c r="C74" i="93"/>
  <c r="G77" i="93"/>
  <c r="A76" i="93"/>
  <c r="AL75" i="93"/>
  <c r="N75" i="93"/>
  <c r="M75" i="93"/>
  <c r="L75" i="93"/>
  <c r="F75" i="93" s="1"/>
  <c r="K75" i="93"/>
  <c r="E75" i="93" s="1"/>
  <c r="A75" i="91"/>
  <c r="G76" i="91"/>
  <c r="B510" i="91"/>
  <c r="C509" i="91"/>
  <c r="K74" i="91"/>
  <c r="E74" i="91" s="1"/>
  <c r="AL74" i="91"/>
  <c r="L74" i="91"/>
  <c r="F74" i="91" s="1"/>
  <c r="N74" i="91"/>
  <c r="M74" i="91"/>
  <c r="R73" i="91"/>
  <c r="D73" i="91"/>
  <c r="C73" i="91"/>
  <c r="C70" i="90"/>
  <c r="D70" i="90"/>
  <c r="A72" i="90"/>
  <c r="G73" i="90"/>
  <c r="L71" i="90"/>
  <c r="F71" i="90" s="1"/>
  <c r="K71" i="90"/>
  <c r="E71" i="90" s="1"/>
  <c r="AL71" i="90"/>
  <c r="N71" i="90"/>
  <c r="M71" i="90"/>
  <c r="B509" i="90"/>
  <c r="C508" i="90"/>
  <c r="C474" i="100" l="1"/>
  <c r="B475" i="100"/>
  <c r="C77" i="100"/>
  <c r="D77" i="100"/>
  <c r="R77" i="100"/>
  <c r="L78" i="100"/>
  <c r="F78" i="100" s="1"/>
  <c r="M78" i="100"/>
  <c r="N78" i="100"/>
  <c r="AL78" i="100"/>
  <c r="K78" i="100"/>
  <c r="E78" i="100" s="1"/>
  <c r="G80" i="100"/>
  <c r="A79" i="100"/>
  <c r="M78" i="95"/>
  <c r="K78" i="95"/>
  <c r="E78" i="95" s="1"/>
  <c r="AL78" i="95"/>
  <c r="N78" i="95"/>
  <c r="L78" i="95"/>
  <c r="F78" i="95" s="1"/>
  <c r="D77" i="95"/>
  <c r="C77" i="95"/>
  <c r="B515" i="95"/>
  <c r="C514" i="95"/>
  <c r="G80" i="95"/>
  <c r="A79" i="95"/>
  <c r="D75" i="93"/>
  <c r="C75" i="93"/>
  <c r="B512" i="93"/>
  <c r="C511" i="93"/>
  <c r="AL76" i="93"/>
  <c r="N76" i="93"/>
  <c r="L76" i="93"/>
  <c r="F76" i="93" s="1"/>
  <c r="K76" i="93"/>
  <c r="E76" i="93" s="1"/>
  <c r="M76" i="93"/>
  <c r="A77" i="93"/>
  <c r="G78" i="93"/>
  <c r="B511" i="91"/>
  <c r="C510" i="91"/>
  <c r="G77" i="91"/>
  <c r="A76" i="91"/>
  <c r="R74" i="91"/>
  <c r="D74" i="91"/>
  <c r="C74" i="91"/>
  <c r="M75" i="91"/>
  <c r="L75" i="91"/>
  <c r="F75" i="91" s="1"/>
  <c r="K75" i="91"/>
  <c r="E75" i="91" s="1"/>
  <c r="N75" i="91"/>
  <c r="AL75" i="91"/>
  <c r="G74" i="90"/>
  <c r="A73" i="90"/>
  <c r="N72" i="90"/>
  <c r="M72" i="90"/>
  <c r="K72" i="90"/>
  <c r="E72" i="90" s="1"/>
  <c r="L72" i="90"/>
  <c r="F72" i="90" s="1"/>
  <c r="AL72" i="90"/>
  <c r="C71" i="90"/>
  <c r="D71" i="90"/>
  <c r="B510" i="90"/>
  <c r="C509" i="90"/>
  <c r="C78" i="100" l="1"/>
  <c r="D78" i="100"/>
  <c r="R78" i="100"/>
  <c r="N79" i="100"/>
  <c r="AL79" i="100"/>
  <c r="L79" i="100"/>
  <c r="F79" i="100" s="1"/>
  <c r="K79" i="100"/>
  <c r="E79" i="100" s="1"/>
  <c r="M79" i="100"/>
  <c r="A80" i="100"/>
  <c r="G81" i="100"/>
  <c r="B476" i="100"/>
  <c r="C475" i="100"/>
  <c r="B516" i="95"/>
  <c r="C515" i="95"/>
  <c r="N79" i="95"/>
  <c r="L79" i="95"/>
  <c r="F79" i="95" s="1"/>
  <c r="K79" i="95"/>
  <c r="E79" i="95" s="1"/>
  <c r="AL79" i="95"/>
  <c r="M79" i="95"/>
  <c r="A80" i="95"/>
  <c r="G81" i="95"/>
  <c r="C78" i="95"/>
  <c r="D78" i="95"/>
  <c r="C512" i="93"/>
  <c r="B513" i="93"/>
  <c r="D76" i="93"/>
  <c r="C76" i="93"/>
  <c r="G79" i="93"/>
  <c r="A78" i="93"/>
  <c r="M77" i="93"/>
  <c r="K77" i="93"/>
  <c r="E77" i="93" s="1"/>
  <c r="AL77" i="93"/>
  <c r="L77" i="93"/>
  <c r="F77" i="93" s="1"/>
  <c r="N77" i="93"/>
  <c r="N76" i="91"/>
  <c r="M76" i="91"/>
  <c r="AL76" i="91"/>
  <c r="L76" i="91"/>
  <c r="F76" i="91" s="1"/>
  <c r="K76" i="91"/>
  <c r="E76" i="91" s="1"/>
  <c r="G78" i="91"/>
  <c r="A77" i="91"/>
  <c r="C75" i="91"/>
  <c r="D75" i="91"/>
  <c r="R75" i="91"/>
  <c r="B512" i="91"/>
  <c r="C511" i="91"/>
  <c r="D72" i="90"/>
  <c r="C72" i="90"/>
  <c r="K73" i="90"/>
  <c r="E73" i="90" s="1"/>
  <c r="L73" i="90"/>
  <c r="F73" i="90" s="1"/>
  <c r="N73" i="90"/>
  <c r="M73" i="90"/>
  <c r="AL73" i="90"/>
  <c r="A74" i="90"/>
  <c r="G75" i="90"/>
  <c r="B511" i="90"/>
  <c r="C510" i="90"/>
  <c r="D79" i="100" l="1"/>
  <c r="C79" i="100"/>
  <c r="G82" i="100"/>
  <c r="A81" i="100"/>
  <c r="C476" i="100"/>
  <c r="B477" i="100"/>
  <c r="K80" i="100"/>
  <c r="E80" i="100" s="1"/>
  <c r="M80" i="100"/>
  <c r="AL80" i="100"/>
  <c r="L80" i="100"/>
  <c r="F80" i="100" s="1"/>
  <c r="N80" i="100"/>
  <c r="K80" i="95"/>
  <c r="E80" i="95" s="1"/>
  <c r="AL80" i="95"/>
  <c r="N80" i="95"/>
  <c r="M80" i="95"/>
  <c r="L80" i="95"/>
  <c r="F80" i="95" s="1"/>
  <c r="D79" i="95"/>
  <c r="C79" i="95"/>
  <c r="G82" i="95"/>
  <c r="A81" i="95"/>
  <c r="B517" i="95"/>
  <c r="C516" i="95"/>
  <c r="B514" i="93"/>
  <c r="C513" i="93"/>
  <c r="C77" i="93"/>
  <c r="D77" i="93"/>
  <c r="AL78" i="93"/>
  <c r="N78" i="93"/>
  <c r="M78" i="93"/>
  <c r="L78" i="93"/>
  <c r="F78" i="93" s="1"/>
  <c r="K78" i="93"/>
  <c r="E78" i="93" s="1"/>
  <c r="A79" i="93"/>
  <c r="G80" i="93"/>
  <c r="AL77" i="91"/>
  <c r="N77" i="91"/>
  <c r="M77" i="91"/>
  <c r="L77" i="91"/>
  <c r="F77" i="91" s="1"/>
  <c r="K77" i="91"/>
  <c r="E77" i="91" s="1"/>
  <c r="A78" i="91"/>
  <c r="G79" i="91"/>
  <c r="R76" i="91"/>
  <c r="D76" i="91"/>
  <c r="C76" i="91"/>
  <c r="B513" i="91"/>
  <c r="C512" i="91"/>
  <c r="D73" i="90"/>
  <c r="C73" i="90"/>
  <c r="N74" i="90"/>
  <c r="K74" i="90"/>
  <c r="E74" i="90" s="1"/>
  <c r="M74" i="90"/>
  <c r="L74" i="90"/>
  <c r="F74" i="90" s="1"/>
  <c r="AL74" i="90"/>
  <c r="A75" i="90"/>
  <c r="G76" i="90"/>
  <c r="B512" i="90"/>
  <c r="C511" i="90"/>
  <c r="C80" i="100" l="1"/>
  <c r="D80" i="100"/>
  <c r="B478" i="100"/>
  <c r="C477" i="100"/>
  <c r="A82" i="100"/>
  <c r="G83" i="100"/>
  <c r="L81" i="100"/>
  <c r="F81" i="100" s="1"/>
  <c r="M81" i="100"/>
  <c r="N81" i="100"/>
  <c r="AL81" i="100"/>
  <c r="K81" i="100"/>
  <c r="E81" i="100" s="1"/>
  <c r="A82" i="95"/>
  <c r="G83" i="95"/>
  <c r="D80" i="95"/>
  <c r="C80" i="95"/>
  <c r="B518" i="95"/>
  <c r="C517" i="95"/>
  <c r="N81" i="95"/>
  <c r="L81" i="95"/>
  <c r="F81" i="95" s="1"/>
  <c r="K81" i="95"/>
  <c r="E81" i="95" s="1"/>
  <c r="AL81" i="95"/>
  <c r="M81" i="95"/>
  <c r="D78" i="93"/>
  <c r="C78" i="93"/>
  <c r="K79" i="93"/>
  <c r="E79" i="93" s="1"/>
  <c r="AL79" i="93"/>
  <c r="M79" i="93"/>
  <c r="L79" i="93"/>
  <c r="F79" i="93" s="1"/>
  <c r="N79" i="93"/>
  <c r="B515" i="93"/>
  <c r="C514" i="93"/>
  <c r="G81" i="93"/>
  <c r="A80" i="93"/>
  <c r="A79" i="91"/>
  <c r="G80" i="91"/>
  <c r="K78" i="91"/>
  <c r="E78" i="91" s="1"/>
  <c r="L78" i="91"/>
  <c r="F78" i="91" s="1"/>
  <c r="AL78" i="91"/>
  <c r="N78" i="91"/>
  <c r="M78" i="91"/>
  <c r="B514" i="91"/>
  <c r="C513" i="91"/>
  <c r="R77" i="91"/>
  <c r="D77" i="91"/>
  <c r="C77" i="91"/>
  <c r="A76" i="90"/>
  <c r="G77" i="90"/>
  <c r="D74" i="90"/>
  <c r="C74" i="90"/>
  <c r="L75" i="90"/>
  <c r="F75" i="90" s="1"/>
  <c r="N75" i="90"/>
  <c r="AL75" i="90"/>
  <c r="M75" i="90"/>
  <c r="K75" i="90"/>
  <c r="E75" i="90" s="1"/>
  <c r="B513" i="90"/>
  <c r="C512" i="90"/>
  <c r="C81" i="100" l="1"/>
  <c r="D81" i="100"/>
  <c r="A83" i="100"/>
  <c r="G84" i="100"/>
  <c r="AL82" i="100"/>
  <c r="K82" i="100"/>
  <c r="E82" i="100" s="1"/>
  <c r="M82" i="100"/>
  <c r="L82" i="100"/>
  <c r="F82" i="100" s="1"/>
  <c r="N82" i="100"/>
  <c r="C478" i="100"/>
  <c r="B479" i="100"/>
  <c r="B519" i="95"/>
  <c r="C518" i="95"/>
  <c r="D81" i="95"/>
  <c r="C81" i="95"/>
  <c r="G84" i="95"/>
  <c r="A83" i="95"/>
  <c r="AL82" i="95"/>
  <c r="M82" i="95"/>
  <c r="L82" i="95"/>
  <c r="F82" i="95" s="1"/>
  <c r="K82" i="95"/>
  <c r="E82" i="95" s="1"/>
  <c r="N82" i="95"/>
  <c r="B516" i="93"/>
  <c r="C515" i="93"/>
  <c r="G82" i="93"/>
  <c r="A81" i="93"/>
  <c r="C79" i="93"/>
  <c r="D79" i="93"/>
  <c r="N80" i="93"/>
  <c r="L80" i="93"/>
  <c r="F80" i="93" s="1"/>
  <c r="K80" i="93"/>
  <c r="E80" i="93" s="1"/>
  <c r="M80" i="93"/>
  <c r="AL80" i="93"/>
  <c r="R78" i="91"/>
  <c r="D78" i="91"/>
  <c r="C78" i="91"/>
  <c r="G81" i="91"/>
  <c r="A80" i="91"/>
  <c r="B515" i="91"/>
  <c r="C514" i="91"/>
  <c r="M79" i="91"/>
  <c r="L79" i="91"/>
  <c r="F79" i="91" s="1"/>
  <c r="K79" i="91"/>
  <c r="E79" i="91" s="1"/>
  <c r="N79" i="91"/>
  <c r="AL79" i="91"/>
  <c r="G78" i="90"/>
  <c r="A77" i="90"/>
  <c r="K76" i="90"/>
  <c r="E76" i="90" s="1"/>
  <c r="N76" i="90"/>
  <c r="AL76" i="90"/>
  <c r="M76" i="90"/>
  <c r="L76" i="90"/>
  <c r="F76" i="90" s="1"/>
  <c r="D75" i="90"/>
  <c r="C75" i="90"/>
  <c r="B514" i="90"/>
  <c r="C513" i="90"/>
  <c r="C82" i="100" l="1"/>
  <c r="D82" i="100"/>
  <c r="G85" i="100"/>
  <c r="A84" i="100"/>
  <c r="B480" i="100"/>
  <c r="C479" i="100"/>
  <c r="K83" i="100"/>
  <c r="E83" i="100" s="1"/>
  <c r="L83" i="100"/>
  <c r="F83" i="100" s="1"/>
  <c r="N83" i="100"/>
  <c r="M83" i="100"/>
  <c r="AL83" i="100"/>
  <c r="C82" i="95"/>
  <c r="D82" i="95"/>
  <c r="L83" i="95"/>
  <c r="F83" i="95" s="1"/>
  <c r="AL83" i="95"/>
  <c r="N83" i="95"/>
  <c r="K83" i="95"/>
  <c r="E83" i="95" s="1"/>
  <c r="M83" i="95"/>
  <c r="A84" i="95"/>
  <c r="G85" i="95"/>
  <c r="B520" i="95"/>
  <c r="C519" i="95"/>
  <c r="C516" i="93"/>
  <c r="B517" i="93"/>
  <c r="AL81" i="93"/>
  <c r="N81" i="93"/>
  <c r="M81" i="93"/>
  <c r="K81" i="93"/>
  <c r="E81" i="93" s="1"/>
  <c r="L81" i="93"/>
  <c r="F81" i="93" s="1"/>
  <c r="A82" i="93"/>
  <c r="G83" i="93"/>
  <c r="D80" i="93"/>
  <c r="C80" i="93"/>
  <c r="C79" i="91"/>
  <c r="D79" i="91"/>
  <c r="AL80" i="91"/>
  <c r="N80" i="91"/>
  <c r="M80" i="91"/>
  <c r="L80" i="91"/>
  <c r="F80" i="91" s="1"/>
  <c r="K80" i="91"/>
  <c r="E80" i="91" s="1"/>
  <c r="B516" i="91"/>
  <c r="C515" i="91"/>
  <c r="A81" i="91"/>
  <c r="G82" i="91"/>
  <c r="A78" i="90"/>
  <c r="G79" i="90"/>
  <c r="D76" i="90"/>
  <c r="C76" i="90"/>
  <c r="L77" i="90"/>
  <c r="F77" i="90" s="1"/>
  <c r="K77" i="90"/>
  <c r="E77" i="90" s="1"/>
  <c r="AL77" i="90"/>
  <c r="M77" i="90"/>
  <c r="N77" i="90"/>
  <c r="B515" i="90"/>
  <c r="C514" i="90"/>
  <c r="C480" i="100" l="1"/>
  <c r="B481" i="100"/>
  <c r="M84" i="100"/>
  <c r="N84" i="100"/>
  <c r="AL84" i="100"/>
  <c r="K84" i="100"/>
  <c r="E84" i="100" s="1"/>
  <c r="L84" i="100"/>
  <c r="F84" i="100" s="1"/>
  <c r="G86" i="100"/>
  <c r="A85" i="100"/>
  <c r="D83" i="100"/>
  <c r="C83" i="100"/>
  <c r="AL84" i="95"/>
  <c r="M84" i="95"/>
  <c r="K84" i="95"/>
  <c r="E84" i="95" s="1"/>
  <c r="N84" i="95"/>
  <c r="L84" i="95"/>
  <c r="F84" i="95" s="1"/>
  <c r="D83" i="95"/>
  <c r="C83" i="95"/>
  <c r="B521" i="95"/>
  <c r="C520" i="95"/>
  <c r="G86" i="95"/>
  <c r="A85" i="95"/>
  <c r="L82" i="93"/>
  <c r="F82" i="93" s="1"/>
  <c r="N82" i="93"/>
  <c r="K82" i="93"/>
  <c r="E82" i="93" s="1"/>
  <c r="M82" i="93"/>
  <c r="AL82" i="93"/>
  <c r="B518" i="93"/>
  <c r="C517" i="93"/>
  <c r="A83" i="93"/>
  <c r="G84" i="93"/>
  <c r="D81" i="93"/>
  <c r="C81" i="93"/>
  <c r="D80" i="91"/>
  <c r="C80" i="91"/>
  <c r="G83" i="91"/>
  <c r="A82" i="91"/>
  <c r="B517" i="91"/>
  <c r="C516" i="91"/>
  <c r="K81" i="91"/>
  <c r="E81" i="91" s="1"/>
  <c r="AL81" i="91"/>
  <c r="L81" i="91"/>
  <c r="F81" i="91" s="1"/>
  <c r="N81" i="91"/>
  <c r="M81" i="91"/>
  <c r="D77" i="90"/>
  <c r="C77" i="90"/>
  <c r="A79" i="90"/>
  <c r="G80" i="90"/>
  <c r="N78" i="90"/>
  <c r="K78" i="90"/>
  <c r="E78" i="90" s="1"/>
  <c r="M78" i="90"/>
  <c r="L78" i="90"/>
  <c r="F78" i="90" s="1"/>
  <c r="AL78" i="90"/>
  <c r="B516" i="90"/>
  <c r="C515" i="90"/>
  <c r="A86" i="100" l="1"/>
  <c r="G87" i="100"/>
  <c r="C84" i="100"/>
  <c r="D84" i="100"/>
  <c r="B482" i="100"/>
  <c r="C481" i="100"/>
  <c r="L85" i="100"/>
  <c r="F85" i="100" s="1"/>
  <c r="N85" i="100"/>
  <c r="K85" i="100"/>
  <c r="E85" i="100" s="1"/>
  <c r="M85" i="100"/>
  <c r="AL85" i="100"/>
  <c r="B522" i="95"/>
  <c r="C521" i="95"/>
  <c r="N85" i="95"/>
  <c r="M85" i="95"/>
  <c r="L85" i="95"/>
  <c r="F85" i="95" s="1"/>
  <c r="K85" i="95"/>
  <c r="E85" i="95" s="1"/>
  <c r="AL85" i="95"/>
  <c r="A86" i="95"/>
  <c r="G87" i="95"/>
  <c r="C84" i="95"/>
  <c r="D84" i="95"/>
  <c r="AL83" i="93"/>
  <c r="N83" i="93"/>
  <c r="M83" i="93"/>
  <c r="L83" i="93"/>
  <c r="F83" i="93" s="1"/>
  <c r="K83" i="93"/>
  <c r="E83" i="93" s="1"/>
  <c r="B519" i="93"/>
  <c r="C518" i="93"/>
  <c r="G85" i="93"/>
  <c r="A84" i="93"/>
  <c r="D82" i="93"/>
  <c r="C82" i="93"/>
  <c r="B518" i="91"/>
  <c r="C517" i="91"/>
  <c r="N82" i="91"/>
  <c r="M82" i="91"/>
  <c r="L82" i="91"/>
  <c r="F82" i="91" s="1"/>
  <c r="K82" i="91"/>
  <c r="E82" i="91" s="1"/>
  <c r="AL82" i="91"/>
  <c r="D81" i="91"/>
  <c r="C81" i="91"/>
  <c r="G84" i="91"/>
  <c r="A83" i="91"/>
  <c r="C78" i="90"/>
  <c r="D78" i="90"/>
  <c r="G81" i="90"/>
  <c r="A80" i="90"/>
  <c r="N79" i="90"/>
  <c r="K79" i="90"/>
  <c r="E79" i="90" s="1"/>
  <c r="M79" i="90"/>
  <c r="L79" i="90"/>
  <c r="F79" i="90" s="1"/>
  <c r="AL79" i="90"/>
  <c r="B517" i="90"/>
  <c r="C516" i="90"/>
  <c r="C482" i="100" l="1"/>
  <c r="B483" i="100"/>
  <c r="D85" i="100"/>
  <c r="C85" i="100"/>
  <c r="G88" i="100"/>
  <c r="A87" i="100"/>
  <c r="K86" i="100"/>
  <c r="E86" i="100" s="1"/>
  <c r="L86" i="100"/>
  <c r="F86" i="100" s="1"/>
  <c r="M86" i="100"/>
  <c r="AL86" i="100"/>
  <c r="N86" i="100"/>
  <c r="M86" i="95"/>
  <c r="K86" i="95"/>
  <c r="E86" i="95" s="1"/>
  <c r="AL86" i="95"/>
  <c r="N86" i="95"/>
  <c r="L86" i="95"/>
  <c r="F86" i="95" s="1"/>
  <c r="D85" i="95"/>
  <c r="C85" i="95"/>
  <c r="G88" i="95"/>
  <c r="A87" i="95"/>
  <c r="B523" i="95"/>
  <c r="C522" i="95"/>
  <c r="G86" i="93"/>
  <c r="A85" i="93"/>
  <c r="B520" i="93"/>
  <c r="C519" i="93"/>
  <c r="AL84" i="93"/>
  <c r="N84" i="93"/>
  <c r="L84" i="93"/>
  <c r="F84" i="93" s="1"/>
  <c r="K84" i="93"/>
  <c r="E84" i="93" s="1"/>
  <c r="M84" i="93"/>
  <c r="C83" i="93"/>
  <c r="D83" i="93"/>
  <c r="D82" i="91"/>
  <c r="C82" i="91"/>
  <c r="AL83" i="91"/>
  <c r="N83" i="91"/>
  <c r="M83" i="91"/>
  <c r="L83" i="91"/>
  <c r="F83" i="91" s="1"/>
  <c r="K83" i="91"/>
  <c r="E83" i="91" s="1"/>
  <c r="A84" i="91"/>
  <c r="G85" i="91"/>
  <c r="B519" i="91"/>
  <c r="C518" i="91"/>
  <c r="AL80" i="90"/>
  <c r="M80" i="90"/>
  <c r="N80" i="90"/>
  <c r="K80" i="90"/>
  <c r="E80" i="90" s="1"/>
  <c r="L80" i="90"/>
  <c r="F80" i="90" s="1"/>
  <c r="D79" i="90"/>
  <c r="C79" i="90"/>
  <c r="G82" i="90"/>
  <c r="A81" i="90"/>
  <c r="B518" i="90"/>
  <c r="C517" i="90"/>
  <c r="A88" i="100" l="1"/>
  <c r="G89" i="100"/>
  <c r="B484" i="100"/>
  <c r="C483" i="100"/>
  <c r="N87" i="100"/>
  <c r="AL87" i="100"/>
  <c r="L87" i="100"/>
  <c r="F87" i="100" s="1"/>
  <c r="K87" i="100"/>
  <c r="E87" i="100" s="1"/>
  <c r="M87" i="100"/>
  <c r="C86" i="100"/>
  <c r="D86" i="100"/>
  <c r="A88" i="95"/>
  <c r="G89" i="95"/>
  <c r="B524" i="95"/>
  <c r="C523" i="95"/>
  <c r="N87" i="95"/>
  <c r="L87" i="95"/>
  <c r="F87" i="95" s="1"/>
  <c r="K87" i="95"/>
  <c r="E87" i="95" s="1"/>
  <c r="AL87" i="95"/>
  <c r="M87" i="95"/>
  <c r="C86" i="95"/>
  <c r="D86" i="95"/>
  <c r="C520" i="93"/>
  <c r="B521" i="93"/>
  <c r="M85" i="93"/>
  <c r="L85" i="93"/>
  <c r="F85" i="93" s="1"/>
  <c r="K85" i="93"/>
  <c r="E85" i="93" s="1"/>
  <c r="AL85" i="93"/>
  <c r="N85" i="93"/>
  <c r="D84" i="93"/>
  <c r="C84" i="93"/>
  <c r="G87" i="93"/>
  <c r="A86" i="93"/>
  <c r="G86" i="91"/>
  <c r="A85" i="91"/>
  <c r="D83" i="91"/>
  <c r="C83" i="91"/>
  <c r="L84" i="91"/>
  <c r="F84" i="91" s="1"/>
  <c r="K84" i="91"/>
  <c r="E84" i="91" s="1"/>
  <c r="M84" i="91"/>
  <c r="AL84" i="91"/>
  <c r="N84" i="91"/>
  <c r="B520" i="91"/>
  <c r="C519" i="91"/>
  <c r="AL81" i="90"/>
  <c r="K81" i="90"/>
  <c r="E81" i="90" s="1"/>
  <c r="N81" i="90"/>
  <c r="M81" i="90"/>
  <c r="L81" i="90"/>
  <c r="F81" i="90" s="1"/>
  <c r="A82" i="90"/>
  <c r="G83" i="90"/>
  <c r="D80" i="90"/>
  <c r="C80" i="90"/>
  <c r="B519" i="90"/>
  <c r="C518" i="90"/>
  <c r="D87" i="100" l="1"/>
  <c r="C87" i="100"/>
  <c r="K88" i="100"/>
  <c r="E88" i="100" s="1"/>
  <c r="M88" i="100"/>
  <c r="AL88" i="100"/>
  <c r="L88" i="100"/>
  <c r="F88" i="100" s="1"/>
  <c r="N88" i="100"/>
  <c r="C484" i="100"/>
  <c r="B485" i="100"/>
  <c r="G90" i="100"/>
  <c r="A89" i="100"/>
  <c r="B525" i="95"/>
  <c r="C524" i="95"/>
  <c r="G90" i="95"/>
  <c r="A89" i="95"/>
  <c r="D87" i="95"/>
  <c r="C87" i="95"/>
  <c r="K88" i="95"/>
  <c r="E88" i="95" s="1"/>
  <c r="AL88" i="95"/>
  <c r="N88" i="95"/>
  <c r="M88" i="95"/>
  <c r="L88" i="95"/>
  <c r="F88" i="95" s="1"/>
  <c r="AL86" i="93"/>
  <c r="N86" i="93"/>
  <c r="M86" i="93"/>
  <c r="K86" i="93"/>
  <c r="E86" i="93" s="1"/>
  <c r="L86" i="93"/>
  <c r="F86" i="93" s="1"/>
  <c r="C85" i="93"/>
  <c r="D85" i="93"/>
  <c r="A87" i="93"/>
  <c r="G88" i="93"/>
  <c r="B522" i="93"/>
  <c r="C521" i="93"/>
  <c r="B521" i="91"/>
  <c r="C520" i="91"/>
  <c r="AL85" i="91"/>
  <c r="N85" i="91"/>
  <c r="M85" i="91"/>
  <c r="L85" i="91"/>
  <c r="F85" i="91" s="1"/>
  <c r="K85" i="91"/>
  <c r="E85" i="91" s="1"/>
  <c r="D84" i="91"/>
  <c r="C84" i="91"/>
  <c r="G87" i="91"/>
  <c r="A86" i="91"/>
  <c r="M82" i="90"/>
  <c r="N82" i="90"/>
  <c r="AL82" i="90"/>
  <c r="L82" i="90"/>
  <c r="F82" i="90" s="1"/>
  <c r="K82" i="90"/>
  <c r="E82" i="90" s="1"/>
  <c r="G84" i="90"/>
  <c r="A83" i="90"/>
  <c r="D81" i="90"/>
  <c r="C81" i="90"/>
  <c r="B520" i="90"/>
  <c r="C519" i="90"/>
  <c r="L89" i="100" l="1"/>
  <c r="F89" i="100" s="1"/>
  <c r="M89" i="100"/>
  <c r="N89" i="100"/>
  <c r="AL89" i="100"/>
  <c r="K89" i="100"/>
  <c r="E89" i="100" s="1"/>
  <c r="C88" i="100"/>
  <c r="D88" i="100"/>
  <c r="A90" i="100"/>
  <c r="G91" i="100"/>
  <c r="B486" i="100"/>
  <c r="C485" i="100"/>
  <c r="N89" i="95"/>
  <c r="L89" i="95"/>
  <c r="F89" i="95" s="1"/>
  <c r="AL89" i="95"/>
  <c r="M89" i="95"/>
  <c r="K89" i="95"/>
  <c r="E89" i="95" s="1"/>
  <c r="A90" i="95"/>
  <c r="G91" i="95"/>
  <c r="D88" i="95"/>
  <c r="C88" i="95"/>
  <c r="B526" i="95"/>
  <c r="C525" i="95"/>
  <c r="G89" i="93"/>
  <c r="A88" i="93"/>
  <c r="K87" i="93"/>
  <c r="E87" i="93" s="1"/>
  <c r="N87" i="93"/>
  <c r="L87" i="93"/>
  <c r="F87" i="93" s="1"/>
  <c r="AL87" i="93"/>
  <c r="M87" i="93"/>
  <c r="D86" i="93"/>
  <c r="C86" i="93"/>
  <c r="B523" i="93"/>
  <c r="C522" i="93"/>
  <c r="D85" i="91"/>
  <c r="C85" i="91"/>
  <c r="N86" i="91"/>
  <c r="K86" i="91"/>
  <c r="E86" i="91" s="1"/>
  <c r="AL86" i="91"/>
  <c r="L86" i="91"/>
  <c r="F86" i="91" s="1"/>
  <c r="M86" i="91"/>
  <c r="A87" i="91"/>
  <c r="G88" i="91"/>
  <c r="B522" i="91"/>
  <c r="C521" i="91"/>
  <c r="A84" i="90"/>
  <c r="G85" i="90"/>
  <c r="L83" i="90"/>
  <c r="F83" i="90" s="1"/>
  <c r="K83" i="90"/>
  <c r="E83" i="90" s="1"/>
  <c r="N83" i="90"/>
  <c r="M83" i="90"/>
  <c r="AL83" i="90"/>
  <c r="C82" i="90"/>
  <c r="D82" i="90"/>
  <c r="B521" i="90"/>
  <c r="C520" i="90"/>
  <c r="AL90" i="100" l="1"/>
  <c r="M90" i="100"/>
  <c r="K90" i="100"/>
  <c r="E90" i="100" s="1"/>
  <c r="L90" i="100"/>
  <c r="F90" i="100" s="1"/>
  <c r="N90" i="100"/>
  <c r="C486" i="100"/>
  <c r="B487" i="100"/>
  <c r="C89" i="100"/>
  <c r="D89" i="100"/>
  <c r="A91" i="100"/>
  <c r="G92" i="100"/>
  <c r="G92" i="95"/>
  <c r="A91" i="95"/>
  <c r="AL90" i="95"/>
  <c r="M90" i="95"/>
  <c r="L90" i="95"/>
  <c r="F90" i="95" s="1"/>
  <c r="K90" i="95"/>
  <c r="E90" i="95" s="1"/>
  <c r="N90" i="95"/>
  <c r="D89" i="95"/>
  <c r="C89" i="95"/>
  <c r="B527" i="95"/>
  <c r="C526" i="95"/>
  <c r="C87" i="93"/>
  <c r="D87" i="93"/>
  <c r="B524" i="93"/>
  <c r="C523" i="93"/>
  <c r="N88" i="93"/>
  <c r="M88" i="93"/>
  <c r="K88" i="93"/>
  <c r="E88" i="93" s="1"/>
  <c r="AL88" i="93"/>
  <c r="L88" i="93"/>
  <c r="F88" i="93" s="1"/>
  <c r="A89" i="93"/>
  <c r="G90" i="93"/>
  <c r="D86" i="91"/>
  <c r="C86" i="91"/>
  <c r="K87" i="91"/>
  <c r="E87" i="91" s="1"/>
  <c r="L87" i="91"/>
  <c r="F87" i="91" s="1"/>
  <c r="AL87" i="91"/>
  <c r="N87" i="91"/>
  <c r="M87" i="91"/>
  <c r="B523" i="91"/>
  <c r="C522" i="91"/>
  <c r="G89" i="91"/>
  <c r="A88" i="91"/>
  <c r="C83" i="90"/>
  <c r="D83" i="90"/>
  <c r="A85" i="90"/>
  <c r="G86" i="90"/>
  <c r="M84" i="90"/>
  <c r="N84" i="90"/>
  <c r="L84" i="90"/>
  <c r="F84" i="90" s="1"/>
  <c r="K84" i="90"/>
  <c r="E84" i="90" s="1"/>
  <c r="AL84" i="90"/>
  <c r="B522" i="90"/>
  <c r="C521" i="90"/>
  <c r="B488" i="100" l="1"/>
  <c r="C487" i="100"/>
  <c r="G93" i="100"/>
  <c r="A92" i="100"/>
  <c r="K91" i="100"/>
  <c r="E91" i="100" s="1"/>
  <c r="L91" i="100"/>
  <c r="F91" i="100" s="1"/>
  <c r="M91" i="100"/>
  <c r="N91" i="100"/>
  <c r="AL91" i="100"/>
  <c r="C90" i="100"/>
  <c r="D90" i="100"/>
  <c r="C90" i="95"/>
  <c r="D90" i="95"/>
  <c r="B528" i="95"/>
  <c r="C527" i="95"/>
  <c r="L91" i="95"/>
  <c r="F91" i="95" s="1"/>
  <c r="AL91" i="95"/>
  <c r="N91" i="95"/>
  <c r="M91" i="95"/>
  <c r="K91" i="95"/>
  <c r="E91" i="95" s="1"/>
  <c r="A92" i="95"/>
  <c r="G93" i="95"/>
  <c r="D88" i="93"/>
  <c r="C88" i="93"/>
  <c r="G91" i="93"/>
  <c r="A90" i="93"/>
  <c r="C524" i="93"/>
  <c r="B525" i="93"/>
  <c r="K89" i="93"/>
  <c r="E89" i="93" s="1"/>
  <c r="L89" i="93"/>
  <c r="F89" i="93" s="1"/>
  <c r="N89" i="93"/>
  <c r="M89" i="93"/>
  <c r="AL89" i="93"/>
  <c r="B524" i="91"/>
  <c r="C523" i="91"/>
  <c r="D87" i="91"/>
  <c r="C87" i="91"/>
  <c r="G90" i="91"/>
  <c r="A89" i="91"/>
  <c r="AL88" i="91"/>
  <c r="N88" i="91"/>
  <c r="L88" i="91"/>
  <c r="F88" i="91" s="1"/>
  <c r="K88" i="91"/>
  <c r="E88" i="91" s="1"/>
  <c r="M88" i="91"/>
  <c r="D84" i="90"/>
  <c r="C84" i="90"/>
  <c r="A86" i="90"/>
  <c r="G87" i="90"/>
  <c r="N85" i="90"/>
  <c r="M85" i="90"/>
  <c r="AL85" i="90"/>
  <c r="K85" i="90"/>
  <c r="E85" i="90" s="1"/>
  <c r="L85" i="90"/>
  <c r="F85" i="90" s="1"/>
  <c r="B523" i="90"/>
  <c r="C522" i="90"/>
  <c r="C91" i="100" l="1"/>
  <c r="D91" i="100"/>
  <c r="M92" i="100"/>
  <c r="N92" i="100"/>
  <c r="AL92" i="100"/>
  <c r="K92" i="100"/>
  <c r="E92" i="100" s="1"/>
  <c r="L92" i="100"/>
  <c r="F92" i="100" s="1"/>
  <c r="G94" i="100"/>
  <c r="A93" i="100"/>
  <c r="C488" i="100"/>
  <c r="B489" i="100"/>
  <c r="D91" i="95"/>
  <c r="C91" i="95"/>
  <c r="A93" i="95"/>
  <c r="G94" i="95"/>
  <c r="B529" i="95"/>
  <c r="C528" i="95"/>
  <c r="AL92" i="95"/>
  <c r="M92" i="95"/>
  <c r="K92" i="95"/>
  <c r="E92" i="95" s="1"/>
  <c r="N92" i="95"/>
  <c r="L92" i="95"/>
  <c r="F92" i="95" s="1"/>
  <c r="B526" i="93"/>
  <c r="C525" i="93"/>
  <c r="N90" i="93"/>
  <c r="L90" i="93"/>
  <c r="F90" i="93" s="1"/>
  <c r="K90" i="93"/>
  <c r="E90" i="93" s="1"/>
  <c r="AL90" i="93"/>
  <c r="M90" i="93"/>
  <c r="G92" i="93"/>
  <c r="A91" i="93"/>
  <c r="D89" i="93"/>
  <c r="C89" i="93"/>
  <c r="AL89" i="91"/>
  <c r="N89" i="91"/>
  <c r="L89" i="91"/>
  <c r="F89" i="91" s="1"/>
  <c r="K89" i="91"/>
  <c r="E89" i="91" s="1"/>
  <c r="M89" i="91"/>
  <c r="G91" i="91"/>
  <c r="A90" i="91"/>
  <c r="D88" i="91"/>
  <c r="C88" i="91"/>
  <c r="B525" i="91"/>
  <c r="C524" i="91"/>
  <c r="C85" i="90"/>
  <c r="D85" i="90"/>
  <c r="A87" i="90"/>
  <c r="G88" i="90"/>
  <c r="M86" i="90"/>
  <c r="N86" i="90"/>
  <c r="AL86" i="90"/>
  <c r="L86" i="90"/>
  <c r="F86" i="90" s="1"/>
  <c r="K86" i="90"/>
  <c r="E86" i="90" s="1"/>
  <c r="B524" i="90"/>
  <c r="C523" i="90"/>
  <c r="A94" i="100" l="1"/>
  <c r="G95" i="100"/>
  <c r="A95" i="100" s="1"/>
  <c r="C92" i="100"/>
  <c r="D92" i="100"/>
  <c r="B490" i="100"/>
  <c r="C489" i="100"/>
  <c r="N93" i="100"/>
  <c r="M93" i="100"/>
  <c r="AL93" i="100"/>
  <c r="K93" i="100"/>
  <c r="E93" i="100" s="1"/>
  <c r="L93" i="100"/>
  <c r="F93" i="100" s="1"/>
  <c r="C92" i="95"/>
  <c r="D92" i="95"/>
  <c r="B530" i="95"/>
  <c r="C529" i="95"/>
  <c r="A94" i="95"/>
  <c r="G95" i="95"/>
  <c r="A95" i="95" s="1"/>
  <c r="N93" i="95"/>
  <c r="M93" i="95"/>
  <c r="L93" i="95"/>
  <c r="F93" i="95" s="1"/>
  <c r="AL93" i="95"/>
  <c r="K93" i="95"/>
  <c r="E93" i="95" s="1"/>
  <c r="AL91" i="93"/>
  <c r="N91" i="93"/>
  <c r="K91" i="93"/>
  <c r="E91" i="93" s="1"/>
  <c r="M91" i="93"/>
  <c r="L91" i="93"/>
  <c r="F91" i="93" s="1"/>
  <c r="B527" i="93"/>
  <c r="C526" i="93"/>
  <c r="G93" i="93"/>
  <c r="A92" i="93"/>
  <c r="D90" i="93"/>
  <c r="C90" i="93"/>
  <c r="M90" i="91"/>
  <c r="L90" i="91"/>
  <c r="F90" i="91" s="1"/>
  <c r="AL90" i="91"/>
  <c r="N90" i="91"/>
  <c r="K90" i="91"/>
  <c r="E90" i="91" s="1"/>
  <c r="G92" i="91"/>
  <c r="A91" i="91"/>
  <c r="D89" i="91"/>
  <c r="C89" i="91"/>
  <c r="B526" i="91"/>
  <c r="C525" i="91"/>
  <c r="C86" i="90"/>
  <c r="D86" i="90"/>
  <c r="G89" i="90"/>
  <c r="A88" i="90"/>
  <c r="K87" i="90"/>
  <c r="E87" i="90" s="1"/>
  <c r="AL87" i="90"/>
  <c r="N87" i="90"/>
  <c r="L87" i="90"/>
  <c r="F87" i="90" s="1"/>
  <c r="M87" i="90"/>
  <c r="B525" i="90"/>
  <c r="C524" i="90"/>
  <c r="D93" i="100" l="1"/>
  <c r="C93" i="100"/>
  <c r="C490" i="100"/>
  <c r="B491" i="100"/>
  <c r="Q94" i="100"/>
  <c r="R94" i="100"/>
  <c r="D93" i="95"/>
  <c r="C93" i="95"/>
  <c r="Q94" i="95"/>
  <c r="R94" i="95"/>
  <c r="B531" i="95"/>
  <c r="C530" i="95"/>
  <c r="G94" i="93"/>
  <c r="A93" i="93"/>
  <c r="B528" i="93"/>
  <c r="C527" i="93"/>
  <c r="D91" i="93"/>
  <c r="C91" i="93"/>
  <c r="L92" i="93"/>
  <c r="F92" i="93" s="1"/>
  <c r="K92" i="93"/>
  <c r="E92" i="93" s="1"/>
  <c r="N92" i="93"/>
  <c r="M92" i="93"/>
  <c r="AL92" i="93"/>
  <c r="AL91" i="91"/>
  <c r="M91" i="91"/>
  <c r="L91" i="91"/>
  <c r="F91" i="91" s="1"/>
  <c r="N91" i="91"/>
  <c r="K91" i="91"/>
  <c r="E91" i="91" s="1"/>
  <c r="A92" i="91"/>
  <c r="G93" i="91"/>
  <c r="B527" i="91"/>
  <c r="C526" i="91"/>
  <c r="C90" i="91"/>
  <c r="D90" i="91"/>
  <c r="C87" i="90"/>
  <c r="D87" i="90"/>
  <c r="L88" i="90"/>
  <c r="F88" i="90" s="1"/>
  <c r="AL88" i="90"/>
  <c r="K88" i="90"/>
  <c r="E88" i="90" s="1"/>
  <c r="M88" i="90"/>
  <c r="N88" i="90"/>
  <c r="G90" i="90"/>
  <c r="A89" i="90"/>
  <c r="B526" i="90"/>
  <c r="C525" i="90"/>
  <c r="B492" i="100" l="1"/>
  <c r="C491" i="100"/>
  <c r="B532" i="95"/>
  <c r="C531" i="95"/>
  <c r="C528" i="93"/>
  <c r="B529" i="93"/>
  <c r="D92" i="93"/>
  <c r="C92" i="93"/>
  <c r="AL93" i="93"/>
  <c r="M93" i="93"/>
  <c r="L93" i="93"/>
  <c r="F93" i="93" s="1"/>
  <c r="N93" i="93"/>
  <c r="K93" i="93"/>
  <c r="E93" i="93" s="1"/>
  <c r="G95" i="93"/>
  <c r="A95" i="93" s="1"/>
  <c r="A94" i="93"/>
  <c r="B528" i="91"/>
  <c r="C527" i="91"/>
  <c r="A93" i="91"/>
  <c r="G94" i="91"/>
  <c r="K92" i="91"/>
  <c r="E92" i="91" s="1"/>
  <c r="AL92" i="91"/>
  <c r="N92" i="91"/>
  <c r="M92" i="91"/>
  <c r="L92" i="91"/>
  <c r="F92" i="91" s="1"/>
  <c r="C91" i="91"/>
  <c r="D91" i="91"/>
  <c r="D88" i="90"/>
  <c r="C88" i="90"/>
  <c r="A90" i="90"/>
  <c r="G91" i="90"/>
  <c r="L89" i="90"/>
  <c r="F89" i="90" s="1"/>
  <c r="K89" i="90"/>
  <c r="E89" i="90" s="1"/>
  <c r="M89" i="90"/>
  <c r="N89" i="90"/>
  <c r="AL89" i="90"/>
  <c r="B527" i="90"/>
  <c r="C526" i="90"/>
  <c r="C492" i="100" l="1"/>
  <c r="B493" i="100"/>
  <c r="B533" i="95"/>
  <c r="C532" i="95"/>
  <c r="C93" i="93"/>
  <c r="D93" i="93"/>
  <c r="R94" i="93"/>
  <c r="Q94" i="93"/>
  <c r="B530" i="93"/>
  <c r="C529" i="93"/>
  <c r="G95" i="91"/>
  <c r="A95" i="91" s="1"/>
  <c r="A94" i="91"/>
  <c r="C92" i="91"/>
  <c r="D92" i="91"/>
  <c r="N93" i="91"/>
  <c r="M93" i="91"/>
  <c r="K93" i="91"/>
  <c r="E93" i="91" s="1"/>
  <c r="AL93" i="91"/>
  <c r="L93" i="91"/>
  <c r="F93" i="91" s="1"/>
  <c r="B529" i="91"/>
  <c r="C528" i="91"/>
  <c r="D89" i="90"/>
  <c r="C89" i="90"/>
  <c r="A91" i="90"/>
  <c r="G92" i="90"/>
  <c r="AL90" i="90"/>
  <c r="K90" i="90"/>
  <c r="E90" i="90" s="1"/>
  <c r="N90" i="90"/>
  <c r="L90" i="90"/>
  <c r="F90" i="90" s="1"/>
  <c r="M90" i="90"/>
  <c r="B528" i="90"/>
  <c r="C527" i="90"/>
  <c r="B494" i="100" l="1"/>
  <c r="C493" i="100"/>
  <c r="B534" i="95"/>
  <c r="C533" i="95"/>
  <c r="B531" i="93"/>
  <c r="C530" i="93"/>
  <c r="D93" i="91"/>
  <c r="C93" i="91"/>
  <c r="B530" i="91"/>
  <c r="C529" i="91"/>
  <c r="R94" i="91"/>
  <c r="Q94" i="91"/>
  <c r="C90" i="90"/>
  <c r="D90" i="90"/>
  <c r="A92" i="90"/>
  <c r="G93" i="90"/>
  <c r="N91" i="90"/>
  <c r="M91" i="90"/>
  <c r="K91" i="90"/>
  <c r="E91" i="90" s="1"/>
  <c r="L91" i="90"/>
  <c r="F91" i="90" s="1"/>
  <c r="AL91" i="90"/>
  <c r="B529" i="90"/>
  <c r="C528" i="90"/>
  <c r="A455" i="100"/>
  <c r="L195" i="100" l="1"/>
  <c r="A187" i="100"/>
  <c r="A47" i="100"/>
  <c r="C494" i="100"/>
  <c r="B495" i="100"/>
  <c r="B535" i="95"/>
  <c r="C534" i="95"/>
  <c r="B532" i="93"/>
  <c r="C531" i="93"/>
  <c r="B531" i="91"/>
  <c r="C530" i="91"/>
  <c r="M92" i="90"/>
  <c r="N92" i="90"/>
  <c r="K92" i="90"/>
  <c r="E92" i="90" s="1"/>
  <c r="AL92" i="90"/>
  <c r="L92" i="90"/>
  <c r="F92" i="90" s="1"/>
  <c r="C91" i="90"/>
  <c r="D91" i="90"/>
  <c r="A93" i="90"/>
  <c r="G94" i="90"/>
  <c r="B530" i="90"/>
  <c r="C529" i="90"/>
  <c r="I195" i="100" l="1"/>
  <c r="D196" i="100" s="1"/>
  <c r="B496" i="100"/>
  <c r="C495" i="100"/>
  <c r="I33" i="100"/>
  <c r="G30" i="100"/>
  <c r="G31" i="100" s="1"/>
  <c r="B536" i="95"/>
  <c r="C535" i="95"/>
  <c r="C532" i="93"/>
  <c r="B533" i="93"/>
  <c r="B532" i="91"/>
  <c r="C531" i="91"/>
  <c r="N93" i="90"/>
  <c r="M93" i="90"/>
  <c r="K93" i="90"/>
  <c r="E93" i="90" s="1"/>
  <c r="L93" i="90"/>
  <c r="F93" i="90" s="1"/>
  <c r="AL93" i="90"/>
  <c r="G95" i="90"/>
  <c r="A95" i="90" s="1"/>
  <c r="A94" i="90"/>
  <c r="D92" i="90"/>
  <c r="C92" i="90"/>
  <c r="B531" i="90"/>
  <c r="C530" i="90"/>
  <c r="C496" i="100" l="1"/>
  <c r="B497" i="100"/>
  <c r="C36" i="100"/>
  <c r="C40" i="100"/>
  <c r="C33" i="100"/>
  <c r="C37" i="100"/>
  <c r="C41" i="100"/>
  <c r="C38" i="100"/>
  <c r="C39" i="100"/>
  <c r="C42" i="100"/>
  <c r="C34" i="100"/>
  <c r="C35" i="100"/>
  <c r="G32" i="100"/>
  <c r="G33" i="100" s="1"/>
  <c r="G34" i="100" s="1"/>
  <c r="G35" i="100" s="1"/>
  <c r="G36" i="100" s="1"/>
  <c r="G37" i="100" s="1"/>
  <c r="G38" i="100" s="1"/>
  <c r="G39" i="100" s="1"/>
  <c r="G40" i="100" s="1"/>
  <c r="G41" i="100" s="1"/>
  <c r="G42" i="100" s="1"/>
  <c r="C31" i="100"/>
  <c r="J195" i="100"/>
  <c r="B537" i="95"/>
  <c r="C536" i="95"/>
  <c r="B534" i="93"/>
  <c r="C533" i="93"/>
  <c r="B533" i="91"/>
  <c r="C532" i="91"/>
  <c r="Q94" i="90"/>
  <c r="R94" i="90"/>
  <c r="D93" i="90"/>
  <c r="C93" i="90"/>
  <c r="B532" i="90"/>
  <c r="C531" i="90"/>
  <c r="B498" i="100" l="1"/>
  <c r="C497" i="100"/>
  <c r="D198" i="100"/>
  <c r="K195" i="100"/>
  <c r="D200" i="100"/>
  <c r="C32" i="100"/>
  <c r="B538" i="95"/>
  <c r="C537" i="95"/>
  <c r="B535" i="93"/>
  <c r="C534" i="93"/>
  <c r="B534" i="91"/>
  <c r="C533" i="91"/>
  <c r="B533" i="90"/>
  <c r="C532" i="90"/>
  <c r="C498" i="100" l="1"/>
  <c r="B499" i="100"/>
  <c r="B539" i="95"/>
  <c r="C538" i="95"/>
  <c r="B536" i="93"/>
  <c r="C535" i="93"/>
  <c r="B535" i="91"/>
  <c r="C534" i="91"/>
  <c r="B534" i="90"/>
  <c r="C533" i="90"/>
  <c r="B500" i="100" l="1"/>
  <c r="C499" i="100"/>
  <c r="B540" i="95"/>
  <c r="C539" i="95"/>
  <c r="C536" i="93"/>
  <c r="B537" i="93"/>
  <c r="B536" i="91"/>
  <c r="C535" i="91"/>
  <c r="B535" i="90"/>
  <c r="C534" i="90"/>
  <c r="C500" i="100" l="1"/>
  <c r="B501" i="100"/>
  <c r="B541" i="95"/>
  <c r="C540" i="95"/>
  <c r="B538" i="93"/>
  <c r="C537" i="93"/>
  <c r="B537" i="91"/>
  <c r="C536" i="91"/>
  <c r="B536" i="90"/>
  <c r="C535" i="90"/>
  <c r="B502" i="100" l="1"/>
  <c r="C501" i="100"/>
  <c r="B542" i="95"/>
  <c r="C541" i="95"/>
  <c r="B539" i="93"/>
  <c r="C538" i="93"/>
  <c r="B538" i="91"/>
  <c r="C537" i="91"/>
  <c r="B537" i="90"/>
  <c r="C536" i="90"/>
  <c r="C502" i="100" l="1"/>
  <c r="B503" i="100"/>
  <c r="B543" i="95"/>
  <c r="C542" i="95"/>
  <c r="B540" i="93"/>
  <c r="C539" i="93"/>
  <c r="B539" i="91"/>
  <c r="C538" i="91"/>
  <c r="B538" i="90"/>
  <c r="C537" i="90"/>
  <c r="B504" i="100" l="1"/>
  <c r="C503" i="100"/>
  <c r="B544" i="95"/>
  <c r="C543" i="95"/>
  <c r="C540" i="93"/>
  <c r="B541" i="93"/>
  <c r="B540" i="91"/>
  <c r="C539" i="91"/>
  <c r="B539" i="90"/>
  <c r="C538" i="90"/>
  <c r="C504" i="100" l="1"/>
  <c r="B505" i="100"/>
  <c r="B545" i="95"/>
  <c r="C544" i="95"/>
  <c r="B542" i="93"/>
  <c r="C541" i="93"/>
  <c r="B541" i="91"/>
  <c r="C540" i="91"/>
  <c r="B540" i="90"/>
  <c r="C539" i="90"/>
  <c r="B506" i="100" l="1"/>
  <c r="C505" i="100"/>
  <c r="B546" i="95"/>
  <c r="C545" i="95"/>
  <c r="B543" i="93"/>
  <c r="C542" i="93"/>
  <c r="B542" i="91"/>
  <c r="C541" i="91"/>
  <c r="B541" i="90"/>
  <c r="C540" i="90"/>
  <c r="C506" i="100" l="1"/>
  <c r="B507" i="100"/>
  <c r="B547" i="95"/>
  <c r="C546" i="95"/>
  <c r="B544" i="93"/>
  <c r="C543" i="93"/>
  <c r="B543" i="91"/>
  <c r="C542" i="91"/>
  <c r="B542" i="90"/>
  <c r="C541" i="90"/>
  <c r="B508" i="100" l="1"/>
  <c r="C507" i="100"/>
  <c r="B548" i="95"/>
  <c r="C547" i="95"/>
  <c r="C544" i="93"/>
  <c r="B545" i="93"/>
  <c r="B544" i="91"/>
  <c r="C543" i="91"/>
  <c r="B543" i="90"/>
  <c r="C542" i="90"/>
  <c r="C508" i="100" l="1"/>
  <c r="B509" i="100"/>
  <c r="B549" i="95"/>
  <c r="C548" i="95"/>
  <c r="B546" i="93"/>
  <c r="C545" i="93"/>
  <c r="B545" i="91"/>
  <c r="C544" i="91"/>
  <c r="B544" i="90"/>
  <c r="C543" i="90"/>
  <c r="B510" i="100" l="1"/>
  <c r="C509" i="100"/>
  <c r="B550" i="95"/>
  <c r="C549" i="95"/>
  <c r="B547" i="93"/>
  <c r="C546" i="93"/>
  <c r="B546" i="91"/>
  <c r="C545" i="91"/>
  <c r="B545" i="90"/>
  <c r="C544" i="90"/>
  <c r="C510" i="100" l="1"/>
  <c r="B511" i="100"/>
  <c r="B551" i="95"/>
  <c r="C550" i="95"/>
  <c r="B548" i="93"/>
  <c r="C547" i="93"/>
  <c r="B547" i="91"/>
  <c r="C546" i="91"/>
  <c r="B546" i="90"/>
  <c r="C545" i="90"/>
  <c r="B512" i="100" l="1"/>
  <c r="C511" i="100"/>
  <c r="B552" i="95"/>
  <c r="C551" i="95"/>
  <c r="C548" i="93"/>
  <c r="B549" i="93"/>
  <c r="B548" i="91"/>
  <c r="C547" i="91"/>
  <c r="B547" i="90"/>
  <c r="C546" i="90"/>
  <c r="C512" i="100" l="1"/>
  <c r="B513" i="100"/>
  <c r="B553" i="95"/>
  <c r="C552" i="95"/>
  <c r="B550" i="93"/>
  <c r="C549" i="93"/>
  <c r="B549" i="91"/>
  <c r="C548" i="91"/>
  <c r="B548" i="90"/>
  <c r="C547" i="90"/>
  <c r="B514" i="100" l="1"/>
  <c r="C513" i="100"/>
  <c r="B554" i="95"/>
  <c r="C553" i="95"/>
  <c r="B551" i="93"/>
  <c r="C550" i="93"/>
  <c r="B550" i="91"/>
  <c r="C549" i="91"/>
  <c r="B549" i="90"/>
  <c r="C548" i="90"/>
  <c r="C514" i="100" l="1"/>
  <c r="B515" i="100"/>
  <c r="B555" i="95"/>
  <c r="C554" i="95"/>
  <c r="B552" i="93"/>
  <c r="C551" i="93"/>
  <c r="B551" i="91"/>
  <c r="C550" i="91"/>
  <c r="B550" i="90"/>
  <c r="C549" i="90"/>
  <c r="B516" i="100" l="1"/>
  <c r="C515" i="100"/>
  <c r="B556" i="95"/>
  <c r="C555" i="95"/>
  <c r="C552" i="93"/>
  <c r="B553" i="93"/>
  <c r="B552" i="91"/>
  <c r="C551" i="91"/>
  <c r="B551" i="90"/>
  <c r="C550" i="90"/>
  <c r="C516" i="100" l="1"/>
  <c r="B517" i="100"/>
  <c r="B557" i="95"/>
  <c r="C556" i="95"/>
  <c r="B554" i="93"/>
  <c r="C553" i="93"/>
  <c r="B553" i="91"/>
  <c r="C552" i="91"/>
  <c r="B552" i="90"/>
  <c r="C551" i="90"/>
  <c r="B518" i="100" l="1"/>
  <c r="C517" i="100"/>
  <c r="B558" i="95"/>
  <c r="C557" i="95"/>
  <c r="B555" i="93"/>
  <c r="C554" i="93"/>
  <c r="B554" i="91"/>
  <c r="C553" i="91"/>
  <c r="B553" i="90"/>
  <c r="C552" i="90"/>
  <c r="C518" i="100" l="1"/>
  <c r="B519" i="100"/>
  <c r="B559" i="95"/>
  <c r="C558" i="95"/>
  <c r="B556" i="93"/>
  <c r="C555" i="93"/>
  <c r="B555" i="91"/>
  <c r="C554" i="91"/>
  <c r="B554" i="90"/>
  <c r="C553" i="90"/>
  <c r="B520" i="100" l="1"/>
  <c r="C519" i="100"/>
  <c r="B560" i="95"/>
  <c r="C559" i="95"/>
  <c r="C556" i="93"/>
  <c r="B557" i="93"/>
  <c r="B556" i="91"/>
  <c r="C555" i="91"/>
  <c r="B555" i="90"/>
  <c r="C554" i="90"/>
  <c r="C520" i="100" l="1"/>
  <c r="B521" i="100"/>
  <c r="B561" i="95"/>
  <c r="C560" i="95"/>
  <c r="B558" i="93"/>
  <c r="C557" i="93"/>
  <c r="B557" i="91"/>
  <c r="C556" i="91"/>
  <c r="B556" i="90"/>
  <c r="C555" i="90"/>
  <c r="B522" i="100" l="1"/>
  <c r="C521" i="100"/>
  <c r="B562" i="95"/>
  <c r="C561" i="95"/>
  <c r="B559" i="93"/>
  <c r="C558" i="93"/>
  <c r="B558" i="91"/>
  <c r="C557" i="91"/>
  <c r="B557" i="90"/>
  <c r="C556" i="90"/>
  <c r="C522" i="100" l="1"/>
  <c r="B523" i="100"/>
  <c r="B563" i="95"/>
  <c r="C562" i="95"/>
  <c r="B560" i="93"/>
  <c r="C559" i="93"/>
  <c r="B559" i="91"/>
  <c r="C558" i="91"/>
  <c r="B558" i="90"/>
  <c r="C557" i="90"/>
  <c r="B524" i="100" l="1"/>
  <c r="C523" i="100"/>
  <c r="B564" i="95"/>
  <c r="C563" i="95"/>
  <c r="C560" i="93"/>
  <c r="B561" i="93"/>
  <c r="B560" i="91"/>
  <c r="C559" i="91"/>
  <c r="B559" i="90"/>
  <c r="C558" i="90"/>
  <c r="C524" i="100" l="1"/>
  <c r="B525" i="100"/>
  <c r="C564" i="95"/>
  <c r="B565" i="95"/>
  <c r="B562" i="93"/>
  <c r="C561" i="93"/>
  <c r="B561" i="91"/>
  <c r="C560" i="91"/>
  <c r="B560" i="90"/>
  <c r="C559" i="90"/>
  <c r="B526" i="100" l="1"/>
  <c r="C525" i="100"/>
  <c r="B566" i="95"/>
  <c r="C565" i="95"/>
  <c r="B563" i="93"/>
  <c r="C562" i="93"/>
  <c r="B562" i="91"/>
  <c r="C561" i="91"/>
  <c r="B561" i="90"/>
  <c r="C560" i="90"/>
  <c r="C526" i="100" l="1"/>
  <c r="B527" i="100"/>
  <c r="B567" i="95"/>
  <c r="C566" i="95"/>
  <c r="B564" i="93"/>
  <c r="C563" i="93"/>
  <c r="B563" i="91"/>
  <c r="C562" i="91"/>
  <c r="B562" i="90"/>
  <c r="C561" i="90"/>
  <c r="B528" i="100" l="1"/>
  <c r="C527" i="100"/>
  <c r="B568" i="95"/>
  <c r="C567" i="95"/>
  <c r="C564" i="93"/>
  <c r="B565" i="93"/>
  <c r="B564" i="91"/>
  <c r="C563" i="91"/>
  <c r="B563" i="90"/>
  <c r="C562" i="90"/>
  <c r="C528" i="100" l="1"/>
  <c r="B529" i="100"/>
  <c r="C568" i="95"/>
  <c r="B569" i="95"/>
  <c r="B566" i="93"/>
  <c r="C565" i="93"/>
  <c r="B565" i="91"/>
  <c r="C564" i="91"/>
  <c r="B564" i="90"/>
  <c r="C563" i="90"/>
  <c r="B530" i="100" l="1"/>
  <c r="C529" i="100"/>
  <c r="B570" i="95"/>
  <c r="C569" i="95"/>
  <c r="B567" i="93"/>
  <c r="C566" i="93"/>
  <c r="B566" i="91"/>
  <c r="C565" i="91"/>
  <c r="B565" i="90"/>
  <c r="C564" i="90"/>
  <c r="C530" i="100" l="1"/>
  <c r="B531" i="100"/>
  <c r="B571" i="95"/>
  <c r="C570" i="95"/>
  <c r="B568" i="93"/>
  <c r="C567" i="93"/>
  <c r="B567" i="91"/>
  <c r="C566" i="91"/>
  <c r="B566" i="90"/>
  <c r="C565" i="90"/>
  <c r="B532" i="100" l="1"/>
  <c r="C531" i="100"/>
  <c r="B572" i="95"/>
  <c r="C571" i="95"/>
  <c r="C568" i="93"/>
  <c r="B569" i="93"/>
  <c r="B568" i="91"/>
  <c r="C567" i="91"/>
  <c r="B567" i="90"/>
  <c r="C566" i="90"/>
  <c r="C532" i="100" l="1"/>
  <c r="B533" i="100"/>
  <c r="C572" i="95"/>
  <c r="B573" i="95"/>
  <c r="B570" i="93"/>
  <c r="C569" i="93"/>
  <c r="B569" i="91"/>
  <c r="C568" i="91"/>
  <c r="B568" i="90"/>
  <c r="C567" i="90"/>
  <c r="B534" i="100" l="1"/>
  <c r="C533" i="100"/>
  <c r="B574" i="95"/>
  <c r="C573" i="95"/>
  <c r="B571" i="93"/>
  <c r="C570" i="93"/>
  <c r="B570" i="91"/>
  <c r="C569" i="91"/>
  <c r="B569" i="90"/>
  <c r="C568" i="90"/>
  <c r="C534" i="100" l="1"/>
  <c r="B535" i="100"/>
  <c r="B575" i="95"/>
  <c r="C574" i="95"/>
  <c r="B572" i="93"/>
  <c r="C571" i="93"/>
  <c r="B571" i="91"/>
  <c r="C570" i="91"/>
  <c r="B570" i="90"/>
  <c r="C569" i="90"/>
  <c r="B536" i="100" l="1"/>
  <c r="C535" i="100"/>
  <c r="B576" i="95"/>
  <c r="C575" i="95"/>
  <c r="C572" i="93"/>
  <c r="B573" i="93"/>
  <c r="B572" i="91"/>
  <c r="C571" i="91"/>
  <c r="B571" i="90"/>
  <c r="C570" i="90"/>
  <c r="B537" i="100" l="1"/>
  <c r="C536" i="100"/>
  <c r="C576" i="95"/>
  <c r="B577" i="95"/>
  <c r="B574" i="93"/>
  <c r="C573" i="93"/>
  <c r="B573" i="91"/>
  <c r="C572" i="91"/>
  <c r="B572" i="90"/>
  <c r="C571" i="90"/>
  <c r="B538" i="100" l="1"/>
  <c r="C537" i="100"/>
  <c r="B578" i="95"/>
  <c r="C577" i="95"/>
  <c r="B575" i="93"/>
  <c r="C574" i="93"/>
  <c r="B574" i="91"/>
  <c r="C573" i="91"/>
  <c r="B573" i="90"/>
  <c r="C572" i="90"/>
  <c r="C538" i="100" l="1"/>
  <c r="B539" i="100"/>
  <c r="B579" i="95"/>
  <c r="C578" i="95"/>
  <c r="B576" i="93"/>
  <c r="C575" i="93"/>
  <c r="B575" i="91"/>
  <c r="C574" i="91"/>
  <c r="B574" i="90"/>
  <c r="C573" i="90"/>
  <c r="B540" i="100" l="1"/>
  <c r="C539" i="100"/>
  <c r="B580" i="95"/>
  <c r="C579" i="95"/>
  <c r="C576" i="93"/>
  <c r="B577" i="93"/>
  <c r="B576" i="91"/>
  <c r="C575" i="91"/>
  <c r="B575" i="90"/>
  <c r="C574" i="90"/>
  <c r="C540" i="100" l="1"/>
  <c r="B541" i="100"/>
  <c r="C580" i="95"/>
  <c r="B581" i="95"/>
  <c r="B578" i="93"/>
  <c r="C577" i="93"/>
  <c r="B577" i="91"/>
  <c r="C576" i="91"/>
  <c r="B576" i="90"/>
  <c r="C575" i="90"/>
  <c r="B542" i="100" l="1"/>
  <c r="C541" i="100"/>
  <c r="B582" i="95"/>
  <c r="C581" i="95"/>
  <c r="B579" i="93"/>
  <c r="C578" i="93"/>
  <c r="B578" i="91"/>
  <c r="C577" i="91"/>
  <c r="B577" i="90"/>
  <c r="C576" i="90"/>
  <c r="C542" i="100" l="1"/>
  <c r="B543" i="100"/>
  <c r="B583" i="95"/>
  <c r="C582" i="95"/>
  <c r="B580" i="93"/>
  <c r="C579" i="93"/>
  <c r="B579" i="91"/>
  <c r="C578" i="91"/>
  <c r="B578" i="90"/>
  <c r="C577" i="90"/>
  <c r="B544" i="100" l="1"/>
  <c r="C543" i="100"/>
  <c r="B584" i="95"/>
  <c r="C583" i="95"/>
  <c r="C580" i="93"/>
  <c r="B581" i="93"/>
  <c r="B580" i="91"/>
  <c r="C579" i="91"/>
  <c r="B579" i="90"/>
  <c r="C578" i="90"/>
  <c r="B545" i="100" l="1"/>
  <c r="C544" i="100"/>
  <c r="C584" i="95"/>
  <c r="B585" i="95"/>
  <c r="B582" i="93"/>
  <c r="C581" i="93"/>
  <c r="B581" i="91"/>
  <c r="C580" i="91"/>
  <c r="B580" i="90"/>
  <c r="C579" i="90"/>
  <c r="B546" i="100" l="1"/>
  <c r="C545" i="100"/>
  <c r="B586" i="95"/>
  <c r="C585" i="95"/>
  <c r="B583" i="93"/>
  <c r="C582" i="93"/>
  <c r="B582" i="91"/>
  <c r="C581" i="91"/>
  <c r="B581" i="90"/>
  <c r="C580" i="90"/>
  <c r="C546" i="100" l="1"/>
  <c r="B547" i="100"/>
  <c r="B587" i="95"/>
  <c r="C586" i="95"/>
  <c r="B584" i="93"/>
  <c r="C583" i="93"/>
  <c r="B583" i="91"/>
  <c r="C582" i="91"/>
  <c r="B582" i="90"/>
  <c r="C581" i="90"/>
  <c r="B548" i="100" l="1"/>
  <c r="C547" i="100"/>
  <c r="B588" i="95"/>
  <c r="C587" i="95"/>
  <c r="C584" i="93"/>
  <c r="B585" i="93"/>
  <c r="B584" i="91"/>
  <c r="C583" i="91"/>
  <c r="B583" i="90"/>
  <c r="C582" i="90"/>
  <c r="C548" i="100" l="1"/>
  <c r="B549" i="100"/>
  <c r="C588" i="95"/>
  <c r="B589" i="95"/>
  <c r="B586" i="93"/>
  <c r="C585" i="93"/>
  <c r="B585" i="91"/>
  <c r="C584" i="91"/>
  <c r="B584" i="90"/>
  <c r="C583" i="90"/>
  <c r="B550" i="100" l="1"/>
  <c r="C549" i="100"/>
  <c r="B590" i="95"/>
  <c r="C589" i="95"/>
  <c r="B587" i="93"/>
  <c r="C586" i="93"/>
  <c r="B586" i="91"/>
  <c r="C585" i="91"/>
  <c r="B585" i="90"/>
  <c r="C584" i="90"/>
  <c r="C550" i="100" l="1"/>
  <c r="B551" i="100"/>
  <c r="B591" i="95"/>
  <c r="C590" i="95"/>
  <c r="B588" i="93"/>
  <c r="C587" i="93"/>
  <c r="B587" i="91"/>
  <c r="C586" i="91"/>
  <c r="B586" i="90"/>
  <c r="C585" i="90"/>
  <c r="B552" i="100" l="1"/>
  <c r="C551" i="100"/>
  <c r="B592" i="95"/>
  <c r="C591" i="95"/>
  <c r="C588" i="93"/>
  <c r="B589" i="93"/>
  <c r="B588" i="91"/>
  <c r="C587" i="91"/>
  <c r="B587" i="90"/>
  <c r="C586" i="90"/>
  <c r="B553" i="100" l="1"/>
  <c r="C552" i="100"/>
  <c r="C592" i="95"/>
  <c r="B593" i="95"/>
  <c r="B590" i="93"/>
  <c r="C589" i="93"/>
  <c r="B589" i="91"/>
  <c r="C588" i="91"/>
  <c r="B588" i="90"/>
  <c r="C587" i="90"/>
  <c r="B554" i="100" l="1"/>
  <c r="C553" i="100"/>
  <c r="B594" i="95"/>
  <c r="C593" i="95"/>
  <c r="B591" i="93"/>
  <c r="C590" i="93"/>
  <c r="B590" i="91"/>
  <c r="C589" i="91"/>
  <c r="B589" i="90"/>
  <c r="C588" i="90"/>
  <c r="C554" i="100" l="1"/>
  <c r="B555" i="100"/>
  <c r="B595" i="95"/>
  <c r="C594" i="95"/>
  <c r="B592" i="93"/>
  <c r="C591" i="93"/>
  <c r="B591" i="91"/>
  <c r="C590" i="91"/>
  <c r="B590" i="90"/>
  <c r="C589" i="90"/>
  <c r="B556" i="100" l="1"/>
  <c r="C555" i="100"/>
  <c r="B596" i="95"/>
  <c r="C595" i="95"/>
  <c r="C592" i="93"/>
  <c r="B593" i="93"/>
  <c r="B592" i="91"/>
  <c r="C591" i="91"/>
  <c r="B591" i="90"/>
  <c r="C590" i="90"/>
  <c r="C556" i="100" l="1"/>
  <c r="B557" i="100"/>
  <c r="B597" i="95"/>
  <c r="C596" i="95"/>
  <c r="B594" i="93"/>
  <c r="C593" i="93"/>
  <c r="B593" i="91"/>
  <c r="C592" i="91"/>
  <c r="B592" i="90"/>
  <c r="C591" i="90"/>
  <c r="B558" i="100" l="1"/>
  <c r="C557" i="100"/>
  <c r="C597" i="95"/>
  <c r="B598" i="95"/>
  <c r="B595" i="93"/>
  <c r="C594" i="93"/>
  <c r="B594" i="91"/>
  <c r="C593" i="91"/>
  <c r="B593" i="90"/>
  <c r="C592" i="90"/>
  <c r="C558" i="100" l="1"/>
  <c r="B559" i="100"/>
  <c r="B599" i="95"/>
  <c r="C598" i="95"/>
  <c r="B596" i="93"/>
  <c r="C595" i="93"/>
  <c r="B595" i="91"/>
  <c r="C594" i="91"/>
  <c r="B594" i="90"/>
  <c r="C593" i="90"/>
  <c r="B560" i="100" l="1"/>
  <c r="C559" i="100"/>
  <c r="B600" i="95"/>
  <c r="C599" i="95"/>
  <c r="C596" i="93"/>
  <c r="B597" i="93"/>
  <c r="B596" i="91"/>
  <c r="C595" i="91"/>
  <c r="B595" i="90"/>
  <c r="C594" i="90"/>
  <c r="B561" i="100" l="1"/>
  <c r="C560" i="100"/>
  <c r="B601" i="95"/>
  <c r="C600" i="95"/>
  <c r="B598" i="93"/>
  <c r="C597" i="93"/>
  <c r="B597" i="91"/>
  <c r="C596" i="91"/>
  <c r="B596" i="90"/>
  <c r="C595" i="90"/>
  <c r="B562" i="100" l="1"/>
  <c r="C561" i="100"/>
  <c r="B602" i="95"/>
  <c r="C601" i="95"/>
  <c r="B599" i="93"/>
  <c r="C598" i="93"/>
  <c r="B598" i="91"/>
  <c r="C597" i="91"/>
  <c r="B597" i="90"/>
  <c r="C596" i="90"/>
  <c r="C562" i="100" l="1"/>
  <c r="B563" i="100"/>
  <c r="B603" i="95"/>
  <c r="C602" i="95"/>
  <c r="B600" i="93"/>
  <c r="C599" i="93"/>
  <c r="B599" i="91"/>
  <c r="C598" i="91"/>
  <c r="C597" i="90"/>
  <c r="B598" i="90"/>
  <c r="B564" i="100" l="1"/>
  <c r="C563" i="100"/>
  <c r="B604" i="95"/>
  <c r="C603" i="95"/>
  <c r="B601" i="93"/>
  <c r="C600" i="93"/>
  <c r="B600" i="91"/>
  <c r="C599" i="91"/>
  <c r="B599" i="90"/>
  <c r="C598" i="90"/>
  <c r="C564" i="100" l="1"/>
  <c r="B565" i="100"/>
  <c r="B605" i="95"/>
  <c r="C604" i="95"/>
  <c r="B602" i="93"/>
  <c r="C601" i="93"/>
  <c r="B601" i="91"/>
  <c r="C600" i="91"/>
  <c r="C599" i="90"/>
  <c r="B600" i="90"/>
  <c r="B566" i="100" l="1"/>
  <c r="C565" i="100"/>
  <c r="B606" i="95"/>
  <c r="C605" i="95"/>
  <c r="B603" i="93"/>
  <c r="C602" i="93"/>
  <c r="B602" i="91"/>
  <c r="C601" i="91"/>
  <c r="B601" i="90"/>
  <c r="C600" i="90"/>
  <c r="C566" i="100" l="1"/>
  <c r="B567" i="100"/>
  <c r="B607" i="95"/>
  <c r="C606" i="95"/>
  <c r="B604" i="93"/>
  <c r="C603" i="93"/>
  <c r="C602" i="91"/>
  <c r="B603" i="91"/>
  <c r="C601" i="90"/>
  <c r="B602" i="90"/>
  <c r="B568" i="100" l="1"/>
  <c r="C567" i="100"/>
  <c r="C607" i="95"/>
  <c r="B608" i="95"/>
  <c r="B605" i="93"/>
  <c r="C604" i="93"/>
  <c r="B604" i="91"/>
  <c r="C603" i="91"/>
  <c r="B603" i="90"/>
  <c r="C602" i="90"/>
  <c r="B569" i="100" l="1"/>
  <c r="C568" i="100"/>
  <c r="B609" i="95"/>
  <c r="C608" i="95"/>
  <c r="B606" i="93"/>
  <c r="C605" i="93"/>
  <c r="B605" i="91"/>
  <c r="C604" i="91"/>
  <c r="C603" i="90"/>
  <c r="B604" i="90"/>
  <c r="B570" i="100" l="1"/>
  <c r="C569" i="100"/>
  <c r="B610" i="95"/>
  <c r="C609" i="95"/>
  <c r="B607" i="93"/>
  <c r="C606" i="93"/>
  <c r="B606" i="91"/>
  <c r="C605" i="91"/>
  <c r="B605" i="90"/>
  <c r="C604" i="90"/>
  <c r="C570" i="100" l="1"/>
  <c r="B571" i="100"/>
  <c r="B611" i="95"/>
  <c r="C610" i="95"/>
  <c r="B608" i="93"/>
  <c r="C607" i="93"/>
  <c r="B607" i="91"/>
  <c r="C606" i="91"/>
  <c r="C605" i="90"/>
  <c r="B606" i="90"/>
  <c r="B572" i="100" l="1"/>
  <c r="C571" i="100"/>
  <c r="B612" i="95"/>
  <c r="C611" i="95"/>
  <c r="B609" i="93"/>
  <c r="C608" i="93"/>
  <c r="B608" i="91"/>
  <c r="C607" i="91"/>
  <c r="B607" i="90"/>
  <c r="C606" i="90"/>
  <c r="C572" i="100" l="1"/>
  <c r="B573" i="100"/>
  <c r="B613" i="95"/>
  <c r="C612" i="95"/>
  <c r="B610" i="93"/>
  <c r="C609" i="93"/>
  <c r="B609" i="91"/>
  <c r="C608" i="91"/>
  <c r="C607" i="90"/>
  <c r="B608" i="90"/>
  <c r="B574" i="100" l="1"/>
  <c r="C573" i="100"/>
  <c r="C613" i="95"/>
  <c r="B614" i="95"/>
  <c r="B611" i="93"/>
  <c r="C610" i="93"/>
  <c r="B610" i="91"/>
  <c r="C609" i="91"/>
  <c r="C608" i="90"/>
  <c r="B609" i="90"/>
  <c r="C574" i="100" l="1"/>
  <c r="B575" i="100"/>
  <c r="B615" i="95"/>
  <c r="C614" i="95"/>
  <c r="B612" i="93"/>
  <c r="C611" i="93"/>
  <c r="B611" i="91"/>
  <c r="C610" i="91"/>
  <c r="C609" i="90"/>
  <c r="B610" i="90"/>
  <c r="B576" i="100" l="1"/>
  <c r="C575" i="100"/>
  <c r="B616" i="95"/>
  <c r="C615" i="95"/>
  <c r="B613" i="93"/>
  <c r="C612" i="93"/>
  <c r="B612" i="91"/>
  <c r="C611" i="91"/>
  <c r="B611" i="90"/>
  <c r="C610" i="90"/>
  <c r="B577" i="100" l="1"/>
  <c r="C576" i="100"/>
  <c r="B617" i="95"/>
  <c r="C616" i="95"/>
  <c r="B614" i="93"/>
  <c r="C613" i="93"/>
  <c r="B613" i="91"/>
  <c r="C612" i="91"/>
  <c r="C611" i="90"/>
  <c r="B612" i="90"/>
  <c r="B578" i="100" l="1"/>
  <c r="C577" i="100"/>
  <c r="B618" i="95"/>
  <c r="C617" i="95"/>
  <c r="B615" i="93"/>
  <c r="C614" i="93"/>
  <c r="B614" i="91"/>
  <c r="C613" i="91"/>
  <c r="B613" i="90"/>
  <c r="C612" i="90"/>
  <c r="C578" i="100" l="1"/>
  <c r="B579" i="100"/>
  <c r="B619" i="95"/>
  <c r="C618" i="95"/>
  <c r="B616" i="93"/>
  <c r="C615" i="93"/>
  <c r="B615" i="91"/>
  <c r="C614" i="91"/>
  <c r="C613" i="90"/>
  <c r="B614" i="90"/>
  <c r="B580" i="100" l="1"/>
  <c r="C579" i="100"/>
  <c r="C619" i="95"/>
  <c r="B620" i="95"/>
  <c r="C616" i="93"/>
  <c r="B617" i="93"/>
  <c r="B616" i="91"/>
  <c r="C615" i="91"/>
  <c r="B615" i="90"/>
  <c r="C614" i="90"/>
  <c r="C580" i="100" l="1"/>
  <c r="B581" i="100"/>
  <c r="B621" i="95"/>
  <c r="C620" i="95"/>
  <c r="B618" i="93"/>
  <c r="C617" i="93"/>
  <c r="B617" i="91"/>
  <c r="C616" i="91"/>
  <c r="C615" i="90"/>
  <c r="B616" i="90"/>
  <c r="B582" i="100" l="1"/>
  <c r="C581" i="100"/>
  <c r="B622" i="95"/>
  <c r="C621" i="95"/>
  <c r="B619" i="93"/>
  <c r="C618" i="93"/>
  <c r="B618" i="91"/>
  <c r="C617" i="91"/>
  <c r="B617" i="90"/>
  <c r="C616" i="90"/>
  <c r="C582" i="100" l="1"/>
  <c r="B583" i="100"/>
  <c r="B623" i="95"/>
  <c r="C622" i="95"/>
  <c r="B620" i="93"/>
  <c r="C619" i="93"/>
  <c r="C618" i="91"/>
  <c r="B619" i="91"/>
  <c r="C617" i="90"/>
  <c r="B618" i="90"/>
  <c r="B584" i="100" l="1"/>
  <c r="C583" i="100"/>
  <c r="B624" i="95"/>
  <c r="C623" i="95"/>
  <c r="C620" i="93"/>
  <c r="B621" i="93"/>
  <c r="B620" i="91"/>
  <c r="C619" i="91"/>
  <c r="B619" i="90"/>
  <c r="C618" i="90"/>
  <c r="B585" i="100" l="1"/>
  <c r="C584" i="100"/>
  <c r="B625" i="95"/>
  <c r="C624" i="95"/>
  <c r="B622" i="93"/>
  <c r="C621" i="93"/>
  <c r="B621" i="91"/>
  <c r="C620" i="91"/>
  <c r="C619" i="90"/>
  <c r="B620" i="90"/>
  <c r="B586" i="100" l="1"/>
  <c r="C585" i="100"/>
  <c r="C625" i="95"/>
  <c r="B626" i="95"/>
  <c r="B623" i="93"/>
  <c r="C622" i="93"/>
  <c r="B622" i="91"/>
  <c r="C621" i="91"/>
  <c r="B621" i="90"/>
  <c r="C620" i="90"/>
  <c r="C586" i="100" l="1"/>
  <c r="B587" i="100"/>
  <c r="B627" i="95"/>
  <c r="C626" i="95"/>
  <c r="B624" i="93"/>
  <c r="C623" i="93"/>
  <c r="B623" i="91"/>
  <c r="C622" i="91"/>
  <c r="C621" i="90"/>
  <c r="B622" i="90"/>
  <c r="B588" i="100" l="1"/>
  <c r="C587" i="100"/>
  <c r="B628" i="95"/>
  <c r="C627" i="95"/>
  <c r="C624" i="93"/>
  <c r="B625" i="93"/>
  <c r="B624" i="91"/>
  <c r="C623" i="91"/>
  <c r="B623" i="90"/>
  <c r="C622" i="90"/>
  <c r="C588" i="100" l="1"/>
  <c r="B589" i="100"/>
  <c r="B629" i="95"/>
  <c r="C628" i="95"/>
  <c r="B626" i="93"/>
  <c r="C625" i="93"/>
  <c r="C624" i="91"/>
  <c r="B625" i="91"/>
  <c r="C623" i="90"/>
  <c r="B624" i="90"/>
  <c r="B590" i="100" l="1"/>
  <c r="C589" i="100"/>
  <c r="B630" i="95"/>
  <c r="C629" i="95"/>
  <c r="B627" i="93"/>
  <c r="C626" i="93"/>
  <c r="B626" i="91"/>
  <c r="C625" i="91"/>
  <c r="B625" i="90"/>
  <c r="C624" i="90"/>
  <c r="C590" i="100" l="1"/>
  <c r="B591" i="100"/>
  <c r="B631" i="95"/>
  <c r="C630" i="95"/>
  <c r="B628" i="93"/>
  <c r="C627" i="93"/>
  <c r="B627" i="91"/>
  <c r="C626" i="91"/>
  <c r="C625" i="90"/>
  <c r="B626" i="90"/>
  <c r="B592" i="100" l="1"/>
  <c r="C591" i="100"/>
  <c r="C631" i="95"/>
  <c r="B632" i="95"/>
  <c r="C628" i="93"/>
  <c r="B629" i="93"/>
  <c r="B628" i="91"/>
  <c r="C627" i="91"/>
  <c r="B627" i="90"/>
  <c r="C626" i="90"/>
  <c r="B593" i="100" l="1"/>
  <c r="C592" i="100"/>
  <c r="B633" i="95"/>
  <c r="C632" i="95"/>
  <c r="B630" i="93"/>
  <c r="C629" i="93"/>
  <c r="B629" i="91"/>
  <c r="C628" i="91"/>
  <c r="C627" i="90"/>
  <c r="B628" i="90"/>
  <c r="B594" i="100" l="1"/>
  <c r="C593" i="100"/>
  <c r="C633" i="95"/>
  <c r="B634" i="95"/>
  <c r="B631" i="93"/>
  <c r="C630" i="93"/>
  <c r="B630" i="91"/>
  <c r="C629" i="91"/>
  <c r="B629" i="90"/>
  <c r="C628" i="90"/>
  <c r="C594" i="100" l="1"/>
  <c r="B595" i="100"/>
  <c r="B635" i="95"/>
  <c r="C634" i="95"/>
  <c r="B632" i="93"/>
  <c r="C631" i="93"/>
  <c r="B631" i="91"/>
  <c r="C630" i="91"/>
  <c r="C629" i="90"/>
  <c r="B630" i="90"/>
  <c r="B596" i="100" l="1"/>
  <c r="C595" i="100"/>
  <c r="C635" i="95"/>
  <c r="B636" i="95"/>
  <c r="C632" i="93"/>
  <c r="B633" i="93"/>
  <c r="B632" i="91"/>
  <c r="C631" i="91"/>
  <c r="B631" i="90"/>
  <c r="C630" i="90"/>
  <c r="C596" i="100" l="1"/>
  <c r="B597" i="100"/>
  <c r="B637" i="95"/>
  <c r="C636" i="95"/>
  <c r="B634" i="93"/>
  <c r="C633" i="93"/>
  <c r="B633" i="91"/>
  <c r="C632" i="91"/>
  <c r="C631" i="90"/>
  <c r="B632" i="90"/>
  <c r="B598" i="100" l="1"/>
  <c r="C597" i="100"/>
  <c r="B638" i="95"/>
  <c r="C637" i="95"/>
  <c r="B635" i="93"/>
  <c r="C634" i="93"/>
  <c r="B634" i="91"/>
  <c r="C633" i="91"/>
  <c r="B633" i="90"/>
  <c r="C632" i="90"/>
  <c r="C598" i="100" l="1"/>
  <c r="B599" i="100"/>
  <c r="B639" i="95"/>
  <c r="C638" i="95"/>
  <c r="B636" i="93"/>
  <c r="C635" i="93"/>
  <c r="B635" i="91"/>
  <c r="C634" i="91"/>
  <c r="C633" i="90"/>
  <c r="B634" i="90"/>
  <c r="B600" i="100" l="1"/>
  <c r="C599" i="100"/>
  <c r="C639" i="95"/>
  <c r="B640" i="95"/>
  <c r="C636" i="93"/>
  <c r="B637" i="93"/>
  <c r="B636" i="91"/>
  <c r="C635" i="91"/>
  <c r="B635" i="90"/>
  <c r="C634" i="90"/>
  <c r="B601" i="100" l="1"/>
  <c r="C600" i="100"/>
  <c r="B641" i="95"/>
  <c r="C640" i="95"/>
  <c r="B638" i="93"/>
  <c r="C637" i="93"/>
  <c r="B637" i="91"/>
  <c r="C636" i="91"/>
  <c r="C635" i="90"/>
  <c r="B636" i="90"/>
  <c r="B602" i="100" l="1"/>
  <c r="C601" i="100"/>
  <c r="C641" i="95"/>
  <c r="B642" i="95"/>
  <c r="B639" i="93"/>
  <c r="C638" i="93"/>
  <c r="B638" i="91"/>
  <c r="C637" i="91"/>
  <c r="B637" i="90"/>
  <c r="C636" i="90"/>
  <c r="C602" i="100" l="1"/>
  <c r="B603" i="100"/>
  <c r="B643" i="95"/>
  <c r="C642" i="95"/>
  <c r="B640" i="93"/>
  <c r="C639" i="93"/>
  <c r="B639" i="91"/>
  <c r="C638" i="91"/>
  <c r="C637" i="90"/>
  <c r="B638" i="90"/>
  <c r="B604" i="100" l="1"/>
  <c r="C603" i="100"/>
  <c r="C643" i="95"/>
  <c r="B644" i="95"/>
  <c r="C640" i="93"/>
  <c r="B641" i="93"/>
  <c r="B640" i="91"/>
  <c r="C639" i="91"/>
  <c r="B639" i="90"/>
  <c r="C638" i="90"/>
  <c r="C604" i="100" l="1"/>
  <c r="B605" i="100"/>
  <c r="B645" i="95"/>
  <c r="C644" i="95"/>
  <c r="B642" i="93"/>
  <c r="C641" i="93"/>
  <c r="B641" i="91"/>
  <c r="C640" i="91"/>
  <c r="C639" i="90"/>
  <c r="B640" i="90"/>
  <c r="B606" i="100" l="1"/>
  <c r="C605" i="100"/>
  <c r="B646" i="95"/>
  <c r="C645" i="95"/>
  <c r="B643" i="93"/>
  <c r="C642" i="93"/>
  <c r="B642" i="91"/>
  <c r="C641" i="91"/>
  <c r="C640" i="90"/>
  <c r="B641" i="90"/>
  <c r="C606" i="100" l="1"/>
  <c r="B607" i="100"/>
  <c r="B647" i="95"/>
  <c r="C646" i="95"/>
  <c r="B644" i="93"/>
  <c r="C643" i="93"/>
  <c r="B643" i="91"/>
  <c r="C642" i="91"/>
  <c r="C641" i="90"/>
  <c r="B642" i="90"/>
  <c r="B608" i="100" l="1"/>
  <c r="C607" i="100"/>
  <c r="C647" i="95"/>
  <c r="B648" i="95"/>
  <c r="C644" i="93"/>
  <c r="B645" i="93"/>
  <c r="B644" i="91"/>
  <c r="C643" i="91"/>
  <c r="B643" i="90"/>
  <c r="C642" i="90"/>
  <c r="B609" i="100" l="1"/>
  <c r="C608" i="100"/>
  <c r="B649" i="95"/>
  <c r="C648" i="95"/>
  <c r="B646" i="93"/>
  <c r="C645" i="93"/>
  <c r="B645" i="91"/>
  <c r="C644" i="91"/>
  <c r="C643" i="90"/>
  <c r="B644" i="90"/>
  <c r="B610" i="100" l="1"/>
  <c r="C609" i="100"/>
  <c r="C649" i="95"/>
  <c r="B650" i="95"/>
  <c r="B647" i="93"/>
  <c r="C646" i="93"/>
  <c r="B646" i="91"/>
  <c r="C645" i="91"/>
  <c r="B645" i="90"/>
  <c r="C644" i="90"/>
  <c r="C610" i="100" l="1"/>
  <c r="B611" i="100"/>
  <c r="B651" i="95"/>
  <c r="C650" i="95"/>
  <c r="B648" i="93"/>
  <c r="C647" i="93"/>
  <c r="B647" i="91"/>
  <c r="C646" i="91"/>
  <c r="C645" i="90"/>
  <c r="B646" i="90"/>
  <c r="B612" i="100" l="1"/>
  <c r="C611" i="100"/>
  <c r="C651" i="95"/>
  <c r="B652" i="95"/>
  <c r="C648" i="93"/>
  <c r="B649" i="93"/>
  <c r="B648" i="91"/>
  <c r="C647" i="91"/>
  <c r="B647" i="90"/>
  <c r="C646" i="90"/>
  <c r="C612" i="100" l="1"/>
  <c r="B613" i="100"/>
  <c r="B653" i="95"/>
  <c r="C652" i="95"/>
  <c r="B650" i="93"/>
  <c r="C649" i="93"/>
  <c r="C648" i="91"/>
  <c r="B649" i="91"/>
  <c r="C647" i="90"/>
  <c r="B648" i="90"/>
  <c r="B614" i="100" l="1"/>
  <c r="C613" i="100"/>
  <c r="B654" i="95"/>
  <c r="C653" i="95"/>
  <c r="B651" i="93"/>
  <c r="C650" i="93"/>
  <c r="B650" i="91"/>
  <c r="C649" i="91"/>
  <c r="B649" i="90"/>
  <c r="C648" i="90"/>
  <c r="C614" i="100" l="1"/>
  <c r="B615" i="100"/>
  <c r="B655" i="95"/>
  <c r="C654" i="95"/>
  <c r="B652" i="93"/>
  <c r="C651" i="93"/>
  <c r="B651" i="91"/>
  <c r="C650" i="91"/>
  <c r="C649" i="90"/>
  <c r="B650" i="90"/>
  <c r="B616" i="100" l="1"/>
  <c r="C615" i="100"/>
  <c r="C655" i="95"/>
  <c r="B656" i="95"/>
  <c r="C652" i="93"/>
  <c r="B653" i="93"/>
  <c r="B652" i="91"/>
  <c r="C651" i="91"/>
  <c r="B651" i="90"/>
  <c r="C650" i="90"/>
  <c r="B617" i="100" l="1"/>
  <c r="C616" i="100"/>
  <c r="B657" i="95"/>
  <c r="C656" i="95"/>
  <c r="B654" i="93"/>
  <c r="C653" i="93"/>
  <c r="C652" i="91"/>
  <c r="B653" i="91"/>
  <c r="C651" i="90"/>
  <c r="B652" i="90"/>
  <c r="B618" i="100" l="1"/>
  <c r="C617" i="100"/>
  <c r="C657" i="95"/>
  <c r="B658" i="95"/>
  <c r="B655" i="93"/>
  <c r="C654" i="93"/>
  <c r="B654" i="91"/>
  <c r="C653" i="91"/>
  <c r="B653" i="90"/>
  <c r="C652" i="90"/>
  <c r="C618" i="100" l="1"/>
  <c r="B619" i="100"/>
  <c r="B659" i="95"/>
  <c r="C658" i="95"/>
  <c r="B656" i="93"/>
  <c r="C655" i="93"/>
  <c r="B655" i="91"/>
  <c r="C654" i="91"/>
  <c r="C653" i="90"/>
  <c r="B654" i="90"/>
  <c r="B620" i="100" l="1"/>
  <c r="C619" i="100"/>
  <c r="C659" i="95"/>
  <c r="B660" i="95"/>
  <c r="C656" i="93"/>
  <c r="B657" i="93"/>
  <c r="B656" i="91"/>
  <c r="C655" i="91"/>
  <c r="B655" i="90"/>
  <c r="C654" i="90"/>
  <c r="C620" i="100" l="1"/>
  <c r="B621" i="100"/>
  <c r="B661" i="95"/>
  <c r="C660" i="95"/>
  <c r="B658" i="93"/>
  <c r="C657" i="93"/>
  <c r="C656" i="91"/>
  <c r="B657" i="91"/>
  <c r="C655" i="90"/>
  <c r="B656" i="90"/>
  <c r="B622" i="100" l="1"/>
  <c r="C621" i="100"/>
  <c r="B662" i="95"/>
  <c r="C661" i="95"/>
  <c r="B659" i="93"/>
  <c r="C658" i="93"/>
  <c r="B658" i="91"/>
  <c r="C657" i="91"/>
  <c r="B657" i="90"/>
  <c r="C656" i="90"/>
  <c r="C622" i="100" l="1"/>
  <c r="B623" i="100"/>
  <c r="B663" i="95"/>
  <c r="C662" i="95"/>
  <c r="B660" i="93"/>
  <c r="C659" i="93"/>
  <c r="B659" i="91"/>
  <c r="C658" i="91"/>
  <c r="C657" i="90"/>
  <c r="B658" i="90"/>
  <c r="B624" i="100" l="1"/>
  <c r="C623" i="100"/>
  <c r="C663" i="95"/>
  <c r="B664" i="95"/>
  <c r="C660" i="93"/>
  <c r="B661" i="93"/>
  <c r="B660" i="91"/>
  <c r="C659" i="91"/>
  <c r="B659" i="90"/>
  <c r="C658" i="90"/>
  <c r="B625" i="100" l="1"/>
  <c r="C624" i="100"/>
  <c r="B665" i="95"/>
  <c r="C664" i="95"/>
  <c r="B662" i="93"/>
  <c r="C661" i="93"/>
  <c r="C660" i="91"/>
  <c r="B661" i="91"/>
  <c r="C659" i="90"/>
  <c r="B660" i="90"/>
  <c r="B626" i="100" l="1"/>
  <c r="C625" i="100"/>
  <c r="C665" i="95"/>
  <c r="B666" i="95"/>
  <c r="B663" i="93"/>
  <c r="C662" i="93"/>
  <c r="B662" i="91"/>
  <c r="C661" i="91"/>
  <c r="B661" i="90"/>
  <c r="C660" i="90"/>
  <c r="C626" i="100" l="1"/>
  <c r="B627" i="100"/>
  <c r="B667" i="95"/>
  <c r="C666" i="95"/>
  <c r="B664" i="93"/>
  <c r="C663" i="93"/>
  <c r="B663" i="91"/>
  <c r="C662" i="91"/>
  <c r="C661" i="90"/>
  <c r="B662" i="90"/>
  <c r="B628" i="100" l="1"/>
  <c r="C627" i="100"/>
  <c r="C667" i="95"/>
  <c r="B668" i="95"/>
  <c r="C664" i="93"/>
  <c r="B665" i="93"/>
  <c r="B664" i="91"/>
  <c r="C663" i="91"/>
  <c r="B663" i="90"/>
  <c r="C662" i="90"/>
  <c r="C628" i="100" l="1"/>
  <c r="B629" i="100"/>
  <c r="B669" i="95"/>
  <c r="C668" i="95"/>
  <c r="B666" i="93"/>
  <c r="C665" i="93"/>
  <c r="C664" i="91"/>
  <c r="B665" i="91"/>
  <c r="C663" i="90"/>
  <c r="B664" i="90"/>
  <c r="B630" i="100" l="1"/>
  <c r="C629" i="100"/>
  <c r="B670" i="95"/>
  <c r="C669" i="95"/>
  <c r="B667" i="93"/>
  <c r="C666" i="93"/>
  <c r="B666" i="91"/>
  <c r="C665" i="91"/>
  <c r="B665" i="90"/>
  <c r="C664" i="90"/>
  <c r="C630" i="100" l="1"/>
  <c r="B631" i="100"/>
  <c r="B671" i="95"/>
  <c r="C670" i="95"/>
  <c r="B668" i="93"/>
  <c r="C667" i="93"/>
  <c r="B667" i="91"/>
  <c r="C666" i="91"/>
  <c r="C665" i="90"/>
  <c r="B666" i="90"/>
  <c r="B632" i="100" l="1"/>
  <c r="C631" i="100"/>
  <c r="C671" i="95"/>
  <c r="B672" i="95"/>
  <c r="C668" i="93"/>
  <c r="B669" i="93"/>
  <c r="B668" i="91"/>
  <c r="C667" i="91"/>
  <c r="B667" i="90"/>
  <c r="C666" i="90"/>
  <c r="B633" i="100" l="1"/>
  <c r="C632" i="100"/>
  <c r="B673" i="95"/>
  <c r="C672" i="95"/>
  <c r="B670" i="93"/>
  <c r="C669" i="93"/>
  <c r="C668" i="91"/>
  <c r="B669" i="91"/>
  <c r="C667" i="90"/>
  <c r="B668" i="90"/>
  <c r="B634" i="100" l="1"/>
  <c r="C633" i="100"/>
  <c r="C673" i="95"/>
  <c r="B674" i="95"/>
  <c r="B671" i="93"/>
  <c r="C670" i="93"/>
  <c r="B670" i="91"/>
  <c r="C669" i="91"/>
  <c r="B669" i="90"/>
  <c r="C668" i="90"/>
  <c r="C634" i="100" l="1"/>
  <c r="B635" i="100"/>
  <c r="B675" i="95"/>
  <c r="C674" i="95"/>
  <c r="B672" i="93"/>
  <c r="C671" i="93"/>
  <c r="B671" i="91"/>
  <c r="C670" i="91"/>
  <c r="C669" i="90"/>
  <c r="B670" i="90"/>
  <c r="B636" i="100" l="1"/>
  <c r="C635" i="100"/>
  <c r="C675" i="95"/>
  <c r="B676" i="95"/>
  <c r="C672" i="93"/>
  <c r="B673" i="93"/>
  <c r="B672" i="91"/>
  <c r="C671" i="91"/>
  <c r="B671" i="90"/>
  <c r="C670" i="90"/>
  <c r="C636" i="100" l="1"/>
  <c r="B637" i="100"/>
  <c r="B677" i="95"/>
  <c r="C676" i="95"/>
  <c r="B674" i="93"/>
  <c r="C673" i="93"/>
  <c r="C672" i="91"/>
  <c r="B673" i="91"/>
  <c r="C671" i="90"/>
  <c r="B672" i="90"/>
  <c r="B638" i="100" l="1"/>
  <c r="C637" i="100"/>
  <c r="B678" i="95"/>
  <c r="C677" i="95"/>
  <c r="B675" i="93"/>
  <c r="C674" i="93"/>
  <c r="B674" i="91"/>
  <c r="C673" i="91"/>
  <c r="C672" i="90"/>
  <c r="B673" i="90"/>
  <c r="C638" i="100" l="1"/>
  <c r="B639" i="100"/>
  <c r="B679" i="95"/>
  <c r="C678" i="95"/>
  <c r="B676" i="93"/>
  <c r="C675" i="93"/>
  <c r="B675" i="91"/>
  <c r="C674" i="91"/>
  <c r="C673" i="90"/>
  <c r="B674" i="90"/>
  <c r="B640" i="100" l="1"/>
  <c r="C639" i="100"/>
  <c r="C679" i="95"/>
  <c r="B680" i="95"/>
  <c r="C676" i="93"/>
  <c r="B677" i="93"/>
  <c r="B676" i="91"/>
  <c r="C675" i="91"/>
  <c r="B675" i="90"/>
  <c r="C674" i="90"/>
  <c r="B641" i="100" l="1"/>
  <c r="C640" i="100"/>
  <c r="B681" i="95"/>
  <c r="C680" i="95"/>
  <c r="B678" i="93"/>
  <c r="C677" i="93"/>
  <c r="C676" i="91"/>
  <c r="B677" i="91"/>
  <c r="C675" i="90"/>
  <c r="B676" i="90"/>
  <c r="B642" i="100" l="1"/>
  <c r="C641" i="100"/>
  <c r="C681" i="95"/>
  <c r="B682" i="95"/>
  <c r="B679" i="93"/>
  <c r="C678" i="93"/>
  <c r="B678" i="91"/>
  <c r="C677" i="91"/>
  <c r="B677" i="90"/>
  <c r="C676" i="90"/>
  <c r="C642" i="100" l="1"/>
  <c r="B643" i="100"/>
  <c r="B683" i="95"/>
  <c r="C682" i="95"/>
  <c r="B680" i="93"/>
  <c r="C679" i="93"/>
  <c r="B679" i="91"/>
  <c r="C678" i="91"/>
  <c r="C677" i="90"/>
  <c r="B678" i="90"/>
  <c r="B644" i="100" l="1"/>
  <c r="C643" i="100"/>
  <c r="C683" i="95"/>
  <c r="B684" i="95"/>
  <c r="C680" i="93"/>
  <c r="B681" i="93"/>
  <c r="B680" i="91"/>
  <c r="C679" i="91"/>
  <c r="B679" i="90"/>
  <c r="C678" i="90"/>
  <c r="C644" i="100" l="1"/>
  <c r="B645" i="100"/>
  <c r="B685" i="95"/>
  <c r="C684" i="95"/>
  <c r="B682" i="93"/>
  <c r="C681" i="93"/>
  <c r="C680" i="91"/>
  <c r="B681" i="91"/>
  <c r="C679" i="90"/>
  <c r="B680" i="90"/>
  <c r="B646" i="100" l="1"/>
  <c r="C645" i="100"/>
  <c r="B686" i="95"/>
  <c r="C685" i="95"/>
  <c r="B683" i="93"/>
  <c r="C682" i="93"/>
  <c r="B682" i="91"/>
  <c r="C681" i="91"/>
  <c r="B681" i="90"/>
  <c r="C680" i="90"/>
  <c r="C646" i="100" l="1"/>
  <c r="B647" i="100"/>
  <c r="B687" i="95"/>
  <c r="C686" i="95"/>
  <c r="B684" i="93"/>
  <c r="C683" i="93"/>
  <c r="B683" i="91"/>
  <c r="C682" i="91"/>
  <c r="C681" i="90"/>
  <c r="B682" i="90"/>
  <c r="B648" i="100" l="1"/>
  <c r="C647" i="100"/>
  <c r="C687" i="95"/>
  <c r="B688" i="95"/>
  <c r="C684" i="93"/>
  <c r="B685" i="93"/>
  <c r="B684" i="91"/>
  <c r="C683" i="91"/>
  <c r="B683" i="90"/>
  <c r="C682" i="90"/>
  <c r="B649" i="100" l="1"/>
  <c r="C648" i="100"/>
  <c r="B689" i="95"/>
  <c r="C688" i="95"/>
  <c r="B686" i="93"/>
  <c r="C685" i="93"/>
  <c r="C684" i="91"/>
  <c r="B685" i="91"/>
  <c r="C683" i="90"/>
  <c r="B684" i="90"/>
  <c r="B650" i="100" l="1"/>
  <c r="C649" i="100"/>
  <c r="C689" i="95"/>
  <c r="B690" i="95"/>
  <c r="B687" i="93"/>
  <c r="C686" i="93"/>
  <c r="B686" i="91"/>
  <c r="C685" i="91"/>
  <c r="B685" i="90"/>
  <c r="C684" i="90"/>
  <c r="C650" i="100" l="1"/>
  <c r="B651" i="100"/>
  <c r="B691" i="95"/>
  <c r="C690" i="95"/>
  <c r="B688" i="93"/>
  <c r="C687" i="93"/>
  <c r="B687" i="91"/>
  <c r="C686" i="91"/>
  <c r="C685" i="90"/>
  <c r="B686" i="90"/>
  <c r="B652" i="100" l="1"/>
  <c r="C651" i="100"/>
  <c r="C691" i="95"/>
  <c r="B692" i="95"/>
  <c r="C688" i="93"/>
  <c r="B689" i="93"/>
  <c r="B688" i="91"/>
  <c r="C687" i="91"/>
  <c r="B687" i="90"/>
  <c r="C686" i="90"/>
  <c r="C652" i="100" l="1"/>
  <c r="B653" i="100"/>
  <c r="B693" i="95"/>
  <c r="C692" i="95"/>
  <c r="B690" i="93"/>
  <c r="C689" i="93"/>
  <c r="C688" i="91"/>
  <c r="B689" i="91"/>
  <c r="C687" i="90"/>
  <c r="B688" i="90"/>
  <c r="B654" i="100" l="1"/>
  <c r="C653" i="100"/>
  <c r="B694" i="95"/>
  <c r="C693" i="95"/>
  <c r="B691" i="93"/>
  <c r="C690" i="93"/>
  <c r="B690" i="91"/>
  <c r="C689" i="91"/>
  <c r="B689" i="90"/>
  <c r="C688" i="90"/>
  <c r="C654" i="100" l="1"/>
  <c r="B655" i="100"/>
  <c r="B695" i="95"/>
  <c r="C694" i="95"/>
  <c r="B692" i="93"/>
  <c r="C691" i="93"/>
  <c r="B691" i="91"/>
  <c r="C690" i="91"/>
  <c r="C689" i="90"/>
  <c r="B690" i="90"/>
  <c r="B656" i="100" l="1"/>
  <c r="C655" i="100"/>
  <c r="C695" i="95"/>
  <c r="B696" i="95"/>
  <c r="C692" i="93"/>
  <c r="B693" i="93"/>
  <c r="B692" i="91"/>
  <c r="C691" i="91"/>
  <c r="B691" i="90"/>
  <c r="C690" i="90"/>
  <c r="B657" i="100" l="1"/>
  <c r="C656" i="100"/>
  <c r="B697" i="95"/>
  <c r="C696" i="95"/>
  <c r="B694" i="93"/>
  <c r="C693" i="93"/>
  <c r="C692" i="91"/>
  <c r="B693" i="91"/>
  <c r="C691" i="90"/>
  <c r="B692" i="90"/>
  <c r="B658" i="100" l="1"/>
  <c r="C657" i="100"/>
  <c r="C697" i="95"/>
  <c r="B698" i="95"/>
  <c r="B695" i="93"/>
  <c r="C694" i="93"/>
  <c r="B694" i="91"/>
  <c r="C693" i="91"/>
  <c r="B693" i="90"/>
  <c r="C692" i="90"/>
  <c r="C658" i="100" l="1"/>
  <c r="B659" i="100"/>
  <c r="B699" i="95"/>
  <c r="C698" i="95"/>
  <c r="B696" i="93"/>
  <c r="C695" i="93"/>
  <c r="B695" i="91"/>
  <c r="C694" i="91"/>
  <c r="C693" i="90"/>
  <c r="B694" i="90"/>
  <c r="B660" i="100" l="1"/>
  <c r="C659" i="100"/>
  <c r="C699" i="95"/>
  <c r="B700" i="95"/>
  <c r="C696" i="93"/>
  <c r="B697" i="93"/>
  <c r="B696" i="91"/>
  <c r="C695" i="91"/>
  <c r="B695" i="90"/>
  <c r="C694" i="90"/>
  <c r="C660" i="100" l="1"/>
  <c r="B661" i="100"/>
  <c r="B701" i="95"/>
  <c r="C700" i="95"/>
  <c r="B698" i="93"/>
  <c r="C697" i="93"/>
  <c r="C696" i="91"/>
  <c r="B697" i="91"/>
  <c r="C695" i="90"/>
  <c r="B696" i="90"/>
  <c r="B662" i="100" l="1"/>
  <c r="C661" i="100"/>
  <c r="B702" i="95"/>
  <c r="C701" i="95"/>
  <c r="B699" i="93"/>
  <c r="C698" i="93"/>
  <c r="B698" i="91"/>
  <c r="C697" i="91"/>
  <c r="B697" i="90"/>
  <c r="C696" i="90"/>
  <c r="C662" i="100" l="1"/>
  <c r="B663" i="100"/>
  <c r="B703" i="95"/>
  <c r="C702" i="95"/>
  <c r="B700" i="93"/>
  <c r="C699" i="93"/>
  <c r="B699" i="91"/>
  <c r="C698" i="91"/>
  <c r="C697" i="90"/>
  <c r="B698" i="90"/>
  <c r="B664" i="100" l="1"/>
  <c r="C663" i="100"/>
  <c r="C703" i="95"/>
  <c r="B704" i="95"/>
  <c r="C700" i="93"/>
  <c r="B701" i="93"/>
  <c r="B700" i="91"/>
  <c r="C699" i="91"/>
  <c r="B699" i="90"/>
  <c r="C698" i="90"/>
  <c r="B665" i="100" l="1"/>
  <c r="C664" i="100"/>
  <c r="B705" i="95"/>
  <c r="C704" i="95"/>
  <c r="B702" i="93"/>
  <c r="C701" i="93"/>
  <c r="C700" i="91"/>
  <c r="B701" i="91"/>
  <c r="C699" i="90"/>
  <c r="B700" i="90"/>
  <c r="B666" i="100" l="1"/>
  <c r="C665" i="100"/>
  <c r="C705" i="95"/>
  <c r="B706" i="95"/>
  <c r="B703" i="93"/>
  <c r="C702" i="93"/>
  <c r="B702" i="91"/>
  <c r="C701" i="91"/>
  <c r="B701" i="90"/>
  <c r="C700" i="90"/>
  <c r="C666" i="100" l="1"/>
  <c r="B667" i="100"/>
  <c r="B707" i="95"/>
  <c r="C706" i="95"/>
  <c r="B704" i="93"/>
  <c r="C703" i="93"/>
  <c r="B703" i="91"/>
  <c r="C702" i="91"/>
  <c r="C701" i="90"/>
  <c r="B702" i="90"/>
  <c r="B668" i="100" l="1"/>
  <c r="C667" i="100"/>
  <c r="C707" i="95"/>
  <c r="B708" i="95"/>
  <c r="C704" i="93"/>
  <c r="B705" i="93"/>
  <c r="B704" i="91"/>
  <c r="C703" i="91"/>
  <c r="B703" i="90"/>
  <c r="C702" i="90"/>
  <c r="C668" i="100" l="1"/>
  <c r="B669" i="100"/>
  <c r="B709" i="95"/>
  <c r="C708" i="95"/>
  <c r="B706" i="93"/>
  <c r="C705" i="93"/>
  <c r="C704" i="91"/>
  <c r="B705" i="91"/>
  <c r="C703" i="90"/>
  <c r="B704" i="90"/>
  <c r="B670" i="100" l="1"/>
  <c r="C669" i="100"/>
  <c r="B710" i="95"/>
  <c r="C709" i="95"/>
  <c r="B707" i="93"/>
  <c r="C706" i="93"/>
  <c r="B706" i="91"/>
  <c r="C705" i="91"/>
  <c r="C704" i="90"/>
  <c r="B705" i="90"/>
  <c r="C670" i="100" l="1"/>
  <c r="B671" i="100"/>
  <c r="B711" i="95"/>
  <c r="C710" i="95"/>
  <c r="B708" i="93"/>
  <c r="C707" i="93"/>
  <c r="B707" i="91"/>
  <c r="C706" i="91"/>
  <c r="C705" i="90"/>
  <c r="B706" i="90"/>
  <c r="B672" i="100" l="1"/>
  <c r="C671" i="100"/>
  <c r="C711" i="95"/>
  <c r="B712" i="95"/>
  <c r="C708" i="93"/>
  <c r="B709" i="93"/>
  <c r="B708" i="91"/>
  <c r="C707" i="91"/>
  <c r="B707" i="90"/>
  <c r="C706" i="90"/>
  <c r="B673" i="100" l="1"/>
  <c r="C672" i="100"/>
  <c r="B713" i="95"/>
  <c r="C712" i="95"/>
  <c r="B710" i="93"/>
  <c r="C709" i="93"/>
  <c r="C708" i="91"/>
  <c r="B709" i="91"/>
  <c r="C707" i="90"/>
  <c r="B708" i="90"/>
  <c r="B674" i="100" l="1"/>
  <c r="C673" i="100"/>
  <c r="C713" i="95"/>
  <c r="B714" i="95"/>
  <c r="B711" i="93"/>
  <c r="C710" i="93"/>
  <c r="B710" i="91"/>
  <c r="C709" i="91"/>
  <c r="B709" i="90"/>
  <c r="C708" i="90"/>
  <c r="C674" i="100" l="1"/>
  <c r="B675" i="100"/>
  <c r="B715" i="95"/>
  <c r="C714" i="95"/>
  <c r="B712" i="93"/>
  <c r="C711" i="93"/>
  <c r="B711" i="91"/>
  <c r="C710" i="91"/>
  <c r="C709" i="90"/>
  <c r="B710" i="90"/>
  <c r="B676" i="100" l="1"/>
  <c r="C675" i="100"/>
  <c r="C715" i="95"/>
  <c r="B716" i="95"/>
  <c r="C712" i="93"/>
  <c r="B713" i="93"/>
  <c r="B712" i="91"/>
  <c r="C711" i="91"/>
  <c r="B711" i="90"/>
  <c r="C710" i="90"/>
  <c r="C676" i="100" l="1"/>
  <c r="B677" i="100"/>
  <c r="B717" i="95"/>
  <c r="C716" i="95"/>
  <c r="B714" i="93"/>
  <c r="C713" i="93"/>
  <c r="C712" i="91"/>
  <c r="B713" i="91"/>
  <c r="C711" i="90"/>
  <c r="B712" i="90"/>
  <c r="B678" i="100" l="1"/>
  <c r="C677" i="100"/>
  <c r="B718" i="95"/>
  <c r="C717" i="95"/>
  <c r="B715" i="93"/>
  <c r="C714" i="93"/>
  <c r="B714" i="91"/>
  <c r="C713" i="91"/>
  <c r="B713" i="90"/>
  <c r="C712" i="90"/>
  <c r="C678" i="100" l="1"/>
  <c r="B679" i="100"/>
  <c r="B719" i="95"/>
  <c r="C718" i="95"/>
  <c r="B716" i="93"/>
  <c r="C715" i="93"/>
  <c r="B715" i="91"/>
  <c r="C714" i="91"/>
  <c r="C713" i="90"/>
  <c r="B714" i="90"/>
  <c r="B680" i="100" l="1"/>
  <c r="C679" i="100"/>
  <c r="C719" i="95"/>
  <c r="B720" i="95"/>
  <c r="C716" i="93"/>
  <c r="B717" i="93"/>
  <c r="B716" i="91"/>
  <c r="C715" i="91"/>
  <c r="B715" i="90"/>
  <c r="C714" i="90"/>
  <c r="B681" i="100" l="1"/>
  <c r="C680" i="100"/>
  <c r="B721" i="95"/>
  <c r="C720" i="95"/>
  <c r="B718" i="93"/>
  <c r="C717" i="93"/>
  <c r="C716" i="91"/>
  <c r="B717" i="91"/>
  <c r="C715" i="90"/>
  <c r="B716" i="90"/>
  <c r="B682" i="100" l="1"/>
  <c r="C681" i="100"/>
  <c r="C721" i="95"/>
  <c r="B722" i="95"/>
  <c r="B719" i="93"/>
  <c r="C718" i="93"/>
  <c r="B718" i="91"/>
  <c r="C717" i="91"/>
  <c r="B717" i="90"/>
  <c r="C716" i="90"/>
  <c r="C682" i="100" l="1"/>
  <c r="B683" i="100"/>
  <c r="B723" i="95"/>
  <c r="C722" i="95"/>
  <c r="B720" i="93"/>
  <c r="C719" i="93"/>
  <c r="B719" i="91"/>
  <c r="C718" i="91"/>
  <c r="C717" i="90"/>
  <c r="B718" i="90"/>
  <c r="B684" i="100" l="1"/>
  <c r="C683" i="100"/>
  <c r="C723" i="95"/>
  <c r="B724" i="95"/>
  <c r="C720" i="93"/>
  <c r="B721" i="93"/>
  <c r="B720" i="91"/>
  <c r="C719" i="91"/>
  <c r="B719" i="90"/>
  <c r="C718" i="90"/>
  <c r="C684" i="100" l="1"/>
  <c r="B685" i="100"/>
  <c r="B725" i="95"/>
  <c r="C724" i="95"/>
  <c r="B722" i="93"/>
  <c r="C721" i="93"/>
  <c r="C720" i="91"/>
  <c r="B721" i="91"/>
  <c r="C719" i="90"/>
  <c r="B720" i="90"/>
  <c r="B686" i="100" l="1"/>
  <c r="C685" i="100"/>
  <c r="B726" i="95"/>
  <c r="C725" i="95"/>
  <c r="B723" i="93"/>
  <c r="C722" i="93"/>
  <c r="B722" i="91"/>
  <c r="C721" i="91"/>
  <c r="B721" i="90"/>
  <c r="C720" i="90"/>
  <c r="C686" i="100" l="1"/>
  <c r="B687" i="100"/>
  <c r="B727" i="95"/>
  <c r="C726" i="95"/>
  <c r="B724" i="93"/>
  <c r="C723" i="93"/>
  <c r="B723" i="91"/>
  <c r="C722" i="91"/>
  <c r="C721" i="90"/>
  <c r="B722" i="90"/>
  <c r="B688" i="100" l="1"/>
  <c r="C687" i="100"/>
  <c r="C727" i="95"/>
  <c r="B728" i="95"/>
  <c r="C724" i="93"/>
  <c r="B725" i="93"/>
  <c r="B724" i="91"/>
  <c r="C723" i="91"/>
  <c r="B723" i="90"/>
  <c r="C722" i="90"/>
  <c r="B689" i="100" l="1"/>
  <c r="C688" i="100"/>
  <c r="B729" i="95"/>
  <c r="C728" i="95"/>
  <c r="B726" i="93"/>
  <c r="C725" i="93"/>
  <c r="C724" i="91"/>
  <c r="B725" i="91"/>
  <c r="C723" i="90"/>
  <c r="B724" i="90"/>
  <c r="B690" i="100" l="1"/>
  <c r="C689" i="100"/>
  <c r="C729" i="95"/>
  <c r="B730" i="95"/>
  <c r="B727" i="93"/>
  <c r="C726" i="93"/>
  <c r="B726" i="91"/>
  <c r="C725" i="91"/>
  <c r="B725" i="90"/>
  <c r="C724" i="90"/>
  <c r="C690" i="100" l="1"/>
  <c r="B691" i="100"/>
  <c r="B731" i="95"/>
  <c r="C730" i="95"/>
  <c r="B728" i="93"/>
  <c r="C727" i="93"/>
  <c r="B727" i="91"/>
  <c r="C726" i="91"/>
  <c r="C725" i="90"/>
  <c r="B726" i="90"/>
  <c r="B692" i="100" l="1"/>
  <c r="C691" i="100"/>
  <c r="C731" i="95"/>
  <c r="B732" i="95"/>
  <c r="C728" i="93"/>
  <c r="B729" i="93"/>
  <c r="B728" i="91"/>
  <c r="C727" i="91"/>
  <c r="B727" i="90"/>
  <c r="C726" i="90"/>
  <c r="C692" i="100" l="1"/>
  <c r="B693" i="100"/>
  <c r="B733" i="95"/>
  <c r="C732" i="95"/>
  <c r="B730" i="93"/>
  <c r="C729" i="93"/>
  <c r="C728" i="91"/>
  <c r="B729" i="91"/>
  <c r="C727" i="90"/>
  <c r="B728" i="90"/>
  <c r="B694" i="100" l="1"/>
  <c r="C693" i="100"/>
  <c r="B734" i="95"/>
  <c r="C733" i="95"/>
  <c r="B731" i="93"/>
  <c r="C730" i="93"/>
  <c r="B730" i="91"/>
  <c r="C729" i="91"/>
  <c r="B729" i="90"/>
  <c r="C728" i="90"/>
  <c r="C694" i="100" l="1"/>
  <c r="B695" i="100"/>
  <c r="B735" i="95"/>
  <c r="C734" i="95"/>
  <c r="B732" i="93"/>
  <c r="C731" i="93"/>
  <c r="B731" i="91"/>
  <c r="C730" i="91"/>
  <c r="C729" i="90"/>
  <c r="B730" i="90"/>
  <c r="B696" i="100" l="1"/>
  <c r="C695" i="100"/>
  <c r="C735" i="95"/>
  <c r="B736" i="95"/>
  <c r="C732" i="93"/>
  <c r="B733" i="93"/>
  <c r="B732" i="91"/>
  <c r="C731" i="91"/>
  <c r="B731" i="90"/>
  <c r="C730" i="90"/>
  <c r="B697" i="100" l="1"/>
  <c r="C696" i="100"/>
  <c r="B737" i="95"/>
  <c r="C736" i="95"/>
  <c r="B734" i="93"/>
  <c r="C733" i="93"/>
  <c r="C732" i="91"/>
  <c r="B733" i="91"/>
  <c r="C731" i="90"/>
  <c r="B732" i="90"/>
  <c r="B698" i="100" l="1"/>
  <c r="C697" i="100"/>
  <c r="C737" i="95"/>
  <c r="B738" i="95"/>
  <c r="B735" i="93"/>
  <c r="C734" i="93"/>
  <c r="B734" i="91"/>
  <c r="C733" i="91"/>
  <c r="B733" i="90"/>
  <c r="C732" i="90"/>
  <c r="C698" i="100" l="1"/>
  <c r="B699" i="100"/>
  <c r="B739" i="95"/>
  <c r="C738" i="95"/>
  <c r="B736" i="93"/>
  <c r="C735" i="93"/>
  <c r="B735" i="91"/>
  <c r="C734" i="91"/>
  <c r="C733" i="90"/>
  <c r="B734" i="90"/>
  <c r="B700" i="100" l="1"/>
  <c r="C699" i="100"/>
  <c r="C739" i="95"/>
  <c r="B740" i="95"/>
  <c r="C736" i="93"/>
  <c r="B737" i="93"/>
  <c r="B736" i="91"/>
  <c r="C735" i="91"/>
  <c r="A209" i="90"/>
  <c r="A187" i="90"/>
  <c r="A47" i="90"/>
  <c r="B735" i="90"/>
  <c r="C734" i="90"/>
  <c r="C700" i="100" l="1"/>
  <c r="B701" i="100"/>
  <c r="B741" i="95"/>
  <c r="C740" i="95"/>
  <c r="B738" i="93"/>
  <c r="C737" i="93"/>
  <c r="C736" i="91"/>
  <c r="B737" i="91"/>
  <c r="G30" i="90"/>
  <c r="G31" i="90" s="1"/>
  <c r="G32" i="90" s="1"/>
  <c r="G33" i="90" s="1"/>
  <c r="G34" i="90" s="1"/>
  <c r="G195" i="90"/>
  <c r="G196" i="90" s="1"/>
  <c r="G197" i="90" s="1"/>
  <c r="C735" i="90"/>
  <c r="B736" i="90"/>
  <c r="B702" i="100" l="1"/>
  <c r="C701" i="100"/>
  <c r="B742" i="95"/>
  <c r="C741" i="95"/>
  <c r="B739" i="93"/>
  <c r="C738" i="93"/>
  <c r="B738" i="91"/>
  <c r="C737" i="91"/>
  <c r="G35" i="90"/>
  <c r="G198" i="90"/>
  <c r="C198" i="90" s="1"/>
  <c r="C34" i="90"/>
  <c r="C197" i="90"/>
  <c r="C32" i="90"/>
  <c r="C196" i="90"/>
  <c r="C31" i="90"/>
  <c r="C33" i="90"/>
  <c r="C736" i="90"/>
  <c r="B737" i="90"/>
  <c r="C702" i="100" l="1"/>
  <c r="B703" i="100"/>
  <c r="B743" i="95"/>
  <c r="C742" i="95"/>
  <c r="B740" i="93"/>
  <c r="C739" i="93"/>
  <c r="B739" i="91"/>
  <c r="C738" i="91"/>
  <c r="G36" i="90"/>
  <c r="C35" i="90"/>
  <c r="G199" i="90"/>
  <c r="G200" i="90" s="1"/>
  <c r="C737" i="90"/>
  <c r="B738" i="90"/>
  <c r="B704" i="100" l="1"/>
  <c r="C703" i="100"/>
  <c r="C743" i="95"/>
  <c r="B744" i="95"/>
  <c r="C740" i="93"/>
  <c r="B741" i="93"/>
  <c r="B740" i="91"/>
  <c r="C739" i="91"/>
  <c r="G37" i="90"/>
  <c r="G38" i="90" s="1"/>
  <c r="C36" i="90"/>
  <c r="C200" i="90"/>
  <c r="G201" i="90"/>
  <c r="G202" i="90" s="1"/>
  <c r="C202" i="90" s="1"/>
  <c r="C199" i="90"/>
  <c r="B739" i="90"/>
  <c r="C738" i="90"/>
  <c r="B705" i="100" l="1"/>
  <c r="C704" i="100"/>
  <c r="B745" i="95"/>
  <c r="C744" i="95"/>
  <c r="B742" i="93"/>
  <c r="C741" i="93"/>
  <c r="C740" i="91"/>
  <c r="B741" i="91"/>
  <c r="C37" i="90"/>
  <c r="C38" i="90"/>
  <c r="G39" i="90"/>
  <c r="C201" i="90"/>
  <c r="C739" i="90"/>
  <c r="B740" i="90"/>
  <c r="B706" i="100" l="1"/>
  <c r="C705" i="100"/>
  <c r="C745" i="95"/>
  <c r="B746" i="95"/>
  <c r="B743" i="93"/>
  <c r="C742" i="93"/>
  <c r="B742" i="91"/>
  <c r="C741" i="91"/>
  <c r="G40" i="90"/>
  <c r="C40" i="90" s="1"/>
  <c r="C39" i="90"/>
  <c r="B741" i="90"/>
  <c r="C740" i="90"/>
  <c r="C706" i="100" l="1"/>
  <c r="B707" i="100"/>
  <c r="B747" i="95"/>
  <c r="C746" i="95"/>
  <c r="B744" i="93"/>
  <c r="C743" i="93"/>
  <c r="B743" i="91"/>
  <c r="C742" i="91"/>
  <c r="G41" i="90"/>
  <c r="G42" i="90" s="1"/>
  <c r="C42" i="90" s="1"/>
  <c r="C741" i="90"/>
  <c r="B742" i="90"/>
  <c r="B708" i="100" l="1"/>
  <c r="C707" i="100"/>
  <c r="C747" i="95"/>
  <c r="B748" i="95"/>
  <c r="C744" i="93"/>
  <c r="B745" i="93"/>
  <c r="B744" i="91"/>
  <c r="C743" i="91"/>
  <c r="C41" i="90"/>
  <c r="B743" i="90"/>
  <c r="C742" i="90"/>
  <c r="C708" i="100" l="1"/>
  <c r="B709" i="100"/>
  <c r="B749" i="95"/>
  <c r="C748" i="95"/>
  <c r="B746" i="93"/>
  <c r="C745" i="93"/>
  <c r="C744" i="91"/>
  <c r="B745" i="91"/>
  <c r="C743" i="90"/>
  <c r="B744" i="90"/>
  <c r="B710" i="100" l="1"/>
  <c r="C709" i="100"/>
  <c r="B750" i="95"/>
  <c r="C749" i="95"/>
  <c r="B747" i="93"/>
  <c r="C746" i="93"/>
  <c r="B746" i="91"/>
  <c r="C745" i="91"/>
  <c r="B745" i="90"/>
  <c r="C744" i="90"/>
  <c r="C710" i="100" l="1"/>
  <c r="B711" i="100"/>
  <c r="B751" i="95"/>
  <c r="C750" i="95"/>
  <c r="B748" i="93"/>
  <c r="C747" i="93"/>
  <c r="B747" i="91"/>
  <c r="C746" i="91"/>
  <c r="C745" i="90"/>
  <c r="B746" i="90"/>
  <c r="B712" i="100" l="1"/>
  <c r="C711" i="100"/>
  <c r="C751" i="95"/>
  <c r="B752" i="95"/>
  <c r="C748" i="93"/>
  <c r="B749" i="93"/>
  <c r="B748" i="91"/>
  <c r="C747" i="91"/>
  <c r="B747" i="90"/>
  <c r="C746" i="90"/>
  <c r="B713" i="100" l="1"/>
  <c r="C712" i="100"/>
  <c r="B753" i="95"/>
  <c r="C752" i="95"/>
  <c r="B750" i="93"/>
  <c r="C749" i="93"/>
  <c r="C748" i="91"/>
  <c r="B749" i="91"/>
  <c r="C747" i="90"/>
  <c r="B748" i="90"/>
  <c r="B714" i="100" l="1"/>
  <c r="C713" i="100"/>
  <c r="C753" i="95"/>
  <c r="B754" i="95"/>
  <c r="B751" i="93"/>
  <c r="C750" i="93"/>
  <c r="B750" i="91"/>
  <c r="C749" i="91"/>
  <c r="B749" i="90"/>
  <c r="C748" i="90"/>
  <c r="C714" i="100" l="1"/>
  <c r="B715" i="100"/>
  <c r="B755" i="95"/>
  <c r="C754" i="95"/>
  <c r="B752" i="93"/>
  <c r="C751" i="93"/>
  <c r="B751" i="91"/>
  <c r="C750" i="91"/>
  <c r="C749" i="90"/>
  <c r="B750" i="90"/>
  <c r="B716" i="100" l="1"/>
  <c r="C715" i="100"/>
  <c r="C755" i="95"/>
  <c r="B756" i="95"/>
  <c r="C752" i="93"/>
  <c r="B753" i="93"/>
  <c r="B752" i="91"/>
  <c r="C751" i="91"/>
  <c r="B751" i="90"/>
  <c r="C750" i="90"/>
  <c r="C716" i="100" l="1"/>
  <c r="B717" i="100"/>
  <c r="B757" i="95"/>
  <c r="C756" i="95"/>
  <c r="B754" i="93"/>
  <c r="C753" i="93"/>
  <c r="C752" i="91"/>
  <c r="B753" i="91"/>
  <c r="C751" i="90"/>
  <c r="B752" i="90"/>
  <c r="B718" i="100" l="1"/>
  <c r="C717" i="100"/>
  <c r="B758" i="95"/>
  <c r="C757" i="95"/>
  <c r="B755" i="93"/>
  <c r="C754" i="93"/>
  <c r="B754" i="91"/>
  <c r="C753" i="91"/>
  <c r="B753" i="90"/>
  <c r="C752" i="90"/>
  <c r="C718" i="100" l="1"/>
  <c r="B719" i="100"/>
  <c r="B759" i="95"/>
  <c r="C758" i="95"/>
  <c r="B756" i="93"/>
  <c r="C755" i="93"/>
  <c r="B755" i="91"/>
  <c r="C754" i="91"/>
  <c r="C753" i="90"/>
  <c r="B754" i="90"/>
  <c r="B720" i="100" l="1"/>
  <c r="C719" i="100"/>
  <c r="C759" i="95"/>
  <c r="B760" i="95"/>
  <c r="C756" i="93"/>
  <c r="B757" i="93"/>
  <c r="B756" i="91"/>
  <c r="C755" i="91"/>
  <c r="B755" i="90"/>
  <c r="C754" i="90"/>
  <c r="B721" i="100" l="1"/>
  <c r="C720" i="100"/>
  <c r="B761" i="95"/>
  <c r="C760" i="95"/>
  <c r="B758" i="93"/>
  <c r="C757" i="93"/>
  <c r="C756" i="91"/>
  <c r="B757" i="91"/>
  <c r="C755" i="90"/>
  <c r="B756" i="90"/>
  <c r="B722" i="100" l="1"/>
  <c r="C721" i="100"/>
  <c r="C761" i="95"/>
  <c r="B762" i="95"/>
  <c r="B759" i="93"/>
  <c r="C758" i="93"/>
  <c r="B758" i="91"/>
  <c r="C757" i="91"/>
  <c r="B757" i="90"/>
  <c r="C756" i="90"/>
  <c r="C722" i="100" l="1"/>
  <c r="B723" i="100"/>
  <c r="B763" i="95"/>
  <c r="C762" i="95"/>
  <c r="B760" i="93"/>
  <c r="C759" i="93"/>
  <c r="B759" i="91"/>
  <c r="C758" i="91"/>
  <c r="C757" i="90"/>
  <c r="B758" i="90"/>
  <c r="B724" i="100" l="1"/>
  <c r="C723" i="100"/>
  <c r="C763" i="95"/>
  <c r="B764" i="95"/>
  <c r="C760" i="93"/>
  <c r="B761" i="93"/>
  <c r="B760" i="91"/>
  <c r="C759" i="91"/>
  <c r="B759" i="90"/>
  <c r="C758" i="90"/>
  <c r="C724" i="100" l="1"/>
  <c r="B725" i="100"/>
  <c r="B765" i="95"/>
  <c r="C764" i="95"/>
  <c r="B762" i="93"/>
  <c r="C761" i="93"/>
  <c r="C760" i="91"/>
  <c r="B761" i="91"/>
  <c r="C759" i="90"/>
  <c r="B760" i="90"/>
  <c r="B726" i="100" l="1"/>
  <c r="C725" i="100"/>
  <c r="B766" i="95"/>
  <c r="C765" i="95"/>
  <c r="B763" i="93"/>
  <c r="C762" i="93"/>
  <c r="B762" i="91"/>
  <c r="C761" i="91"/>
  <c r="B761" i="90"/>
  <c r="C760" i="90"/>
  <c r="C726" i="100" l="1"/>
  <c r="B727" i="100"/>
  <c r="B767" i="95"/>
  <c r="C766" i="95"/>
  <c r="B764" i="93"/>
  <c r="C763" i="93"/>
  <c r="B763" i="91"/>
  <c r="C762" i="91"/>
  <c r="C761" i="90"/>
  <c r="B762" i="90"/>
  <c r="B728" i="100" l="1"/>
  <c r="C727" i="100"/>
  <c r="C767" i="95"/>
  <c r="B768" i="95"/>
  <c r="C764" i="93"/>
  <c r="B765" i="93"/>
  <c r="B764" i="91"/>
  <c r="C763" i="91"/>
  <c r="B763" i="90"/>
  <c r="C762" i="90"/>
  <c r="C728" i="100" l="1"/>
  <c r="B729" i="100"/>
  <c r="B769" i="95"/>
  <c r="C768" i="95"/>
  <c r="B766" i="93"/>
  <c r="C765" i="93"/>
  <c r="C764" i="91"/>
  <c r="B765" i="91"/>
  <c r="C763" i="90"/>
  <c r="B764" i="90"/>
  <c r="B730" i="100" l="1"/>
  <c r="C729" i="100"/>
  <c r="C769" i="95"/>
  <c r="B770" i="95"/>
  <c r="B767" i="93"/>
  <c r="C766" i="93"/>
  <c r="B766" i="91"/>
  <c r="C765" i="91"/>
  <c r="B765" i="90"/>
  <c r="C764" i="90"/>
  <c r="C730" i="100" l="1"/>
  <c r="B731" i="100"/>
  <c r="B771" i="95"/>
  <c r="C770" i="95"/>
  <c r="B768" i="93"/>
  <c r="C767" i="93"/>
  <c r="B767" i="91"/>
  <c r="C766" i="91"/>
  <c r="C765" i="90"/>
  <c r="B766" i="90"/>
  <c r="B732" i="100" l="1"/>
  <c r="C731" i="100"/>
  <c r="C771" i="95"/>
  <c r="B772" i="95"/>
  <c r="C768" i="93"/>
  <c r="B769" i="93"/>
  <c r="B768" i="91"/>
  <c r="C767" i="91"/>
  <c r="B767" i="90"/>
  <c r="C766" i="90"/>
  <c r="C732" i="100" l="1"/>
  <c r="B733" i="100"/>
  <c r="B773" i="95"/>
  <c r="C772" i="95"/>
  <c r="B770" i="93"/>
  <c r="C769" i="93"/>
  <c r="C768" i="91"/>
  <c r="B769" i="91"/>
  <c r="C767" i="90"/>
  <c r="B768" i="90"/>
  <c r="B734" i="100" l="1"/>
  <c r="C733" i="100"/>
  <c r="B774" i="95"/>
  <c r="C773" i="95"/>
  <c r="B771" i="93"/>
  <c r="C770" i="93"/>
  <c r="B770" i="91"/>
  <c r="C769" i="91"/>
  <c r="C768" i="90"/>
  <c r="B769" i="90"/>
  <c r="C734" i="100" l="1"/>
  <c r="B735" i="100"/>
  <c r="B775" i="95"/>
  <c r="C774" i="95"/>
  <c r="B772" i="93"/>
  <c r="C771" i="93"/>
  <c r="B771" i="91"/>
  <c r="C770" i="91"/>
  <c r="C769" i="90"/>
  <c r="B770" i="90"/>
  <c r="B736" i="100" l="1"/>
  <c r="C735" i="100"/>
  <c r="C775" i="95"/>
  <c r="B776" i="95"/>
  <c r="C772" i="93"/>
  <c r="B773" i="93"/>
  <c r="B772" i="91"/>
  <c r="C771" i="91"/>
  <c r="B771" i="90"/>
  <c r="C770" i="90"/>
  <c r="C736" i="100" l="1"/>
  <c r="B737" i="100"/>
  <c r="B777" i="95"/>
  <c r="C776" i="95"/>
  <c r="B774" i="93"/>
  <c r="C773" i="93"/>
  <c r="C772" i="91"/>
  <c r="B773" i="91"/>
  <c r="C771" i="90"/>
  <c r="B772" i="90"/>
  <c r="B738" i="100" l="1"/>
  <c r="C737" i="100"/>
  <c r="C777" i="95"/>
  <c r="B778" i="95"/>
  <c r="B775" i="93"/>
  <c r="C774" i="93"/>
  <c r="B774" i="91"/>
  <c r="C773" i="91"/>
  <c r="B773" i="90"/>
  <c r="C772" i="90"/>
  <c r="C738" i="100" l="1"/>
  <c r="B739" i="100"/>
  <c r="B779" i="95"/>
  <c r="C778" i="95"/>
  <c r="B776" i="93"/>
  <c r="C775" i="93"/>
  <c r="B775" i="91"/>
  <c r="C774" i="91"/>
  <c r="C773" i="90"/>
  <c r="B774" i="90"/>
  <c r="B740" i="100" l="1"/>
  <c r="C739" i="100"/>
  <c r="C779" i="95"/>
  <c r="B780" i="95"/>
  <c r="C776" i="93"/>
  <c r="B777" i="93"/>
  <c r="B776" i="91"/>
  <c r="C775" i="91"/>
  <c r="B775" i="90"/>
  <c r="C774" i="90"/>
  <c r="C740" i="100" l="1"/>
  <c r="B741" i="100"/>
  <c r="B781" i="95"/>
  <c r="C780" i="95"/>
  <c r="B778" i="93"/>
  <c r="C777" i="93"/>
  <c r="C776" i="91"/>
  <c r="B777" i="91"/>
  <c r="C775" i="90"/>
  <c r="B776" i="90"/>
  <c r="B742" i="100" l="1"/>
  <c r="C741" i="100"/>
  <c r="A209" i="95"/>
  <c r="A187" i="95"/>
  <c r="A47" i="95"/>
  <c r="B782" i="95"/>
  <c r="C781" i="95"/>
  <c r="B779" i="93"/>
  <c r="C778" i="93"/>
  <c r="B778" i="91"/>
  <c r="C777" i="91"/>
  <c r="B777" i="90"/>
  <c r="C776" i="90"/>
  <c r="C742" i="100" l="1"/>
  <c r="B743" i="100"/>
  <c r="G30" i="95"/>
  <c r="G31" i="95" s="1"/>
  <c r="G195" i="95"/>
  <c r="G196" i="95" s="1"/>
  <c r="B783" i="95"/>
  <c r="C782" i="95"/>
  <c r="B780" i="93"/>
  <c r="C779" i="93"/>
  <c r="B779" i="91"/>
  <c r="C778" i="91"/>
  <c r="C777" i="90"/>
  <c r="B778" i="90"/>
  <c r="B744" i="100" l="1"/>
  <c r="C743" i="100"/>
  <c r="G197" i="95"/>
  <c r="G198" i="95" s="1"/>
  <c r="G32" i="95"/>
  <c r="C31" i="95"/>
  <c r="C196" i="95"/>
  <c r="C783" i="95"/>
  <c r="B784" i="95"/>
  <c r="C780" i="93"/>
  <c r="B781" i="93"/>
  <c r="B780" i="91"/>
  <c r="C779" i="91"/>
  <c r="B779" i="90"/>
  <c r="C778" i="90"/>
  <c r="B745" i="100" l="1"/>
  <c r="C744" i="100"/>
  <c r="G33" i="95"/>
  <c r="G34" i="95" s="1"/>
  <c r="C32" i="95"/>
  <c r="C197" i="95"/>
  <c r="C198" i="95"/>
  <c r="G199" i="95"/>
  <c r="G200" i="95" s="1"/>
  <c r="B785" i="95"/>
  <c r="C784" i="95"/>
  <c r="B782" i="93"/>
  <c r="C781" i="93"/>
  <c r="C780" i="91"/>
  <c r="B781" i="91"/>
  <c r="C779" i="90"/>
  <c r="B780" i="90"/>
  <c r="B746" i="100" l="1"/>
  <c r="C745" i="100"/>
  <c r="C33" i="95"/>
  <c r="C200" i="95"/>
  <c r="G201" i="95"/>
  <c r="C34" i="95"/>
  <c r="G35" i="95"/>
  <c r="C199" i="95"/>
  <c r="C785" i="95"/>
  <c r="B786" i="95"/>
  <c r="B783" i="93"/>
  <c r="C782" i="93"/>
  <c r="B782" i="91"/>
  <c r="C781" i="91"/>
  <c r="B781" i="90"/>
  <c r="C780" i="90"/>
  <c r="C746" i="100" l="1"/>
  <c r="B747" i="100"/>
  <c r="C35" i="95"/>
  <c r="G36" i="95"/>
  <c r="C201" i="95"/>
  <c r="G202" i="95"/>
  <c r="C202" i="95" s="1"/>
  <c r="B787" i="95"/>
  <c r="C786" i="95"/>
  <c r="B784" i="93"/>
  <c r="C783" i="93"/>
  <c r="B783" i="91"/>
  <c r="C782" i="91"/>
  <c r="C781" i="90"/>
  <c r="B782" i="90"/>
  <c r="B748" i="100" l="1"/>
  <c r="C747" i="100"/>
  <c r="C36" i="95"/>
  <c r="G37" i="95"/>
  <c r="C787" i="95"/>
  <c r="B788" i="95"/>
  <c r="C784" i="93"/>
  <c r="B785" i="93"/>
  <c r="B784" i="91"/>
  <c r="C783" i="91"/>
  <c r="B783" i="90"/>
  <c r="C782" i="90"/>
  <c r="C748" i="100" l="1"/>
  <c r="B749" i="100"/>
  <c r="C37" i="95"/>
  <c r="G38" i="95"/>
  <c r="G39" i="95" s="1"/>
  <c r="B789" i="95"/>
  <c r="C788" i="95"/>
  <c r="B786" i="93"/>
  <c r="C785" i="93"/>
  <c r="C784" i="91"/>
  <c r="B785" i="91"/>
  <c r="C783" i="90"/>
  <c r="B784" i="90"/>
  <c r="B750" i="100" l="1"/>
  <c r="C749" i="100"/>
  <c r="C38" i="95"/>
  <c r="C39" i="95"/>
  <c r="G40" i="95"/>
  <c r="B790" i="95"/>
  <c r="C789" i="95"/>
  <c r="B787" i="93"/>
  <c r="C786" i="93"/>
  <c r="B786" i="91"/>
  <c r="C785" i="91"/>
  <c r="B785" i="90"/>
  <c r="C784" i="90"/>
  <c r="C750" i="100" l="1"/>
  <c r="B751" i="100"/>
  <c r="C40" i="95"/>
  <c r="G41" i="95"/>
  <c r="B791" i="95"/>
  <c r="C790" i="95"/>
  <c r="B788" i="93"/>
  <c r="C787" i="93"/>
  <c r="B787" i="91"/>
  <c r="C786" i="91"/>
  <c r="C785" i="90"/>
  <c r="B786" i="90"/>
  <c r="B752" i="100" l="1"/>
  <c r="C751" i="100"/>
  <c r="C41" i="95"/>
  <c r="G42" i="95"/>
  <c r="C42" i="95" s="1"/>
  <c r="C791" i="95"/>
  <c r="B792" i="95"/>
  <c r="C788" i="93"/>
  <c r="B789" i="93"/>
  <c r="B788" i="91"/>
  <c r="C787" i="91"/>
  <c r="B787" i="90"/>
  <c r="C786" i="90"/>
  <c r="C752" i="100" l="1"/>
  <c r="B753" i="100"/>
  <c r="B793" i="95"/>
  <c r="C792" i="95"/>
  <c r="B790" i="93"/>
  <c r="C789" i="93"/>
  <c r="C788" i="91"/>
  <c r="B789" i="91"/>
  <c r="C787" i="90"/>
  <c r="B788" i="90"/>
  <c r="B754" i="100" l="1"/>
  <c r="C753" i="100"/>
  <c r="C793" i="95"/>
  <c r="B794" i="95"/>
  <c r="B791" i="93"/>
  <c r="C790" i="93"/>
  <c r="B790" i="91"/>
  <c r="C789" i="91"/>
  <c r="B789" i="90"/>
  <c r="C788" i="90"/>
  <c r="C754" i="100" l="1"/>
  <c r="B755" i="100"/>
  <c r="B795" i="95"/>
  <c r="C794" i="95"/>
  <c r="B792" i="93"/>
  <c r="C791" i="93"/>
  <c r="B791" i="91"/>
  <c r="C790" i="91"/>
  <c r="C789" i="90"/>
  <c r="B790" i="90"/>
  <c r="B756" i="100" l="1"/>
  <c r="C755" i="100"/>
  <c r="C795" i="95"/>
  <c r="B796" i="95"/>
  <c r="C792" i="93"/>
  <c r="B793" i="93"/>
  <c r="B792" i="91"/>
  <c r="C791" i="91"/>
  <c r="B791" i="90"/>
  <c r="C790" i="90"/>
  <c r="C756" i="100" l="1"/>
  <c r="B757" i="100"/>
  <c r="B797" i="95"/>
  <c r="C796" i="95"/>
  <c r="B794" i="93"/>
  <c r="C793" i="93"/>
  <c r="C792" i="91"/>
  <c r="B793" i="91"/>
  <c r="C791" i="90"/>
  <c r="B792" i="90"/>
  <c r="B758" i="100" l="1"/>
  <c r="C757" i="100"/>
  <c r="B798" i="95"/>
  <c r="C797" i="95"/>
  <c r="B795" i="93"/>
  <c r="C794" i="93"/>
  <c r="B794" i="91"/>
  <c r="C793" i="91"/>
  <c r="B793" i="90"/>
  <c r="C792" i="90"/>
  <c r="C758" i="100" l="1"/>
  <c r="B759" i="100"/>
  <c r="B799" i="95"/>
  <c r="C798" i="95"/>
  <c r="B796" i="93"/>
  <c r="C795" i="93"/>
  <c r="B795" i="91"/>
  <c r="C794" i="91"/>
  <c r="C793" i="90"/>
  <c r="B794" i="90"/>
  <c r="B760" i="100" l="1"/>
  <c r="C759" i="100"/>
  <c r="C799" i="95"/>
  <c r="B800" i="95"/>
  <c r="C796" i="93"/>
  <c r="B797" i="93"/>
  <c r="B796" i="91"/>
  <c r="C795" i="91"/>
  <c r="B795" i="90"/>
  <c r="C794" i="90"/>
  <c r="C760" i="100" l="1"/>
  <c r="B761" i="100"/>
  <c r="B801" i="95"/>
  <c r="C800" i="95"/>
  <c r="B798" i="93"/>
  <c r="C797" i="93"/>
  <c r="C796" i="91"/>
  <c r="B797" i="91"/>
  <c r="C795" i="90"/>
  <c r="B796" i="90"/>
  <c r="B762" i="100" l="1"/>
  <c r="C761" i="100"/>
  <c r="C801" i="95"/>
  <c r="B802" i="95"/>
  <c r="B799" i="93"/>
  <c r="C798" i="93"/>
  <c r="B798" i="91"/>
  <c r="C797" i="91"/>
  <c r="B797" i="90"/>
  <c r="C796" i="90"/>
  <c r="C762" i="100" l="1"/>
  <c r="B763" i="100"/>
  <c r="B803" i="95"/>
  <c r="C802" i="95"/>
  <c r="B800" i="93"/>
  <c r="C799" i="93"/>
  <c r="B799" i="91"/>
  <c r="C798" i="91"/>
  <c r="C797" i="90"/>
  <c r="B798" i="90"/>
  <c r="B764" i="100" l="1"/>
  <c r="C763" i="100"/>
  <c r="C803" i="95"/>
  <c r="B804" i="95"/>
  <c r="C800" i="93"/>
  <c r="B801" i="93"/>
  <c r="B800" i="91"/>
  <c r="C799" i="91"/>
  <c r="B799" i="90"/>
  <c r="C798" i="90"/>
  <c r="C764" i="100" l="1"/>
  <c r="B765" i="100"/>
  <c r="B805" i="95"/>
  <c r="C804" i="95"/>
  <c r="B802" i="93"/>
  <c r="C801" i="93"/>
  <c r="C800" i="91"/>
  <c r="B801" i="91"/>
  <c r="C799" i="90"/>
  <c r="B800" i="90"/>
  <c r="B766" i="100" l="1"/>
  <c r="C765" i="100"/>
  <c r="B806" i="95"/>
  <c r="C805" i="95"/>
  <c r="B803" i="93"/>
  <c r="C802" i="93"/>
  <c r="B802" i="91"/>
  <c r="C801" i="91"/>
  <c r="C800" i="90"/>
  <c r="B801" i="90"/>
  <c r="C766" i="100" l="1"/>
  <c r="B767" i="100"/>
  <c r="B807" i="95"/>
  <c r="C806" i="95"/>
  <c r="B804" i="93"/>
  <c r="C803" i="93"/>
  <c r="B803" i="91"/>
  <c r="C802" i="91"/>
  <c r="C801" i="90"/>
  <c r="B802" i="90"/>
  <c r="B768" i="100" l="1"/>
  <c r="C767" i="100"/>
  <c r="C807" i="95"/>
  <c r="B808" i="95"/>
  <c r="C804" i="93"/>
  <c r="B805" i="93"/>
  <c r="B804" i="91"/>
  <c r="C803" i="91"/>
  <c r="B803" i="90"/>
  <c r="C802" i="90"/>
  <c r="C768" i="100" l="1"/>
  <c r="B769" i="100"/>
  <c r="B809" i="95"/>
  <c r="C808" i="95"/>
  <c r="B806" i="93"/>
  <c r="C805" i="93"/>
  <c r="C804" i="91"/>
  <c r="B805" i="91"/>
  <c r="C803" i="90"/>
  <c r="B804" i="90"/>
  <c r="B770" i="100" l="1"/>
  <c r="C769" i="100"/>
  <c r="C809" i="95"/>
  <c r="B810" i="95"/>
  <c r="B807" i="93"/>
  <c r="C806" i="93"/>
  <c r="B806" i="91"/>
  <c r="C805" i="91"/>
  <c r="B805" i="90"/>
  <c r="C804" i="90"/>
  <c r="C770" i="100" l="1"/>
  <c r="B771" i="100"/>
  <c r="B811" i="95"/>
  <c r="C810" i="95"/>
  <c r="B808" i="93"/>
  <c r="C807" i="93"/>
  <c r="B807" i="91"/>
  <c r="C806" i="91"/>
  <c r="C805" i="90"/>
  <c r="B806" i="90"/>
  <c r="B772" i="100" l="1"/>
  <c r="C771" i="100"/>
  <c r="C811" i="95"/>
  <c r="B812" i="95"/>
  <c r="C808" i="93"/>
  <c r="B809" i="93"/>
  <c r="B808" i="91"/>
  <c r="C807" i="91"/>
  <c r="B807" i="90"/>
  <c r="C806" i="90"/>
  <c r="C772" i="100" l="1"/>
  <c r="B773" i="100"/>
  <c r="B813" i="95"/>
  <c r="C812" i="95"/>
  <c r="B810" i="93"/>
  <c r="C809" i="93"/>
  <c r="C808" i="91"/>
  <c r="B809" i="91"/>
  <c r="C807" i="90"/>
  <c r="B808" i="90"/>
  <c r="B774" i="100" l="1"/>
  <c r="C773" i="100"/>
  <c r="B814" i="95"/>
  <c r="C813" i="95"/>
  <c r="B811" i="93"/>
  <c r="C810" i="93"/>
  <c r="B810" i="91"/>
  <c r="C809" i="91"/>
  <c r="B809" i="90"/>
  <c r="C808" i="90"/>
  <c r="C774" i="100" l="1"/>
  <c r="B775" i="100"/>
  <c r="B815" i="95"/>
  <c r="C814" i="95"/>
  <c r="B812" i="93"/>
  <c r="C811" i="93"/>
  <c r="B811" i="91"/>
  <c r="C810" i="91"/>
  <c r="C809" i="90"/>
  <c r="B810" i="90"/>
  <c r="B776" i="100" l="1"/>
  <c r="C775" i="100"/>
  <c r="C815" i="95"/>
  <c r="B816" i="95"/>
  <c r="C812" i="93"/>
  <c r="B813" i="93"/>
  <c r="B812" i="91"/>
  <c r="C811" i="91"/>
  <c r="B811" i="90"/>
  <c r="C810" i="90"/>
  <c r="C776" i="100" l="1"/>
  <c r="B777" i="100"/>
  <c r="B817" i="95"/>
  <c r="C816" i="95"/>
  <c r="B814" i="93"/>
  <c r="C813" i="93"/>
  <c r="C812" i="91"/>
  <c r="B813" i="91"/>
  <c r="C811" i="90"/>
  <c r="B812" i="90"/>
  <c r="B778" i="100" l="1"/>
  <c r="C777" i="100"/>
  <c r="C817" i="95"/>
  <c r="B818" i="95"/>
  <c r="B815" i="93"/>
  <c r="C814" i="93"/>
  <c r="B814" i="91"/>
  <c r="C813" i="91"/>
  <c r="B813" i="90"/>
  <c r="C812" i="90"/>
  <c r="C778" i="100" l="1"/>
  <c r="B779" i="100"/>
  <c r="B819" i="95"/>
  <c r="C818" i="95"/>
  <c r="B816" i="93"/>
  <c r="C815" i="93"/>
  <c r="B815" i="91"/>
  <c r="C814" i="91"/>
  <c r="C813" i="90"/>
  <c r="B814" i="90"/>
  <c r="B780" i="100" l="1"/>
  <c r="C779" i="100"/>
  <c r="C819" i="95"/>
  <c r="B820" i="95"/>
  <c r="C816" i="93"/>
  <c r="B817" i="93"/>
  <c r="B816" i="91"/>
  <c r="C815" i="91"/>
  <c r="B815" i="90"/>
  <c r="C814" i="90"/>
  <c r="C780" i="100" l="1"/>
  <c r="B781" i="100"/>
  <c r="B821" i="95"/>
  <c r="C820" i="95"/>
  <c r="B818" i="93"/>
  <c r="C817" i="93"/>
  <c r="C816" i="91"/>
  <c r="B817" i="91"/>
  <c r="C815" i="90"/>
  <c r="B816" i="90"/>
  <c r="B782" i="100" l="1"/>
  <c r="C781" i="100"/>
  <c r="B822" i="95"/>
  <c r="C821" i="95"/>
  <c r="B819" i="93"/>
  <c r="C818" i="93"/>
  <c r="B818" i="91"/>
  <c r="C817" i="91"/>
  <c r="B817" i="90"/>
  <c r="C816" i="90"/>
  <c r="C782" i="100" l="1"/>
  <c r="B783" i="100"/>
  <c r="B823" i="95"/>
  <c r="C822" i="95"/>
  <c r="B820" i="93"/>
  <c r="C819" i="93"/>
  <c r="B819" i="91"/>
  <c r="C818" i="91"/>
  <c r="C817" i="90"/>
  <c r="B818" i="90"/>
  <c r="B784" i="100" l="1"/>
  <c r="C783" i="100"/>
  <c r="C823" i="95"/>
  <c r="B824" i="95"/>
  <c r="C820" i="93"/>
  <c r="B821" i="93"/>
  <c r="B820" i="91"/>
  <c r="C819" i="91"/>
  <c r="B819" i="90"/>
  <c r="C818" i="90"/>
  <c r="C784" i="100" l="1"/>
  <c r="B785" i="100"/>
  <c r="B825" i="95"/>
  <c r="C824" i="95"/>
  <c r="B822" i="93"/>
  <c r="C821" i="93"/>
  <c r="C820" i="91"/>
  <c r="B821" i="91"/>
  <c r="C819" i="90"/>
  <c r="B820" i="90"/>
  <c r="B786" i="100" l="1"/>
  <c r="C785" i="100"/>
  <c r="C825" i="95"/>
  <c r="B826" i="95"/>
  <c r="B823" i="93"/>
  <c r="C822" i="93"/>
  <c r="B822" i="91"/>
  <c r="C821" i="91"/>
  <c r="B821" i="90"/>
  <c r="C820" i="90"/>
  <c r="C786" i="100" l="1"/>
  <c r="B787" i="100"/>
  <c r="B827" i="95"/>
  <c r="C826" i="95"/>
  <c r="B824" i="93"/>
  <c r="C823" i="93"/>
  <c r="B823" i="91"/>
  <c r="C822" i="91"/>
  <c r="C821" i="90"/>
  <c r="B822" i="90"/>
  <c r="B788" i="100" l="1"/>
  <c r="C787" i="100"/>
  <c r="C827" i="95"/>
  <c r="B828" i="95"/>
  <c r="C824" i="93"/>
  <c r="B825" i="93"/>
  <c r="B824" i="91"/>
  <c r="C823" i="91"/>
  <c r="B823" i="90"/>
  <c r="C822" i="90"/>
  <c r="C788" i="100" l="1"/>
  <c r="B789" i="100"/>
  <c r="B829" i="95"/>
  <c r="C828" i="95"/>
  <c r="B826" i="93"/>
  <c r="C825" i="93"/>
  <c r="C824" i="91"/>
  <c r="B825" i="91"/>
  <c r="C823" i="90"/>
  <c r="B824" i="90"/>
  <c r="B790" i="100" l="1"/>
  <c r="C789" i="100"/>
  <c r="B830" i="95"/>
  <c r="C829" i="95"/>
  <c r="B827" i="93"/>
  <c r="C826" i="93"/>
  <c r="B826" i="91"/>
  <c r="C825" i="91"/>
  <c r="B825" i="90"/>
  <c r="C824" i="90"/>
  <c r="C790" i="100" l="1"/>
  <c r="B791" i="100"/>
  <c r="B831" i="95"/>
  <c r="C830" i="95"/>
  <c r="B828" i="93"/>
  <c r="C827" i="93"/>
  <c r="B827" i="91"/>
  <c r="C826" i="91"/>
  <c r="C825" i="90"/>
  <c r="B826" i="90"/>
  <c r="B792" i="100" l="1"/>
  <c r="C791" i="100"/>
  <c r="C831" i="95"/>
  <c r="B832" i="95"/>
  <c r="C828" i="93"/>
  <c r="B829" i="93"/>
  <c r="B828" i="91"/>
  <c r="C827" i="91"/>
  <c r="B827" i="90"/>
  <c r="C826" i="90"/>
  <c r="C792" i="100" l="1"/>
  <c r="B793" i="100"/>
  <c r="B833" i="95"/>
  <c r="C832" i="95"/>
  <c r="B830" i="93"/>
  <c r="C829" i="93"/>
  <c r="C828" i="91"/>
  <c r="B829" i="91"/>
  <c r="C827" i="90"/>
  <c r="B828" i="90"/>
  <c r="C793" i="100" l="1"/>
  <c r="B794" i="100"/>
  <c r="C833" i="95"/>
  <c r="B834" i="95"/>
  <c r="B831" i="93"/>
  <c r="C830" i="93"/>
  <c r="B830" i="91"/>
  <c r="C829" i="91"/>
  <c r="B829" i="90"/>
  <c r="C828" i="90"/>
  <c r="C794" i="100" l="1"/>
  <c r="B795" i="100"/>
  <c r="B835" i="95"/>
  <c r="C834" i="95"/>
  <c r="B832" i="93"/>
  <c r="C831" i="93"/>
  <c r="B831" i="91"/>
  <c r="C830" i="91"/>
  <c r="C829" i="90"/>
  <c r="B830" i="90"/>
  <c r="C795" i="100" l="1"/>
  <c r="B796" i="100"/>
  <c r="C835" i="95"/>
  <c r="B836" i="95"/>
  <c r="C832" i="93"/>
  <c r="B833" i="93"/>
  <c r="B832" i="91"/>
  <c r="C831" i="91"/>
  <c r="B831" i="90"/>
  <c r="C830" i="90"/>
  <c r="C796" i="100" l="1"/>
  <c r="B797" i="100"/>
  <c r="B837" i="95"/>
  <c r="C836" i="95"/>
  <c r="B834" i="93"/>
  <c r="C833" i="93"/>
  <c r="C832" i="91"/>
  <c r="B833" i="91"/>
  <c r="C831" i="90"/>
  <c r="B832" i="90"/>
  <c r="C797" i="100" l="1"/>
  <c r="B798" i="100"/>
  <c r="B838" i="95"/>
  <c r="C837" i="95"/>
  <c r="B835" i="93"/>
  <c r="C834" i="93"/>
  <c r="B834" i="91"/>
  <c r="C833" i="91"/>
  <c r="C832" i="90"/>
  <c r="B833" i="90"/>
  <c r="C798" i="100" l="1"/>
  <c r="B799" i="100"/>
  <c r="B839" i="95"/>
  <c r="C838" i="95"/>
  <c r="B836" i="93"/>
  <c r="C835" i="93"/>
  <c r="B835" i="91"/>
  <c r="C834" i="91"/>
  <c r="C833" i="90"/>
  <c r="B834" i="90"/>
  <c r="C799" i="100" l="1"/>
  <c r="B800" i="100"/>
  <c r="C839" i="95"/>
  <c r="B840" i="95"/>
  <c r="C836" i="93"/>
  <c r="B837" i="93"/>
  <c r="B836" i="91"/>
  <c r="C835" i="91"/>
  <c r="B835" i="90"/>
  <c r="C834" i="90"/>
  <c r="C800" i="100" l="1"/>
  <c r="B801" i="100"/>
  <c r="B841" i="95"/>
  <c r="C840" i="95"/>
  <c r="B838" i="93"/>
  <c r="C837" i="93"/>
  <c r="C836" i="91"/>
  <c r="B837" i="91"/>
  <c r="C835" i="90"/>
  <c r="B836" i="90"/>
  <c r="C801" i="100" l="1"/>
  <c r="B802" i="100"/>
  <c r="C841" i="95"/>
  <c r="B842" i="95"/>
  <c r="B839" i="93"/>
  <c r="C838" i="93"/>
  <c r="B838" i="91"/>
  <c r="C837" i="91"/>
  <c r="B837" i="90"/>
  <c r="C836" i="90"/>
  <c r="C802" i="100" l="1"/>
  <c r="B803" i="100"/>
  <c r="B843" i="95"/>
  <c r="C842" i="95"/>
  <c r="B840" i="93"/>
  <c r="C839" i="93"/>
  <c r="B839" i="91"/>
  <c r="C838" i="91"/>
  <c r="C837" i="90"/>
  <c r="B838" i="90"/>
  <c r="C803" i="100" l="1"/>
  <c r="B804" i="100"/>
  <c r="C843" i="95"/>
  <c r="B844" i="95"/>
  <c r="C840" i="93"/>
  <c r="B841" i="93"/>
  <c r="B840" i="91"/>
  <c r="C839" i="91"/>
  <c r="B839" i="90"/>
  <c r="C838" i="90"/>
  <c r="C804" i="100" l="1"/>
  <c r="B805" i="100"/>
  <c r="B845" i="95"/>
  <c r="C844" i="95"/>
  <c r="B842" i="93"/>
  <c r="C841" i="93"/>
  <c r="C840" i="91"/>
  <c r="B841" i="91"/>
  <c r="C839" i="90"/>
  <c r="B840" i="90"/>
  <c r="B806" i="100" l="1"/>
  <c r="C805" i="100"/>
  <c r="B846" i="95"/>
  <c r="C845" i="95"/>
  <c r="B843" i="93"/>
  <c r="C842" i="93"/>
  <c r="B842" i="91"/>
  <c r="C841" i="91"/>
  <c r="C840" i="90"/>
  <c r="B841" i="90"/>
  <c r="C806" i="100" l="1"/>
  <c r="B807" i="100"/>
  <c r="B847" i="95"/>
  <c r="C846" i="95"/>
  <c r="B844" i="93"/>
  <c r="C843" i="93"/>
  <c r="B843" i="91"/>
  <c r="C842" i="91"/>
  <c r="C841" i="90"/>
  <c r="B842" i="90"/>
  <c r="C807" i="100" l="1"/>
  <c r="B808" i="100"/>
  <c r="C847" i="95"/>
  <c r="B848" i="95"/>
  <c r="C844" i="93"/>
  <c r="B845" i="93"/>
  <c r="B844" i="91"/>
  <c r="C843" i="91"/>
  <c r="B843" i="90"/>
  <c r="C842" i="90"/>
  <c r="C808" i="100" l="1"/>
  <c r="B809" i="100"/>
  <c r="B849" i="95"/>
  <c r="C848" i="95"/>
  <c r="B846" i="93"/>
  <c r="C845" i="93"/>
  <c r="C844" i="91"/>
  <c r="B845" i="91"/>
  <c r="C843" i="90"/>
  <c r="B844" i="90"/>
  <c r="C809" i="100" l="1"/>
  <c r="B810" i="100"/>
  <c r="C849" i="95"/>
  <c r="B850" i="95"/>
  <c r="B847" i="93"/>
  <c r="C846" i="93"/>
  <c r="B846" i="91"/>
  <c r="C845" i="91"/>
  <c r="C844" i="90"/>
  <c r="B845" i="90"/>
  <c r="C810" i="100" l="1"/>
  <c r="B811" i="100"/>
  <c r="B851" i="95"/>
  <c r="C850" i="95"/>
  <c r="B848" i="93"/>
  <c r="C847" i="93"/>
  <c r="B847" i="91"/>
  <c r="C846" i="91"/>
  <c r="C845" i="90"/>
  <c r="B846" i="90"/>
  <c r="C811" i="100" l="1"/>
  <c r="B812" i="100"/>
  <c r="C851" i="95"/>
  <c r="B852" i="95"/>
  <c r="C848" i="93"/>
  <c r="B849" i="93"/>
  <c r="B848" i="91"/>
  <c r="C847" i="91"/>
  <c r="B847" i="90"/>
  <c r="C846" i="90"/>
  <c r="C812" i="100" l="1"/>
  <c r="B813" i="100"/>
  <c r="B853" i="95"/>
  <c r="C852" i="95"/>
  <c r="B850" i="93"/>
  <c r="C849" i="93"/>
  <c r="C848" i="91"/>
  <c r="B849" i="91"/>
  <c r="C847" i="90"/>
  <c r="B848" i="90"/>
  <c r="B814" i="100" l="1"/>
  <c r="C813" i="100"/>
  <c r="B854" i="95"/>
  <c r="C853" i="95"/>
  <c r="B851" i="93"/>
  <c r="C850" i="93"/>
  <c r="B850" i="91"/>
  <c r="C849" i="91"/>
  <c r="C848" i="90"/>
  <c r="B849" i="90"/>
  <c r="C814" i="100" l="1"/>
  <c r="B815" i="100"/>
  <c r="B855" i="95"/>
  <c r="C854" i="95"/>
  <c r="B852" i="93"/>
  <c r="C851" i="93"/>
  <c r="B851" i="91"/>
  <c r="C850" i="91"/>
  <c r="C849" i="90"/>
  <c r="B850" i="90"/>
  <c r="C815" i="100" l="1"/>
  <c r="B816" i="100"/>
  <c r="C855" i="95"/>
  <c r="B856" i="95"/>
  <c r="C852" i="93"/>
  <c r="B853" i="93"/>
  <c r="B852" i="91"/>
  <c r="C851" i="91"/>
  <c r="B851" i="90"/>
  <c r="C850" i="90"/>
  <c r="C816" i="100" l="1"/>
  <c r="B817" i="100"/>
  <c r="B857" i="95"/>
  <c r="C856" i="95"/>
  <c r="B854" i="93"/>
  <c r="C853" i="93"/>
  <c r="C852" i="91"/>
  <c r="B853" i="91"/>
  <c r="C851" i="90"/>
  <c r="B852" i="90"/>
  <c r="C817" i="100" l="1"/>
  <c r="B818" i="100"/>
  <c r="C857" i="95"/>
  <c r="B858" i="95"/>
  <c r="B855" i="93"/>
  <c r="C854" i="93"/>
  <c r="B854" i="91"/>
  <c r="C853" i="91"/>
  <c r="C852" i="90"/>
  <c r="B853" i="90"/>
  <c r="C818" i="100" l="1"/>
  <c r="B819" i="100"/>
  <c r="B859" i="95"/>
  <c r="C858" i="95"/>
  <c r="B856" i="93"/>
  <c r="C855" i="93"/>
  <c r="B855" i="91"/>
  <c r="C854" i="91"/>
  <c r="C853" i="90"/>
  <c r="B854" i="90"/>
  <c r="C819" i="100" l="1"/>
  <c r="B820" i="100"/>
  <c r="C859" i="95"/>
  <c r="B860" i="95"/>
  <c r="C856" i="93"/>
  <c r="B857" i="93"/>
  <c r="B856" i="91"/>
  <c r="C855" i="91"/>
  <c r="B855" i="90"/>
  <c r="C854" i="90"/>
  <c r="C820" i="100" l="1"/>
  <c r="B821" i="100"/>
  <c r="B861" i="95"/>
  <c r="C860" i="95"/>
  <c r="B858" i="93"/>
  <c r="C857" i="93"/>
  <c r="C856" i="91"/>
  <c r="B857" i="91"/>
  <c r="C855" i="90"/>
  <c r="B856" i="90"/>
  <c r="C821" i="100" l="1"/>
  <c r="B822" i="100"/>
  <c r="B862" i="95"/>
  <c r="C861" i="95"/>
  <c r="B859" i="93"/>
  <c r="C858" i="93"/>
  <c r="B858" i="91"/>
  <c r="C857" i="91"/>
  <c r="C856" i="90"/>
  <c r="B857" i="90"/>
  <c r="C822" i="100" l="1"/>
  <c r="B823" i="100"/>
  <c r="B863" i="95"/>
  <c r="C862" i="95"/>
  <c r="B860" i="93"/>
  <c r="C859" i="93"/>
  <c r="B859" i="91"/>
  <c r="C858" i="91"/>
  <c r="C857" i="90"/>
  <c r="B858" i="90"/>
  <c r="C823" i="100" l="1"/>
  <c r="B824" i="100"/>
  <c r="C863" i="95"/>
  <c r="B864" i="95"/>
  <c r="C860" i="93"/>
  <c r="B861" i="93"/>
  <c r="B860" i="91"/>
  <c r="C859" i="91"/>
  <c r="B859" i="90"/>
  <c r="C858" i="90"/>
  <c r="C824" i="100" l="1"/>
  <c r="B825" i="100"/>
  <c r="B865" i="95"/>
  <c r="C864" i="95"/>
  <c r="B862" i="93"/>
  <c r="C861" i="93"/>
  <c r="C860" i="91"/>
  <c r="B861" i="91"/>
  <c r="C859" i="90"/>
  <c r="B860" i="90"/>
  <c r="C825" i="100" l="1"/>
  <c r="B826" i="100"/>
  <c r="C865" i="95"/>
  <c r="B866" i="95"/>
  <c r="B863" i="93"/>
  <c r="C862" i="93"/>
  <c r="B862" i="91"/>
  <c r="C861" i="91"/>
  <c r="C860" i="90"/>
  <c r="B861" i="90"/>
  <c r="C826" i="100" l="1"/>
  <c r="B827" i="100"/>
  <c r="B867" i="95"/>
  <c r="C866" i="95"/>
  <c r="B864" i="93"/>
  <c r="C863" i="93"/>
  <c r="B863" i="91"/>
  <c r="C862" i="91"/>
  <c r="C861" i="90"/>
  <c r="B862" i="90"/>
  <c r="C827" i="100" l="1"/>
  <c r="B828" i="100"/>
  <c r="C867" i="95"/>
  <c r="B868" i="95"/>
  <c r="C864" i="93"/>
  <c r="B865" i="93"/>
  <c r="B864" i="91"/>
  <c r="C863" i="91"/>
  <c r="B863" i="90"/>
  <c r="C862" i="90"/>
  <c r="C828" i="100" l="1"/>
  <c r="B829" i="100"/>
  <c r="B869" i="95"/>
  <c r="C868" i="95"/>
  <c r="B866" i="93"/>
  <c r="C865" i="93"/>
  <c r="C864" i="91"/>
  <c r="B865" i="91"/>
  <c r="C863" i="90"/>
  <c r="B864" i="90"/>
  <c r="C829" i="100" l="1"/>
  <c r="B830" i="100"/>
  <c r="B870" i="95"/>
  <c r="C869" i="95"/>
  <c r="B867" i="93"/>
  <c r="C866" i="93"/>
  <c r="B866" i="91"/>
  <c r="C865" i="91"/>
  <c r="C864" i="90"/>
  <c r="B865" i="90"/>
  <c r="C830" i="100" l="1"/>
  <c r="B831" i="100"/>
  <c r="B871" i="95"/>
  <c r="C870" i="95"/>
  <c r="B868" i="93"/>
  <c r="C867" i="93"/>
  <c r="B867" i="91"/>
  <c r="C866" i="91"/>
  <c r="C865" i="90"/>
  <c r="B866" i="90"/>
  <c r="C831" i="100" l="1"/>
  <c r="B832" i="100"/>
  <c r="C871" i="95"/>
  <c r="B872" i="95"/>
  <c r="C868" i="93"/>
  <c r="B869" i="93"/>
  <c r="B868" i="91"/>
  <c r="C867" i="91"/>
  <c r="B867" i="90"/>
  <c r="C866" i="90"/>
  <c r="C832" i="100" l="1"/>
  <c r="B833" i="100"/>
  <c r="B873" i="95"/>
  <c r="C872" i="95"/>
  <c r="B870" i="93"/>
  <c r="C869" i="93"/>
  <c r="L195" i="91"/>
  <c r="A47" i="91"/>
  <c r="A187" i="91"/>
  <c r="C868" i="91"/>
  <c r="B869" i="91"/>
  <c r="C867" i="90"/>
  <c r="B868" i="90"/>
  <c r="C833" i="100" l="1"/>
  <c r="B834" i="100"/>
  <c r="C873" i="95"/>
  <c r="B874" i="95"/>
  <c r="B871" i="93"/>
  <c r="C870" i="93"/>
  <c r="I195" i="91"/>
  <c r="D196" i="91" s="1"/>
  <c r="G30" i="91"/>
  <c r="G31" i="91" s="1"/>
  <c r="G32" i="91" s="1"/>
  <c r="G33" i="91" s="1"/>
  <c r="G34" i="91" s="1"/>
  <c r="G35" i="91" s="1"/>
  <c r="G36" i="91" s="1"/>
  <c r="G37" i="91" s="1"/>
  <c r="G38" i="91" s="1"/>
  <c r="G39" i="91" s="1"/>
  <c r="G40" i="91" s="1"/>
  <c r="G41" i="91" s="1"/>
  <c r="G42" i="91" s="1"/>
  <c r="I33" i="91"/>
  <c r="B870" i="91"/>
  <c r="C869" i="91"/>
  <c r="C868" i="90"/>
  <c r="B869" i="90"/>
  <c r="C834" i="100" l="1"/>
  <c r="B835" i="100"/>
  <c r="B875" i="95"/>
  <c r="C874" i="95"/>
  <c r="B872" i="93"/>
  <c r="C871" i="93"/>
  <c r="J195" i="91"/>
  <c r="D200" i="91" s="1"/>
  <c r="C31" i="91"/>
  <c r="C32" i="91"/>
  <c r="C39" i="91"/>
  <c r="C36" i="91"/>
  <c r="C41" i="91"/>
  <c r="C42" i="91"/>
  <c r="C33" i="91"/>
  <c r="C40" i="91"/>
  <c r="C37" i="91"/>
  <c r="C38" i="91"/>
  <c r="C35" i="91"/>
  <c r="C34" i="91"/>
  <c r="B871" i="91"/>
  <c r="C870" i="91"/>
  <c r="C869" i="90"/>
  <c r="B870" i="90"/>
  <c r="C835" i="100" l="1"/>
  <c r="B836" i="100"/>
  <c r="C875" i="95"/>
  <c r="B876" i="95"/>
  <c r="K195" i="91"/>
  <c r="C872" i="93"/>
  <c r="B873" i="93"/>
  <c r="D198" i="91"/>
  <c r="B872" i="91"/>
  <c r="C871" i="91"/>
  <c r="B871" i="90"/>
  <c r="C870" i="90"/>
  <c r="C836" i="100" l="1"/>
  <c r="B837" i="100"/>
  <c r="B877" i="95"/>
  <c r="C876" i="95"/>
  <c r="B874" i="93"/>
  <c r="C873" i="93"/>
  <c r="C872" i="91"/>
  <c r="B873" i="91"/>
  <c r="C871" i="90"/>
  <c r="B872" i="90"/>
  <c r="B838" i="100" l="1"/>
  <c r="C837" i="100"/>
  <c r="B878" i="95"/>
  <c r="C877" i="95"/>
  <c r="B875" i="93"/>
  <c r="C874" i="93"/>
  <c r="B874" i="91"/>
  <c r="C873" i="91"/>
  <c r="C872" i="90"/>
  <c r="B873" i="90"/>
  <c r="C838" i="100" l="1"/>
  <c r="B839" i="100"/>
  <c r="B879" i="95"/>
  <c r="C878" i="95"/>
  <c r="B876" i="93"/>
  <c r="C875" i="93"/>
  <c r="B875" i="91"/>
  <c r="C874" i="91"/>
  <c r="C873" i="90"/>
  <c r="B874" i="90"/>
  <c r="C839" i="100" l="1"/>
  <c r="B840" i="100"/>
  <c r="C879" i="95"/>
  <c r="B880" i="95"/>
  <c r="C876" i="93"/>
  <c r="B877" i="93"/>
  <c r="B876" i="91"/>
  <c r="C875" i="91"/>
  <c r="B875" i="90"/>
  <c r="C874" i="90"/>
  <c r="C840" i="100" l="1"/>
  <c r="B841" i="100"/>
  <c r="B881" i="95"/>
  <c r="C880" i="95"/>
  <c r="B878" i="93"/>
  <c r="C877" i="93"/>
  <c r="C876" i="91"/>
  <c r="B877" i="91"/>
  <c r="C875" i="90"/>
  <c r="B876" i="90"/>
  <c r="C841" i="100" l="1"/>
  <c r="B842" i="100"/>
  <c r="C881" i="95"/>
  <c r="B882" i="95"/>
  <c r="B879" i="93"/>
  <c r="C878" i="93"/>
  <c r="B878" i="91"/>
  <c r="C877" i="91"/>
  <c r="C876" i="90"/>
  <c r="B877" i="90"/>
  <c r="C842" i="100" l="1"/>
  <c r="B843" i="100"/>
  <c r="B883" i="95"/>
  <c r="C882" i="95"/>
  <c r="B880" i="93"/>
  <c r="C879" i="93"/>
  <c r="B879" i="91"/>
  <c r="C878" i="91"/>
  <c r="C877" i="90"/>
  <c r="B878" i="90"/>
  <c r="C843" i="100" l="1"/>
  <c r="B844" i="100"/>
  <c r="C883" i="95"/>
  <c r="B884" i="95"/>
  <c r="A209" i="93"/>
  <c r="A47" i="93"/>
  <c r="A187" i="93"/>
  <c r="C880" i="93"/>
  <c r="B881" i="93"/>
  <c r="B880" i="91"/>
  <c r="C879" i="91"/>
  <c r="B879" i="90"/>
  <c r="C878" i="90"/>
  <c r="C844" i="100" l="1"/>
  <c r="B845" i="100"/>
  <c r="B885" i="95"/>
  <c r="C884" i="95"/>
  <c r="G195" i="93"/>
  <c r="G196" i="93" s="1"/>
  <c r="G197" i="93" s="1"/>
  <c r="G30" i="93"/>
  <c r="G31" i="93" s="1"/>
  <c r="C31" i="93" s="1"/>
  <c r="B882" i="93"/>
  <c r="C881" i="93"/>
  <c r="C880" i="91"/>
  <c r="B881" i="91"/>
  <c r="C879" i="90"/>
  <c r="B880" i="90"/>
  <c r="B846" i="100" l="1"/>
  <c r="C845" i="100"/>
  <c r="B886" i="95"/>
  <c r="C885" i="95"/>
  <c r="C197" i="93"/>
  <c r="G198" i="93"/>
  <c r="G199" i="93" s="1"/>
  <c r="C196" i="93"/>
  <c r="G32" i="93"/>
  <c r="B883" i="93"/>
  <c r="C882" i="93"/>
  <c r="B882" i="91"/>
  <c r="C881" i="91"/>
  <c r="C880" i="90"/>
  <c r="B881" i="90"/>
  <c r="C846" i="100" l="1"/>
  <c r="B847" i="100"/>
  <c r="B887" i="95"/>
  <c r="C886" i="95"/>
  <c r="C32" i="93"/>
  <c r="G33" i="93"/>
  <c r="C199" i="93"/>
  <c r="G200" i="93"/>
  <c r="C198" i="93"/>
  <c r="B884" i="93"/>
  <c r="C883" i="93"/>
  <c r="B883" i="91"/>
  <c r="C882" i="91"/>
  <c r="C881" i="90"/>
  <c r="B882" i="90"/>
  <c r="C847" i="100" l="1"/>
  <c r="B848" i="100"/>
  <c r="C887" i="95"/>
  <c r="B888" i="95"/>
  <c r="C200" i="93"/>
  <c r="G201" i="93"/>
  <c r="G202" i="93" s="1"/>
  <c r="C202" i="93" s="1"/>
  <c r="C33" i="93"/>
  <c r="G34" i="93"/>
  <c r="C34" i="93" s="1"/>
  <c r="C884" i="93"/>
  <c r="B885" i="93"/>
  <c r="B884" i="91"/>
  <c r="C883" i="91"/>
  <c r="B883" i="90"/>
  <c r="C882" i="90"/>
  <c r="C848" i="100" l="1"/>
  <c r="B849" i="100"/>
  <c r="B889" i="95"/>
  <c r="C888" i="95"/>
  <c r="G35" i="93"/>
  <c r="C201" i="93"/>
  <c r="B886" i="93"/>
  <c r="C885" i="93"/>
  <c r="C884" i="91"/>
  <c r="B885" i="91"/>
  <c r="C883" i="90"/>
  <c r="B884" i="90"/>
  <c r="C849" i="100" l="1"/>
  <c r="B850" i="100"/>
  <c r="C889" i="95"/>
  <c r="B890" i="95"/>
  <c r="G36" i="93"/>
  <c r="C35" i="93"/>
  <c r="B887" i="93"/>
  <c r="C886" i="93"/>
  <c r="B886" i="91"/>
  <c r="C885" i="91"/>
  <c r="C884" i="90"/>
  <c r="B885" i="90"/>
  <c r="C850" i="100" l="1"/>
  <c r="B851" i="100"/>
  <c r="B891" i="95"/>
  <c r="C890" i="95"/>
  <c r="G37" i="93"/>
  <c r="G38" i="93" s="1"/>
  <c r="C36" i="93"/>
  <c r="B888" i="93"/>
  <c r="C887" i="93"/>
  <c r="B887" i="91"/>
  <c r="C886" i="91"/>
  <c r="C885" i="90"/>
  <c r="B886" i="90"/>
  <c r="C851" i="100" l="1"/>
  <c r="B852" i="100"/>
  <c r="C891" i="95"/>
  <c r="B892" i="95"/>
  <c r="C38" i="93"/>
  <c r="G39" i="93"/>
  <c r="C37" i="93"/>
  <c r="C888" i="93"/>
  <c r="B889" i="93"/>
  <c r="B888" i="91"/>
  <c r="C887" i="91"/>
  <c r="B887" i="90"/>
  <c r="C886" i="90"/>
  <c r="B853" i="100" l="1"/>
  <c r="C852" i="100"/>
  <c r="B893" i="95"/>
  <c r="C892" i="95"/>
  <c r="C39" i="93"/>
  <c r="G40" i="93"/>
  <c r="B890" i="93"/>
  <c r="C889" i="93"/>
  <c r="C888" i="91"/>
  <c r="B889" i="91"/>
  <c r="C887" i="90"/>
  <c r="B888" i="90"/>
  <c r="C853" i="100" l="1"/>
  <c r="B854" i="100"/>
  <c r="B894" i="95"/>
  <c r="C893" i="95"/>
  <c r="C40" i="93"/>
  <c r="G41" i="93"/>
  <c r="B891" i="93"/>
  <c r="C890" i="93"/>
  <c r="B890" i="91"/>
  <c r="C889" i="91"/>
  <c r="C888" i="90"/>
  <c r="B889" i="90"/>
  <c r="C854" i="100" l="1"/>
  <c r="B855" i="100"/>
  <c r="B895" i="95"/>
  <c r="C894" i="95"/>
  <c r="C41" i="93"/>
  <c r="G42" i="93"/>
  <c r="C42" i="93" s="1"/>
  <c r="B892" i="93"/>
  <c r="C891" i="93"/>
  <c r="B891" i="91"/>
  <c r="C890" i="91"/>
  <c r="C889" i="90"/>
  <c r="B890" i="90"/>
  <c r="C855" i="100" l="1"/>
  <c r="B856" i="100"/>
  <c r="C895" i="95"/>
  <c r="B896" i="95"/>
  <c r="C892" i="93"/>
  <c r="B893" i="93"/>
  <c r="B892" i="91"/>
  <c r="C891" i="91"/>
  <c r="B891" i="90"/>
  <c r="C890" i="90"/>
  <c r="C856" i="100" l="1"/>
  <c r="B857" i="100"/>
  <c r="B897" i="95"/>
  <c r="C896" i="95"/>
  <c r="B894" i="93"/>
  <c r="C893" i="93"/>
  <c r="C892" i="91"/>
  <c r="B893" i="91"/>
  <c r="C891" i="90"/>
  <c r="B892" i="90"/>
  <c r="C857" i="100" l="1"/>
  <c r="B858" i="100"/>
  <c r="C897" i="95"/>
  <c r="B898" i="95"/>
  <c r="B895" i="93"/>
  <c r="C894" i="93"/>
  <c r="B894" i="91"/>
  <c r="C893" i="91"/>
  <c r="C892" i="90"/>
  <c r="B893" i="90"/>
  <c r="C858" i="100" l="1"/>
  <c r="B859" i="100"/>
  <c r="B899" i="95"/>
  <c r="C898" i="95"/>
  <c r="B896" i="93"/>
  <c r="C895" i="93"/>
  <c r="B895" i="91"/>
  <c r="C894" i="91"/>
  <c r="C893" i="90"/>
  <c r="B894" i="90"/>
  <c r="C859" i="100" l="1"/>
  <c r="B860" i="100"/>
  <c r="C899" i="95"/>
  <c r="B900" i="95"/>
  <c r="C896" i="93"/>
  <c r="B897" i="93"/>
  <c r="B896" i="91"/>
  <c r="C895" i="91"/>
  <c r="B895" i="90"/>
  <c r="C894" i="90"/>
  <c r="C860" i="100" l="1"/>
  <c r="B861" i="100"/>
  <c r="B901" i="95"/>
  <c r="C900" i="95"/>
  <c r="B898" i="93"/>
  <c r="C897" i="93"/>
  <c r="C896" i="91"/>
  <c r="B897" i="91"/>
  <c r="C895" i="90"/>
  <c r="B896" i="90"/>
  <c r="C861" i="100" l="1"/>
  <c r="B862" i="100"/>
  <c r="B902" i="95"/>
  <c r="C901" i="95"/>
  <c r="B899" i="93"/>
  <c r="C898" i="93"/>
  <c r="B898" i="91"/>
  <c r="C897" i="91"/>
  <c r="C896" i="90"/>
  <c r="B897" i="90"/>
  <c r="C862" i="100" l="1"/>
  <c r="B863" i="100"/>
  <c r="B903" i="95"/>
  <c r="C902" i="95"/>
  <c r="B900" i="93"/>
  <c r="C899" i="93"/>
  <c r="B899" i="91"/>
  <c r="C898" i="91"/>
  <c r="C897" i="90"/>
  <c r="B898" i="90"/>
  <c r="C863" i="100" l="1"/>
  <c r="B864" i="100"/>
  <c r="C903" i="95"/>
  <c r="B904" i="95"/>
  <c r="C900" i="93"/>
  <c r="B901" i="93"/>
  <c r="B900" i="91"/>
  <c r="C899" i="91"/>
  <c r="B899" i="90"/>
  <c r="C898" i="90"/>
  <c r="C864" i="100" l="1"/>
  <c r="B865" i="100"/>
  <c r="B905" i="95"/>
  <c r="C904" i="95"/>
  <c r="B902" i="93"/>
  <c r="C901" i="93"/>
  <c r="C900" i="91"/>
  <c r="B901" i="91"/>
  <c r="C899" i="90"/>
  <c r="B900" i="90"/>
  <c r="C865" i="100" l="1"/>
  <c r="B866" i="100"/>
  <c r="C905" i="95"/>
  <c r="B906" i="95"/>
  <c r="B903" i="93"/>
  <c r="C902" i="93"/>
  <c r="B902" i="91"/>
  <c r="C901" i="91"/>
  <c r="C900" i="90"/>
  <c r="B901" i="90"/>
  <c r="C866" i="100" l="1"/>
  <c r="B867" i="100"/>
  <c r="B907" i="95"/>
  <c r="C906" i="95"/>
  <c r="B904" i="93"/>
  <c r="C903" i="93"/>
  <c r="B903" i="91"/>
  <c r="C902" i="91"/>
  <c r="C901" i="90"/>
  <c r="B902" i="90"/>
  <c r="C867" i="100" l="1"/>
  <c r="B868" i="100"/>
  <c r="C907" i="95"/>
  <c r="B908" i="95"/>
  <c r="C904" i="93"/>
  <c r="B905" i="93"/>
  <c r="B904" i="91"/>
  <c r="C903" i="91"/>
  <c r="B903" i="90"/>
  <c r="C902" i="90"/>
  <c r="C868" i="100" l="1"/>
  <c r="B869" i="100"/>
  <c r="B909" i="95"/>
  <c r="C908" i="95"/>
  <c r="B906" i="93"/>
  <c r="C905" i="93"/>
  <c r="C904" i="91"/>
  <c r="B905" i="91"/>
  <c r="C903" i="90"/>
  <c r="B904" i="90"/>
  <c r="C869" i="100" l="1"/>
  <c r="B870" i="100"/>
  <c r="B910" i="95"/>
  <c r="C909" i="95"/>
  <c r="B907" i="93"/>
  <c r="C906" i="93"/>
  <c r="B906" i="91"/>
  <c r="C905" i="91"/>
  <c r="C904" i="90"/>
  <c r="B905" i="90"/>
  <c r="C870" i="100" l="1"/>
  <c r="B871" i="100"/>
  <c r="B911" i="95"/>
  <c r="C910" i="95"/>
  <c r="B908" i="93"/>
  <c r="C907" i="93"/>
  <c r="B907" i="91"/>
  <c r="C906" i="91"/>
  <c r="C905" i="90"/>
  <c r="B906" i="90"/>
  <c r="C871" i="100" l="1"/>
  <c r="B872" i="100"/>
  <c r="C911" i="95"/>
  <c r="B912" i="95"/>
  <c r="C908" i="93"/>
  <c r="B909" i="93"/>
  <c r="B908" i="91"/>
  <c r="C907" i="91"/>
  <c r="B907" i="90"/>
  <c r="C906" i="90"/>
  <c r="C872" i="100" l="1"/>
  <c r="B873" i="100"/>
  <c r="B913" i="95"/>
  <c r="C912" i="95"/>
  <c r="B910" i="93"/>
  <c r="C909" i="93"/>
  <c r="C908" i="91"/>
  <c r="B909" i="91"/>
  <c r="C907" i="90"/>
  <c r="B908" i="90"/>
  <c r="C873" i="100" l="1"/>
  <c r="B874" i="100"/>
  <c r="C913" i="95"/>
  <c r="B914" i="95"/>
  <c r="B911" i="93"/>
  <c r="C910" i="93"/>
  <c r="B910" i="91"/>
  <c r="C909" i="91"/>
  <c r="C908" i="90"/>
  <c r="B909" i="90"/>
  <c r="C874" i="100" l="1"/>
  <c r="B875" i="100"/>
  <c r="B915" i="95"/>
  <c r="C914" i="95"/>
  <c r="B912" i="93"/>
  <c r="C911" i="93"/>
  <c r="B911" i="91"/>
  <c r="C910" i="91"/>
  <c r="C909" i="90"/>
  <c r="B910" i="90"/>
  <c r="C875" i="100" l="1"/>
  <c r="B876" i="100"/>
  <c r="C915" i="95"/>
  <c r="B916" i="95"/>
  <c r="C912" i="93"/>
  <c r="B913" i="93"/>
  <c r="B912" i="91"/>
  <c r="C911" i="91"/>
  <c r="B911" i="90"/>
  <c r="C910" i="90"/>
  <c r="B877" i="100" l="1"/>
  <c r="C876" i="100"/>
  <c r="B917" i="95"/>
  <c r="C916" i="95"/>
  <c r="B914" i="93"/>
  <c r="C913" i="93"/>
  <c r="C912" i="91"/>
  <c r="B913" i="91"/>
  <c r="C911" i="90"/>
  <c r="B912" i="90"/>
  <c r="C877" i="100" l="1"/>
  <c r="B878" i="100"/>
  <c r="B918" i="95"/>
  <c r="C917" i="95"/>
  <c r="B915" i="93"/>
  <c r="C914" i="93"/>
  <c r="B914" i="91"/>
  <c r="C913" i="91"/>
  <c r="C912" i="90"/>
  <c r="B913" i="90"/>
  <c r="C878" i="100" l="1"/>
  <c r="B879" i="100"/>
  <c r="B919" i="95"/>
  <c r="C918" i="95"/>
  <c r="B916" i="93"/>
  <c r="C915" i="93"/>
  <c r="B915" i="91"/>
  <c r="C914" i="91"/>
  <c r="C913" i="90"/>
  <c r="B914" i="90"/>
  <c r="C879" i="100" l="1"/>
  <c r="B880" i="100"/>
  <c r="C919" i="95"/>
  <c r="B920" i="95"/>
  <c r="C916" i="93"/>
  <c r="B917" i="93"/>
  <c r="B916" i="91"/>
  <c r="C915" i="91"/>
  <c r="B915" i="90"/>
  <c r="C914" i="90"/>
  <c r="C880" i="100" l="1"/>
  <c r="B881" i="100"/>
  <c r="B921" i="95"/>
  <c r="C920" i="95"/>
  <c r="B918" i="93"/>
  <c r="C917" i="93"/>
  <c r="C916" i="91"/>
  <c r="B917" i="91"/>
  <c r="C915" i="90"/>
  <c r="B916" i="90"/>
  <c r="C881" i="100" l="1"/>
  <c r="B882" i="100"/>
  <c r="C921" i="95"/>
  <c r="B922" i="95"/>
  <c r="B919" i="93"/>
  <c r="C918" i="93"/>
  <c r="B918" i="91"/>
  <c r="C917" i="91"/>
  <c r="C916" i="90"/>
  <c r="B917" i="90"/>
  <c r="C882" i="100" l="1"/>
  <c r="B883" i="100"/>
  <c r="B923" i="95"/>
  <c r="C922" i="95"/>
  <c r="B920" i="93"/>
  <c r="C919" i="93"/>
  <c r="B919" i="91"/>
  <c r="C918" i="91"/>
  <c r="C917" i="90"/>
  <c r="B918" i="90"/>
  <c r="C883" i="100" l="1"/>
  <c r="B884" i="100"/>
  <c r="C923" i="95"/>
  <c r="B924" i="95"/>
  <c r="C920" i="93"/>
  <c r="B921" i="93"/>
  <c r="B920" i="91"/>
  <c r="C919" i="91"/>
  <c r="B919" i="90"/>
  <c r="C918" i="90"/>
  <c r="B885" i="100" l="1"/>
  <c r="C884" i="100"/>
  <c r="B925" i="95"/>
  <c r="C924" i="95"/>
  <c r="B922" i="93"/>
  <c r="C921" i="93"/>
  <c r="C920" i="91"/>
  <c r="B921" i="91"/>
  <c r="C919" i="90"/>
  <c r="B920" i="90"/>
  <c r="C885" i="100" l="1"/>
  <c r="B886" i="100"/>
  <c r="B926" i="95"/>
  <c r="C925" i="95"/>
  <c r="B923" i="93"/>
  <c r="C922" i="93"/>
  <c r="B922" i="91"/>
  <c r="C921" i="91"/>
  <c r="C920" i="90"/>
  <c r="B921" i="90"/>
  <c r="C886" i="100" l="1"/>
  <c r="B887" i="100"/>
  <c r="B927" i="95"/>
  <c r="C926" i="95"/>
  <c r="B924" i="93"/>
  <c r="C923" i="93"/>
  <c r="B923" i="91"/>
  <c r="C922" i="91"/>
  <c r="C921" i="90"/>
  <c r="B922" i="90"/>
  <c r="C887" i="100" l="1"/>
  <c r="B888" i="100"/>
  <c r="C927" i="95"/>
  <c r="B928" i="95"/>
  <c r="C924" i="93"/>
  <c r="B925" i="93"/>
  <c r="B924" i="91"/>
  <c r="C923" i="91"/>
  <c r="B923" i="90"/>
  <c r="C922" i="90"/>
  <c r="C888" i="100" l="1"/>
  <c r="B889" i="100"/>
  <c r="B929" i="95"/>
  <c r="C928" i="95"/>
  <c r="B926" i="93"/>
  <c r="C925" i="93"/>
  <c r="C924" i="91"/>
  <c r="B925" i="91"/>
  <c r="C923" i="90"/>
  <c r="B924" i="90"/>
  <c r="C889" i="100" l="1"/>
  <c r="B890" i="100"/>
  <c r="C929" i="95"/>
  <c r="B930" i="95"/>
  <c r="B927" i="93"/>
  <c r="C926" i="93"/>
  <c r="B926" i="91"/>
  <c r="C925" i="91"/>
  <c r="C924" i="90"/>
  <c r="B925" i="90"/>
  <c r="C890" i="100" l="1"/>
  <c r="B891" i="100"/>
  <c r="B931" i="95"/>
  <c r="C930" i="95"/>
  <c r="B928" i="93"/>
  <c r="C927" i="93"/>
  <c r="B927" i="91"/>
  <c r="C926" i="91"/>
  <c r="C925" i="90"/>
  <c r="B926" i="90"/>
  <c r="C891" i="100" l="1"/>
  <c r="B892" i="100"/>
  <c r="C931" i="95"/>
  <c r="B932" i="95"/>
  <c r="C928" i="93"/>
  <c r="B929" i="93"/>
  <c r="B928" i="91"/>
  <c r="C927" i="91"/>
  <c r="B927" i="90"/>
  <c r="C926" i="90"/>
  <c r="C892" i="100" l="1"/>
  <c r="B893" i="100"/>
  <c r="B933" i="95"/>
  <c r="C932" i="95"/>
  <c r="B930" i="93"/>
  <c r="C929" i="93"/>
  <c r="C928" i="91"/>
  <c r="B929" i="91"/>
  <c r="C927" i="90"/>
  <c r="B928" i="90"/>
  <c r="C893" i="100" l="1"/>
  <c r="B894" i="100"/>
  <c r="C894" i="100" s="1"/>
  <c r="B934" i="95"/>
  <c r="C933" i="95"/>
  <c r="B931" i="93"/>
  <c r="C930" i="93"/>
  <c r="B930" i="91"/>
  <c r="C929" i="91"/>
  <c r="C928" i="90"/>
  <c r="B929" i="90"/>
  <c r="B935" i="95" l="1"/>
  <c r="C934" i="95"/>
  <c r="B932" i="93"/>
  <c r="C931" i="93"/>
  <c r="B931" i="91"/>
  <c r="C930" i="91"/>
  <c r="C929" i="90"/>
  <c r="B930" i="90"/>
  <c r="C935" i="95" l="1"/>
  <c r="B936" i="95"/>
  <c r="C936" i="95" s="1"/>
  <c r="C932" i="93"/>
  <c r="B933" i="93"/>
  <c r="B932" i="91"/>
  <c r="C931" i="91"/>
  <c r="B931" i="90"/>
  <c r="C930" i="90"/>
  <c r="B934" i="93" l="1"/>
  <c r="C933" i="93"/>
  <c r="C932" i="91"/>
  <c r="B933" i="91"/>
  <c r="C931" i="90"/>
  <c r="B932" i="90"/>
  <c r="B935" i="93" l="1"/>
  <c r="C934" i="93"/>
  <c r="B934" i="91"/>
  <c r="C933" i="91"/>
  <c r="C932" i="90"/>
  <c r="B933" i="90"/>
  <c r="B936" i="93" l="1"/>
  <c r="C936" i="93" s="1"/>
  <c r="C935" i="93"/>
  <c r="B935" i="91"/>
  <c r="C934" i="91"/>
  <c r="C933" i="90"/>
  <c r="B934" i="90"/>
  <c r="B936" i="91" l="1"/>
  <c r="C936" i="91" s="1"/>
  <c r="C935" i="91"/>
  <c r="B935" i="90"/>
  <c r="C934" i="90"/>
  <c r="C935" i="90" l="1"/>
  <c r="B936" i="90"/>
  <c r="C936" i="90" s="1"/>
  <c r="M62" i="57" l="1"/>
  <c r="G59" i="57"/>
  <c r="D59" i="57"/>
  <c r="M61" i="87"/>
  <c r="M62" i="87"/>
  <c r="N62" i="87"/>
  <c r="B61" i="59"/>
  <c r="M62" i="88"/>
  <c r="N62" i="88"/>
  <c r="M61" i="88"/>
  <c r="M63" i="63"/>
  <c r="B53" i="68"/>
  <c r="B52" i="68"/>
  <c r="F52" i="68"/>
  <c r="C52" i="68"/>
  <c r="C63" i="66"/>
  <c r="C135" i="59" l="1"/>
  <c r="C145" i="59" l="1"/>
  <c r="M21" i="87" l="1"/>
  <c r="M21" i="88"/>
  <c r="S62" i="86"/>
  <c r="S62" i="89"/>
  <c r="B502" i="89" l="1"/>
  <c r="B503" i="89" s="1"/>
  <c r="C501" i="89"/>
  <c r="B499" i="89"/>
  <c r="C499" i="89" s="1"/>
  <c r="G347" i="89"/>
  <c r="C347" i="89"/>
  <c r="A347" i="89"/>
  <c r="G346" i="89"/>
  <c r="C346" i="89"/>
  <c r="A346" i="89"/>
  <c r="H345" i="89"/>
  <c r="G345" i="89"/>
  <c r="C345" i="89"/>
  <c r="A345" i="89"/>
  <c r="H344" i="89"/>
  <c r="G344" i="89"/>
  <c r="C344" i="89"/>
  <c r="A344" i="89"/>
  <c r="H343" i="89"/>
  <c r="G343" i="89"/>
  <c r="C343" i="89"/>
  <c r="A343" i="89"/>
  <c r="H342" i="89"/>
  <c r="G342" i="89"/>
  <c r="C342" i="89"/>
  <c r="A342" i="89"/>
  <c r="H341" i="89"/>
  <c r="G341" i="89"/>
  <c r="C341" i="89"/>
  <c r="A341" i="89"/>
  <c r="H340" i="89"/>
  <c r="G340" i="89"/>
  <c r="C340" i="89"/>
  <c r="A340" i="89"/>
  <c r="H339" i="89"/>
  <c r="G339" i="89"/>
  <c r="C339" i="89"/>
  <c r="A339" i="89"/>
  <c r="H338" i="89"/>
  <c r="G338" i="89"/>
  <c r="C338" i="89"/>
  <c r="A338" i="89"/>
  <c r="H337" i="89"/>
  <c r="G337" i="89"/>
  <c r="C337" i="89"/>
  <c r="A337" i="89"/>
  <c r="H336" i="89"/>
  <c r="G336" i="89"/>
  <c r="C336" i="89"/>
  <c r="A336" i="89"/>
  <c r="H335" i="89"/>
  <c r="G335" i="89"/>
  <c r="C335" i="89"/>
  <c r="A335" i="89"/>
  <c r="G334" i="89"/>
  <c r="C334" i="89"/>
  <c r="A334" i="89"/>
  <c r="H333" i="89"/>
  <c r="G333" i="89"/>
  <c r="C333" i="89"/>
  <c r="A333" i="89"/>
  <c r="H332" i="89"/>
  <c r="G332" i="89"/>
  <c r="C332" i="89"/>
  <c r="A332" i="89"/>
  <c r="H331" i="89"/>
  <c r="G331" i="89"/>
  <c r="C331" i="89"/>
  <c r="A331" i="89"/>
  <c r="H330" i="89"/>
  <c r="G330" i="89"/>
  <c r="C330" i="89"/>
  <c r="A330" i="89"/>
  <c r="H329" i="89"/>
  <c r="G329" i="89"/>
  <c r="C329" i="89"/>
  <c r="A329" i="89"/>
  <c r="H328" i="89"/>
  <c r="G328" i="89"/>
  <c r="C328" i="89"/>
  <c r="A328" i="89"/>
  <c r="H327" i="89"/>
  <c r="G327" i="89"/>
  <c r="C327" i="89"/>
  <c r="A327" i="89"/>
  <c r="H326" i="89"/>
  <c r="G326" i="89"/>
  <c r="C326" i="89"/>
  <c r="A326" i="89"/>
  <c r="H325" i="89"/>
  <c r="G325" i="89"/>
  <c r="C325" i="89"/>
  <c r="A325" i="89"/>
  <c r="G324" i="89"/>
  <c r="C324" i="89"/>
  <c r="A324" i="89"/>
  <c r="H323" i="89"/>
  <c r="G323" i="89"/>
  <c r="C323" i="89"/>
  <c r="A323" i="89"/>
  <c r="G322" i="89"/>
  <c r="C322" i="89"/>
  <c r="A322" i="89"/>
  <c r="H321" i="89"/>
  <c r="G321" i="89"/>
  <c r="C321" i="89"/>
  <c r="A321" i="89"/>
  <c r="G320" i="89"/>
  <c r="C320" i="89"/>
  <c r="A320" i="89"/>
  <c r="H319" i="89"/>
  <c r="G319" i="89"/>
  <c r="C319" i="89"/>
  <c r="A319" i="89"/>
  <c r="G318" i="89"/>
  <c r="C318" i="89"/>
  <c r="A318" i="89"/>
  <c r="H317" i="89"/>
  <c r="G317" i="89"/>
  <c r="C317" i="89"/>
  <c r="A317" i="89"/>
  <c r="H316" i="89"/>
  <c r="G316" i="89"/>
  <c r="C316" i="89"/>
  <c r="A316" i="89"/>
  <c r="H315" i="89"/>
  <c r="G315" i="89"/>
  <c r="C315" i="89"/>
  <c r="A315" i="89"/>
  <c r="H314" i="89"/>
  <c r="G314" i="89"/>
  <c r="C314" i="89"/>
  <c r="A314" i="89"/>
  <c r="H313" i="89"/>
  <c r="G313" i="89"/>
  <c r="C313" i="89"/>
  <c r="A313" i="89"/>
  <c r="H312" i="89"/>
  <c r="G312" i="89"/>
  <c r="C312" i="89"/>
  <c r="A312" i="89"/>
  <c r="H311" i="89"/>
  <c r="G311" i="89"/>
  <c r="C311" i="89"/>
  <c r="A311" i="89"/>
  <c r="H310" i="89"/>
  <c r="G310" i="89"/>
  <c r="C310" i="89"/>
  <c r="A310" i="89"/>
  <c r="H309" i="89"/>
  <c r="G309" i="89"/>
  <c r="C309" i="89"/>
  <c r="A309" i="89"/>
  <c r="H308" i="89"/>
  <c r="G308" i="89"/>
  <c r="C308" i="89"/>
  <c r="A308" i="89"/>
  <c r="H307" i="89"/>
  <c r="G307" i="89"/>
  <c r="C307" i="89"/>
  <c r="A307" i="89"/>
  <c r="H306" i="89"/>
  <c r="G306" i="89"/>
  <c r="C306" i="89"/>
  <c r="A306" i="89"/>
  <c r="H305" i="89"/>
  <c r="G305" i="89"/>
  <c r="C305" i="89"/>
  <c r="A305" i="89"/>
  <c r="H304" i="89"/>
  <c r="G304" i="89"/>
  <c r="C304" i="89"/>
  <c r="A304" i="89"/>
  <c r="H303" i="89"/>
  <c r="G303" i="89"/>
  <c r="C303" i="89"/>
  <c r="A303" i="89"/>
  <c r="H302" i="89"/>
  <c r="G302" i="89"/>
  <c r="C302" i="89"/>
  <c r="A302" i="89"/>
  <c r="H301" i="89"/>
  <c r="G301" i="89"/>
  <c r="C301" i="89"/>
  <c r="A301" i="89"/>
  <c r="H300" i="89"/>
  <c r="G300" i="89"/>
  <c r="C300" i="89"/>
  <c r="A300" i="89"/>
  <c r="H299" i="89"/>
  <c r="G299" i="89"/>
  <c r="C299" i="89"/>
  <c r="A299" i="89"/>
  <c r="H298" i="89"/>
  <c r="G298" i="89"/>
  <c r="C298" i="89"/>
  <c r="A298" i="89"/>
  <c r="H297" i="89"/>
  <c r="G297" i="89"/>
  <c r="C297" i="89"/>
  <c r="A297" i="89"/>
  <c r="H296" i="89"/>
  <c r="G296" i="89"/>
  <c r="C296" i="89"/>
  <c r="A296" i="89"/>
  <c r="H295" i="89"/>
  <c r="G295" i="89"/>
  <c r="C295" i="89"/>
  <c r="A295" i="89"/>
  <c r="H294" i="89"/>
  <c r="G294" i="89"/>
  <c r="C294" i="89"/>
  <c r="A294" i="89"/>
  <c r="H293" i="89"/>
  <c r="G293" i="89"/>
  <c r="C293" i="89"/>
  <c r="A293" i="89"/>
  <c r="H292" i="89"/>
  <c r="G292" i="89"/>
  <c r="C292" i="89"/>
  <c r="A292" i="89"/>
  <c r="H291" i="89"/>
  <c r="G291" i="89"/>
  <c r="C291" i="89"/>
  <c r="A291" i="89"/>
  <c r="H290" i="89"/>
  <c r="G290" i="89"/>
  <c r="C290" i="89"/>
  <c r="A290" i="89"/>
  <c r="H289" i="89"/>
  <c r="G289" i="89"/>
  <c r="C289" i="89"/>
  <c r="A289" i="89"/>
  <c r="H288" i="89"/>
  <c r="G288" i="89"/>
  <c r="C288" i="89"/>
  <c r="A288" i="89"/>
  <c r="H287" i="89"/>
  <c r="G287" i="89"/>
  <c r="C287" i="89"/>
  <c r="A287" i="89"/>
  <c r="H286" i="89"/>
  <c r="G286" i="89"/>
  <c r="C286" i="89"/>
  <c r="A286" i="89"/>
  <c r="H285" i="89"/>
  <c r="G285" i="89"/>
  <c r="C285" i="89"/>
  <c r="A285" i="89"/>
  <c r="H284" i="89"/>
  <c r="G284" i="89"/>
  <c r="C284" i="89"/>
  <c r="A284" i="89"/>
  <c r="H283" i="89"/>
  <c r="G283" i="89"/>
  <c r="C283" i="89"/>
  <c r="A283" i="89"/>
  <c r="H282" i="89"/>
  <c r="G282" i="89"/>
  <c r="C282" i="89"/>
  <c r="A282" i="89"/>
  <c r="H281" i="89"/>
  <c r="G281" i="89"/>
  <c r="C281" i="89"/>
  <c r="A281" i="89"/>
  <c r="H280" i="89"/>
  <c r="G280" i="89"/>
  <c r="C280" i="89"/>
  <c r="A280" i="89"/>
  <c r="H279" i="89"/>
  <c r="G279" i="89"/>
  <c r="C279" i="89"/>
  <c r="A279" i="89"/>
  <c r="H278" i="89"/>
  <c r="G278" i="89"/>
  <c r="C278" i="89"/>
  <c r="A278" i="89"/>
  <c r="H277" i="89"/>
  <c r="G277" i="89"/>
  <c r="C277" i="89"/>
  <c r="A277" i="89"/>
  <c r="H276" i="89"/>
  <c r="G276" i="89"/>
  <c r="C276" i="89"/>
  <c r="A276" i="89"/>
  <c r="H275" i="89"/>
  <c r="G275" i="89"/>
  <c r="C275" i="89"/>
  <c r="A275" i="89"/>
  <c r="H274" i="89"/>
  <c r="G274" i="89"/>
  <c r="C274" i="89"/>
  <c r="A274" i="89"/>
  <c r="H273" i="89"/>
  <c r="G273" i="89"/>
  <c r="C273" i="89"/>
  <c r="A273" i="89"/>
  <c r="H272" i="89"/>
  <c r="G272" i="89"/>
  <c r="C272" i="89"/>
  <c r="A272" i="89"/>
  <c r="H271" i="89"/>
  <c r="G271" i="89"/>
  <c r="C271" i="89"/>
  <c r="A271" i="89"/>
  <c r="H270" i="89"/>
  <c r="G270" i="89"/>
  <c r="C270" i="89"/>
  <c r="A270" i="89"/>
  <c r="H269" i="89"/>
  <c r="G269" i="89"/>
  <c r="C269" i="89"/>
  <c r="A269" i="89"/>
  <c r="H268" i="89"/>
  <c r="G268" i="89"/>
  <c r="C268" i="89"/>
  <c r="A268" i="89"/>
  <c r="H267" i="89"/>
  <c r="G267" i="89"/>
  <c r="C267" i="89"/>
  <c r="A267" i="89"/>
  <c r="G266" i="89"/>
  <c r="C266" i="89"/>
  <c r="A266" i="89"/>
  <c r="H265" i="89"/>
  <c r="G265" i="89"/>
  <c r="C265" i="89"/>
  <c r="A265" i="89"/>
  <c r="H264" i="89"/>
  <c r="G264" i="89"/>
  <c r="C264" i="89"/>
  <c r="A264" i="89"/>
  <c r="H263" i="89"/>
  <c r="G263" i="89"/>
  <c r="C263" i="89"/>
  <c r="A263" i="89"/>
  <c r="G262" i="89"/>
  <c r="C262" i="89"/>
  <c r="A262" i="89"/>
  <c r="H261" i="89"/>
  <c r="G261" i="89"/>
  <c r="C261" i="89"/>
  <c r="A261" i="89"/>
  <c r="H260" i="89"/>
  <c r="G260" i="89"/>
  <c r="C260" i="89"/>
  <c r="A260" i="89"/>
  <c r="H259" i="89"/>
  <c r="G259" i="89"/>
  <c r="C259" i="89"/>
  <c r="A259" i="89"/>
  <c r="G258" i="89"/>
  <c r="C258" i="89"/>
  <c r="A258" i="89"/>
  <c r="H257" i="89"/>
  <c r="G257" i="89"/>
  <c r="C257" i="89"/>
  <c r="A257" i="89"/>
  <c r="H256" i="89"/>
  <c r="G256" i="89"/>
  <c r="C256" i="89"/>
  <c r="A256" i="89"/>
  <c r="H255" i="89"/>
  <c r="G255" i="89"/>
  <c r="C255" i="89"/>
  <c r="A255" i="89"/>
  <c r="G254" i="89"/>
  <c r="C254" i="89"/>
  <c r="A254" i="89"/>
  <c r="H253" i="89"/>
  <c r="G253" i="89"/>
  <c r="C253" i="89"/>
  <c r="A253" i="89"/>
  <c r="H252" i="89"/>
  <c r="G252" i="89"/>
  <c r="C252" i="89"/>
  <c r="A252" i="89"/>
  <c r="H251" i="89"/>
  <c r="G251" i="89"/>
  <c r="C251" i="89"/>
  <c r="A251" i="89"/>
  <c r="G250" i="89"/>
  <c r="C250" i="89"/>
  <c r="A250" i="89"/>
  <c r="H249" i="89"/>
  <c r="G249" i="89"/>
  <c r="A249" i="89"/>
  <c r="G66" i="89"/>
  <c r="A64" i="89"/>
  <c r="B64" i="89" s="1"/>
  <c r="A63" i="89"/>
  <c r="C63" i="89" s="1"/>
  <c r="A62" i="89"/>
  <c r="A60" i="89"/>
  <c r="A59" i="89"/>
  <c r="A58" i="89"/>
  <c r="C58" i="89" s="1"/>
  <c r="A57" i="89"/>
  <c r="A56" i="89"/>
  <c r="A29" i="89"/>
  <c r="B29" i="89" s="1"/>
  <c r="A28" i="89"/>
  <c r="B28" i="89" s="1"/>
  <c r="C28" i="89" s="1"/>
  <c r="A27" i="89"/>
  <c r="B27" i="89" s="1"/>
  <c r="A26" i="89"/>
  <c r="B26" i="89" s="1"/>
  <c r="P20" i="89" s="1"/>
  <c r="A25" i="89"/>
  <c r="B25" i="89" s="1"/>
  <c r="A24" i="89"/>
  <c r="B24" i="89" s="1"/>
  <c r="A23" i="89"/>
  <c r="A22" i="89"/>
  <c r="B22" i="89" s="1"/>
  <c r="A21" i="89"/>
  <c r="B21" i="89" s="1"/>
  <c r="K20" i="89"/>
  <c r="A20" i="89"/>
  <c r="B20" i="89" s="1"/>
  <c r="A19" i="89"/>
  <c r="B19" i="89" s="1"/>
  <c r="P24" i="89" s="1"/>
  <c r="S18" i="89"/>
  <c r="A18" i="89"/>
  <c r="B18" i="89" s="1"/>
  <c r="S17" i="89"/>
  <c r="A17" i="89"/>
  <c r="C17" i="89" s="1"/>
  <c r="S16" i="89"/>
  <c r="A16" i="89"/>
  <c r="C16" i="89" s="1"/>
  <c r="P6" i="89" s="1"/>
  <c r="S15" i="89"/>
  <c r="A15" i="89"/>
  <c r="B15" i="89" s="1"/>
  <c r="I24" i="89" s="1"/>
  <c r="S14" i="89"/>
  <c r="A14" i="89"/>
  <c r="B14" i="89" s="1"/>
  <c r="A13" i="89"/>
  <c r="C13" i="89" s="1"/>
  <c r="I13" i="89" s="1"/>
  <c r="K11" i="89"/>
  <c r="K2" i="89"/>
  <c r="E145" i="88"/>
  <c r="H145" i="88" s="1"/>
  <c r="C148" i="88" s="1"/>
  <c r="C138" i="88"/>
  <c r="C133" i="88"/>
  <c r="B128" i="88"/>
  <c r="E124" i="88"/>
  <c r="H124" i="88" s="1"/>
  <c r="C128" i="88" s="1"/>
  <c r="M121" i="88"/>
  <c r="M120" i="88"/>
  <c r="M117" i="88"/>
  <c r="C116" i="88"/>
  <c r="E107" i="88"/>
  <c r="H107" i="88" s="1"/>
  <c r="C111" i="88" s="1"/>
  <c r="C100" i="88"/>
  <c r="J99" i="88"/>
  <c r="C96" i="88"/>
  <c r="C92" i="88"/>
  <c r="C90" i="88"/>
  <c r="C88" i="88"/>
  <c r="C83" i="88"/>
  <c r="C81" i="88"/>
  <c r="C79" i="88"/>
  <c r="C77" i="88"/>
  <c r="C75" i="88"/>
  <c r="C73" i="88"/>
  <c r="C71" i="88"/>
  <c r="C69" i="88"/>
  <c r="O62" i="88"/>
  <c r="B62" i="88"/>
  <c r="O61" i="88"/>
  <c r="N61" i="88"/>
  <c r="B63" i="88" s="1"/>
  <c r="J59" i="88"/>
  <c r="I62" i="88" s="1"/>
  <c r="J62" i="88" s="1"/>
  <c r="G59" i="88"/>
  <c r="F62" i="88" s="1"/>
  <c r="D59" i="88"/>
  <c r="C62" i="88" s="1"/>
  <c r="C55" i="88"/>
  <c r="B55" i="88"/>
  <c r="J51" i="88"/>
  <c r="I55" i="88" s="1"/>
  <c r="G51" i="88"/>
  <c r="F55" i="88" s="1"/>
  <c r="D51" i="88"/>
  <c r="C48" i="88"/>
  <c r="D43" i="88"/>
  <c r="H43" i="88" s="1"/>
  <c r="D42" i="88"/>
  <c r="C44" i="88" s="1"/>
  <c r="E38" i="88"/>
  <c r="E37" i="88"/>
  <c r="E36" i="88"/>
  <c r="E35" i="88"/>
  <c r="E34" i="88"/>
  <c r="E33" i="88"/>
  <c r="E32" i="88"/>
  <c r="D27" i="88"/>
  <c r="D24" i="88"/>
  <c r="E24" i="88" s="1"/>
  <c r="D22" i="88"/>
  <c r="J20" i="88"/>
  <c r="J19" i="88"/>
  <c r="N16" i="88"/>
  <c r="O15" i="88" s="1"/>
  <c r="O16" i="88" s="1"/>
  <c r="D29" i="88" s="1"/>
  <c r="C14" i="88"/>
  <c r="C10" i="88"/>
  <c r="B10" i="88"/>
  <c r="B56" i="89" l="1"/>
  <c r="C56" i="89"/>
  <c r="G35" i="88"/>
  <c r="C39" i="88" s="1"/>
  <c r="H42" i="88"/>
  <c r="I28" i="89"/>
  <c r="C28" i="88"/>
  <c r="C18" i="89"/>
  <c r="B60" i="89"/>
  <c r="C59" i="89" s="1"/>
  <c r="I22" i="89"/>
  <c r="I14" i="89" s="1"/>
  <c r="I23" i="89"/>
  <c r="P12" i="89"/>
  <c r="Q15" i="89"/>
  <c r="P11" i="89"/>
  <c r="P14" i="89"/>
  <c r="P18" i="89"/>
  <c r="B16" i="89"/>
  <c r="P5" i="89"/>
  <c r="B17" i="89"/>
  <c r="B63" i="89"/>
  <c r="B58" i="89"/>
  <c r="C64" i="89" s="1"/>
  <c r="P2" i="89"/>
  <c r="P9" i="89"/>
  <c r="P7" i="89"/>
  <c r="B62" i="89"/>
  <c r="K62" i="89" s="1"/>
  <c r="C20" i="89"/>
  <c r="B23" i="89"/>
  <c r="P8" i="89"/>
  <c r="G67" i="89"/>
  <c r="A66" i="89"/>
  <c r="P3" i="89"/>
  <c r="P26" i="89"/>
  <c r="P25" i="89"/>
  <c r="P23" i="89"/>
  <c r="P21" i="89"/>
  <c r="C19" i="89"/>
  <c r="P27" i="89"/>
  <c r="I25" i="89"/>
  <c r="P4" i="89"/>
  <c r="B13" i="89"/>
  <c r="P15" i="89"/>
  <c r="P16" i="89"/>
  <c r="P13" i="89"/>
  <c r="P17" i="89"/>
  <c r="P22" i="89"/>
  <c r="C29" i="89"/>
  <c r="C503" i="89"/>
  <c r="B504" i="89"/>
  <c r="C502" i="89"/>
  <c r="E145" i="87"/>
  <c r="H145" i="87" s="1"/>
  <c r="C148" i="87" s="1"/>
  <c r="C138" i="87"/>
  <c r="C133" i="87"/>
  <c r="B128" i="87"/>
  <c r="E124" i="87"/>
  <c r="H124" i="87" s="1"/>
  <c r="C128" i="87" s="1"/>
  <c r="M121" i="87"/>
  <c r="M120" i="87"/>
  <c r="M117" i="87"/>
  <c r="C116" i="87"/>
  <c r="E107" i="87"/>
  <c r="H107" i="87" s="1"/>
  <c r="C111" i="87" s="1"/>
  <c r="C100" i="87"/>
  <c r="J99" i="87"/>
  <c r="C96" i="87"/>
  <c r="C92" i="87"/>
  <c r="C90" i="87"/>
  <c r="C88" i="87"/>
  <c r="C83" i="87"/>
  <c r="C81" i="87"/>
  <c r="C79" i="87"/>
  <c r="C77" i="87"/>
  <c r="C75" i="87"/>
  <c r="C73" i="87"/>
  <c r="C71" i="87"/>
  <c r="C69" i="87"/>
  <c r="O62" i="87"/>
  <c r="B63" i="87"/>
  <c r="B62" i="87"/>
  <c r="O61" i="87"/>
  <c r="N61" i="87"/>
  <c r="J59" i="87"/>
  <c r="I62" i="87" s="1"/>
  <c r="J62" i="87" s="1"/>
  <c r="G59" i="87"/>
  <c r="F62" i="87" s="1"/>
  <c r="D59" i="87"/>
  <c r="C62" i="87" s="1"/>
  <c r="F55" i="87"/>
  <c r="C55" i="87"/>
  <c r="B55" i="87"/>
  <c r="J51" i="87"/>
  <c r="I55" i="87" s="1"/>
  <c r="G51" i="87"/>
  <c r="D51" i="87"/>
  <c r="C48" i="87"/>
  <c r="D43" i="87"/>
  <c r="H43" i="87" s="1"/>
  <c r="D42" i="87"/>
  <c r="E38" i="87"/>
  <c r="E37" i="87"/>
  <c r="E36" i="87"/>
  <c r="E35" i="87"/>
  <c r="E34" i="87"/>
  <c r="E33" i="87"/>
  <c r="E32" i="87"/>
  <c r="D27" i="87"/>
  <c r="E24" i="87"/>
  <c r="D24" i="87"/>
  <c r="D22" i="87"/>
  <c r="J20" i="87"/>
  <c r="J19" i="87"/>
  <c r="N16" i="87"/>
  <c r="O15" i="87"/>
  <c r="C14" i="87"/>
  <c r="C10" i="87"/>
  <c r="B10" i="87"/>
  <c r="B502" i="86"/>
  <c r="B503" i="86" s="1"/>
  <c r="C501" i="86"/>
  <c r="B499" i="86"/>
  <c r="C499" i="86" s="1"/>
  <c r="G347" i="86"/>
  <c r="C347" i="86"/>
  <c r="A347" i="86"/>
  <c r="G346" i="86"/>
  <c r="C346" i="86"/>
  <c r="A346" i="86"/>
  <c r="H345" i="86"/>
  <c r="G345" i="86"/>
  <c r="C345" i="86"/>
  <c r="A345" i="86"/>
  <c r="H344" i="86"/>
  <c r="G344" i="86"/>
  <c r="C344" i="86"/>
  <c r="A344" i="86"/>
  <c r="H343" i="86"/>
  <c r="G343" i="86"/>
  <c r="C343" i="86"/>
  <c r="A343" i="86"/>
  <c r="H342" i="86"/>
  <c r="G342" i="86"/>
  <c r="C342" i="86"/>
  <c r="A342" i="86"/>
  <c r="H341" i="86"/>
  <c r="G341" i="86"/>
  <c r="C341" i="86"/>
  <c r="A341" i="86"/>
  <c r="H340" i="86"/>
  <c r="G340" i="86"/>
  <c r="C340" i="86"/>
  <c r="A340" i="86"/>
  <c r="H339" i="86"/>
  <c r="G339" i="86"/>
  <c r="C339" i="86"/>
  <c r="A339" i="86"/>
  <c r="H338" i="86"/>
  <c r="G338" i="86"/>
  <c r="C338" i="86"/>
  <c r="A338" i="86"/>
  <c r="H337" i="86"/>
  <c r="G337" i="86"/>
  <c r="C337" i="86"/>
  <c r="A337" i="86"/>
  <c r="H336" i="86"/>
  <c r="G336" i="86"/>
  <c r="C336" i="86"/>
  <c r="A336" i="86"/>
  <c r="H335" i="86"/>
  <c r="G335" i="86"/>
  <c r="C335" i="86"/>
  <c r="A335" i="86"/>
  <c r="G334" i="86"/>
  <c r="C334" i="86"/>
  <c r="A334" i="86"/>
  <c r="H333" i="86"/>
  <c r="G333" i="86"/>
  <c r="C333" i="86"/>
  <c r="A333" i="86"/>
  <c r="H332" i="86"/>
  <c r="G332" i="86"/>
  <c r="C332" i="86"/>
  <c r="A332" i="86"/>
  <c r="H331" i="86"/>
  <c r="G331" i="86"/>
  <c r="C331" i="86"/>
  <c r="A331" i="86"/>
  <c r="H330" i="86"/>
  <c r="G330" i="86"/>
  <c r="C330" i="86"/>
  <c r="A330" i="86"/>
  <c r="H329" i="86"/>
  <c r="G329" i="86"/>
  <c r="C329" i="86"/>
  <c r="A329" i="86"/>
  <c r="H328" i="86"/>
  <c r="G328" i="86"/>
  <c r="C328" i="86"/>
  <c r="A328" i="86"/>
  <c r="H327" i="86"/>
  <c r="G327" i="86"/>
  <c r="C327" i="86"/>
  <c r="A327" i="86"/>
  <c r="H326" i="86"/>
  <c r="G326" i="86"/>
  <c r="C326" i="86"/>
  <c r="A326" i="86"/>
  <c r="H325" i="86"/>
  <c r="G325" i="86"/>
  <c r="C325" i="86"/>
  <c r="A325" i="86"/>
  <c r="G324" i="86"/>
  <c r="C324" i="86"/>
  <c r="A324" i="86"/>
  <c r="H323" i="86"/>
  <c r="G323" i="86"/>
  <c r="C323" i="86"/>
  <c r="A323" i="86"/>
  <c r="G322" i="86"/>
  <c r="C322" i="86"/>
  <c r="A322" i="86"/>
  <c r="H321" i="86"/>
  <c r="G321" i="86"/>
  <c r="C321" i="86"/>
  <c r="A321" i="86"/>
  <c r="G320" i="86"/>
  <c r="C320" i="86"/>
  <c r="A320" i="86"/>
  <c r="H319" i="86"/>
  <c r="G319" i="86"/>
  <c r="C319" i="86"/>
  <c r="A319" i="86"/>
  <c r="G318" i="86"/>
  <c r="C318" i="86"/>
  <c r="A318" i="86"/>
  <c r="H317" i="86"/>
  <c r="G317" i="86"/>
  <c r="C317" i="86"/>
  <c r="A317" i="86"/>
  <c r="H316" i="86"/>
  <c r="G316" i="86"/>
  <c r="C316" i="86"/>
  <c r="A316" i="86"/>
  <c r="H315" i="86"/>
  <c r="G315" i="86"/>
  <c r="C315" i="86"/>
  <c r="A315" i="86"/>
  <c r="H314" i="86"/>
  <c r="G314" i="86"/>
  <c r="C314" i="86"/>
  <c r="A314" i="86"/>
  <c r="H313" i="86"/>
  <c r="G313" i="86"/>
  <c r="C313" i="86"/>
  <c r="A313" i="86"/>
  <c r="H312" i="86"/>
  <c r="G312" i="86"/>
  <c r="C312" i="86"/>
  <c r="A312" i="86"/>
  <c r="H311" i="86"/>
  <c r="G311" i="86"/>
  <c r="C311" i="86"/>
  <c r="A311" i="86"/>
  <c r="H310" i="86"/>
  <c r="G310" i="86"/>
  <c r="C310" i="86"/>
  <c r="A310" i="86"/>
  <c r="H309" i="86"/>
  <c r="G309" i="86"/>
  <c r="C309" i="86"/>
  <c r="A309" i="86"/>
  <c r="H308" i="86"/>
  <c r="G308" i="86"/>
  <c r="C308" i="86"/>
  <c r="A308" i="86"/>
  <c r="H307" i="86"/>
  <c r="G307" i="86"/>
  <c r="C307" i="86"/>
  <c r="A307" i="86"/>
  <c r="H306" i="86"/>
  <c r="G306" i="86"/>
  <c r="C306" i="86"/>
  <c r="A306" i="86"/>
  <c r="H305" i="86"/>
  <c r="G305" i="86"/>
  <c r="C305" i="86"/>
  <c r="A305" i="86"/>
  <c r="H304" i="86"/>
  <c r="G304" i="86"/>
  <c r="C304" i="86"/>
  <c r="A304" i="86"/>
  <c r="H303" i="86"/>
  <c r="G303" i="86"/>
  <c r="C303" i="86"/>
  <c r="A303" i="86"/>
  <c r="H302" i="86"/>
  <c r="G302" i="86"/>
  <c r="C302" i="86"/>
  <c r="A302" i="86"/>
  <c r="H301" i="86"/>
  <c r="G301" i="86"/>
  <c r="C301" i="86"/>
  <c r="A301" i="86"/>
  <c r="H300" i="86"/>
  <c r="G300" i="86"/>
  <c r="C300" i="86"/>
  <c r="A300" i="86"/>
  <c r="H299" i="86"/>
  <c r="G299" i="86"/>
  <c r="C299" i="86"/>
  <c r="A299" i="86"/>
  <c r="H298" i="86"/>
  <c r="G298" i="86"/>
  <c r="C298" i="86"/>
  <c r="A298" i="86"/>
  <c r="H297" i="86"/>
  <c r="G297" i="86"/>
  <c r="C297" i="86"/>
  <c r="A297" i="86"/>
  <c r="H296" i="86"/>
  <c r="G296" i="86"/>
  <c r="C296" i="86"/>
  <c r="A296" i="86"/>
  <c r="H295" i="86"/>
  <c r="G295" i="86"/>
  <c r="C295" i="86"/>
  <c r="A295" i="86"/>
  <c r="H294" i="86"/>
  <c r="G294" i="86"/>
  <c r="C294" i="86"/>
  <c r="A294" i="86"/>
  <c r="H293" i="86"/>
  <c r="G293" i="86"/>
  <c r="C293" i="86"/>
  <c r="A293" i="86"/>
  <c r="H292" i="86"/>
  <c r="G292" i="86"/>
  <c r="C292" i="86"/>
  <c r="A292" i="86"/>
  <c r="H291" i="86"/>
  <c r="G291" i="86"/>
  <c r="C291" i="86"/>
  <c r="A291" i="86"/>
  <c r="H290" i="86"/>
  <c r="G290" i="86"/>
  <c r="C290" i="86"/>
  <c r="A290" i="86"/>
  <c r="H289" i="86"/>
  <c r="G289" i="86"/>
  <c r="C289" i="86"/>
  <c r="A289" i="86"/>
  <c r="H288" i="86"/>
  <c r="G288" i="86"/>
  <c r="C288" i="86"/>
  <c r="A288" i="86"/>
  <c r="H287" i="86"/>
  <c r="G287" i="86"/>
  <c r="C287" i="86"/>
  <c r="A287" i="86"/>
  <c r="H286" i="86"/>
  <c r="G286" i="86"/>
  <c r="C286" i="86"/>
  <c r="A286" i="86"/>
  <c r="H285" i="86"/>
  <c r="G285" i="86"/>
  <c r="C285" i="86"/>
  <c r="A285" i="86"/>
  <c r="H284" i="86"/>
  <c r="G284" i="86"/>
  <c r="C284" i="86"/>
  <c r="A284" i="86"/>
  <c r="H283" i="86"/>
  <c r="G283" i="86"/>
  <c r="C283" i="86"/>
  <c r="A283" i="86"/>
  <c r="H282" i="86"/>
  <c r="G282" i="86"/>
  <c r="C282" i="86"/>
  <c r="A282" i="86"/>
  <c r="H281" i="86"/>
  <c r="G281" i="86"/>
  <c r="C281" i="86"/>
  <c r="A281" i="86"/>
  <c r="H280" i="86"/>
  <c r="G280" i="86"/>
  <c r="C280" i="86"/>
  <c r="A280" i="86"/>
  <c r="H279" i="86"/>
  <c r="G279" i="86"/>
  <c r="C279" i="86"/>
  <c r="A279" i="86"/>
  <c r="H278" i="86"/>
  <c r="G278" i="86"/>
  <c r="C278" i="86"/>
  <c r="A278" i="86"/>
  <c r="H277" i="86"/>
  <c r="G277" i="86"/>
  <c r="C277" i="86"/>
  <c r="A277" i="86"/>
  <c r="H276" i="86"/>
  <c r="G276" i="86"/>
  <c r="C276" i="86"/>
  <c r="A276" i="86"/>
  <c r="H275" i="86"/>
  <c r="G275" i="86"/>
  <c r="C275" i="86"/>
  <c r="A275" i="86"/>
  <c r="H274" i="86"/>
  <c r="G274" i="86"/>
  <c r="C274" i="86"/>
  <c r="A274" i="86"/>
  <c r="H273" i="86"/>
  <c r="G273" i="86"/>
  <c r="C273" i="86"/>
  <c r="A273" i="86"/>
  <c r="H272" i="86"/>
  <c r="G272" i="86"/>
  <c r="C272" i="86"/>
  <c r="A272" i="86"/>
  <c r="H271" i="86"/>
  <c r="G271" i="86"/>
  <c r="C271" i="86"/>
  <c r="A271" i="86"/>
  <c r="H270" i="86"/>
  <c r="G270" i="86"/>
  <c r="C270" i="86"/>
  <c r="A270" i="86"/>
  <c r="H269" i="86"/>
  <c r="G269" i="86"/>
  <c r="C269" i="86"/>
  <c r="A269" i="86"/>
  <c r="H268" i="86"/>
  <c r="G268" i="86"/>
  <c r="C268" i="86"/>
  <c r="A268" i="86"/>
  <c r="H267" i="86"/>
  <c r="G267" i="86"/>
  <c r="C267" i="86"/>
  <c r="A267" i="86"/>
  <c r="G266" i="86"/>
  <c r="C266" i="86"/>
  <c r="A266" i="86"/>
  <c r="H265" i="86"/>
  <c r="G265" i="86"/>
  <c r="C265" i="86"/>
  <c r="A265" i="86"/>
  <c r="H264" i="86"/>
  <c r="G264" i="86"/>
  <c r="C264" i="86"/>
  <c r="A264" i="86"/>
  <c r="H263" i="86"/>
  <c r="G263" i="86"/>
  <c r="C263" i="86"/>
  <c r="A263" i="86"/>
  <c r="G262" i="86"/>
  <c r="C262" i="86"/>
  <c r="A262" i="86"/>
  <c r="H261" i="86"/>
  <c r="G261" i="86"/>
  <c r="C261" i="86"/>
  <c r="A261" i="86"/>
  <c r="H260" i="86"/>
  <c r="G260" i="86"/>
  <c r="C260" i="86"/>
  <c r="A260" i="86"/>
  <c r="H259" i="86"/>
  <c r="G259" i="86"/>
  <c r="C259" i="86"/>
  <c r="A259" i="86"/>
  <c r="G258" i="86"/>
  <c r="C258" i="86"/>
  <c r="A258" i="86"/>
  <c r="H257" i="86"/>
  <c r="G257" i="86"/>
  <c r="C257" i="86"/>
  <c r="A257" i="86"/>
  <c r="H256" i="86"/>
  <c r="G256" i="86"/>
  <c r="C256" i="86"/>
  <c r="A256" i="86"/>
  <c r="H255" i="86"/>
  <c r="G255" i="86"/>
  <c r="C255" i="86"/>
  <c r="A255" i="86"/>
  <c r="G254" i="86"/>
  <c r="C254" i="86"/>
  <c r="A254" i="86"/>
  <c r="H253" i="86"/>
  <c r="G253" i="86"/>
  <c r="C253" i="86"/>
  <c r="A253" i="86"/>
  <c r="H252" i="86"/>
  <c r="G252" i="86"/>
  <c r="C252" i="86"/>
  <c r="A252" i="86"/>
  <c r="H251" i="86"/>
  <c r="G251" i="86"/>
  <c r="C251" i="86"/>
  <c r="A251" i="86"/>
  <c r="G250" i="86"/>
  <c r="C250" i="86"/>
  <c r="A250" i="86"/>
  <c r="H249" i="86"/>
  <c r="G249" i="86"/>
  <c r="A249" i="86"/>
  <c r="G66" i="86"/>
  <c r="A64" i="86"/>
  <c r="B64" i="86" s="1"/>
  <c r="A63" i="86"/>
  <c r="C63" i="86" s="1"/>
  <c r="A62" i="86"/>
  <c r="A60" i="86"/>
  <c r="A59" i="86"/>
  <c r="A58" i="86"/>
  <c r="A57" i="86"/>
  <c r="A56" i="86"/>
  <c r="A29" i="86"/>
  <c r="B29" i="86" s="1"/>
  <c r="A28" i="86"/>
  <c r="B28" i="86" s="1"/>
  <c r="A27" i="86"/>
  <c r="B27" i="86" s="1"/>
  <c r="A26" i="86"/>
  <c r="B26" i="86" s="1"/>
  <c r="P20" i="86" s="1"/>
  <c r="A25" i="86"/>
  <c r="B25" i="86" s="1"/>
  <c r="A24" i="86"/>
  <c r="B24" i="86" s="1"/>
  <c r="A23" i="86"/>
  <c r="A22" i="86"/>
  <c r="B22" i="86" s="1"/>
  <c r="A21" i="86"/>
  <c r="B21" i="86" s="1"/>
  <c r="K20" i="86"/>
  <c r="A20" i="86"/>
  <c r="B20" i="86" s="1"/>
  <c r="A19" i="86"/>
  <c r="B19" i="86" s="1"/>
  <c r="P27" i="86" s="1"/>
  <c r="S18" i="86"/>
  <c r="A18" i="86"/>
  <c r="C18" i="86" s="1"/>
  <c r="S17" i="86"/>
  <c r="A17" i="86"/>
  <c r="B17" i="86" s="1"/>
  <c r="S16" i="86"/>
  <c r="A16" i="86"/>
  <c r="C16" i="86" s="1"/>
  <c r="S15" i="86"/>
  <c r="A15" i="86"/>
  <c r="B15" i="86" s="1"/>
  <c r="I25" i="86" s="1"/>
  <c r="S14" i="86"/>
  <c r="A14" i="86"/>
  <c r="B14" i="86" s="1"/>
  <c r="A13" i="86"/>
  <c r="B13" i="86" s="1"/>
  <c r="K11" i="86"/>
  <c r="K2" i="86"/>
  <c r="H18" i="89" l="1"/>
  <c r="C61" i="89"/>
  <c r="C44" i="87"/>
  <c r="G35" i="87"/>
  <c r="C39" i="87" s="1"/>
  <c r="B56" i="86"/>
  <c r="C56" i="86"/>
  <c r="H42" i="87"/>
  <c r="O16" i="87"/>
  <c r="D29" i="87" s="1"/>
  <c r="C28" i="87"/>
  <c r="M5" i="88"/>
  <c r="C62" i="89"/>
  <c r="B66" i="89"/>
  <c r="B67" i="89" s="1"/>
  <c r="Q63" i="89"/>
  <c r="R63" i="89" s="1"/>
  <c r="S63" i="89" s="1"/>
  <c r="T63" i="89" s="1"/>
  <c r="J66" i="89" s="1"/>
  <c r="J67" i="89" s="1"/>
  <c r="J68" i="89" s="1"/>
  <c r="J69" i="89" s="1"/>
  <c r="J70" i="89" s="1"/>
  <c r="J71" i="89" s="1"/>
  <c r="J72" i="89" s="1"/>
  <c r="J73" i="89" s="1"/>
  <c r="J74" i="89" s="1"/>
  <c r="J75" i="89" s="1"/>
  <c r="J76" i="89" s="1"/>
  <c r="J77" i="89" s="1"/>
  <c r="J78" i="89" s="1"/>
  <c r="J79" i="89" s="1"/>
  <c r="J80" i="89" s="1"/>
  <c r="J81" i="89" s="1"/>
  <c r="J82" i="89" s="1"/>
  <c r="J83" i="89" s="1"/>
  <c r="J84" i="89" s="1"/>
  <c r="J85" i="89" s="1"/>
  <c r="J86" i="89" s="1"/>
  <c r="J87" i="89" s="1"/>
  <c r="J88" i="89" s="1"/>
  <c r="J89" i="89" s="1"/>
  <c r="J90" i="89" s="1"/>
  <c r="J91" i="89" s="1"/>
  <c r="J92" i="89" s="1"/>
  <c r="J93" i="89" s="1"/>
  <c r="B16" i="86"/>
  <c r="C14" i="89"/>
  <c r="A67" i="89"/>
  <c r="G68" i="89"/>
  <c r="B505" i="89"/>
  <c r="C504" i="89"/>
  <c r="H59" i="89"/>
  <c r="C15" i="89"/>
  <c r="I15" i="89" s="1"/>
  <c r="N66" i="89"/>
  <c r="M66" i="89"/>
  <c r="K66" i="89"/>
  <c r="E66" i="89" s="1"/>
  <c r="AL66" i="89"/>
  <c r="L66" i="89"/>
  <c r="F66" i="89" s="1"/>
  <c r="C20" i="86"/>
  <c r="B60" i="86"/>
  <c r="C59" i="86" s="1"/>
  <c r="C13" i="86"/>
  <c r="I13" i="86" s="1"/>
  <c r="B23" i="86"/>
  <c r="B62" i="86"/>
  <c r="K62" i="86" s="1"/>
  <c r="B18" i="86"/>
  <c r="I23" i="86"/>
  <c r="I22" i="86"/>
  <c r="I14" i="86" s="1"/>
  <c r="P9" i="86"/>
  <c r="P7" i="86"/>
  <c r="P5" i="86"/>
  <c r="P25" i="86"/>
  <c r="P4" i="86"/>
  <c r="P2" i="86"/>
  <c r="P23" i="86"/>
  <c r="C58" i="86"/>
  <c r="B58" i="86"/>
  <c r="C64" i="86" s="1"/>
  <c r="P8" i="86"/>
  <c r="P3" i="86"/>
  <c r="P21" i="86"/>
  <c r="H18" i="86" s="1"/>
  <c r="B63" i="86"/>
  <c r="P26" i="86"/>
  <c r="G67" i="86"/>
  <c r="A66" i="86"/>
  <c r="P6" i="86"/>
  <c r="C17" i="86"/>
  <c r="C19" i="86"/>
  <c r="I24" i="86"/>
  <c r="C15" i="86" s="1"/>
  <c r="I15" i="86" s="1"/>
  <c r="P24" i="86"/>
  <c r="P22" i="86"/>
  <c r="C28" i="86"/>
  <c r="C29" i="86"/>
  <c r="C503" i="86"/>
  <c r="B504" i="86"/>
  <c r="C502" i="86"/>
  <c r="N5" i="88"/>
  <c r="M5" i="87" l="1"/>
  <c r="B5" i="88"/>
  <c r="B66" i="86"/>
  <c r="B77" i="89"/>
  <c r="B86" i="89"/>
  <c r="B70" i="89"/>
  <c r="B91" i="89"/>
  <c r="B85" i="89"/>
  <c r="B69" i="89"/>
  <c r="B83" i="89"/>
  <c r="B90" i="89"/>
  <c r="B79" i="89"/>
  <c r="B87" i="89"/>
  <c r="B82" i="89"/>
  <c r="B68" i="89"/>
  <c r="B72" i="89"/>
  <c r="B76" i="89"/>
  <c r="B75" i="89"/>
  <c r="B93" i="89"/>
  <c r="B81" i="89"/>
  <c r="B78" i="89"/>
  <c r="B71" i="89"/>
  <c r="B92" i="89"/>
  <c r="B88" i="89"/>
  <c r="B84" i="89"/>
  <c r="B73" i="89"/>
  <c r="B89" i="89"/>
  <c r="B80" i="89"/>
  <c r="B74" i="89"/>
  <c r="C62" i="86"/>
  <c r="I28" i="86"/>
  <c r="G69" i="89"/>
  <c r="A68" i="89"/>
  <c r="K67" i="89"/>
  <c r="E67" i="89" s="1"/>
  <c r="N67" i="89"/>
  <c r="AL67" i="89"/>
  <c r="M67" i="89"/>
  <c r="L67" i="89"/>
  <c r="F67" i="89" s="1"/>
  <c r="D66" i="89"/>
  <c r="C66" i="89"/>
  <c r="B506" i="89"/>
  <c r="C505" i="89"/>
  <c r="Q63" i="86"/>
  <c r="R63" i="86" s="1"/>
  <c r="S63" i="86" s="1"/>
  <c r="T63" i="86" s="1"/>
  <c r="J66" i="86" s="1"/>
  <c r="J67" i="86" s="1"/>
  <c r="J68" i="86" s="1"/>
  <c r="J69" i="86" s="1"/>
  <c r="J70" i="86" s="1"/>
  <c r="J71" i="86" s="1"/>
  <c r="J72" i="86" s="1"/>
  <c r="J73" i="86" s="1"/>
  <c r="J74" i="86" s="1"/>
  <c r="J75" i="86" s="1"/>
  <c r="J76" i="86" s="1"/>
  <c r="J77" i="86" s="1"/>
  <c r="J78" i="86" s="1"/>
  <c r="J79" i="86" s="1"/>
  <c r="J80" i="86" s="1"/>
  <c r="J81" i="86" s="1"/>
  <c r="J82" i="86" s="1"/>
  <c r="J83" i="86" s="1"/>
  <c r="J84" i="86" s="1"/>
  <c r="J85" i="86" s="1"/>
  <c r="J86" i="86" s="1"/>
  <c r="J87" i="86" s="1"/>
  <c r="J88" i="86" s="1"/>
  <c r="J89" i="86" s="1"/>
  <c r="J90" i="86" s="1"/>
  <c r="J91" i="86" s="1"/>
  <c r="J92" i="86" s="1"/>
  <c r="J93" i="86" s="1"/>
  <c r="H59" i="86"/>
  <c r="G68" i="86"/>
  <c r="A67" i="86"/>
  <c r="P13" i="86"/>
  <c r="P17" i="86"/>
  <c r="Q15" i="86"/>
  <c r="P15" i="86"/>
  <c r="P18" i="86"/>
  <c r="P16" i="86"/>
  <c r="P14" i="86"/>
  <c r="P12" i="86"/>
  <c r="P11" i="86"/>
  <c r="B505" i="86"/>
  <c r="C504" i="86"/>
  <c r="N66" i="86"/>
  <c r="L66" i="86"/>
  <c r="F66" i="86" s="1"/>
  <c r="K66" i="86"/>
  <c r="E66" i="86" s="1"/>
  <c r="AL66" i="86"/>
  <c r="M66" i="86"/>
  <c r="C14" i="86"/>
  <c r="N5" i="87"/>
  <c r="B5" i="87" l="1"/>
  <c r="B68" i="86"/>
  <c r="B93" i="86"/>
  <c r="B74" i="86"/>
  <c r="B89" i="86"/>
  <c r="B71" i="86"/>
  <c r="B77" i="86"/>
  <c r="B81" i="86"/>
  <c r="B83" i="86"/>
  <c r="B69" i="86"/>
  <c r="B73" i="86"/>
  <c r="B67" i="86"/>
  <c r="B92" i="86"/>
  <c r="B75" i="86"/>
  <c r="B88" i="86"/>
  <c r="B86" i="86"/>
  <c r="B84" i="86"/>
  <c r="B91" i="86"/>
  <c r="B80" i="86"/>
  <c r="B78" i="86"/>
  <c r="B76" i="86"/>
  <c r="B79" i="86"/>
  <c r="B85" i="86"/>
  <c r="B90" i="86"/>
  <c r="B72" i="86"/>
  <c r="B70" i="86"/>
  <c r="B82" i="86"/>
  <c r="B87" i="86"/>
  <c r="D67" i="89"/>
  <c r="C67" i="89"/>
  <c r="B507" i="89"/>
  <c r="C506" i="89"/>
  <c r="N68" i="89"/>
  <c r="L68" i="89"/>
  <c r="F68" i="89" s="1"/>
  <c r="K68" i="89"/>
  <c r="E68" i="89" s="1"/>
  <c r="AL68" i="89"/>
  <c r="M68" i="89"/>
  <c r="G70" i="89"/>
  <c r="A69" i="89"/>
  <c r="AL67" i="86"/>
  <c r="N67" i="86"/>
  <c r="M67" i="86"/>
  <c r="L67" i="86"/>
  <c r="F67" i="86" s="1"/>
  <c r="K67" i="86"/>
  <c r="E67" i="86" s="1"/>
  <c r="B506" i="86"/>
  <c r="C505" i="86"/>
  <c r="G69" i="86"/>
  <c r="A68" i="86"/>
  <c r="D66" i="86"/>
  <c r="C66" i="86"/>
  <c r="AL69" i="89" l="1"/>
  <c r="N69" i="89"/>
  <c r="L69" i="89"/>
  <c r="F69" i="89" s="1"/>
  <c r="M69" i="89"/>
  <c r="K69" i="89"/>
  <c r="E69" i="89" s="1"/>
  <c r="C507" i="89"/>
  <c r="B508" i="89"/>
  <c r="A70" i="89"/>
  <c r="G71" i="89"/>
  <c r="D68" i="89"/>
  <c r="C68" i="89"/>
  <c r="D67" i="86"/>
  <c r="C67" i="86"/>
  <c r="L68" i="86"/>
  <c r="F68" i="86" s="1"/>
  <c r="AL68" i="86"/>
  <c r="N68" i="86"/>
  <c r="M68" i="86"/>
  <c r="K68" i="86"/>
  <c r="E68" i="86" s="1"/>
  <c r="A69" i="86"/>
  <c r="G70" i="86"/>
  <c r="B507" i="86"/>
  <c r="C506" i="86"/>
  <c r="D69" i="89" l="1"/>
  <c r="C69" i="89"/>
  <c r="L70" i="89"/>
  <c r="F70" i="89" s="1"/>
  <c r="AL70" i="89"/>
  <c r="N70" i="89"/>
  <c r="M70" i="89"/>
  <c r="K70" i="89"/>
  <c r="E70" i="89" s="1"/>
  <c r="B509" i="89"/>
  <c r="C508" i="89"/>
  <c r="A71" i="89"/>
  <c r="G72" i="89"/>
  <c r="G71" i="86"/>
  <c r="A70" i="86"/>
  <c r="AL69" i="86"/>
  <c r="M69" i="86"/>
  <c r="L69" i="86"/>
  <c r="F69" i="86" s="1"/>
  <c r="K69" i="86"/>
  <c r="E69" i="86" s="1"/>
  <c r="N69" i="86"/>
  <c r="C507" i="86"/>
  <c r="B508" i="86"/>
  <c r="D68" i="86"/>
  <c r="C68" i="86"/>
  <c r="B510" i="89" l="1"/>
  <c r="C509" i="89"/>
  <c r="D70" i="89"/>
  <c r="C70" i="89"/>
  <c r="AL71" i="89"/>
  <c r="M71" i="89"/>
  <c r="L71" i="89"/>
  <c r="F71" i="89" s="1"/>
  <c r="N71" i="89"/>
  <c r="K71" i="89"/>
  <c r="E71" i="89" s="1"/>
  <c r="G73" i="89"/>
  <c r="A72" i="89"/>
  <c r="C69" i="86"/>
  <c r="D69" i="86"/>
  <c r="AL70" i="86"/>
  <c r="N70" i="86"/>
  <c r="K70" i="86"/>
  <c r="E70" i="86" s="1"/>
  <c r="M70" i="86"/>
  <c r="L70" i="86"/>
  <c r="F70" i="86" s="1"/>
  <c r="B509" i="86"/>
  <c r="C508" i="86"/>
  <c r="A71" i="86"/>
  <c r="G72" i="86"/>
  <c r="C71" i="89" l="1"/>
  <c r="D71" i="89"/>
  <c r="AL72" i="89"/>
  <c r="M72" i="89"/>
  <c r="N72" i="89"/>
  <c r="L72" i="89"/>
  <c r="F72" i="89" s="1"/>
  <c r="K72" i="89"/>
  <c r="E72" i="89" s="1"/>
  <c r="A73" i="89"/>
  <c r="G74" i="89"/>
  <c r="B511" i="89"/>
  <c r="C510" i="89"/>
  <c r="M71" i="86"/>
  <c r="K71" i="86"/>
  <c r="E71" i="86" s="1"/>
  <c r="N71" i="86"/>
  <c r="AL71" i="86"/>
  <c r="L71" i="86"/>
  <c r="F71" i="86" s="1"/>
  <c r="B510" i="86"/>
  <c r="C509" i="86"/>
  <c r="D70" i="86"/>
  <c r="C70" i="86"/>
  <c r="G73" i="86"/>
  <c r="A72" i="86"/>
  <c r="M73" i="89" l="1"/>
  <c r="K73" i="89"/>
  <c r="E73" i="89" s="1"/>
  <c r="L73" i="89"/>
  <c r="F73" i="89" s="1"/>
  <c r="N73" i="89"/>
  <c r="AL73" i="89"/>
  <c r="C72" i="89"/>
  <c r="D72" i="89"/>
  <c r="C511" i="89"/>
  <c r="B512" i="89"/>
  <c r="G75" i="89"/>
  <c r="A74" i="89"/>
  <c r="A73" i="86"/>
  <c r="G74" i="86"/>
  <c r="AL72" i="86"/>
  <c r="N72" i="86"/>
  <c r="M72" i="86"/>
  <c r="L72" i="86"/>
  <c r="F72" i="86" s="1"/>
  <c r="K72" i="86"/>
  <c r="E72" i="86" s="1"/>
  <c r="B511" i="86"/>
  <c r="C510" i="86"/>
  <c r="C71" i="86"/>
  <c r="D71" i="86"/>
  <c r="N74" i="89" l="1"/>
  <c r="M74" i="89"/>
  <c r="K74" i="89"/>
  <c r="E74" i="89" s="1"/>
  <c r="L74" i="89"/>
  <c r="F74" i="89" s="1"/>
  <c r="AL74" i="89"/>
  <c r="A75" i="89"/>
  <c r="G76" i="89"/>
  <c r="B513" i="89"/>
  <c r="C512" i="89"/>
  <c r="C73" i="89"/>
  <c r="D73" i="89"/>
  <c r="G75" i="86"/>
  <c r="A74" i="86"/>
  <c r="K73" i="86"/>
  <c r="E73" i="86" s="1"/>
  <c r="AL73" i="86"/>
  <c r="L73" i="86"/>
  <c r="F73" i="86" s="1"/>
  <c r="M73" i="86"/>
  <c r="N73" i="86"/>
  <c r="C511" i="86"/>
  <c r="B512" i="86"/>
  <c r="D72" i="86"/>
  <c r="C72" i="86"/>
  <c r="B514" i="89" l="1"/>
  <c r="C513" i="89"/>
  <c r="G77" i="89"/>
  <c r="A76" i="89"/>
  <c r="K75" i="89"/>
  <c r="E75" i="89" s="1"/>
  <c r="N75" i="89"/>
  <c r="AL75" i="89"/>
  <c r="M75" i="89"/>
  <c r="L75" i="89"/>
  <c r="F75" i="89" s="1"/>
  <c r="D74" i="89"/>
  <c r="C74" i="89"/>
  <c r="B513" i="86"/>
  <c r="C512" i="86"/>
  <c r="G76" i="86"/>
  <c r="A75" i="86"/>
  <c r="D73" i="86"/>
  <c r="C73" i="86"/>
  <c r="N74" i="86"/>
  <c r="M74" i="86"/>
  <c r="L74" i="86"/>
  <c r="F74" i="86" s="1"/>
  <c r="K74" i="86"/>
  <c r="E74" i="86" s="1"/>
  <c r="AL74" i="86"/>
  <c r="B515" i="89" l="1"/>
  <c r="C514" i="89"/>
  <c r="D75" i="89"/>
  <c r="C75" i="89"/>
  <c r="N76" i="89"/>
  <c r="L76" i="89"/>
  <c r="F76" i="89" s="1"/>
  <c r="K76" i="89"/>
  <c r="E76" i="89" s="1"/>
  <c r="AL76" i="89"/>
  <c r="M76" i="89"/>
  <c r="G78" i="89"/>
  <c r="A77" i="89"/>
  <c r="B514" i="86"/>
  <c r="C513" i="86"/>
  <c r="D74" i="86"/>
  <c r="C74" i="86"/>
  <c r="AL75" i="86"/>
  <c r="N75" i="86"/>
  <c r="M75" i="86"/>
  <c r="L75" i="86"/>
  <c r="F75" i="86" s="1"/>
  <c r="K75" i="86"/>
  <c r="E75" i="86" s="1"/>
  <c r="G77" i="86"/>
  <c r="A76" i="86"/>
  <c r="D76" i="89" l="1"/>
  <c r="C76" i="89"/>
  <c r="AL77" i="89"/>
  <c r="N77" i="89"/>
  <c r="L77" i="89"/>
  <c r="F77" i="89" s="1"/>
  <c r="M77" i="89"/>
  <c r="K77" i="89"/>
  <c r="E77" i="89" s="1"/>
  <c r="C515" i="89"/>
  <c r="B516" i="89"/>
  <c r="G79" i="89"/>
  <c r="A78" i="89"/>
  <c r="L76" i="86"/>
  <c r="F76" i="86" s="1"/>
  <c r="K76" i="86"/>
  <c r="E76" i="86" s="1"/>
  <c r="M76" i="86"/>
  <c r="AL76" i="86"/>
  <c r="N76" i="86"/>
  <c r="B515" i="86"/>
  <c r="C514" i="86"/>
  <c r="G78" i="86"/>
  <c r="A77" i="86"/>
  <c r="D75" i="86"/>
  <c r="C75" i="86"/>
  <c r="D77" i="89" l="1"/>
  <c r="C77" i="89"/>
  <c r="B517" i="89"/>
  <c r="C516" i="89"/>
  <c r="L78" i="89"/>
  <c r="F78" i="89" s="1"/>
  <c r="AL78" i="89"/>
  <c r="K78" i="89"/>
  <c r="E78" i="89" s="1"/>
  <c r="M78" i="89"/>
  <c r="N78" i="89"/>
  <c r="G80" i="89"/>
  <c r="A79" i="89"/>
  <c r="AL77" i="86"/>
  <c r="N77" i="86"/>
  <c r="M77" i="86"/>
  <c r="L77" i="86"/>
  <c r="F77" i="86" s="1"/>
  <c r="K77" i="86"/>
  <c r="E77" i="86" s="1"/>
  <c r="G79" i="86"/>
  <c r="A78" i="86"/>
  <c r="C515" i="86"/>
  <c r="B516" i="86"/>
  <c r="C76" i="86"/>
  <c r="D76" i="86"/>
  <c r="D78" i="89" l="1"/>
  <c r="C78" i="89"/>
  <c r="AL79" i="89"/>
  <c r="M79" i="89"/>
  <c r="L79" i="89"/>
  <c r="F79" i="89" s="1"/>
  <c r="K79" i="89"/>
  <c r="E79" i="89" s="1"/>
  <c r="N79" i="89"/>
  <c r="B518" i="89"/>
  <c r="C517" i="89"/>
  <c r="G81" i="89"/>
  <c r="A80" i="89"/>
  <c r="B517" i="86"/>
  <c r="C516" i="86"/>
  <c r="D77" i="86"/>
  <c r="C77" i="86"/>
  <c r="A79" i="86"/>
  <c r="G80" i="86"/>
  <c r="N78" i="86"/>
  <c r="L78" i="86"/>
  <c r="F78" i="86" s="1"/>
  <c r="AL78" i="86"/>
  <c r="M78" i="86"/>
  <c r="K78" i="86"/>
  <c r="E78" i="86" s="1"/>
  <c r="C79" i="89" l="1"/>
  <c r="D79" i="89"/>
  <c r="B519" i="89"/>
  <c r="C518" i="89"/>
  <c r="AL80" i="89"/>
  <c r="M80" i="89"/>
  <c r="N80" i="89"/>
  <c r="L80" i="89"/>
  <c r="F80" i="89" s="1"/>
  <c r="K80" i="89"/>
  <c r="E80" i="89" s="1"/>
  <c r="A81" i="89"/>
  <c r="G82" i="89"/>
  <c r="B518" i="86"/>
  <c r="C517" i="86"/>
  <c r="D78" i="86"/>
  <c r="C78" i="86"/>
  <c r="A80" i="86"/>
  <c r="G81" i="86"/>
  <c r="AL79" i="86"/>
  <c r="L79" i="86"/>
  <c r="F79" i="86" s="1"/>
  <c r="N79" i="86"/>
  <c r="M79" i="86"/>
  <c r="K79" i="86"/>
  <c r="E79" i="86" s="1"/>
  <c r="C80" i="89" l="1"/>
  <c r="D80" i="89"/>
  <c r="G83" i="89"/>
  <c r="A82" i="89"/>
  <c r="C519" i="89"/>
  <c r="B520" i="89"/>
  <c r="M81" i="89"/>
  <c r="K81" i="89"/>
  <c r="E81" i="89" s="1"/>
  <c r="AL81" i="89"/>
  <c r="N81" i="89"/>
  <c r="L81" i="89"/>
  <c r="F81" i="89" s="1"/>
  <c r="A81" i="86"/>
  <c r="G82" i="86"/>
  <c r="L80" i="86"/>
  <c r="F80" i="86" s="1"/>
  <c r="AL80" i="86"/>
  <c r="N80" i="86"/>
  <c r="M80" i="86"/>
  <c r="K80" i="86"/>
  <c r="E80" i="86" s="1"/>
  <c r="C79" i="86"/>
  <c r="D79" i="86"/>
  <c r="B519" i="86"/>
  <c r="C518" i="86"/>
  <c r="C81" i="89" l="1"/>
  <c r="D81" i="89"/>
  <c r="B521" i="89"/>
  <c r="C520" i="89"/>
  <c r="N82" i="89"/>
  <c r="M82" i="89"/>
  <c r="K82" i="89"/>
  <c r="E82" i="89" s="1"/>
  <c r="AL82" i="89"/>
  <c r="L82" i="89"/>
  <c r="F82" i="89" s="1"/>
  <c r="A83" i="89"/>
  <c r="G84" i="89"/>
  <c r="C519" i="86"/>
  <c r="B520" i="86"/>
  <c r="A82" i="86"/>
  <c r="G83" i="86"/>
  <c r="AL81" i="86"/>
  <c r="M81" i="86"/>
  <c r="N81" i="86"/>
  <c r="L81" i="86"/>
  <c r="F81" i="86" s="1"/>
  <c r="K81" i="86"/>
  <c r="E81" i="86" s="1"/>
  <c r="C80" i="86"/>
  <c r="D80" i="86"/>
  <c r="D82" i="89" l="1"/>
  <c r="C82" i="89"/>
  <c r="G85" i="89"/>
  <c r="A84" i="89"/>
  <c r="B522" i="89"/>
  <c r="C521" i="89"/>
  <c r="K83" i="89"/>
  <c r="E83" i="89" s="1"/>
  <c r="N83" i="89"/>
  <c r="AL83" i="89"/>
  <c r="M83" i="89"/>
  <c r="L83" i="89"/>
  <c r="F83" i="89" s="1"/>
  <c r="A83" i="86"/>
  <c r="G84" i="86"/>
  <c r="M82" i="86"/>
  <c r="AL82" i="86"/>
  <c r="N82" i="86"/>
  <c r="L82" i="86"/>
  <c r="F82" i="86" s="1"/>
  <c r="K82" i="86"/>
  <c r="E82" i="86" s="1"/>
  <c r="C81" i="86"/>
  <c r="D81" i="86"/>
  <c r="B521" i="86"/>
  <c r="C520" i="86"/>
  <c r="B523" i="89" l="1"/>
  <c r="C522" i="89"/>
  <c r="N84" i="89"/>
  <c r="L84" i="89"/>
  <c r="F84" i="89" s="1"/>
  <c r="K84" i="89"/>
  <c r="E84" i="89" s="1"/>
  <c r="M84" i="89"/>
  <c r="AL84" i="89"/>
  <c r="G86" i="89"/>
  <c r="A85" i="89"/>
  <c r="D83" i="89"/>
  <c r="C83" i="89"/>
  <c r="B522" i="86"/>
  <c r="C521" i="86"/>
  <c r="G85" i="86"/>
  <c r="A84" i="86"/>
  <c r="M83" i="86"/>
  <c r="K83" i="86"/>
  <c r="E83" i="86" s="1"/>
  <c r="AL83" i="86"/>
  <c r="N83" i="86"/>
  <c r="L83" i="86"/>
  <c r="F83" i="86" s="1"/>
  <c r="C82" i="86"/>
  <c r="D82" i="86"/>
  <c r="D84" i="89" l="1"/>
  <c r="C84" i="89"/>
  <c r="M85" i="89"/>
  <c r="AL85" i="89"/>
  <c r="L85" i="89"/>
  <c r="F85" i="89" s="1"/>
  <c r="N85" i="89"/>
  <c r="K85" i="89"/>
  <c r="E85" i="89" s="1"/>
  <c r="C523" i="89"/>
  <c r="B524" i="89"/>
  <c r="G87" i="89"/>
  <c r="A86" i="89"/>
  <c r="N84" i="86"/>
  <c r="K84" i="86"/>
  <c r="E84" i="86" s="1"/>
  <c r="AL84" i="86"/>
  <c r="M84" i="86"/>
  <c r="L84" i="86"/>
  <c r="F84" i="86" s="1"/>
  <c r="A85" i="86"/>
  <c r="G86" i="86"/>
  <c r="C83" i="86"/>
  <c r="D83" i="86"/>
  <c r="B523" i="86"/>
  <c r="C522" i="86"/>
  <c r="D85" i="89" l="1"/>
  <c r="C85" i="89"/>
  <c r="N86" i="89"/>
  <c r="L86" i="89"/>
  <c r="F86" i="89" s="1"/>
  <c r="K86" i="89"/>
  <c r="E86" i="89" s="1"/>
  <c r="AL86" i="89"/>
  <c r="M86" i="89"/>
  <c r="A87" i="89"/>
  <c r="G88" i="89"/>
  <c r="B525" i="89"/>
  <c r="C524" i="89"/>
  <c r="G87" i="86"/>
  <c r="A86" i="86"/>
  <c r="K85" i="86"/>
  <c r="E85" i="86" s="1"/>
  <c r="N85" i="86"/>
  <c r="AL85" i="86"/>
  <c r="M85" i="86"/>
  <c r="L85" i="86"/>
  <c r="F85" i="86" s="1"/>
  <c r="D84" i="86"/>
  <c r="C84" i="86"/>
  <c r="C523" i="86"/>
  <c r="B524" i="86"/>
  <c r="M87" i="89" l="1"/>
  <c r="K87" i="89"/>
  <c r="E87" i="89" s="1"/>
  <c r="L87" i="89"/>
  <c r="F87" i="89" s="1"/>
  <c r="AL87" i="89"/>
  <c r="N87" i="89"/>
  <c r="C86" i="89"/>
  <c r="D86" i="89"/>
  <c r="B526" i="89"/>
  <c r="C525" i="89"/>
  <c r="G89" i="89"/>
  <c r="A88" i="89"/>
  <c r="B525" i="86"/>
  <c r="C524" i="86"/>
  <c r="D85" i="86"/>
  <c r="C85" i="86"/>
  <c r="N86" i="86"/>
  <c r="L86" i="86"/>
  <c r="F86" i="86" s="1"/>
  <c r="AL86" i="86"/>
  <c r="M86" i="86"/>
  <c r="K86" i="86"/>
  <c r="E86" i="86" s="1"/>
  <c r="G88" i="86"/>
  <c r="A87" i="86"/>
  <c r="B527" i="89" l="1"/>
  <c r="C526" i="89"/>
  <c r="N88" i="89"/>
  <c r="K88" i="89"/>
  <c r="E88" i="89" s="1"/>
  <c r="L88" i="89"/>
  <c r="F88" i="89" s="1"/>
  <c r="AL88" i="89"/>
  <c r="M88" i="89"/>
  <c r="A89" i="89"/>
  <c r="G90" i="89"/>
  <c r="C87" i="89"/>
  <c r="D87" i="89"/>
  <c r="G89" i="86"/>
  <c r="A88" i="86"/>
  <c r="D86" i="86"/>
  <c r="C86" i="86"/>
  <c r="AL87" i="86"/>
  <c r="L87" i="86"/>
  <c r="F87" i="86" s="1"/>
  <c r="N87" i="86"/>
  <c r="M87" i="86"/>
  <c r="K87" i="86"/>
  <c r="E87" i="86" s="1"/>
  <c r="B526" i="86"/>
  <c r="C525" i="86"/>
  <c r="D88" i="89" l="1"/>
  <c r="C88" i="89"/>
  <c r="K89" i="89"/>
  <c r="E89" i="89" s="1"/>
  <c r="N89" i="89"/>
  <c r="L89" i="89"/>
  <c r="F89" i="89" s="1"/>
  <c r="M89" i="89"/>
  <c r="AL89" i="89"/>
  <c r="G91" i="89"/>
  <c r="A90" i="89"/>
  <c r="C527" i="89"/>
  <c r="B528" i="89"/>
  <c r="D87" i="86"/>
  <c r="C87" i="86"/>
  <c r="L88" i="86"/>
  <c r="F88" i="86" s="1"/>
  <c r="AL88" i="86"/>
  <c r="N88" i="86"/>
  <c r="M88" i="86"/>
  <c r="K88" i="86"/>
  <c r="E88" i="86" s="1"/>
  <c r="B527" i="86"/>
  <c r="C526" i="86"/>
  <c r="G90" i="86"/>
  <c r="A89" i="86"/>
  <c r="A91" i="89" l="1"/>
  <c r="G92" i="89"/>
  <c r="D89" i="89"/>
  <c r="C89" i="89"/>
  <c r="B529" i="89"/>
  <c r="C528" i="89"/>
  <c r="N90" i="89"/>
  <c r="L90" i="89"/>
  <c r="F90" i="89" s="1"/>
  <c r="K90" i="89"/>
  <c r="E90" i="89" s="1"/>
  <c r="AL90" i="89"/>
  <c r="M90" i="89"/>
  <c r="C527" i="86"/>
  <c r="B528" i="86"/>
  <c r="D88" i="86"/>
  <c r="C88" i="86"/>
  <c r="AL89" i="86"/>
  <c r="M89" i="86"/>
  <c r="N89" i="86"/>
  <c r="L89" i="86"/>
  <c r="F89" i="86" s="1"/>
  <c r="K89" i="86"/>
  <c r="E89" i="86" s="1"/>
  <c r="G91" i="86"/>
  <c r="A90" i="86"/>
  <c r="B530" i="89" l="1"/>
  <c r="C529" i="89"/>
  <c r="A92" i="89"/>
  <c r="G93" i="89"/>
  <c r="D90" i="89"/>
  <c r="C90" i="89"/>
  <c r="AL91" i="89"/>
  <c r="L91" i="89"/>
  <c r="F91" i="89" s="1"/>
  <c r="K91" i="89"/>
  <c r="E91" i="89" s="1"/>
  <c r="N91" i="89"/>
  <c r="M91" i="89"/>
  <c r="C89" i="86"/>
  <c r="D89" i="86"/>
  <c r="M90" i="86"/>
  <c r="N90" i="86"/>
  <c r="L90" i="86"/>
  <c r="F90" i="86" s="1"/>
  <c r="K90" i="86"/>
  <c r="E90" i="86" s="1"/>
  <c r="AL90" i="86"/>
  <c r="A91" i="86"/>
  <c r="G92" i="86"/>
  <c r="B529" i="86"/>
  <c r="C528" i="86"/>
  <c r="A93" i="89" l="1"/>
  <c r="G94" i="89"/>
  <c r="L92" i="89"/>
  <c r="F92" i="89" s="1"/>
  <c r="AL92" i="89"/>
  <c r="K92" i="89"/>
  <c r="E92" i="89" s="1"/>
  <c r="N92" i="89"/>
  <c r="M92" i="89"/>
  <c r="D91" i="89"/>
  <c r="C91" i="89"/>
  <c r="B531" i="89"/>
  <c r="C530" i="89"/>
  <c r="M91" i="86"/>
  <c r="K91" i="86"/>
  <c r="E91" i="86" s="1"/>
  <c r="N91" i="86"/>
  <c r="L91" i="86"/>
  <c r="F91" i="86" s="1"/>
  <c r="AL91" i="86"/>
  <c r="C90" i="86"/>
  <c r="D90" i="86"/>
  <c r="B530" i="86"/>
  <c r="C529" i="86"/>
  <c r="G93" i="86"/>
  <c r="A92" i="86"/>
  <c r="D92" i="89" l="1"/>
  <c r="C92" i="89"/>
  <c r="C531" i="89"/>
  <c r="B532" i="89"/>
  <c r="G95" i="89"/>
  <c r="A95" i="89" s="1"/>
  <c r="A94" i="89"/>
  <c r="AL93" i="89"/>
  <c r="M93" i="89"/>
  <c r="K93" i="89"/>
  <c r="E93" i="89" s="1"/>
  <c r="N93" i="89"/>
  <c r="L93" i="89"/>
  <c r="F93" i="89" s="1"/>
  <c r="B531" i="86"/>
  <c r="C530" i="86"/>
  <c r="N92" i="86"/>
  <c r="K92" i="86"/>
  <c r="E92" i="86" s="1"/>
  <c r="M92" i="86"/>
  <c r="L92" i="86"/>
  <c r="F92" i="86" s="1"/>
  <c r="AL92" i="86"/>
  <c r="A93" i="86"/>
  <c r="G94" i="86"/>
  <c r="C91" i="86"/>
  <c r="D91" i="86"/>
  <c r="C93" i="89" l="1"/>
  <c r="D93" i="89"/>
  <c r="Q94" i="89"/>
  <c r="R94" i="89"/>
  <c r="B533" i="89"/>
  <c r="C532" i="89"/>
  <c r="K93" i="86"/>
  <c r="E93" i="86" s="1"/>
  <c r="N93" i="86"/>
  <c r="M93" i="86"/>
  <c r="L93" i="86"/>
  <c r="F93" i="86" s="1"/>
  <c r="AL93" i="86"/>
  <c r="D92" i="86"/>
  <c r="C92" i="86"/>
  <c r="G95" i="86"/>
  <c r="A95" i="86" s="1"/>
  <c r="A94" i="86"/>
  <c r="C531" i="86"/>
  <c r="B532" i="86"/>
  <c r="B534" i="89" l="1"/>
  <c r="C533" i="89"/>
  <c r="B533" i="86"/>
  <c r="C532" i="86"/>
  <c r="D93" i="86"/>
  <c r="C93" i="86"/>
  <c r="R94" i="86"/>
  <c r="Q94" i="86"/>
  <c r="B535" i="89" l="1"/>
  <c r="C534" i="89"/>
  <c r="B534" i="86"/>
  <c r="C533" i="86"/>
  <c r="C535" i="89" l="1"/>
  <c r="B536" i="89"/>
  <c r="B535" i="86"/>
  <c r="C534" i="86"/>
  <c r="B537" i="89" l="1"/>
  <c r="C536" i="89"/>
  <c r="C535" i="86"/>
  <c r="B536" i="86"/>
  <c r="B538" i="89" l="1"/>
  <c r="C537" i="89"/>
  <c r="B537" i="86"/>
  <c r="C536" i="86"/>
  <c r="B539" i="89" l="1"/>
  <c r="C538" i="89"/>
  <c r="B538" i="86"/>
  <c r="C537" i="86"/>
  <c r="C539" i="89" l="1"/>
  <c r="B540" i="89"/>
  <c r="B539" i="86"/>
  <c r="C538" i="86"/>
  <c r="B541" i="89" l="1"/>
  <c r="C540" i="89"/>
  <c r="C539" i="86"/>
  <c r="B540" i="86"/>
  <c r="B542" i="89" l="1"/>
  <c r="C541" i="89"/>
  <c r="B541" i="86"/>
  <c r="C540" i="86"/>
  <c r="B543" i="89" l="1"/>
  <c r="C542" i="89"/>
  <c r="B542" i="86"/>
  <c r="C541" i="86"/>
  <c r="C543" i="89" l="1"/>
  <c r="B544" i="89"/>
  <c r="B543" i="86"/>
  <c r="C542" i="86"/>
  <c r="B545" i="89" l="1"/>
  <c r="C544" i="89"/>
  <c r="C543" i="86"/>
  <c r="B544" i="86"/>
  <c r="B546" i="89" l="1"/>
  <c r="C545" i="89"/>
  <c r="B545" i="86"/>
  <c r="C544" i="86"/>
  <c r="B547" i="89" l="1"/>
  <c r="C546" i="89"/>
  <c r="B546" i="86"/>
  <c r="C545" i="86"/>
  <c r="C547" i="89" l="1"/>
  <c r="B548" i="89"/>
  <c r="B547" i="86"/>
  <c r="C546" i="86"/>
  <c r="B549" i="89" l="1"/>
  <c r="C548" i="89"/>
  <c r="C547" i="86"/>
  <c r="B548" i="86"/>
  <c r="B550" i="89" l="1"/>
  <c r="C549" i="89"/>
  <c r="B549" i="86"/>
  <c r="C548" i="86"/>
  <c r="B551" i="89" l="1"/>
  <c r="C550" i="89"/>
  <c r="B550" i="86"/>
  <c r="C549" i="86"/>
  <c r="C551" i="89" l="1"/>
  <c r="B552" i="89"/>
  <c r="B551" i="86"/>
  <c r="C550" i="86"/>
  <c r="B553" i="89" l="1"/>
  <c r="C552" i="89"/>
  <c r="C551" i="86"/>
  <c r="B552" i="86"/>
  <c r="B554" i="89" l="1"/>
  <c r="C553" i="89"/>
  <c r="B553" i="86"/>
  <c r="C552" i="86"/>
  <c r="B555" i="89" l="1"/>
  <c r="C554" i="89"/>
  <c r="B554" i="86"/>
  <c r="C553" i="86"/>
  <c r="C555" i="89" l="1"/>
  <c r="B556" i="89"/>
  <c r="B555" i="86"/>
  <c r="C554" i="86"/>
  <c r="B557" i="89" l="1"/>
  <c r="C556" i="89"/>
  <c r="C555" i="86"/>
  <c r="B556" i="86"/>
  <c r="B558" i="89" l="1"/>
  <c r="C557" i="89"/>
  <c r="B557" i="86"/>
  <c r="C556" i="86"/>
  <c r="B559" i="89" l="1"/>
  <c r="C558" i="89"/>
  <c r="B558" i="86"/>
  <c r="C557" i="86"/>
  <c r="C559" i="89" l="1"/>
  <c r="B560" i="89"/>
  <c r="B559" i="86"/>
  <c r="C558" i="86"/>
  <c r="B561" i="89" l="1"/>
  <c r="C560" i="89"/>
  <c r="C559" i="86"/>
  <c r="B560" i="86"/>
  <c r="B562" i="89" l="1"/>
  <c r="C561" i="89"/>
  <c r="B561" i="86"/>
  <c r="C560" i="86"/>
  <c r="B563" i="89" l="1"/>
  <c r="C562" i="89"/>
  <c r="B562" i="86"/>
  <c r="C561" i="86"/>
  <c r="C563" i="89" l="1"/>
  <c r="B564" i="89"/>
  <c r="B563" i="86"/>
  <c r="C562" i="86"/>
  <c r="B565" i="89" l="1"/>
  <c r="C564" i="89"/>
  <c r="C563" i="86"/>
  <c r="B564" i="86"/>
  <c r="B566" i="89" l="1"/>
  <c r="C565" i="89"/>
  <c r="B565" i="86"/>
  <c r="C564" i="86"/>
  <c r="B567" i="89" l="1"/>
  <c r="C566" i="89"/>
  <c r="B566" i="86"/>
  <c r="C565" i="86"/>
  <c r="C567" i="89" l="1"/>
  <c r="B568" i="89"/>
  <c r="B567" i="86"/>
  <c r="C566" i="86"/>
  <c r="B569" i="89" l="1"/>
  <c r="C568" i="89"/>
  <c r="C567" i="86"/>
  <c r="B568" i="86"/>
  <c r="B570" i="89" l="1"/>
  <c r="C569" i="89"/>
  <c r="B569" i="86"/>
  <c r="C568" i="86"/>
  <c r="B571" i="89" l="1"/>
  <c r="C570" i="89"/>
  <c r="B570" i="86"/>
  <c r="C569" i="86"/>
  <c r="C571" i="89" l="1"/>
  <c r="B572" i="89"/>
  <c r="B571" i="86"/>
  <c r="C570" i="86"/>
  <c r="B573" i="89" l="1"/>
  <c r="C572" i="89"/>
  <c r="C571" i="86"/>
  <c r="B572" i="86"/>
  <c r="B574" i="89" l="1"/>
  <c r="C573" i="89"/>
  <c r="B573" i="86"/>
  <c r="C572" i="86"/>
  <c r="B575" i="89" l="1"/>
  <c r="C574" i="89"/>
  <c r="B574" i="86"/>
  <c r="C573" i="86"/>
  <c r="C575" i="89" l="1"/>
  <c r="B576" i="89"/>
  <c r="B575" i="86"/>
  <c r="C574" i="86"/>
  <c r="B577" i="89" l="1"/>
  <c r="C576" i="89"/>
  <c r="C575" i="86"/>
  <c r="B576" i="86"/>
  <c r="B578" i="89" l="1"/>
  <c r="C577" i="89"/>
  <c r="B577" i="86"/>
  <c r="C576" i="86"/>
  <c r="B579" i="89" l="1"/>
  <c r="C578" i="89"/>
  <c r="B578" i="86"/>
  <c r="C577" i="86"/>
  <c r="C579" i="89" l="1"/>
  <c r="B580" i="89"/>
  <c r="B579" i="86"/>
  <c r="C578" i="86"/>
  <c r="B581" i="89" l="1"/>
  <c r="C580" i="89"/>
  <c r="C579" i="86"/>
  <c r="B580" i="86"/>
  <c r="B582" i="89" l="1"/>
  <c r="C581" i="89"/>
  <c r="B581" i="86"/>
  <c r="C580" i="86"/>
  <c r="B583" i="89" l="1"/>
  <c r="C582" i="89"/>
  <c r="B582" i="86"/>
  <c r="C581" i="86"/>
  <c r="C583" i="89" l="1"/>
  <c r="B584" i="89"/>
  <c r="B583" i="86"/>
  <c r="C582" i="86"/>
  <c r="B585" i="89" l="1"/>
  <c r="C584" i="89"/>
  <c r="C583" i="86"/>
  <c r="B584" i="86"/>
  <c r="B586" i="89" l="1"/>
  <c r="C585" i="89"/>
  <c r="B585" i="86"/>
  <c r="C584" i="86"/>
  <c r="B587" i="89" l="1"/>
  <c r="C586" i="89"/>
  <c r="B586" i="86"/>
  <c r="C585" i="86"/>
  <c r="C587" i="89" l="1"/>
  <c r="B588" i="89"/>
  <c r="B587" i="86"/>
  <c r="C586" i="86"/>
  <c r="B589" i="89" l="1"/>
  <c r="C588" i="89"/>
  <c r="C587" i="86"/>
  <c r="B588" i="86"/>
  <c r="B590" i="89" l="1"/>
  <c r="C589" i="89"/>
  <c r="B589" i="86"/>
  <c r="C588" i="86"/>
  <c r="B591" i="89" l="1"/>
  <c r="C590" i="89"/>
  <c r="B590" i="86"/>
  <c r="C589" i="86"/>
  <c r="C591" i="89" l="1"/>
  <c r="B592" i="89"/>
  <c r="B591" i="86"/>
  <c r="C590" i="86"/>
  <c r="B593" i="89" l="1"/>
  <c r="C592" i="89"/>
  <c r="C591" i="86"/>
  <c r="B592" i="86"/>
  <c r="B594" i="89" l="1"/>
  <c r="C593" i="89"/>
  <c r="B593" i="86"/>
  <c r="C592" i="86"/>
  <c r="B595" i="89" l="1"/>
  <c r="C594" i="89"/>
  <c r="B594" i="86"/>
  <c r="C593" i="86"/>
  <c r="C595" i="89" l="1"/>
  <c r="B596" i="89"/>
  <c r="B595" i="86"/>
  <c r="C594" i="86"/>
  <c r="B597" i="89" l="1"/>
  <c r="C596" i="89"/>
  <c r="C595" i="86"/>
  <c r="B596" i="86"/>
  <c r="B598" i="89" l="1"/>
  <c r="C597" i="89"/>
  <c r="B597" i="86"/>
  <c r="C596" i="86"/>
  <c r="B599" i="89" l="1"/>
  <c r="C598" i="89"/>
  <c r="B598" i="86"/>
  <c r="C597" i="86"/>
  <c r="B600" i="89" l="1"/>
  <c r="C599" i="89"/>
  <c r="B599" i="86"/>
  <c r="C598" i="86"/>
  <c r="C600" i="89" l="1"/>
  <c r="B601" i="89"/>
  <c r="B600" i="86"/>
  <c r="C599" i="86"/>
  <c r="C601" i="89" l="1"/>
  <c r="B602" i="89"/>
  <c r="B601" i="86"/>
  <c r="C600" i="86"/>
  <c r="B603" i="89" l="1"/>
  <c r="C602" i="89"/>
  <c r="C601" i="86"/>
  <c r="B602" i="86"/>
  <c r="B604" i="89" l="1"/>
  <c r="C603" i="89"/>
  <c r="B603" i="86"/>
  <c r="C602" i="86"/>
  <c r="C604" i="89" l="1"/>
  <c r="B605" i="89"/>
  <c r="B604" i="86"/>
  <c r="C603" i="86"/>
  <c r="C605" i="89" l="1"/>
  <c r="B606" i="89"/>
  <c r="B605" i="86"/>
  <c r="C604" i="86"/>
  <c r="B607" i="89" l="1"/>
  <c r="C606" i="89"/>
  <c r="C605" i="86"/>
  <c r="B606" i="86"/>
  <c r="B608" i="89" l="1"/>
  <c r="C607" i="89"/>
  <c r="B607" i="86"/>
  <c r="C606" i="86"/>
  <c r="C608" i="89" l="1"/>
  <c r="B609" i="89"/>
  <c r="B608" i="86"/>
  <c r="C607" i="86"/>
  <c r="C609" i="89" l="1"/>
  <c r="B610" i="89"/>
  <c r="B609" i="86"/>
  <c r="C608" i="86"/>
  <c r="B611" i="89" l="1"/>
  <c r="C610" i="89"/>
  <c r="C609" i="86"/>
  <c r="B610" i="86"/>
  <c r="B612" i="89" l="1"/>
  <c r="C611" i="89"/>
  <c r="C610" i="86"/>
  <c r="B611" i="86"/>
  <c r="C612" i="89" l="1"/>
  <c r="B613" i="89"/>
  <c r="B612" i="86"/>
  <c r="C611" i="86"/>
  <c r="C613" i="89" l="1"/>
  <c r="B614" i="89"/>
  <c r="B613" i="86"/>
  <c r="C612" i="86"/>
  <c r="B615" i="89" l="1"/>
  <c r="C614" i="89"/>
  <c r="C613" i="86"/>
  <c r="B614" i="86"/>
  <c r="B616" i="89" l="1"/>
  <c r="C615" i="89"/>
  <c r="B615" i="86"/>
  <c r="C614" i="86"/>
  <c r="C616" i="89" l="1"/>
  <c r="B617" i="89"/>
  <c r="B616" i="86"/>
  <c r="C615" i="86"/>
  <c r="C617" i="89" l="1"/>
  <c r="B618" i="89"/>
  <c r="B617" i="86"/>
  <c r="C616" i="86"/>
  <c r="B619" i="89" l="1"/>
  <c r="C618" i="89"/>
  <c r="C617" i="86"/>
  <c r="B618" i="86"/>
  <c r="B620" i="89" l="1"/>
  <c r="C619" i="89"/>
  <c r="B619" i="86"/>
  <c r="C618" i="86"/>
  <c r="C620" i="89" l="1"/>
  <c r="B621" i="89"/>
  <c r="B620" i="86"/>
  <c r="C619" i="86"/>
  <c r="C621" i="89" l="1"/>
  <c r="B622" i="89"/>
  <c r="B621" i="86"/>
  <c r="C620" i="86"/>
  <c r="B623" i="89" l="1"/>
  <c r="C622" i="89"/>
  <c r="C621" i="86"/>
  <c r="B622" i="86"/>
  <c r="B624" i="89" l="1"/>
  <c r="C623" i="89"/>
  <c r="C622" i="86"/>
  <c r="B623" i="86"/>
  <c r="C624" i="89" l="1"/>
  <c r="B625" i="89"/>
  <c r="B624" i="86"/>
  <c r="C623" i="86"/>
  <c r="C625" i="89" l="1"/>
  <c r="B626" i="89"/>
  <c r="B625" i="86"/>
  <c r="C624" i="86"/>
  <c r="B627" i="89" l="1"/>
  <c r="C626" i="89"/>
  <c r="C625" i="86"/>
  <c r="B626" i="86"/>
  <c r="B628" i="89" l="1"/>
  <c r="C627" i="89"/>
  <c r="B627" i="86"/>
  <c r="C626" i="86"/>
  <c r="C628" i="89" l="1"/>
  <c r="B629" i="89"/>
  <c r="B628" i="86"/>
  <c r="C627" i="86"/>
  <c r="C629" i="89" l="1"/>
  <c r="B630" i="89"/>
  <c r="B629" i="86"/>
  <c r="C628" i="86"/>
  <c r="B631" i="89" l="1"/>
  <c r="C630" i="89"/>
  <c r="C629" i="86"/>
  <c r="B630" i="86"/>
  <c r="B632" i="89" l="1"/>
  <c r="C631" i="89"/>
  <c r="B631" i="86"/>
  <c r="C630" i="86"/>
  <c r="C632" i="89" l="1"/>
  <c r="B633" i="89"/>
  <c r="B632" i="86"/>
  <c r="C631" i="86"/>
  <c r="C633" i="89" l="1"/>
  <c r="B634" i="89"/>
  <c r="B633" i="86"/>
  <c r="C632" i="86"/>
  <c r="B635" i="89" l="1"/>
  <c r="C634" i="89"/>
  <c r="C633" i="86"/>
  <c r="B634" i="86"/>
  <c r="B636" i="89" l="1"/>
  <c r="C635" i="89"/>
  <c r="B635" i="86"/>
  <c r="C634" i="86"/>
  <c r="C636" i="89" l="1"/>
  <c r="B637" i="89"/>
  <c r="B636" i="86"/>
  <c r="C635" i="86"/>
  <c r="C637" i="89" l="1"/>
  <c r="B638" i="89"/>
  <c r="B637" i="86"/>
  <c r="C636" i="86"/>
  <c r="B639" i="89" l="1"/>
  <c r="C638" i="89"/>
  <c r="C637" i="86"/>
  <c r="B638" i="86"/>
  <c r="B640" i="89" l="1"/>
  <c r="C639" i="89"/>
  <c r="B639" i="86"/>
  <c r="C638" i="86"/>
  <c r="C640" i="89" l="1"/>
  <c r="B641" i="89"/>
  <c r="B640" i="86"/>
  <c r="C639" i="86"/>
  <c r="C641" i="89" l="1"/>
  <c r="B642" i="89"/>
  <c r="B641" i="86"/>
  <c r="C640" i="86"/>
  <c r="B643" i="89" l="1"/>
  <c r="C642" i="89"/>
  <c r="C641" i="86"/>
  <c r="B642" i="86"/>
  <c r="B644" i="89" l="1"/>
  <c r="C643" i="89"/>
  <c r="C642" i="86"/>
  <c r="B643" i="86"/>
  <c r="C644" i="89" l="1"/>
  <c r="B645" i="89"/>
  <c r="B644" i="86"/>
  <c r="C643" i="86"/>
  <c r="C645" i="89" l="1"/>
  <c r="B646" i="89"/>
  <c r="B645" i="86"/>
  <c r="C644" i="86"/>
  <c r="B647" i="89" l="1"/>
  <c r="C646" i="89"/>
  <c r="C645" i="86"/>
  <c r="B646" i="86"/>
  <c r="B648" i="89" l="1"/>
  <c r="C647" i="89"/>
  <c r="B647" i="86"/>
  <c r="C646" i="86"/>
  <c r="C648" i="89" l="1"/>
  <c r="B649" i="89"/>
  <c r="B648" i="86"/>
  <c r="C647" i="86"/>
  <c r="C649" i="89" l="1"/>
  <c r="B650" i="89"/>
  <c r="B649" i="86"/>
  <c r="C648" i="86"/>
  <c r="B651" i="89" l="1"/>
  <c r="C650" i="89"/>
  <c r="C649" i="86"/>
  <c r="B650" i="86"/>
  <c r="B652" i="89" l="1"/>
  <c r="C651" i="89"/>
  <c r="B651" i="86"/>
  <c r="C650" i="86"/>
  <c r="C652" i="89" l="1"/>
  <c r="B653" i="89"/>
  <c r="B652" i="86"/>
  <c r="C651" i="86"/>
  <c r="C653" i="89" l="1"/>
  <c r="B654" i="89"/>
  <c r="B653" i="86"/>
  <c r="C652" i="86"/>
  <c r="B655" i="89" l="1"/>
  <c r="C654" i="89"/>
  <c r="C653" i="86"/>
  <c r="B654" i="86"/>
  <c r="B656" i="89" l="1"/>
  <c r="C655" i="89"/>
  <c r="C654" i="86"/>
  <c r="B655" i="86"/>
  <c r="C656" i="89" l="1"/>
  <c r="B657" i="89"/>
  <c r="B656" i="86"/>
  <c r="C655" i="86"/>
  <c r="C657" i="89" l="1"/>
  <c r="B658" i="89"/>
  <c r="B657" i="86"/>
  <c r="C656" i="86"/>
  <c r="B659" i="89" l="1"/>
  <c r="C658" i="89"/>
  <c r="C657" i="86"/>
  <c r="B658" i="86"/>
  <c r="B660" i="89" l="1"/>
  <c r="C659" i="89"/>
  <c r="B659" i="86"/>
  <c r="C658" i="86"/>
  <c r="C660" i="89" l="1"/>
  <c r="B661" i="89"/>
  <c r="B660" i="86"/>
  <c r="C659" i="86"/>
  <c r="C661" i="89" l="1"/>
  <c r="B662" i="89"/>
  <c r="B661" i="86"/>
  <c r="C660" i="86"/>
  <c r="B663" i="89" l="1"/>
  <c r="C662" i="89"/>
  <c r="C661" i="86"/>
  <c r="B662" i="86"/>
  <c r="B664" i="89" l="1"/>
  <c r="C663" i="89"/>
  <c r="B663" i="86"/>
  <c r="C662" i="86"/>
  <c r="C664" i="89" l="1"/>
  <c r="B665" i="89"/>
  <c r="B664" i="86"/>
  <c r="C663" i="86"/>
  <c r="C665" i="89" l="1"/>
  <c r="B666" i="89"/>
  <c r="B665" i="86"/>
  <c r="C664" i="86"/>
  <c r="B667" i="89" l="1"/>
  <c r="C666" i="89"/>
  <c r="C665" i="86"/>
  <c r="B666" i="86"/>
  <c r="B668" i="89" l="1"/>
  <c r="C667" i="89"/>
  <c r="B667" i="86"/>
  <c r="C666" i="86"/>
  <c r="C668" i="89" l="1"/>
  <c r="B669" i="89"/>
  <c r="B668" i="86"/>
  <c r="C667" i="86"/>
  <c r="C669" i="89" l="1"/>
  <c r="B670" i="89"/>
  <c r="B669" i="86"/>
  <c r="C668" i="86"/>
  <c r="B671" i="89" l="1"/>
  <c r="C670" i="89"/>
  <c r="C669" i="86"/>
  <c r="B670" i="86"/>
  <c r="B672" i="89" l="1"/>
  <c r="C671" i="89"/>
  <c r="B671" i="86"/>
  <c r="C670" i="86"/>
  <c r="C672" i="89" l="1"/>
  <c r="B673" i="89"/>
  <c r="B672" i="86"/>
  <c r="C671" i="86"/>
  <c r="C673" i="89" l="1"/>
  <c r="B674" i="89"/>
  <c r="B673" i="86"/>
  <c r="C672" i="86"/>
  <c r="B675" i="89" l="1"/>
  <c r="C674" i="89"/>
  <c r="C673" i="86"/>
  <c r="B674" i="86"/>
  <c r="B676" i="89" l="1"/>
  <c r="C675" i="89"/>
  <c r="C674" i="86"/>
  <c r="B675" i="86"/>
  <c r="C676" i="89" l="1"/>
  <c r="B677" i="89"/>
  <c r="B676" i="86"/>
  <c r="C675" i="86"/>
  <c r="C677" i="89" l="1"/>
  <c r="B678" i="89"/>
  <c r="B677" i="86"/>
  <c r="C676" i="86"/>
  <c r="B679" i="89" l="1"/>
  <c r="C678" i="89"/>
  <c r="C677" i="86"/>
  <c r="B678" i="86"/>
  <c r="B680" i="89" l="1"/>
  <c r="C679" i="89"/>
  <c r="B679" i="86"/>
  <c r="C678" i="86"/>
  <c r="C680" i="89" l="1"/>
  <c r="B681" i="89"/>
  <c r="B680" i="86"/>
  <c r="C679" i="86"/>
  <c r="C681" i="89" l="1"/>
  <c r="B682" i="89"/>
  <c r="B681" i="86"/>
  <c r="C680" i="86"/>
  <c r="B683" i="89" l="1"/>
  <c r="C682" i="89"/>
  <c r="C681" i="86"/>
  <c r="B682" i="86"/>
  <c r="B684" i="89" l="1"/>
  <c r="C683" i="89"/>
  <c r="B683" i="86"/>
  <c r="C682" i="86"/>
  <c r="C684" i="89" l="1"/>
  <c r="B685" i="89"/>
  <c r="B684" i="86"/>
  <c r="C683" i="86"/>
  <c r="C685" i="89" l="1"/>
  <c r="B686" i="89"/>
  <c r="B685" i="86"/>
  <c r="C684" i="86"/>
  <c r="B687" i="89" l="1"/>
  <c r="C686" i="89"/>
  <c r="C685" i="86"/>
  <c r="B686" i="86"/>
  <c r="B688" i="89" l="1"/>
  <c r="C687" i="89"/>
  <c r="C686" i="86"/>
  <c r="B687" i="86"/>
  <c r="C688" i="89" l="1"/>
  <c r="B689" i="89"/>
  <c r="B688" i="86"/>
  <c r="C687" i="86"/>
  <c r="C689" i="89" l="1"/>
  <c r="B690" i="89"/>
  <c r="B689" i="86"/>
  <c r="C688" i="86"/>
  <c r="B691" i="89" l="1"/>
  <c r="C690" i="89"/>
  <c r="C689" i="86"/>
  <c r="B690" i="86"/>
  <c r="B692" i="89" l="1"/>
  <c r="C691" i="89"/>
  <c r="B691" i="86"/>
  <c r="C690" i="86"/>
  <c r="C692" i="89" l="1"/>
  <c r="B693" i="89"/>
  <c r="B692" i="86"/>
  <c r="C691" i="86"/>
  <c r="C693" i="89" l="1"/>
  <c r="B694" i="89"/>
  <c r="B693" i="86"/>
  <c r="C692" i="86"/>
  <c r="B695" i="89" l="1"/>
  <c r="C694" i="89"/>
  <c r="C693" i="86"/>
  <c r="B694" i="86"/>
  <c r="B696" i="89" l="1"/>
  <c r="C695" i="89"/>
  <c r="B695" i="86"/>
  <c r="C694" i="86"/>
  <c r="C696" i="89" l="1"/>
  <c r="B697" i="89"/>
  <c r="B696" i="86"/>
  <c r="C695" i="86"/>
  <c r="C697" i="89" l="1"/>
  <c r="B698" i="89"/>
  <c r="B697" i="86"/>
  <c r="C696" i="86"/>
  <c r="B699" i="89" l="1"/>
  <c r="C698" i="89"/>
  <c r="C697" i="86"/>
  <c r="B698" i="86"/>
  <c r="B700" i="89" l="1"/>
  <c r="C699" i="89"/>
  <c r="B699" i="86"/>
  <c r="C698" i="86"/>
  <c r="C700" i="89" l="1"/>
  <c r="B701" i="89"/>
  <c r="B700" i="86"/>
  <c r="C699" i="86"/>
  <c r="C701" i="89" l="1"/>
  <c r="B702" i="89"/>
  <c r="B701" i="86"/>
  <c r="C700" i="86"/>
  <c r="B703" i="89" l="1"/>
  <c r="C702" i="89"/>
  <c r="C701" i="86"/>
  <c r="B702" i="86"/>
  <c r="B704" i="89" l="1"/>
  <c r="C703" i="89"/>
  <c r="B703" i="86"/>
  <c r="C702" i="86"/>
  <c r="C704" i="89" l="1"/>
  <c r="B705" i="89"/>
  <c r="B704" i="86"/>
  <c r="C703" i="86"/>
  <c r="C705" i="89" l="1"/>
  <c r="B706" i="89"/>
  <c r="B705" i="86"/>
  <c r="C704" i="86"/>
  <c r="B707" i="89" l="1"/>
  <c r="C706" i="89"/>
  <c r="C705" i="86"/>
  <c r="B706" i="86"/>
  <c r="B708" i="89" l="1"/>
  <c r="C707" i="89"/>
  <c r="C706" i="86"/>
  <c r="B707" i="86"/>
  <c r="C708" i="89" l="1"/>
  <c r="B709" i="89"/>
  <c r="B708" i="86"/>
  <c r="C707" i="86"/>
  <c r="C709" i="89" l="1"/>
  <c r="B710" i="89"/>
  <c r="B709" i="86"/>
  <c r="C708" i="86"/>
  <c r="B711" i="89" l="1"/>
  <c r="C710" i="89"/>
  <c r="C709" i="86"/>
  <c r="B710" i="86"/>
  <c r="B712" i="89" l="1"/>
  <c r="C711" i="89"/>
  <c r="B711" i="86"/>
  <c r="C710" i="86"/>
  <c r="C712" i="89" l="1"/>
  <c r="B713" i="89"/>
  <c r="B712" i="86"/>
  <c r="C711" i="86"/>
  <c r="C713" i="89" l="1"/>
  <c r="B714" i="89"/>
  <c r="B713" i="86"/>
  <c r="C712" i="86"/>
  <c r="B715" i="89" l="1"/>
  <c r="C714" i="89"/>
  <c r="C713" i="86"/>
  <c r="B714" i="86"/>
  <c r="B716" i="89" l="1"/>
  <c r="C715" i="89"/>
  <c r="B715" i="86"/>
  <c r="C714" i="86"/>
  <c r="C716" i="89" l="1"/>
  <c r="B717" i="89"/>
  <c r="B716" i="86"/>
  <c r="C715" i="86"/>
  <c r="C717" i="89" l="1"/>
  <c r="B718" i="89"/>
  <c r="B717" i="86"/>
  <c r="C716" i="86"/>
  <c r="B719" i="89" l="1"/>
  <c r="C718" i="89"/>
  <c r="C717" i="86"/>
  <c r="B718" i="86"/>
  <c r="B720" i="89" l="1"/>
  <c r="C719" i="89"/>
  <c r="C718" i="86"/>
  <c r="B719" i="86"/>
  <c r="C720" i="89" l="1"/>
  <c r="B721" i="89"/>
  <c r="B720" i="86"/>
  <c r="C719" i="86"/>
  <c r="C721" i="89" l="1"/>
  <c r="B722" i="89"/>
  <c r="B721" i="86"/>
  <c r="C720" i="86"/>
  <c r="A498" i="89"/>
  <c r="A187" i="89" l="1"/>
  <c r="B723" i="89"/>
  <c r="C722" i="89"/>
  <c r="C721" i="86"/>
  <c r="B722" i="86"/>
  <c r="A498" i="86"/>
  <c r="A210" i="86" l="1"/>
  <c r="A187" i="86"/>
  <c r="A47" i="86"/>
  <c r="B724" i="89"/>
  <c r="C723" i="89"/>
  <c r="B723" i="86"/>
  <c r="C722" i="86"/>
  <c r="G30" i="86" l="1"/>
  <c r="G31" i="86" s="1"/>
  <c r="G195" i="86"/>
  <c r="G196" i="86" s="1"/>
  <c r="G197" i="86" s="1"/>
  <c r="G198" i="86" s="1"/>
  <c r="G199" i="86" s="1"/>
  <c r="G200" i="86" s="1"/>
  <c r="G201" i="86" s="1"/>
  <c r="G202" i="86" s="1"/>
  <c r="G203" i="86" s="1"/>
  <c r="G204" i="86" s="1"/>
  <c r="G205" i="86" s="1"/>
  <c r="G206" i="86" s="1"/>
  <c r="G207" i="86" s="1"/>
  <c r="G208" i="86" s="1"/>
  <c r="C208" i="86" s="1"/>
  <c r="C724" i="89"/>
  <c r="B725" i="89"/>
  <c r="B724" i="86"/>
  <c r="C723" i="86"/>
  <c r="C31" i="86" l="1"/>
  <c r="G32" i="86"/>
  <c r="G33" i="86" s="1"/>
  <c r="C202" i="86"/>
  <c r="C207" i="86"/>
  <c r="C203" i="86"/>
  <c r="C196" i="86"/>
  <c r="C198" i="86"/>
  <c r="C199" i="86"/>
  <c r="C204" i="86"/>
  <c r="C201" i="86"/>
  <c r="C205" i="86"/>
  <c r="C197" i="86"/>
  <c r="C206" i="86"/>
  <c r="C200" i="86"/>
  <c r="C725" i="89"/>
  <c r="B726" i="89"/>
  <c r="B725" i="86"/>
  <c r="C724" i="86"/>
  <c r="C33" i="86" l="1"/>
  <c r="G34" i="86"/>
  <c r="C32" i="86"/>
  <c r="A47" i="89"/>
  <c r="A210" i="89"/>
  <c r="B727" i="89"/>
  <c r="C726" i="89"/>
  <c r="C725" i="86"/>
  <c r="B726" i="86"/>
  <c r="C34" i="86" l="1"/>
  <c r="G35" i="86"/>
  <c r="G36" i="86" s="1"/>
  <c r="G30" i="89"/>
  <c r="G31" i="89" s="1"/>
  <c r="G32" i="89" s="1"/>
  <c r="G195" i="89"/>
  <c r="G196" i="89" s="1"/>
  <c r="G197" i="89" s="1"/>
  <c r="G198" i="89" s="1"/>
  <c r="B728" i="89"/>
  <c r="C727" i="89"/>
  <c r="B727" i="86"/>
  <c r="C726" i="86"/>
  <c r="C36" i="86" l="1"/>
  <c r="G37" i="86"/>
  <c r="C35" i="86"/>
  <c r="C198" i="89"/>
  <c r="G199" i="89"/>
  <c r="G33" i="89"/>
  <c r="C33" i="89" s="1"/>
  <c r="C197" i="89"/>
  <c r="C32" i="89"/>
  <c r="C196" i="89"/>
  <c r="C31" i="89"/>
  <c r="C728" i="89"/>
  <c r="B729" i="89"/>
  <c r="B728" i="86"/>
  <c r="C727" i="86"/>
  <c r="C37" i="86" l="1"/>
  <c r="G38" i="86"/>
  <c r="G34" i="89"/>
  <c r="C199" i="89"/>
  <c r="G200" i="89"/>
  <c r="C200" i="89" s="1"/>
  <c r="C729" i="89"/>
  <c r="B730" i="89"/>
  <c r="B729" i="86"/>
  <c r="C728" i="86"/>
  <c r="C38" i="86" l="1"/>
  <c r="G39" i="86"/>
  <c r="C39" i="86" s="1"/>
  <c r="G35" i="89"/>
  <c r="C35" i="89" s="1"/>
  <c r="C34" i="89"/>
  <c r="G201" i="89"/>
  <c r="C201" i="89" s="1"/>
  <c r="B731" i="89"/>
  <c r="C730" i="89"/>
  <c r="C729" i="86"/>
  <c r="B730" i="86"/>
  <c r="G40" i="86" l="1"/>
  <c r="G41" i="86" s="1"/>
  <c r="G202" i="89"/>
  <c r="G203" i="89" s="1"/>
  <c r="G36" i="89"/>
  <c r="C36" i="89" s="1"/>
  <c r="B732" i="89"/>
  <c r="C731" i="89"/>
  <c r="B731" i="86"/>
  <c r="C730" i="86"/>
  <c r="C41" i="86" l="1"/>
  <c r="G42" i="86"/>
  <c r="C42" i="86" s="1"/>
  <c r="C40" i="86"/>
  <c r="C203" i="89"/>
  <c r="G204" i="89"/>
  <c r="G205" i="89" s="1"/>
  <c r="C202" i="89"/>
  <c r="G37" i="89"/>
  <c r="C37" i="89" s="1"/>
  <c r="C732" i="89"/>
  <c r="B733" i="89"/>
  <c r="B732" i="86"/>
  <c r="C731" i="86"/>
  <c r="C205" i="89" l="1"/>
  <c r="G206" i="89"/>
  <c r="G207" i="89" s="1"/>
  <c r="C204" i="89"/>
  <c r="G38" i="89"/>
  <c r="C733" i="89"/>
  <c r="B734" i="89"/>
  <c r="B733" i="86"/>
  <c r="C732" i="86"/>
  <c r="C207" i="89" l="1"/>
  <c r="G208" i="89"/>
  <c r="C208" i="89" s="1"/>
  <c r="G39" i="89"/>
  <c r="C39" i="89" s="1"/>
  <c r="C38" i="89"/>
  <c r="C206" i="89"/>
  <c r="B735" i="89"/>
  <c r="C734" i="89"/>
  <c r="C733" i="86"/>
  <c r="B734" i="86"/>
  <c r="G40" i="89" l="1"/>
  <c r="C40" i="89" s="1"/>
  <c r="B736" i="89"/>
  <c r="C735" i="89"/>
  <c r="B735" i="86"/>
  <c r="C734" i="86"/>
  <c r="G41" i="89" l="1"/>
  <c r="G42" i="89" s="1"/>
  <c r="C42" i="89" s="1"/>
  <c r="C736" i="89"/>
  <c r="B737" i="89"/>
  <c r="B736" i="86"/>
  <c r="C735" i="86"/>
  <c r="C41" i="89" l="1"/>
  <c r="C737" i="89"/>
  <c r="B738" i="89"/>
  <c r="B737" i="86"/>
  <c r="C736" i="86"/>
  <c r="B739" i="89" l="1"/>
  <c r="C738" i="89"/>
  <c r="C737" i="86"/>
  <c r="B738" i="86"/>
  <c r="B740" i="89" l="1"/>
  <c r="C739" i="89"/>
  <c r="C738" i="86"/>
  <c r="B739" i="86"/>
  <c r="C740" i="89" l="1"/>
  <c r="B741" i="89"/>
  <c r="B740" i="86"/>
  <c r="C739" i="86"/>
  <c r="C741" i="89" l="1"/>
  <c r="B742" i="89"/>
  <c r="B741" i="86"/>
  <c r="C740" i="86"/>
  <c r="B743" i="89" l="1"/>
  <c r="C742" i="89"/>
  <c r="C741" i="86"/>
  <c r="B742" i="86"/>
  <c r="B744" i="89" l="1"/>
  <c r="C743" i="89"/>
  <c r="B743" i="86"/>
  <c r="C742" i="86"/>
  <c r="C744" i="89" l="1"/>
  <c r="B745" i="89"/>
  <c r="B744" i="86"/>
  <c r="C743" i="86"/>
  <c r="C745" i="89" l="1"/>
  <c r="B746" i="89"/>
  <c r="B745" i="86"/>
  <c r="C744" i="86"/>
  <c r="B747" i="89" l="1"/>
  <c r="C746" i="89"/>
  <c r="C745" i="86"/>
  <c r="B746" i="86"/>
  <c r="B748" i="89" l="1"/>
  <c r="C747" i="89"/>
  <c r="B747" i="86"/>
  <c r="C746" i="86"/>
  <c r="C748" i="89" l="1"/>
  <c r="B749" i="89"/>
  <c r="B748" i="86"/>
  <c r="C747" i="86"/>
  <c r="C749" i="89" l="1"/>
  <c r="B750" i="89"/>
  <c r="B749" i="86"/>
  <c r="C748" i="86"/>
  <c r="B751" i="89" l="1"/>
  <c r="C750" i="89"/>
  <c r="C749" i="86"/>
  <c r="B750" i="86"/>
  <c r="B752" i="89" l="1"/>
  <c r="C751" i="89"/>
  <c r="C750" i="86"/>
  <c r="B751" i="86"/>
  <c r="C752" i="89" l="1"/>
  <c r="B753" i="89"/>
  <c r="B752" i="86"/>
  <c r="C751" i="86"/>
  <c r="C753" i="89" l="1"/>
  <c r="B754" i="89"/>
  <c r="B753" i="86"/>
  <c r="C752" i="86"/>
  <c r="B755" i="89" l="1"/>
  <c r="C754" i="89"/>
  <c r="C753" i="86"/>
  <c r="B754" i="86"/>
  <c r="B756" i="89" l="1"/>
  <c r="C755" i="89"/>
  <c r="B755" i="86"/>
  <c r="C754" i="86"/>
  <c r="C756" i="89" l="1"/>
  <c r="B757" i="89"/>
  <c r="B756" i="86"/>
  <c r="C755" i="86"/>
  <c r="C757" i="89" l="1"/>
  <c r="B758" i="89"/>
  <c r="B757" i="86"/>
  <c r="C756" i="86"/>
  <c r="B759" i="89" l="1"/>
  <c r="C758" i="89"/>
  <c r="C757" i="86"/>
  <c r="B758" i="86"/>
  <c r="B760" i="89" l="1"/>
  <c r="C759" i="89"/>
  <c r="B759" i="86"/>
  <c r="C758" i="86"/>
  <c r="C760" i="89" l="1"/>
  <c r="B761" i="89"/>
  <c r="B760" i="86"/>
  <c r="C759" i="86"/>
  <c r="C761" i="89" l="1"/>
  <c r="B762" i="89"/>
  <c r="B761" i="86"/>
  <c r="C760" i="86"/>
  <c r="B763" i="89" l="1"/>
  <c r="C762" i="89"/>
  <c r="C761" i="86"/>
  <c r="B762" i="86"/>
  <c r="B764" i="89" l="1"/>
  <c r="C763" i="89"/>
  <c r="B763" i="86"/>
  <c r="C762" i="86"/>
  <c r="C764" i="89" l="1"/>
  <c r="B765" i="89"/>
  <c r="B764" i="86"/>
  <c r="C763" i="86"/>
  <c r="C765" i="89" l="1"/>
  <c r="B766" i="89"/>
  <c r="B765" i="86"/>
  <c r="C764" i="86"/>
  <c r="B767" i="89" l="1"/>
  <c r="C766" i="89"/>
  <c r="C765" i="86"/>
  <c r="B766" i="86"/>
  <c r="B768" i="89" l="1"/>
  <c r="C767" i="89"/>
  <c r="B767" i="86"/>
  <c r="C766" i="86"/>
  <c r="C768" i="89" l="1"/>
  <c r="B769" i="89"/>
  <c r="B768" i="86"/>
  <c r="C767" i="86"/>
  <c r="C769" i="89" l="1"/>
  <c r="B770" i="89"/>
  <c r="B769" i="86"/>
  <c r="C768" i="86"/>
  <c r="B771" i="89" l="1"/>
  <c r="C770" i="89"/>
  <c r="C769" i="86"/>
  <c r="B770" i="86"/>
  <c r="B772" i="89" l="1"/>
  <c r="C771" i="89"/>
  <c r="C770" i="86"/>
  <c r="B771" i="86"/>
  <c r="C772" i="89" l="1"/>
  <c r="B773" i="89"/>
  <c r="B772" i="86"/>
  <c r="C771" i="86"/>
  <c r="C773" i="89" l="1"/>
  <c r="B774" i="89"/>
  <c r="B773" i="86"/>
  <c r="C772" i="86"/>
  <c r="B775" i="89" l="1"/>
  <c r="C774" i="89"/>
  <c r="C773" i="86"/>
  <c r="B774" i="86"/>
  <c r="B776" i="89" l="1"/>
  <c r="C775" i="89"/>
  <c r="B775" i="86"/>
  <c r="C774" i="86"/>
  <c r="C776" i="89" l="1"/>
  <c r="B777" i="89"/>
  <c r="B776" i="86"/>
  <c r="C775" i="86"/>
  <c r="C777" i="89" l="1"/>
  <c r="B778" i="89"/>
  <c r="B777" i="86"/>
  <c r="C776" i="86"/>
  <c r="B779" i="89" l="1"/>
  <c r="C778" i="89"/>
  <c r="C777" i="86"/>
  <c r="B778" i="86"/>
  <c r="B780" i="89" l="1"/>
  <c r="C779" i="89"/>
  <c r="B779" i="86"/>
  <c r="C778" i="86"/>
  <c r="C780" i="89" l="1"/>
  <c r="B781" i="89"/>
  <c r="B780" i="86"/>
  <c r="C779" i="86"/>
  <c r="C781" i="89" l="1"/>
  <c r="B782" i="89"/>
  <c r="B781" i="86"/>
  <c r="C780" i="86"/>
  <c r="B783" i="89" l="1"/>
  <c r="C782" i="89"/>
  <c r="C781" i="86"/>
  <c r="B782" i="86"/>
  <c r="B784" i="89" l="1"/>
  <c r="C783" i="89"/>
  <c r="C782" i="86"/>
  <c r="B783" i="86"/>
  <c r="C784" i="89" l="1"/>
  <c r="B785" i="89"/>
  <c r="B784" i="86"/>
  <c r="C783" i="86"/>
  <c r="C785" i="89" l="1"/>
  <c r="B786" i="89"/>
  <c r="B785" i="86"/>
  <c r="C784" i="86"/>
  <c r="B787" i="89" l="1"/>
  <c r="C786" i="89"/>
  <c r="C785" i="86"/>
  <c r="B786" i="86"/>
  <c r="B788" i="89" l="1"/>
  <c r="C787" i="89"/>
  <c r="B787" i="86"/>
  <c r="C786" i="86"/>
  <c r="C788" i="89" l="1"/>
  <c r="B789" i="89"/>
  <c r="B788" i="86"/>
  <c r="C787" i="86"/>
  <c r="C789" i="89" l="1"/>
  <c r="B790" i="89"/>
  <c r="B789" i="86"/>
  <c r="C788" i="86"/>
  <c r="B791" i="89" l="1"/>
  <c r="C790" i="89"/>
  <c r="C789" i="86"/>
  <c r="B790" i="86"/>
  <c r="B792" i="89" l="1"/>
  <c r="C791" i="89"/>
  <c r="B791" i="86"/>
  <c r="C790" i="86"/>
  <c r="C792" i="89" l="1"/>
  <c r="B793" i="89"/>
  <c r="B792" i="86"/>
  <c r="C791" i="86"/>
  <c r="C793" i="89" l="1"/>
  <c r="B794" i="89"/>
  <c r="B793" i="86"/>
  <c r="C792" i="86"/>
  <c r="B795" i="89" l="1"/>
  <c r="C794" i="89"/>
  <c r="C793" i="86"/>
  <c r="B794" i="86"/>
  <c r="B796" i="89" l="1"/>
  <c r="C795" i="89"/>
  <c r="B795" i="86"/>
  <c r="C794" i="86"/>
  <c r="C796" i="89" l="1"/>
  <c r="B797" i="89"/>
  <c r="B796" i="86"/>
  <c r="C795" i="86"/>
  <c r="C797" i="89" l="1"/>
  <c r="B798" i="89"/>
  <c r="B797" i="86"/>
  <c r="C796" i="86"/>
  <c r="B799" i="89" l="1"/>
  <c r="C798" i="89"/>
  <c r="C797" i="86"/>
  <c r="B798" i="86"/>
  <c r="B800" i="89" l="1"/>
  <c r="C799" i="89"/>
  <c r="B799" i="86"/>
  <c r="C798" i="86"/>
  <c r="C800" i="89" l="1"/>
  <c r="B801" i="89"/>
  <c r="B800" i="86"/>
  <c r="C799" i="86"/>
  <c r="C801" i="89" l="1"/>
  <c r="B802" i="89"/>
  <c r="B801" i="86"/>
  <c r="C800" i="86"/>
  <c r="B803" i="89" l="1"/>
  <c r="C802" i="89"/>
  <c r="C801" i="86"/>
  <c r="B802" i="86"/>
  <c r="B804" i="89" l="1"/>
  <c r="C803" i="89"/>
  <c r="C802" i="86"/>
  <c r="B803" i="86"/>
  <c r="C804" i="89" l="1"/>
  <c r="B805" i="89"/>
  <c r="B804" i="86"/>
  <c r="C803" i="86"/>
  <c r="C805" i="89" l="1"/>
  <c r="B806" i="89"/>
  <c r="B805" i="86"/>
  <c r="C804" i="86"/>
  <c r="B807" i="89" l="1"/>
  <c r="C806" i="89"/>
  <c r="C805" i="86"/>
  <c r="B806" i="86"/>
  <c r="B808" i="89" l="1"/>
  <c r="C807" i="89"/>
  <c r="B807" i="86"/>
  <c r="C806" i="86"/>
  <c r="C808" i="89" l="1"/>
  <c r="B809" i="89"/>
  <c r="B808" i="86"/>
  <c r="C807" i="86"/>
  <c r="C809" i="89" l="1"/>
  <c r="B810" i="89"/>
  <c r="B809" i="86"/>
  <c r="C808" i="86"/>
  <c r="B811" i="89" l="1"/>
  <c r="C810" i="89"/>
  <c r="C809" i="86"/>
  <c r="B810" i="86"/>
  <c r="B812" i="89" l="1"/>
  <c r="C811" i="89"/>
  <c r="B811" i="86"/>
  <c r="C810" i="86"/>
  <c r="C812" i="89" l="1"/>
  <c r="B813" i="89"/>
  <c r="B812" i="86"/>
  <c r="C811" i="86"/>
  <c r="C813" i="89" l="1"/>
  <c r="B814" i="89"/>
  <c r="B813" i="86"/>
  <c r="C812" i="86"/>
  <c r="B815" i="89" l="1"/>
  <c r="C814" i="89"/>
  <c r="C813" i="86"/>
  <c r="B814" i="86"/>
  <c r="B816" i="89" l="1"/>
  <c r="C815" i="89"/>
  <c r="C814" i="86"/>
  <c r="B815" i="86"/>
  <c r="C816" i="89" l="1"/>
  <c r="B817" i="89"/>
  <c r="B816" i="86"/>
  <c r="C815" i="86"/>
  <c r="C817" i="89" l="1"/>
  <c r="B818" i="89"/>
  <c r="B817" i="86"/>
  <c r="C816" i="86"/>
  <c r="B819" i="89" l="1"/>
  <c r="C818" i="89"/>
  <c r="C817" i="86"/>
  <c r="B818" i="86"/>
  <c r="B820" i="89" l="1"/>
  <c r="C819" i="89"/>
  <c r="B819" i="86"/>
  <c r="C818" i="86"/>
  <c r="C820" i="89" l="1"/>
  <c r="B821" i="89"/>
  <c r="B820" i="86"/>
  <c r="C819" i="86"/>
  <c r="C821" i="89" l="1"/>
  <c r="B822" i="89"/>
  <c r="B821" i="86"/>
  <c r="C820" i="86"/>
  <c r="B823" i="89" l="1"/>
  <c r="C822" i="89"/>
  <c r="C821" i="86"/>
  <c r="B822" i="86"/>
  <c r="B824" i="89" l="1"/>
  <c r="C823" i="89"/>
  <c r="B823" i="86"/>
  <c r="C822" i="86"/>
  <c r="C824" i="89" l="1"/>
  <c r="B825" i="89"/>
  <c r="B824" i="86"/>
  <c r="C823" i="86"/>
  <c r="C825" i="89" l="1"/>
  <c r="B826" i="89"/>
  <c r="B825" i="86"/>
  <c r="C824" i="86"/>
  <c r="B827" i="89" l="1"/>
  <c r="C826" i="89"/>
  <c r="C825" i="86"/>
  <c r="B826" i="86"/>
  <c r="B828" i="89" l="1"/>
  <c r="C827" i="89"/>
  <c r="B827" i="86"/>
  <c r="C826" i="86"/>
  <c r="C828" i="89" l="1"/>
  <c r="B829" i="89"/>
  <c r="B828" i="86"/>
  <c r="C827" i="86"/>
  <c r="C829" i="89" l="1"/>
  <c r="B830" i="89"/>
  <c r="B829" i="86"/>
  <c r="C828" i="86"/>
  <c r="B831" i="89" l="1"/>
  <c r="C830" i="89"/>
  <c r="C829" i="86"/>
  <c r="B830" i="86"/>
  <c r="B832" i="89" l="1"/>
  <c r="C831" i="89"/>
  <c r="B831" i="86"/>
  <c r="C830" i="86"/>
  <c r="C832" i="89" l="1"/>
  <c r="B833" i="89"/>
  <c r="B832" i="86"/>
  <c r="C831" i="86"/>
  <c r="C833" i="89" l="1"/>
  <c r="B834" i="89"/>
  <c r="B833" i="86"/>
  <c r="C832" i="86"/>
  <c r="B835" i="89" l="1"/>
  <c r="C834" i="89"/>
  <c r="C833" i="86"/>
  <c r="B834" i="86"/>
  <c r="B836" i="89" l="1"/>
  <c r="C835" i="89"/>
  <c r="C834" i="86"/>
  <c r="B835" i="86"/>
  <c r="C836" i="89" l="1"/>
  <c r="B837" i="89"/>
  <c r="B836" i="86"/>
  <c r="C835" i="86"/>
  <c r="C837" i="89" l="1"/>
  <c r="B838" i="89"/>
  <c r="B837" i="86"/>
  <c r="C836" i="86"/>
  <c r="B839" i="89" l="1"/>
  <c r="C838" i="89"/>
  <c r="C837" i="86"/>
  <c r="B838" i="86"/>
  <c r="B840" i="89" l="1"/>
  <c r="C839" i="89"/>
  <c r="B839" i="86"/>
  <c r="C838" i="86"/>
  <c r="C840" i="89" l="1"/>
  <c r="B841" i="89"/>
  <c r="B840" i="86"/>
  <c r="C839" i="86"/>
  <c r="C841" i="89" l="1"/>
  <c r="B842" i="89"/>
  <c r="B841" i="86"/>
  <c r="C840" i="86"/>
  <c r="B843" i="89" l="1"/>
  <c r="C842" i="89"/>
  <c r="C841" i="86"/>
  <c r="B842" i="86"/>
  <c r="B844" i="89" l="1"/>
  <c r="C843" i="89"/>
  <c r="B843" i="86"/>
  <c r="C842" i="86"/>
  <c r="C844" i="89" l="1"/>
  <c r="B845" i="89"/>
  <c r="B844" i="86"/>
  <c r="C843" i="86"/>
  <c r="C845" i="89" l="1"/>
  <c r="B846" i="89"/>
  <c r="B845" i="86"/>
  <c r="C844" i="86"/>
  <c r="B847" i="89" l="1"/>
  <c r="C846" i="89"/>
  <c r="C845" i="86"/>
  <c r="B846" i="86"/>
  <c r="B848" i="89" l="1"/>
  <c r="C847" i="89"/>
  <c r="C846" i="86"/>
  <c r="B847" i="86"/>
  <c r="C848" i="89" l="1"/>
  <c r="B849" i="89"/>
  <c r="B848" i="86"/>
  <c r="C847" i="86"/>
  <c r="C849" i="89" l="1"/>
  <c r="B850" i="89"/>
  <c r="B849" i="86"/>
  <c r="C848" i="86"/>
  <c r="B851" i="89" l="1"/>
  <c r="C850" i="89"/>
  <c r="C849" i="86"/>
  <c r="B850" i="86"/>
  <c r="B852" i="89" l="1"/>
  <c r="C851" i="89"/>
  <c r="B851" i="86"/>
  <c r="C850" i="86"/>
  <c r="C852" i="89" l="1"/>
  <c r="B853" i="89"/>
  <c r="B852" i="86"/>
  <c r="C851" i="86"/>
  <c r="C853" i="89" l="1"/>
  <c r="B854" i="89"/>
  <c r="B853" i="86"/>
  <c r="C852" i="86"/>
  <c r="B855" i="89" l="1"/>
  <c r="C854" i="89"/>
  <c r="C853" i="86"/>
  <c r="B854" i="86"/>
  <c r="B856" i="89" l="1"/>
  <c r="C855" i="89"/>
  <c r="B855" i="86"/>
  <c r="C854" i="86"/>
  <c r="C856" i="89" l="1"/>
  <c r="B857" i="89"/>
  <c r="B856" i="86"/>
  <c r="C855" i="86"/>
  <c r="C857" i="89" l="1"/>
  <c r="B858" i="89"/>
  <c r="B857" i="86"/>
  <c r="C856" i="86"/>
  <c r="B859" i="89" l="1"/>
  <c r="C858" i="89"/>
  <c r="C857" i="86"/>
  <c r="B858" i="86"/>
  <c r="B860" i="89" l="1"/>
  <c r="C859" i="89"/>
  <c r="B859" i="86"/>
  <c r="C858" i="86"/>
  <c r="C860" i="89" l="1"/>
  <c r="B861" i="89"/>
  <c r="B860" i="86"/>
  <c r="C859" i="86"/>
  <c r="C861" i="89" l="1"/>
  <c r="B862" i="89"/>
  <c r="B861" i="86"/>
  <c r="C860" i="86"/>
  <c r="B863" i="89" l="1"/>
  <c r="C862" i="89"/>
  <c r="C861" i="86"/>
  <c r="B862" i="86"/>
  <c r="B864" i="89" l="1"/>
  <c r="C863" i="89"/>
  <c r="B863" i="86"/>
  <c r="C862" i="86"/>
  <c r="C864" i="89" l="1"/>
  <c r="B865" i="89"/>
  <c r="B864" i="86"/>
  <c r="C863" i="86"/>
  <c r="C865" i="89" l="1"/>
  <c r="B866" i="89"/>
  <c r="B865" i="86"/>
  <c r="C864" i="86"/>
  <c r="B867" i="89" l="1"/>
  <c r="C866" i="89"/>
  <c r="C865" i="86"/>
  <c r="B866" i="86"/>
  <c r="B868" i="89" l="1"/>
  <c r="C867" i="89"/>
  <c r="C866" i="86"/>
  <c r="B867" i="86"/>
  <c r="C868" i="89" l="1"/>
  <c r="B869" i="89"/>
  <c r="B868" i="86"/>
  <c r="C867" i="86"/>
  <c r="C869" i="89" l="1"/>
  <c r="B870" i="89"/>
  <c r="B869" i="86"/>
  <c r="C868" i="86"/>
  <c r="B871" i="89" l="1"/>
  <c r="C870" i="89"/>
  <c r="C869" i="86"/>
  <c r="B870" i="86"/>
  <c r="B872" i="89" l="1"/>
  <c r="C871" i="89"/>
  <c r="B871" i="86"/>
  <c r="C870" i="86"/>
  <c r="C872" i="89" l="1"/>
  <c r="B873" i="89"/>
  <c r="B872" i="86"/>
  <c r="C871" i="86"/>
  <c r="C873" i="89" l="1"/>
  <c r="B874" i="89"/>
  <c r="B873" i="86"/>
  <c r="C872" i="86"/>
  <c r="B875" i="89" l="1"/>
  <c r="C874" i="89"/>
  <c r="C873" i="86"/>
  <c r="B874" i="86"/>
  <c r="B876" i="89" l="1"/>
  <c r="C875" i="89"/>
  <c r="B875" i="86"/>
  <c r="C874" i="86"/>
  <c r="C876" i="89" l="1"/>
  <c r="B877" i="89"/>
  <c r="B876" i="86"/>
  <c r="C875" i="86"/>
  <c r="C877" i="89" l="1"/>
  <c r="B878" i="89"/>
  <c r="B877" i="86"/>
  <c r="C876" i="86"/>
  <c r="B879" i="89" l="1"/>
  <c r="C878" i="89"/>
  <c r="C877" i="86"/>
  <c r="B878" i="86"/>
  <c r="B880" i="89" l="1"/>
  <c r="C879" i="89"/>
  <c r="C878" i="86"/>
  <c r="B879" i="86"/>
  <c r="C880" i="89" l="1"/>
  <c r="B881" i="89"/>
  <c r="B880" i="86"/>
  <c r="C879" i="86"/>
  <c r="C881" i="89" l="1"/>
  <c r="B882" i="89"/>
  <c r="B881" i="86"/>
  <c r="C880" i="86"/>
  <c r="B883" i="89" l="1"/>
  <c r="C882" i="89"/>
  <c r="C881" i="86"/>
  <c r="B882" i="86"/>
  <c r="B884" i="89" l="1"/>
  <c r="C883" i="89"/>
  <c r="B883" i="86"/>
  <c r="C882" i="86"/>
  <c r="C884" i="89" l="1"/>
  <c r="B885" i="89"/>
  <c r="B884" i="86"/>
  <c r="C883" i="86"/>
  <c r="C885" i="89" l="1"/>
  <c r="B886" i="89"/>
  <c r="B885" i="86"/>
  <c r="C884" i="86"/>
  <c r="B887" i="89" l="1"/>
  <c r="C886" i="89"/>
  <c r="C885" i="86"/>
  <c r="B886" i="86"/>
  <c r="B888" i="89" l="1"/>
  <c r="C887" i="89"/>
  <c r="B887" i="86"/>
  <c r="C886" i="86"/>
  <c r="C888" i="89" l="1"/>
  <c r="B889" i="89"/>
  <c r="B888" i="86"/>
  <c r="C887" i="86"/>
  <c r="C889" i="89" l="1"/>
  <c r="B890" i="89"/>
  <c r="B889" i="86"/>
  <c r="C888" i="86"/>
  <c r="B891" i="89" l="1"/>
  <c r="C890" i="89"/>
  <c r="C889" i="86"/>
  <c r="B890" i="86"/>
  <c r="B892" i="89" l="1"/>
  <c r="C891" i="89"/>
  <c r="B891" i="86"/>
  <c r="C890" i="86"/>
  <c r="C892" i="89" l="1"/>
  <c r="B893" i="89"/>
  <c r="B892" i="86"/>
  <c r="C891" i="86"/>
  <c r="C893" i="89" l="1"/>
  <c r="B894" i="89"/>
  <c r="B893" i="86"/>
  <c r="C892" i="86"/>
  <c r="B895" i="89" l="1"/>
  <c r="C894" i="89"/>
  <c r="C893" i="86"/>
  <c r="B894" i="86"/>
  <c r="B896" i="89" l="1"/>
  <c r="C895" i="89"/>
  <c r="B895" i="86"/>
  <c r="C894" i="86"/>
  <c r="C896" i="89" l="1"/>
  <c r="B897" i="89"/>
  <c r="B896" i="86"/>
  <c r="C895" i="86"/>
  <c r="C897" i="89" l="1"/>
  <c r="B898" i="89"/>
  <c r="B897" i="86"/>
  <c r="C896" i="86"/>
  <c r="B899" i="89" l="1"/>
  <c r="C898" i="89"/>
  <c r="C897" i="86"/>
  <c r="B898" i="86"/>
  <c r="B900" i="89" l="1"/>
  <c r="C899" i="89"/>
  <c r="C898" i="86"/>
  <c r="B899" i="86"/>
  <c r="C900" i="89" l="1"/>
  <c r="B901" i="89"/>
  <c r="B900" i="86"/>
  <c r="C899" i="86"/>
  <c r="C901" i="89" l="1"/>
  <c r="B902" i="89"/>
  <c r="B901" i="86"/>
  <c r="C900" i="86"/>
  <c r="B903" i="89" l="1"/>
  <c r="C902" i="89"/>
  <c r="C901" i="86"/>
  <c r="B902" i="86"/>
  <c r="B904" i="89" l="1"/>
  <c r="C903" i="89"/>
  <c r="B903" i="86"/>
  <c r="C902" i="86"/>
  <c r="C904" i="89" l="1"/>
  <c r="B905" i="89"/>
  <c r="B904" i="86"/>
  <c r="C903" i="86"/>
  <c r="C905" i="89" l="1"/>
  <c r="B906" i="89"/>
  <c r="B905" i="86"/>
  <c r="C904" i="86"/>
  <c r="B907" i="89" l="1"/>
  <c r="C906" i="89"/>
  <c r="C905" i="86"/>
  <c r="B906" i="86"/>
  <c r="B908" i="89" l="1"/>
  <c r="C907" i="89"/>
  <c r="B907" i="86"/>
  <c r="C906" i="86"/>
  <c r="C908" i="89" l="1"/>
  <c r="B909" i="89"/>
  <c r="B908" i="86"/>
  <c r="C907" i="86"/>
  <c r="C909" i="89" l="1"/>
  <c r="B910" i="89"/>
  <c r="B909" i="86"/>
  <c r="C908" i="86"/>
  <c r="B911" i="89" l="1"/>
  <c r="C910" i="89"/>
  <c r="C909" i="86"/>
  <c r="B910" i="86"/>
  <c r="B912" i="89" l="1"/>
  <c r="C911" i="89"/>
  <c r="C910" i="86"/>
  <c r="B911" i="86"/>
  <c r="C912" i="89" l="1"/>
  <c r="B913" i="89"/>
  <c r="B912" i="86"/>
  <c r="C911" i="86"/>
  <c r="C913" i="89" l="1"/>
  <c r="B914" i="89"/>
  <c r="B913" i="86"/>
  <c r="C912" i="86"/>
  <c r="B915" i="89" l="1"/>
  <c r="C914" i="89"/>
  <c r="C913" i="86"/>
  <c r="B914" i="86"/>
  <c r="B916" i="89" l="1"/>
  <c r="C915" i="89"/>
  <c r="B915" i="86"/>
  <c r="C914" i="86"/>
  <c r="C916" i="89" l="1"/>
  <c r="B917" i="89"/>
  <c r="B916" i="86"/>
  <c r="C915" i="86"/>
  <c r="C917" i="89" l="1"/>
  <c r="B918" i="89"/>
  <c r="B917" i="86"/>
  <c r="C916" i="86"/>
  <c r="B919" i="89" l="1"/>
  <c r="C918" i="89"/>
  <c r="C917" i="86"/>
  <c r="B918" i="86"/>
  <c r="B920" i="89" l="1"/>
  <c r="C919" i="89"/>
  <c r="B919" i="86"/>
  <c r="C918" i="86"/>
  <c r="C920" i="89" l="1"/>
  <c r="B921" i="89"/>
  <c r="B920" i="86"/>
  <c r="C919" i="86"/>
  <c r="C921" i="89" l="1"/>
  <c r="B922" i="89"/>
  <c r="B921" i="86"/>
  <c r="C920" i="86"/>
  <c r="B923" i="89" l="1"/>
  <c r="C922" i="89"/>
  <c r="C921" i="86"/>
  <c r="B922" i="86"/>
  <c r="B924" i="89" l="1"/>
  <c r="C923" i="89"/>
  <c r="C922" i="86"/>
  <c r="B923" i="86"/>
  <c r="C924" i="89" l="1"/>
  <c r="B925" i="89"/>
  <c r="B924" i="86"/>
  <c r="C923" i="86"/>
  <c r="C925" i="89" l="1"/>
  <c r="B926" i="89"/>
  <c r="B925" i="86"/>
  <c r="C924" i="86"/>
  <c r="B927" i="89" l="1"/>
  <c r="C926" i="89"/>
  <c r="C925" i="86"/>
  <c r="B926" i="86"/>
  <c r="B928" i="89" l="1"/>
  <c r="C927" i="89"/>
  <c r="B927" i="86"/>
  <c r="C926" i="86"/>
  <c r="C928" i="89" l="1"/>
  <c r="B929" i="89"/>
  <c r="B928" i="86"/>
  <c r="C927" i="86"/>
  <c r="C929" i="89" l="1"/>
  <c r="B930" i="89"/>
  <c r="B929" i="86"/>
  <c r="C928" i="86"/>
  <c r="B931" i="89" l="1"/>
  <c r="C930" i="89"/>
  <c r="C929" i="86"/>
  <c r="B930" i="86"/>
  <c r="B932" i="89" l="1"/>
  <c r="C931" i="89"/>
  <c r="B931" i="86"/>
  <c r="C930" i="86"/>
  <c r="C932" i="89" l="1"/>
  <c r="B933" i="89"/>
  <c r="B932" i="86"/>
  <c r="C931" i="86"/>
  <c r="C933" i="89" l="1"/>
  <c r="B934" i="89"/>
  <c r="B933" i="86"/>
  <c r="C932" i="86"/>
  <c r="B935" i="89" l="1"/>
  <c r="C934" i="89"/>
  <c r="C933" i="86"/>
  <c r="B934" i="86"/>
  <c r="B936" i="89" l="1"/>
  <c r="C935" i="89"/>
  <c r="B935" i="86"/>
  <c r="C934" i="86"/>
  <c r="C936" i="89" l="1"/>
  <c r="B937" i="89"/>
  <c r="C937" i="89" s="1"/>
  <c r="B936" i="86"/>
  <c r="C935" i="86"/>
  <c r="B937" i="86" l="1"/>
  <c r="C937" i="86" s="1"/>
  <c r="C936" i="86"/>
  <c r="E140" i="57" l="1"/>
  <c r="H140" i="57" s="1"/>
  <c r="C143" i="57" s="1"/>
  <c r="C133" i="57"/>
  <c r="P15" i="43"/>
  <c r="A196" i="65" l="1"/>
  <c r="A195" i="65"/>
  <c r="C195" i="65" s="1"/>
  <c r="P20" i="66" l="1"/>
  <c r="B52" i="60"/>
  <c r="I52" i="60"/>
  <c r="F52" i="60"/>
  <c r="C52" i="60"/>
  <c r="I45" i="60"/>
  <c r="F45" i="60"/>
  <c r="C45" i="60"/>
  <c r="D28" i="60"/>
  <c r="C27" i="60"/>
  <c r="C96" i="59"/>
  <c r="I31" i="57"/>
  <c r="D28" i="57"/>
  <c r="D28" i="68"/>
  <c r="C92" i="59" l="1"/>
  <c r="C115" i="59"/>
  <c r="C126" i="59"/>
  <c r="I61" i="59"/>
  <c r="J58" i="59"/>
  <c r="C61" i="59"/>
  <c r="F61" i="59"/>
  <c r="I54" i="59"/>
  <c r="F54" i="59"/>
  <c r="C54" i="59"/>
  <c r="C43" i="59"/>
  <c r="C38" i="59"/>
  <c r="C27" i="59"/>
  <c r="D28" i="59"/>
  <c r="D26" i="59"/>
  <c r="C27" i="68"/>
  <c r="C39" i="63" l="1"/>
  <c r="E100" i="63"/>
  <c r="E116" i="63"/>
  <c r="B6" i="83"/>
  <c r="C6" i="83" s="1"/>
  <c r="C129" i="68" l="1"/>
  <c r="B119" i="64"/>
  <c r="C38" i="68"/>
  <c r="C45" i="68"/>
  <c r="F45" i="68"/>
  <c r="I45" i="68"/>
  <c r="I52" i="68"/>
  <c r="C120" i="68"/>
  <c r="C101" i="68" l="1"/>
  <c r="S62" i="69"/>
  <c r="C105" i="68"/>
  <c r="A39" i="82" l="1"/>
  <c r="E39" i="82" s="1"/>
  <c r="A38" i="82"/>
  <c r="E38" i="82" s="1"/>
  <c r="A37" i="82"/>
  <c r="E37" i="82" s="1"/>
  <c r="A36" i="82"/>
  <c r="E36" i="82" s="1"/>
  <c r="A35" i="82"/>
  <c r="E35" i="82" s="1"/>
  <c r="A34" i="82"/>
  <c r="E34" i="82" s="1"/>
  <c r="A33" i="82"/>
  <c r="E33" i="82" s="1"/>
  <c r="A32" i="82"/>
  <c r="E32" i="82" s="1"/>
  <c r="A31" i="82"/>
  <c r="E31" i="82" s="1"/>
  <c r="A30" i="82"/>
  <c r="E30" i="82" s="1"/>
  <c r="A29" i="82"/>
  <c r="E29" i="82" s="1"/>
  <c r="A28" i="82"/>
  <c r="E28" i="82" s="1"/>
  <c r="A27" i="82"/>
  <c r="E27" i="82" s="1"/>
  <c r="A24" i="82"/>
  <c r="A23" i="82"/>
  <c r="E23" i="82" s="1"/>
  <c r="A22" i="82"/>
  <c r="E22" i="82" s="1"/>
  <c r="A21" i="82"/>
  <c r="E21" i="82" s="1"/>
  <c r="A20" i="82"/>
  <c r="E20" i="82" s="1"/>
  <c r="A19" i="82"/>
  <c r="E19" i="82" s="1"/>
  <c r="A18" i="82"/>
  <c r="E18" i="82" s="1"/>
  <c r="A17" i="82"/>
  <c r="E17" i="82" s="1"/>
  <c r="A16" i="82"/>
  <c r="E16" i="82" s="1"/>
  <c r="A15" i="82"/>
  <c r="E15" i="82" s="1"/>
  <c r="A14" i="82"/>
  <c r="E14" i="82" s="1"/>
  <c r="A13" i="82"/>
  <c r="E13" i="82" s="1"/>
  <c r="A12" i="82"/>
  <c r="E12" i="82" s="1"/>
  <c r="A11" i="82"/>
  <c r="E11" i="82" s="1"/>
  <c r="A10" i="82"/>
  <c r="E10" i="82" s="1"/>
  <c r="E7" i="82"/>
  <c r="E6" i="82"/>
  <c r="E5" i="82"/>
  <c r="E4" i="82"/>
  <c r="E40" i="82" l="1"/>
  <c r="E8" i="82"/>
  <c r="F8" i="82" s="1"/>
  <c r="E24" i="82"/>
  <c r="F41" i="82" l="1"/>
  <c r="F40" i="82"/>
  <c r="F24" i="82"/>
  <c r="C307" i="65"/>
  <c r="C299" i="65"/>
  <c r="C291" i="65"/>
  <c r="C283" i="65"/>
  <c r="G3" i="82" l="1"/>
  <c r="H7" i="82" s="1"/>
  <c r="C275" i="65"/>
  <c r="A346" i="65"/>
  <c r="A345" i="65"/>
  <c r="A344" i="65"/>
  <c r="C344" i="65" s="1"/>
  <c r="A343" i="65"/>
  <c r="C343" i="65" s="1"/>
  <c r="A342" i="65"/>
  <c r="C342" i="65" s="1"/>
  <c r="A341" i="65"/>
  <c r="C341" i="65" s="1"/>
  <c r="A340" i="65"/>
  <c r="C340" i="65" s="1"/>
  <c r="A339" i="65"/>
  <c r="C339" i="65" s="1"/>
  <c r="A338" i="65"/>
  <c r="C338" i="65" s="1"/>
  <c r="A337" i="65"/>
  <c r="C337" i="65" s="1"/>
  <c r="A336" i="65"/>
  <c r="C336" i="65" s="1"/>
  <c r="A335" i="65"/>
  <c r="C335" i="65" s="1"/>
  <c r="A334" i="65"/>
  <c r="C334" i="65" s="1"/>
  <c r="A333" i="65"/>
  <c r="A332" i="65"/>
  <c r="A331" i="65"/>
  <c r="A330" i="65"/>
  <c r="C330" i="65" s="1"/>
  <c r="A329" i="65"/>
  <c r="A328" i="65"/>
  <c r="A327" i="65"/>
  <c r="A326" i="65"/>
  <c r="C326" i="65" s="1"/>
  <c r="A325" i="65"/>
  <c r="A324" i="65"/>
  <c r="A323" i="65"/>
  <c r="A322" i="65"/>
  <c r="A321" i="65"/>
  <c r="A320" i="65"/>
  <c r="A319" i="65"/>
  <c r="A318" i="65"/>
  <c r="A317" i="65"/>
  <c r="A316" i="65"/>
  <c r="A315" i="65"/>
  <c r="A314" i="65"/>
  <c r="A313" i="65"/>
  <c r="A312" i="65"/>
  <c r="A311" i="65"/>
  <c r="A310" i="65"/>
  <c r="A309" i="65"/>
  <c r="A308" i="65"/>
  <c r="C308" i="65" s="1"/>
  <c r="A307" i="65"/>
  <c r="I307" i="65" s="1"/>
  <c r="K307" i="65" s="1"/>
  <c r="A306" i="65"/>
  <c r="I306" i="65" s="1"/>
  <c r="K306" i="65" s="1"/>
  <c r="C306" i="65" s="1"/>
  <c r="A305" i="65"/>
  <c r="I305" i="65" s="1"/>
  <c r="A304" i="65"/>
  <c r="I304" i="65" s="1"/>
  <c r="A303" i="65"/>
  <c r="I303" i="65" s="1"/>
  <c r="K303" i="65" s="1"/>
  <c r="C303" i="65" s="1"/>
  <c r="A302" i="65"/>
  <c r="I302" i="65" s="1"/>
  <c r="K302" i="65" s="1"/>
  <c r="C302" i="65" s="1"/>
  <c r="A301" i="65"/>
  <c r="I301" i="65" s="1"/>
  <c r="A300" i="65"/>
  <c r="I300" i="65" s="1"/>
  <c r="A299" i="65"/>
  <c r="I299" i="65" s="1"/>
  <c r="K299" i="65" s="1"/>
  <c r="A298" i="65"/>
  <c r="I298" i="65" s="1"/>
  <c r="K298" i="65" s="1"/>
  <c r="C298" i="65" s="1"/>
  <c r="A297" i="65"/>
  <c r="I297" i="65" s="1"/>
  <c r="A296" i="65"/>
  <c r="I296" i="65" s="1"/>
  <c r="A295" i="65"/>
  <c r="I295" i="65" s="1"/>
  <c r="K295" i="65" s="1"/>
  <c r="C295" i="65" s="1"/>
  <c r="A294" i="65"/>
  <c r="I294" i="65" s="1"/>
  <c r="K294" i="65" s="1"/>
  <c r="C294" i="65" s="1"/>
  <c r="A293" i="65"/>
  <c r="I293" i="65" s="1"/>
  <c r="A292" i="65"/>
  <c r="I292" i="65" s="1"/>
  <c r="A291" i="65"/>
  <c r="I291" i="65" s="1"/>
  <c r="K291" i="65" s="1"/>
  <c r="A290" i="65"/>
  <c r="I290" i="65" s="1"/>
  <c r="K290" i="65" s="1"/>
  <c r="C290" i="65" s="1"/>
  <c r="A289" i="65"/>
  <c r="I289" i="65" s="1"/>
  <c r="A288" i="65"/>
  <c r="I288" i="65" s="1"/>
  <c r="A287" i="65"/>
  <c r="I287" i="65" s="1"/>
  <c r="K287" i="65" s="1"/>
  <c r="C287" i="65" s="1"/>
  <c r="A286" i="65"/>
  <c r="I286" i="65" s="1"/>
  <c r="K286" i="65" s="1"/>
  <c r="C286" i="65" s="1"/>
  <c r="A285" i="65"/>
  <c r="I285" i="65" s="1"/>
  <c r="A284" i="65"/>
  <c r="I284" i="65" s="1"/>
  <c r="A283" i="65"/>
  <c r="I283" i="65" s="1"/>
  <c r="K283" i="65" s="1"/>
  <c r="A282" i="65"/>
  <c r="I282" i="65" s="1"/>
  <c r="K282" i="65" s="1"/>
  <c r="C282" i="65" s="1"/>
  <c r="A281" i="65"/>
  <c r="I281" i="65" s="1"/>
  <c r="K281" i="65" s="1"/>
  <c r="C281" i="65" s="1"/>
  <c r="A280" i="65"/>
  <c r="I280" i="65" s="1"/>
  <c r="A279" i="65"/>
  <c r="I279" i="65" s="1"/>
  <c r="K279" i="65" s="1"/>
  <c r="C279" i="65" s="1"/>
  <c r="A278" i="65"/>
  <c r="I278" i="65" s="1"/>
  <c r="K278" i="65" s="1"/>
  <c r="C278" i="65" s="1"/>
  <c r="A277" i="65"/>
  <c r="I277" i="65" s="1"/>
  <c r="K277" i="65" s="1"/>
  <c r="C277" i="65" s="1"/>
  <c r="A276" i="65"/>
  <c r="I276" i="65" s="1"/>
  <c r="A275" i="65"/>
  <c r="I275" i="65" s="1"/>
  <c r="K275" i="65" s="1"/>
  <c r="A274" i="65"/>
  <c r="I274" i="65" s="1"/>
  <c r="K274" i="65" s="1"/>
  <c r="C274" i="65" s="1"/>
  <c r="A273" i="65"/>
  <c r="I273" i="65" s="1"/>
  <c r="A272" i="65"/>
  <c r="I272" i="65" s="1"/>
  <c r="A271" i="65"/>
  <c r="I271" i="65" s="1"/>
  <c r="K271" i="65" s="1"/>
  <c r="C271" i="65" s="1"/>
  <c r="A270" i="65"/>
  <c r="I270" i="65" s="1"/>
  <c r="K270" i="65" s="1"/>
  <c r="C270" i="65" s="1"/>
  <c r="A269" i="65"/>
  <c r="I269" i="65" s="1"/>
  <c r="A268" i="65"/>
  <c r="I268" i="65" s="1"/>
  <c r="A267" i="65"/>
  <c r="C267" i="65" s="1"/>
  <c r="A266" i="65"/>
  <c r="C266" i="65" s="1"/>
  <c r="A265" i="65"/>
  <c r="A264" i="65"/>
  <c r="A263" i="65"/>
  <c r="C263" i="65" s="1"/>
  <c r="A262" i="65"/>
  <c r="C262" i="65" s="1"/>
  <c r="A261" i="65"/>
  <c r="A260" i="65"/>
  <c r="A259" i="65"/>
  <c r="C259" i="65" s="1"/>
  <c r="A258" i="65"/>
  <c r="C258" i="65" s="1"/>
  <c r="A257" i="65"/>
  <c r="A256" i="65"/>
  <c r="A255" i="65"/>
  <c r="C255" i="65" s="1"/>
  <c r="A254" i="65"/>
  <c r="C254" i="65" s="1"/>
  <c r="A253" i="65"/>
  <c r="A252" i="65"/>
  <c r="A251" i="65"/>
  <c r="C251" i="65" s="1"/>
  <c r="A250" i="65"/>
  <c r="C250" i="65" s="1"/>
  <c r="A249" i="65"/>
  <c r="A248" i="65"/>
  <c r="C253" i="65" l="1"/>
  <c r="C249" i="65"/>
  <c r="C265" i="65"/>
  <c r="C317" i="65"/>
  <c r="C333" i="65"/>
  <c r="C257" i="65"/>
  <c r="C319" i="65"/>
  <c r="K280" i="65"/>
  <c r="C280" i="65" s="1"/>
  <c r="C261" i="65"/>
  <c r="K276" i="65"/>
  <c r="C276" i="65" s="1"/>
  <c r="K268" i="65"/>
  <c r="C268" i="65" s="1"/>
  <c r="K269" i="65"/>
  <c r="C269" i="65" s="1"/>
  <c r="K272" i="65"/>
  <c r="C272" i="65" s="1"/>
  <c r="K273" i="65"/>
  <c r="C273" i="65" s="1"/>
  <c r="C313" i="65"/>
  <c r="K289" i="65"/>
  <c r="C289" i="65" s="1"/>
  <c r="K288" i="65"/>
  <c r="C288" i="65" s="1"/>
  <c r="K297" i="65"/>
  <c r="C297" i="65" s="1"/>
  <c r="K296" i="65"/>
  <c r="C296" i="65" s="1"/>
  <c r="K305" i="65"/>
  <c r="C305" i="65" s="1"/>
  <c r="K304" i="65"/>
  <c r="C304" i="65" s="1"/>
  <c r="C328" i="65"/>
  <c r="K285" i="65"/>
  <c r="C285" i="65" s="1"/>
  <c r="K284" i="65"/>
  <c r="C284" i="65" s="1"/>
  <c r="K292" i="65"/>
  <c r="C292" i="65" s="1"/>
  <c r="K293" i="65"/>
  <c r="C293" i="65" s="1"/>
  <c r="K301" i="65"/>
  <c r="C301" i="65" s="1"/>
  <c r="K300" i="65"/>
  <c r="C300" i="65" s="1"/>
  <c r="C310" i="65"/>
  <c r="A238" i="65"/>
  <c r="C238" i="65" s="1"/>
  <c r="A244" i="65"/>
  <c r="C244" i="65" s="1"/>
  <c r="A243" i="65"/>
  <c r="C243" i="65" s="1"/>
  <c r="A242" i="65"/>
  <c r="C242" i="65" s="1"/>
  <c r="A241" i="65"/>
  <c r="C241" i="65" s="1"/>
  <c r="A240" i="65"/>
  <c r="C240" i="65" s="1"/>
  <c r="A239" i="65"/>
  <c r="C239" i="65" s="1"/>
  <c r="A237" i="65"/>
  <c r="C237" i="65" s="1"/>
  <c r="A236" i="65"/>
  <c r="C236" i="65" s="1"/>
  <c r="A235" i="65"/>
  <c r="C235" i="65" s="1"/>
  <c r="A234" i="65"/>
  <c r="C234" i="65" s="1"/>
  <c r="A233" i="65"/>
  <c r="C233" i="65" s="1"/>
  <c r="A232" i="65"/>
  <c r="C232" i="65" s="1"/>
  <c r="A231" i="65"/>
  <c r="C231" i="65" s="1"/>
  <c r="A230" i="65"/>
  <c r="C230" i="65" s="1"/>
  <c r="A229" i="65"/>
  <c r="C229" i="65" s="1"/>
  <c r="A228" i="65"/>
  <c r="C228" i="65" s="1"/>
  <c r="A227" i="65"/>
  <c r="C227" i="65" s="1"/>
  <c r="A226" i="65"/>
  <c r="C226" i="65" s="1"/>
  <c r="A225" i="65"/>
  <c r="C225" i="65" s="1"/>
  <c r="A224" i="65"/>
  <c r="C224" i="65" s="1"/>
  <c r="A223" i="65"/>
  <c r="C223" i="65" s="1"/>
  <c r="A222" i="65"/>
  <c r="C222" i="65" s="1"/>
  <c r="A221" i="65"/>
  <c r="C221" i="65" s="1"/>
  <c r="A220" i="65"/>
  <c r="C220" i="65" s="1"/>
  <c r="A219" i="65"/>
  <c r="C219" i="65" s="1"/>
  <c r="A218" i="65"/>
  <c r="C218" i="65" s="1"/>
  <c r="A217" i="65"/>
  <c r="C217" i="65" s="1"/>
  <c r="A216" i="65"/>
  <c r="C216" i="65" s="1"/>
  <c r="A215" i="65"/>
  <c r="C215" i="65" s="1"/>
  <c r="A214" i="65"/>
  <c r="C214" i="65" s="1"/>
  <c r="A213" i="65"/>
  <c r="C213" i="65" s="1"/>
  <c r="A212" i="65"/>
  <c r="C212" i="65" s="1"/>
  <c r="A211" i="65"/>
  <c r="C211" i="65" s="1"/>
  <c r="A210" i="65"/>
  <c r="C210" i="65" s="1"/>
  <c r="A209" i="65"/>
  <c r="C209" i="65" s="1"/>
  <c r="A208" i="65"/>
  <c r="C208" i="65" s="1"/>
  <c r="A207" i="65"/>
  <c r="C207" i="65" s="1"/>
  <c r="A206" i="65"/>
  <c r="C206" i="65" s="1"/>
  <c r="A205" i="65"/>
  <c r="C205" i="65" s="1"/>
  <c r="A204" i="65"/>
  <c r="C204" i="65" s="1"/>
  <c r="A203" i="65"/>
  <c r="C203" i="65" s="1"/>
  <c r="A202" i="65"/>
  <c r="C202" i="65" s="1"/>
  <c r="A201" i="65"/>
  <c r="C201" i="65" s="1"/>
  <c r="A200" i="65"/>
  <c r="C200" i="65" s="1"/>
  <c r="A199" i="65"/>
  <c r="C199" i="65" s="1"/>
  <c r="A198" i="65"/>
  <c r="C198" i="65" s="1"/>
  <c r="A197" i="65"/>
  <c r="C197" i="65" s="1"/>
  <c r="C196" i="65"/>
  <c r="I228" i="65" l="1"/>
  <c r="I206" i="65"/>
  <c r="A346" i="62"/>
  <c r="A346" i="61"/>
  <c r="A20" i="78"/>
  <c r="A19" i="78"/>
  <c r="A18" i="78"/>
  <c r="A17" i="78"/>
  <c r="A38" i="78" l="1"/>
  <c r="A37" i="78"/>
  <c r="A36" i="78"/>
  <c r="A35" i="78"/>
  <c r="A34" i="78"/>
  <c r="A33" i="78"/>
  <c r="A32" i="78"/>
  <c r="A31" i="78"/>
  <c r="A30" i="78"/>
  <c r="A29" i="78"/>
  <c r="A28" i="78"/>
  <c r="A27" i="78"/>
  <c r="A26" i="78"/>
  <c r="A25" i="78"/>
  <c r="A24" i="78"/>
  <c r="A23" i="78"/>
  <c r="A22" i="78"/>
  <c r="A16" i="78"/>
  <c r="A15" i="78"/>
  <c r="A14" i="78"/>
  <c r="A13" i="78"/>
  <c r="A12" i="78"/>
  <c r="A11" i="78"/>
  <c r="A10" i="78"/>
  <c r="A9" i="78"/>
  <c r="A8" i="78"/>
  <c r="A7" i="78"/>
  <c r="A6" i="78"/>
  <c r="C38" i="60" l="1"/>
  <c r="C119" i="60"/>
  <c r="C100" i="60"/>
  <c r="C124" i="60"/>
  <c r="C10" i="60" l="1"/>
  <c r="C104" i="60"/>
  <c r="R16" i="69" l="1"/>
  <c r="B501" i="69" l="1"/>
  <c r="B502" i="69" s="1"/>
  <c r="C502" i="69" s="1"/>
  <c r="C500" i="69"/>
  <c r="A346" i="69"/>
  <c r="A345" i="69"/>
  <c r="A344" i="69"/>
  <c r="A343" i="69"/>
  <c r="C343" i="69" s="1"/>
  <c r="A342" i="69"/>
  <c r="C342" i="69" s="1"/>
  <c r="A341" i="69"/>
  <c r="C341" i="69" s="1"/>
  <c r="A340" i="69"/>
  <c r="C340" i="69" s="1"/>
  <c r="A339" i="69"/>
  <c r="C339" i="69" s="1"/>
  <c r="A338" i="69"/>
  <c r="C338" i="69" s="1"/>
  <c r="A337" i="69"/>
  <c r="C337" i="69" s="1"/>
  <c r="A336" i="69"/>
  <c r="C336" i="69" s="1"/>
  <c r="A335" i="69"/>
  <c r="C335" i="69" s="1"/>
  <c r="A334" i="69"/>
  <c r="C334" i="69" s="1"/>
  <c r="A333" i="69"/>
  <c r="A332" i="69"/>
  <c r="A331" i="69"/>
  <c r="A330" i="69"/>
  <c r="C330" i="69" s="1"/>
  <c r="A329" i="69"/>
  <c r="A328" i="69"/>
  <c r="A327" i="69"/>
  <c r="A326" i="69"/>
  <c r="C326" i="69" s="1"/>
  <c r="A325" i="69"/>
  <c r="A324" i="69"/>
  <c r="A323" i="69"/>
  <c r="A322" i="69"/>
  <c r="A321" i="69"/>
  <c r="A320" i="69"/>
  <c r="A319" i="69"/>
  <c r="A318" i="69"/>
  <c r="A317" i="69"/>
  <c r="A316" i="69"/>
  <c r="A315" i="69"/>
  <c r="A314" i="69"/>
  <c r="A313" i="69"/>
  <c r="A312" i="69"/>
  <c r="A311" i="69"/>
  <c r="A310" i="69"/>
  <c r="A309" i="69"/>
  <c r="A308" i="69"/>
  <c r="C308" i="69" s="1"/>
  <c r="A307" i="69"/>
  <c r="F307" i="69" s="1"/>
  <c r="C307" i="69" s="1"/>
  <c r="A306" i="69"/>
  <c r="F306" i="69" s="1"/>
  <c r="C306" i="69" s="1"/>
  <c r="A305" i="69"/>
  <c r="F305" i="69" s="1"/>
  <c r="C305" i="69" s="1"/>
  <c r="A304" i="69"/>
  <c r="F304" i="69" s="1"/>
  <c r="C304" i="69" s="1"/>
  <c r="A303" i="69"/>
  <c r="F303" i="69" s="1"/>
  <c r="C303" i="69" s="1"/>
  <c r="A302" i="69"/>
  <c r="F302" i="69" s="1"/>
  <c r="C302" i="69" s="1"/>
  <c r="A301" i="69"/>
  <c r="F301" i="69" s="1"/>
  <c r="C301" i="69" s="1"/>
  <c r="A300" i="69"/>
  <c r="F300" i="69" s="1"/>
  <c r="C300" i="69" s="1"/>
  <c r="A299" i="69"/>
  <c r="F299" i="69" s="1"/>
  <c r="C299" i="69" s="1"/>
  <c r="A298" i="69"/>
  <c r="F298" i="69" s="1"/>
  <c r="C298" i="69" s="1"/>
  <c r="A297" i="69"/>
  <c r="F297" i="69" s="1"/>
  <c r="C297" i="69" s="1"/>
  <c r="A296" i="69"/>
  <c r="F296" i="69" s="1"/>
  <c r="C296" i="69" s="1"/>
  <c r="A295" i="69"/>
  <c r="F295" i="69" s="1"/>
  <c r="C295" i="69" s="1"/>
  <c r="A294" i="69"/>
  <c r="F294" i="69" s="1"/>
  <c r="C294" i="69" s="1"/>
  <c r="A293" i="69"/>
  <c r="F293" i="69" s="1"/>
  <c r="C293" i="69" s="1"/>
  <c r="A292" i="69"/>
  <c r="F292" i="69" s="1"/>
  <c r="C292" i="69" s="1"/>
  <c r="A291" i="69"/>
  <c r="F291" i="69" s="1"/>
  <c r="C291" i="69" s="1"/>
  <c r="A290" i="69"/>
  <c r="F290" i="69" s="1"/>
  <c r="C290" i="69" s="1"/>
  <c r="A289" i="69"/>
  <c r="F289" i="69" s="1"/>
  <c r="C289" i="69" s="1"/>
  <c r="A288" i="69"/>
  <c r="F288" i="69" s="1"/>
  <c r="C288" i="69" s="1"/>
  <c r="A287" i="69"/>
  <c r="F287" i="69" s="1"/>
  <c r="C287" i="69" s="1"/>
  <c r="A286" i="69"/>
  <c r="F286" i="69" s="1"/>
  <c r="C286" i="69" s="1"/>
  <c r="A285" i="69"/>
  <c r="F285" i="69" s="1"/>
  <c r="C285" i="69" s="1"/>
  <c r="A284" i="69"/>
  <c r="F284" i="69" s="1"/>
  <c r="C284" i="69" s="1"/>
  <c r="A283" i="69"/>
  <c r="F283" i="69" s="1"/>
  <c r="C283" i="69" s="1"/>
  <c r="A282" i="69"/>
  <c r="F282" i="69" s="1"/>
  <c r="C282" i="69" s="1"/>
  <c r="A281" i="69"/>
  <c r="F281" i="69" s="1"/>
  <c r="C281" i="69" s="1"/>
  <c r="A280" i="69"/>
  <c r="F280" i="69" s="1"/>
  <c r="C280" i="69" s="1"/>
  <c r="A279" i="69"/>
  <c r="F279" i="69" s="1"/>
  <c r="C279" i="69" s="1"/>
  <c r="A278" i="69"/>
  <c r="F278" i="69" s="1"/>
  <c r="C278" i="69" s="1"/>
  <c r="A277" i="69"/>
  <c r="F277" i="69" s="1"/>
  <c r="C277" i="69" s="1"/>
  <c r="A276" i="69"/>
  <c r="F276" i="69" s="1"/>
  <c r="C276" i="69" s="1"/>
  <c r="A275" i="69"/>
  <c r="F275" i="69" s="1"/>
  <c r="C275" i="69" s="1"/>
  <c r="A274" i="69"/>
  <c r="F274" i="69" s="1"/>
  <c r="C274" i="69" s="1"/>
  <c r="A273" i="69"/>
  <c r="F273" i="69" s="1"/>
  <c r="C273" i="69" s="1"/>
  <c r="A272" i="69"/>
  <c r="F272" i="69" s="1"/>
  <c r="C272" i="69" s="1"/>
  <c r="A271" i="69"/>
  <c r="F271" i="69" s="1"/>
  <c r="C271" i="69" s="1"/>
  <c r="A270" i="69"/>
  <c r="F270" i="69" s="1"/>
  <c r="C270" i="69" s="1"/>
  <c r="A269" i="69"/>
  <c r="F269" i="69" s="1"/>
  <c r="C269" i="69" s="1"/>
  <c r="A268" i="69"/>
  <c r="F268" i="69" s="1"/>
  <c r="C268" i="69" s="1"/>
  <c r="A267" i="69"/>
  <c r="C267" i="69" s="1"/>
  <c r="A266" i="69"/>
  <c r="C266" i="69" s="1"/>
  <c r="A265" i="69"/>
  <c r="A264" i="69"/>
  <c r="A263" i="69"/>
  <c r="C263" i="69" s="1"/>
  <c r="A262" i="69"/>
  <c r="C262" i="69" s="1"/>
  <c r="A261" i="69"/>
  <c r="A260" i="69"/>
  <c r="A259" i="69"/>
  <c r="C259" i="69" s="1"/>
  <c r="A258" i="69"/>
  <c r="C258" i="69" s="1"/>
  <c r="A257" i="69"/>
  <c r="A256" i="69"/>
  <c r="A255" i="69"/>
  <c r="C255" i="69" s="1"/>
  <c r="A254" i="69"/>
  <c r="C254" i="69" s="1"/>
  <c r="A253" i="69"/>
  <c r="A252" i="69"/>
  <c r="A251" i="69"/>
  <c r="C251" i="69" s="1"/>
  <c r="A250" i="69"/>
  <c r="C250" i="69" s="1"/>
  <c r="A249" i="69"/>
  <c r="A248" i="69"/>
  <c r="A200" i="69"/>
  <c r="C200" i="69" s="1"/>
  <c r="G195" i="69"/>
  <c r="G196" i="69" s="1"/>
  <c r="G197" i="69" s="1"/>
  <c r="A114" i="69"/>
  <c r="A113" i="69"/>
  <c r="A112" i="69"/>
  <c r="A111" i="69"/>
  <c r="C111" i="69" s="1"/>
  <c r="A110" i="69"/>
  <c r="C110" i="69" s="1"/>
  <c r="A109" i="69"/>
  <c r="C109" i="69" s="1"/>
  <c r="A108" i="69"/>
  <c r="C108" i="69" s="1"/>
  <c r="A107" i="69"/>
  <c r="C107" i="69" s="1"/>
  <c r="A106" i="69"/>
  <c r="C106" i="69" s="1"/>
  <c r="A105" i="69"/>
  <c r="C105" i="69" s="1"/>
  <c r="A104" i="69"/>
  <c r="C104" i="69" s="1"/>
  <c r="A103" i="69"/>
  <c r="C103" i="69" s="1"/>
  <c r="A102" i="69"/>
  <c r="C102" i="69" s="1"/>
  <c r="A101" i="69"/>
  <c r="C101" i="69" s="1"/>
  <c r="A100" i="69"/>
  <c r="C100" i="69" s="1"/>
  <c r="G66" i="69"/>
  <c r="G67" i="69" s="1"/>
  <c r="A67" i="69" s="1"/>
  <c r="N67" i="69" s="1"/>
  <c r="S67" i="69" s="1"/>
  <c r="A64" i="69"/>
  <c r="B64" i="69" s="1"/>
  <c r="A63" i="69"/>
  <c r="A62" i="69"/>
  <c r="A61" i="69"/>
  <c r="B61" i="69" s="1"/>
  <c r="A60" i="69"/>
  <c r="A59" i="69"/>
  <c r="A58" i="69"/>
  <c r="C58" i="69" s="1"/>
  <c r="A57" i="69"/>
  <c r="A56" i="69"/>
  <c r="B56" i="69" s="1"/>
  <c r="A29" i="69"/>
  <c r="B29" i="69" s="1"/>
  <c r="A28" i="69"/>
  <c r="B28" i="69" s="1"/>
  <c r="C28" i="69" s="1"/>
  <c r="A27" i="69"/>
  <c r="B27" i="69" s="1"/>
  <c r="A26" i="69"/>
  <c r="B26" i="69" s="1"/>
  <c r="A25" i="69"/>
  <c r="B25" i="69" s="1"/>
  <c r="A24" i="69"/>
  <c r="B24" i="69" s="1"/>
  <c r="A23" i="69"/>
  <c r="B23" i="69" s="1"/>
  <c r="A22" i="69"/>
  <c r="B22" i="69" s="1"/>
  <c r="A21" i="69"/>
  <c r="B21" i="69" s="1"/>
  <c r="K20" i="69"/>
  <c r="A20" i="69"/>
  <c r="B20" i="69" s="1"/>
  <c r="A19" i="69"/>
  <c r="B19" i="69" s="1"/>
  <c r="A18" i="69"/>
  <c r="B18" i="69" s="1"/>
  <c r="A17" i="69"/>
  <c r="A16" i="69"/>
  <c r="B16" i="69" s="1"/>
  <c r="A15" i="69"/>
  <c r="B15" i="69" s="1"/>
  <c r="C15" i="69" s="1"/>
  <c r="I15" i="69" s="1"/>
  <c r="A14" i="69"/>
  <c r="B14" i="69" s="1"/>
  <c r="A13" i="69"/>
  <c r="B13" i="69" s="1"/>
  <c r="K11" i="69"/>
  <c r="K2" i="69"/>
  <c r="C125" i="68"/>
  <c r="C109" i="68"/>
  <c r="C96" i="68"/>
  <c r="C92" i="68"/>
  <c r="M88" i="68"/>
  <c r="C88" i="68"/>
  <c r="C84" i="68"/>
  <c r="C80" i="68"/>
  <c r="C76" i="68"/>
  <c r="J75" i="68"/>
  <c r="C72" i="68"/>
  <c r="C70" i="68"/>
  <c r="C68" i="68"/>
  <c r="C66" i="68"/>
  <c r="C64" i="68"/>
  <c r="C62" i="68"/>
  <c r="C60" i="68"/>
  <c r="C58" i="68"/>
  <c r="B45" i="68"/>
  <c r="P28" i="68"/>
  <c r="C14" i="68"/>
  <c r="C10" i="68"/>
  <c r="B10" i="68"/>
  <c r="B63" i="69" l="1"/>
  <c r="C63" i="69"/>
  <c r="P24" i="69"/>
  <c r="P20" i="69"/>
  <c r="C265" i="69"/>
  <c r="C18" i="69"/>
  <c r="A195" i="69"/>
  <c r="C195" i="69" s="1"/>
  <c r="C56" i="69"/>
  <c r="C328" i="69"/>
  <c r="C317" i="69"/>
  <c r="C253" i="69"/>
  <c r="C257" i="69"/>
  <c r="C344" i="69"/>
  <c r="B59" i="69"/>
  <c r="C59" i="69" s="1"/>
  <c r="A66" i="69"/>
  <c r="K66" i="69" s="1"/>
  <c r="E66" i="69" s="1"/>
  <c r="C261" i="69"/>
  <c r="C313" i="69"/>
  <c r="C501" i="69"/>
  <c r="A197" i="69"/>
  <c r="C197" i="69" s="1"/>
  <c r="G198" i="69"/>
  <c r="G199" i="69" s="1"/>
  <c r="A199" i="69" s="1"/>
  <c r="C199" i="69" s="1"/>
  <c r="P27" i="69"/>
  <c r="C249" i="69"/>
  <c r="C16" i="69"/>
  <c r="P5" i="69" s="1"/>
  <c r="P22" i="69"/>
  <c r="M67" i="69"/>
  <c r="R67" i="69" s="1"/>
  <c r="C13" i="69"/>
  <c r="I13" i="69" s="1"/>
  <c r="B58" i="69"/>
  <c r="C64" i="69" s="1"/>
  <c r="C319" i="69"/>
  <c r="C333" i="69"/>
  <c r="D61" i="69"/>
  <c r="C61" i="69"/>
  <c r="I23" i="69"/>
  <c r="I22" i="69"/>
  <c r="L67" i="69"/>
  <c r="F67" i="69" s="1"/>
  <c r="K67" i="69"/>
  <c r="E67" i="69" s="1"/>
  <c r="AL67" i="69"/>
  <c r="I28" i="69"/>
  <c r="G68" i="69"/>
  <c r="C20" i="69"/>
  <c r="P26" i="69"/>
  <c r="P23" i="69"/>
  <c r="P21" i="69"/>
  <c r="C19" i="69"/>
  <c r="P25" i="69"/>
  <c r="C29" i="69"/>
  <c r="B17" i="69"/>
  <c r="C17" i="69"/>
  <c r="B62" i="69"/>
  <c r="K62" i="69" s="1"/>
  <c r="B503" i="69"/>
  <c r="C310" i="69"/>
  <c r="B501" i="66"/>
  <c r="C501" i="66" s="1"/>
  <c r="C500" i="66"/>
  <c r="B498" i="66"/>
  <c r="C498" i="66" s="1"/>
  <c r="A346" i="66"/>
  <c r="A345" i="66"/>
  <c r="A344" i="66"/>
  <c r="C344" i="66" s="1"/>
  <c r="A343" i="66"/>
  <c r="C343" i="66" s="1"/>
  <c r="A342" i="66"/>
  <c r="C342" i="66" s="1"/>
  <c r="A341" i="66"/>
  <c r="C341" i="66" s="1"/>
  <c r="A340" i="66"/>
  <c r="C340" i="66" s="1"/>
  <c r="A339" i="66"/>
  <c r="C339" i="66" s="1"/>
  <c r="A338" i="66"/>
  <c r="C338" i="66" s="1"/>
  <c r="A337" i="66"/>
  <c r="C337" i="66" s="1"/>
  <c r="A336" i="66"/>
  <c r="C336" i="66" s="1"/>
  <c r="A335" i="66"/>
  <c r="C335" i="66" s="1"/>
  <c r="A334" i="66"/>
  <c r="C334" i="66" s="1"/>
  <c r="A333" i="66"/>
  <c r="A332" i="66"/>
  <c r="A331" i="66"/>
  <c r="A330" i="66"/>
  <c r="C330" i="66" s="1"/>
  <c r="A329" i="66"/>
  <c r="A328" i="66"/>
  <c r="A327" i="66"/>
  <c r="A326" i="66"/>
  <c r="C326" i="66" s="1"/>
  <c r="A325" i="66"/>
  <c r="A324" i="66"/>
  <c r="A323" i="66"/>
  <c r="A322" i="66"/>
  <c r="A321" i="66"/>
  <c r="A320" i="66"/>
  <c r="A319" i="66"/>
  <c r="A318" i="66"/>
  <c r="A317" i="66"/>
  <c r="A316" i="66"/>
  <c r="A315" i="66"/>
  <c r="A314" i="66"/>
  <c r="A313" i="66"/>
  <c r="A312" i="66"/>
  <c r="A311" i="66"/>
  <c r="A310" i="66"/>
  <c r="A309" i="66"/>
  <c r="A308" i="66"/>
  <c r="C308" i="66" s="1"/>
  <c r="A307" i="66"/>
  <c r="F307" i="66" s="1"/>
  <c r="C307" i="66" s="1"/>
  <c r="A306" i="66"/>
  <c r="F306" i="66" s="1"/>
  <c r="C306" i="66" s="1"/>
  <c r="A305" i="66"/>
  <c r="F305" i="66" s="1"/>
  <c r="C305" i="66" s="1"/>
  <c r="A304" i="66"/>
  <c r="F304" i="66" s="1"/>
  <c r="C304" i="66" s="1"/>
  <c r="A303" i="66"/>
  <c r="F303" i="66" s="1"/>
  <c r="C303" i="66" s="1"/>
  <c r="A302" i="66"/>
  <c r="F302" i="66" s="1"/>
  <c r="C302" i="66" s="1"/>
  <c r="A301" i="66"/>
  <c r="F301" i="66" s="1"/>
  <c r="C301" i="66" s="1"/>
  <c r="A300" i="66"/>
  <c r="F300" i="66" s="1"/>
  <c r="C300" i="66" s="1"/>
  <c r="A299" i="66"/>
  <c r="F299" i="66" s="1"/>
  <c r="C299" i="66" s="1"/>
  <c r="A298" i="66"/>
  <c r="F298" i="66" s="1"/>
  <c r="C298" i="66" s="1"/>
  <c r="A297" i="66"/>
  <c r="F297" i="66" s="1"/>
  <c r="C297" i="66" s="1"/>
  <c r="A296" i="66"/>
  <c r="F296" i="66" s="1"/>
  <c r="C296" i="66" s="1"/>
  <c r="A295" i="66"/>
  <c r="F295" i="66" s="1"/>
  <c r="C295" i="66" s="1"/>
  <c r="A294" i="66"/>
  <c r="F294" i="66" s="1"/>
  <c r="C294" i="66" s="1"/>
  <c r="A293" i="66"/>
  <c r="F293" i="66" s="1"/>
  <c r="C293" i="66" s="1"/>
  <c r="A292" i="66"/>
  <c r="F292" i="66" s="1"/>
  <c r="C292" i="66" s="1"/>
  <c r="A291" i="66"/>
  <c r="F291" i="66" s="1"/>
  <c r="C291" i="66" s="1"/>
  <c r="A290" i="66"/>
  <c r="F290" i="66" s="1"/>
  <c r="C290" i="66" s="1"/>
  <c r="A289" i="66"/>
  <c r="F289" i="66" s="1"/>
  <c r="C289" i="66" s="1"/>
  <c r="A288" i="66"/>
  <c r="F288" i="66" s="1"/>
  <c r="C288" i="66" s="1"/>
  <c r="A287" i="66"/>
  <c r="F287" i="66" s="1"/>
  <c r="C287" i="66" s="1"/>
  <c r="A286" i="66"/>
  <c r="F286" i="66" s="1"/>
  <c r="C286" i="66" s="1"/>
  <c r="A285" i="66"/>
  <c r="F285" i="66" s="1"/>
  <c r="C285" i="66" s="1"/>
  <c r="A284" i="66"/>
  <c r="F284" i="66" s="1"/>
  <c r="C284" i="66" s="1"/>
  <c r="A283" i="66"/>
  <c r="F283" i="66" s="1"/>
  <c r="C283" i="66" s="1"/>
  <c r="A282" i="66"/>
  <c r="F282" i="66" s="1"/>
  <c r="C282" i="66" s="1"/>
  <c r="A281" i="66"/>
  <c r="F281" i="66" s="1"/>
  <c r="C281" i="66" s="1"/>
  <c r="A280" i="66"/>
  <c r="F280" i="66" s="1"/>
  <c r="C280" i="66" s="1"/>
  <c r="A279" i="66"/>
  <c r="F279" i="66" s="1"/>
  <c r="C279" i="66" s="1"/>
  <c r="A278" i="66"/>
  <c r="F278" i="66" s="1"/>
  <c r="C278" i="66" s="1"/>
  <c r="A277" i="66"/>
  <c r="F277" i="66" s="1"/>
  <c r="C277" i="66" s="1"/>
  <c r="A276" i="66"/>
  <c r="F276" i="66" s="1"/>
  <c r="C276" i="66" s="1"/>
  <c r="A275" i="66"/>
  <c r="F275" i="66" s="1"/>
  <c r="C275" i="66" s="1"/>
  <c r="A274" i="66"/>
  <c r="F274" i="66" s="1"/>
  <c r="C274" i="66" s="1"/>
  <c r="A273" i="66"/>
  <c r="F273" i="66" s="1"/>
  <c r="C273" i="66" s="1"/>
  <c r="A272" i="66"/>
  <c r="F272" i="66" s="1"/>
  <c r="C272" i="66" s="1"/>
  <c r="A271" i="66"/>
  <c r="F271" i="66" s="1"/>
  <c r="C271" i="66" s="1"/>
  <c r="A270" i="66"/>
  <c r="F270" i="66" s="1"/>
  <c r="C270" i="66" s="1"/>
  <c r="A269" i="66"/>
  <c r="F269" i="66" s="1"/>
  <c r="C269" i="66" s="1"/>
  <c r="A268" i="66"/>
  <c r="F268" i="66" s="1"/>
  <c r="C268" i="66" s="1"/>
  <c r="A267" i="66"/>
  <c r="C267" i="66" s="1"/>
  <c r="A266" i="66"/>
  <c r="C266" i="66" s="1"/>
  <c r="A265" i="66"/>
  <c r="A264" i="66"/>
  <c r="A263" i="66"/>
  <c r="C263" i="66" s="1"/>
  <c r="A262" i="66"/>
  <c r="C262" i="66" s="1"/>
  <c r="A261" i="66"/>
  <c r="A260" i="66"/>
  <c r="A259" i="66"/>
  <c r="C259" i="66" s="1"/>
  <c r="A258" i="66"/>
  <c r="C258" i="66" s="1"/>
  <c r="A257" i="66"/>
  <c r="A256" i="66"/>
  <c r="A255" i="66"/>
  <c r="C255" i="66" s="1"/>
  <c r="A254" i="66"/>
  <c r="C254" i="66" s="1"/>
  <c r="A253" i="66"/>
  <c r="A252" i="66"/>
  <c r="A251" i="66"/>
  <c r="C251" i="66" s="1"/>
  <c r="A250" i="66"/>
  <c r="C250" i="66" s="1"/>
  <c r="A249" i="66"/>
  <c r="A248" i="66"/>
  <c r="A201" i="66"/>
  <c r="C201" i="66" s="1"/>
  <c r="A200" i="66"/>
  <c r="C200" i="66" s="1"/>
  <c r="G195" i="66"/>
  <c r="G196" i="66" s="1"/>
  <c r="G197" i="66" s="1"/>
  <c r="G66" i="66"/>
  <c r="A66" i="66" s="1"/>
  <c r="A64" i="66"/>
  <c r="B64" i="66" s="1"/>
  <c r="A63" i="66"/>
  <c r="A62" i="66"/>
  <c r="A61" i="66"/>
  <c r="B61" i="66" s="1"/>
  <c r="A60" i="66"/>
  <c r="A59" i="66"/>
  <c r="A58" i="66"/>
  <c r="C58" i="66" s="1"/>
  <c r="A57" i="66"/>
  <c r="A56" i="66"/>
  <c r="A29" i="66"/>
  <c r="B29" i="66" s="1"/>
  <c r="A28" i="66"/>
  <c r="B28" i="66" s="1"/>
  <c r="A27" i="66"/>
  <c r="B27" i="66" s="1"/>
  <c r="A26" i="66"/>
  <c r="B26" i="66" s="1"/>
  <c r="A25" i="66"/>
  <c r="B25" i="66" s="1"/>
  <c r="A24" i="66"/>
  <c r="B24" i="66" s="1"/>
  <c r="A23" i="66"/>
  <c r="B23" i="66" s="1"/>
  <c r="A22" i="66"/>
  <c r="B22" i="66" s="1"/>
  <c r="A21" i="66"/>
  <c r="B21" i="66" s="1"/>
  <c r="K20" i="66"/>
  <c r="A20" i="66"/>
  <c r="B20" i="66" s="1"/>
  <c r="A19" i="66"/>
  <c r="B19" i="66" s="1"/>
  <c r="S18" i="66"/>
  <c r="A18" i="66"/>
  <c r="C18" i="66" s="1"/>
  <c r="S17" i="66"/>
  <c r="A17" i="66"/>
  <c r="C17" i="66" s="1"/>
  <c r="P11" i="66" s="1"/>
  <c r="S16" i="66"/>
  <c r="A16" i="66"/>
  <c r="B16" i="66" s="1"/>
  <c r="S15" i="66"/>
  <c r="P15" i="66"/>
  <c r="A15" i="66"/>
  <c r="B15" i="66" s="1"/>
  <c r="I25" i="66" s="1"/>
  <c r="S14" i="66"/>
  <c r="A14" i="66"/>
  <c r="B14" i="66" s="1"/>
  <c r="A13" i="66"/>
  <c r="B13" i="66" s="1"/>
  <c r="K11" i="66"/>
  <c r="K2" i="66"/>
  <c r="C153" i="67"/>
  <c r="C151" i="67"/>
  <c r="C149" i="67"/>
  <c r="C147" i="67"/>
  <c r="E138" i="67"/>
  <c r="H138" i="67" s="1"/>
  <c r="C141" i="67" s="1"/>
  <c r="C132" i="67"/>
  <c r="C127" i="67"/>
  <c r="E117" i="67"/>
  <c r="H117" i="67" s="1"/>
  <c r="C121" i="67" s="1"/>
  <c r="M113" i="67"/>
  <c r="M114" i="67" s="1"/>
  <c r="C110" i="67"/>
  <c r="C106" i="67"/>
  <c r="C102" i="67"/>
  <c r="M98" i="67"/>
  <c r="C98" i="67"/>
  <c r="C94" i="67"/>
  <c r="C90" i="67"/>
  <c r="J89" i="67"/>
  <c r="C86" i="67"/>
  <c r="C84" i="67"/>
  <c r="C82" i="67"/>
  <c r="C80" i="67"/>
  <c r="C78" i="67"/>
  <c r="C76" i="67"/>
  <c r="C74" i="67"/>
  <c r="C72" i="67"/>
  <c r="C70" i="67"/>
  <c r="C68" i="67"/>
  <c r="M63" i="67"/>
  <c r="B63" i="67" s="1"/>
  <c r="M62" i="67"/>
  <c r="D62" i="67"/>
  <c r="J60" i="67"/>
  <c r="I63" i="67" s="1"/>
  <c r="J63" i="67" s="1"/>
  <c r="G60" i="67"/>
  <c r="F63" i="67" s="1"/>
  <c r="D60" i="67"/>
  <c r="C63" i="67" s="1"/>
  <c r="B56" i="67"/>
  <c r="J52" i="67"/>
  <c r="I56" i="67" s="1"/>
  <c r="G52" i="67"/>
  <c r="F56" i="67" s="1"/>
  <c r="D52" i="67"/>
  <c r="C56" i="67" s="1"/>
  <c r="C49" i="67"/>
  <c r="D44" i="67"/>
  <c r="H44" i="67" s="1"/>
  <c r="D43" i="67"/>
  <c r="K32" i="67"/>
  <c r="J32" i="67"/>
  <c r="I32" i="67"/>
  <c r="H32" i="67"/>
  <c r="G32" i="67"/>
  <c r="F32" i="67"/>
  <c r="E32" i="67"/>
  <c r="D32" i="67"/>
  <c r="D27" i="67"/>
  <c r="D24" i="67"/>
  <c r="F22" i="67"/>
  <c r="D22" i="67"/>
  <c r="D29" i="67" s="1"/>
  <c r="J20" i="67"/>
  <c r="J19" i="67"/>
  <c r="C14" i="67"/>
  <c r="C10" i="67"/>
  <c r="B10" i="67"/>
  <c r="B5" i="68"/>
  <c r="A497" i="66"/>
  <c r="C28" i="67" l="1"/>
  <c r="AL66" i="69"/>
  <c r="D33" i="67"/>
  <c r="C39" i="67" s="1"/>
  <c r="C45" i="67"/>
  <c r="C249" i="66"/>
  <c r="P16" i="66"/>
  <c r="C16" i="66"/>
  <c r="P2" i="66" s="1"/>
  <c r="C14" i="69"/>
  <c r="I14" i="69" s="1"/>
  <c r="D67" i="69"/>
  <c r="L66" i="69"/>
  <c r="F66" i="69" s="1"/>
  <c r="N66" i="69"/>
  <c r="S66" i="69" s="1"/>
  <c r="M66" i="69"/>
  <c r="C67" i="69"/>
  <c r="P6" i="69"/>
  <c r="B66" i="69" s="1"/>
  <c r="P9" i="69"/>
  <c r="P8" i="69"/>
  <c r="P7" i="69"/>
  <c r="P4" i="69"/>
  <c r="P2" i="69"/>
  <c r="P3" i="69"/>
  <c r="C317" i="66"/>
  <c r="C319" i="66"/>
  <c r="C265" i="66"/>
  <c r="B502" i="66"/>
  <c r="B503" i="66" s="1"/>
  <c r="G67" i="66"/>
  <c r="G68" i="66" s="1"/>
  <c r="C328" i="66"/>
  <c r="P27" i="66"/>
  <c r="P24" i="66"/>
  <c r="P26" i="66"/>
  <c r="P23" i="66"/>
  <c r="P22" i="66"/>
  <c r="C19" i="66"/>
  <c r="P25" i="66"/>
  <c r="P21" i="66"/>
  <c r="B62" i="66"/>
  <c r="Q63" i="66" s="1"/>
  <c r="R63" i="66" s="1"/>
  <c r="S63" i="66" s="1"/>
  <c r="T63" i="66" s="1"/>
  <c r="J66" i="66" s="1"/>
  <c r="J67" i="66" s="1"/>
  <c r="J68" i="66" s="1"/>
  <c r="J69" i="66" s="1"/>
  <c r="J70" i="66" s="1"/>
  <c r="J71" i="66" s="1"/>
  <c r="J72" i="66" s="1"/>
  <c r="J73" i="66" s="1"/>
  <c r="J74" i="66" s="1"/>
  <c r="J75" i="66" s="1"/>
  <c r="J76" i="66" s="1"/>
  <c r="J77" i="66" s="1"/>
  <c r="J78" i="66" s="1"/>
  <c r="J79" i="66" s="1"/>
  <c r="J80" i="66" s="1"/>
  <c r="J81" i="66" s="1"/>
  <c r="J82" i="66" s="1"/>
  <c r="J83" i="66" s="1"/>
  <c r="J84" i="66" s="1"/>
  <c r="J85" i="66" s="1"/>
  <c r="J86" i="66" s="1"/>
  <c r="J87" i="66" s="1"/>
  <c r="J88" i="66" s="1"/>
  <c r="J89" i="66" s="1"/>
  <c r="J90" i="66" s="1"/>
  <c r="J91" i="66" s="1"/>
  <c r="J92" i="66" s="1"/>
  <c r="J93" i="66" s="1"/>
  <c r="C253" i="66"/>
  <c r="C333" i="66"/>
  <c r="C29" i="66"/>
  <c r="B18" i="66"/>
  <c r="I24" i="66"/>
  <c r="C15" i="66" s="1"/>
  <c r="I15" i="66" s="1"/>
  <c r="C28" i="66"/>
  <c r="I28" i="66" s="1"/>
  <c r="B60" i="66"/>
  <c r="C59" i="66" s="1"/>
  <c r="C261" i="66"/>
  <c r="C257" i="66"/>
  <c r="F61" i="69"/>
  <c r="E61" i="69"/>
  <c r="P12" i="69"/>
  <c r="P17" i="69"/>
  <c r="P14" i="69"/>
  <c r="Q15" i="69"/>
  <c r="P15" i="69" s="1"/>
  <c r="P11" i="69"/>
  <c r="P16" i="69"/>
  <c r="P13" i="69"/>
  <c r="P18" i="69"/>
  <c r="C503" i="69"/>
  <c r="B504" i="69"/>
  <c r="G69" i="69"/>
  <c r="A68" i="69"/>
  <c r="D62" i="69"/>
  <c r="C62" i="69"/>
  <c r="I344" i="69"/>
  <c r="C498" i="69"/>
  <c r="Q63" i="69"/>
  <c r="R63" i="69" s="1"/>
  <c r="S63" i="69" s="1"/>
  <c r="T63" i="69" s="1"/>
  <c r="J66" i="69" s="1"/>
  <c r="J67" i="69" s="1"/>
  <c r="J68" i="69" s="1"/>
  <c r="J69" i="69" s="1"/>
  <c r="J70" i="69" s="1"/>
  <c r="J71" i="69" s="1"/>
  <c r="J72" i="69" s="1"/>
  <c r="J73" i="69" s="1"/>
  <c r="J74" i="69" s="1"/>
  <c r="J75" i="69" s="1"/>
  <c r="J76" i="69" s="1"/>
  <c r="J77" i="69" s="1"/>
  <c r="J78" i="69" s="1"/>
  <c r="J79" i="69" s="1"/>
  <c r="J80" i="69" s="1"/>
  <c r="J81" i="69" s="1"/>
  <c r="J82" i="69" s="1"/>
  <c r="J83" i="69" s="1"/>
  <c r="J84" i="69" s="1"/>
  <c r="J85" i="69" s="1"/>
  <c r="J86" i="69" s="1"/>
  <c r="J87" i="69" s="1"/>
  <c r="J88" i="69" s="1"/>
  <c r="J89" i="69" s="1"/>
  <c r="J90" i="69" s="1"/>
  <c r="J91" i="69" s="1"/>
  <c r="J92" i="69" s="1"/>
  <c r="J93" i="69" s="1"/>
  <c r="I22" i="66"/>
  <c r="I14" i="66" s="1"/>
  <c r="I23" i="66"/>
  <c r="P7" i="66"/>
  <c r="A68" i="66"/>
  <c r="G69" i="66"/>
  <c r="G198" i="66"/>
  <c r="G199" i="66" s="1"/>
  <c r="A199" i="66" s="1"/>
  <c r="C199" i="66" s="1"/>
  <c r="A197" i="66"/>
  <c r="C197" i="66" s="1"/>
  <c r="C56" i="66"/>
  <c r="B56" i="66"/>
  <c r="P13" i="66"/>
  <c r="P17" i="66"/>
  <c r="P14" i="66"/>
  <c r="P18" i="66"/>
  <c r="P12" i="66"/>
  <c r="Q15" i="66"/>
  <c r="C20" i="66"/>
  <c r="N66" i="66"/>
  <c r="K66" i="66"/>
  <c r="E66" i="66" s="1"/>
  <c r="M66" i="66"/>
  <c r="L66" i="66"/>
  <c r="AL66" i="66"/>
  <c r="C310" i="66"/>
  <c r="B504" i="66"/>
  <c r="C503" i="66"/>
  <c r="B63" i="66"/>
  <c r="C502" i="66"/>
  <c r="B17" i="66"/>
  <c r="C13" i="66"/>
  <c r="I13" i="66" s="1"/>
  <c r="B58" i="66"/>
  <c r="C64" i="66" s="1"/>
  <c r="C61" i="66"/>
  <c r="C313" i="66"/>
  <c r="A195" i="66"/>
  <c r="C195" i="66" s="1"/>
  <c r="H43" i="67"/>
  <c r="A497" i="69"/>
  <c r="B67" i="69" l="1"/>
  <c r="B70" i="69"/>
  <c r="B77" i="69"/>
  <c r="B85" i="69"/>
  <c r="B76" i="69"/>
  <c r="B78" i="69"/>
  <c r="B71" i="69"/>
  <c r="B69" i="69"/>
  <c r="B92" i="69"/>
  <c r="B86" i="69"/>
  <c r="B79" i="69"/>
  <c r="B73" i="69"/>
  <c r="B93" i="69"/>
  <c r="B87" i="69"/>
  <c r="B81" i="69"/>
  <c r="B72" i="69"/>
  <c r="B80" i="69"/>
  <c r="B89" i="69"/>
  <c r="B90" i="69"/>
  <c r="B88" i="69"/>
  <c r="B74" i="69"/>
  <c r="B91" i="69"/>
  <c r="B75" i="69"/>
  <c r="B82" i="69"/>
  <c r="B68" i="69"/>
  <c r="B84" i="69"/>
  <c r="B83" i="69"/>
  <c r="B5" i="67"/>
  <c r="A67" i="66"/>
  <c r="AL67" i="66" s="1"/>
  <c r="P3" i="66"/>
  <c r="P8" i="66"/>
  <c r="P5" i="66"/>
  <c r="P6" i="66"/>
  <c r="P4" i="66"/>
  <c r="P9" i="66"/>
  <c r="B66" i="66" s="1"/>
  <c r="C14" i="66"/>
  <c r="R66" i="69"/>
  <c r="O66" i="69"/>
  <c r="T66" i="69" s="1"/>
  <c r="C66" i="69"/>
  <c r="D66" i="69"/>
  <c r="C62" i="66"/>
  <c r="G70" i="69"/>
  <c r="A69" i="69"/>
  <c r="B505" i="69"/>
  <c r="C504" i="69"/>
  <c r="N68" i="69"/>
  <c r="S68" i="69" s="1"/>
  <c r="M68" i="69"/>
  <c r="L68" i="69"/>
  <c r="F68" i="69" s="1"/>
  <c r="K68" i="69"/>
  <c r="E68" i="69" s="1"/>
  <c r="AL68" i="69"/>
  <c r="O66" i="66"/>
  <c r="T66" i="66" s="1"/>
  <c r="D66" i="66"/>
  <c r="C66" i="66"/>
  <c r="R66" i="66"/>
  <c r="G70" i="66"/>
  <c r="A69" i="66"/>
  <c r="L68" i="66"/>
  <c r="K68" i="66"/>
  <c r="E68" i="66" s="1"/>
  <c r="AL68" i="66"/>
  <c r="N68" i="66"/>
  <c r="M68" i="66"/>
  <c r="B505" i="66"/>
  <c r="C504" i="66"/>
  <c r="K67" i="66"/>
  <c r="E67" i="66" s="1"/>
  <c r="L67" i="66" l="1"/>
  <c r="M67" i="66"/>
  <c r="D67" i="66" s="1"/>
  <c r="N67" i="66"/>
  <c r="B84" i="66"/>
  <c r="B89" i="66"/>
  <c r="B78" i="66"/>
  <c r="B77" i="66"/>
  <c r="B69" i="66"/>
  <c r="B74" i="66"/>
  <c r="B86" i="66"/>
  <c r="B81" i="66"/>
  <c r="B91" i="66"/>
  <c r="B87" i="66"/>
  <c r="B71" i="66"/>
  <c r="B72" i="66"/>
  <c r="B75" i="66"/>
  <c r="B83" i="66"/>
  <c r="B90" i="66"/>
  <c r="B85" i="66"/>
  <c r="B68" i="66"/>
  <c r="B80" i="66"/>
  <c r="B88" i="66"/>
  <c r="B82" i="66"/>
  <c r="B70" i="66"/>
  <c r="B79" i="66"/>
  <c r="B67" i="66"/>
  <c r="B93" i="66"/>
  <c r="B92" i="66"/>
  <c r="B76" i="66"/>
  <c r="B73" i="66"/>
  <c r="B506" i="69"/>
  <c r="C505" i="69"/>
  <c r="AL69" i="69"/>
  <c r="L69" i="69"/>
  <c r="F69" i="69" s="1"/>
  <c r="N69" i="69"/>
  <c r="S69" i="69" s="1"/>
  <c r="M69" i="69"/>
  <c r="K69" i="69"/>
  <c r="E69" i="69" s="1"/>
  <c r="A70" i="69"/>
  <c r="G71" i="69"/>
  <c r="R68" i="69"/>
  <c r="D68" i="69"/>
  <c r="C68" i="69"/>
  <c r="D68" i="66"/>
  <c r="C68" i="66"/>
  <c r="AL69" i="66"/>
  <c r="N69" i="66"/>
  <c r="M69" i="66"/>
  <c r="L69" i="66"/>
  <c r="K69" i="66"/>
  <c r="E69" i="66" s="1"/>
  <c r="G71" i="66"/>
  <c r="A70" i="66"/>
  <c r="C505" i="66"/>
  <c r="B506" i="66"/>
  <c r="C67" i="66" l="1"/>
  <c r="G72" i="69"/>
  <c r="A71" i="69"/>
  <c r="C506" i="69"/>
  <c r="B507" i="69"/>
  <c r="M70" i="69"/>
  <c r="L70" i="69"/>
  <c r="F70" i="69" s="1"/>
  <c r="K70" i="69"/>
  <c r="E70" i="69" s="1"/>
  <c r="AL70" i="69"/>
  <c r="N70" i="69"/>
  <c r="R69" i="69"/>
  <c r="D69" i="69"/>
  <c r="C69" i="69"/>
  <c r="A71" i="66"/>
  <c r="G72" i="66"/>
  <c r="D69" i="66"/>
  <c r="C69" i="66"/>
  <c r="AL70" i="66"/>
  <c r="N70" i="66"/>
  <c r="M70" i="66"/>
  <c r="L70" i="66"/>
  <c r="K70" i="66"/>
  <c r="E70" i="66" s="1"/>
  <c r="B507" i="66"/>
  <c r="C506" i="66"/>
  <c r="R70" i="69" l="1"/>
  <c r="D70" i="69"/>
  <c r="C70" i="69"/>
  <c r="C507" i="69"/>
  <c r="B508" i="69"/>
  <c r="L71" i="69"/>
  <c r="F71" i="69" s="1"/>
  <c r="AL71" i="69"/>
  <c r="N71" i="69"/>
  <c r="K71" i="69"/>
  <c r="E71" i="69" s="1"/>
  <c r="M71" i="69"/>
  <c r="A72" i="69"/>
  <c r="G73" i="69"/>
  <c r="G73" i="66"/>
  <c r="A72" i="66"/>
  <c r="D70" i="66"/>
  <c r="C70" i="66"/>
  <c r="M71" i="66"/>
  <c r="L71" i="66"/>
  <c r="K71" i="66"/>
  <c r="E71" i="66" s="1"/>
  <c r="AL71" i="66"/>
  <c r="N71" i="66"/>
  <c r="B508" i="66"/>
  <c r="C507" i="66"/>
  <c r="A73" i="69" l="1"/>
  <c r="G74" i="69"/>
  <c r="N72" i="69"/>
  <c r="K72" i="69"/>
  <c r="E72" i="69" s="1"/>
  <c r="M72" i="69"/>
  <c r="L72" i="69"/>
  <c r="F72" i="69" s="1"/>
  <c r="AL72" i="69"/>
  <c r="B509" i="69"/>
  <c r="C508" i="69"/>
  <c r="R71" i="69"/>
  <c r="D71" i="69"/>
  <c r="C71" i="69"/>
  <c r="A73" i="66"/>
  <c r="G74" i="66"/>
  <c r="C71" i="66"/>
  <c r="D71" i="66"/>
  <c r="C508" i="66"/>
  <c r="B509" i="66"/>
  <c r="AL72" i="66"/>
  <c r="N72" i="66"/>
  <c r="M72" i="66"/>
  <c r="L72" i="66"/>
  <c r="K72" i="66"/>
  <c r="E72" i="66" s="1"/>
  <c r="AL73" i="69" l="1"/>
  <c r="M73" i="69"/>
  <c r="K73" i="69"/>
  <c r="E73" i="69" s="1"/>
  <c r="N73" i="69"/>
  <c r="L73" i="69"/>
  <c r="F73" i="69" s="1"/>
  <c r="G75" i="69"/>
  <c r="A74" i="69"/>
  <c r="B510" i="69"/>
  <c r="C509" i="69"/>
  <c r="D72" i="69"/>
  <c r="R72" i="69"/>
  <c r="C72" i="69"/>
  <c r="D72" i="66"/>
  <c r="C72" i="66"/>
  <c r="K73" i="66"/>
  <c r="E73" i="66" s="1"/>
  <c r="L73" i="66"/>
  <c r="AL73" i="66"/>
  <c r="N73" i="66"/>
  <c r="M73" i="66"/>
  <c r="B510" i="66"/>
  <c r="C509" i="66"/>
  <c r="G75" i="66"/>
  <c r="A74" i="66"/>
  <c r="C510" i="69" l="1"/>
  <c r="B511" i="69"/>
  <c r="AL74" i="69"/>
  <c r="N74" i="69"/>
  <c r="M74" i="69"/>
  <c r="L74" i="69"/>
  <c r="F74" i="69" s="1"/>
  <c r="K74" i="69"/>
  <c r="E74" i="69" s="1"/>
  <c r="A75" i="69"/>
  <c r="G76" i="69"/>
  <c r="C73" i="69"/>
  <c r="R73" i="69"/>
  <c r="D73" i="69"/>
  <c r="B511" i="66"/>
  <c r="C510" i="66"/>
  <c r="C73" i="66"/>
  <c r="D73" i="66"/>
  <c r="N74" i="66"/>
  <c r="M74" i="66"/>
  <c r="L74" i="66"/>
  <c r="K74" i="66"/>
  <c r="E74" i="66" s="1"/>
  <c r="AL74" i="66"/>
  <c r="G76" i="66"/>
  <c r="A75" i="66"/>
  <c r="R74" i="69" l="1"/>
  <c r="D74" i="69"/>
  <c r="C74" i="69"/>
  <c r="A76" i="69"/>
  <c r="G77" i="69"/>
  <c r="L75" i="69"/>
  <c r="F75" i="69" s="1"/>
  <c r="N75" i="69"/>
  <c r="M75" i="69"/>
  <c r="K75" i="69"/>
  <c r="E75" i="69" s="1"/>
  <c r="AL75" i="69"/>
  <c r="C511" i="69"/>
  <c r="B512" i="69"/>
  <c r="A76" i="66"/>
  <c r="G77" i="66"/>
  <c r="AL75" i="66"/>
  <c r="N75" i="66"/>
  <c r="M75" i="66"/>
  <c r="L75" i="66"/>
  <c r="K75" i="66"/>
  <c r="E75" i="66" s="1"/>
  <c r="C511" i="66"/>
  <c r="B512" i="66"/>
  <c r="D74" i="66"/>
  <c r="C74" i="66"/>
  <c r="R75" i="69" l="1"/>
  <c r="C75" i="69"/>
  <c r="D75" i="69"/>
  <c r="G78" i="69"/>
  <c r="A77" i="69"/>
  <c r="C512" i="69"/>
  <c r="B513" i="69"/>
  <c r="N76" i="69"/>
  <c r="K76" i="69"/>
  <c r="E76" i="69" s="1"/>
  <c r="L76" i="69"/>
  <c r="F76" i="69" s="1"/>
  <c r="AL76" i="69"/>
  <c r="M76" i="69"/>
  <c r="L76" i="66"/>
  <c r="K76" i="66"/>
  <c r="E76" i="66" s="1"/>
  <c r="M76" i="66"/>
  <c r="AL76" i="66"/>
  <c r="N76" i="66"/>
  <c r="C512" i="66"/>
  <c r="B513" i="66"/>
  <c r="D75" i="66"/>
  <c r="C75" i="66"/>
  <c r="G78" i="66"/>
  <c r="A77" i="66"/>
  <c r="B514" i="69" l="1"/>
  <c r="C513" i="69"/>
  <c r="AL77" i="69"/>
  <c r="M77" i="69"/>
  <c r="K77" i="69"/>
  <c r="E77" i="69" s="1"/>
  <c r="N77" i="69"/>
  <c r="L77" i="69"/>
  <c r="F77" i="69" s="1"/>
  <c r="D76" i="69"/>
  <c r="R76" i="69"/>
  <c r="C76" i="69"/>
  <c r="G79" i="69"/>
  <c r="A78" i="69"/>
  <c r="AL77" i="66"/>
  <c r="N77" i="66"/>
  <c r="M77" i="66"/>
  <c r="L77" i="66"/>
  <c r="K77" i="66"/>
  <c r="E77" i="66" s="1"/>
  <c r="B514" i="66"/>
  <c r="C513" i="66"/>
  <c r="D76" i="66"/>
  <c r="C76" i="66"/>
  <c r="G79" i="66"/>
  <c r="A78" i="66"/>
  <c r="G80" i="69" l="1"/>
  <c r="A79" i="69"/>
  <c r="C514" i="69"/>
  <c r="B515" i="69"/>
  <c r="AL78" i="69"/>
  <c r="N78" i="69"/>
  <c r="M78" i="69"/>
  <c r="L78" i="69"/>
  <c r="F78" i="69" s="1"/>
  <c r="K78" i="69"/>
  <c r="E78" i="69" s="1"/>
  <c r="C77" i="69"/>
  <c r="D77" i="69"/>
  <c r="R77" i="69"/>
  <c r="B515" i="66"/>
  <c r="C514" i="66"/>
  <c r="K78" i="66"/>
  <c r="E78" i="66" s="1"/>
  <c r="AL78" i="66"/>
  <c r="N78" i="66"/>
  <c r="M78" i="66"/>
  <c r="L78" i="66"/>
  <c r="D77" i="66"/>
  <c r="C77" i="66"/>
  <c r="A79" i="66"/>
  <c r="G80" i="66"/>
  <c r="R78" i="69" l="1"/>
  <c r="C78" i="69"/>
  <c r="D78" i="69"/>
  <c r="L79" i="69"/>
  <c r="F79" i="69" s="1"/>
  <c r="AL79" i="69"/>
  <c r="M79" i="69"/>
  <c r="K79" i="69"/>
  <c r="E79" i="69" s="1"/>
  <c r="N79" i="69"/>
  <c r="A80" i="69"/>
  <c r="G81" i="69"/>
  <c r="C515" i="69"/>
  <c r="B516" i="69"/>
  <c r="C515" i="66"/>
  <c r="B516" i="66"/>
  <c r="D78" i="66"/>
  <c r="C78" i="66"/>
  <c r="G81" i="66"/>
  <c r="A80" i="66"/>
  <c r="M79" i="66"/>
  <c r="L79" i="66"/>
  <c r="K79" i="66"/>
  <c r="E79" i="66" s="1"/>
  <c r="N79" i="66"/>
  <c r="AL79" i="66"/>
  <c r="AL80" i="69" l="1"/>
  <c r="L80" i="69"/>
  <c r="F80" i="69" s="1"/>
  <c r="M80" i="69"/>
  <c r="N80" i="69"/>
  <c r="K80" i="69"/>
  <c r="E80" i="69" s="1"/>
  <c r="G82" i="69"/>
  <c r="A81" i="69"/>
  <c r="C79" i="69"/>
  <c r="D79" i="69"/>
  <c r="B517" i="69"/>
  <c r="C516" i="69"/>
  <c r="AL80" i="66"/>
  <c r="N80" i="66"/>
  <c r="M80" i="66"/>
  <c r="L80" i="66"/>
  <c r="K80" i="66"/>
  <c r="E80" i="66" s="1"/>
  <c r="C79" i="66"/>
  <c r="D79" i="66"/>
  <c r="A81" i="66"/>
  <c r="G82" i="66"/>
  <c r="C516" i="66"/>
  <c r="B517" i="66"/>
  <c r="D80" i="69" l="1"/>
  <c r="C80" i="69"/>
  <c r="B518" i="69"/>
  <c r="C517" i="69"/>
  <c r="AL81" i="69"/>
  <c r="K81" i="69"/>
  <c r="E81" i="69" s="1"/>
  <c r="N81" i="69"/>
  <c r="L81" i="69"/>
  <c r="F81" i="69" s="1"/>
  <c r="M81" i="69"/>
  <c r="A82" i="69"/>
  <c r="G83" i="69"/>
  <c r="D80" i="66"/>
  <c r="C80" i="66"/>
  <c r="A82" i="66"/>
  <c r="G83" i="66"/>
  <c r="B518" i="66"/>
  <c r="C517" i="66"/>
  <c r="AL81" i="66"/>
  <c r="K81" i="66"/>
  <c r="E81" i="66" s="1"/>
  <c r="L81" i="66"/>
  <c r="N81" i="66"/>
  <c r="M81" i="66"/>
  <c r="A83" i="69" l="1"/>
  <c r="G84" i="69"/>
  <c r="C518" i="69"/>
  <c r="B519" i="69"/>
  <c r="M82" i="69"/>
  <c r="AL82" i="69"/>
  <c r="N82" i="69"/>
  <c r="L82" i="69"/>
  <c r="F82" i="69" s="1"/>
  <c r="K82" i="69"/>
  <c r="E82" i="69" s="1"/>
  <c r="D81" i="69"/>
  <c r="C81" i="69"/>
  <c r="D81" i="66"/>
  <c r="C81" i="66"/>
  <c r="B519" i="66"/>
  <c r="C518" i="66"/>
  <c r="A83" i="66"/>
  <c r="G84" i="66"/>
  <c r="M82" i="66"/>
  <c r="AL82" i="66"/>
  <c r="K82" i="66"/>
  <c r="E82" i="66" s="1"/>
  <c r="N82" i="66"/>
  <c r="L82" i="66"/>
  <c r="A84" i="69" l="1"/>
  <c r="G85" i="69"/>
  <c r="M83" i="69"/>
  <c r="N83" i="69"/>
  <c r="L83" i="69"/>
  <c r="F83" i="69" s="1"/>
  <c r="K83" i="69"/>
  <c r="E83" i="69" s="1"/>
  <c r="AL83" i="69"/>
  <c r="C82" i="69"/>
  <c r="D82" i="69"/>
  <c r="C519" i="69"/>
  <c r="B520" i="69"/>
  <c r="C519" i="66"/>
  <c r="B520" i="66"/>
  <c r="C82" i="66"/>
  <c r="D82" i="66"/>
  <c r="A84" i="66"/>
  <c r="G85" i="66"/>
  <c r="M83" i="66"/>
  <c r="AL83" i="66"/>
  <c r="N83" i="66"/>
  <c r="L83" i="66"/>
  <c r="K83" i="66"/>
  <c r="E83" i="66" s="1"/>
  <c r="B521" i="69" l="1"/>
  <c r="C520" i="69"/>
  <c r="C83" i="69"/>
  <c r="D83" i="69"/>
  <c r="K84" i="69"/>
  <c r="E84" i="69" s="1"/>
  <c r="N84" i="69"/>
  <c r="L84" i="69"/>
  <c r="F84" i="69" s="1"/>
  <c r="AL84" i="69"/>
  <c r="M84" i="69"/>
  <c r="G86" i="69"/>
  <c r="A85" i="69"/>
  <c r="C520" i="66"/>
  <c r="B521" i="66"/>
  <c r="C83" i="66"/>
  <c r="D83" i="66"/>
  <c r="K84" i="66"/>
  <c r="E84" i="66" s="1"/>
  <c r="N84" i="66"/>
  <c r="M84" i="66"/>
  <c r="L84" i="66"/>
  <c r="AL84" i="66"/>
  <c r="G86" i="66"/>
  <c r="A85" i="66"/>
  <c r="N85" i="69" l="1"/>
  <c r="K85" i="69"/>
  <c r="E85" i="69" s="1"/>
  <c r="L85" i="69"/>
  <c r="F85" i="69" s="1"/>
  <c r="M85" i="69"/>
  <c r="AL85" i="69"/>
  <c r="G87" i="69"/>
  <c r="A86" i="69"/>
  <c r="C84" i="69"/>
  <c r="D84" i="69"/>
  <c r="B522" i="69"/>
  <c r="C521" i="69"/>
  <c r="G87" i="66"/>
  <c r="A86" i="66"/>
  <c r="C521" i="66"/>
  <c r="B522" i="66"/>
  <c r="D84" i="66"/>
  <c r="C84" i="66"/>
  <c r="N85" i="66"/>
  <c r="K85" i="66"/>
  <c r="E85" i="66" s="1"/>
  <c r="L85" i="66"/>
  <c r="AL85" i="66"/>
  <c r="M85" i="66"/>
  <c r="N86" i="69" l="1"/>
  <c r="AL86" i="69"/>
  <c r="M86" i="69"/>
  <c r="L86" i="69"/>
  <c r="F86" i="69" s="1"/>
  <c r="K86" i="69"/>
  <c r="E86" i="69" s="1"/>
  <c r="A87" i="69"/>
  <c r="G88" i="69"/>
  <c r="C522" i="69"/>
  <c r="B523" i="69"/>
  <c r="D85" i="69"/>
  <c r="C85" i="69"/>
  <c r="N86" i="66"/>
  <c r="K86" i="66"/>
  <c r="E86" i="66" s="1"/>
  <c r="AL86" i="66"/>
  <c r="M86" i="66"/>
  <c r="L86" i="66"/>
  <c r="A87" i="66"/>
  <c r="G88" i="66"/>
  <c r="D85" i="66"/>
  <c r="C85" i="66"/>
  <c r="B523" i="66"/>
  <c r="C522" i="66"/>
  <c r="C523" i="69" l="1"/>
  <c r="B524" i="69"/>
  <c r="G89" i="69"/>
  <c r="A88" i="69"/>
  <c r="L87" i="69"/>
  <c r="F87" i="69" s="1"/>
  <c r="AL87" i="69"/>
  <c r="N87" i="69"/>
  <c r="M87" i="69"/>
  <c r="K87" i="69"/>
  <c r="E87" i="69" s="1"/>
  <c r="D86" i="69"/>
  <c r="C86" i="69"/>
  <c r="A88" i="66"/>
  <c r="G89" i="66"/>
  <c r="L87" i="66"/>
  <c r="AL87" i="66"/>
  <c r="N87" i="66"/>
  <c r="M87" i="66"/>
  <c r="K87" i="66"/>
  <c r="E87" i="66" s="1"/>
  <c r="D86" i="66"/>
  <c r="C86" i="66"/>
  <c r="C523" i="66"/>
  <c r="B524" i="66"/>
  <c r="B525" i="69" l="1"/>
  <c r="C524" i="69"/>
  <c r="C87" i="69"/>
  <c r="D87" i="69"/>
  <c r="AL88" i="69"/>
  <c r="L88" i="69"/>
  <c r="F88" i="69" s="1"/>
  <c r="M88" i="69"/>
  <c r="K88" i="69"/>
  <c r="E88" i="69" s="1"/>
  <c r="N88" i="69"/>
  <c r="A89" i="69"/>
  <c r="G90" i="69"/>
  <c r="A89" i="66"/>
  <c r="G90" i="66"/>
  <c r="AL88" i="66"/>
  <c r="L88" i="66"/>
  <c r="N88" i="66"/>
  <c r="M88" i="66"/>
  <c r="K88" i="66"/>
  <c r="E88" i="66" s="1"/>
  <c r="D87" i="66"/>
  <c r="C87" i="66"/>
  <c r="C524" i="66"/>
  <c r="B525" i="66"/>
  <c r="AL89" i="69" l="1"/>
  <c r="M89" i="69"/>
  <c r="K89" i="69"/>
  <c r="E89" i="69" s="1"/>
  <c r="N89" i="69"/>
  <c r="L89" i="69"/>
  <c r="F89" i="69" s="1"/>
  <c r="B526" i="69"/>
  <c r="C525" i="69"/>
  <c r="G91" i="69"/>
  <c r="A90" i="69"/>
  <c r="C88" i="69"/>
  <c r="D88" i="69"/>
  <c r="B526" i="66"/>
  <c r="C525" i="66"/>
  <c r="A90" i="66"/>
  <c r="G91" i="66"/>
  <c r="AL89" i="66"/>
  <c r="M89" i="66"/>
  <c r="L89" i="66"/>
  <c r="K89" i="66"/>
  <c r="E89" i="66" s="1"/>
  <c r="N89" i="66"/>
  <c r="C88" i="66"/>
  <c r="D88" i="66"/>
  <c r="A91" i="69" l="1"/>
  <c r="G92" i="69"/>
  <c r="M90" i="69"/>
  <c r="K90" i="69"/>
  <c r="E90" i="69" s="1"/>
  <c r="AL90" i="69"/>
  <c r="L90" i="69"/>
  <c r="F90" i="69" s="1"/>
  <c r="N90" i="69"/>
  <c r="C526" i="69"/>
  <c r="B527" i="69"/>
  <c r="D89" i="69"/>
  <c r="C89" i="69"/>
  <c r="D89" i="66"/>
  <c r="C89" i="66"/>
  <c r="B527" i="66"/>
  <c r="C526" i="66"/>
  <c r="G92" i="66"/>
  <c r="A91" i="66"/>
  <c r="M90" i="66"/>
  <c r="K90" i="66"/>
  <c r="E90" i="66" s="1"/>
  <c r="N90" i="66"/>
  <c r="L90" i="66"/>
  <c r="AL90" i="66"/>
  <c r="C527" i="69" l="1"/>
  <c r="B528" i="69"/>
  <c r="C90" i="69"/>
  <c r="D90" i="69"/>
  <c r="M91" i="69"/>
  <c r="AL91" i="69"/>
  <c r="N91" i="69"/>
  <c r="L91" i="69"/>
  <c r="F91" i="69" s="1"/>
  <c r="K91" i="69"/>
  <c r="E91" i="69" s="1"/>
  <c r="A92" i="69"/>
  <c r="G93" i="69"/>
  <c r="C527" i="66"/>
  <c r="B528" i="66"/>
  <c r="C90" i="66"/>
  <c r="D90" i="66"/>
  <c r="N91" i="66"/>
  <c r="M91" i="66"/>
  <c r="L91" i="66"/>
  <c r="K91" i="66"/>
  <c r="E91" i="66" s="1"/>
  <c r="AL91" i="66"/>
  <c r="A92" i="66"/>
  <c r="G93" i="66"/>
  <c r="C91" i="69" l="1"/>
  <c r="D91" i="69"/>
  <c r="A93" i="69"/>
  <c r="G94" i="69"/>
  <c r="K92" i="69"/>
  <c r="E92" i="69" s="1"/>
  <c r="N92" i="69"/>
  <c r="M92" i="69"/>
  <c r="L92" i="69"/>
  <c r="F92" i="69" s="1"/>
  <c r="AL92" i="69"/>
  <c r="B529" i="69"/>
  <c r="C528" i="69"/>
  <c r="A93" i="66"/>
  <c r="G94" i="66"/>
  <c r="D91" i="66"/>
  <c r="C91" i="66"/>
  <c r="K92" i="66"/>
  <c r="E92" i="66" s="1"/>
  <c r="M92" i="66"/>
  <c r="L92" i="66"/>
  <c r="AL92" i="66"/>
  <c r="N92" i="66"/>
  <c r="C528" i="66"/>
  <c r="B529" i="66"/>
  <c r="B530" i="69" l="1"/>
  <c r="C529" i="69"/>
  <c r="D92" i="69"/>
  <c r="C92" i="69"/>
  <c r="G95" i="69"/>
  <c r="A95" i="69" s="1"/>
  <c r="A94" i="69"/>
  <c r="N93" i="69"/>
  <c r="K93" i="69"/>
  <c r="E93" i="69" s="1"/>
  <c r="AL93" i="69"/>
  <c r="L93" i="69"/>
  <c r="F93" i="69" s="1"/>
  <c r="M93" i="69"/>
  <c r="B530" i="66"/>
  <c r="C529" i="66"/>
  <c r="G95" i="66"/>
  <c r="A95" i="66" s="1"/>
  <c r="A94" i="66"/>
  <c r="N93" i="66"/>
  <c r="L93" i="66"/>
  <c r="K93" i="66"/>
  <c r="E93" i="66" s="1"/>
  <c r="M93" i="66"/>
  <c r="AL93" i="66"/>
  <c r="D92" i="66"/>
  <c r="C92" i="66"/>
  <c r="C530" i="69" l="1"/>
  <c r="B531" i="69"/>
  <c r="R94" i="69"/>
  <c r="Q94" i="69"/>
  <c r="D93" i="69"/>
  <c r="C93" i="69"/>
  <c r="B531" i="66"/>
  <c r="C530" i="66"/>
  <c r="D93" i="66"/>
  <c r="C93" i="66"/>
  <c r="R94" i="66"/>
  <c r="Q94" i="66"/>
  <c r="C531" i="69" l="1"/>
  <c r="B532" i="69"/>
  <c r="C531" i="66"/>
  <c r="B532" i="66"/>
  <c r="B533" i="69" l="1"/>
  <c r="C532" i="69"/>
  <c r="C532" i="66"/>
  <c r="B533" i="66"/>
  <c r="B534" i="69" l="1"/>
  <c r="C533" i="69"/>
  <c r="B534" i="66"/>
  <c r="C533" i="66"/>
  <c r="C534" i="69" l="1"/>
  <c r="B535" i="69"/>
  <c r="B535" i="66"/>
  <c r="C534" i="66"/>
  <c r="C535" i="69" l="1"/>
  <c r="B536" i="69"/>
  <c r="C535" i="66"/>
  <c r="B536" i="66"/>
  <c r="B537" i="69" l="1"/>
  <c r="C536" i="69"/>
  <c r="C536" i="66"/>
  <c r="B537" i="66"/>
  <c r="B538" i="69" l="1"/>
  <c r="C537" i="69"/>
  <c r="B538" i="66"/>
  <c r="C537" i="66"/>
  <c r="C538" i="69" l="1"/>
  <c r="B539" i="69"/>
  <c r="B539" i="66"/>
  <c r="C538" i="66"/>
  <c r="C539" i="69" l="1"/>
  <c r="B540" i="69"/>
  <c r="C539" i="66"/>
  <c r="B540" i="66"/>
  <c r="B541" i="69" l="1"/>
  <c r="C540" i="69"/>
  <c r="C540" i="66"/>
  <c r="B541" i="66"/>
  <c r="B542" i="69" l="1"/>
  <c r="C541" i="69"/>
  <c r="B542" i="66"/>
  <c r="C541" i="66"/>
  <c r="C542" i="69" l="1"/>
  <c r="B543" i="69"/>
  <c r="B543" i="66"/>
  <c r="C542" i="66"/>
  <c r="C543" i="69" l="1"/>
  <c r="B544" i="69"/>
  <c r="C543" i="66"/>
  <c r="B544" i="66"/>
  <c r="C544" i="69" l="1"/>
  <c r="B545" i="69"/>
  <c r="C544" i="66"/>
  <c r="B545" i="66"/>
  <c r="B546" i="69" l="1"/>
  <c r="C545" i="69"/>
  <c r="B546" i="66"/>
  <c r="C545" i="66"/>
  <c r="C546" i="69" l="1"/>
  <c r="B547" i="69"/>
  <c r="B547" i="66"/>
  <c r="C546" i="66"/>
  <c r="C547" i="69" l="1"/>
  <c r="B548" i="69"/>
  <c r="C547" i="66"/>
  <c r="B548" i="66"/>
  <c r="B549" i="69" l="1"/>
  <c r="C548" i="69"/>
  <c r="C548" i="66"/>
  <c r="B549" i="66"/>
  <c r="B550" i="69" l="1"/>
  <c r="C549" i="69"/>
  <c r="B550" i="66"/>
  <c r="C549" i="66"/>
  <c r="C550" i="69" l="1"/>
  <c r="B551" i="69"/>
  <c r="B551" i="66"/>
  <c r="C550" i="66"/>
  <c r="C551" i="69" l="1"/>
  <c r="B552" i="69"/>
  <c r="C551" i="66"/>
  <c r="B552" i="66"/>
  <c r="B553" i="69" l="1"/>
  <c r="C552" i="69"/>
  <c r="C552" i="66"/>
  <c r="B553" i="66"/>
  <c r="B554" i="69" l="1"/>
  <c r="C553" i="69"/>
  <c r="C553" i="66"/>
  <c r="B554" i="66"/>
  <c r="C554" i="69" l="1"/>
  <c r="B555" i="69"/>
  <c r="B555" i="66"/>
  <c r="C554" i="66"/>
  <c r="C555" i="69" l="1"/>
  <c r="B556" i="69"/>
  <c r="C555" i="66"/>
  <c r="B556" i="66"/>
  <c r="B557" i="69" l="1"/>
  <c r="C556" i="69"/>
  <c r="C556" i="66"/>
  <c r="B557" i="66"/>
  <c r="B558" i="69" l="1"/>
  <c r="C557" i="69"/>
  <c r="B558" i="66"/>
  <c r="C557" i="66"/>
  <c r="C558" i="69" l="1"/>
  <c r="B559" i="69"/>
  <c r="B559" i="66"/>
  <c r="C558" i="66"/>
  <c r="C559" i="69" l="1"/>
  <c r="B560" i="69"/>
  <c r="C559" i="66"/>
  <c r="B560" i="66"/>
  <c r="B561" i="69" l="1"/>
  <c r="C560" i="69"/>
  <c r="C560" i="66"/>
  <c r="B561" i="66"/>
  <c r="B562" i="69" l="1"/>
  <c r="C561" i="69"/>
  <c r="B562" i="66"/>
  <c r="C561" i="66"/>
  <c r="C562" i="69" l="1"/>
  <c r="B563" i="69"/>
  <c r="B563" i="66"/>
  <c r="C562" i="66"/>
  <c r="C563" i="69" l="1"/>
  <c r="B564" i="69"/>
  <c r="C563" i="66"/>
  <c r="B564" i="66"/>
  <c r="B565" i="69" l="1"/>
  <c r="C564" i="69"/>
  <c r="C564" i="66"/>
  <c r="B565" i="66"/>
  <c r="B566" i="69" l="1"/>
  <c r="C565" i="69"/>
  <c r="B566" i="66"/>
  <c r="C565" i="66"/>
  <c r="C566" i="69" l="1"/>
  <c r="B567" i="69"/>
  <c r="B567" i="66"/>
  <c r="C566" i="66"/>
  <c r="C567" i="69" l="1"/>
  <c r="B568" i="69"/>
  <c r="C567" i="66"/>
  <c r="B568" i="66"/>
  <c r="B569" i="69" l="1"/>
  <c r="C568" i="69"/>
  <c r="C568" i="66"/>
  <c r="B569" i="66"/>
  <c r="B570" i="69" l="1"/>
  <c r="C569" i="69"/>
  <c r="B570" i="66"/>
  <c r="C569" i="66"/>
  <c r="C570" i="69" l="1"/>
  <c r="B571" i="69"/>
  <c r="B571" i="66"/>
  <c r="C570" i="66"/>
  <c r="C571" i="69" l="1"/>
  <c r="B572" i="69"/>
  <c r="C571" i="66"/>
  <c r="B572" i="66"/>
  <c r="B573" i="69" l="1"/>
  <c r="C572" i="69"/>
  <c r="C572" i="66"/>
  <c r="B573" i="66"/>
  <c r="B574" i="69" l="1"/>
  <c r="C573" i="69"/>
  <c r="B574" i="66"/>
  <c r="C573" i="66"/>
  <c r="C574" i="69" l="1"/>
  <c r="B575" i="69"/>
  <c r="B575" i="66"/>
  <c r="C574" i="66"/>
  <c r="C575" i="69" l="1"/>
  <c r="B576" i="69"/>
  <c r="C575" i="66"/>
  <c r="B576" i="66"/>
  <c r="C576" i="69" l="1"/>
  <c r="B577" i="69"/>
  <c r="C576" i="66"/>
  <c r="B577" i="66"/>
  <c r="B578" i="69" l="1"/>
  <c r="C577" i="69"/>
  <c r="B578" i="66"/>
  <c r="C577" i="66"/>
  <c r="C578" i="69" l="1"/>
  <c r="B579" i="69"/>
  <c r="B579" i="66"/>
  <c r="C578" i="66"/>
  <c r="C579" i="69" l="1"/>
  <c r="B580" i="69"/>
  <c r="C579" i="66"/>
  <c r="B580" i="66"/>
  <c r="B581" i="69" l="1"/>
  <c r="C580" i="69"/>
  <c r="C580" i="66"/>
  <c r="B581" i="66"/>
  <c r="B582" i="69" l="1"/>
  <c r="C581" i="69"/>
  <c r="B582" i="66"/>
  <c r="C581" i="66"/>
  <c r="C582" i="69" l="1"/>
  <c r="B583" i="69"/>
  <c r="B583" i="66"/>
  <c r="C582" i="66"/>
  <c r="C583" i="69" l="1"/>
  <c r="B584" i="69"/>
  <c r="C583" i="66"/>
  <c r="B584" i="66"/>
  <c r="B585" i="69" l="1"/>
  <c r="C584" i="69"/>
  <c r="C584" i="66"/>
  <c r="B585" i="66"/>
  <c r="B586" i="69" l="1"/>
  <c r="C585" i="69"/>
  <c r="C585" i="66"/>
  <c r="B586" i="66"/>
  <c r="C586" i="69" l="1"/>
  <c r="B587" i="69"/>
  <c r="B587" i="66"/>
  <c r="C586" i="66"/>
  <c r="C587" i="69" l="1"/>
  <c r="B588" i="69"/>
  <c r="C587" i="66"/>
  <c r="B588" i="66"/>
  <c r="B589" i="69" l="1"/>
  <c r="C588" i="69"/>
  <c r="C588" i="66"/>
  <c r="B589" i="66"/>
  <c r="B590" i="69" l="1"/>
  <c r="C589" i="69"/>
  <c r="B590" i="66"/>
  <c r="C589" i="66"/>
  <c r="C590" i="69" l="1"/>
  <c r="B591" i="69"/>
  <c r="B591" i="66"/>
  <c r="C590" i="66"/>
  <c r="C591" i="69" l="1"/>
  <c r="B592" i="69"/>
  <c r="C591" i="66"/>
  <c r="B592" i="66"/>
  <c r="B593" i="69" l="1"/>
  <c r="C592" i="69"/>
  <c r="C592" i="66"/>
  <c r="B593" i="66"/>
  <c r="B594" i="69" l="1"/>
  <c r="C593" i="69"/>
  <c r="B594" i="66"/>
  <c r="C593" i="66"/>
  <c r="C594" i="69" l="1"/>
  <c r="B595" i="69"/>
  <c r="B595" i="66"/>
  <c r="C594" i="66"/>
  <c r="C595" i="69" l="1"/>
  <c r="B596" i="69"/>
  <c r="C595" i="66"/>
  <c r="B596" i="66"/>
  <c r="B597" i="69" l="1"/>
  <c r="C596" i="69"/>
  <c r="C596" i="66"/>
  <c r="B597" i="66"/>
  <c r="B598" i="69" l="1"/>
  <c r="C597" i="69"/>
  <c r="B598" i="66"/>
  <c r="C597" i="66"/>
  <c r="C598" i="69" l="1"/>
  <c r="B599" i="69"/>
  <c r="B599" i="66"/>
  <c r="C598" i="66"/>
  <c r="C599" i="69" l="1"/>
  <c r="B600" i="69"/>
  <c r="B600" i="66"/>
  <c r="C599" i="66"/>
  <c r="C600" i="69" l="1"/>
  <c r="B601" i="69"/>
  <c r="B601" i="66"/>
  <c r="C600" i="66"/>
  <c r="B602" i="69" l="1"/>
  <c r="C601" i="69"/>
  <c r="C601" i="66"/>
  <c r="B602" i="66"/>
  <c r="B603" i="69" l="1"/>
  <c r="C602" i="69"/>
  <c r="B603" i="66"/>
  <c r="C602" i="66"/>
  <c r="C603" i="69" l="1"/>
  <c r="B604" i="69"/>
  <c r="B604" i="66"/>
  <c r="C603" i="66"/>
  <c r="C604" i="69" l="1"/>
  <c r="B605" i="69"/>
  <c r="C604" i="66"/>
  <c r="B605" i="66"/>
  <c r="C605" i="69" l="1"/>
  <c r="B606" i="69"/>
  <c r="C605" i="66"/>
  <c r="B606" i="66"/>
  <c r="B607" i="69" l="1"/>
  <c r="C606" i="69"/>
  <c r="B607" i="66"/>
  <c r="C606" i="66"/>
  <c r="C607" i="69" l="1"/>
  <c r="B608" i="69"/>
  <c r="B608" i="66"/>
  <c r="C607" i="66"/>
  <c r="C608" i="69" l="1"/>
  <c r="B609" i="69"/>
  <c r="B609" i="66"/>
  <c r="C608" i="66"/>
  <c r="C609" i="69" l="1"/>
  <c r="B610" i="69"/>
  <c r="B610" i="66"/>
  <c r="C609" i="66"/>
  <c r="C610" i="69" l="1"/>
  <c r="B611" i="69"/>
  <c r="B611" i="66"/>
  <c r="C610" i="66"/>
  <c r="C611" i="69" l="1"/>
  <c r="B612" i="69"/>
  <c r="B612" i="66"/>
  <c r="C611" i="66"/>
  <c r="C612" i="69" l="1"/>
  <c r="B613" i="69"/>
  <c r="B613" i="66"/>
  <c r="C612" i="66"/>
  <c r="B614" i="69" l="1"/>
  <c r="C613" i="69"/>
  <c r="C613" i="66"/>
  <c r="B614" i="66"/>
  <c r="C614" i="69" l="1"/>
  <c r="B615" i="69"/>
  <c r="B615" i="66"/>
  <c r="C614" i="66"/>
  <c r="C615" i="69" l="1"/>
  <c r="B616" i="69"/>
  <c r="B616" i="66"/>
  <c r="C615" i="66"/>
  <c r="C616" i="69" l="1"/>
  <c r="B617" i="69"/>
  <c r="B617" i="66"/>
  <c r="C616" i="66"/>
  <c r="B618" i="69" l="1"/>
  <c r="C617" i="69"/>
  <c r="B618" i="66"/>
  <c r="C617" i="66"/>
  <c r="B619" i="69" l="1"/>
  <c r="C618" i="69"/>
  <c r="B619" i="66"/>
  <c r="C618" i="66"/>
  <c r="C619" i="69" l="1"/>
  <c r="B620" i="69"/>
  <c r="C619" i="66"/>
  <c r="B620" i="66"/>
  <c r="C620" i="69" l="1"/>
  <c r="B621" i="69"/>
  <c r="C620" i="66"/>
  <c r="B621" i="66"/>
  <c r="C621" i="69" l="1"/>
  <c r="B622" i="69"/>
  <c r="B622" i="66"/>
  <c r="C621" i="66"/>
  <c r="B623" i="69" l="1"/>
  <c r="C622" i="69"/>
  <c r="B623" i="66"/>
  <c r="C622" i="66"/>
  <c r="C623" i="69" l="1"/>
  <c r="B624" i="69"/>
  <c r="B624" i="66"/>
  <c r="C623" i="66"/>
  <c r="C624" i="69" l="1"/>
  <c r="B625" i="69"/>
  <c r="B625" i="66"/>
  <c r="C624" i="66"/>
  <c r="C625" i="69" l="1"/>
  <c r="B626" i="69"/>
  <c r="B626" i="66"/>
  <c r="C625" i="66"/>
  <c r="C626" i="69" l="1"/>
  <c r="B627" i="69"/>
  <c r="B627" i="66"/>
  <c r="C626" i="66"/>
  <c r="C627" i="69" l="1"/>
  <c r="B628" i="69"/>
  <c r="C627" i="66"/>
  <c r="B628" i="66"/>
  <c r="C628" i="69" l="1"/>
  <c r="B629" i="69"/>
  <c r="C628" i="66"/>
  <c r="B629" i="66"/>
  <c r="B630" i="69" l="1"/>
  <c r="C629" i="69"/>
  <c r="B630" i="66"/>
  <c r="C629" i="66"/>
  <c r="C630" i="69" l="1"/>
  <c r="B631" i="69"/>
  <c r="B631" i="66"/>
  <c r="C630" i="66"/>
  <c r="C631" i="69" l="1"/>
  <c r="B632" i="69"/>
  <c r="B632" i="66"/>
  <c r="C631" i="66"/>
  <c r="C632" i="69" l="1"/>
  <c r="B633" i="69"/>
  <c r="B633" i="66"/>
  <c r="C632" i="66"/>
  <c r="B634" i="69" l="1"/>
  <c r="C633" i="69"/>
  <c r="B634" i="66"/>
  <c r="C633" i="66"/>
  <c r="B635" i="69" l="1"/>
  <c r="C634" i="69"/>
  <c r="B635" i="66"/>
  <c r="C634" i="66"/>
  <c r="C635" i="69" l="1"/>
  <c r="B636" i="69"/>
  <c r="B636" i="66"/>
  <c r="C635" i="66"/>
  <c r="C636" i="69" l="1"/>
  <c r="B637" i="69"/>
  <c r="C636" i="66"/>
  <c r="B637" i="66"/>
  <c r="C637" i="69" l="1"/>
  <c r="B638" i="69"/>
  <c r="C637" i="66"/>
  <c r="B638" i="66"/>
  <c r="B639" i="69" l="1"/>
  <c r="C638" i="69"/>
  <c r="B639" i="66"/>
  <c r="C638" i="66"/>
  <c r="C639" i="69" l="1"/>
  <c r="B640" i="69"/>
  <c r="B640" i="66"/>
  <c r="C639" i="66"/>
  <c r="C640" i="69" l="1"/>
  <c r="B641" i="69"/>
  <c r="B641" i="66"/>
  <c r="C640" i="66"/>
  <c r="C641" i="69" l="1"/>
  <c r="B642" i="69"/>
  <c r="B642" i="66"/>
  <c r="C641" i="66"/>
  <c r="C642" i="69" l="1"/>
  <c r="B643" i="69"/>
  <c r="B643" i="66"/>
  <c r="C642" i="66"/>
  <c r="C643" i="69" l="1"/>
  <c r="B644" i="69"/>
  <c r="B644" i="66"/>
  <c r="C643" i="66"/>
  <c r="C644" i="69" l="1"/>
  <c r="B645" i="69"/>
  <c r="B645" i="66"/>
  <c r="C644" i="66"/>
  <c r="B646" i="69" l="1"/>
  <c r="C645" i="69"/>
  <c r="C645" i="66"/>
  <c r="B646" i="66"/>
  <c r="C646" i="69" l="1"/>
  <c r="B647" i="69"/>
  <c r="B647" i="66"/>
  <c r="C646" i="66"/>
  <c r="C647" i="69" l="1"/>
  <c r="B648" i="69"/>
  <c r="C647" i="66"/>
  <c r="B648" i="66"/>
  <c r="C648" i="69" l="1"/>
  <c r="B649" i="69"/>
  <c r="B649" i="66"/>
  <c r="C648" i="66"/>
  <c r="B650" i="69" l="1"/>
  <c r="C649" i="69"/>
  <c r="B650" i="66"/>
  <c r="C649" i="66"/>
  <c r="B651" i="69" l="1"/>
  <c r="C650" i="69"/>
  <c r="B651" i="66"/>
  <c r="C650" i="66"/>
  <c r="C651" i="69" l="1"/>
  <c r="B652" i="69"/>
  <c r="C651" i="66"/>
  <c r="B652" i="66"/>
  <c r="C652" i="69" l="1"/>
  <c r="B653" i="69"/>
  <c r="B653" i="66"/>
  <c r="C652" i="66"/>
  <c r="B654" i="69" l="1"/>
  <c r="C653" i="69"/>
  <c r="B654" i="66"/>
  <c r="C653" i="66"/>
  <c r="B655" i="69" l="1"/>
  <c r="C654" i="69"/>
  <c r="B655" i="66"/>
  <c r="C654" i="66"/>
  <c r="C655" i="69" l="1"/>
  <c r="B656" i="69"/>
  <c r="B656" i="66"/>
  <c r="C655" i="66"/>
  <c r="C656" i="69" l="1"/>
  <c r="B657" i="69"/>
  <c r="C656" i="66"/>
  <c r="B657" i="66"/>
  <c r="B658" i="69" l="1"/>
  <c r="C657" i="69"/>
  <c r="B658" i="66"/>
  <c r="C657" i="66"/>
  <c r="B659" i="69" l="1"/>
  <c r="C658" i="69"/>
  <c r="B659" i="66"/>
  <c r="C658" i="66"/>
  <c r="C659" i="69" l="1"/>
  <c r="B660" i="69"/>
  <c r="C659" i="66"/>
  <c r="B660" i="66"/>
  <c r="C660" i="69" l="1"/>
  <c r="B661" i="69"/>
  <c r="C660" i="66"/>
  <c r="B661" i="66"/>
  <c r="B662" i="69" l="1"/>
  <c r="C661" i="69"/>
  <c r="B662" i="66"/>
  <c r="C661" i="66"/>
  <c r="B663" i="69" l="1"/>
  <c r="C662" i="69"/>
  <c r="B663" i="66"/>
  <c r="C662" i="66"/>
  <c r="C663" i="69" l="1"/>
  <c r="B664" i="69"/>
  <c r="B664" i="66"/>
  <c r="C663" i="66"/>
  <c r="C664" i="69" l="1"/>
  <c r="B665" i="69"/>
  <c r="B665" i="66"/>
  <c r="C664" i="66"/>
  <c r="B666" i="69" l="1"/>
  <c r="C665" i="69"/>
  <c r="C665" i="66"/>
  <c r="B666" i="66"/>
  <c r="B667" i="69" l="1"/>
  <c r="C666" i="69"/>
  <c r="B667" i="66"/>
  <c r="C666" i="66"/>
  <c r="C667" i="69" l="1"/>
  <c r="B668" i="69"/>
  <c r="B668" i="66"/>
  <c r="C667" i="66"/>
  <c r="C668" i="69" l="1"/>
  <c r="B669" i="69"/>
  <c r="C668" i="66"/>
  <c r="B669" i="66"/>
  <c r="B670" i="69" l="1"/>
  <c r="C669" i="69"/>
  <c r="C669" i="66"/>
  <c r="B670" i="66"/>
  <c r="B671" i="69" l="1"/>
  <c r="C670" i="69"/>
  <c r="B671" i="66"/>
  <c r="C670" i="66"/>
  <c r="C671" i="69" l="1"/>
  <c r="B672" i="69"/>
  <c r="B672" i="66"/>
  <c r="C671" i="66"/>
  <c r="C672" i="69" l="1"/>
  <c r="B673" i="69"/>
  <c r="B673" i="66"/>
  <c r="C672" i="66"/>
  <c r="B674" i="69" l="1"/>
  <c r="C673" i="69"/>
  <c r="B674" i="66"/>
  <c r="C673" i="66"/>
  <c r="B675" i="69" l="1"/>
  <c r="C674" i="69"/>
  <c r="B675" i="66"/>
  <c r="C674" i="66"/>
  <c r="C675" i="69" l="1"/>
  <c r="B676" i="69"/>
  <c r="B676" i="66"/>
  <c r="C675" i="66"/>
  <c r="C676" i="69" l="1"/>
  <c r="B677" i="69"/>
  <c r="B677" i="66"/>
  <c r="C676" i="66"/>
  <c r="B678" i="69" l="1"/>
  <c r="C677" i="69"/>
  <c r="C677" i="66"/>
  <c r="B678" i="66"/>
  <c r="B679" i="69" l="1"/>
  <c r="C678" i="69"/>
  <c r="B679" i="66"/>
  <c r="C678" i="66"/>
  <c r="C679" i="69" l="1"/>
  <c r="B680" i="69"/>
  <c r="B680" i="66"/>
  <c r="C679" i="66"/>
  <c r="C680" i="69" l="1"/>
  <c r="B681" i="69"/>
  <c r="B681" i="66"/>
  <c r="C680" i="66"/>
  <c r="B682" i="69" l="1"/>
  <c r="C681" i="69"/>
  <c r="B682" i="66"/>
  <c r="C681" i="66"/>
  <c r="B683" i="69" l="1"/>
  <c r="C682" i="69"/>
  <c r="B683" i="66"/>
  <c r="C682" i="66"/>
  <c r="C683" i="69" l="1"/>
  <c r="B684" i="69"/>
  <c r="C683" i="66"/>
  <c r="B684" i="66"/>
  <c r="C684" i="69" l="1"/>
  <c r="B685" i="69"/>
  <c r="C684" i="66"/>
  <c r="B685" i="66"/>
  <c r="B686" i="69" l="1"/>
  <c r="C685" i="69"/>
  <c r="B686" i="66"/>
  <c r="C685" i="66"/>
  <c r="B687" i="69" l="1"/>
  <c r="C686" i="69"/>
  <c r="B687" i="66"/>
  <c r="C686" i="66"/>
  <c r="C687" i="69" l="1"/>
  <c r="B688" i="69"/>
  <c r="C687" i="66"/>
  <c r="B688" i="66"/>
  <c r="C688" i="69" l="1"/>
  <c r="B689" i="69"/>
  <c r="B689" i="66"/>
  <c r="C688" i="66"/>
  <c r="B690" i="69" l="1"/>
  <c r="C689" i="69"/>
  <c r="B690" i="66"/>
  <c r="C689" i="66"/>
  <c r="B691" i="69" l="1"/>
  <c r="C690" i="69"/>
  <c r="B691" i="66"/>
  <c r="C690" i="66"/>
  <c r="C691" i="69" l="1"/>
  <c r="B692" i="69"/>
  <c r="C691" i="66"/>
  <c r="B692" i="66"/>
  <c r="C692" i="69" l="1"/>
  <c r="B693" i="69"/>
  <c r="B693" i="66"/>
  <c r="C692" i="66"/>
  <c r="B694" i="69" l="1"/>
  <c r="C693" i="69"/>
  <c r="B694" i="66"/>
  <c r="C693" i="66"/>
  <c r="B695" i="69" l="1"/>
  <c r="C694" i="69"/>
  <c r="B695" i="66"/>
  <c r="C694" i="66"/>
  <c r="C695" i="69" l="1"/>
  <c r="B696" i="69"/>
  <c r="C695" i="66"/>
  <c r="B696" i="66"/>
  <c r="C696" i="69" l="1"/>
  <c r="B697" i="69"/>
  <c r="B697" i="66"/>
  <c r="C696" i="66"/>
  <c r="B698" i="69" l="1"/>
  <c r="C697" i="69"/>
  <c r="B698" i="66"/>
  <c r="C697" i="66"/>
  <c r="B699" i="69" l="1"/>
  <c r="C698" i="69"/>
  <c r="B699" i="66"/>
  <c r="C698" i="66"/>
  <c r="C699" i="69" l="1"/>
  <c r="B700" i="69"/>
  <c r="C699" i="66"/>
  <c r="B700" i="66"/>
  <c r="C700" i="69" l="1"/>
  <c r="B701" i="69"/>
  <c r="B701" i="66"/>
  <c r="C700" i="66"/>
  <c r="C701" i="69" l="1"/>
  <c r="B702" i="69"/>
  <c r="B702" i="66"/>
  <c r="C701" i="66"/>
  <c r="B703" i="69" l="1"/>
  <c r="C702" i="69"/>
  <c r="B703" i="66"/>
  <c r="C702" i="66"/>
  <c r="C703" i="69" l="1"/>
  <c r="B704" i="69"/>
  <c r="C703" i="66"/>
  <c r="B704" i="66"/>
  <c r="C704" i="69" l="1"/>
  <c r="B705" i="69"/>
  <c r="B705" i="66"/>
  <c r="C704" i="66"/>
  <c r="B706" i="69" l="1"/>
  <c r="C705" i="69"/>
  <c r="C705" i="66"/>
  <c r="B706" i="66"/>
  <c r="B707" i="69" l="1"/>
  <c r="C706" i="69"/>
  <c r="B707" i="66"/>
  <c r="C706" i="66"/>
  <c r="C707" i="69" l="1"/>
  <c r="B708" i="69"/>
  <c r="C707" i="66"/>
  <c r="B708" i="66"/>
  <c r="C708" i="69" l="1"/>
  <c r="B709" i="69"/>
  <c r="B709" i="66"/>
  <c r="C708" i="66"/>
  <c r="B710" i="69" l="1"/>
  <c r="C709" i="69"/>
  <c r="B710" i="66"/>
  <c r="C709" i="66"/>
  <c r="B711" i="69" l="1"/>
  <c r="C710" i="69"/>
  <c r="B711" i="66"/>
  <c r="C710" i="66"/>
  <c r="C711" i="69" l="1"/>
  <c r="B712" i="69"/>
  <c r="C711" i="66"/>
  <c r="B712" i="66"/>
  <c r="C712" i="69" l="1"/>
  <c r="B713" i="69"/>
  <c r="B713" i="66"/>
  <c r="C712" i="66"/>
  <c r="B714" i="69" l="1"/>
  <c r="C713" i="69"/>
  <c r="B714" i="66"/>
  <c r="C713" i="66"/>
  <c r="B715" i="69" l="1"/>
  <c r="C714" i="69"/>
  <c r="B715" i="66"/>
  <c r="C714" i="66"/>
  <c r="C715" i="69" l="1"/>
  <c r="B716" i="69"/>
  <c r="C715" i="66"/>
  <c r="B716" i="66"/>
  <c r="C716" i="69" l="1"/>
  <c r="B717" i="69"/>
  <c r="C716" i="66"/>
  <c r="B717" i="66"/>
  <c r="B718" i="69" l="1"/>
  <c r="C717" i="69"/>
  <c r="B718" i="66"/>
  <c r="C717" i="66"/>
  <c r="B719" i="69" l="1"/>
  <c r="C718" i="69"/>
  <c r="B719" i="66"/>
  <c r="C718" i="66"/>
  <c r="C719" i="69" l="1"/>
  <c r="B720" i="69"/>
  <c r="C719" i="66"/>
  <c r="B720" i="66"/>
  <c r="C720" i="69" l="1"/>
  <c r="B721" i="69"/>
  <c r="B721" i="66"/>
  <c r="C720" i="66"/>
  <c r="B722" i="69" l="1"/>
  <c r="C721" i="69"/>
  <c r="B722" i="66"/>
  <c r="C721" i="66"/>
  <c r="B723" i="69" l="1"/>
  <c r="C722" i="69"/>
  <c r="B723" i="66"/>
  <c r="C722" i="66"/>
  <c r="C723" i="69" l="1"/>
  <c r="B724" i="69"/>
  <c r="C723" i="66"/>
  <c r="B724" i="66"/>
  <c r="C724" i="69" l="1"/>
  <c r="B725" i="69"/>
  <c r="B725" i="66"/>
  <c r="C724" i="66"/>
  <c r="B726" i="69" l="1"/>
  <c r="C725" i="69"/>
  <c r="B726" i="66"/>
  <c r="C725" i="66"/>
  <c r="B727" i="69" l="1"/>
  <c r="C726" i="69"/>
  <c r="B727" i="66"/>
  <c r="C726" i="66"/>
  <c r="C727" i="69" l="1"/>
  <c r="B728" i="69"/>
  <c r="C727" i="66"/>
  <c r="B728" i="66"/>
  <c r="C728" i="69" l="1"/>
  <c r="B729" i="69"/>
  <c r="B729" i="66"/>
  <c r="C728" i="66"/>
  <c r="B730" i="69" l="1"/>
  <c r="C729" i="69"/>
  <c r="B730" i="66"/>
  <c r="C729" i="66"/>
  <c r="B731" i="69" l="1"/>
  <c r="C730" i="69"/>
  <c r="B731" i="66"/>
  <c r="C730" i="66"/>
  <c r="C731" i="69" l="1"/>
  <c r="B732" i="69"/>
  <c r="C731" i="66"/>
  <c r="B732" i="66"/>
  <c r="C732" i="69" l="1"/>
  <c r="B733" i="69"/>
  <c r="B733" i="66"/>
  <c r="C732" i="66"/>
  <c r="B734" i="69" l="1"/>
  <c r="C733" i="69"/>
  <c r="B734" i="66"/>
  <c r="C733" i="66"/>
  <c r="B735" i="69" l="1"/>
  <c r="C734" i="69"/>
  <c r="B735" i="66"/>
  <c r="C734" i="66"/>
  <c r="C735" i="69" l="1"/>
  <c r="B736" i="69"/>
  <c r="C735" i="66"/>
  <c r="B736" i="66"/>
  <c r="C736" i="69" l="1"/>
  <c r="B737" i="69"/>
  <c r="B737" i="66"/>
  <c r="C736" i="66"/>
  <c r="B738" i="69" l="1"/>
  <c r="C737" i="69"/>
  <c r="C737" i="66"/>
  <c r="B738" i="66"/>
  <c r="B739" i="69" l="1"/>
  <c r="C738" i="69"/>
  <c r="B739" i="66"/>
  <c r="C738" i="66"/>
  <c r="C739" i="69" l="1"/>
  <c r="B740" i="69"/>
  <c r="C739" i="66"/>
  <c r="B740" i="66"/>
  <c r="C740" i="69" l="1"/>
  <c r="B741" i="69"/>
  <c r="B741" i="66"/>
  <c r="C740" i="66"/>
  <c r="B742" i="69" l="1"/>
  <c r="C741" i="69"/>
  <c r="B742" i="66"/>
  <c r="C741" i="66"/>
  <c r="B743" i="69" l="1"/>
  <c r="C742" i="69"/>
  <c r="B743" i="66"/>
  <c r="C742" i="66"/>
  <c r="C743" i="69" l="1"/>
  <c r="B744" i="69"/>
  <c r="C743" i="66"/>
  <c r="B744" i="66"/>
  <c r="C744" i="69" l="1"/>
  <c r="B745" i="69"/>
  <c r="B745" i="66"/>
  <c r="C744" i="66"/>
  <c r="B746" i="69" l="1"/>
  <c r="C745" i="69"/>
  <c r="B746" i="66"/>
  <c r="C745" i="66"/>
  <c r="B747" i="69" l="1"/>
  <c r="C746" i="69"/>
  <c r="B747" i="66"/>
  <c r="C746" i="66"/>
  <c r="C747" i="69" l="1"/>
  <c r="B748" i="69"/>
  <c r="C747" i="66"/>
  <c r="B748" i="66"/>
  <c r="A187" i="69" l="1"/>
  <c r="A47" i="69"/>
  <c r="L195" i="69"/>
  <c r="C748" i="69"/>
  <c r="B749" i="69"/>
  <c r="C748" i="66"/>
  <c r="B749" i="66"/>
  <c r="I195" i="69" l="1"/>
  <c r="D196" i="69" s="1"/>
  <c r="G30" i="69"/>
  <c r="G31" i="69" s="1"/>
  <c r="C31" i="69" s="1"/>
  <c r="I33" i="69"/>
  <c r="B750" i="69"/>
  <c r="C749" i="69"/>
  <c r="B750" i="66"/>
  <c r="C749" i="66"/>
  <c r="J195" i="69" l="1"/>
  <c r="D198" i="69" s="1"/>
  <c r="G32" i="69"/>
  <c r="B751" i="69"/>
  <c r="C750" i="69"/>
  <c r="B751" i="66"/>
  <c r="C750" i="66"/>
  <c r="D200" i="69" l="1"/>
  <c r="K195" i="69"/>
  <c r="C32" i="69"/>
  <c r="G33" i="69"/>
  <c r="C751" i="69"/>
  <c r="B752" i="69"/>
  <c r="C751" i="66"/>
  <c r="B752" i="66"/>
  <c r="C33" i="69" l="1"/>
  <c r="G34" i="69"/>
  <c r="C752" i="69"/>
  <c r="B753" i="69"/>
  <c r="B753" i="66"/>
  <c r="C752" i="66"/>
  <c r="C34" i="69" l="1"/>
  <c r="G35" i="69"/>
  <c r="B754" i="69"/>
  <c r="C753" i="69"/>
  <c r="B754" i="66"/>
  <c r="C753" i="66"/>
  <c r="C35" i="69" l="1"/>
  <c r="G36" i="69"/>
  <c r="B755" i="69"/>
  <c r="C754" i="69"/>
  <c r="B755" i="66"/>
  <c r="C754" i="66"/>
  <c r="C36" i="69" l="1"/>
  <c r="G37" i="69"/>
  <c r="C755" i="69"/>
  <c r="B756" i="69"/>
  <c r="C755" i="66"/>
  <c r="B756" i="66"/>
  <c r="C37" i="69" l="1"/>
  <c r="G38" i="69"/>
  <c r="C756" i="69"/>
  <c r="B757" i="69"/>
  <c r="B757" i="66"/>
  <c r="C756" i="66"/>
  <c r="C38" i="69" l="1"/>
  <c r="G39" i="69"/>
  <c r="B758" i="69"/>
  <c r="C757" i="69"/>
  <c r="B758" i="66"/>
  <c r="C757" i="66"/>
  <c r="C39" i="69" l="1"/>
  <c r="G40" i="69"/>
  <c r="G41" i="69" s="1"/>
  <c r="B759" i="69"/>
  <c r="C758" i="69"/>
  <c r="B759" i="66"/>
  <c r="C758" i="66"/>
  <c r="C41" i="69" l="1"/>
  <c r="G42" i="69"/>
  <c r="C42" i="69" s="1"/>
  <c r="C40" i="69"/>
  <c r="C759" i="69"/>
  <c r="B760" i="69"/>
  <c r="C759" i="66"/>
  <c r="B760" i="66"/>
  <c r="A47" i="66" l="1"/>
  <c r="A187" i="66"/>
  <c r="L195" i="66"/>
  <c r="C760" i="69"/>
  <c r="B761" i="69"/>
  <c r="B761" i="66"/>
  <c r="C760" i="66"/>
  <c r="I33" i="66" l="1"/>
  <c r="G30" i="66"/>
  <c r="G31" i="66" s="1"/>
  <c r="I195" i="66"/>
  <c r="D196" i="66" s="1"/>
  <c r="B762" i="69"/>
  <c r="C761" i="69"/>
  <c r="B762" i="66"/>
  <c r="C761" i="66"/>
  <c r="C31" i="66" l="1"/>
  <c r="G32" i="66"/>
  <c r="G33" i="66" s="1"/>
  <c r="G34" i="66" s="1"/>
  <c r="G35" i="66" s="1"/>
  <c r="G36" i="66" s="1"/>
  <c r="G37" i="66" s="1"/>
  <c r="G38" i="66" s="1"/>
  <c r="G39" i="66" s="1"/>
  <c r="G40" i="66" s="1"/>
  <c r="G41" i="66" s="1"/>
  <c r="G42" i="66" s="1"/>
  <c r="J195" i="66"/>
  <c r="D198" i="66" s="1"/>
  <c r="B763" i="69"/>
  <c r="C762" i="69"/>
  <c r="B763" i="66"/>
  <c r="C762" i="66"/>
  <c r="C33" i="66" l="1"/>
  <c r="C36" i="66"/>
  <c r="C34" i="66"/>
  <c r="C35" i="66"/>
  <c r="C39" i="66"/>
  <c r="C37" i="66"/>
  <c r="C42" i="66"/>
  <c r="C40" i="66"/>
  <c r="C38" i="66"/>
  <c r="C32" i="66"/>
  <c r="C41" i="66"/>
  <c r="C763" i="69"/>
  <c r="B764" i="69"/>
  <c r="C763" i="66"/>
  <c r="B764" i="66"/>
  <c r="C764" i="69" l="1"/>
  <c r="B765" i="69"/>
  <c r="B765" i="66"/>
  <c r="C764" i="66"/>
  <c r="B766" i="69" l="1"/>
  <c r="C765" i="69"/>
  <c r="B766" i="66"/>
  <c r="C765" i="66"/>
  <c r="B767" i="69" l="1"/>
  <c r="C766" i="69"/>
  <c r="B767" i="66"/>
  <c r="C766" i="66"/>
  <c r="C767" i="69" l="1"/>
  <c r="B768" i="69"/>
  <c r="C767" i="66"/>
  <c r="B768" i="66"/>
  <c r="C768" i="69" l="1"/>
  <c r="B769" i="69"/>
  <c r="B769" i="66"/>
  <c r="C768" i="66"/>
  <c r="B770" i="69" l="1"/>
  <c r="C769" i="69"/>
  <c r="C769" i="66"/>
  <c r="B770" i="66"/>
  <c r="B771" i="69" l="1"/>
  <c r="C770" i="69"/>
  <c r="B771" i="66"/>
  <c r="C770" i="66"/>
  <c r="C771" i="69" l="1"/>
  <c r="B772" i="69"/>
  <c r="C771" i="66"/>
  <c r="B772" i="66"/>
  <c r="C772" i="69" l="1"/>
  <c r="B773" i="69"/>
  <c r="B773" i="66"/>
  <c r="C772" i="66"/>
  <c r="B774" i="69" l="1"/>
  <c r="C773" i="69"/>
  <c r="B774" i="66"/>
  <c r="C773" i="66"/>
  <c r="B775" i="69" l="1"/>
  <c r="C774" i="69"/>
  <c r="B775" i="66"/>
  <c r="C774" i="66"/>
  <c r="C775" i="69" l="1"/>
  <c r="B776" i="69"/>
  <c r="C775" i="66"/>
  <c r="B776" i="66"/>
  <c r="C776" i="69" l="1"/>
  <c r="B777" i="69"/>
  <c r="B777" i="66"/>
  <c r="C776" i="66"/>
  <c r="B778" i="69" l="1"/>
  <c r="C777" i="69"/>
  <c r="B778" i="66"/>
  <c r="C777" i="66"/>
  <c r="B779" i="69" l="1"/>
  <c r="C778" i="69"/>
  <c r="B779" i="66"/>
  <c r="C778" i="66"/>
  <c r="C779" i="69" l="1"/>
  <c r="B780" i="69"/>
  <c r="C779" i="66"/>
  <c r="B780" i="66"/>
  <c r="C780" i="69" l="1"/>
  <c r="B781" i="69"/>
  <c r="C780" i="66"/>
  <c r="B781" i="66"/>
  <c r="B782" i="69" l="1"/>
  <c r="C781" i="69"/>
  <c r="B782" i="66"/>
  <c r="C781" i="66"/>
  <c r="B783" i="69" l="1"/>
  <c r="C782" i="69"/>
  <c r="B783" i="66"/>
  <c r="C782" i="66"/>
  <c r="C783" i="69" l="1"/>
  <c r="B784" i="69"/>
  <c r="C783" i="66"/>
  <c r="B784" i="66"/>
  <c r="C784" i="69" l="1"/>
  <c r="B785" i="69"/>
  <c r="B785" i="66"/>
  <c r="C784" i="66"/>
  <c r="B786" i="69" l="1"/>
  <c r="C785" i="69"/>
  <c r="B786" i="66"/>
  <c r="C785" i="66"/>
  <c r="B787" i="69" l="1"/>
  <c r="C786" i="69"/>
  <c r="B787" i="66"/>
  <c r="C786" i="66"/>
  <c r="C787" i="69" l="1"/>
  <c r="B788" i="69"/>
  <c r="C787" i="66"/>
  <c r="B788" i="66"/>
  <c r="C788" i="69" l="1"/>
  <c r="B789" i="69"/>
  <c r="B789" i="66"/>
  <c r="C788" i="66"/>
  <c r="B790" i="69" l="1"/>
  <c r="C789" i="69"/>
  <c r="B790" i="66"/>
  <c r="C789" i="66"/>
  <c r="B791" i="69" l="1"/>
  <c r="C790" i="69"/>
  <c r="B791" i="66"/>
  <c r="C790" i="66"/>
  <c r="C791" i="69" l="1"/>
  <c r="B792" i="69"/>
  <c r="C791" i="66"/>
  <c r="B792" i="66"/>
  <c r="C792" i="69" l="1"/>
  <c r="B793" i="69"/>
  <c r="B793" i="66"/>
  <c r="C792" i="66"/>
  <c r="B794" i="69" l="1"/>
  <c r="C793" i="69"/>
  <c r="B794" i="66"/>
  <c r="C793" i="66"/>
  <c r="B795" i="69" l="1"/>
  <c r="C794" i="69"/>
  <c r="B795" i="66"/>
  <c r="C794" i="66"/>
  <c r="C795" i="69" l="1"/>
  <c r="B796" i="69"/>
  <c r="C795" i="66"/>
  <c r="B796" i="66"/>
  <c r="C796" i="69" l="1"/>
  <c r="B797" i="69"/>
  <c r="B797" i="66"/>
  <c r="C796" i="66"/>
  <c r="B798" i="69" l="1"/>
  <c r="C797" i="69"/>
  <c r="B798" i="66"/>
  <c r="C797" i="66"/>
  <c r="B799" i="69" l="1"/>
  <c r="C798" i="69"/>
  <c r="B799" i="66"/>
  <c r="C798" i="66"/>
  <c r="C799" i="69" l="1"/>
  <c r="B800" i="69"/>
  <c r="C799" i="66"/>
  <c r="B800" i="66"/>
  <c r="C800" i="69" l="1"/>
  <c r="B801" i="69"/>
  <c r="B801" i="66"/>
  <c r="C800" i="66"/>
  <c r="B802" i="69" l="1"/>
  <c r="C801" i="69"/>
  <c r="C801" i="66"/>
  <c r="B802" i="66"/>
  <c r="B803" i="69" l="1"/>
  <c r="C802" i="69"/>
  <c r="B803" i="66"/>
  <c r="C802" i="66"/>
  <c r="C803" i="69" l="1"/>
  <c r="B804" i="69"/>
  <c r="C803" i="66"/>
  <c r="B804" i="66"/>
  <c r="C804" i="69" l="1"/>
  <c r="B805" i="69"/>
  <c r="B805" i="66"/>
  <c r="C804" i="66"/>
  <c r="B806" i="69" l="1"/>
  <c r="C805" i="69"/>
  <c r="C805" i="66"/>
  <c r="B806" i="66"/>
  <c r="B807" i="69" l="1"/>
  <c r="C806" i="69"/>
  <c r="B807" i="66"/>
  <c r="C806" i="66"/>
  <c r="C807" i="69" l="1"/>
  <c r="B808" i="69"/>
  <c r="C807" i="66"/>
  <c r="B808" i="66"/>
  <c r="C808" i="69" l="1"/>
  <c r="B809" i="69"/>
  <c r="B809" i="66"/>
  <c r="C808" i="66"/>
  <c r="B810" i="69" l="1"/>
  <c r="C809" i="69"/>
  <c r="C809" i="66"/>
  <c r="B810" i="66"/>
  <c r="B811" i="69" l="1"/>
  <c r="C810" i="69"/>
  <c r="B811" i="66"/>
  <c r="C810" i="66"/>
  <c r="C811" i="69" l="1"/>
  <c r="B812" i="69"/>
  <c r="C811" i="66"/>
  <c r="B812" i="66"/>
  <c r="C812" i="69" l="1"/>
  <c r="B813" i="69"/>
  <c r="C812" i="66"/>
  <c r="B813" i="66"/>
  <c r="B814" i="69" l="1"/>
  <c r="C813" i="69"/>
  <c r="C813" i="66"/>
  <c r="B814" i="66"/>
  <c r="B815" i="69" l="1"/>
  <c r="C814" i="69"/>
  <c r="B815" i="66"/>
  <c r="C814" i="66"/>
  <c r="C815" i="69" l="1"/>
  <c r="B816" i="69"/>
  <c r="C815" i="66"/>
  <c r="B816" i="66"/>
  <c r="C816" i="69" l="1"/>
  <c r="B817" i="69"/>
  <c r="B817" i="66"/>
  <c r="C816" i="66"/>
  <c r="B818" i="69" l="1"/>
  <c r="C817" i="69"/>
  <c r="C817" i="66"/>
  <c r="B818" i="66"/>
  <c r="B819" i="69" l="1"/>
  <c r="C818" i="69"/>
  <c r="B819" i="66"/>
  <c r="C818" i="66"/>
  <c r="C819" i="69" l="1"/>
  <c r="B820" i="69"/>
  <c r="C819" i="66"/>
  <c r="B820" i="66"/>
  <c r="C820" i="69" l="1"/>
  <c r="B821" i="69"/>
  <c r="C820" i="66"/>
  <c r="B821" i="66"/>
  <c r="B822" i="69" l="1"/>
  <c r="C821" i="69"/>
  <c r="C821" i="66"/>
  <c r="B822" i="66"/>
  <c r="B823" i="69" l="1"/>
  <c r="C822" i="69"/>
  <c r="B823" i="66"/>
  <c r="C822" i="66"/>
  <c r="C823" i="69" l="1"/>
  <c r="B824" i="69"/>
  <c r="C823" i="66"/>
  <c r="B824" i="66"/>
  <c r="C824" i="69" l="1"/>
  <c r="B825" i="69"/>
  <c r="B825" i="66"/>
  <c r="C824" i="66"/>
  <c r="B826" i="69" l="1"/>
  <c r="C825" i="69"/>
  <c r="C825" i="66"/>
  <c r="B826" i="66"/>
  <c r="B827" i="69" l="1"/>
  <c r="C826" i="69"/>
  <c r="B827" i="66"/>
  <c r="C826" i="66"/>
  <c r="C827" i="69" l="1"/>
  <c r="B828" i="69"/>
  <c r="C827" i="66"/>
  <c r="B828" i="66"/>
  <c r="C828" i="69" l="1"/>
  <c r="B829" i="69"/>
  <c r="C828" i="66"/>
  <c r="B829" i="66"/>
  <c r="B830" i="69" l="1"/>
  <c r="C829" i="69"/>
  <c r="C829" i="66"/>
  <c r="B830" i="66"/>
  <c r="B831" i="69" l="1"/>
  <c r="C830" i="69"/>
  <c r="B831" i="66"/>
  <c r="C830" i="66"/>
  <c r="C831" i="69" l="1"/>
  <c r="B832" i="69"/>
  <c r="C831" i="66"/>
  <c r="B832" i="66"/>
  <c r="C832" i="69" l="1"/>
  <c r="B833" i="69"/>
  <c r="B833" i="66"/>
  <c r="C832" i="66"/>
  <c r="B834" i="69" l="1"/>
  <c r="C833" i="69"/>
  <c r="C833" i="66"/>
  <c r="B834" i="66"/>
  <c r="B835" i="69" l="1"/>
  <c r="C834" i="69"/>
  <c r="B835" i="66"/>
  <c r="C834" i="66"/>
  <c r="C835" i="69" l="1"/>
  <c r="B836" i="69"/>
  <c r="C835" i="66"/>
  <c r="B836" i="66"/>
  <c r="C836" i="69" l="1"/>
  <c r="B837" i="69"/>
  <c r="B837" i="66"/>
  <c r="C836" i="66"/>
  <c r="B838" i="69" l="1"/>
  <c r="C837" i="69"/>
  <c r="C837" i="66"/>
  <c r="B838" i="66"/>
  <c r="B839" i="69" l="1"/>
  <c r="C838" i="69"/>
  <c r="B839" i="66"/>
  <c r="C838" i="66"/>
  <c r="C839" i="69" l="1"/>
  <c r="B840" i="69"/>
  <c r="C839" i="66"/>
  <c r="B840" i="66"/>
  <c r="C840" i="69" l="1"/>
  <c r="B841" i="69"/>
  <c r="C840" i="66"/>
  <c r="B841" i="66"/>
  <c r="B842" i="69" l="1"/>
  <c r="C841" i="69"/>
  <c r="C841" i="66"/>
  <c r="B842" i="66"/>
  <c r="B843" i="69" l="1"/>
  <c r="C842" i="69"/>
  <c r="B843" i="66"/>
  <c r="C842" i="66"/>
  <c r="C843" i="69" l="1"/>
  <c r="B844" i="69"/>
  <c r="C843" i="66"/>
  <c r="B844" i="66"/>
  <c r="C844" i="69" l="1"/>
  <c r="B845" i="69"/>
  <c r="C844" i="66"/>
  <c r="B845" i="66"/>
  <c r="B846" i="69" l="1"/>
  <c r="C845" i="69"/>
  <c r="C845" i="66"/>
  <c r="B846" i="66"/>
  <c r="B847" i="69" l="1"/>
  <c r="C846" i="69"/>
  <c r="B847" i="66"/>
  <c r="C846" i="66"/>
  <c r="C847" i="69" l="1"/>
  <c r="B848" i="69"/>
  <c r="C847" i="66"/>
  <c r="B848" i="66"/>
  <c r="C848" i="69" l="1"/>
  <c r="B849" i="69"/>
  <c r="B849" i="66"/>
  <c r="C848" i="66"/>
  <c r="B850" i="69" l="1"/>
  <c r="C849" i="69"/>
  <c r="C849" i="66"/>
  <c r="B850" i="66"/>
  <c r="B851" i="69" l="1"/>
  <c r="C850" i="69"/>
  <c r="B851" i="66"/>
  <c r="C850" i="66"/>
  <c r="C851" i="69" l="1"/>
  <c r="B852" i="69"/>
  <c r="C851" i="66"/>
  <c r="B852" i="66"/>
  <c r="C852" i="69" l="1"/>
  <c r="B853" i="69"/>
  <c r="C852" i="66"/>
  <c r="B853" i="66"/>
  <c r="B854" i="69" l="1"/>
  <c r="C853" i="69"/>
  <c r="C853" i="66"/>
  <c r="B854" i="66"/>
  <c r="B855" i="69" l="1"/>
  <c r="C854" i="69"/>
  <c r="B855" i="66"/>
  <c r="C854" i="66"/>
  <c r="C855" i="69" l="1"/>
  <c r="B856" i="69"/>
  <c r="C855" i="66"/>
  <c r="B856" i="66"/>
  <c r="C856" i="69" l="1"/>
  <c r="B857" i="69"/>
  <c r="B857" i="66"/>
  <c r="C856" i="66"/>
  <c r="B858" i="69" l="1"/>
  <c r="C857" i="69"/>
  <c r="C857" i="66"/>
  <c r="B858" i="66"/>
  <c r="B859" i="69" l="1"/>
  <c r="C858" i="69"/>
  <c r="B859" i="66"/>
  <c r="C858" i="66"/>
  <c r="C859" i="69" l="1"/>
  <c r="B860" i="69"/>
  <c r="C859" i="66"/>
  <c r="B860" i="66"/>
  <c r="C860" i="69" l="1"/>
  <c r="B861" i="69"/>
  <c r="B861" i="66"/>
  <c r="C860" i="66"/>
  <c r="B862" i="69" l="1"/>
  <c r="C861" i="69"/>
  <c r="C861" i="66"/>
  <c r="B862" i="66"/>
  <c r="B863" i="69" l="1"/>
  <c r="C862" i="69"/>
  <c r="B863" i="66"/>
  <c r="C862" i="66"/>
  <c r="C863" i="69" l="1"/>
  <c r="B864" i="69"/>
  <c r="C863" i="66"/>
  <c r="B864" i="66"/>
  <c r="C864" i="69" l="1"/>
  <c r="B865" i="69"/>
  <c r="B865" i="66"/>
  <c r="C864" i="66"/>
  <c r="B866" i="69" l="1"/>
  <c r="C865" i="69"/>
  <c r="C865" i="66"/>
  <c r="B866" i="66"/>
  <c r="B867" i="69" l="1"/>
  <c r="C866" i="69"/>
  <c r="B867" i="66"/>
  <c r="C866" i="66"/>
  <c r="C867" i="69" l="1"/>
  <c r="B868" i="69"/>
  <c r="C867" i="66"/>
  <c r="B868" i="66"/>
  <c r="C868" i="69" l="1"/>
  <c r="B869" i="69"/>
  <c r="B869" i="66"/>
  <c r="C868" i="66"/>
  <c r="B870" i="69" l="1"/>
  <c r="C869" i="69"/>
  <c r="C869" i="66"/>
  <c r="B870" i="66"/>
  <c r="B871" i="69" l="1"/>
  <c r="C870" i="69"/>
  <c r="B871" i="66"/>
  <c r="C870" i="66"/>
  <c r="C871" i="69" l="1"/>
  <c r="B872" i="69"/>
  <c r="C871" i="66"/>
  <c r="B872" i="66"/>
  <c r="C872" i="69" l="1"/>
  <c r="B873" i="69"/>
  <c r="B873" i="66"/>
  <c r="C872" i="66"/>
  <c r="B874" i="69" l="1"/>
  <c r="C873" i="69"/>
  <c r="C873" i="66"/>
  <c r="B874" i="66"/>
  <c r="B875" i="69" l="1"/>
  <c r="C874" i="69"/>
  <c r="B875" i="66"/>
  <c r="C874" i="66"/>
  <c r="C875" i="69" l="1"/>
  <c r="B876" i="69"/>
  <c r="C875" i="66"/>
  <c r="B876" i="66"/>
  <c r="C876" i="69" l="1"/>
  <c r="B877" i="69"/>
  <c r="C876" i="66"/>
  <c r="B877" i="66"/>
  <c r="B878" i="69" l="1"/>
  <c r="C877" i="69"/>
  <c r="C877" i="66"/>
  <c r="B878" i="66"/>
  <c r="B879" i="69" l="1"/>
  <c r="C878" i="69"/>
  <c r="B879" i="66"/>
  <c r="C878" i="66"/>
  <c r="C879" i="69" l="1"/>
  <c r="B880" i="69"/>
  <c r="C879" i="66"/>
  <c r="B880" i="66"/>
  <c r="C880" i="69" l="1"/>
  <c r="B881" i="69"/>
  <c r="B881" i="66"/>
  <c r="C880" i="66"/>
  <c r="B882" i="69" l="1"/>
  <c r="C881" i="69"/>
  <c r="C881" i="66"/>
  <c r="B882" i="66"/>
  <c r="B883" i="69" l="1"/>
  <c r="C882" i="69"/>
  <c r="B883" i="66"/>
  <c r="C882" i="66"/>
  <c r="C883" i="69" l="1"/>
  <c r="B884" i="69"/>
  <c r="C883" i="66"/>
  <c r="B884" i="66"/>
  <c r="C884" i="69" l="1"/>
  <c r="B885" i="69"/>
  <c r="C884" i="66"/>
  <c r="B885" i="66"/>
  <c r="B886" i="69" l="1"/>
  <c r="C885" i="69"/>
  <c r="C885" i="66"/>
  <c r="B886" i="66"/>
  <c r="B887" i="69" l="1"/>
  <c r="C886" i="69"/>
  <c r="B887" i="66"/>
  <c r="C886" i="66"/>
  <c r="C887" i="69" l="1"/>
  <c r="B888" i="69"/>
  <c r="C887" i="66"/>
  <c r="B888" i="66"/>
  <c r="C888" i="69" l="1"/>
  <c r="B889" i="69"/>
  <c r="B889" i="66"/>
  <c r="C888" i="66"/>
  <c r="B890" i="69" l="1"/>
  <c r="C889" i="69"/>
  <c r="C889" i="66"/>
  <c r="B890" i="66"/>
  <c r="B891" i="69" l="1"/>
  <c r="C890" i="69"/>
  <c r="B891" i="66"/>
  <c r="C890" i="66"/>
  <c r="C891" i="69" l="1"/>
  <c r="B892" i="69"/>
  <c r="C891" i="66"/>
  <c r="B892" i="66"/>
  <c r="C892" i="69" l="1"/>
  <c r="B893" i="69"/>
  <c r="B893" i="66"/>
  <c r="C892" i="66"/>
  <c r="B894" i="69" l="1"/>
  <c r="C893" i="69"/>
  <c r="C893" i="66"/>
  <c r="B894" i="66"/>
  <c r="B895" i="69" l="1"/>
  <c r="C894" i="69"/>
  <c r="B895" i="66"/>
  <c r="C894" i="66"/>
  <c r="C895" i="69" l="1"/>
  <c r="B896" i="69"/>
  <c r="C895" i="66"/>
  <c r="B896" i="66"/>
  <c r="C896" i="69" l="1"/>
  <c r="B897" i="69"/>
  <c r="B897" i="66"/>
  <c r="C896" i="66"/>
  <c r="B898" i="69" l="1"/>
  <c r="C897" i="69"/>
  <c r="C897" i="66"/>
  <c r="B898" i="66"/>
  <c r="B899" i="69" l="1"/>
  <c r="C898" i="69"/>
  <c r="B899" i="66"/>
  <c r="C898" i="66"/>
  <c r="C899" i="69" l="1"/>
  <c r="B900" i="69"/>
  <c r="C899" i="66"/>
  <c r="B900" i="66"/>
  <c r="C900" i="69" l="1"/>
  <c r="B901" i="69"/>
  <c r="B901" i="66"/>
  <c r="C900" i="66"/>
  <c r="B902" i="69" l="1"/>
  <c r="C901" i="69"/>
  <c r="C901" i="66"/>
  <c r="B902" i="66"/>
  <c r="B903" i="69" l="1"/>
  <c r="C902" i="69"/>
  <c r="B903" i="66"/>
  <c r="C902" i="66"/>
  <c r="C903" i="69" l="1"/>
  <c r="B904" i="69"/>
  <c r="C903" i="66"/>
  <c r="B904" i="66"/>
  <c r="C904" i="69" l="1"/>
  <c r="B905" i="69"/>
  <c r="C904" i="66"/>
  <c r="B905" i="66"/>
  <c r="B906" i="69" l="1"/>
  <c r="C905" i="69"/>
  <c r="C905" i="66"/>
  <c r="B906" i="66"/>
  <c r="B907" i="69" l="1"/>
  <c r="C906" i="69"/>
  <c r="B907" i="66"/>
  <c r="C906" i="66"/>
  <c r="C907" i="69" l="1"/>
  <c r="B908" i="69"/>
  <c r="C907" i="66"/>
  <c r="B908" i="66"/>
  <c r="C908" i="69" l="1"/>
  <c r="B909" i="69"/>
  <c r="C908" i="66"/>
  <c r="B909" i="66"/>
  <c r="B910" i="69" l="1"/>
  <c r="C909" i="69"/>
  <c r="C909" i="66"/>
  <c r="B910" i="66"/>
  <c r="B911" i="69" l="1"/>
  <c r="C910" i="69"/>
  <c r="B911" i="66"/>
  <c r="C910" i="66"/>
  <c r="C911" i="69" l="1"/>
  <c r="B912" i="69"/>
  <c r="C911" i="66"/>
  <c r="B912" i="66"/>
  <c r="C912" i="69" l="1"/>
  <c r="B913" i="69"/>
  <c r="B913" i="66"/>
  <c r="C912" i="66"/>
  <c r="B914" i="69" l="1"/>
  <c r="C913" i="69"/>
  <c r="C913" i="66"/>
  <c r="B914" i="66"/>
  <c r="B915" i="69" l="1"/>
  <c r="C914" i="69"/>
  <c r="B915" i="66"/>
  <c r="C914" i="66"/>
  <c r="C915" i="69" l="1"/>
  <c r="B916" i="69"/>
  <c r="C915" i="66"/>
  <c r="B916" i="66"/>
  <c r="C916" i="69" l="1"/>
  <c r="B917" i="69"/>
  <c r="C916" i="66"/>
  <c r="B917" i="66"/>
  <c r="B918" i="69" l="1"/>
  <c r="C917" i="69"/>
  <c r="C917" i="66"/>
  <c r="B918" i="66"/>
  <c r="B919" i="69" l="1"/>
  <c r="C918" i="69"/>
  <c r="B919" i="66"/>
  <c r="C918" i="66"/>
  <c r="C919" i="69" l="1"/>
  <c r="B920" i="69"/>
  <c r="C919" i="66"/>
  <c r="B920" i="66"/>
  <c r="C920" i="69" l="1"/>
  <c r="B921" i="69"/>
  <c r="B921" i="66"/>
  <c r="C920" i="66"/>
  <c r="B922" i="69" l="1"/>
  <c r="C921" i="69"/>
  <c r="C921" i="66"/>
  <c r="B922" i="66"/>
  <c r="B923" i="69" l="1"/>
  <c r="C922" i="69"/>
  <c r="B923" i="66"/>
  <c r="C922" i="66"/>
  <c r="C923" i="69" l="1"/>
  <c r="B924" i="69"/>
  <c r="C923" i="66"/>
  <c r="B924" i="66"/>
  <c r="C924" i="69" l="1"/>
  <c r="B925" i="69"/>
  <c r="B925" i="66"/>
  <c r="C924" i="66"/>
  <c r="B926" i="69" l="1"/>
  <c r="C925" i="69"/>
  <c r="C925" i="66"/>
  <c r="B926" i="66"/>
  <c r="B927" i="69" l="1"/>
  <c r="C926" i="69"/>
  <c r="B927" i="66"/>
  <c r="C926" i="66"/>
  <c r="C927" i="69" l="1"/>
  <c r="B928" i="69"/>
  <c r="C927" i="66"/>
  <c r="B928" i="66"/>
  <c r="C928" i="69" l="1"/>
  <c r="B929" i="69"/>
  <c r="B929" i="66"/>
  <c r="C928" i="66"/>
  <c r="B930" i="69" l="1"/>
  <c r="C929" i="69"/>
  <c r="C929" i="66"/>
  <c r="B930" i="66"/>
  <c r="B931" i="69" l="1"/>
  <c r="C930" i="69"/>
  <c r="B931" i="66"/>
  <c r="C930" i="66"/>
  <c r="C931" i="69" l="1"/>
  <c r="B932" i="69"/>
  <c r="C931" i="66"/>
  <c r="B932" i="66"/>
  <c r="C932" i="69" l="1"/>
  <c r="B933" i="69"/>
  <c r="B933" i="66"/>
  <c r="C932" i="66"/>
  <c r="B934" i="69" l="1"/>
  <c r="C933" i="69"/>
  <c r="C933" i="66"/>
  <c r="B934" i="66"/>
  <c r="B935" i="69" l="1"/>
  <c r="C934" i="69"/>
  <c r="B935" i="66"/>
  <c r="C934" i="66"/>
  <c r="C935" i="69" l="1"/>
  <c r="B936" i="69"/>
  <c r="C936" i="69" s="1"/>
  <c r="C935" i="66"/>
  <c r="B936" i="66"/>
  <c r="C936" i="66" s="1"/>
  <c r="E115" i="64" l="1"/>
  <c r="H115" i="64" s="1"/>
  <c r="C119" i="64" s="1"/>
  <c r="M112" i="64"/>
  <c r="M111" i="64"/>
  <c r="M108" i="64"/>
  <c r="C107" i="64"/>
  <c r="C103" i="64"/>
  <c r="C100" i="64"/>
  <c r="J99" i="64"/>
  <c r="C96" i="64"/>
  <c r="C92" i="64"/>
  <c r="C90" i="64"/>
  <c r="C88" i="64"/>
  <c r="C83" i="64"/>
  <c r="C81" i="64"/>
  <c r="C79" i="64"/>
  <c r="C77" i="64"/>
  <c r="C75" i="64"/>
  <c r="C73" i="64"/>
  <c r="C71" i="64"/>
  <c r="C69" i="64"/>
  <c r="I63" i="64"/>
  <c r="J63" i="64" s="1"/>
  <c r="B63" i="64"/>
  <c r="G60" i="64"/>
  <c r="F63" i="64" s="1"/>
  <c r="D60" i="64"/>
  <c r="C63" i="64" s="1"/>
  <c r="B56" i="64"/>
  <c r="J52" i="64"/>
  <c r="I56" i="64" s="1"/>
  <c r="G52" i="64"/>
  <c r="F56" i="64" s="1"/>
  <c r="D52" i="64"/>
  <c r="C56" i="64" s="1"/>
  <c r="C49" i="64"/>
  <c r="D44" i="64"/>
  <c r="H44" i="64" s="1"/>
  <c r="D43" i="64"/>
  <c r="H43" i="64" s="1"/>
  <c r="C40" i="64"/>
  <c r="D27" i="64"/>
  <c r="D24" i="64"/>
  <c r="D22" i="64"/>
  <c r="J20" i="64"/>
  <c r="J19" i="64"/>
  <c r="C14" i="64"/>
  <c r="C10" i="64"/>
  <c r="B10" i="64"/>
  <c r="B501" i="65"/>
  <c r="B502" i="65" s="1"/>
  <c r="C500" i="65"/>
  <c r="B498" i="65"/>
  <c r="C498" i="65" s="1"/>
  <c r="G66" i="65"/>
  <c r="G67" i="65" s="1"/>
  <c r="A64" i="65"/>
  <c r="B64" i="65" s="1"/>
  <c r="A63" i="65"/>
  <c r="A62" i="65"/>
  <c r="B62" i="65" s="1"/>
  <c r="A61" i="65"/>
  <c r="B61" i="65" s="1"/>
  <c r="A60" i="65"/>
  <c r="A59" i="65"/>
  <c r="A58" i="65"/>
  <c r="C58" i="65" s="1"/>
  <c r="A57" i="65"/>
  <c r="A56" i="65"/>
  <c r="C56" i="65" s="1"/>
  <c r="A29" i="65"/>
  <c r="B29" i="65" s="1"/>
  <c r="A28" i="65"/>
  <c r="B28" i="65" s="1"/>
  <c r="A27" i="65"/>
  <c r="B27" i="65" s="1"/>
  <c r="A26" i="65"/>
  <c r="B26" i="65" s="1"/>
  <c r="A25" i="65"/>
  <c r="B25" i="65" s="1"/>
  <c r="A24" i="65"/>
  <c r="B24" i="65" s="1"/>
  <c r="A23" i="65"/>
  <c r="B23" i="65" s="1"/>
  <c r="A22" i="65"/>
  <c r="B22" i="65" s="1"/>
  <c r="A21" i="65"/>
  <c r="K20" i="65"/>
  <c r="A20" i="65"/>
  <c r="B20" i="65" s="1"/>
  <c r="A19" i="65"/>
  <c r="B19" i="65" s="1"/>
  <c r="P20" i="65" s="1"/>
  <c r="S18" i="65"/>
  <c r="A18" i="65"/>
  <c r="C18" i="65" s="1"/>
  <c r="S17" i="65"/>
  <c r="A17" i="65"/>
  <c r="C17" i="65" s="1"/>
  <c r="S16" i="65"/>
  <c r="A16" i="65"/>
  <c r="C16" i="65" s="1"/>
  <c r="S15" i="65"/>
  <c r="A15" i="65"/>
  <c r="B15" i="65" s="1"/>
  <c r="S14" i="65"/>
  <c r="A14" i="65"/>
  <c r="B14" i="65" s="1"/>
  <c r="A13" i="65"/>
  <c r="C13" i="65" s="1"/>
  <c r="I13" i="65" s="1"/>
  <c r="K11" i="65"/>
  <c r="K2" i="65"/>
  <c r="A497" i="65"/>
  <c r="D29" i="64" l="1"/>
  <c r="B63" i="65"/>
  <c r="C63" i="65"/>
  <c r="C28" i="64"/>
  <c r="B17" i="65"/>
  <c r="C61" i="65"/>
  <c r="B16" i="65"/>
  <c r="B503" i="65"/>
  <c r="C502" i="65"/>
  <c r="A67" i="65"/>
  <c r="L67" i="65" s="1"/>
  <c r="G68" i="65"/>
  <c r="A68" i="65" s="1"/>
  <c r="AL68" i="65" s="1"/>
  <c r="A66" i="65"/>
  <c r="M66" i="65" s="1"/>
  <c r="D66" i="65" s="1"/>
  <c r="C501" i="65"/>
  <c r="C28" i="65"/>
  <c r="I28" i="65" s="1"/>
  <c r="C29" i="65"/>
  <c r="P14" i="65"/>
  <c r="Q15" i="65"/>
  <c r="B18" i="65"/>
  <c r="B58" i="65"/>
  <c r="C64" i="65" s="1"/>
  <c r="B60" i="65"/>
  <c r="C59" i="65" s="1"/>
  <c r="C45" i="64"/>
  <c r="B13" i="65"/>
  <c r="I23" i="65"/>
  <c r="I22" i="65"/>
  <c r="I14" i="65" s="1"/>
  <c r="P24" i="65"/>
  <c r="P22" i="65"/>
  <c r="P21" i="65"/>
  <c r="P26" i="65"/>
  <c r="P25" i="65"/>
  <c r="C19" i="65"/>
  <c r="P23" i="65"/>
  <c r="P7" i="65"/>
  <c r="P4" i="65"/>
  <c r="P3" i="65"/>
  <c r="P2" i="65"/>
  <c r="P9" i="65"/>
  <c r="P5" i="65"/>
  <c r="P6" i="65"/>
  <c r="P8" i="65"/>
  <c r="I25" i="65"/>
  <c r="I24" i="65"/>
  <c r="P17" i="65"/>
  <c r="P18" i="65"/>
  <c r="P15" i="65"/>
  <c r="P12" i="65"/>
  <c r="P11" i="65"/>
  <c r="P16" i="65"/>
  <c r="P13" i="65"/>
  <c r="P27" i="65"/>
  <c r="B21" i="65"/>
  <c r="C20" i="65"/>
  <c r="C62" i="65"/>
  <c r="B56" i="65"/>
  <c r="Q63" i="65"/>
  <c r="R63" i="65" s="1"/>
  <c r="S63" i="65" s="1"/>
  <c r="T63" i="65" s="1"/>
  <c r="J66" i="65" s="1"/>
  <c r="J67" i="65" s="1"/>
  <c r="J68" i="65" s="1"/>
  <c r="J69" i="65" s="1"/>
  <c r="J70" i="65" s="1"/>
  <c r="J71" i="65" s="1"/>
  <c r="J72" i="65" s="1"/>
  <c r="J73" i="65" s="1"/>
  <c r="J74" i="65" s="1"/>
  <c r="J75" i="65" s="1"/>
  <c r="J76" i="65" s="1"/>
  <c r="J77" i="65" s="1"/>
  <c r="J78" i="65" s="1"/>
  <c r="J79" i="65" s="1"/>
  <c r="J80" i="65" s="1"/>
  <c r="J81" i="65" s="1"/>
  <c r="J82" i="65" s="1"/>
  <c r="J83" i="65" s="1"/>
  <c r="J84" i="65" s="1"/>
  <c r="J85" i="65" s="1"/>
  <c r="J86" i="65" s="1"/>
  <c r="J87" i="65" s="1"/>
  <c r="J88" i="65" s="1"/>
  <c r="J89" i="65" s="1"/>
  <c r="J90" i="65" s="1"/>
  <c r="J91" i="65" s="1"/>
  <c r="J92" i="65" s="1"/>
  <c r="J93" i="65" s="1"/>
  <c r="B501" i="62"/>
  <c r="C500" i="62"/>
  <c r="B498" i="62"/>
  <c r="C498" i="62" s="1"/>
  <c r="A345" i="62"/>
  <c r="A344" i="62"/>
  <c r="C344" i="62" s="1"/>
  <c r="A343" i="62"/>
  <c r="C343" i="62" s="1"/>
  <c r="A342" i="62"/>
  <c r="C342" i="62" s="1"/>
  <c r="A341" i="62"/>
  <c r="C341" i="62" s="1"/>
  <c r="A340" i="62"/>
  <c r="C340" i="62" s="1"/>
  <c r="A339" i="62"/>
  <c r="C339" i="62" s="1"/>
  <c r="A338" i="62"/>
  <c r="C338" i="62" s="1"/>
  <c r="A337" i="62"/>
  <c r="C337" i="62" s="1"/>
  <c r="A336" i="62"/>
  <c r="C336" i="62" s="1"/>
  <c r="A335" i="62"/>
  <c r="C335" i="62" s="1"/>
  <c r="A334" i="62"/>
  <c r="C334" i="62" s="1"/>
  <c r="A333" i="62"/>
  <c r="A332" i="62"/>
  <c r="A331" i="62"/>
  <c r="A330" i="62"/>
  <c r="C330" i="62" s="1"/>
  <c r="A329" i="62"/>
  <c r="A328" i="62"/>
  <c r="A327" i="62"/>
  <c r="A326" i="62"/>
  <c r="C326" i="62" s="1"/>
  <c r="A325" i="62"/>
  <c r="A324" i="62"/>
  <c r="A323" i="62"/>
  <c r="A322" i="62"/>
  <c r="A321" i="62"/>
  <c r="A320" i="62"/>
  <c r="A319" i="62"/>
  <c r="A318" i="62"/>
  <c r="A317" i="62"/>
  <c r="A316" i="62"/>
  <c r="A315" i="62"/>
  <c r="A314" i="62"/>
  <c r="A313" i="62"/>
  <c r="A312" i="62"/>
  <c r="A311" i="62"/>
  <c r="A310" i="62"/>
  <c r="A309" i="62"/>
  <c r="A308" i="62"/>
  <c r="C308" i="62" s="1"/>
  <c r="A307" i="62"/>
  <c r="F307" i="62" s="1"/>
  <c r="C307" i="62" s="1"/>
  <c r="A306" i="62"/>
  <c r="F306" i="62" s="1"/>
  <c r="C306" i="62" s="1"/>
  <c r="A305" i="62"/>
  <c r="F305" i="62" s="1"/>
  <c r="C305" i="62" s="1"/>
  <c r="A304" i="62"/>
  <c r="F304" i="62" s="1"/>
  <c r="C304" i="62" s="1"/>
  <c r="A303" i="62"/>
  <c r="F303" i="62" s="1"/>
  <c r="C303" i="62" s="1"/>
  <c r="A302" i="62"/>
  <c r="F302" i="62" s="1"/>
  <c r="C302" i="62" s="1"/>
  <c r="A301" i="62"/>
  <c r="F301" i="62" s="1"/>
  <c r="C301" i="62" s="1"/>
  <c r="A300" i="62"/>
  <c r="F300" i="62" s="1"/>
  <c r="C300" i="62" s="1"/>
  <c r="A299" i="62"/>
  <c r="F299" i="62" s="1"/>
  <c r="C299" i="62" s="1"/>
  <c r="A298" i="62"/>
  <c r="F298" i="62" s="1"/>
  <c r="C298" i="62" s="1"/>
  <c r="A297" i="62"/>
  <c r="F297" i="62" s="1"/>
  <c r="C297" i="62" s="1"/>
  <c r="A296" i="62"/>
  <c r="F296" i="62" s="1"/>
  <c r="C296" i="62" s="1"/>
  <c r="A295" i="62"/>
  <c r="F295" i="62" s="1"/>
  <c r="C295" i="62" s="1"/>
  <c r="A294" i="62"/>
  <c r="F294" i="62" s="1"/>
  <c r="C294" i="62" s="1"/>
  <c r="A293" i="62"/>
  <c r="F293" i="62" s="1"/>
  <c r="C293" i="62" s="1"/>
  <c r="A292" i="62"/>
  <c r="F292" i="62" s="1"/>
  <c r="C292" i="62" s="1"/>
  <c r="A291" i="62"/>
  <c r="F291" i="62" s="1"/>
  <c r="C291" i="62" s="1"/>
  <c r="A290" i="62"/>
  <c r="F290" i="62" s="1"/>
  <c r="C290" i="62" s="1"/>
  <c r="A289" i="62"/>
  <c r="F289" i="62" s="1"/>
  <c r="C289" i="62" s="1"/>
  <c r="A288" i="62"/>
  <c r="F288" i="62" s="1"/>
  <c r="C288" i="62" s="1"/>
  <c r="A287" i="62"/>
  <c r="F287" i="62" s="1"/>
  <c r="C287" i="62" s="1"/>
  <c r="A286" i="62"/>
  <c r="F286" i="62" s="1"/>
  <c r="C286" i="62" s="1"/>
  <c r="A285" i="62"/>
  <c r="F285" i="62" s="1"/>
  <c r="C285" i="62" s="1"/>
  <c r="A284" i="62"/>
  <c r="F284" i="62" s="1"/>
  <c r="C284" i="62" s="1"/>
  <c r="A283" i="62"/>
  <c r="F283" i="62" s="1"/>
  <c r="C283" i="62" s="1"/>
  <c r="A282" i="62"/>
  <c r="F282" i="62" s="1"/>
  <c r="C282" i="62" s="1"/>
  <c r="A281" i="62"/>
  <c r="F281" i="62" s="1"/>
  <c r="C281" i="62" s="1"/>
  <c r="A280" i="62"/>
  <c r="F280" i="62" s="1"/>
  <c r="C280" i="62" s="1"/>
  <c r="A279" i="62"/>
  <c r="F279" i="62" s="1"/>
  <c r="C279" i="62" s="1"/>
  <c r="A278" i="62"/>
  <c r="F278" i="62" s="1"/>
  <c r="C278" i="62" s="1"/>
  <c r="A277" i="62"/>
  <c r="F277" i="62" s="1"/>
  <c r="C277" i="62" s="1"/>
  <c r="A276" i="62"/>
  <c r="F276" i="62" s="1"/>
  <c r="C276" i="62" s="1"/>
  <c r="A275" i="62"/>
  <c r="F275" i="62" s="1"/>
  <c r="C275" i="62" s="1"/>
  <c r="A274" i="62"/>
  <c r="F274" i="62" s="1"/>
  <c r="C274" i="62" s="1"/>
  <c r="A273" i="62"/>
  <c r="F273" i="62" s="1"/>
  <c r="C273" i="62" s="1"/>
  <c r="A272" i="62"/>
  <c r="F272" i="62" s="1"/>
  <c r="C272" i="62" s="1"/>
  <c r="A271" i="62"/>
  <c r="F271" i="62" s="1"/>
  <c r="C271" i="62" s="1"/>
  <c r="A270" i="62"/>
  <c r="F270" i="62" s="1"/>
  <c r="C270" i="62" s="1"/>
  <c r="A269" i="62"/>
  <c r="F269" i="62" s="1"/>
  <c r="C269" i="62" s="1"/>
  <c r="A268" i="62"/>
  <c r="F268" i="62" s="1"/>
  <c r="C268" i="62" s="1"/>
  <c r="A267" i="62"/>
  <c r="C267" i="62" s="1"/>
  <c r="A266" i="62"/>
  <c r="C266" i="62" s="1"/>
  <c r="A265" i="62"/>
  <c r="A264" i="62"/>
  <c r="A263" i="62"/>
  <c r="C263" i="62" s="1"/>
  <c r="A262" i="62"/>
  <c r="C262" i="62" s="1"/>
  <c r="A261" i="62"/>
  <c r="A260" i="62"/>
  <c r="A259" i="62"/>
  <c r="C259" i="62" s="1"/>
  <c r="A258" i="62"/>
  <c r="C258" i="62" s="1"/>
  <c r="A257" i="62"/>
  <c r="A256" i="62"/>
  <c r="A255" i="62"/>
  <c r="C255" i="62" s="1"/>
  <c r="A254" i="62"/>
  <c r="C254" i="62" s="1"/>
  <c r="A253" i="62"/>
  <c r="A252" i="62"/>
  <c r="A251" i="62"/>
  <c r="C251" i="62" s="1"/>
  <c r="A250" i="62"/>
  <c r="C250" i="62" s="1"/>
  <c r="A249" i="62"/>
  <c r="A248" i="62"/>
  <c r="A201" i="62"/>
  <c r="C201" i="62" s="1"/>
  <c r="A200" i="62"/>
  <c r="C200" i="62" s="1"/>
  <c r="G195" i="62"/>
  <c r="G196" i="62" s="1"/>
  <c r="G197" i="62" s="1"/>
  <c r="G198" i="62" s="1"/>
  <c r="G199" i="62" s="1"/>
  <c r="A199" i="62" s="1"/>
  <c r="C199" i="62" s="1"/>
  <c r="G66" i="62"/>
  <c r="A66" i="62" s="1"/>
  <c r="L66" i="62" s="1"/>
  <c r="A64" i="62"/>
  <c r="B64" i="62" s="1"/>
  <c r="A63" i="62"/>
  <c r="C63" i="62" s="1"/>
  <c r="A62" i="62"/>
  <c r="A61" i="62"/>
  <c r="C61" i="62" s="1"/>
  <c r="A60" i="62"/>
  <c r="A59" i="62"/>
  <c r="A58" i="62"/>
  <c r="B58" i="62" s="1"/>
  <c r="A57" i="62"/>
  <c r="A56" i="62"/>
  <c r="A29" i="62"/>
  <c r="B29" i="62" s="1"/>
  <c r="A28" i="62"/>
  <c r="B28" i="62" s="1"/>
  <c r="A27" i="62"/>
  <c r="B27" i="62" s="1"/>
  <c r="A26" i="62"/>
  <c r="B26" i="62" s="1"/>
  <c r="A25" i="62"/>
  <c r="B25" i="62" s="1"/>
  <c r="A24" i="62"/>
  <c r="B24" i="62" s="1"/>
  <c r="A23" i="62"/>
  <c r="B23" i="62" s="1"/>
  <c r="A22" i="62"/>
  <c r="B22" i="62" s="1"/>
  <c r="A21" i="62"/>
  <c r="B21" i="62" s="1"/>
  <c r="K20" i="62"/>
  <c r="A20" i="62"/>
  <c r="A19" i="62"/>
  <c r="B19" i="62" s="1"/>
  <c r="P20" i="62" s="1"/>
  <c r="S18" i="62"/>
  <c r="A18" i="62"/>
  <c r="B18" i="62" s="1"/>
  <c r="S17" i="62"/>
  <c r="A17" i="62"/>
  <c r="C17" i="62" s="1"/>
  <c r="S16" i="62"/>
  <c r="A16" i="62"/>
  <c r="C16" i="62" s="1"/>
  <c r="P9" i="62" s="1"/>
  <c r="S15" i="62"/>
  <c r="A15" i="62"/>
  <c r="B15" i="62" s="1"/>
  <c r="I25" i="62" s="1"/>
  <c r="S14" i="62"/>
  <c r="A14" i="62"/>
  <c r="B14" i="62" s="1"/>
  <c r="A13" i="62"/>
  <c r="C13" i="62" s="1"/>
  <c r="I13" i="62" s="1"/>
  <c r="K11" i="62"/>
  <c r="K2" i="62"/>
  <c r="C129" i="63"/>
  <c r="E119" i="63"/>
  <c r="H119" i="63" s="1"/>
  <c r="C123" i="63" s="1"/>
  <c r="C112" i="63"/>
  <c r="C108" i="63"/>
  <c r="C104" i="63"/>
  <c r="C100" i="63"/>
  <c r="C95" i="63"/>
  <c r="J94" i="63"/>
  <c r="C91" i="63"/>
  <c r="C87" i="63"/>
  <c r="J86" i="63"/>
  <c r="C83" i="63"/>
  <c r="C81" i="63"/>
  <c r="C79" i="63"/>
  <c r="C77" i="63"/>
  <c r="C75" i="63"/>
  <c r="C73" i="63"/>
  <c r="C71" i="63"/>
  <c r="C69" i="63"/>
  <c r="B63" i="63"/>
  <c r="M62" i="63"/>
  <c r="D62" i="63"/>
  <c r="J60" i="63"/>
  <c r="I63" i="63" s="1"/>
  <c r="J63" i="63" s="1"/>
  <c r="G60" i="63"/>
  <c r="F63" i="63" s="1"/>
  <c r="D60" i="63"/>
  <c r="C63" i="63" s="1"/>
  <c r="B56" i="63"/>
  <c r="J52" i="63"/>
  <c r="I56" i="63" s="1"/>
  <c r="G52" i="63"/>
  <c r="F56" i="63" s="1"/>
  <c r="D52" i="63"/>
  <c r="C56" i="63" s="1"/>
  <c r="C49" i="63"/>
  <c r="D44" i="63"/>
  <c r="H44" i="63" s="1"/>
  <c r="D43" i="63"/>
  <c r="D27" i="63"/>
  <c r="D24" i="63"/>
  <c r="D22" i="63"/>
  <c r="D29" i="63" s="1"/>
  <c r="J20" i="63"/>
  <c r="J19" i="63"/>
  <c r="C14" i="63"/>
  <c r="C10" i="63"/>
  <c r="B10" i="63"/>
  <c r="A497" i="62"/>
  <c r="M5" i="64" l="1"/>
  <c r="C28" i="63"/>
  <c r="C45" i="63"/>
  <c r="L68" i="65"/>
  <c r="K68" i="65"/>
  <c r="E68" i="65" s="1"/>
  <c r="G67" i="62"/>
  <c r="G68" i="62" s="1"/>
  <c r="G69" i="62" s="1"/>
  <c r="A69" i="62" s="1"/>
  <c r="M69" i="62" s="1"/>
  <c r="D69" i="62" s="1"/>
  <c r="C253" i="62"/>
  <c r="C261" i="62"/>
  <c r="C333" i="62"/>
  <c r="C257" i="62"/>
  <c r="C310" i="62"/>
  <c r="C58" i="62"/>
  <c r="M66" i="62"/>
  <c r="D66" i="62" s="1"/>
  <c r="B13" i="62"/>
  <c r="C56" i="62"/>
  <c r="C249" i="62"/>
  <c r="K66" i="65"/>
  <c r="E66" i="65" s="1"/>
  <c r="G69" i="65"/>
  <c r="G70" i="65" s="1"/>
  <c r="AL66" i="65"/>
  <c r="K67" i="65"/>
  <c r="E67" i="65" s="1"/>
  <c r="M67" i="65"/>
  <c r="L66" i="65"/>
  <c r="N67" i="65"/>
  <c r="AL67" i="65"/>
  <c r="B66" i="65"/>
  <c r="B79" i="65" s="1"/>
  <c r="N66" i="65"/>
  <c r="C66" i="65" s="1"/>
  <c r="M68" i="65"/>
  <c r="D68" i="65" s="1"/>
  <c r="N68" i="65"/>
  <c r="C503" i="65"/>
  <c r="B504" i="65"/>
  <c r="C317" i="62"/>
  <c r="C64" i="62"/>
  <c r="C29" i="62"/>
  <c r="C28" i="62"/>
  <c r="C328" i="62"/>
  <c r="B60" i="62"/>
  <c r="C59" i="62" s="1"/>
  <c r="B16" i="62"/>
  <c r="B62" i="62"/>
  <c r="Q63" i="62" s="1"/>
  <c r="R63" i="62" s="1"/>
  <c r="S63" i="62" s="1"/>
  <c r="T63" i="62" s="1"/>
  <c r="J66" i="62" s="1"/>
  <c r="J67" i="62" s="1"/>
  <c r="J68" i="62" s="1"/>
  <c r="J69" i="62" s="1"/>
  <c r="J70" i="62" s="1"/>
  <c r="J71" i="62" s="1"/>
  <c r="J72" i="62" s="1"/>
  <c r="J73" i="62" s="1"/>
  <c r="J74" i="62" s="1"/>
  <c r="J75" i="62" s="1"/>
  <c r="J76" i="62" s="1"/>
  <c r="J77" i="62" s="1"/>
  <c r="J78" i="62" s="1"/>
  <c r="J79" i="62" s="1"/>
  <c r="J80" i="62" s="1"/>
  <c r="J81" i="62" s="1"/>
  <c r="J82" i="62" s="1"/>
  <c r="J83" i="62" s="1"/>
  <c r="J84" i="62" s="1"/>
  <c r="J85" i="62" s="1"/>
  <c r="J86" i="62" s="1"/>
  <c r="J87" i="62" s="1"/>
  <c r="J88" i="62" s="1"/>
  <c r="J89" i="62" s="1"/>
  <c r="J90" i="62" s="1"/>
  <c r="J91" i="62" s="1"/>
  <c r="J92" i="62" s="1"/>
  <c r="J93" i="62" s="1"/>
  <c r="C265" i="62"/>
  <c r="C20" i="62"/>
  <c r="A69" i="65"/>
  <c r="C15" i="65"/>
  <c r="I15" i="65" s="1"/>
  <c r="C14" i="65"/>
  <c r="I23" i="62"/>
  <c r="I22" i="62"/>
  <c r="I14" i="62" s="1"/>
  <c r="P25" i="62"/>
  <c r="P23" i="62"/>
  <c r="P21" i="62"/>
  <c r="C19" i="62"/>
  <c r="P27" i="62"/>
  <c r="P26" i="62"/>
  <c r="P24" i="62"/>
  <c r="P22" i="62"/>
  <c r="P16" i="62"/>
  <c r="P13" i="62"/>
  <c r="P17" i="62"/>
  <c r="P15" i="62"/>
  <c r="P11" i="62"/>
  <c r="P14" i="62"/>
  <c r="Q15" i="62"/>
  <c r="P18" i="62"/>
  <c r="P12" i="62"/>
  <c r="P2" i="62"/>
  <c r="B20" i="62"/>
  <c r="B56" i="62"/>
  <c r="P4" i="62"/>
  <c r="P5" i="62"/>
  <c r="B17" i="62"/>
  <c r="B61" i="62"/>
  <c r="B63" i="62"/>
  <c r="U66" i="62"/>
  <c r="A195" i="62"/>
  <c r="C195" i="62" s="1"/>
  <c r="I24" i="62"/>
  <c r="C15" i="62" s="1"/>
  <c r="I15" i="62" s="1"/>
  <c r="P6" i="62"/>
  <c r="P3" i="62"/>
  <c r="C18" i="62"/>
  <c r="P7" i="62"/>
  <c r="AL66" i="62"/>
  <c r="K66" i="62"/>
  <c r="E66" i="62" s="1"/>
  <c r="N66" i="62"/>
  <c r="A197" i="62"/>
  <c r="C197" i="62" s="1"/>
  <c r="P8" i="62"/>
  <c r="B502" i="62"/>
  <c r="C501" i="62"/>
  <c r="C319" i="62"/>
  <c r="C313" i="62"/>
  <c r="H43" i="63"/>
  <c r="B501" i="61"/>
  <c r="B502" i="61" s="1"/>
  <c r="B503" i="61" s="1"/>
  <c r="C500" i="61"/>
  <c r="B498" i="61"/>
  <c r="C498" i="61" s="1"/>
  <c r="A345" i="61"/>
  <c r="A344" i="61"/>
  <c r="C344" i="61" s="1"/>
  <c r="A343" i="61"/>
  <c r="C343" i="61" s="1"/>
  <c r="A342" i="61"/>
  <c r="C342" i="61" s="1"/>
  <c r="A341" i="61"/>
  <c r="C341" i="61" s="1"/>
  <c r="A340" i="61"/>
  <c r="C340" i="61" s="1"/>
  <c r="A339" i="61"/>
  <c r="C339" i="61" s="1"/>
  <c r="A338" i="61"/>
  <c r="C338" i="61" s="1"/>
  <c r="A337" i="61"/>
  <c r="C337" i="61" s="1"/>
  <c r="A336" i="61"/>
  <c r="C336" i="61" s="1"/>
  <c r="A335" i="61"/>
  <c r="C335" i="61" s="1"/>
  <c r="A334" i="61"/>
  <c r="C334" i="61" s="1"/>
  <c r="A333" i="61"/>
  <c r="A332" i="61"/>
  <c r="A331" i="61"/>
  <c r="A330" i="61"/>
  <c r="C330" i="61" s="1"/>
  <c r="A329" i="61"/>
  <c r="A328" i="61"/>
  <c r="A327" i="61"/>
  <c r="A326" i="61"/>
  <c r="C326" i="61" s="1"/>
  <c r="A325" i="61"/>
  <c r="A324" i="61"/>
  <c r="A323" i="61"/>
  <c r="A322" i="61"/>
  <c r="A321" i="61"/>
  <c r="A320" i="61"/>
  <c r="A319" i="61"/>
  <c r="A318" i="61"/>
  <c r="A317" i="61"/>
  <c r="A316" i="61"/>
  <c r="A315" i="61"/>
  <c r="A314" i="61"/>
  <c r="A313" i="61"/>
  <c r="A312" i="61"/>
  <c r="A311" i="61"/>
  <c r="A310" i="61"/>
  <c r="A309" i="61"/>
  <c r="A308" i="61"/>
  <c r="C308" i="61" s="1"/>
  <c r="A307" i="61"/>
  <c r="F307" i="61" s="1"/>
  <c r="C307" i="61" s="1"/>
  <c r="A306" i="61"/>
  <c r="F306" i="61" s="1"/>
  <c r="C306" i="61" s="1"/>
  <c r="A305" i="61"/>
  <c r="F305" i="61" s="1"/>
  <c r="C305" i="61" s="1"/>
  <c r="A304" i="61"/>
  <c r="F304" i="61" s="1"/>
  <c r="C304" i="61" s="1"/>
  <c r="A303" i="61"/>
  <c r="F303" i="61" s="1"/>
  <c r="C303" i="61" s="1"/>
  <c r="A302" i="61"/>
  <c r="F302" i="61" s="1"/>
  <c r="C302" i="61" s="1"/>
  <c r="A301" i="61"/>
  <c r="F301" i="61" s="1"/>
  <c r="C301" i="61" s="1"/>
  <c r="A300" i="61"/>
  <c r="F300" i="61" s="1"/>
  <c r="C300" i="61" s="1"/>
  <c r="A299" i="61"/>
  <c r="F299" i="61" s="1"/>
  <c r="C299" i="61" s="1"/>
  <c r="A298" i="61"/>
  <c r="F298" i="61" s="1"/>
  <c r="C298" i="61" s="1"/>
  <c r="A297" i="61"/>
  <c r="F297" i="61" s="1"/>
  <c r="C297" i="61" s="1"/>
  <c r="A296" i="61"/>
  <c r="F296" i="61" s="1"/>
  <c r="C296" i="61" s="1"/>
  <c r="A295" i="61"/>
  <c r="F295" i="61" s="1"/>
  <c r="C295" i="61" s="1"/>
  <c r="A294" i="61"/>
  <c r="F294" i="61" s="1"/>
  <c r="C294" i="61" s="1"/>
  <c r="A293" i="61"/>
  <c r="F293" i="61" s="1"/>
  <c r="C293" i="61" s="1"/>
  <c r="A292" i="61"/>
  <c r="F292" i="61" s="1"/>
  <c r="C292" i="61" s="1"/>
  <c r="A291" i="61"/>
  <c r="F291" i="61" s="1"/>
  <c r="C291" i="61" s="1"/>
  <c r="A290" i="61"/>
  <c r="F290" i="61" s="1"/>
  <c r="C290" i="61" s="1"/>
  <c r="A289" i="61"/>
  <c r="F289" i="61" s="1"/>
  <c r="C289" i="61" s="1"/>
  <c r="A288" i="61"/>
  <c r="F288" i="61" s="1"/>
  <c r="C288" i="61" s="1"/>
  <c r="A287" i="61"/>
  <c r="F287" i="61" s="1"/>
  <c r="C287" i="61" s="1"/>
  <c r="A286" i="61"/>
  <c r="F286" i="61" s="1"/>
  <c r="C286" i="61" s="1"/>
  <c r="A285" i="61"/>
  <c r="F285" i="61" s="1"/>
  <c r="C285" i="61" s="1"/>
  <c r="A284" i="61"/>
  <c r="F284" i="61" s="1"/>
  <c r="C284" i="61" s="1"/>
  <c r="A283" i="61"/>
  <c r="F283" i="61" s="1"/>
  <c r="C283" i="61" s="1"/>
  <c r="A282" i="61"/>
  <c r="F282" i="61" s="1"/>
  <c r="C282" i="61" s="1"/>
  <c r="A281" i="61"/>
  <c r="F281" i="61" s="1"/>
  <c r="C281" i="61" s="1"/>
  <c r="A280" i="61"/>
  <c r="F280" i="61" s="1"/>
  <c r="C280" i="61" s="1"/>
  <c r="A279" i="61"/>
  <c r="F279" i="61" s="1"/>
  <c r="C279" i="61" s="1"/>
  <c r="A278" i="61"/>
  <c r="F278" i="61" s="1"/>
  <c r="C278" i="61" s="1"/>
  <c r="A277" i="61"/>
  <c r="F277" i="61" s="1"/>
  <c r="C277" i="61" s="1"/>
  <c r="A276" i="61"/>
  <c r="F276" i="61" s="1"/>
  <c r="C276" i="61" s="1"/>
  <c r="A275" i="61"/>
  <c r="F275" i="61" s="1"/>
  <c r="C275" i="61" s="1"/>
  <c r="A274" i="61"/>
  <c r="F274" i="61" s="1"/>
  <c r="C274" i="61" s="1"/>
  <c r="A273" i="61"/>
  <c r="F273" i="61" s="1"/>
  <c r="C273" i="61" s="1"/>
  <c r="A272" i="61"/>
  <c r="F272" i="61" s="1"/>
  <c r="C272" i="61" s="1"/>
  <c r="A271" i="61"/>
  <c r="F271" i="61" s="1"/>
  <c r="C271" i="61" s="1"/>
  <c r="A270" i="61"/>
  <c r="F270" i="61" s="1"/>
  <c r="C270" i="61" s="1"/>
  <c r="A269" i="61"/>
  <c r="F269" i="61" s="1"/>
  <c r="C269" i="61" s="1"/>
  <c r="A268" i="61"/>
  <c r="F268" i="61" s="1"/>
  <c r="C268" i="61" s="1"/>
  <c r="A267" i="61"/>
  <c r="C267" i="61" s="1"/>
  <c r="A266" i="61"/>
  <c r="C266" i="61" s="1"/>
  <c r="A265" i="61"/>
  <c r="A264" i="61"/>
  <c r="A263" i="61"/>
  <c r="C263" i="61" s="1"/>
  <c r="A262" i="61"/>
  <c r="C262" i="61" s="1"/>
  <c r="A261" i="61"/>
  <c r="A260" i="61"/>
  <c r="A259" i="61"/>
  <c r="C259" i="61" s="1"/>
  <c r="A258" i="61"/>
  <c r="C258" i="61" s="1"/>
  <c r="A257" i="61"/>
  <c r="A256" i="61"/>
  <c r="A255" i="61"/>
  <c r="C255" i="61" s="1"/>
  <c r="A254" i="61"/>
  <c r="C254" i="61" s="1"/>
  <c r="A253" i="61"/>
  <c r="A252" i="61"/>
  <c r="A251" i="61"/>
  <c r="C251" i="61" s="1"/>
  <c r="A250" i="61"/>
  <c r="C250" i="61" s="1"/>
  <c r="A249" i="61"/>
  <c r="A248" i="61"/>
  <c r="A201" i="61"/>
  <c r="C201" i="61" s="1"/>
  <c r="A200" i="61"/>
  <c r="C200" i="61" s="1"/>
  <c r="G195" i="61"/>
  <c r="G196" i="61" s="1"/>
  <c r="G197" i="61" s="1"/>
  <c r="G66" i="61"/>
  <c r="G67" i="61" s="1"/>
  <c r="A67" i="61" s="1"/>
  <c r="A64" i="61"/>
  <c r="B64" i="61" s="1"/>
  <c r="A63" i="61"/>
  <c r="C63" i="61" s="1"/>
  <c r="A62" i="61"/>
  <c r="B62" i="61" s="1"/>
  <c r="A61" i="61"/>
  <c r="C61" i="61" s="1"/>
  <c r="A60" i="61"/>
  <c r="A59" i="61"/>
  <c r="A58" i="61"/>
  <c r="B58" i="61" s="1"/>
  <c r="A57" i="61"/>
  <c r="A56" i="61"/>
  <c r="A29" i="61"/>
  <c r="B29" i="61" s="1"/>
  <c r="A28" i="61"/>
  <c r="B28" i="61" s="1"/>
  <c r="A27" i="61"/>
  <c r="B27" i="61" s="1"/>
  <c r="A26" i="61"/>
  <c r="B26" i="61" s="1"/>
  <c r="A25" i="61"/>
  <c r="B25" i="61" s="1"/>
  <c r="A24" i="61"/>
  <c r="B24" i="61" s="1"/>
  <c r="A23" i="61"/>
  <c r="B23" i="61" s="1"/>
  <c r="A22" i="61"/>
  <c r="B22" i="61" s="1"/>
  <c r="A21" i="61"/>
  <c r="K20" i="61"/>
  <c r="A20" i="61"/>
  <c r="B20" i="61" s="1"/>
  <c r="A19" i="61"/>
  <c r="B19" i="61" s="1"/>
  <c r="P20" i="61" s="1"/>
  <c r="A18" i="61"/>
  <c r="B18" i="61" s="1"/>
  <c r="A17" i="61"/>
  <c r="C17" i="61" s="1"/>
  <c r="A16" i="61"/>
  <c r="C16" i="61" s="1"/>
  <c r="A15" i="61"/>
  <c r="B15" i="61" s="1"/>
  <c r="A14" i="61"/>
  <c r="B14" i="61" s="1"/>
  <c r="A13" i="61"/>
  <c r="C13" i="61" s="1"/>
  <c r="I13" i="61" s="1"/>
  <c r="K11" i="61"/>
  <c r="K2" i="61"/>
  <c r="I126" i="60"/>
  <c r="C129" i="60" s="1"/>
  <c r="C108" i="60"/>
  <c r="C95" i="60"/>
  <c r="C91" i="60"/>
  <c r="C87" i="60"/>
  <c r="C83" i="60"/>
  <c r="C79" i="60"/>
  <c r="C75" i="60"/>
  <c r="C71" i="60"/>
  <c r="C69" i="60"/>
  <c r="C67" i="60"/>
  <c r="C65" i="60"/>
  <c r="C63" i="60"/>
  <c r="C61" i="60"/>
  <c r="C59" i="60"/>
  <c r="C57" i="60"/>
  <c r="B45" i="60"/>
  <c r="C14" i="60"/>
  <c r="B10" i="60"/>
  <c r="N5" i="64"/>
  <c r="B5" i="63"/>
  <c r="B5" i="60"/>
  <c r="A497" i="61"/>
  <c r="B5" i="64" l="1"/>
  <c r="P7" i="61"/>
  <c r="P8" i="61"/>
  <c r="P17" i="61"/>
  <c r="P15" i="61"/>
  <c r="C67" i="65"/>
  <c r="A68" i="62"/>
  <c r="M68" i="62" s="1"/>
  <c r="N69" i="62"/>
  <c r="C69" i="62" s="1"/>
  <c r="K69" i="62"/>
  <c r="E69" i="62" s="1"/>
  <c r="A67" i="62"/>
  <c r="N67" i="62" s="1"/>
  <c r="G70" i="62"/>
  <c r="G71" i="62" s="1"/>
  <c r="AL69" i="62"/>
  <c r="L69" i="62"/>
  <c r="D67" i="65"/>
  <c r="O66" i="62"/>
  <c r="T66" i="62" s="1"/>
  <c r="R66" i="62"/>
  <c r="C66" i="62"/>
  <c r="C14" i="62"/>
  <c r="C64" i="61"/>
  <c r="C310" i="61"/>
  <c r="C319" i="61"/>
  <c r="B86" i="65"/>
  <c r="B67" i="65"/>
  <c r="B78" i="65"/>
  <c r="B89" i="65"/>
  <c r="B77" i="65"/>
  <c r="B82" i="65"/>
  <c r="B72" i="65"/>
  <c r="B84" i="65"/>
  <c r="B93" i="65"/>
  <c r="B91" i="65"/>
  <c r="B74" i="65"/>
  <c r="B68" i="65"/>
  <c r="B88" i="65"/>
  <c r="B75" i="65"/>
  <c r="B83" i="65"/>
  <c r="B73" i="65"/>
  <c r="B90" i="65"/>
  <c r="B80" i="65"/>
  <c r="B81" i="65"/>
  <c r="B85" i="65"/>
  <c r="C68" i="65"/>
  <c r="B76" i="65"/>
  <c r="B87" i="65"/>
  <c r="B70" i="65"/>
  <c r="B92" i="65"/>
  <c r="B71" i="65"/>
  <c r="B69" i="65"/>
  <c r="B505" i="65"/>
  <c r="C504" i="65"/>
  <c r="I28" i="62"/>
  <c r="B66" i="62"/>
  <c r="C62" i="62"/>
  <c r="B61" i="61"/>
  <c r="G68" i="61"/>
  <c r="A68" i="61" s="1"/>
  <c r="K68" i="61" s="1"/>
  <c r="E68" i="61" s="1"/>
  <c r="C333" i="61"/>
  <c r="C501" i="61"/>
  <c r="A66" i="61"/>
  <c r="M66" i="61" s="1"/>
  <c r="D66" i="61" s="1"/>
  <c r="C18" i="61"/>
  <c r="B17" i="61"/>
  <c r="C249" i="61"/>
  <c r="C265" i="61"/>
  <c r="N69" i="65"/>
  <c r="M69" i="65"/>
  <c r="L69" i="65"/>
  <c r="K69" i="65"/>
  <c r="E69" i="65" s="1"/>
  <c r="AL69" i="65"/>
  <c r="G71" i="65"/>
  <c r="A70" i="65"/>
  <c r="B503" i="62"/>
  <c r="C502" i="62"/>
  <c r="C261" i="61"/>
  <c r="B60" i="61"/>
  <c r="C59" i="61" s="1"/>
  <c r="C58" i="61"/>
  <c r="C56" i="61"/>
  <c r="C313" i="61"/>
  <c r="C328" i="61"/>
  <c r="I22" i="61"/>
  <c r="I23" i="61"/>
  <c r="B13" i="61"/>
  <c r="C257" i="61"/>
  <c r="C20" i="61"/>
  <c r="C253" i="61"/>
  <c r="B56" i="61"/>
  <c r="B63" i="61"/>
  <c r="C317" i="61"/>
  <c r="P11" i="61"/>
  <c r="Q63" i="61"/>
  <c r="R63" i="61" s="1"/>
  <c r="S63" i="61" s="1"/>
  <c r="T63" i="61" s="1"/>
  <c r="J66" i="61" s="1"/>
  <c r="J67" i="61" s="1"/>
  <c r="J68" i="61" s="1"/>
  <c r="J69" i="61" s="1"/>
  <c r="J70" i="61" s="1"/>
  <c r="J71" i="61" s="1"/>
  <c r="J72" i="61" s="1"/>
  <c r="J73" i="61" s="1"/>
  <c r="J74" i="61" s="1"/>
  <c r="J75" i="61" s="1"/>
  <c r="J76" i="61" s="1"/>
  <c r="J77" i="61" s="1"/>
  <c r="J78" i="61" s="1"/>
  <c r="J79" i="61" s="1"/>
  <c r="J80" i="61" s="1"/>
  <c r="J81" i="61" s="1"/>
  <c r="J82" i="61" s="1"/>
  <c r="J83" i="61" s="1"/>
  <c r="J84" i="61" s="1"/>
  <c r="J85" i="61" s="1"/>
  <c r="J86" i="61" s="1"/>
  <c r="J87" i="61" s="1"/>
  <c r="J88" i="61" s="1"/>
  <c r="J89" i="61" s="1"/>
  <c r="J90" i="61" s="1"/>
  <c r="J91" i="61" s="1"/>
  <c r="J92" i="61" s="1"/>
  <c r="J93" i="61" s="1"/>
  <c r="C29" i="61"/>
  <c r="C28" i="61"/>
  <c r="M67" i="61"/>
  <c r="L67" i="61"/>
  <c r="F67" i="61" s="1"/>
  <c r="N67" i="61"/>
  <c r="K67" i="61"/>
  <c r="E67" i="61" s="1"/>
  <c r="I24" i="61"/>
  <c r="I25" i="61"/>
  <c r="P24" i="61"/>
  <c r="P22" i="61"/>
  <c r="P27" i="61"/>
  <c r="P26" i="61"/>
  <c r="P21" i="61"/>
  <c r="C19" i="61"/>
  <c r="P23" i="61"/>
  <c r="P25" i="61"/>
  <c r="P14" i="61"/>
  <c r="P18" i="61"/>
  <c r="P12" i="61"/>
  <c r="P16" i="61"/>
  <c r="P13" i="61"/>
  <c r="B21" i="61"/>
  <c r="P3" i="61"/>
  <c r="P6" i="61"/>
  <c r="P5" i="61"/>
  <c r="P4" i="61"/>
  <c r="P2" i="61"/>
  <c r="P9" i="61"/>
  <c r="B16" i="61"/>
  <c r="G198" i="61"/>
  <c r="G199" i="61" s="1"/>
  <c r="A199" i="61" s="1"/>
  <c r="C199" i="61" s="1"/>
  <c r="A197" i="61"/>
  <c r="C197" i="61" s="1"/>
  <c r="C62" i="61"/>
  <c r="A195" i="61"/>
  <c r="C195" i="61" s="1"/>
  <c r="B504" i="61"/>
  <c r="C503" i="61"/>
  <c r="C502" i="61"/>
  <c r="C131" i="59"/>
  <c r="C104" i="59"/>
  <c r="C100" i="59"/>
  <c r="M96" i="59"/>
  <c r="C88" i="59"/>
  <c r="C84" i="59"/>
  <c r="C80" i="59"/>
  <c r="C78" i="59"/>
  <c r="C76" i="59"/>
  <c r="C74" i="59"/>
  <c r="C72" i="59"/>
  <c r="C70" i="59"/>
  <c r="C68" i="59"/>
  <c r="C66" i="59"/>
  <c r="J61" i="59"/>
  <c r="K61" i="59"/>
  <c r="B54" i="59"/>
  <c r="C47" i="59"/>
  <c r="P28" i="59"/>
  <c r="C14" i="59"/>
  <c r="C10" i="59"/>
  <c r="B10" i="59"/>
  <c r="B5" i="59"/>
  <c r="N68" i="62" l="1"/>
  <c r="C68" i="62" s="1"/>
  <c r="B66" i="61"/>
  <c r="B93" i="61" s="1"/>
  <c r="G69" i="61"/>
  <c r="G70" i="61" s="1"/>
  <c r="L67" i="62"/>
  <c r="U67" i="62" s="1"/>
  <c r="AL67" i="62"/>
  <c r="M67" i="62"/>
  <c r="D67" i="62" s="1"/>
  <c r="AL68" i="62"/>
  <c r="L68" i="62"/>
  <c r="U68" i="62" s="1"/>
  <c r="K68" i="62"/>
  <c r="E68" i="62" s="1"/>
  <c r="A70" i="62"/>
  <c r="L70" i="62" s="1"/>
  <c r="N66" i="61"/>
  <c r="C66" i="61" s="1"/>
  <c r="K67" i="62"/>
  <c r="E67" i="62" s="1"/>
  <c r="U69" i="62"/>
  <c r="B84" i="62"/>
  <c r="K66" i="61"/>
  <c r="E66" i="61" s="1"/>
  <c r="L66" i="61"/>
  <c r="F66" i="61" s="1"/>
  <c r="L68" i="61"/>
  <c r="F68" i="61" s="1"/>
  <c r="M68" i="61"/>
  <c r="N68" i="61"/>
  <c r="C505" i="65"/>
  <c r="B506" i="65"/>
  <c r="B90" i="62"/>
  <c r="B68" i="62"/>
  <c r="B88" i="62"/>
  <c r="B80" i="62"/>
  <c r="B77" i="62"/>
  <c r="B73" i="62"/>
  <c r="B74" i="62"/>
  <c r="B78" i="62"/>
  <c r="B91" i="62"/>
  <c r="B69" i="62"/>
  <c r="B79" i="62"/>
  <c r="B93" i="62"/>
  <c r="B81" i="62"/>
  <c r="B83" i="62"/>
  <c r="B92" i="62"/>
  <c r="B71" i="62"/>
  <c r="B86" i="62"/>
  <c r="B87" i="62"/>
  <c r="B67" i="62"/>
  <c r="B70" i="62"/>
  <c r="B82" i="62"/>
  <c r="B75" i="62"/>
  <c r="B76" i="62"/>
  <c r="B72" i="62"/>
  <c r="B85" i="62"/>
  <c r="B89" i="62"/>
  <c r="C14" i="61"/>
  <c r="A71" i="65"/>
  <c r="G72" i="65"/>
  <c r="D69" i="65"/>
  <c r="C69" i="65"/>
  <c r="AL70" i="65"/>
  <c r="N70" i="65"/>
  <c r="M70" i="65"/>
  <c r="L70" i="65"/>
  <c r="K70" i="65"/>
  <c r="E70" i="65" s="1"/>
  <c r="D68" i="62"/>
  <c r="B504" i="62"/>
  <c r="C503" i="62"/>
  <c r="G72" i="62"/>
  <c r="A71" i="62"/>
  <c r="C67" i="61"/>
  <c r="I28" i="61"/>
  <c r="B505" i="61"/>
  <c r="C504" i="61"/>
  <c r="C15" i="61"/>
  <c r="I15" i="61" s="1"/>
  <c r="AL70" i="62" l="1"/>
  <c r="A69" i="61"/>
  <c r="K69" i="61" s="1"/>
  <c r="E69" i="61" s="1"/>
  <c r="B70" i="61"/>
  <c r="C67" i="62"/>
  <c r="B69" i="61"/>
  <c r="B82" i="61"/>
  <c r="B76" i="61"/>
  <c r="B78" i="61"/>
  <c r="B90" i="61"/>
  <c r="B84" i="61"/>
  <c r="B86" i="61"/>
  <c r="B81" i="61"/>
  <c r="B92" i="61"/>
  <c r="B71" i="61"/>
  <c r="B75" i="61"/>
  <c r="B80" i="61"/>
  <c r="B79" i="61"/>
  <c r="B83" i="61"/>
  <c r="B68" i="61"/>
  <c r="B87" i="61"/>
  <c r="B91" i="61"/>
  <c r="B77" i="61"/>
  <c r="B72" i="61"/>
  <c r="B89" i="61"/>
  <c r="B88" i="61"/>
  <c r="B85" i="61"/>
  <c r="B73" i="61"/>
  <c r="B74" i="61"/>
  <c r="B67" i="61"/>
  <c r="N70" i="62"/>
  <c r="K70" i="62"/>
  <c r="E70" i="62" s="1"/>
  <c r="M70" i="62"/>
  <c r="C68" i="61"/>
  <c r="B507" i="65"/>
  <c r="C506" i="65"/>
  <c r="D70" i="65"/>
  <c r="C70" i="65"/>
  <c r="G73" i="65"/>
  <c r="A72" i="65"/>
  <c r="L71" i="65"/>
  <c r="K71" i="65"/>
  <c r="E71" i="65" s="1"/>
  <c r="AL71" i="65"/>
  <c r="N71" i="65"/>
  <c r="M71" i="65"/>
  <c r="M71" i="62"/>
  <c r="AL71" i="62"/>
  <c r="N71" i="62"/>
  <c r="L71" i="62"/>
  <c r="K71" i="62"/>
  <c r="E71" i="62" s="1"/>
  <c r="U70" i="62"/>
  <c r="C504" i="62"/>
  <c r="B505" i="62"/>
  <c r="G73" i="62"/>
  <c r="A72" i="62"/>
  <c r="G71" i="61"/>
  <c r="A70" i="61"/>
  <c r="B506" i="61"/>
  <c r="C505" i="61"/>
  <c r="C70" i="62" l="1"/>
  <c r="L69" i="61"/>
  <c r="F69" i="61" s="1"/>
  <c r="N69" i="61"/>
  <c r="M69" i="61"/>
  <c r="D70" i="62"/>
  <c r="C507" i="65"/>
  <c r="B508" i="65"/>
  <c r="C71" i="65"/>
  <c r="D71" i="65"/>
  <c r="AL72" i="65"/>
  <c r="N72" i="65"/>
  <c r="M72" i="65"/>
  <c r="L72" i="65"/>
  <c r="K72" i="65"/>
  <c r="E72" i="65" s="1"/>
  <c r="G74" i="65"/>
  <c r="A73" i="65"/>
  <c r="C71" i="62"/>
  <c r="D71" i="62"/>
  <c r="A73" i="62"/>
  <c r="G74" i="62"/>
  <c r="L72" i="62"/>
  <c r="N72" i="62"/>
  <c r="M72" i="62"/>
  <c r="K72" i="62"/>
  <c r="E72" i="62" s="1"/>
  <c r="AL72" i="62"/>
  <c r="B506" i="62"/>
  <c r="C505" i="62"/>
  <c r="U71" i="62"/>
  <c r="A71" i="61"/>
  <c r="G72" i="61"/>
  <c r="N70" i="61"/>
  <c r="M70" i="61"/>
  <c r="K70" i="61"/>
  <c r="E70" i="61" s="1"/>
  <c r="L70" i="61"/>
  <c r="F70" i="61" s="1"/>
  <c r="B507" i="61"/>
  <c r="C506" i="61"/>
  <c r="C69" i="61" l="1"/>
  <c r="B509" i="65"/>
  <c r="C508" i="65"/>
  <c r="D72" i="65"/>
  <c r="C72" i="65"/>
  <c r="AL73" i="65"/>
  <c r="N73" i="65"/>
  <c r="M73" i="65"/>
  <c r="L73" i="65"/>
  <c r="K73" i="65"/>
  <c r="E73" i="65" s="1"/>
  <c r="A74" i="65"/>
  <c r="G75" i="65"/>
  <c r="C72" i="62"/>
  <c r="D72" i="62"/>
  <c r="U72" i="62"/>
  <c r="N73" i="62"/>
  <c r="K73" i="62"/>
  <c r="E73" i="62" s="1"/>
  <c r="M73" i="62"/>
  <c r="L73" i="62"/>
  <c r="AL73" i="62"/>
  <c r="B507" i="62"/>
  <c r="C506" i="62"/>
  <c r="A74" i="62"/>
  <c r="G75" i="62"/>
  <c r="B508" i="61"/>
  <c r="C507" i="61"/>
  <c r="C70" i="61"/>
  <c r="K71" i="61"/>
  <c r="E71" i="61" s="1"/>
  <c r="N71" i="61"/>
  <c r="M71" i="61"/>
  <c r="L71" i="61"/>
  <c r="F71" i="61" s="1"/>
  <c r="G73" i="61"/>
  <c r="A72" i="61"/>
  <c r="C509" i="65" l="1"/>
  <c r="B510" i="65"/>
  <c r="G76" i="65"/>
  <c r="A75" i="65"/>
  <c r="M74" i="65"/>
  <c r="L74" i="65"/>
  <c r="K74" i="65"/>
  <c r="E74" i="65" s="1"/>
  <c r="N74" i="65"/>
  <c r="AL74" i="65"/>
  <c r="D73" i="65"/>
  <c r="C73" i="65"/>
  <c r="B508" i="62"/>
  <c r="C507" i="62"/>
  <c r="U73" i="62"/>
  <c r="D73" i="62"/>
  <c r="C73" i="62"/>
  <c r="G76" i="62"/>
  <c r="A75" i="62"/>
  <c r="AL74" i="62"/>
  <c r="M74" i="62"/>
  <c r="K74" i="62"/>
  <c r="E74" i="62" s="1"/>
  <c r="L74" i="62"/>
  <c r="N74" i="62"/>
  <c r="C71" i="61"/>
  <c r="N72" i="61"/>
  <c r="L72" i="61"/>
  <c r="F72" i="61" s="1"/>
  <c r="K72" i="61"/>
  <c r="E72" i="61" s="1"/>
  <c r="M72" i="61"/>
  <c r="G74" i="61"/>
  <c r="A73" i="61"/>
  <c r="B509" i="61"/>
  <c r="C508" i="61"/>
  <c r="B511" i="65" l="1"/>
  <c r="C510" i="65"/>
  <c r="C74" i="65"/>
  <c r="D74" i="65"/>
  <c r="AL75" i="65"/>
  <c r="N75" i="65"/>
  <c r="M75" i="65"/>
  <c r="L75" i="65"/>
  <c r="K75" i="65"/>
  <c r="E75" i="65" s="1"/>
  <c r="A76" i="65"/>
  <c r="G77" i="65"/>
  <c r="C508" i="62"/>
  <c r="B509" i="62"/>
  <c r="M75" i="62"/>
  <c r="K75" i="62"/>
  <c r="E75" i="62" s="1"/>
  <c r="N75" i="62"/>
  <c r="AL75" i="62"/>
  <c r="L75" i="62"/>
  <c r="G77" i="62"/>
  <c r="A76" i="62"/>
  <c r="C74" i="62"/>
  <c r="D74" i="62"/>
  <c r="U74" i="62"/>
  <c r="B510" i="61"/>
  <c r="C509" i="61"/>
  <c r="N73" i="61"/>
  <c r="L73" i="61"/>
  <c r="F73" i="61" s="1"/>
  <c r="K73" i="61"/>
  <c r="E73" i="61" s="1"/>
  <c r="M73" i="61"/>
  <c r="C72" i="61"/>
  <c r="G75" i="61"/>
  <c r="A74" i="61"/>
  <c r="C511" i="65" l="1"/>
  <c r="B512" i="65"/>
  <c r="K76" i="65"/>
  <c r="E76" i="65" s="1"/>
  <c r="L76" i="65"/>
  <c r="AL76" i="65"/>
  <c r="N76" i="65"/>
  <c r="M76" i="65"/>
  <c r="D75" i="65"/>
  <c r="C75" i="65"/>
  <c r="G78" i="65"/>
  <c r="A77" i="65"/>
  <c r="C75" i="62"/>
  <c r="D75" i="62"/>
  <c r="A77" i="62"/>
  <c r="G78" i="62"/>
  <c r="U75" i="62"/>
  <c r="L76" i="62"/>
  <c r="K76" i="62"/>
  <c r="E76" i="62" s="1"/>
  <c r="M76" i="62"/>
  <c r="AL76" i="62"/>
  <c r="N76" i="62"/>
  <c r="B510" i="62"/>
  <c r="C509" i="62"/>
  <c r="C73" i="61"/>
  <c r="L74" i="61"/>
  <c r="F74" i="61" s="1"/>
  <c r="N74" i="61"/>
  <c r="M74" i="61"/>
  <c r="K74" i="61"/>
  <c r="E74" i="61" s="1"/>
  <c r="A75" i="61"/>
  <c r="G76" i="61"/>
  <c r="B511" i="61"/>
  <c r="C510" i="61"/>
  <c r="B513" i="65" l="1"/>
  <c r="C512" i="65"/>
  <c r="G79" i="65"/>
  <c r="A78" i="65"/>
  <c r="D76" i="65"/>
  <c r="C76" i="65"/>
  <c r="N77" i="65"/>
  <c r="M77" i="65"/>
  <c r="L77" i="65"/>
  <c r="K77" i="65"/>
  <c r="E77" i="65" s="1"/>
  <c r="AL77" i="65"/>
  <c r="U76" i="62"/>
  <c r="N77" i="62"/>
  <c r="K77" i="62"/>
  <c r="E77" i="62" s="1"/>
  <c r="AL77" i="62"/>
  <c r="M77" i="62"/>
  <c r="L77" i="62"/>
  <c r="D76" i="62"/>
  <c r="C76" i="62"/>
  <c r="B511" i="62"/>
  <c r="C510" i="62"/>
  <c r="A78" i="62"/>
  <c r="G79" i="62"/>
  <c r="B512" i="61"/>
  <c r="C511" i="61"/>
  <c r="A76" i="61"/>
  <c r="G77" i="61"/>
  <c r="M75" i="61"/>
  <c r="L75" i="61"/>
  <c r="F75" i="61" s="1"/>
  <c r="N75" i="61"/>
  <c r="K75" i="61"/>
  <c r="E75" i="61" s="1"/>
  <c r="C74" i="61"/>
  <c r="C513" i="65" l="1"/>
  <c r="B514" i="65"/>
  <c r="D77" i="65"/>
  <c r="C77" i="65"/>
  <c r="AL78" i="65"/>
  <c r="N78" i="65"/>
  <c r="M78" i="65"/>
  <c r="L78" i="65"/>
  <c r="K78" i="65"/>
  <c r="E78" i="65" s="1"/>
  <c r="A79" i="65"/>
  <c r="G80" i="65"/>
  <c r="B512" i="62"/>
  <c r="C511" i="62"/>
  <c r="U77" i="62"/>
  <c r="D77" i="62"/>
  <c r="C77" i="62"/>
  <c r="G80" i="62"/>
  <c r="A79" i="62"/>
  <c r="AL78" i="62"/>
  <c r="N78" i="62"/>
  <c r="M78" i="62"/>
  <c r="K78" i="62"/>
  <c r="E78" i="62" s="1"/>
  <c r="L78" i="62"/>
  <c r="C75" i="61"/>
  <c r="A77" i="61"/>
  <c r="G78" i="61"/>
  <c r="M76" i="61"/>
  <c r="L76" i="61"/>
  <c r="F76" i="61" s="1"/>
  <c r="N76" i="61"/>
  <c r="K76" i="61"/>
  <c r="E76" i="61" s="1"/>
  <c r="B513" i="61"/>
  <c r="C512" i="61"/>
  <c r="B515" i="65" l="1"/>
  <c r="C514" i="65"/>
  <c r="G81" i="65"/>
  <c r="A80" i="65"/>
  <c r="L79" i="65"/>
  <c r="K79" i="65"/>
  <c r="E79" i="65" s="1"/>
  <c r="AL79" i="65"/>
  <c r="M79" i="65"/>
  <c r="N79" i="65"/>
  <c r="D78" i="65"/>
  <c r="C78" i="65"/>
  <c r="C512" i="62"/>
  <c r="B513" i="62"/>
  <c r="AL79" i="62"/>
  <c r="M79" i="62"/>
  <c r="K79" i="62"/>
  <c r="E79" i="62" s="1"/>
  <c r="L79" i="62"/>
  <c r="N79" i="62"/>
  <c r="G81" i="62"/>
  <c r="A80" i="62"/>
  <c r="D78" i="62"/>
  <c r="C78" i="62"/>
  <c r="U78" i="62"/>
  <c r="G79" i="61"/>
  <c r="A78" i="61"/>
  <c r="C76" i="61"/>
  <c r="M77" i="61"/>
  <c r="K77" i="61"/>
  <c r="E77" i="61" s="1"/>
  <c r="N77" i="61"/>
  <c r="L77" i="61"/>
  <c r="F77" i="61" s="1"/>
  <c r="B514" i="61"/>
  <c r="C513" i="61"/>
  <c r="C515" i="65" l="1"/>
  <c r="B516" i="65"/>
  <c r="G82" i="65"/>
  <c r="A81" i="65"/>
  <c r="AL80" i="65"/>
  <c r="N80" i="65"/>
  <c r="M80" i="65"/>
  <c r="L80" i="65"/>
  <c r="K80" i="65"/>
  <c r="E80" i="65" s="1"/>
  <c r="C79" i="65"/>
  <c r="D79" i="65"/>
  <c r="M80" i="62"/>
  <c r="L80" i="62"/>
  <c r="AL80" i="62"/>
  <c r="N80" i="62"/>
  <c r="K80" i="62"/>
  <c r="E80" i="62" s="1"/>
  <c r="G82" i="62"/>
  <c r="A81" i="62"/>
  <c r="U79" i="62"/>
  <c r="B514" i="62"/>
  <c r="C513" i="62"/>
  <c r="C79" i="62"/>
  <c r="D79" i="62"/>
  <c r="B515" i="61"/>
  <c r="C514" i="61"/>
  <c r="N78" i="61"/>
  <c r="M78" i="61"/>
  <c r="K78" i="61"/>
  <c r="E78" i="61" s="1"/>
  <c r="L78" i="61"/>
  <c r="F78" i="61" s="1"/>
  <c r="A79" i="61"/>
  <c r="G80" i="61"/>
  <c r="C77" i="61"/>
  <c r="B517" i="65" l="1"/>
  <c r="C516" i="65"/>
  <c r="D80" i="65"/>
  <c r="C80" i="65"/>
  <c r="AL81" i="65"/>
  <c r="N81" i="65"/>
  <c r="M81" i="65"/>
  <c r="L81" i="65"/>
  <c r="K81" i="65"/>
  <c r="E81" i="65" s="1"/>
  <c r="A82" i="65"/>
  <c r="G83" i="65"/>
  <c r="N81" i="62"/>
  <c r="L81" i="62"/>
  <c r="K81" i="62"/>
  <c r="E81" i="62" s="1"/>
  <c r="AL81" i="62"/>
  <c r="M81" i="62"/>
  <c r="B515" i="62"/>
  <c r="C514" i="62"/>
  <c r="U80" i="62"/>
  <c r="C80" i="62"/>
  <c r="D80" i="62"/>
  <c r="A82" i="62"/>
  <c r="G83" i="62"/>
  <c r="G81" i="61"/>
  <c r="A80" i="61"/>
  <c r="K79" i="61"/>
  <c r="E79" i="61" s="1"/>
  <c r="N79" i="61"/>
  <c r="M79" i="61"/>
  <c r="L79" i="61"/>
  <c r="F79" i="61" s="1"/>
  <c r="B516" i="61"/>
  <c r="C515" i="61"/>
  <c r="C78" i="61"/>
  <c r="C517" i="65" l="1"/>
  <c r="B518" i="65"/>
  <c r="M82" i="65"/>
  <c r="L82" i="65"/>
  <c r="K82" i="65"/>
  <c r="E82" i="65" s="1"/>
  <c r="AL82" i="65"/>
  <c r="N82" i="65"/>
  <c r="D81" i="65"/>
  <c r="C81" i="65"/>
  <c r="G84" i="65"/>
  <c r="A83" i="65"/>
  <c r="B516" i="62"/>
  <c r="C515" i="62"/>
  <c r="A83" i="62"/>
  <c r="G84" i="62"/>
  <c r="D81" i="62"/>
  <c r="C81" i="62"/>
  <c r="AL82" i="62"/>
  <c r="N82" i="62"/>
  <c r="M82" i="62"/>
  <c r="K82" i="62"/>
  <c r="E82" i="62" s="1"/>
  <c r="L82" i="62"/>
  <c r="U81" i="62"/>
  <c r="N80" i="61"/>
  <c r="L80" i="61"/>
  <c r="F80" i="61" s="1"/>
  <c r="K80" i="61"/>
  <c r="E80" i="61" s="1"/>
  <c r="M80" i="61"/>
  <c r="G82" i="61"/>
  <c r="A81" i="61"/>
  <c r="B517" i="61"/>
  <c r="C516" i="61"/>
  <c r="C79" i="61"/>
  <c r="B519" i="65" l="1"/>
  <c r="C518" i="65"/>
  <c r="C82" i="65"/>
  <c r="D82" i="65"/>
  <c r="AL83" i="65"/>
  <c r="N83" i="65"/>
  <c r="M83" i="65"/>
  <c r="L83" i="65"/>
  <c r="K83" i="65"/>
  <c r="E83" i="65" s="1"/>
  <c r="A84" i="65"/>
  <c r="G85" i="65"/>
  <c r="K83" i="62"/>
  <c r="E83" i="62" s="1"/>
  <c r="AL83" i="62"/>
  <c r="M83" i="62"/>
  <c r="N83" i="62"/>
  <c r="L83" i="62"/>
  <c r="U82" i="62"/>
  <c r="D82" i="62"/>
  <c r="C82" i="62"/>
  <c r="C516" i="62"/>
  <c r="B517" i="62"/>
  <c r="G85" i="62"/>
  <c r="A84" i="62"/>
  <c r="B518" i="61"/>
  <c r="C517" i="61"/>
  <c r="N81" i="61"/>
  <c r="L81" i="61"/>
  <c r="F81" i="61" s="1"/>
  <c r="K81" i="61"/>
  <c r="E81" i="61" s="1"/>
  <c r="M81" i="61"/>
  <c r="G83" i="61"/>
  <c r="A82" i="61"/>
  <c r="C80" i="61"/>
  <c r="C519" i="65" l="1"/>
  <c r="B520" i="65"/>
  <c r="K84" i="65"/>
  <c r="E84" i="65" s="1"/>
  <c r="AL84" i="65"/>
  <c r="N84" i="65"/>
  <c r="M84" i="65"/>
  <c r="L84" i="65"/>
  <c r="D83" i="65"/>
  <c r="C83" i="65"/>
  <c r="G86" i="65"/>
  <c r="A85" i="65"/>
  <c r="C83" i="62"/>
  <c r="D83" i="62"/>
  <c r="B518" i="62"/>
  <c r="C517" i="62"/>
  <c r="M84" i="62"/>
  <c r="L84" i="62"/>
  <c r="AL84" i="62"/>
  <c r="K84" i="62"/>
  <c r="E84" i="62" s="1"/>
  <c r="N84" i="62"/>
  <c r="U83" i="62"/>
  <c r="G86" i="62"/>
  <c r="A85" i="62"/>
  <c r="L82" i="61"/>
  <c r="F82" i="61" s="1"/>
  <c r="N82" i="61"/>
  <c r="M82" i="61"/>
  <c r="K82" i="61"/>
  <c r="E82" i="61" s="1"/>
  <c r="B519" i="61"/>
  <c r="C518" i="61"/>
  <c r="A83" i="61"/>
  <c r="G84" i="61"/>
  <c r="C81" i="61"/>
  <c r="B521" i="65" l="1"/>
  <c r="C520" i="65"/>
  <c r="G87" i="65"/>
  <c r="A86" i="65"/>
  <c r="D84" i="65"/>
  <c r="C84" i="65"/>
  <c r="N85" i="65"/>
  <c r="M85" i="65"/>
  <c r="L85" i="65"/>
  <c r="K85" i="65"/>
  <c r="E85" i="65" s="1"/>
  <c r="AL85" i="65"/>
  <c r="U84" i="62"/>
  <c r="B519" i="62"/>
  <c r="C518" i="62"/>
  <c r="N85" i="62"/>
  <c r="L85" i="62"/>
  <c r="K85" i="62"/>
  <c r="E85" i="62" s="1"/>
  <c r="M85" i="62"/>
  <c r="AL85" i="62"/>
  <c r="C84" i="62"/>
  <c r="D84" i="62"/>
  <c r="A86" i="62"/>
  <c r="G87" i="62"/>
  <c r="G85" i="61"/>
  <c r="A84" i="61"/>
  <c r="M83" i="61"/>
  <c r="L83" i="61"/>
  <c r="F83" i="61" s="1"/>
  <c r="K83" i="61"/>
  <c r="E83" i="61" s="1"/>
  <c r="N83" i="61"/>
  <c r="B520" i="61"/>
  <c r="C519" i="61"/>
  <c r="C82" i="61"/>
  <c r="C521" i="65" l="1"/>
  <c r="B522" i="65"/>
  <c r="A87" i="65"/>
  <c r="G88" i="65"/>
  <c r="D85" i="65"/>
  <c r="C85" i="65"/>
  <c r="AL86" i="65"/>
  <c r="N86" i="65"/>
  <c r="M86" i="65"/>
  <c r="L86" i="65"/>
  <c r="K86" i="65"/>
  <c r="E86" i="65" s="1"/>
  <c r="B520" i="62"/>
  <c r="C519" i="62"/>
  <c r="D85" i="62"/>
  <c r="C85" i="62"/>
  <c r="U85" i="62"/>
  <c r="A87" i="62"/>
  <c r="G88" i="62"/>
  <c r="AL86" i="62"/>
  <c r="N86" i="62"/>
  <c r="M86" i="62"/>
  <c r="K86" i="62"/>
  <c r="E86" i="62" s="1"/>
  <c r="L86" i="62"/>
  <c r="N84" i="61"/>
  <c r="M84" i="61"/>
  <c r="L84" i="61"/>
  <c r="F84" i="61" s="1"/>
  <c r="K84" i="61"/>
  <c r="E84" i="61" s="1"/>
  <c r="A85" i="61"/>
  <c r="G86" i="61"/>
  <c r="B521" i="61"/>
  <c r="C520" i="61"/>
  <c r="C83" i="61"/>
  <c r="B523" i="65" l="1"/>
  <c r="C522" i="65"/>
  <c r="G89" i="65"/>
  <c r="A88" i="65"/>
  <c r="L87" i="65"/>
  <c r="K87" i="65"/>
  <c r="E87" i="65" s="1"/>
  <c r="AL87" i="65"/>
  <c r="N87" i="65"/>
  <c r="M87" i="65"/>
  <c r="D86" i="65"/>
  <c r="C86" i="65"/>
  <c r="D86" i="62"/>
  <c r="C86" i="62"/>
  <c r="K87" i="62"/>
  <c r="E87" i="62" s="1"/>
  <c r="AL87" i="62"/>
  <c r="M87" i="62"/>
  <c r="L87" i="62"/>
  <c r="N87" i="62"/>
  <c r="C520" i="62"/>
  <c r="B521" i="62"/>
  <c r="G89" i="62"/>
  <c r="A88" i="62"/>
  <c r="U86" i="62"/>
  <c r="C84" i="61"/>
  <c r="B522" i="61"/>
  <c r="C521" i="61"/>
  <c r="G87" i="61"/>
  <c r="A86" i="61"/>
  <c r="M85" i="61"/>
  <c r="K85" i="61"/>
  <c r="E85" i="61" s="1"/>
  <c r="N85" i="61"/>
  <c r="L85" i="61"/>
  <c r="F85" i="61" s="1"/>
  <c r="B524" i="65" l="1"/>
  <c r="C523" i="65"/>
  <c r="AL88" i="65"/>
  <c r="N88" i="65"/>
  <c r="M88" i="65"/>
  <c r="L88" i="65"/>
  <c r="K88" i="65"/>
  <c r="E88" i="65" s="1"/>
  <c r="A89" i="65"/>
  <c r="G90" i="65"/>
  <c r="C87" i="65"/>
  <c r="D87" i="65"/>
  <c r="C87" i="62"/>
  <c r="D87" i="62"/>
  <c r="M88" i="62"/>
  <c r="L88" i="62"/>
  <c r="K88" i="62"/>
  <c r="E88" i="62" s="1"/>
  <c r="N88" i="62"/>
  <c r="AL88" i="62"/>
  <c r="G90" i="62"/>
  <c r="A89" i="62"/>
  <c r="B522" i="62"/>
  <c r="C521" i="62"/>
  <c r="U87" i="62"/>
  <c r="B523" i="61"/>
  <c r="C522" i="61"/>
  <c r="C85" i="61"/>
  <c r="N86" i="61"/>
  <c r="M86" i="61"/>
  <c r="L86" i="61"/>
  <c r="F86" i="61" s="1"/>
  <c r="K86" i="61"/>
  <c r="E86" i="61" s="1"/>
  <c r="A87" i="61"/>
  <c r="G88" i="61"/>
  <c r="B525" i="65" l="1"/>
  <c r="C524" i="65"/>
  <c r="D88" i="65"/>
  <c r="C88" i="65"/>
  <c r="G91" i="65"/>
  <c r="A90" i="65"/>
  <c r="K89" i="65"/>
  <c r="E89" i="65" s="1"/>
  <c r="N89" i="65"/>
  <c r="M89" i="65"/>
  <c r="L89" i="65"/>
  <c r="AL89" i="65"/>
  <c r="C88" i="62"/>
  <c r="D88" i="62"/>
  <c r="B523" i="62"/>
  <c r="C522" i="62"/>
  <c r="N89" i="62"/>
  <c r="L89" i="62"/>
  <c r="K89" i="62"/>
  <c r="E89" i="62" s="1"/>
  <c r="AL89" i="62"/>
  <c r="M89" i="62"/>
  <c r="A90" i="62"/>
  <c r="G91" i="62"/>
  <c r="U88" i="62"/>
  <c r="K87" i="61"/>
  <c r="E87" i="61" s="1"/>
  <c r="N87" i="61"/>
  <c r="M87" i="61"/>
  <c r="L87" i="61"/>
  <c r="F87" i="61" s="1"/>
  <c r="B524" i="61"/>
  <c r="C523" i="61"/>
  <c r="G89" i="61"/>
  <c r="A88" i="61"/>
  <c r="C86" i="61"/>
  <c r="B526" i="65" l="1"/>
  <c r="C525" i="65"/>
  <c r="A91" i="65"/>
  <c r="G92" i="65"/>
  <c r="C89" i="65"/>
  <c r="D89" i="65"/>
  <c r="N90" i="65"/>
  <c r="M90" i="65"/>
  <c r="K90" i="65"/>
  <c r="E90" i="65" s="1"/>
  <c r="AL90" i="65"/>
  <c r="L90" i="65"/>
  <c r="A91" i="62"/>
  <c r="G92" i="62"/>
  <c r="D89" i="62"/>
  <c r="C89" i="62"/>
  <c r="B524" i="62"/>
  <c r="C523" i="62"/>
  <c r="AL90" i="62"/>
  <c r="N90" i="62"/>
  <c r="M90" i="62"/>
  <c r="K90" i="62"/>
  <c r="E90" i="62" s="1"/>
  <c r="L90" i="62"/>
  <c r="U89" i="62"/>
  <c r="G90" i="61"/>
  <c r="A89" i="61"/>
  <c r="N88" i="61"/>
  <c r="L88" i="61"/>
  <c r="F88" i="61" s="1"/>
  <c r="K88" i="61"/>
  <c r="E88" i="61" s="1"/>
  <c r="M88" i="61"/>
  <c r="B525" i="61"/>
  <c r="C524" i="61"/>
  <c r="C87" i="61"/>
  <c r="B527" i="65" l="1"/>
  <c r="C526" i="65"/>
  <c r="A92" i="65"/>
  <c r="G93" i="65"/>
  <c r="AL91" i="65"/>
  <c r="N91" i="65"/>
  <c r="M91" i="65"/>
  <c r="L91" i="65"/>
  <c r="K91" i="65"/>
  <c r="E91" i="65" s="1"/>
  <c r="D90" i="65"/>
  <c r="C90" i="65"/>
  <c r="C524" i="62"/>
  <c r="B525" i="62"/>
  <c r="U90" i="62"/>
  <c r="G93" i="62"/>
  <c r="A92" i="62"/>
  <c r="D90" i="62"/>
  <c r="C90" i="62"/>
  <c r="K91" i="62"/>
  <c r="E91" i="62" s="1"/>
  <c r="AL91" i="62"/>
  <c r="M91" i="62"/>
  <c r="L91" i="62"/>
  <c r="N91" i="62"/>
  <c r="G91" i="61"/>
  <c r="A90" i="61"/>
  <c r="N89" i="61"/>
  <c r="M89" i="61"/>
  <c r="L89" i="61"/>
  <c r="F89" i="61" s="1"/>
  <c r="K89" i="61"/>
  <c r="E89" i="61" s="1"/>
  <c r="B526" i="61"/>
  <c r="C525" i="61"/>
  <c r="C88" i="61"/>
  <c r="C527" i="65" l="1"/>
  <c r="B528" i="65"/>
  <c r="D91" i="65"/>
  <c r="C91" i="65"/>
  <c r="L92" i="65"/>
  <c r="K92" i="65"/>
  <c r="E92" i="65" s="1"/>
  <c r="AL92" i="65"/>
  <c r="N92" i="65"/>
  <c r="M92" i="65"/>
  <c r="A93" i="65"/>
  <c r="G94" i="65"/>
  <c r="A93" i="62"/>
  <c r="G94" i="62"/>
  <c r="U91" i="62"/>
  <c r="C91" i="62"/>
  <c r="D91" i="62"/>
  <c r="B526" i="62"/>
  <c r="C525" i="62"/>
  <c r="M92" i="62"/>
  <c r="L92" i="62"/>
  <c r="AL92" i="62"/>
  <c r="N92" i="62"/>
  <c r="K92" i="62"/>
  <c r="E92" i="62" s="1"/>
  <c r="L90" i="61"/>
  <c r="F90" i="61" s="1"/>
  <c r="M90" i="61"/>
  <c r="N90" i="61"/>
  <c r="K90" i="61"/>
  <c r="E90" i="61" s="1"/>
  <c r="A91" i="61"/>
  <c r="G92" i="61"/>
  <c r="B527" i="61"/>
  <c r="C526" i="61"/>
  <c r="C89" i="61"/>
  <c r="B529" i="65" l="1"/>
  <c r="C528" i="65"/>
  <c r="AL93" i="65"/>
  <c r="N93" i="65"/>
  <c r="M93" i="65"/>
  <c r="L93" i="65"/>
  <c r="K93" i="65"/>
  <c r="E93" i="65" s="1"/>
  <c r="A94" i="65"/>
  <c r="G95" i="65"/>
  <c r="A95" i="65" s="1"/>
  <c r="D92" i="65"/>
  <c r="C92" i="65"/>
  <c r="C92" i="62"/>
  <c r="D92" i="62"/>
  <c r="B527" i="62"/>
  <c r="C526" i="62"/>
  <c r="U92" i="62"/>
  <c r="G95" i="62"/>
  <c r="A95" i="62" s="1"/>
  <c r="A94" i="62"/>
  <c r="N93" i="62"/>
  <c r="M93" i="62"/>
  <c r="L93" i="62"/>
  <c r="K93" i="62"/>
  <c r="E93" i="62" s="1"/>
  <c r="AL93" i="62"/>
  <c r="B528" i="61"/>
  <c r="C527" i="61"/>
  <c r="G93" i="61"/>
  <c r="A92" i="61"/>
  <c r="C90" i="61"/>
  <c r="M91" i="61"/>
  <c r="L91" i="61"/>
  <c r="F91" i="61" s="1"/>
  <c r="K91" i="61"/>
  <c r="E91" i="61" s="1"/>
  <c r="N91" i="61"/>
  <c r="C529" i="65" l="1"/>
  <c r="B530" i="65"/>
  <c r="D93" i="65"/>
  <c r="C93" i="65"/>
  <c r="R94" i="65"/>
  <c r="Q94" i="65"/>
  <c r="U93" i="62"/>
  <c r="B528" i="62"/>
  <c r="C527" i="62"/>
  <c r="D93" i="62"/>
  <c r="C93" i="62"/>
  <c r="R94" i="62"/>
  <c r="Q94" i="62"/>
  <c r="C91" i="61"/>
  <c r="A93" i="61"/>
  <c r="G94" i="61"/>
  <c r="B529" i="61"/>
  <c r="C528" i="61"/>
  <c r="N92" i="61"/>
  <c r="M92" i="61"/>
  <c r="L92" i="61"/>
  <c r="F92" i="61" s="1"/>
  <c r="K92" i="61"/>
  <c r="E92" i="61" s="1"/>
  <c r="B531" i="65" l="1"/>
  <c r="C530" i="65"/>
  <c r="C528" i="62"/>
  <c r="B529" i="62"/>
  <c r="M93" i="61"/>
  <c r="K93" i="61"/>
  <c r="E93" i="61" s="1"/>
  <c r="N93" i="61"/>
  <c r="L93" i="61"/>
  <c r="F93" i="61" s="1"/>
  <c r="C92" i="61"/>
  <c r="B530" i="61"/>
  <c r="C529" i="61"/>
  <c r="G95" i="61"/>
  <c r="A95" i="61" s="1"/>
  <c r="A94" i="61"/>
  <c r="B532" i="65" l="1"/>
  <c r="C531" i="65"/>
  <c r="B530" i="62"/>
  <c r="C529" i="62"/>
  <c r="C93" i="61"/>
  <c r="B531" i="61"/>
  <c r="C530" i="61"/>
  <c r="R94" i="61"/>
  <c r="Q94" i="61"/>
  <c r="B533" i="65" l="1"/>
  <c r="C532" i="65"/>
  <c r="B531" i="62"/>
  <c r="C530" i="62"/>
  <c r="B532" i="61"/>
  <c r="C531" i="61"/>
  <c r="C533" i="65" l="1"/>
  <c r="B534" i="65"/>
  <c r="B532" i="62"/>
  <c r="C531" i="62"/>
  <c r="B533" i="61"/>
  <c r="C532" i="61"/>
  <c r="B535" i="65" l="1"/>
  <c r="C534" i="65"/>
  <c r="C532" i="62"/>
  <c r="B533" i="62"/>
  <c r="B534" i="61"/>
  <c r="C533" i="61"/>
  <c r="B536" i="65" l="1"/>
  <c r="C535" i="65"/>
  <c r="B534" i="62"/>
  <c r="C533" i="62"/>
  <c r="B535" i="61"/>
  <c r="C534" i="61"/>
  <c r="B537" i="65" l="1"/>
  <c r="C536" i="65"/>
  <c r="B535" i="62"/>
  <c r="C534" i="62"/>
  <c r="B536" i="61"/>
  <c r="C535" i="61"/>
  <c r="C537" i="65" l="1"/>
  <c r="B538" i="65"/>
  <c r="B536" i="62"/>
  <c r="C535" i="62"/>
  <c r="B537" i="61"/>
  <c r="C536" i="61"/>
  <c r="B539" i="65" l="1"/>
  <c r="C538" i="65"/>
  <c r="C536" i="62"/>
  <c r="B537" i="62"/>
  <c r="B538" i="61"/>
  <c r="C537" i="61"/>
  <c r="C539" i="65" l="1"/>
  <c r="B540" i="65"/>
  <c r="B538" i="62"/>
  <c r="C537" i="62"/>
  <c r="B539" i="61"/>
  <c r="C538" i="61"/>
  <c r="B541" i="65" l="1"/>
  <c r="C540" i="65"/>
  <c r="B539" i="62"/>
  <c r="C538" i="62"/>
  <c r="B540" i="61"/>
  <c r="C539" i="61"/>
  <c r="C541" i="65" l="1"/>
  <c r="B542" i="65"/>
  <c r="B540" i="62"/>
  <c r="C539" i="62"/>
  <c r="B541" i="61"/>
  <c r="C540" i="61"/>
  <c r="B543" i="65" l="1"/>
  <c r="C542" i="65"/>
  <c r="C540" i="62"/>
  <c r="B541" i="62"/>
  <c r="B542" i="61"/>
  <c r="C541" i="61"/>
  <c r="C543" i="65" l="1"/>
  <c r="B544" i="65"/>
  <c r="B542" i="62"/>
  <c r="C541" i="62"/>
  <c r="B543" i="61"/>
  <c r="C542" i="61"/>
  <c r="B545" i="65" l="1"/>
  <c r="C544" i="65"/>
  <c r="B543" i="62"/>
  <c r="C542" i="62"/>
  <c r="B544" i="61"/>
  <c r="C543" i="61"/>
  <c r="B546" i="65" l="1"/>
  <c r="C545" i="65"/>
  <c r="B544" i="62"/>
  <c r="C543" i="62"/>
  <c r="B545" i="61"/>
  <c r="C544" i="61"/>
  <c r="B547" i="65" l="1"/>
  <c r="C546" i="65"/>
  <c r="C544" i="62"/>
  <c r="B545" i="62"/>
  <c r="B546" i="61"/>
  <c r="C545" i="61"/>
  <c r="C547" i="65" l="1"/>
  <c r="B548" i="65"/>
  <c r="B546" i="62"/>
  <c r="C545" i="62"/>
  <c r="B547" i="61"/>
  <c r="C546" i="61"/>
  <c r="B549" i="65" l="1"/>
  <c r="C548" i="65"/>
  <c r="B547" i="62"/>
  <c r="C546" i="62"/>
  <c r="B548" i="61"/>
  <c r="C547" i="61"/>
  <c r="B550" i="65" l="1"/>
  <c r="C549" i="65"/>
  <c r="B548" i="62"/>
  <c r="C547" i="62"/>
  <c r="B549" i="61"/>
  <c r="C548" i="61"/>
  <c r="C550" i="65" l="1"/>
  <c r="B551" i="65"/>
  <c r="C548" i="62"/>
  <c r="B549" i="62"/>
  <c r="B550" i="61"/>
  <c r="C549" i="61"/>
  <c r="C551" i="65" l="1"/>
  <c r="B552" i="65"/>
  <c r="B550" i="62"/>
  <c r="C549" i="62"/>
  <c r="B551" i="61"/>
  <c r="C550" i="61"/>
  <c r="B553" i="65" l="1"/>
  <c r="C552" i="65"/>
  <c r="B551" i="62"/>
  <c r="C550" i="62"/>
  <c r="B552" i="61"/>
  <c r="C551" i="61"/>
  <c r="C553" i="65" l="1"/>
  <c r="B554" i="65"/>
  <c r="B552" i="62"/>
  <c r="C551" i="62"/>
  <c r="B553" i="61"/>
  <c r="C552" i="61"/>
  <c r="B555" i="65" l="1"/>
  <c r="C554" i="65"/>
  <c r="C552" i="62"/>
  <c r="B553" i="62"/>
  <c r="B554" i="61"/>
  <c r="C553" i="61"/>
  <c r="C555" i="65" l="1"/>
  <c r="B556" i="65"/>
  <c r="B554" i="62"/>
  <c r="C553" i="62"/>
  <c r="B555" i="61"/>
  <c r="C554" i="61"/>
  <c r="B557" i="65" l="1"/>
  <c r="C556" i="65"/>
  <c r="B555" i="62"/>
  <c r="C554" i="62"/>
  <c r="B556" i="61"/>
  <c r="C555" i="61"/>
  <c r="C557" i="65" l="1"/>
  <c r="B558" i="65"/>
  <c r="B556" i="62"/>
  <c r="C555" i="62"/>
  <c r="B557" i="61"/>
  <c r="C556" i="61"/>
  <c r="B559" i="65" l="1"/>
  <c r="C558" i="65"/>
  <c r="C556" i="62"/>
  <c r="B557" i="62"/>
  <c r="B558" i="61"/>
  <c r="C557" i="61"/>
  <c r="C559" i="65" l="1"/>
  <c r="B560" i="65"/>
  <c r="B558" i="62"/>
  <c r="C557" i="62"/>
  <c r="B559" i="61"/>
  <c r="C558" i="61"/>
  <c r="B561" i="65" l="1"/>
  <c r="C560" i="65"/>
  <c r="B559" i="62"/>
  <c r="C558" i="62"/>
  <c r="B560" i="61"/>
  <c r="C559" i="61"/>
  <c r="C561" i="65" l="1"/>
  <c r="B562" i="65"/>
  <c r="B560" i="62"/>
  <c r="C559" i="62"/>
  <c r="B561" i="61"/>
  <c r="C560" i="61"/>
  <c r="B563" i="65" l="1"/>
  <c r="C562" i="65"/>
  <c r="C560" i="62"/>
  <c r="B561" i="62"/>
  <c r="B562" i="61"/>
  <c r="C561" i="61"/>
  <c r="C563" i="65" l="1"/>
  <c r="B564" i="65"/>
  <c r="B562" i="62"/>
  <c r="C561" i="62"/>
  <c r="B563" i="61"/>
  <c r="C562" i="61"/>
  <c r="B565" i="65" l="1"/>
  <c r="C564" i="65"/>
  <c r="B563" i="62"/>
  <c r="C562" i="62"/>
  <c r="B564" i="61"/>
  <c r="C563" i="61"/>
  <c r="C565" i="65" l="1"/>
  <c r="B566" i="65"/>
  <c r="B564" i="62"/>
  <c r="C563" i="62"/>
  <c r="B565" i="61"/>
  <c r="C564" i="61"/>
  <c r="B567" i="65" l="1"/>
  <c r="C566" i="65"/>
  <c r="C564" i="62"/>
  <c r="B565" i="62"/>
  <c r="B566" i="61"/>
  <c r="C565" i="61"/>
  <c r="C567" i="65" l="1"/>
  <c r="B568" i="65"/>
  <c r="B566" i="62"/>
  <c r="C565" i="62"/>
  <c r="B567" i="61"/>
  <c r="C566" i="61"/>
  <c r="B569" i="65" l="1"/>
  <c r="C568" i="65"/>
  <c r="B567" i="62"/>
  <c r="C566" i="62"/>
  <c r="B568" i="61"/>
  <c r="C567" i="61"/>
  <c r="B570" i="65" l="1"/>
  <c r="C569" i="65"/>
  <c r="B568" i="62"/>
  <c r="C567" i="62"/>
  <c r="B569" i="61"/>
  <c r="C568" i="61"/>
  <c r="B571" i="65" l="1"/>
  <c r="C570" i="65"/>
  <c r="C568" i="62"/>
  <c r="B569" i="62"/>
  <c r="B570" i="61"/>
  <c r="C569" i="61"/>
  <c r="C571" i="65" l="1"/>
  <c r="B572" i="65"/>
  <c r="B570" i="62"/>
  <c r="C569" i="62"/>
  <c r="B571" i="61"/>
  <c r="C570" i="61"/>
  <c r="B573" i="65" l="1"/>
  <c r="C572" i="65"/>
  <c r="B571" i="62"/>
  <c r="C570" i="62"/>
  <c r="B572" i="61"/>
  <c r="C571" i="61"/>
  <c r="C573" i="65" l="1"/>
  <c r="B574" i="65"/>
  <c r="B572" i="62"/>
  <c r="C571" i="62"/>
  <c r="B573" i="61"/>
  <c r="C572" i="61"/>
  <c r="B575" i="65" l="1"/>
  <c r="C574" i="65"/>
  <c r="C572" i="62"/>
  <c r="B573" i="62"/>
  <c r="B574" i="61"/>
  <c r="C573" i="61"/>
  <c r="C575" i="65" l="1"/>
  <c r="B576" i="65"/>
  <c r="B574" i="62"/>
  <c r="C573" i="62"/>
  <c r="B575" i="61"/>
  <c r="C574" i="61"/>
  <c r="B577" i="65" l="1"/>
  <c r="C576" i="65"/>
  <c r="B575" i="62"/>
  <c r="C574" i="62"/>
  <c r="B576" i="61"/>
  <c r="C575" i="61"/>
  <c r="C577" i="65" l="1"/>
  <c r="B578" i="65"/>
  <c r="B576" i="62"/>
  <c r="C575" i="62"/>
  <c r="B577" i="61"/>
  <c r="C576" i="61"/>
  <c r="C578" i="65" l="1"/>
  <c r="B579" i="65"/>
  <c r="C576" i="62"/>
  <c r="B577" i="62"/>
  <c r="B578" i="61"/>
  <c r="C577" i="61"/>
  <c r="B580" i="65" l="1"/>
  <c r="C579" i="65"/>
  <c r="B578" i="62"/>
  <c r="C577" i="62"/>
  <c r="B579" i="61"/>
  <c r="C578" i="61"/>
  <c r="B581" i="65" l="1"/>
  <c r="C580" i="65"/>
  <c r="B579" i="62"/>
  <c r="C578" i="62"/>
  <c r="B580" i="61"/>
  <c r="C579" i="61"/>
  <c r="C581" i="65" l="1"/>
  <c r="B582" i="65"/>
  <c r="B580" i="62"/>
  <c r="C579" i="62"/>
  <c r="B581" i="61"/>
  <c r="C580" i="61"/>
  <c r="B583" i="65" l="1"/>
  <c r="C582" i="65"/>
  <c r="C580" i="62"/>
  <c r="B581" i="62"/>
  <c r="B582" i="61"/>
  <c r="C581" i="61"/>
  <c r="B584" i="65" l="1"/>
  <c r="C583" i="65"/>
  <c r="B582" i="62"/>
  <c r="C581" i="62"/>
  <c r="B583" i="61"/>
  <c r="C582" i="61"/>
  <c r="B585" i="65" l="1"/>
  <c r="C584" i="65"/>
  <c r="B583" i="62"/>
  <c r="C582" i="62"/>
  <c r="B584" i="61"/>
  <c r="C583" i="61"/>
  <c r="B586" i="65" l="1"/>
  <c r="C585" i="65"/>
  <c r="B584" i="62"/>
  <c r="C583" i="62"/>
  <c r="B585" i="61"/>
  <c r="C584" i="61"/>
  <c r="B587" i="65" l="1"/>
  <c r="C586" i="65"/>
  <c r="C584" i="62"/>
  <c r="B585" i="62"/>
  <c r="B586" i="61"/>
  <c r="C585" i="61"/>
  <c r="C587" i="65" l="1"/>
  <c r="B588" i="65"/>
  <c r="B586" i="62"/>
  <c r="C585" i="62"/>
  <c r="B587" i="61"/>
  <c r="C586" i="61"/>
  <c r="B589" i="65" l="1"/>
  <c r="C588" i="65"/>
  <c r="B587" i="62"/>
  <c r="C586" i="62"/>
  <c r="B588" i="61"/>
  <c r="C587" i="61"/>
  <c r="C589" i="65" l="1"/>
  <c r="B590" i="65"/>
  <c r="B588" i="62"/>
  <c r="C587" i="62"/>
  <c r="B589" i="61"/>
  <c r="C588" i="61"/>
  <c r="B591" i="65" l="1"/>
  <c r="C590" i="65"/>
  <c r="C588" i="62"/>
  <c r="B589" i="62"/>
  <c r="B590" i="61"/>
  <c r="C589" i="61"/>
  <c r="B592" i="65" l="1"/>
  <c r="C591" i="65"/>
  <c r="B590" i="62"/>
  <c r="C589" i="62"/>
  <c r="B591" i="61"/>
  <c r="C590" i="61"/>
  <c r="B593" i="65" l="1"/>
  <c r="C592" i="65"/>
  <c r="B591" i="62"/>
  <c r="C590" i="62"/>
  <c r="B592" i="61"/>
  <c r="C591" i="61"/>
  <c r="B594" i="65" l="1"/>
  <c r="C593" i="65"/>
  <c r="B592" i="62"/>
  <c r="C591" i="62"/>
  <c r="B593" i="61"/>
  <c r="C592" i="61"/>
  <c r="B595" i="65" l="1"/>
  <c r="C594" i="65"/>
  <c r="C592" i="62"/>
  <c r="B593" i="62"/>
  <c r="B594" i="61"/>
  <c r="C593" i="61"/>
  <c r="B596" i="65" l="1"/>
  <c r="C595" i="65"/>
  <c r="B594" i="62"/>
  <c r="C593" i="62"/>
  <c r="B595" i="61"/>
  <c r="C594" i="61"/>
  <c r="B597" i="65" l="1"/>
  <c r="C596" i="65"/>
  <c r="B595" i="62"/>
  <c r="C594" i="62"/>
  <c r="B596" i="61"/>
  <c r="C595" i="61"/>
  <c r="C597" i="65" l="1"/>
  <c r="B598" i="65"/>
  <c r="B596" i="62"/>
  <c r="C595" i="62"/>
  <c r="B597" i="61"/>
  <c r="C596" i="61"/>
  <c r="B599" i="65" l="1"/>
  <c r="C598" i="65"/>
  <c r="B597" i="62"/>
  <c r="C596" i="62"/>
  <c r="B598" i="61"/>
  <c r="C597" i="61"/>
  <c r="B600" i="65" l="1"/>
  <c r="C599" i="65"/>
  <c r="B598" i="62"/>
  <c r="C597" i="62"/>
  <c r="B599" i="61"/>
  <c r="C598" i="61"/>
  <c r="B601" i="65" l="1"/>
  <c r="C600" i="65"/>
  <c r="B599" i="62"/>
  <c r="C598" i="62"/>
  <c r="B600" i="61"/>
  <c r="C599" i="61"/>
  <c r="B602" i="65" l="1"/>
  <c r="C601" i="65"/>
  <c r="B600" i="62"/>
  <c r="C599" i="62"/>
  <c r="B601" i="61"/>
  <c r="C600" i="61"/>
  <c r="B603" i="65" l="1"/>
  <c r="C602" i="65"/>
  <c r="B601" i="62"/>
  <c r="C600" i="62"/>
  <c r="B602" i="61"/>
  <c r="C601" i="61"/>
  <c r="C603" i="65" l="1"/>
  <c r="B604" i="65"/>
  <c r="B602" i="62"/>
  <c r="C601" i="62"/>
  <c r="B603" i="61"/>
  <c r="C602" i="61"/>
  <c r="B605" i="65" l="1"/>
  <c r="C604" i="65"/>
  <c r="B603" i="62"/>
  <c r="C602" i="62"/>
  <c r="B604" i="61"/>
  <c r="C603" i="61"/>
  <c r="C605" i="65" l="1"/>
  <c r="B606" i="65"/>
  <c r="B604" i="62"/>
  <c r="C603" i="62"/>
  <c r="B605" i="61"/>
  <c r="C604" i="61"/>
  <c r="B607" i="65" l="1"/>
  <c r="C606" i="65"/>
  <c r="B605" i="62"/>
  <c r="C604" i="62"/>
  <c r="B606" i="61"/>
  <c r="C605" i="61"/>
  <c r="C607" i="65" l="1"/>
  <c r="B608" i="65"/>
  <c r="C605" i="62"/>
  <c r="B606" i="62"/>
  <c r="B607" i="61"/>
  <c r="C606" i="61"/>
  <c r="B609" i="65" l="1"/>
  <c r="C608" i="65"/>
  <c r="B607" i="62"/>
  <c r="C606" i="62"/>
  <c r="B608" i="61"/>
  <c r="C607" i="61"/>
  <c r="C609" i="65" l="1"/>
  <c r="B610" i="65"/>
  <c r="C607" i="62"/>
  <c r="B608" i="62"/>
  <c r="B609" i="61"/>
  <c r="C608" i="61"/>
  <c r="B611" i="65" l="1"/>
  <c r="C610" i="65"/>
  <c r="B609" i="62"/>
  <c r="C608" i="62"/>
  <c r="B610" i="61"/>
  <c r="C609" i="61"/>
  <c r="B612" i="65" l="1"/>
  <c r="C611" i="65"/>
  <c r="C609" i="62"/>
  <c r="B610" i="62"/>
  <c r="B611" i="61"/>
  <c r="C610" i="61"/>
  <c r="B613" i="65" l="1"/>
  <c r="C612" i="65"/>
  <c r="B611" i="62"/>
  <c r="C610" i="62"/>
  <c r="B612" i="61"/>
  <c r="C611" i="61"/>
  <c r="B614" i="65" l="1"/>
  <c r="C613" i="65"/>
  <c r="B612" i="62"/>
  <c r="C611" i="62"/>
  <c r="B613" i="61"/>
  <c r="C612" i="61"/>
  <c r="B615" i="65" l="1"/>
  <c r="C614" i="65"/>
  <c r="B613" i="62"/>
  <c r="C612" i="62"/>
  <c r="B614" i="61"/>
  <c r="C613" i="61"/>
  <c r="B616" i="65" l="1"/>
  <c r="C615" i="65"/>
  <c r="B614" i="62"/>
  <c r="C613" i="62"/>
  <c r="B615" i="61"/>
  <c r="C614" i="61"/>
  <c r="B617" i="65" l="1"/>
  <c r="C616" i="65"/>
  <c r="B615" i="62"/>
  <c r="C614" i="62"/>
  <c r="B616" i="61"/>
  <c r="C615" i="61"/>
  <c r="B618" i="65" l="1"/>
  <c r="C617" i="65"/>
  <c r="B616" i="62"/>
  <c r="C615" i="62"/>
  <c r="B617" i="61"/>
  <c r="C616" i="61"/>
  <c r="B619" i="65" l="1"/>
  <c r="C618" i="65"/>
  <c r="B617" i="62"/>
  <c r="C616" i="62"/>
  <c r="B618" i="61"/>
  <c r="C617" i="61"/>
  <c r="B620" i="65" l="1"/>
  <c r="C619" i="65"/>
  <c r="B618" i="62"/>
  <c r="C617" i="62"/>
  <c r="B619" i="61"/>
  <c r="C618" i="61"/>
  <c r="B621" i="65" l="1"/>
  <c r="C620" i="65"/>
  <c r="B619" i="62"/>
  <c r="C618" i="62"/>
  <c r="B620" i="61"/>
  <c r="C619" i="61"/>
  <c r="B622" i="65" l="1"/>
  <c r="C621" i="65"/>
  <c r="B620" i="62"/>
  <c r="C619" i="62"/>
  <c r="B621" i="61"/>
  <c r="C620" i="61"/>
  <c r="C622" i="65" l="1"/>
  <c r="B623" i="65"/>
  <c r="B621" i="62"/>
  <c r="C620" i="62"/>
  <c r="B622" i="61"/>
  <c r="C621" i="61"/>
  <c r="B624" i="65" l="1"/>
  <c r="C623" i="65"/>
  <c r="C621" i="62"/>
  <c r="B622" i="62"/>
  <c r="B623" i="61"/>
  <c r="C622" i="61"/>
  <c r="B625" i="65" l="1"/>
  <c r="C624" i="65"/>
  <c r="B623" i="62"/>
  <c r="C622" i="62"/>
  <c r="B624" i="61"/>
  <c r="C623" i="61"/>
  <c r="B626" i="65" l="1"/>
  <c r="C625" i="65"/>
  <c r="C623" i="62"/>
  <c r="B624" i="62"/>
  <c r="B625" i="61"/>
  <c r="C624" i="61"/>
  <c r="B627" i="65" l="1"/>
  <c r="C626" i="65"/>
  <c r="B625" i="62"/>
  <c r="C624" i="62"/>
  <c r="C625" i="61"/>
  <c r="B626" i="61"/>
  <c r="B628" i="65" l="1"/>
  <c r="C627" i="65"/>
  <c r="C625" i="62"/>
  <c r="B626" i="62"/>
  <c r="B627" i="61"/>
  <c r="C626" i="61"/>
  <c r="C628" i="65" l="1"/>
  <c r="B629" i="65"/>
  <c r="B627" i="62"/>
  <c r="C626" i="62"/>
  <c r="B628" i="61"/>
  <c r="C627" i="61"/>
  <c r="B630" i="65" l="1"/>
  <c r="C629" i="65"/>
  <c r="B628" i="62"/>
  <c r="C627" i="62"/>
  <c r="B629" i="61"/>
  <c r="C628" i="61"/>
  <c r="B631" i="65" l="1"/>
  <c r="C630" i="65"/>
  <c r="B629" i="62"/>
  <c r="C628" i="62"/>
  <c r="B630" i="61"/>
  <c r="C629" i="61"/>
  <c r="B632" i="65" l="1"/>
  <c r="C631" i="65"/>
  <c r="B630" i="62"/>
  <c r="C629" i="62"/>
  <c r="B631" i="61"/>
  <c r="C630" i="61"/>
  <c r="B633" i="65" l="1"/>
  <c r="C632" i="65"/>
  <c r="B631" i="62"/>
  <c r="C630" i="62"/>
  <c r="B632" i="61"/>
  <c r="C631" i="61"/>
  <c r="B634" i="65" l="1"/>
  <c r="C633" i="65"/>
  <c r="B632" i="62"/>
  <c r="C631" i="62"/>
  <c r="C632" i="61"/>
  <c r="B633" i="61"/>
  <c r="C634" i="65" l="1"/>
  <c r="B635" i="65"/>
  <c r="B633" i="62"/>
  <c r="C632" i="62"/>
  <c r="B634" i="61"/>
  <c r="C633" i="61"/>
  <c r="B636" i="65" l="1"/>
  <c r="C635" i="65"/>
  <c r="B634" i="62"/>
  <c r="C633" i="62"/>
  <c r="B635" i="61"/>
  <c r="C634" i="61"/>
  <c r="C636" i="65" l="1"/>
  <c r="B637" i="65"/>
  <c r="B635" i="62"/>
  <c r="C634" i="62"/>
  <c r="B636" i="61"/>
  <c r="C635" i="61"/>
  <c r="B638" i="65" l="1"/>
  <c r="C637" i="65"/>
  <c r="B636" i="62"/>
  <c r="C635" i="62"/>
  <c r="B637" i="61"/>
  <c r="C636" i="61"/>
  <c r="B639" i="65" l="1"/>
  <c r="C638" i="65"/>
  <c r="B637" i="62"/>
  <c r="C636" i="62"/>
  <c r="B638" i="61"/>
  <c r="C637" i="61"/>
  <c r="B640" i="65" l="1"/>
  <c r="C639" i="65"/>
  <c r="C637" i="62"/>
  <c r="B638" i="62"/>
  <c r="B639" i="61"/>
  <c r="C638" i="61"/>
  <c r="C640" i="65" l="1"/>
  <c r="B641" i="65"/>
  <c r="B639" i="62"/>
  <c r="C638" i="62"/>
  <c r="B640" i="61"/>
  <c r="C639" i="61"/>
  <c r="B642" i="65" l="1"/>
  <c r="C641" i="65"/>
  <c r="C639" i="62"/>
  <c r="B640" i="62"/>
  <c r="B641" i="61"/>
  <c r="C640" i="61"/>
  <c r="B643" i="65" l="1"/>
  <c r="C642" i="65"/>
  <c r="B641" i="62"/>
  <c r="C640" i="62"/>
  <c r="B642" i="61"/>
  <c r="C641" i="61"/>
  <c r="C643" i="65" l="1"/>
  <c r="B644" i="65"/>
  <c r="C641" i="62"/>
  <c r="B642" i="62"/>
  <c r="B643" i="61"/>
  <c r="C642" i="61"/>
  <c r="B645" i="65" l="1"/>
  <c r="C644" i="65"/>
  <c r="B643" i="62"/>
  <c r="C642" i="62"/>
  <c r="B644" i="61"/>
  <c r="C643" i="61"/>
  <c r="B646" i="65" l="1"/>
  <c r="C645" i="65"/>
  <c r="B644" i="62"/>
  <c r="C643" i="62"/>
  <c r="B645" i="61"/>
  <c r="C644" i="61"/>
  <c r="C646" i="65" l="1"/>
  <c r="B647" i="65"/>
  <c r="B645" i="62"/>
  <c r="C644" i="62"/>
  <c r="B646" i="61"/>
  <c r="C645" i="61"/>
  <c r="B648" i="65" l="1"/>
  <c r="C647" i="65"/>
  <c r="B646" i="62"/>
  <c r="C645" i="62"/>
  <c r="B647" i="61"/>
  <c r="C646" i="61"/>
  <c r="C648" i="65" l="1"/>
  <c r="B649" i="65"/>
  <c r="B647" i="62"/>
  <c r="C646" i="62"/>
  <c r="B648" i="61"/>
  <c r="C647" i="61"/>
  <c r="B650" i="65" l="1"/>
  <c r="C649" i="65"/>
  <c r="B648" i="62"/>
  <c r="C647" i="62"/>
  <c r="B649" i="61"/>
  <c r="C648" i="61"/>
  <c r="C650" i="65" l="1"/>
  <c r="B651" i="65"/>
  <c r="B649" i="62"/>
  <c r="C648" i="62"/>
  <c r="B650" i="61"/>
  <c r="C649" i="61"/>
  <c r="B652" i="65" l="1"/>
  <c r="C651" i="65"/>
  <c r="B650" i="62"/>
  <c r="C649" i="62"/>
  <c r="B651" i="61"/>
  <c r="C650" i="61"/>
  <c r="B653" i="65" l="1"/>
  <c r="C652" i="65"/>
  <c r="B651" i="62"/>
  <c r="C650" i="62"/>
  <c r="B652" i="61"/>
  <c r="C651" i="61"/>
  <c r="B654" i="65" l="1"/>
  <c r="C653" i="65"/>
  <c r="B652" i="62"/>
  <c r="C651" i="62"/>
  <c r="B653" i="61"/>
  <c r="C652" i="61"/>
  <c r="B655" i="65" l="1"/>
  <c r="C654" i="65"/>
  <c r="B653" i="62"/>
  <c r="C652" i="62"/>
  <c r="B654" i="61"/>
  <c r="C653" i="61"/>
  <c r="C655" i="65" l="1"/>
  <c r="B656" i="65"/>
  <c r="C653" i="62"/>
  <c r="B654" i="62"/>
  <c r="B655" i="61"/>
  <c r="C654" i="61"/>
  <c r="B657" i="65" l="1"/>
  <c r="C656" i="65"/>
  <c r="B655" i="62"/>
  <c r="C654" i="62"/>
  <c r="B656" i="61"/>
  <c r="C655" i="61"/>
  <c r="C657" i="65" l="1"/>
  <c r="B658" i="65"/>
  <c r="C655" i="62"/>
  <c r="B656" i="62"/>
  <c r="B657" i="61"/>
  <c r="C656" i="61"/>
  <c r="B659" i="65" l="1"/>
  <c r="C658" i="65"/>
  <c r="B657" i="62"/>
  <c r="C656" i="62"/>
  <c r="C657" i="61"/>
  <c r="B658" i="61"/>
  <c r="C659" i="65" l="1"/>
  <c r="B660" i="65"/>
  <c r="C657" i="62"/>
  <c r="B658" i="62"/>
  <c r="B659" i="61"/>
  <c r="C658" i="61"/>
  <c r="B661" i="65" l="1"/>
  <c r="C660" i="65"/>
  <c r="B659" i="62"/>
  <c r="C658" i="62"/>
  <c r="B660" i="61"/>
  <c r="C659" i="61"/>
  <c r="B662" i="65" l="1"/>
  <c r="C661" i="65"/>
  <c r="B660" i="62"/>
  <c r="C659" i="62"/>
  <c r="B661" i="61"/>
  <c r="C660" i="61"/>
  <c r="B663" i="65" l="1"/>
  <c r="C662" i="65"/>
  <c r="B661" i="62"/>
  <c r="C660" i="62"/>
  <c r="B662" i="61"/>
  <c r="C661" i="61"/>
  <c r="B664" i="65" l="1"/>
  <c r="C663" i="65"/>
  <c r="B662" i="62"/>
  <c r="C661" i="62"/>
  <c r="B663" i="61"/>
  <c r="C662" i="61"/>
  <c r="B665" i="65" l="1"/>
  <c r="C664" i="65"/>
  <c r="B663" i="62"/>
  <c r="C662" i="62"/>
  <c r="B664" i="61"/>
  <c r="C663" i="61"/>
  <c r="B666" i="65" l="1"/>
  <c r="C665" i="65"/>
  <c r="B664" i="62"/>
  <c r="C663" i="62"/>
  <c r="C664" i="61"/>
  <c r="B665" i="61"/>
  <c r="B667" i="65" l="1"/>
  <c r="C666" i="65"/>
  <c r="B665" i="62"/>
  <c r="C664" i="62"/>
  <c r="B666" i="61"/>
  <c r="C665" i="61"/>
  <c r="C667" i="65" l="1"/>
  <c r="B668" i="65"/>
  <c r="B666" i="62"/>
  <c r="C665" i="62"/>
  <c r="B667" i="61"/>
  <c r="C666" i="61"/>
  <c r="C668" i="65" l="1"/>
  <c r="B669" i="65"/>
  <c r="B667" i="62"/>
  <c r="C666" i="62"/>
  <c r="B668" i="61"/>
  <c r="C667" i="61"/>
  <c r="B670" i="65" l="1"/>
  <c r="C669" i="65"/>
  <c r="B668" i="62"/>
  <c r="C667" i="62"/>
  <c r="B669" i="61"/>
  <c r="C668" i="61"/>
  <c r="B671" i="65" l="1"/>
  <c r="C670" i="65"/>
  <c r="B669" i="62"/>
  <c r="C668" i="62"/>
  <c r="B670" i="61"/>
  <c r="C669" i="61"/>
  <c r="B672" i="65" l="1"/>
  <c r="C671" i="65"/>
  <c r="C669" i="62"/>
  <c r="B670" i="62"/>
  <c r="B671" i="61"/>
  <c r="C670" i="61"/>
  <c r="B673" i="65" l="1"/>
  <c r="C672" i="65"/>
  <c r="B671" i="62"/>
  <c r="C670" i="62"/>
  <c r="B672" i="61"/>
  <c r="C671" i="61"/>
  <c r="C673" i="65" l="1"/>
  <c r="B674" i="65"/>
  <c r="C671" i="62"/>
  <c r="B672" i="62"/>
  <c r="B673" i="61"/>
  <c r="C672" i="61"/>
  <c r="B675" i="65" l="1"/>
  <c r="C674" i="65"/>
  <c r="B673" i="62"/>
  <c r="C672" i="62"/>
  <c r="B674" i="61"/>
  <c r="C673" i="61"/>
  <c r="C675" i="65" l="1"/>
  <c r="B676" i="65"/>
  <c r="C673" i="62"/>
  <c r="B674" i="62"/>
  <c r="B675" i="61"/>
  <c r="C674" i="61"/>
  <c r="B677" i="65" l="1"/>
  <c r="C676" i="65"/>
  <c r="B675" i="62"/>
  <c r="C674" i="62"/>
  <c r="B676" i="61"/>
  <c r="C675" i="61"/>
  <c r="C677" i="65" l="1"/>
  <c r="B678" i="65"/>
  <c r="B676" i="62"/>
  <c r="C675" i="62"/>
  <c r="B677" i="61"/>
  <c r="C676" i="61"/>
  <c r="B679" i="65" l="1"/>
  <c r="C678" i="65"/>
  <c r="B677" i="62"/>
  <c r="C676" i="62"/>
  <c r="B678" i="61"/>
  <c r="C677" i="61"/>
  <c r="B680" i="65" l="1"/>
  <c r="C679" i="65"/>
  <c r="B678" i="62"/>
  <c r="C677" i="62"/>
  <c r="B679" i="61"/>
  <c r="C678" i="61"/>
  <c r="B681" i="65" l="1"/>
  <c r="C680" i="65"/>
  <c r="B679" i="62"/>
  <c r="C678" i="62"/>
  <c r="B680" i="61"/>
  <c r="C679" i="61"/>
  <c r="B682" i="65" l="1"/>
  <c r="C681" i="65"/>
  <c r="B680" i="62"/>
  <c r="C679" i="62"/>
  <c r="B681" i="61"/>
  <c r="C680" i="61"/>
  <c r="C682" i="65" l="1"/>
  <c r="B683" i="65"/>
  <c r="B681" i="62"/>
  <c r="C680" i="62"/>
  <c r="B682" i="61"/>
  <c r="C681" i="61"/>
  <c r="B684" i="65" l="1"/>
  <c r="C683" i="65"/>
  <c r="B682" i="62"/>
  <c r="C681" i="62"/>
  <c r="B683" i="61"/>
  <c r="C682" i="61"/>
  <c r="B685" i="65" l="1"/>
  <c r="C684" i="65"/>
  <c r="B683" i="62"/>
  <c r="C682" i="62"/>
  <c r="B684" i="61"/>
  <c r="C683" i="61"/>
  <c r="B686" i="65" l="1"/>
  <c r="C685" i="65"/>
  <c r="B684" i="62"/>
  <c r="C683" i="62"/>
  <c r="B685" i="61"/>
  <c r="C684" i="61"/>
  <c r="B687" i="65" l="1"/>
  <c r="C686" i="65"/>
  <c r="B685" i="62"/>
  <c r="C684" i="62"/>
  <c r="B686" i="61"/>
  <c r="C685" i="61"/>
  <c r="B688" i="65" l="1"/>
  <c r="C687" i="65"/>
  <c r="C685" i="62"/>
  <c r="B686" i="62"/>
  <c r="B687" i="61"/>
  <c r="C686" i="61"/>
  <c r="B689" i="65" l="1"/>
  <c r="C688" i="65"/>
  <c r="B687" i="62"/>
  <c r="C686" i="62"/>
  <c r="B688" i="61"/>
  <c r="C687" i="61"/>
  <c r="C689" i="65" l="1"/>
  <c r="B690" i="65"/>
  <c r="C687" i="62"/>
  <c r="B688" i="62"/>
  <c r="B689" i="61"/>
  <c r="C688" i="61"/>
  <c r="B691" i="65" l="1"/>
  <c r="C690" i="65"/>
  <c r="B689" i="62"/>
  <c r="C688" i="62"/>
  <c r="C689" i="61"/>
  <c r="B690" i="61"/>
  <c r="B692" i="65" l="1"/>
  <c r="C691" i="65"/>
  <c r="C689" i="62"/>
  <c r="B690" i="62"/>
  <c r="B691" i="61"/>
  <c r="C690" i="61"/>
  <c r="C692" i="65" l="1"/>
  <c r="B693" i="65"/>
  <c r="B691" i="62"/>
  <c r="C690" i="62"/>
  <c r="B692" i="61"/>
  <c r="C691" i="61"/>
  <c r="B694" i="65" l="1"/>
  <c r="C693" i="65"/>
  <c r="B692" i="62"/>
  <c r="C691" i="62"/>
  <c r="B693" i="61"/>
  <c r="C692" i="61"/>
  <c r="B695" i="65" l="1"/>
  <c r="C694" i="65"/>
  <c r="B693" i="62"/>
  <c r="C692" i="62"/>
  <c r="B694" i="61"/>
  <c r="C693" i="61"/>
  <c r="B696" i="65" l="1"/>
  <c r="C695" i="65"/>
  <c r="B694" i="62"/>
  <c r="C693" i="62"/>
  <c r="B695" i="61"/>
  <c r="C694" i="61"/>
  <c r="B697" i="65" l="1"/>
  <c r="C696" i="65"/>
  <c r="B695" i="62"/>
  <c r="C694" i="62"/>
  <c r="B696" i="61"/>
  <c r="C695" i="61"/>
  <c r="B698" i="65" l="1"/>
  <c r="C697" i="65"/>
  <c r="B696" i="62"/>
  <c r="C695" i="62"/>
  <c r="C696" i="61"/>
  <c r="B697" i="61"/>
  <c r="B699" i="65" l="1"/>
  <c r="C698" i="65"/>
  <c r="B697" i="62"/>
  <c r="C696" i="62"/>
  <c r="B698" i="61"/>
  <c r="C697" i="61"/>
  <c r="B700" i="65" l="1"/>
  <c r="C699" i="65"/>
  <c r="B698" i="62"/>
  <c r="C697" i="62"/>
  <c r="B699" i="61"/>
  <c r="C698" i="61"/>
  <c r="B701" i="65" l="1"/>
  <c r="C700" i="65"/>
  <c r="B699" i="62"/>
  <c r="C698" i="62"/>
  <c r="B700" i="61"/>
  <c r="C699" i="61"/>
  <c r="B702" i="65" l="1"/>
  <c r="C701" i="65"/>
  <c r="B700" i="62"/>
  <c r="C699" i="62"/>
  <c r="B701" i="61"/>
  <c r="C700" i="61"/>
  <c r="B703" i="65" l="1"/>
  <c r="C702" i="65"/>
  <c r="B701" i="62"/>
  <c r="C700" i="62"/>
  <c r="B702" i="61"/>
  <c r="C701" i="61"/>
  <c r="C703" i="65" l="1"/>
  <c r="B704" i="65"/>
  <c r="C701" i="62"/>
  <c r="B702" i="62"/>
  <c r="B703" i="61"/>
  <c r="C702" i="61"/>
  <c r="B705" i="65" l="1"/>
  <c r="C704" i="65"/>
  <c r="B703" i="62"/>
  <c r="C702" i="62"/>
  <c r="B704" i="61"/>
  <c r="C703" i="61"/>
  <c r="C705" i="65" l="1"/>
  <c r="B706" i="65"/>
  <c r="C703" i="62"/>
  <c r="B704" i="62"/>
  <c r="B705" i="61"/>
  <c r="C704" i="61"/>
  <c r="B707" i="65" l="1"/>
  <c r="C706" i="65"/>
  <c r="B705" i="62"/>
  <c r="C704" i="62"/>
  <c r="B706" i="61"/>
  <c r="C705" i="61"/>
  <c r="B708" i="65" l="1"/>
  <c r="C707" i="65"/>
  <c r="C705" i="62"/>
  <c r="B706" i="62"/>
  <c r="B707" i="61"/>
  <c r="C706" i="61"/>
  <c r="B709" i="65" l="1"/>
  <c r="C708" i="65"/>
  <c r="B707" i="62"/>
  <c r="C706" i="62"/>
  <c r="B708" i="61"/>
  <c r="C707" i="61"/>
  <c r="B710" i="65" l="1"/>
  <c r="C709" i="65"/>
  <c r="B708" i="62"/>
  <c r="C707" i="62"/>
  <c r="B709" i="61"/>
  <c r="C708" i="61"/>
  <c r="C710" i="65" l="1"/>
  <c r="B711" i="65"/>
  <c r="B709" i="62"/>
  <c r="C708" i="62"/>
  <c r="B710" i="61"/>
  <c r="C709" i="61"/>
  <c r="B712" i="65" l="1"/>
  <c r="C711" i="65"/>
  <c r="B710" i="62"/>
  <c r="C709" i="62"/>
  <c r="B711" i="61"/>
  <c r="C710" i="61"/>
  <c r="B713" i="65" l="1"/>
  <c r="C712" i="65"/>
  <c r="B711" i="62"/>
  <c r="C710" i="62"/>
  <c r="B712" i="61"/>
  <c r="C711" i="61"/>
  <c r="B714" i="65" l="1"/>
  <c r="C713" i="65"/>
  <c r="B712" i="62"/>
  <c r="C711" i="62"/>
  <c r="B713" i="61"/>
  <c r="C712" i="61"/>
  <c r="B715" i="65" l="1"/>
  <c r="C714" i="65"/>
  <c r="B713" i="62"/>
  <c r="C712" i="62"/>
  <c r="B714" i="61"/>
  <c r="C713" i="61"/>
  <c r="B716" i="65" l="1"/>
  <c r="C715" i="65"/>
  <c r="B714" i="62"/>
  <c r="C713" i="62"/>
  <c r="B715" i="61"/>
  <c r="C714" i="61"/>
  <c r="B717" i="65" l="1"/>
  <c r="C716" i="65"/>
  <c r="B715" i="62"/>
  <c r="C714" i="62"/>
  <c r="B716" i="61"/>
  <c r="C715" i="61"/>
  <c r="C717" i="65" l="1"/>
  <c r="B718" i="65"/>
  <c r="B716" i="62"/>
  <c r="C715" i="62"/>
  <c r="B717" i="61"/>
  <c r="C716" i="61"/>
  <c r="B719" i="65" l="1"/>
  <c r="C718" i="65"/>
  <c r="B717" i="62"/>
  <c r="C716" i="62"/>
  <c r="B718" i="61"/>
  <c r="C717" i="61"/>
  <c r="B720" i="65" l="1"/>
  <c r="C719" i="65"/>
  <c r="C717" i="62"/>
  <c r="B718" i="62"/>
  <c r="B719" i="61"/>
  <c r="C718" i="61"/>
  <c r="B721" i="65" l="1"/>
  <c r="C720" i="65"/>
  <c r="B719" i="62"/>
  <c r="C718" i="62"/>
  <c r="B720" i="61"/>
  <c r="C719" i="61"/>
  <c r="B722" i="65" l="1"/>
  <c r="C721" i="65"/>
  <c r="C719" i="62"/>
  <c r="B720" i="62"/>
  <c r="B721" i="61"/>
  <c r="C720" i="61"/>
  <c r="C722" i="65" l="1"/>
  <c r="B723" i="65"/>
  <c r="B721" i="62"/>
  <c r="C720" i="62"/>
  <c r="C721" i="61"/>
  <c r="B722" i="61"/>
  <c r="B724" i="65" l="1"/>
  <c r="C723" i="65"/>
  <c r="C721" i="62"/>
  <c r="B722" i="62"/>
  <c r="B723" i="61"/>
  <c r="C722" i="61"/>
  <c r="C724" i="65" l="1"/>
  <c r="B725" i="65"/>
  <c r="B723" i="62"/>
  <c r="C722" i="62"/>
  <c r="B724" i="61"/>
  <c r="C723" i="61"/>
  <c r="B726" i="65" l="1"/>
  <c r="C725" i="65"/>
  <c r="B724" i="62"/>
  <c r="C723" i="62"/>
  <c r="B725" i="61"/>
  <c r="C724" i="61"/>
  <c r="B727" i="65" l="1"/>
  <c r="C726" i="65"/>
  <c r="B725" i="62"/>
  <c r="C724" i="62"/>
  <c r="B726" i="61"/>
  <c r="C725" i="61"/>
  <c r="C727" i="65" l="1"/>
  <c r="B728" i="65"/>
  <c r="B726" i="62"/>
  <c r="C725" i="62"/>
  <c r="B727" i="61"/>
  <c r="C726" i="61"/>
  <c r="C728" i="65" l="1"/>
  <c r="B729" i="65"/>
  <c r="B727" i="62"/>
  <c r="C726" i="62"/>
  <c r="B728" i="61"/>
  <c r="C727" i="61"/>
  <c r="C729" i="65" l="1"/>
  <c r="B730" i="65"/>
  <c r="B728" i="62"/>
  <c r="C727" i="62"/>
  <c r="C728" i="61"/>
  <c r="B729" i="61"/>
  <c r="C730" i="65" l="1"/>
  <c r="B731" i="65"/>
  <c r="B729" i="62"/>
  <c r="C728" i="62"/>
  <c r="B730" i="61"/>
  <c r="C729" i="61"/>
  <c r="B732" i="65" l="1"/>
  <c r="C731" i="65"/>
  <c r="B730" i="62"/>
  <c r="C729" i="62"/>
  <c r="B731" i="61"/>
  <c r="C730" i="61"/>
  <c r="B733" i="65" l="1"/>
  <c r="C732" i="65"/>
  <c r="B731" i="62"/>
  <c r="C730" i="62"/>
  <c r="B732" i="61"/>
  <c r="C731" i="61"/>
  <c r="B734" i="65" l="1"/>
  <c r="C733" i="65"/>
  <c r="B732" i="62"/>
  <c r="C731" i="62"/>
  <c r="B733" i="61"/>
  <c r="C732" i="61"/>
  <c r="B735" i="65" l="1"/>
  <c r="C734" i="65"/>
  <c r="B733" i="62"/>
  <c r="C732" i="62"/>
  <c r="B734" i="61"/>
  <c r="C733" i="61"/>
  <c r="A187" i="61" l="1"/>
  <c r="A47" i="61"/>
  <c r="L195" i="61"/>
  <c r="B736" i="65"/>
  <c r="C735" i="65"/>
  <c r="C733" i="62"/>
  <c r="B734" i="62"/>
  <c r="B735" i="61"/>
  <c r="C734" i="61"/>
  <c r="I195" i="61" l="1"/>
  <c r="J195" i="61" s="1"/>
  <c r="D198" i="61" s="1"/>
  <c r="I33" i="61"/>
  <c r="G30" i="61"/>
  <c r="G31" i="61" s="1"/>
  <c r="G32" i="61" s="1"/>
  <c r="G33" i="61" s="1"/>
  <c r="G34" i="61" s="1"/>
  <c r="G35" i="61" s="1"/>
  <c r="G36" i="61" s="1"/>
  <c r="G37" i="61" s="1"/>
  <c r="G38" i="61" s="1"/>
  <c r="G39" i="61" s="1"/>
  <c r="G40" i="61" s="1"/>
  <c r="G41" i="61" s="1"/>
  <c r="G42" i="61" s="1"/>
  <c r="B737" i="65"/>
  <c r="C736" i="65"/>
  <c r="B735" i="62"/>
  <c r="C734" i="62"/>
  <c r="B736" i="61"/>
  <c r="C735" i="61"/>
  <c r="C32" i="61" l="1"/>
  <c r="C31" i="61"/>
  <c r="C34" i="61"/>
  <c r="C41" i="61"/>
  <c r="C42" i="61"/>
  <c r="C37" i="61"/>
  <c r="C40" i="61"/>
  <c r="C39" i="61"/>
  <c r="C38" i="61"/>
  <c r="C33" i="61"/>
  <c r="C36" i="61"/>
  <c r="C35" i="61"/>
  <c r="D196" i="61"/>
  <c r="B738" i="65"/>
  <c r="C737" i="65"/>
  <c r="C735" i="62"/>
  <c r="B736" i="62"/>
  <c r="B737" i="61"/>
  <c r="C736" i="61"/>
  <c r="C738" i="65" l="1"/>
  <c r="B739" i="65"/>
  <c r="B737" i="62"/>
  <c r="C736" i="62"/>
  <c r="B738" i="61"/>
  <c r="C737" i="61"/>
  <c r="C739" i="65" l="1"/>
  <c r="B740" i="65"/>
  <c r="C737" i="62"/>
  <c r="B738" i="62"/>
  <c r="B739" i="61"/>
  <c r="C738" i="61"/>
  <c r="B741" i="65" l="1"/>
  <c r="C740" i="65"/>
  <c r="B739" i="62"/>
  <c r="C738" i="62"/>
  <c r="B740" i="61"/>
  <c r="C739" i="61"/>
  <c r="B742" i="65" l="1"/>
  <c r="C741" i="65"/>
  <c r="B740" i="62"/>
  <c r="C739" i="62"/>
  <c r="B741" i="61"/>
  <c r="C740" i="61"/>
  <c r="B743" i="65" l="1"/>
  <c r="C742" i="65"/>
  <c r="B741" i="62"/>
  <c r="C740" i="62"/>
  <c r="B742" i="61"/>
  <c r="C741" i="61"/>
  <c r="C743" i="65" l="1"/>
  <c r="B744" i="65"/>
  <c r="C741" i="62"/>
  <c r="B742" i="62"/>
  <c r="B743" i="61"/>
  <c r="C742" i="61"/>
  <c r="C744" i="65" l="1"/>
  <c r="B745" i="65"/>
  <c r="B743" i="62"/>
  <c r="C742" i="62"/>
  <c r="B744" i="61"/>
  <c r="C743" i="61"/>
  <c r="B746" i="65" l="1"/>
  <c r="C745" i="65"/>
  <c r="C743" i="62"/>
  <c r="B744" i="62"/>
  <c r="B745" i="61"/>
  <c r="C744" i="61"/>
  <c r="C746" i="65" l="1"/>
  <c r="B747" i="65"/>
  <c r="C744" i="62"/>
  <c r="B745" i="62"/>
  <c r="B746" i="61"/>
  <c r="C745" i="61"/>
  <c r="B748" i="65" l="1"/>
  <c r="C747" i="65"/>
  <c r="C745" i="62"/>
  <c r="B746" i="62"/>
  <c r="B747" i="61"/>
  <c r="C746" i="61"/>
  <c r="B749" i="65" l="1"/>
  <c r="C748" i="65"/>
  <c r="B747" i="62"/>
  <c r="C746" i="62"/>
  <c r="B748" i="61"/>
  <c r="C747" i="61"/>
  <c r="B750" i="65" l="1"/>
  <c r="C749" i="65"/>
  <c r="C747" i="62"/>
  <c r="B748" i="62"/>
  <c r="B749" i="61"/>
  <c r="C748" i="61"/>
  <c r="C750" i="65" l="1"/>
  <c r="B751" i="65"/>
  <c r="C748" i="62"/>
  <c r="B749" i="62"/>
  <c r="B750" i="61"/>
  <c r="C749" i="61"/>
  <c r="B752" i="65" l="1"/>
  <c r="C751" i="65"/>
  <c r="C749" i="62"/>
  <c r="B750" i="62"/>
  <c r="B751" i="61"/>
  <c r="C750" i="61"/>
  <c r="B753" i="65" l="1"/>
  <c r="C752" i="65"/>
  <c r="B751" i="62"/>
  <c r="C750" i="62"/>
  <c r="B752" i="61"/>
  <c r="C751" i="61"/>
  <c r="B754" i="65" l="1"/>
  <c r="C753" i="65"/>
  <c r="C751" i="62"/>
  <c r="B752" i="62"/>
  <c r="B753" i="61"/>
  <c r="C752" i="61"/>
  <c r="B755" i="65" l="1"/>
  <c r="C754" i="65"/>
  <c r="C752" i="62"/>
  <c r="B753" i="62"/>
  <c r="C753" i="61"/>
  <c r="B754" i="61"/>
  <c r="B756" i="65" l="1"/>
  <c r="C755" i="65"/>
  <c r="C753" i="62"/>
  <c r="B754" i="62"/>
  <c r="B755" i="61"/>
  <c r="C754" i="61"/>
  <c r="B757" i="65" l="1"/>
  <c r="C756" i="65"/>
  <c r="B755" i="62"/>
  <c r="C754" i="62"/>
  <c r="B756" i="61"/>
  <c r="C755" i="61"/>
  <c r="B758" i="65" l="1"/>
  <c r="C757" i="65"/>
  <c r="C755" i="62"/>
  <c r="B756" i="62"/>
  <c r="B757" i="61"/>
  <c r="C756" i="61"/>
  <c r="B759" i="65" l="1"/>
  <c r="C758" i="65"/>
  <c r="C756" i="62"/>
  <c r="B757" i="62"/>
  <c r="B758" i="61"/>
  <c r="C757" i="61"/>
  <c r="B760" i="65" l="1"/>
  <c r="C759" i="65"/>
  <c r="C757" i="62"/>
  <c r="B758" i="62"/>
  <c r="B759" i="61"/>
  <c r="C758" i="61"/>
  <c r="B761" i="65" l="1"/>
  <c r="C760" i="65"/>
  <c r="B759" i="62"/>
  <c r="C758" i="62"/>
  <c r="B760" i="61"/>
  <c r="C759" i="61"/>
  <c r="B762" i="65" l="1"/>
  <c r="C761" i="65"/>
  <c r="C759" i="62"/>
  <c r="B760" i="62"/>
  <c r="C760" i="61"/>
  <c r="B761" i="61"/>
  <c r="A187" i="62" l="1"/>
  <c r="L195" i="62"/>
  <c r="A47" i="62"/>
  <c r="C762" i="65"/>
  <c r="B763" i="65"/>
  <c r="C760" i="62"/>
  <c r="B761" i="62"/>
  <c r="B762" i="61"/>
  <c r="C761" i="61"/>
  <c r="I33" i="62" l="1"/>
  <c r="G30" i="62"/>
  <c r="G31" i="62" s="1"/>
  <c r="C31" i="62" s="1"/>
  <c r="I195" i="62"/>
  <c r="D196" i="62" s="1"/>
  <c r="A187" i="65"/>
  <c r="A47" i="65"/>
  <c r="C763" i="65"/>
  <c r="B764" i="65"/>
  <c r="C761" i="62"/>
  <c r="B762" i="62"/>
  <c r="B763" i="61"/>
  <c r="C762" i="61"/>
  <c r="J195" i="62" l="1"/>
  <c r="D198" i="62" s="1"/>
  <c r="G32" i="62"/>
  <c r="G33" i="62" s="1"/>
  <c r="G34" i="62" s="1"/>
  <c r="G35" i="62" s="1"/>
  <c r="G36" i="62" s="1"/>
  <c r="G37" i="62" s="1"/>
  <c r="G38" i="62" s="1"/>
  <c r="G39" i="62" s="1"/>
  <c r="G40" i="62" s="1"/>
  <c r="G41" i="62" s="1"/>
  <c r="G42" i="62" s="1"/>
  <c r="G30" i="65"/>
  <c r="G31" i="65" s="1"/>
  <c r="G32" i="65" s="1"/>
  <c r="G33" i="65" s="1"/>
  <c r="G34" i="65" s="1"/>
  <c r="G35" i="65" s="1"/>
  <c r="G36" i="65" s="1"/>
  <c r="C764" i="65"/>
  <c r="B765" i="65"/>
  <c r="B763" i="62"/>
  <c r="C762" i="62"/>
  <c r="B764" i="61"/>
  <c r="C763" i="61"/>
  <c r="C34" i="62" l="1"/>
  <c r="C32" i="62"/>
  <c r="C40" i="62"/>
  <c r="C35" i="62"/>
  <c r="C38" i="62"/>
  <c r="C33" i="62"/>
  <c r="C36" i="62"/>
  <c r="C41" i="62"/>
  <c r="C37" i="62"/>
  <c r="C39" i="62"/>
  <c r="C42" i="62"/>
  <c r="C36" i="65"/>
  <c r="G37" i="65"/>
  <c r="C32" i="65"/>
  <c r="C33" i="65"/>
  <c r="C35" i="65"/>
  <c r="C31" i="65"/>
  <c r="C34" i="65"/>
  <c r="B766" i="65"/>
  <c r="C765" i="65"/>
  <c r="C763" i="62"/>
  <c r="B764" i="62"/>
  <c r="B765" i="61"/>
  <c r="C764" i="61"/>
  <c r="G38" i="65" l="1"/>
  <c r="C37" i="65"/>
  <c r="B767" i="65"/>
  <c r="C766" i="65"/>
  <c r="C764" i="62"/>
  <c r="B765" i="62"/>
  <c r="B766" i="61"/>
  <c r="C765" i="61"/>
  <c r="G39" i="65" l="1"/>
  <c r="C38" i="65"/>
  <c r="C767" i="65"/>
  <c r="B768" i="65"/>
  <c r="C765" i="62"/>
  <c r="B766" i="62"/>
  <c r="B767" i="61"/>
  <c r="C766" i="61"/>
  <c r="G40" i="65" l="1"/>
  <c r="C39" i="65"/>
  <c r="B769" i="65"/>
  <c r="C768" i="65"/>
  <c r="B767" i="62"/>
  <c r="C766" i="62"/>
  <c r="B768" i="61"/>
  <c r="C767" i="61"/>
  <c r="G41" i="65" l="1"/>
  <c r="G42" i="65" s="1"/>
  <c r="C42" i="65" s="1"/>
  <c r="C40" i="65"/>
  <c r="C769" i="65"/>
  <c r="B770" i="65"/>
  <c r="C767" i="62"/>
  <c r="B768" i="62"/>
  <c r="B769" i="61"/>
  <c r="C768" i="61"/>
  <c r="C41" i="65" l="1"/>
  <c r="C770" i="65"/>
  <c r="B771" i="65"/>
  <c r="C768" i="62"/>
  <c r="B769" i="62"/>
  <c r="B770" i="61"/>
  <c r="C769" i="61"/>
  <c r="C771" i="65" l="1"/>
  <c r="B772" i="65"/>
  <c r="C769" i="62"/>
  <c r="B770" i="62"/>
  <c r="B771" i="61"/>
  <c r="C770" i="61"/>
  <c r="C772" i="65" l="1"/>
  <c r="B773" i="65"/>
  <c r="B771" i="62"/>
  <c r="C770" i="62"/>
  <c r="B772" i="61"/>
  <c r="C771" i="61"/>
  <c r="B774" i="65" l="1"/>
  <c r="C773" i="65"/>
  <c r="C771" i="62"/>
  <c r="B772" i="62"/>
  <c r="B773" i="61"/>
  <c r="C772" i="61"/>
  <c r="C774" i="65" l="1"/>
  <c r="B775" i="65"/>
  <c r="C772" i="62"/>
  <c r="B773" i="62"/>
  <c r="B774" i="61"/>
  <c r="C773" i="61"/>
  <c r="B776" i="65" l="1"/>
  <c r="C775" i="65"/>
  <c r="C773" i="62"/>
  <c r="B774" i="62"/>
  <c r="B775" i="61"/>
  <c r="C774" i="61"/>
  <c r="C776" i="65" l="1"/>
  <c r="B777" i="65"/>
  <c r="B775" i="62"/>
  <c r="C774" i="62"/>
  <c r="B776" i="61"/>
  <c r="C775" i="61"/>
  <c r="B778" i="65" l="1"/>
  <c r="C777" i="65"/>
  <c r="C775" i="62"/>
  <c r="B776" i="62"/>
  <c r="B777" i="61"/>
  <c r="C776" i="61"/>
  <c r="B779" i="65" l="1"/>
  <c r="C778" i="65"/>
  <c r="C776" i="62"/>
  <c r="B777" i="62"/>
  <c r="B778" i="61"/>
  <c r="C777" i="61"/>
  <c r="B780" i="65" l="1"/>
  <c r="C779" i="65"/>
  <c r="C777" i="62"/>
  <c r="B778" i="62"/>
  <c r="B779" i="61"/>
  <c r="C778" i="61"/>
  <c r="B781" i="65" l="1"/>
  <c r="C780" i="65"/>
  <c r="B779" i="62"/>
  <c r="C778" i="62"/>
  <c r="B780" i="61"/>
  <c r="C779" i="61"/>
  <c r="B782" i="65" l="1"/>
  <c r="C781" i="65"/>
  <c r="C779" i="62"/>
  <c r="B780" i="62"/>
  <c r="C780" i="61"/>
  <c r="B781" i="61"/>
  <c r="B783" i="65" l="1"/>
  <c r="C782" i="65"/>
  <c r="C780" i="62"/>
  <c r="B781" i="62"/>
  <c r="B782" i="61"/>
  <c r="C781" i="61"/>
  <c r="B784" i="65" l="1"/>
  <c r="C783" i="65"/>
  <c r="C781" i="62"/>
  <c r="B782" i="62"/>
  <c r="B783" i="61"/>
  <c r="C782" i="61"/>
  <c r="C784" i="65" l="1"/>
  <c r="B785" i="65"/>
  <c r="B783" i="62"/>
  <c r="C782" i="62"/>
  <c r="B784" i="61"/>
  <c r="C783" i="61"/>
  <c r="B786" i="65" l="1"/>
  <c r="C785" i="65"/>
  <c r="C783" i="62"/>
  <c r="B784" i="62"/>
  <c r="C784" i="61"/>
  <c r="B785" i="61"/>
  <c r="B787" i="65" l="1"/>
  <c r="C786" i="65"/>
  <c r="C784" i="62"/>
  <c r="B785" i="62"/>
  <c r="B786" i="61"/>
  <c r="C785" i="61"/>
  <c r="B788" i="65" l="1"/>
  <c r="C787" i="65"/>
  <c r="C785" i="62"/>
  <c r="B786" i="62"/>
  <c r="B787" i="61"/>
  <c r="C786" i="61"/>
  <c r="B789" i="65" l="1"/>
  <c r="C788" i="65"/>
  <c r="B787" i="62"/>
  <c r="C786" i="62"/>
  <c r="B788" i="61"/>
  <c r="C787" i="61"/>
  <c r="C789" i="65" l="1"/>
  <c r="B790" i="65"/>
  <c r="C787" i="62"/>
  <c r="B788" i="62"/>
  <c r="C788" i="61"/>
  <c r="B789" i="61"/>
  <c r="B791" i="65" l="1"/>
  <c r="C790" i="65"/>
  <c r="C788" i="62"/>
  <c r="B789" i="62"/>
  <c r="B790" i="61"/>
  <c r="C789" i="61"/>
  <c r="B792" i="65" l="1"/>
  <c r="C791" i="65"/>
  <c r="C789" i="62"/>
  <c r="B790" i="62"/>
  <c r="B791" i="61"/>
  <c r="C790" i="61"/>
  <c r="C792" i="65" l="1"/>
  <c r="B793" i="65"/>
  <c r="B791" i="62"/>
  <c r="C790" i="62"/>
  <c r="B792" i="61"/>
  <c r="C791" i="61"/>
  <c r="B794" i="65" l="1"/>
  <c r="C793" i="65"/>
  <c r="C791" i="62"/>
  <c r="B792" i="62"/>
  <c r="C792" i="61"/>
  <c r="B793" i="61"/>
  <c r="B795" i="65" l="1"/>
  <c r="C794" i="65"/>
  <c r="C792" i="62"/>
  <c r="B793" i="62"/>
  <c r="B794" i="61"/>
  <c r="C793" i="61"/>
  <c r="B796" i="65" l="1"/>
  <c r="C795" i="65"/>
  <c r="C793" i="62"/>
  <c r="B794" i="62"/>
  <c r="B795" i="61"/>
  <c r="C794" i="61"/>
  <c r="B797" i="65" l="1"/>
  <c r="C796" i="65"/>
  <c r="B795" i="62"/>
  <c r="C794" i="62"/>
  <c r="B796" i="61"/>
  <c r="C795" i="61"/>
  <c r="B798" i="65" l="1"/>
  <c r="C797" i="65"/>
  <c r="C795" i="62"/>
  <c r="B796" i="62"/>
  <c r="C796" i="61"/>
  <c r="B797" i="61"/>
  <c r="B799" i="65" l="1"/>
  <c r="C798" i="65"/>
  <c r="C796" i="62"/>
  <c r="B797" i="62"/>
  <c r="B798" i="61"/>
  <c r="C797" i="61"/>
  <c r="C799" i="65" l="1"/>
  <c r="B800" i="65"/>
  <c r="C797" i="62"/>
  <c r="B798" i="62"/>
  <c r="B799" i="61"/>
  <c r="C798" i="61"/>
  <c r="B801" i="65" l="1"/>
  <c r="C800" i="65"/>
  <c r="B799" i="62"/>
  <c r="C798" i="62"/>
  <c r="B800" i="61"/>
  <c r="C799" i="61"/>
  <c r="B802" i="65" l="1"/>
  <c r="C801" i="65"/>
  <c r="C799" i="62"/>
  <c r="B800" i="62"/>
  <c r="C800" i="61"/>
  <c r="B801" i="61"/>
  <c r="B803" i="65" l="1"/>
  <c r="C802" i="65"/>
  <c r="C800" i="62"/>
  <c r="B801" i="62"/>
  <c r="B802" i="61"/>
  <c r="C801" i="61"/>
  <c r="C803" i="65" l="1"/>
  <c r="B804" i="65"/>
  <c r="C801" i="62"/>
  <c r="B802" i="62"/>
  <c r="B803" i="61"/>
  <c r="C802" i="61"/>
  <c r="B805" i="65" l="1"/>
  <c r="C804" i="65"/>
  <c r="B803" i="62"/>
  <c r="C802" i="62"/>
  <c r="B804" i="61"/>
  <c r="C803" i="61"/>
  <c r="C805" i="65" l="1"/>
  <c r="B806" i="65"/>
  <c r="C803" i="62"/>
  <c r="B804" i="62"/>
  <c r="C804" i="61"/>
  <c r="B805" i="61"/>
  <c r="B807" i="65" l="1"/>
  <c r="C806" i="65"/>
  <c r="C804" i="62"/>
  <c r="B805" i="62"/>
  <c r="B806" i="61"/>
  <c r="C805" i="61"/>
  <c r="B808" i="65" l="1"/>
  <c r="C807" i="65"/>
  <c r="C805" i="62"/>
  <c r="B806" i="62"/>
  <c r="B807" i="61"/>
  <c r="C806" i="61"/>
  <c r="B809" i="65" l="1"/>
  <c r="C808" i="65"/>
  <c r="B807" i="62"/>
  <c r="C806" i="62"/>
  <c r="B808" i="61"/>
  <c r="C807" i="61"/>
  <c r="C809" i="65" l="1"/>
  <c r="B810" i="65"/>
  <c r="C807" i="62"/>
  <c r="B808" i="62"/>
  <c r="C808" i="61"/>
  <c r="B809" i="61"/>
  <c r="B811" i="65" l="1"/>
  <c r="C810" i="65"/>
  <c r="C808" i="62"/>
  <c r="B809" i="62"/>
  <c r="B810" i="61"/>
  <c r="C809" i="61"/>
  <c r="B812" i="65" l="1"/>
  <c r="C811" i="65"/>
  <c r="C809" i="62"/>
  <c r="B810" i="62"/>
  <c r="B811" i="61"/>
  <c r="C810" i="61"/>
  <c r="B813" i="65" l="1"/>
  <c r="C812" i="65"/>
  <c r="B811" i="62"/>
  <c r="C810" i="62"/>
  <c r="B812" i="61"/>
  <c r="C811" i="61"/>
  <c r="B814" i="65" l="1"/>
  <c r="C813" i="65"/>
  <c r="C811" i="62"/>
  <c r="B812" i="62"/>
  <c r="C812" i="61"/>
  <c r="B813" i="61"/>
  <c r="C814" i="65" l="1"/>
  <c r="B815" i="65"/>
  <c r="C812" i="62"/>
  <c r="B813" i="62"/>
  <c r="B814" i="61"/>
  <c r="C813" i="61"/>
  <c r="B816" i="65" l="1"/>
  <c r="C815" i="65"/>
  <c r="C813" i="62"/>
  <c r="B814" i="62"/>
  <c r="B815" i="61"/>
  <c r="C814" i="61"/>
  <c r="B817" i="65" l="1"/>
  <c r="C816" i="65"/>
  <c r="B815" i="62"/>
  <c r="C814" i="62"/>
  <c r="B816" i="61"/>
  <c r="C815" i="61"/>
  <c r="C817" i="65" l="1"/>
  <c r="B818" i="65"/>
  <c r="C815" i="62"/>
  <c r="B816" i="62"/>
  <c r="C816" i="61"/>
  <c r="B817" i="61"/>
  <c r="C818" i="65" l="1"/>
  <c r="B819" i="65"/>
  <c r="C816" i="62"/>
  <c r="B817" i="62"/>
  <c r="B818" i="61"/>
  <c r="C817" i="61"/>
  <c r="B820" i="65" l="1"/>
  <c r="C819" i="65"/>
  <c r="C817" i="62"/>
  <c r="B818" i="62"/>
  <c r="B819" i="61"/>
  <c r="C818" i="61"/>
  <c r="C820" i="65" l="1"/>
  <c r="B821" i="65"/>
  <c r="B819" i="62"/>
  <c r="C818" i="62"/>
  <c r="B820" i="61"/>
  <c r="C819" i="61"/>
  <c r="C821" i="65" l="1"/>
  <c r="B822" i="65"/>
  <c r="C819" i="62"/>
  <c r="B820" i="62"/>
  <c r="C820" i="61"/>
  <c r="B821" i="61"/>
  <c r="B823" i="65" l="1"/>
  <c r="C822" i="65"/>
  <c r="C820" i="62"/>
  <c r="B821" i="62"/>
  <c r="B822" i="61"/>
  <c r="C821" i="61"/>
  <c r="C823" i="65" l="1"/>
  <c r="B824" i="65"/>
  <c r="C821" i="62"/>
  <c r="B822" i="62"/>
  <c r="B823" i="61"/>
  <c r="C822" i="61"/>
  <c r="B825" i="65" l="1"/>
  <c r="C824" i="65"/>
  <c r="B823" i="62"/>
  <c r="C822" i="62"/>
  <c r="B824" i="61"/>
  <c r="C823" i="61"/>
  <c r="B826" i="65" l="1"/>
  <c r="C825" i="65"/>
  <c r="C823" i="62"/>
  <c r="B824" i="62"/>
  <c r="C824" i="61"/>
  <c r="B825" i="61"/>
  <c r="B827" i="65" l="1"/>
  <c r="C826" i="65"/>
  <c r="C824" i="62"/>
  <c r="B825" i="62"/>
  <c r="B826" i="61"/>
  <c r="C825" i="61"/>
  <c r="B828" i="65" l="1"/>
  <c r="C827" i="65"/>
  <c r="C825" i="62"/>
  <c r="B826" i="62"/>
  <c r="B827" i="61"/>
  <c r="C826" i="61"/>
  <c r="B829" i="65" l="1"/>
  <c r="C828" i="65"/>
  <c r="B827" i="62"/>
  <c r="C826" i="62"/>
  <c r="B828" i="61"/>
  <c r="C827" i="61"/>
  <c r="B830" i="65" l="1"/>
  <c r="C829" i="65"/>
  <c r="C827" i="62"/>
  <c r="B828" i="62"/>
  <c r="C828" i="61"/>
  <c r="B829" i="61"/>
  <c r="B831" i="65" l="1"/>
  <c r="C830" i="65"/>
  <c r="C828" i="62"/>
  <c r="B829" i="62"/>
  <c r="B830" i="61"/>
  <c r="C829" i="61"/>
  <c r="B832" i="65" l="1"/>
  <c r="C831" i="65"/>
  <c r="C829" i="62"/>
  <c r="B830" i="62"/>
  <c r="B831" i="61"/>
  <c r="C830" i="61"/>
  <c r="B833" i="65" l="1"/>
  <c r="C832" i="65"/>
  <c r="B831" i="62"/>
  <c r="C830" i="62"/>
  <c r="B832" i="61"/>
  <c r="C831" i="61"/>
  <c r="B834" i="65" l="1"/>
  <c r="C833" i="65"/>
  <c r="C831" i="62"/>
  <c r="B832" i="62"/>
  <c r="C832" i="61"/>
  <c r="B833" i="61"/>
  <c r="B835" i="65" l="1"/>
  <c r="C834" i="65"/>
  <c r="C832" i="62"/>
  <c r="B833" i="62"/>
  <c r="C833" i="61"/>
  <c r="B834" i="61"/>
  <c r="B836" i="65" l="1"/>
  <c r="C835" i="65"/>
  <c r="C833" i="62"/>
  <c r="B834" i="62"/>
  <c r="B835" i="61"/>
  <c r="C834" i="61"/>
  <c r="B837" i="65" l="1"/>
  <c r="C836" i="65"/>
  <c r="B835" i="62"/>
  <c r="C834" i="62"/>
  <c r="B836" i="61"/>
  <c r="C835" i="61"/>
  <c r="B838" i="65" l="1"/>
  <c r="C837" i="65"/>
  <c r="C835" i="62"/>
  <c r="B836" i="62"/>
  <c r="C836" i="61"/>
  <c r="B837" i="61"/>
  <c r="B839" i="65" l="1"/>
  <c r="C838" i="65"/>
  <c r="C836" i="62"/>
  <c r="B837" i="62"/>
  <c r="C837" i="61"/>
  <c r="B838" i="61"/>
  <c r="B840" i="65" l="1"/>
  <c r="C839" i="65"/>
  <c r="C837" i="62"/>
  <c r="B838" i="62"/>
  <c r="B839" i="61"/>
  <c r="C838" i="61"/>
  <c r="C840" i="65" l="1"/>
  <c r="B841" i="65"/>
  <c r="B839" i="62"/>
  <c r="C838" i="62"/>
  <c r="B840" i="61"/>
  <c r="C839" i="61"/>
  <c r="B842" i="65" l="1"/>
  <c r="C841" i="65"/>
  <c r="C839" i="62"/>
  <c r="B840" i="62"/>
  <c r="C840" i="61"/>
  <c r="B841" i="61"/>
  <c r="B843" i="65" l="1"/>
  <c r="C842" i="65"/>
  <c r="C840" i="62"/>
  <c r="B841" i="62"/>
  <c r="C841" i="61"/>
  <c r="B842" i="61"/>
  <c r="B844" i="65" l="1"/>
  <c r="C843" i="65"/>
  <c r="C841" i="62"/>
  <c r="B842" i="62"/>
  <c r="B843" i="61"/>
  <c r="C842" i="61"/>
  <c r="B845" i="65" l="1"/>
  <c r="C844" i="65"/>
  <c r="B843" i="62"/>
  <c r="C842" i="62"/>
  <c r="B844" i="61"/>
  <c r="C843" i="61"/>
  <c r="B846" i="65" l="1"/>
  <c r="C845" i="65"/>
  <c r="C843" i="62"/>
  <c r="B844" i="62"/>
  <c r="C844" i="61"/>
  <c r="B845" i="61"/>
  <c r="B847" i="65" l="1"/>
  <c r="C846" i="65"/>
  <c r="C844" i="62"/>
  <c r="B845" i="62"/>
  <c r="C845" i="61"/>
  <c r="B846" i="61"/>
  <c r="B848" i="65" l="1"/>
  <c r="C847" i="65"/>
  <c r="C845" i="62"/>
  <c r="B846" i="62"/>
  <c r="B847" i="61"/>
  <c r="C846" i="61"/>
  <c r="B849" i="65" l="1"/>
  <c r="C848" i="65"/>
  <c r="B847" i="62"/>
  <c r="C846" i="62"/>
  <c r="B848" i="61"/>
  <c r="C847" i="61"/>
  <c r="B850" i="65" l="1"/>
  <c r="C849" i="65"/>
  <c r="C847" i="62"/>
  <c r="B848" i="62"/>
  <c r="C848" i="61"/>
  <c r="B849" i="61"/>
  <c r="B851" i="65" l="1"/>
  <c r="C850" i="65"/>
  <c r="C848" i="62"/>
  <c r="B849" i="62"/>
  <c r="C849" i="61"/>
  <c r="B850" i="61"/>
  <c r="B852" i="65" l="1"/>
  <c r="C851" i="65"/>
  <c r="C849" i="62"/>
  <c r="B850" i="62"/>
  <c r="B851" i="61"/>
  <c r="C850" i="61"/>
  <c r="B853" i="65" l="1"/>
  <c r="C852" i="65"/>
  <c r="B851" i="62"/>
  <c r="C850" i="62"/>
  <c r="B852" i="61"/>
  <c r="C851" i="61"/>
  <c r="B854" i="65" l="1"/>
  <c r="C853" i="65"/>
  <c r="C851" i="62"/>
  <c r="B852" i="62"/>
  <c r="C852" i="61"/>
  <c r="B853" i="61"/>
  <c r="B855" i="65" l="1"/>
  <c r="C854" i="65"/>
  <c r="C852" i="62"/>
  <c r="B853" i="62"/>
  <c r="C853" i="61"/>
  <c r="B854" i="61"/>
  <c r="B856" i="65" l="1"/>
  <c r="C855" i="65"/>
  <c r="C853" i="62"/>
  <c r="B854" i="62"/>
  <c r="B855" i="61"/>
  <c r="C854" i="61"/>
  <c r="B857" i="65" l="1"/>
  <c r="C856" i="65"/>
  <c r="B855" i="62"/>
  <c r="C854" i="62"/>
  <c r="B856" i="61"/>
  <c r="C855" i="61"/>
  <c r="B858" i="65" l="1"/>
  <c r="C857" i="65"/>
  <c r="C855" i="62"/>
  <c r="B856" i="62"/>
  <c r="C856" i="61"/>
  <c r="B857" i="61"/>
  <c r="B859" i="65" l="1"/>
  <c r="C858" i="65"/>
  <c r="C856" i="62"/>
  <c r="B857" i="62"/>
  <c r="C857" i="61"/>
  <c r="B858" i="61"/>
  <c r="B860" i="65" l="1"/>
  <c r="C859" i="65"/>
  <c r="C857" i="62"/>
  <c r="B858" i="62"/>
  <c r="B859" i="61"/>
  <c r="C858" i="61"/>
  <c r="C860" i="65" l="1"/>
  <c r="B861" i="65"/>
  <c r="B859" i="62"/>
  <c r="C858" i="62"/>
  <c r="B860" i="61"/>
  <c r="C859" i="61"/>
  <c r="B862" i="65" l="1"/>
  <c r="C861" i="65"/>
  <c r="C859" i="62"/>
  <c r="B860" i="62"/>
  <c r="C860" i="61"/>
  <c r="B861" i="61"/>
  <c r="C862" i="65" l="1"/>
  <c r="B863" i="65"/>
  <c r="C860" i="62"/>
  <c r="B861" i="62"/>
  <c r="C861" i="61"/>
  <c r="B862" i="61"/>
  <c r="B864" i="65" l="1"/>
  <c r="C863" i="65"/>
  <c r="C861" i="62"/>
  <c r="B862" i="62"/>
  <c r="B863" i="61"/>
  <c r="C862" i="61"/>
  <c r="B865" i="65" l="1"/>
  <c r="C864" i="65"/>
  <c r="B863" i="62"/>
  <c r="C862" i="62"/>
  <c r="B864" i="61"/>
  <c r="C863" i="61"/>
  <c r="B866" i="65" l="1"/>
  <c r="C865" i="65"/>
  <c r="C863" i="62"/>
  <c r="B864" i="62"/>
  <c r="C864" i="61"/>
  <c r="B865" i="61"/>
  <c r="B867" i="65" l="1"/>
  <c r="C866" i="65"/>
  <c r="C864" i="62"/>
  <c r="B865" i="62"/>
  <c r="C865" i="61"/>
  <c r="B866" i="61"/>
  <c r="C867" i="65" l="1"/>
  <c r="B868" i="65"/>
  <c r="C865" i="62"/>
  <c r="B866" i="62"/>
  <c r="B867" i="61"/>
  <c r="C866" i="61"/>
  <c r="B869" i="65" l="1"/>
  <c r="C868" i="65"/>
  <c r="B867" i="62"/>
  <c r="C866" i="62"/>
  <c r="B868" i="61"/>
  <c r="C867" i="61"/>
  <c r="B870" i="65" l="1"/>
  <c r="C869" i="65"/>
  <c r="C867" i="62"/>
  <c r="B868" i="62"/>
  <c r="C868" i="61"/>
  <c r="B869" i="61"/>
  <c r="B871" i="65" l="1"/>
  <c r="C870" i="65"/>
  <c r="C868" i="62"/>
  <c r="B869" i="62"/>
  <c r="C869" i="61"/>
  <c r="B870" i="61"/>
  <c r="B872" i="65" l="1"/>
  <c r="C871" i="65"/>
  <c r="C869" i="62"/>
  <c r="B870" i="62"/>
  <c r="B871" i="61"/>
  <c r="C870" i="61"/>
  <c r="B873" i="65" l="1"/>
  <c r="C872" i="65"/>
  <c r="B871" i="62"/>
  <c r="C870" i="62"/>
  <c r="B872" i="61"/>
  <c r="C871" i="61"/>
  <c r="C873" i="65" l="1"/>
  <c r="B874" i="65"/>
  <c r="C871" i="62"/>
  <c r="B872" i="62"/>
  <c r="C872" i="61"/>
  <c r="B873" i="61"/>
  <c r="B875" i="65" l="1"/>
  <c r="C874" i="65"/>
  <c r="C872" i="62"/>
  <c r="B873" i="62"/>
  <c r="C873" i="61"/>
  <c r="B874" i="61"/>
  <c r="B876" i="65" l="1"/>
  <c r="C875" i="65"/>
  <c r="C873" i="62"/>
  <c r="B874" i="62"/>
  <c r="B875" i="61"/>
  <c r="C874" i="61"/>
  <c r="C876" i="65" l="1"/>
  <c r="B877" i="65"/>
  <c r="B875" i="62"/>
  <c r="C874" i="62"/>
  <c r="B876" i="61"/>
  <c r="C875" i="61"/>
  <c r="B878" i="65" l="1"/>
  <c r="C877" i="65"/>
  <c r="C875" i="62"/>
  <c r="B876" i="62"/>
  <c r="C876" i="61"/>
  <c r="B877" i="61"/>
  <c r="B879" i="65" l="1"/>
  <c r="C878" i="65"/>
  <c r="C876" i="62"/>
  <c r="B877" i="62"/>
  <c r="C877" i="61"/>
  <c r="B878" i="61"/>
  <c r="B880" i="65" l="1"/>
  <c r="C879" i="65"/>
  <c r="C877" i="62"/>
  <c r="B878" i="62"/>
  <c r="B879" i="61"/>
  <c r="C878" i="61"/>
  <c r="C880" i="65" l="1"/>
  <c r="B881" i="65"/>
  <c r="B879" i="62"/>
  <c r="C878" i="62"/>
  <c r="B880" i="61"/>
  <c r="C879" i="61"/>
  <c r="B882" i="65" l="1"/>
  <c r="C881" i="65"/>
  <c r="C879" i="62"/>
  <c r="B880" i="62"/>
  <c r="C880" i="61"/>
  <c r="B881" i="61"/>
  <c r="C882" i="65" l="1"/>
  <c r="B883" i="65"/>
  <c r="C880" i="62"/>
  <c r="B881" i="62"/>
  <c r="C881" i="61"/>
  <c r="B882" i="61"/>
  <c r="C883" i="65" l="1"/>
  <c r="B884" i="65"/>
  <c r="C881" i="62"/>
  <c r="B882" i="62"/>
  <c r="B883" i="61"/>
  <c r="C882" i="61"/>
  <c r="C884" i="65" l="1"/>
  <c r="B885" i="65"/>
  <c r="B883" i="62"/>
  <c r="C882" i="62"/>
  <c r="B884" i="61"/>
  <c r="C883" i="61"/>
  <c r="C885" i="65" l="1"/>
  <c r="B886" i="65"/>
  <c r="C883" i="62"/>
  <c r="B884" i="62"/>
  <c r="C884" i="61"/>
  <c r="B885" i="61"/>
  <c r="B887" i="65" l="1"/>
  <c r="C886" i="65"/>
  <c r="C884" i="62"/>
  <c r="B885" i="62"/>
  <c r="C885" i="61"/>
  <c r="B886" i="61"/>
  <c r="B888" i="65" l="1"/>
  <c r="C887" i="65"/>
  <c r="C885" i="62"/>
  <c r="B886" i="62"/>
  <c r="B887" i="61"/>
  <c r="C886" i="61"/>
  <c r="C888" i="65" l="1"/>
  <c r="B889" i="65"/>
  <c r="B887" i="62"/>
  <c r="C886" i="62"/>
  <c r="B888" i="61"/>
  <c r="C887" i="61"/>
  <c r="B890" i="65" l="1"/>
  <c r="C889" i="65"/>
  <c r="C887" i="62"/>
  <c r="B888" i="62"/>
  <c r="C888" i="61"/>
  <c r="B889" i="61"/>
  <c r="B891" i="65" l="1"/>
  <c r="C890" i="65"/>
  <c r="C888" i="62"/>
  <c r="B889" i="62"/>
  <c r="C889" i="61"/>
  <c r="B890" i="61"/>
  <c r="B892" i="65" l="1"/>
  <c r="C891" i="65"/>
  <c r="C889" i="62"/>
  <c r="B890" i="62"/>
  <c r="B891" i="61"/>
  <c r="C890" i="61"/>
  <c r="C892" i="65" l="1"/>
  <c r="B893" i="65"/>
  <c r="B891" i="62"/>
  <c r="C890" i="62"/>
  <c r="B892" i="61"/>
  <c r="C891" i="61"/>
  <c r="B894" i="65" l="1"/>
  <c r="C893" i="65"/>
  <c r="C891" i="62"/>
  <c r="B892" i="62"/>
  <c r="C892" i="61"/>
  <c r="B893" i="61"/>
  <c r="B895" i="65" l="1"/>
  <c r="C894" i="65"/>
  <c r="C892" i="62"/>
  <c r="B893" i="62"/>
  <c r="C893" i="61"/>
  <c r="B894" i="61"/>
  <c r="B896" i="65" l="1"/>
  <c r="C895" i="65"/>
  <c r="C893" i="62"/>
  <c r="B894" i="62"/>
  <c r="B895" i="61"/>
  <c r="C894" i="61"/>
  <c r="B897" i="65" l="1"/>
  <c r="C896" i="65"/>
  <c r="B895" i="62"/>
  <c r="C894" i="62"/>
  <c r="B896" i="61"/>
  <c r="C895" i="61"/>
  <c r="B898" i="65" l="1"/>
  <c r="C897" i="65"/>
  <c r="C895" i="62"/>
  <c r="B896" i="62"/>
  <c r="C896" i="61"/>
  <c r="B897" i="61"/>
  <c r="B899" i="65" l="1"/>
  <c r="C898" i="65"/>
  <c r="C896" i="62"/>
  <c r="B897" i="62"/>
  <c r="C897" i="61"/>
  <c r="B898" i="61"/>
  <c r="B900" i="65" l="1"/>
  <c r="C899" i="65"/>
  <c r="C897" i="62"/>
  <c r="B898" i="62"/>
  <c r="B899" i="61"/>
  <c r="C898" i="61"/>
  <c r="C900" i="65" l="1"/>
  <c r="B901" i="65"/>
  <c r="B899" i="62"/>
  <c r="C898" i="62"/>
  <c r="B900" i="61"/>
  <c r="C899" i="61"/>
  <c r="B902" i="65" l="1"/>
  <c r="C901" i="65"/>
  <c r="C899" i="62"/>
  <c r="B900" i="62"/>
  <c r="C900" i="61"/>
  <c r="B901" i="61"/>
  <c r="B903" i="65" l="1"/>
  <c r="C902" i="65"/>
  <c r="C900" i="62"/>
  <c r="B901" i="62"/>
  <c r="C901" i="61"/>
  <c r="B902" i="61"/>
  <c r="C903" i="65" l="1"/>
  <c r="B904" i="65"/>
  <c r="C901" i="62"/>
  <c r="B902" i="62"/>
  <c r="B903" i="61"/>
  <c r="C902" i="61"/>
  <c r="C904" i="65" l="1"/>
  <c r="B905" i="65"/>
  <c r="B903" i="62"/>
  <c r="C902" i="62"/>
  <c r="B904" i="61"/>
  <c r="C903" i="61"/>
  <c r="B906" i="65" l="1"/>
  <c r="C905" i="65"/>
  <c r="C903" i="62"/>
  <c r="B904" i="62"/>
  <c r="C904" i="61"/>
  <c r="B905" i="61"/>
  <c r="B907" i="65" l="1"/>
  <c r="C906" i="65"/>
  <c r="C904" i="62"/>
  <c r="B905" i="62"/>
  <c r="C905" i="61"/>
  <c r="B906" i="61"/>
  <c r="B908" i="65" l="1"/>
  <c r="C907" i="65"/>
  <c r="C905" i="62"/>
  <c r="B906" i="62"/>
  <c r="B907" i="61"/>
  <c r="C906" i="61"/>
  <c r="C908" i="65" l="1"/>
  <c r="B909" i="65"/>
  <c r="B907" i="62"/>
  <c r="C906" i="62"/>
  <c r="B908" i="61"/>
  <c r="C907" i="61"/>
  <c r="B910" i="65" l="1"/>
  <c r="C909" i="65"/>
  <c r="C907" i="62"/>
  <c r="B908" i="62"/>
  <c r="C908" i="61"/>
  <c r="B909" i="61"/>
  <c r="B911" i="65" l="1"/>
  <c r="C910" i="65"/>
  <c r="C908" i="62"/>
  <c r="B909" i="62"/>
  <c r="C909" i="61"/>
  <c r="B910" i="61"/>
  <c r="B912" i="65" l="1"/>
  <c r="C911" i="65"/>
  <c r="C909" i="62"/>
  <c r="B910" i="62"/>
  <c r="B911" i="61"/>
  <c r="C910" i="61"/>
  <c r="C912" i="65" l="1"/>
  <c r="B913" i="65"/>
  <c r="B911" i="62"/>
  <c r="C910" i="62"/>
  <c r="B912" i="61"/>
  <c r="C911" i="61"/>
  <c r="B914" i="65" l="1"/>
  <c r="C913" i="65"/>
  <c r="C911" i="62"/>
  <c r="B912" i="62"/>
  <c r="C912" i="61"/>
  <c r="B913" i="61"/>
  <c r="B915" i="65" l="1"/>
  <c r="C914" i="65"/>
  <c r="C912" i="62"/>
  <c r="B913" i="62"/>
  <c r="C913" i="61"/>
  <c r="B914" i="61"/>
  <c r="B916" i="65" l="1"/>
  <c r="C915" i="65"/>
  <c r="C913" i="62"/>
  <c r="B914" i="62"/>
  <c r="B915" i="61"/>
  <c r="C914" i="61"/>
  <c r="B917" i="65" l="1"/>
  <c r="C916" i="65"/>
  <c r="B915" i="62"/>
  <c r="C914" i="62"/>
  <c r="B916" i="61"/>
  <c r="C915" i="61"/>
  <c r="B918" i="65" l="1"/>
  <c r="C917" i="65"/>
  <c r="C915" i="62"/>
  <c r="B916" i="62"/>
  <c r="C916" i="61"/>
  <c r="B917" i="61"/>
  <c r="B919" i="65" l="1"/>
  <c r="C918" i="65"/>
  <c r="C916" i="62"/>
  <c r="B917" i="62"/>
  <c r="C917" i="61"/>
  <c r="B918" i="61"/>
  <c r="B920" i="65" l="1"/>
  <c r="C919" i="65"/>
  <c r="C917" i="62"/>
  <c r="B918" i="62"/>
  <c r="B919" i="61"/>
  <c r="C918" i="61"/>
  <c r="C920" i="65" l="1"/>
  <c r="B921" i="65"/>
  <c r="B919" i="62"/>
  <c r="C918" i="62"/>
  <c r="B920" i="61"/>
  <c r="C919" i="61"/>
  <c r="C921" i="65" l="1"/>
  <c r="B922" i="65"/>
  <c r="C919" i="62"/>
  <c r="B920" i="62"/>
  <c r="C920" i="61"/>
  <c r="B921" i="61"/>
  <c r="B923" i="65" l="1"/>
  <c r="C922" i="65"/>
  <c r="C920" i="62"/>
  <c r="B921" i="62"/>
  <c r="C921" i="61"/>
  <c r="B922" i="61"/>
  <c r="C923" i="65" l="1"/>
  <c r="B924" i="65"/>
  <c r="C921" i="62"/>
  <c r="B922" i="62"/>
  <c r="B923" i="61"/>
  <c r="C922" i="61"/>
  <c r="B925" i="65" l="1"/>
  <c r="C924" i="65"/>
  <c r="B923" i="62"/>
  <c r="C922" i="62"/>
  <c r="B924" i="61"/>
  <c r="C923" i="61"/>
  <c r="C925" i="65" l="1"/>
  <c r="B926" i="65"/>
  <c r="C923" i="62"/>
  <c r="B924" i="62"/>
  <c r="C924" i="61"/>
  <c r="B925" i="61"/>
  <c r="B927" i="65" l="1"/>
  <c r="C926" i="65"/>
  <c r="C924" i="62"/>
  <c r="B925" i="62"/>
  <c r="C925" i="61"/>
  <c r="B926" i="61"/>
  <c r="B928" i="65" l="1"/>
  <c r="C927" i="65"/>
  <c r="C925" i="62"/>
  <c r="B926" i="62"/>
  <c r="B927" i="61"/>
  <c r="C926" i="61"/>
  <c r="C928" i="65" l="1"/>
  <c r="B929" i="65"/>
  <c r="B927" i="62"/>
  <c r="C926" i="62"/>
  <c r="B928" i="61"/>
  <c r="C927" i="61"/>
  <c r="C929" i="65" l="1"/>
  <c r="B930" i="65"/>
  <c r="C927" i="62"/>
  <c r="B928" i="62"/>
  <c r="C928" i="61"/>
  <c r="B929" i="61"/>
  <c r="C930" i="65" l="1"/>
  <c r="B931" i="65"/>
  <c r="C928" i="62"/>
  <c r="B929" i="62"/>
  <c r="C929" i="61"/>
  <c r="B930" i="61"/>
  <c r="B932" i="65" l="1"/>
  <c r="C931" i="65"/>
  <c r="C929" i="62"/>
  <c r="B930" i="62"/>
  <c r="B931" i="61"/>
  <c r="C930" i="61"/>
  <c r="B933" i="65" l="1"/>
  <c r="C932" i="65"/>
  <c r="B931" i="62"/>
  <c r="C930" i="62"/>
  <c r="B932" i="61"/>
  <c r="C931" i="61"/>
  <c r="B934" i="65" l="1"/>
  <c r="C933" i="65"/>
  <c r="C931" i="62"/>
  <c r="B932" i="62"/>
  <c r="C932" i="61"/>
  <c r="B933" i="61"/>
  <c r="B935" i="65" l="1"/>
  <c r="C934" i="65"/>
  <c r="C932" i="62"/>
  <c r="B933" i="62"/>
  <c r="C933" i="61"/>
  <c r="B934" i="61"/>
  <c r="B936" i="65" l="1"/>
  <c r="C936" i="65" s="1"/>
  <c r="C935" i="65"/>
  <c r="C933" i="62"/>
  <c r="B934" i="62"/>
  <c r="B935" i="61"/>
  <c r="C934" i="61"/>
  <c r="B935" i="62" l="1"/>
  <c r="C934" i="62"/>
  <c r="B936" i="61"/>
  <c r="C936" i="61" s="1"/>
  <c r="C935" i="61"/>
  <c r="C935" i="62" l="1"/>
  <c r="B936" i="62"/>
  <c r="C936" i="62" s="1"/>
  <c r="I55" i="57" l="1"/>
  <c r="F55" i="57" l="1"/>
  <c r="J19" i="57"/>
  <c r="D23" i="57"/>
  <c r="E23" i="57" s="1"/>
  <c r="D21" i="57" l="1"/>
  <c r="C107" i="57" l="1"/>
  <c r="C14" i="57" l="1"/>
  <c r="S62" i="43" l="1"/>
  <c r="B10" i="57" l="1"/>
  <c r="C10" i="57"/>
  <c r="J18" i="57"/>
  <c r="C27" i="57" s="1"/>
  <c r="D26" i="57"/>
  <c r="P28" i="57"/>
  <c r="D31" i="57"/>
  <c r="E31" i="57"/>
  <c r="F31" i="57"/>
  <c r="G31" i="57"/>
  <c r="H31" i="57"/>
  <c r="J31" i="57"/>
  <c r="D42" i="57"/>
  <c r="H42" i="57" s="1"/>
  <c r="D43" i="57"/>
  <c r="H43" i="57" s="1"/>
  <c r="C48" i="57"/>
  <c r="D51" i="57"/>
  <c r="C55" i="57" s="1"/>
  <c r="G51" i="57"/>
  <c r="J51" i="57"/>
  <c r="B55" i="57"/>
  <c r="C62" i="57"/>
  <c r="F62" i="57"/>
  <c r="J59" i="57"/>
  <c r="I62" i="57" s="1"/>
  <c r="J62" i="57" s="1"/>
  <c r="D61" i="57"/>
  <c r="M61" i="57"/>
  <c r="C68" i="57"/>
  <c r="C70" i="57"/>
  <c r="C72" i="57"/>
  <c r="C74" i="57"/>
  <c r="C76" i="57"/>
  <c r="C78" i="57"/>
  <c r="C80" i="57"/>
  <c r="C82" i="57"/>
  <c r="J85" i="57"/>
  <c r="C86" i="57"/>
  <c r="C90" i="57"/>
  <c r="J93" i="57"/>
  <c r="C94" i="57"/>
  <c r="C99" i="57"/>
  <c r="M99" i="57"/>
  <c r="C103" i="57"/>
  <c r="C111" i="57"/>
  <c r="M114" i="57"/>
  <c r="M115" i="57" s="1"/>
  <c r="E118" i="57"/>
  <c r="H118" i="57" s="1"/>
  <c r="C122" i="57" s="1"/>
  <c r="C128" i="57"/>
  <c r="B62" i="57" l="1"/>
  <c r="C44" i="57"/>
  <c r="D32" i="57"/>
  <c r="C38" i="57" s="1"/>
  <c r="M5" i="57" s="1"/>
  <c r="A110" i="43" l="1"/>
  <c r="A111" i="43"/>
  <c r="C111" i="43" s="1"/>
  <c r="A112" i="43"/>
  <c r="A113" i="43"/>
  <c r="A114" i="43"/>
  <c r="N5" i="57"/>
  <c r="B5" i="57" l="1"/>
  <c r="A109" i="43"/>
  <c r="C109" i="43" s="1"/>
  <c r="C110" i="43"/>
  <c r="A105" i="43"/>
  <c r="C105" i="43" s="1"/>
  <c r="A106" i="43"/>
  <c r="C106" i="43" s="1"/>
  <c r="A107" i="43"/>
  <c r="C107" i="43" s="1"/>
  <c r="A108" i="43"/>
  <c r="C108" i="43" s="1"/>
  <c r="A101" i="43"/>
  <c r="C101" i="43" s="1"/>
  <c r="A102" i="43"/>
  <c r="C102" i="43" s="1"/>
  <c r="A103" i="43"/>
  <c r="C103" i="43" s="1"/>
  <c r="A104" i="43"/>
  <c r="C104" i="43" s="1"/>
  <c r="A100" i="43"/>
  <c r="C100" i="43" s="1"/>
  <c r="A13" i="43"/>
  <c r="B501" i="43" l="1"/>
  <c r="B502" i="43" s="1"/>
  <c r="C500" i="43"/>
  <c r="A254" i="43"/>
  <c r="C254" i="43" s="1"/>
  <c r="A253" i="43"/>
  <c r="A252" i="43"/>
  <c r="A272" i="43"/>
  <c r="F272" i="43" s="1"/>
  <c r="C272" i="43" s="1"/>
  <c r="A273" i="43"/>
  <c r="F273" i="43" s="1"/>
  <c r="C273" i="43" s="1"/>
  <c r="A274" i="43"/>
  <c r="F274" i="43" s="1"/>
  <c r="C274" i="43" s="1"/>
  <c r="A275" i="43"/>
  <c r="F275" i="43" s="1"/>
  <c r="C275" i="43" s="1"/>
  <c r="A276" i="43"/>
  <c r="F276" i="43" s="1"/>
  <c r="C276" i="43" s="1"/>
  <c r="A277" i="43"/>
  <c r="F277" i="43" s="1"/>
  <c r="C277" i="43" s="1"/>
  <c r="A278" i="43"/>
  <c r="F278" i="43" s="1"/>
  <c r="C278" i="43" s="1"/>
  <c r="A279" i="43"/>
  <c r="F279" i="43" s="1"/>
  <c r="C279" i="43" s="1"/>
  <c r="A280" i="43"/>
  <c r="F280" i="43" s="1"/>
  <c r="C280" i="43" s="1"/>
  <c r="A281" i="43"/>
  <c r="F281" i="43" s="1"/>
  <c r="C281" i="43" s="1"/>
  <c r="A282" i="43"/>
  <c r="F282" i="43" s="1"/>
  <c r="C282" i="43" s="1"/>
  <c r="A283" i="43"/>
  <c r="F283" i="43" s="1"/>
  <c r="C283" i="43" s="1"/>
  <c r="A284" i="43"/>
  <c r="F284" i="43" s="1"/>
  <c r="C284" i="43" s="1"/>
  <c r="A285" i="43"/>
  <c r="F285" i="43" s="1"/>
  <c r="C285" i="43" s="1"/>
  <c r="A286" i="43"/>
  <c r="F286" i="43" s="1"/>
  <c r="C286" i="43" s="1"/>
  <c r="A287" i="43"/>
  <c r="F287" i="43" s="1"/>
  <c r="C287" i="43" s="1"/>
  <c r="A288" i="43"/>
  <c r="F288" i="43" s="1"/>
  <c r="C288" i="43" s="1"/>
  <c r="A289" i="43"/>
  <c r="F289" i="43" s="1"/>
  <c r="C289" i="43" s="1"/>
  <c r="A290" i="43"/>
  <c r="F290" i="43" s="1"/>
  <c r="C290" i="43" s="1"/>
  <c r="A291" i="43"/>
  <c r="F291" i="43" s="1"/>
  <c r="C291" i="43" s="1"/>
  <c r="A292" i="43"/>
  <c r="F292" i="43" s="1"/>
  <c r="C292" i="43" s="1"/>
  <c r="A293" i="43"/>
  <c r="F293" i="43" s="1"/>
  <c r="C293" i="43" s="1"/>
  <c r="A294" i="43"/>
  <c r="F294" i="43" s="1"/>
  <c r="C294" i="43" s="1"/>
  <c r="A295" i="43"/>
  <c r="F295" i="43" s="1"/>
  <c r="C295" i="43" s="1"/>
  <c r="A296" i="43"/>
  <c r="F296" i="43" s="1"/>
  <c r="C296" i="43" s="1"/>
  <c r="A297" i="43"/>
  <c r="F297" i="43" s="1"/>
  <c r="C297" i="43" s="1"/>
  <c r="A298" i="43"/>
  <c r="F298" i="43" s="1"/>
  <c r="C298" i="43" s="1"/>
  <c r="A299" i="43"/>
  <c r="F299" i="43" s="1"/>
  <c r="C299" i="43" s="1"/>
  <c r="A300" i="43"/>
  <c r="F300" i="43" s="1"/>
  <c r="C300" i="43" s="1"/>
  <c r="A301" i="43"/>
  <c r="F301" i="43" s="1"/>
  <c r="C301" i="43" s="1"/>
  <c r="A302" i="43"/>
  <c r="F302" i="43" s="1"/>
  <c r="C302" i="43" s="1"/>
  <c r="A303" i="43"/>
  <c r="F303" i="43" s="1"/>
  <c r="C303" i="43" s="1"/>
  <c r="A304" i="43"/>
  <c r="F304" i="43" s="1"/>
  <c r="C304" i="43" s="1"/>
  <c r="A305" i="43"/>
  <c r="F305" i="43" s="1"/>
  <c r="C305" i="43" s="1"/>
  <c r="A306" i="43"/>
  <c r="F306" i="43" s="1"/>
  <c r="C306" i="43" s="1"/>
  <c r="A307" i="43"/>
  <c r="F307" i="43" s="1"/>
  <c r="C307" i="43" s="1"/>
  <c r="A269" i="43"/>
  <c r="F269" i="43" s="1"/>
  <c r="C269" i="43" s="1"/>
  <c r="A270" i="43"/>
  <c r="F270" i="43" s="1"/>
  <c r="C270" i="43" s="1"/>
  <c r="A271" i="43"/>
  <c r="F271" i="43" s="1"/>
  <c r="C271" i="43" s="1"/>
  <c r="A268" i="43"/>
  <c r="F268" i="43" s="1"/>
  <c r="C268" i="43" s="1"/>
  <c r="G195" i="43"/>
  <c r="G196" i="43" s="1"/>
  <c r="G197" i="43" s="1"/>
  <c r="A200" i="43"/>
  <c r="C200" i="43" s="1"/>
  <c r="A248" i="43"/>
  <c r="A344" i="43"/>
  <c r="A343" i="43"/>
  <c r="C343" i="43" s="1"/>
  <c r="A342" i="43"/>
  <c r="C342" i="43" s="1"/>
  <c r="A341" i="43"/>
  <c r="C341" i="43" s="1"/>
  <c r="A340" i="43"/>
  <c r="C340" i="43" s="1"/>
  <c r="A339" i="43"/>
  <c r="C339" i="43" s="1"/>
  <c r="A338" i="43"/>
  <c r="C338" i="43" s="1"/>
  <c r="A337" i="43"/>
  <c r="C337" i="43" s="1"/>
  <c r="A336" i="43"/>
  <c r="C336" i="43" s="1"/>
  <c r="A335" i="43"/>
  <c r="C335" i="43" s="1"/>
  <c r="A334" i="43"/>
  <c r="C334" i="43" s="1"/>
  <c r="A332" i="43"/>
  <c r="A333" i="43"/>
  <c r="A330" i="43"/>
  <c r="C330" i="43" s="1"/>
  <c r="A329" i="43"/>
  <c r="A328" i="43"/>
  <c r="A327" i="43"/>
  <c r="A326" i="43"/>
  <c r="C326" i="43" s="1"/>
  <c r="A318" i="43"/>
  <c r="A319" i="43"/>
  <c r="A316" i="43"/>
  <c r="A317" i="43"/>
  <c r="A312" i="43"/>
  <c r="A313" i="43"/>
  <c r="A314" i="43"/>
  <c r="A311" i="43"/>
  <c r="A310" i="43"/>
  <c r="A309" i="43"/>
  <c r="A308" i="43"/>
  <c r="C308" i="43" s="1"/>
  <c r="A267" i="43"/>
  <c r="C267" i="43" s="1"/>
  <c r="A266" i="43"/>
  <c r="C266" i="43" s="1"/>
  <c r="A265" i="43"/>
  <c r="A264" i="43"/>
  <c r="A263" i="43"/>
  <c r="C263" i="43" s="1"/>
  <c r="A262" i="43"/>
  <c r="C262" i="43" s="1"/>
  <c r="A261" i="43"/>
  <c r="A260" i="43"/>
  <c r="A259" i="43"/>
  <c r="C259" i="43" s="1"/>
  <c r="A258" i="43"/>
  <c r="C258" i="43" s="1"/>
  <c r="A257" i="43"/>
  <c r="A256" i="43"/>
  <c r="A255" i="43"/>
  <c r="C255" i="43" s="1"/>
  <c r="A251" i="43"/>
  <c r="C251" i="43" s="1"/>
  <c r="A250" i="43"/>
  <c r="C250" i="43" s="1"/>
  <c r="A249" i="43"/>
  <c r="A315" i="43"/>
  <c r="A320" i="43"/>
  <c r="A321" i="43"/>
  <c r="A322" i="43"/>
  <c r="A323" i="43"/>
  <c r="A324" i="43"/>
  <c r="A325" i="43"/>
  <c r="A331" i="43"/>
  <c r="A345" i="43"/>
  <c r="G66" i="43"/>
  <c r="A66" i="43" s="1"/>
  <c r="K66" i="43" s="1"/>
  <c r="E66" i="43" s="1"/>
  <c r="K2" i="43"/>
  <c r="A16" i="43"/>
  <c r="C16" i="43" s="1"/>
  <c r="P8" i="43" s="1"/>
  <c r="K11" i="43"/>
  <c r="A17" i="43"/>
  <c r="B17" i="43" s="1"/>
  <c r="C13" i="43"/>
  <c r="I13" i="43" s="1"/>
  <c r="A14" i="43"/>
  <c r="B14" i="43" s="1"/>
  <c r="I22" i="43" s="1"/>
  <c r="A15" i="43"/>
  <c r="B15" i="43" s="1"/>
  <c r="C15" i="43" s="1"/>
  <c r="S17" i="43"/>
  <c r="A18" i="43"/>
  <c r="C18" i="43" s="1"/>
  <c r="S18" i="43"/>
  <c r="A19" i="43"/>
  <c r="B19" i="43" s="1"/>
  <c r="A20" i="43"/>
  <c r="A21" i="43"/>
  <c r="B21" i="43" s="1"/>
  <c r="A22" i="43"/>
  <c r="B22" i="43" s="1"/>
  <c r="A23" i="43"/>
  <c r="B23" i="43" s="1"/>
  <c r="A24" i="43"/>
  <c r="B24" i="43" s="1"/>
  <c r="A25" i="43"/>
  <c r="B25" i="43" s="1"/>
  <c r="A26" i="43"/>
  <c r="B26" i="43" s="1"/>
  <c r="A27" i="43"/>
  <c r="B27" i="43" s="1"/>
  <c r="K20" i="43"/>
  <c r="A28" i="43"/>
  <c r="B28" i="43" s="1"/>
  <c r="C28" i="43" s="1"/>
  <c r="A29" i="43"/>
  <c r="B29" i="43" s="1"/>
  <c r="A56" i="43"/>
  <c r="B56" i="43" s="1"/>
  <c r="A57" i="43"/>
  <c r="A58" i="43"/>
  <c r="A59" i="43"/>
  <c r="A60" i="43"/>
  <c r="A61" i="43"/>
  <c r="B61" i="43" s="1"/>
  <c r="C61" i="43" s="1"/>
  <c r="A62" i="43"/>
  <c r="A63" i="43"/>
  <c r="C63" i="43" s="1"/>
  <c r="A64" i="43"/>
  <c r="B64" i="43" s="1"/>
  <c r="A346" i="43"/>
  <c r="P25" i="43" l="1"/>
  <c r="P20" i="43"/>
  <c r="E61" i="43"/>
  <c r="F61" i="43"/>
  <c r="D61" i="43"/>
  <c r="C344" i="43"/>
  <c r="C253" i="43"/>
  <c r="C249" i="43"/>
  <c r="B20" i="43"/>
  <c r="C20" i="43"/>
  <c r="B59" i="43"/>
  <c r="C59" i="43" s="1"/>
  <c r="C17" i="43"/>
  <c r="A195" i="43"/>
  <c r="C195" i="43" s="1"/>
  <c r="C501" i="43"/>
  <c r="C333" i="43"/>
  <c r="B18" i="43"/>
  <c r="B16" i="43"/>
  <c r="AL66" i="43"/>
  <c r="C56" i="43"/>
  <c r="G67" i="43"/>
  <c r="B503" i="43"/>
  <c r="C502" i="43"/>
  <c r="M66" i="43"/>
  <c r="C328" i="43"/>
  <c r="B13" i="43"/>
  <c r="P27" i="43"/>
  <c r="I15" i="43"/>
  <c r="C265" i="43"/>
  <c r="C58" i="43"/>
  <c r="B58" i="43"/>
  <c r="C64" i="43" s="1"/>
  <c r="C313" i="43"/>
  <c r="C257" i="43"/>
  <c r="C310" i="43"/>
  <c r="N66" i="43"/>
  <c r="S66" i="43" s="1"/>
  <c r="L66" i="43"/>
  <c r="F66" i="43" s="1"/>
  <c r="C261" i="43"/>
  <c r="C317" i="43"/>
  <c r="C319" i="43"/>
  <c r="P6" i="43"/>
  <c r="C19" i="43"/>
  <c r="P21" i="43"/>
  <c r="P26" i="43"/>
  <c r="P23" i="43"/>
  <c r="P22" i="43"/>
  <c r="P24" i="43"/>
  <c r="G198" i="43"/>
  <c r="G199" i="43" s="1"/>
  <c r="A199" i="43" s="1"/>
  <c r="C199" i="43" s="1"/>
  <c r="A197" i="43"/>
  <c r="C197" i="43" s="1"/>
  <c r="C29" i="43"/>
  <c r="B63" i="43"/>
  <c r="P5" i="43"/>
  <c r="P7" i="43"/>
  <c r="P9" i="43"/>
  <c r="P2" i="43"/>
  <c r="P4" i="43"/>
  <c r="P3" i="43"/>
  <c r="B62" i="43"/>
  <c r="K62" i="43" s="1"/>
  <c r="I23" i="43"/>
  <c r="B66" i="43" l="1"/>
  <c r="B71" i="43" s="1"/>
  <c r="C66" i="43"/>
  <c r="R66" i="43"/>
  <c r="C62" i="43"/>
  <c r="D62" i="43"/>
  <c r="C498" i="43"/>
  <c r="I344" i="43"/>
  <c r="P18" i="43"/>
  <c r="P17" i="43"/>
  <c r="P16" i="43"/>
  <c r="P12" i="43"/>
  <c r="P14" i="43"/>
  <c r="P13" i="43"/>
  <c r="P11" i="43"/>
  <c r="O66" i="43"/>
  <c r="T66" i="43" s="1"/>
  <c r="D66" i="43"/>
  <c r="G68" i="43"/>
  <c r="A67" i="43"/>
  <c r="M67" i="43" s="1"/>
  <c r="C503" i="43"/>
  <c r="B504" i="43"/>
  <c r="C14" i="43"/>
  <c r="I14" i="43" s="1"/>
  <c r="Q63" i="43"/>
  <c r="R63" i="43" s="1"/>
  <c r="S63" i="43" s="1"/>
  <c r="T63" i="43" s="1"/>
  <c r="J66" i="43" s="1"/>
  <c r="J67" i="43" s="1"/>
  <c r="J68" i="43" s="1"/>
  <c r="J69" i="43" s="1"/>
  <c r="J70" i="43" s="1"/>
  <c r="J71" i="43" s="1"/>
  <c r="J72" i="43" s="1"/>
  <c r="J73" i="43" s="1"/>
  <c r="J74" i="43" s="1"/>
  <c r="J75" i="43" s="1"/>
  <c r="J76" i="43" s="1"/>
  <c r="J77" i="43" s="1"/>
  <c r="J78" i="43" s="1"/>
  <c r="J79" i="43" s="1"/>
  <c r="J80" i="43" s="1"/>
  <c r="J81" i="43" s="1"/>
  <c r="J82" i="43" s="1"/>
  <c r="J83" i="43" s="1"/>
  <c r="J84" i="43" s="1"/>
  <c r="J85" i="43" s="1"/>
  <c r="J86" i="43" s="1"/>
  <c r="J87" i="43" s="1"/>
  <c r="J88" i="43" s="1"/>
  <c r="J89" i="43" s="1"/>
  <c r="J90" i="43" s="1"/>
  <c r="J91" i="43" s="1"/>
  <c r="J92" i="43" s="1"/>
  <c r="J93" i="43" s="1"/>
  <c r="I28" i="43"/>
  <c r="B68" i="43" l="1"/>
  <c r="B82" i="43"/>
  <c r="B77" i="43"/>
  <c r="B87" i="43"/>
  <c r="B74" i="43"/>
  <c r="B86" i="43"/>
  <c r="B84" i="43"/>
  <c r="B81" i="43"/>
  <c r="B72" i="43"/>
  <c r="B70" i="43"/>
  <c r="B75" i="43"/>
  <c r="B92" i="43"/>
  <c r="B69" i="43"/>
  <c r="B90" i="43"/>
  <c r="B67" i="43"/>
  <c r="B88" i="43"/>
  <c r="B79" i="43"/>
  <c r="B89" i="43"/>
  <c r="B80" i="43"/>
  <c r="B91" i="43"/>
  <c r="B73" i="43"/>
  <c r="B78" i="43"/>
  <c r="B83" i="43"/>
  <c r="B76" i="43"/>
  <c r="B85" i="43"/>
  <c r="B93" i="43"/>
  <c r="D67" i="43"/>
  <c r="R67" i="43"/>
  <c r="L67" i="43"/>
  <c r="F67" i="43" s="1"/>
  <c r="N67" i="43"/>
  <c r="S67" i="43" s="1"/>
  <c r="K67" i="43"/>
  <c r="E67" i="43" s="1"/>
  <c r="AL67" i="43"/>
  <c r="G69" i="43"/>
  <c r="A68" i="43"/>
  <c r="C504" i="43"/>
  <c r="B505" i="43"/>
  <c r="C67" i="43" l="1"/>
  <c r="M68" i="43"/>
  <c r="L68" i="43"/>
  <c r="F68" i="43" s="1"/>
  <c r="N68" i="43"/>
  <c r="S68" i="43" s="1"/>
  <c r="K68" i="43"/>
  <c r="E68" i="43" s="1"/>
  <c r="AL68" i="43"/>
  <c r="G70" i="43"/>
  <c r="A69" i="43"/>
  <c r="C505" i="43"/>
  <c r="B506" i="43"/>
  <c r="D68" i="43" l="1"/>
  <c r="R68" i="43"/>
  <c r="C68" i="43"/>
  <c r="N69" i="43"/>
  <c r="S69" i="43" s="1"/>
  <c r="AL69" i="43"/>
  <c r="K69" i="43"/>
  <c r="E69" i="43" s="1"/>
  <c r="M69" i="43"/>
  <c r="L69" i="43"/>
  <c r="F69" i="43" s="1"/>
  <c r="A70" i="43"/>
  <c r="G71" i="43"/>
  <c r="B507" i="43"/>
  <c r="C506" i="43"/>
  <c r="D69" i="43" l="1"/>
  <c r="C69" i="43"/>
  <c r="R69" i="43"/>
  <c r="G72" i="43"/>
  <c r="A71" i="43"/>
  <c r="AL70" i="43"/>
  <c r="N70" i="43"/>
  <c r="M70" i="43"/>
  <c r="K70" i="43"/>
  <c r="E70" i="43" s="1"/>
  <c r="L70" i="43"/>
  <c r="F70" i="43" s="1"/>
  <c r="B508" i="43"/>
  <c r="C507" i="43"/>
  <c r="D70" i="43" l="1"/>
  <c r="C70" i="43"/>
  <c r="R70" i="43"/>
  <c r="K71" i="43"/>
  <c r="E71" i="43" s="1"/>
  <c r="M71" i="43"/>
  <c r="AL71" i="43"/>
  <c r="N71" i="43"/>
  <c r="L71" i="43"/>
  <c r="F71" i="43" s="1"/>
  <c r="G73" i="43"/>
  <c r="A72" i="43"/>
  <c r="C508" i="43"/>
  <c r="B509" i="43"/>
  <c r="D71" i="43" l="1"/>
  <c r="C71" i="43"/>
  <c r="R71" i="43"/>
  <c r="L72" i="43"/>
  <c r="F72" i="43" s="1"/>
  <c r="M72" i="43"/>
  <c r="K72" i="43"/>
  <c r="E72" i="43" s="1"/>
  <c r="AL72" i="43"/>
  <c r="N72" i="43"/>
  <c r="G74" i="43"/>
  <c r="A73" i="43"/>
  <c r="B510" i="43"/>
  <c r="C509" i="43"/>
  <c r="D72" i="43" l="1"/>
  <c r="R72" i="43"/>
  <c r="C72" i="43"/>
  <c r="M73" i="43"/>
  <c r="K73" i="43"/>
  <c r="E73" i="43" s="1"/>
  <c r="AL73" i="43"/>
  <c r="L73" i="43"/>
  <c r="F73" i="43" s="1"/>
  <c r="N73" i="43"/>
  <c r="A74" i="43"/>
  <c r="G75" i="43"/>
  <c r="B511" i="43"/>
  <c r="C510" i="43"/>
  <c r="D73" i="43" l="1"/>
  <c r="R73" i="43"/>
  <c r="C73" i="43"/>
  <c r="A75" i="43"/>
  <c r="G76" i="43"/>
  <c r="AL74" i="43"/>
  <c r="L74" i="43"/>
  <c r="F74" i="43" s="1"/>
  <c r="M74" i="43"/>
  <c r="N74" i="43"/>
  <c r="K74" i="43"/>
  <c r="E74" i="43" s="1"/>
  <c r="B512" i="43"/>
  <c r="C511" i="43"/>
  <c r="D74" i="43" l="1"/>
  <c r="C74" i="43"/>
  <c r="R74" i="43"/>
  <c r="G77" i="43"/>
  <c r="A76" i="43"/>
  <c r="M75" i="43"/>
  <c r="L75" i="43"/>
  <c r="F75" i="43" s="1"/>
  <c r="K75" i="43"/>
  <c r="E75" i="43" s="1"/>
  <c r="AL75" i="43"/>
  <c r="N75" i="43"/>
  <c r="B513" i="43"/>
  <c r="C512" i="43"/>
  <c r="D75" i="43" l="1"/>
  <c r="C75" i="43"/>
  <c r="R75" i="43"/>
  <c r="AL76" i="43"/>
  <c r="K76" i="43"/>
  <c r="E76" i="43" s="1"/>
  <c r="M76" i="43"/>
  <c r="L76" i="43"/>
  <c r="F76" i="43" s="1"/>
  <c r="N76" i="43"/>
  <c r="A77" i="43"/>
  <c r="G78" i="43"/>
  <c r="B514" i="43"/>
  <c r="C513" i="43"/>
  <c r="D76" i="43" l="1"/>
  <c r="R76" i="43"/>
  <c r="C76" i="43"/>
  <c r="K77" i="43"/>
  <c r="E77" i="43" s="1"/>
  <c r="N77" i="43"/>
  <c r="L77" i="43"/>
  <c r="F77" i="43" s="1"/>
  <c r="M77" i="43"/>
  <c r="AL77" i="43"/>
  <c r="G79" i="43"/>
  <c r="A78" i="43"/>
  <c r="B515" i="43"/>
  <c r="C514" i="43"/>
  <c r="D77" i="43" l="1"/>
  <c r="R77" i="43"/>
  <c r="C77" i="43"/>
  <c r="G80" i="43"/>
  <c r="A79" i="43"/>
  <c r="L78" i="43"/>
  <c r="F78" i="43" s="1"/>
  <c r="K78" i="43"/>
  <c r="E78" i="43" s="1"/>
  <c r="M78" i="43"/>
  <c r="N78" i="43"/>
  <c r="AL78" i="43"/>
  <c r="C515" i="43"/>
  <c r="B516" i="43"/>
  <c r="D78" i="43" l="1"/>
  <c r="C78" i="43"/>
  <c r="R78" i="43"/>
  <c r="AL79" i="43"/>
  <c r="L79" i="43"/>
  <c r="F79" i="43" s="1"/>
  <c r="N79" i="43"/>
  <c r="M79" i="43"/>
  <c r="K79" i="43"/>
  <c r="E79" i="43" s="1"/>
  <c r="G81" i="43"/>
  <c r="A80" i="43"/>
  <c r="B517" i="43"/>
  <c r="C516" i="43"/>
  <c r="D79" i="43" l="1"/>
  <c r="C79" i="43"/>
  <c r="M80" i="43"/>
  <c r="L80" i="43"/>
  <c r="F80" i="43" s="1"/>
  <c r="N80" i="43"/>
  <c r="AL80" i="43"/>
  <c r="K80" i="43"/>
  <c r="E80" i="43" s="1"/>
  <c r="A81" i="43"/>
  <c r="G82" i="43"/>
  <c r="B518" i="43"/>
  <c r="C517" i="43"/>
  <c r="D80" i="43" l="1"/>
  <c r="C80" i="43"/>
  <c r="K81" i="43"/>
  <c r="E81" i="43" s="1"/>
  <c r="N81" i="43"/>
  <c r="L81" i="43"/>
  <c r="F81" i="43" s="1"/>
  <c r="AL81" i="43"/>
  <c r="M81" i="43"/>
  <c r="A82" i="43"/>
  <c r="G83" i="43"/>
  <c r="C518" i="43"/>
  <c r="B519" i="43"/>
  <c r="D81" i="43" l="1"/>
  <c r="C81" i="43"/>
  <c r="L82" i="43"/>
  <c r="F82" i="43" s="1"/>
  <c r="K82" i="43"/>
  <c r="E82" i="43" s="1"/>
  <c r="N82" i="43"/>
  <c r="M82" i="43"/>
  <c r="AL82" i="43"/>
  <c r="A83" i="43"/>
  <c r="G84" i="43"/>
  <c r="B520" i="43"/>
  <c r="C519" i="43"/>
  <c r="D82" i="43" l="1"/>
  <c r="C82" i="43"/>
  <c r="A84" i="43"/>
  <c r="G85" i="43"/>
  <c r="N83" i="43"/>
  <c r="K83" i="43"/>
  <c r="E83" i="43" s="1"/>
  <c r="AL83" i="43"/>
  <c r="L83" i="43"/>
  <c r="F83" i="43" s="1"/>
  <c r="M83" i="43"/>
  <c r="B521" i="43"/>
  <c r="C520" i="43"/>
  <c r="D83" i="43" l="1"/>
  <c r="C83" i="43"/>
  <c r="A85" i="43"/>
  <c r="G86" i="43"/>
  <c r="K84" i="43"/>
  <c r="E84" i="43" s="1"/>
  <c r="N84" i="43"/>
  <c r="L84" i="43"/>
  <c r="F84" i="43" s="1"/>
  <c r="M84" i="43"/>
  <c r="AL84" i="43"/>
  <c r="C521" i="43"/>
  <c r="B522" i="43"/>
  <c r="D84" i="43" l="1"/>
  <c r="C84" i="43"/>
  <c r="G87" i="43"/>
  <c r="A86" i="43"/>
  <c r="L85" i="43"/>
  <c r="F85" i="43" s="1"/>
  <c r="AL85" i="43"/>
  <c r="K85" i="43"/>
  <c r="E85" i="43" s="1"/>
  <c r="M85" i="43"/>
  <c r="N85" i="43"/>
  <c r="B523" i="43"/>
  <c r="C522" i="43"/>
  <c r="D85" i="43" l="1"/>
  <c r="C85" i="43"/>
  <c r="M86" i="43"/>
  <c r="N86" i="43"/>
  <c r="L86" i="43"/>
  <c r="F86" i="43" s="1"/>
  <c r="K86" i="43"/>
  <c r="E86" i="43" s="1"/>
  <c r="AL86" i="43"/>
  <c r="A87" i="43"/>
  <c r="G88" i="43"/>
  <c r="C523" i="43"/>
  <c r="B524" i="43"/>
  <c r="D86" i="43" l="1"/>
  <c r="C86" i="43"/>
  <c r="M87" i="43"/>
  <c r="L87" i="43"/>
  <c r="F87" i="43" s="1"/>
  <c r="N87" i="43"/>
  <c r="K87" i="43"/>
  <c r="E87" i="43" s="1"/>
  <c r="AL87" i="43"/>
  <c r="A88" i="43"/>
  <c r="G89" i="43"/>
  <c r="B525" i="43"/>
  <c r="C524" i="43"/>
  <c r="D87" i="43" l="1"/>
  <c r="C87" i="43"/>
  <c r="G90" i="43"/>
  <c r="A89" i="43"/>
  <c r="L88" i="43"/>
  <c r="F88" i="43" s="1"/>
  <c r="M88" i="43"/>
  <c r="AL88" i="43"/>
  <c r="K88" i="43"/>
  <c r="E88" i="43" s="1"/>
  <c r="N88" i="43"/>
  <c r="C525" i="43"/>
  <c r="B526" i="43"/>
  <c r="D88" i="43" l="1"/>
  <c r="C88" i="43"/>
  <c r="K89" i="43"/>
  <c r="E89" i="43" s="1"/>
  <c r="N89" i="43"/>
  <c r="L89" i="43"/>
  <c r="F89" i="43" s="1"/>
  <c r="M89" i="43"/>
  <c r="AL89" i="43"/>
  <c r="A90" i="43"/>
  <c r="G91" i="43"/>
  <c r="C526" i="43"/>
  <c r="B527" i="43"/>
  <c r="D89" i="43" l="1"/>
  <c r="C89" i="43"/>
  <c r="AL90" i="43"/>
  <c r="N90" i="43"/>
  <c r="M90" i="43"/>
  <c r="L90" i="43"/>
  <c r="F90" i="43" s="1"/>
  <c r="K90" i="43"/>
  <c r="E90" i="43" s="1"/>
  <c r="G92" i="43"/>
  <c r="A91" i="43"/>
  <c r="C527" i="43"/>
  <c r="B528" i="43"/>
  <c r="D90" i="43" l="1"/>
  <c r="C90" i="43"/>
  <c r="L91" i="43"/>
  <c r="F91" i="43" s="1"/>
  <c r="M91" i="43"/>
  <c r="K91" i="43"/>
  <c r="E91" i="43" s="1"/>
  <c r="AL91" i="43"/>
  <c r="N91" i="43"/>
  <c r="A92" i="43"/>
  <c r="G93" i="43"/>
  <c r="C528" i="43"/>
  <c r="B529" i="43"/>
  <c r="D91" i="43" l="1"/>
  <c r="C91" i="43"/>
  <c r="K92" i="43"/>
  <c r="E92" i="43" s="1"/>
  <c r="AL92" i="43"/>
  <c r="M92" i="43"/>
  <c r="N92" i="43"/>
  <c r="L92" i="43"/>
  <c r="F92" i="43" s="1"/>
  <c r="G94" i="43"/>
  <c r="A93" i="43"/>
  <c r="C529" i="43"/>
  <c r="B530" i="43"/>
  <c r="D92" i="43" l="1"/>
  <c r="C92" i="43"/>
  <c r="AL93" i="43"/>
  <c r="N93" i="43"/>
  <c r="L93" i="43"/>
  <c r="F93" i="43" s="1"/>
  <c r="K93" i="43"/>
  <c r="E93" i="43" s="1"/>
  <c r="M93" i="43"/>
  <c r="A94" i="43"/>
  <c r="G95" i="43"/>
  <c r="A95" i="43" s="1"/>
  <c r="C530" i="43"/>
  <c r="B531" i="43"/>
  <c r="D93" i="43" l="1"/>
  <c r="C93" i="43"/>
  <c r="Q94" i="43"/>
  <c r="R94" i="43"/>
  <c r="B532" i="43"/>
  <c r="C531" i="43"/>
  <c r="C532" i="43" l="1"/>
  <c r="B533" i="43"/>
  <c r="B534" i="43" l="1"/>
  <c r="C533" i="43"/>
  <c r="C534" i="43" l="1"/>
  <c r="B535" i="43"/>
  <c r="C535" i="43" l="1"/>
  <c r="B536" i="43"/>
  <c r="C536" i="43" l="1"/>
  <c r="B537" i="43"/>
  <c r="B538" i="43" l="1"/>
  <c r="C537" i="43"/>
  <c r="B539" i="43" l="1"/>
  <c r="C538" i="43"/>
  <c r="B540" i="43" l="1"/>
  <c r="C539" i="43"/>
  <c r="C540" i="43" l="1"/>
  <c r="B541" i="43"/>
  <c r="B542" i="43" l="1"/>
  <c r="C541" i="43"/>
  <c r="B543" i="43" l="1"/>
  <c r="C542" i="43"/>
  <c r="B544" i="43" l="1"/>
  <c r="C543" i="43"/>
  <c r="B545" i="43" l="1"/>
  <c r="C544" i="43"/>
  <c r="B546" i="43" l="1"/>
  <c r="C545" i="43"/>
  <c r="B547" i="43" l="1"/>
  <c r="C546" i="43"/>
  <c r="B548" i="43" l="1"/>
  <c r="C547" i="43"/>
  <c r="C548" i="43" l="1"/>
  <c r="B549" i="43"/>
  <c r="B550" i="43" l="1"/>
  <c r="C549" i="43"/>
  <c r="B551" i="43" l="1"/>
  <c r="C550" i="43"/>
  <c r="B552" i="43" l="1"/>
  <c r="C551" i="43"/>
  <c r="B553" i="43" l="1"/>
  <c r="C552" i="43"/>
  <c r="B554" i="43" l="1"/>
  <c r="C553" i="43"/>
  <c r="B555" i="43" l="1"/>
  <c r="C554" i="43"/>
  <c r="C555" i="43" l="1"/>
  <c r="B556" i="43"/>
  <c r="B557" i="43" l="1"/>
  <c r="C556" i="43"/>
  <c r="B558" i="43" l="1"/>
  <c r="C557" i="43"/>
  <c r="B559" i="43" l="1"/>
  <c r="C558" i="43"/>
  <c r="B560" i="43" l="1"/>
  <c r="C559" i="43"/>
  <c r="B561" i="43" l="1"/>
  <c r="C560" i="43"/>
  <c r="B562" i="43" l="1"/>
  <c r="C561" i="43"/>
  <c r="B563" i="43" l="1"/>
  <c r="C562" i="43"/>
  <c r="B564" i="43" l="1"/>
  <c r="C563" i="43"/>
  <c r="C564" i="43" l="1"/>
  <c r="B565" i="43"/>
  <c r="B566" i="43" l="1"/>
  <c r="C565" i="43"/>
  <c r="B567" i="43" l="1"/>
  <c r="C566" i="43"/>
  <c r="B568" i="43" l="1"/>
  <c r="C567" i="43"/>
  <c r="C568" i="43" l="1"/>
  <c r="B569" i="43"/>
  <c r="C569" i="43" l="1"/>
  <c r="B570" i="43"/>
  <c r="C570" i="43" l="1"/>
  <c r="B571" i="43"/>
  <c r="B572" i="43" l="1"/>
  <c r="C571" i="43"/>
  <c r="B573" i="43" l="1"/>
  <c r="C572" i="43"/>
  <c r="B574" i="43" l="1"/>
  <c r="C573" i="43"/>
  <c r="B575" i="43" l="1"/>
  <c r="C574" i="43"/>
  <c r="C575" i="43" l="1"/>
  <c r="B576" i="43"/>
  <c r="B577" i="43" l="1"/>
  <c r="C576" i="43"/>
  <c r="C577" i="43" l="1"/>
  <c r="B578" i="43"/>
  <c r="B579" i="43" l="1"/>
  <c r="C578" i="43"/>
  <c r="B580" i="43" l="1"/>
  <c r="C579" i="43"/>
  <c r="B581" i="43" l="1"/>
  <c r="C580" i="43"/>
  <c r="B582" i="43" l="1"/>
  <c r="C581" i="43"/>
  <c r="B583" i="43" l="1"/>
  <c r="C582" i="43"/>
  <c r="C583" i="43" l="1"/>
  <c r="B584" i="43"/>
  <c r="B585" i="43" l="1"/>
  <c r="C584" i="43"/>
  <c r="C585" i="43" l="1"/>
  <c r="B586" i="43"/>
  <c r="B587" i="43" l="1"/>
  <c r="C586" i="43"/>
  <c r="B588" i="43" l="1"/>
  <c r="C587" i="43"/>
  <c r="B589" i="43" l="1"/>
  <c r="C588" i="43"/>
  <c r="B590" i="43" l="1"/>
  <c r="C589" i="43"/>
  <c r="B591" i="43" l="1"/>
  <c r="C590" i="43"/>
  <c r="C591" i="43" l="1"/>
  <c r="B592" i="43"/>
  <c r="B593" i="43" l="1"/>
  <c r="C592" i="43"/>
  <c r="C593" i="43" l="1"/>
  <c r="B594" i="43"/>
  <c r="B595" i="43" l="1"/>
  <c r="C594" i="43"/>
  <c r="B596" i="43" l="1"/>
  <c r="C595" i="43"/>
  <c r="B597" i="43" l="1"/>
  <c r="C596" i="43"/>
  <c r="B598" i="43" l="1"/>
  <c r="C597" i="43"/>
  <c r="B599" i="43" l="1"/>
  <c r="C598" i="43"/>
  <c r="C599" i="43" l="1"/>
  <c r="B600" i="43"/>
  <c r="C600" i="43" l="1"/>
  <c r="B601" i="43"/>
  <c r="C601" i="43" l="1"/>
  <c r="B602" i="43"/>
  <c r="C602" i="43" l="1"/>
  <c r="B603" i="43"/>
  <c r="C603" i="43" l="1"/>
  <c r="B604" i="43"/>
  <c r="C604" i="43" l="1"/>
  <c r="B605" i="43"/>
  <c r="B606" i="43" l="1"/>
  <c r="C605" i="43"/>
  <c r="B607" i="43" l="1"/>
  <c r="C606" i="43"/>
  <c r="C607" i="43" l="1"/>
  <c r="B608" i="43"/>
  <c r="B609" i="43" l="1"/>
  <c r="C608" i="43"/>
  <c r="B610" i="43" l="1"/>
  <c r="C609" i="43"/>
  <c r="B611" i="43" l="1"/>
  <c r="C610" i="43"/>
  <c r="B612" i="43" l="1"/>
  <c r="C611" i="43"/>
  <c r="C612" i="43" l="1"/>
  <c r="B613" i="43"/>
  <c r="B614" i="43" l="1"/>
  <c r="C613" i="43"/>
  <c r="C614" i="43" l="1"/>
  <c r="B615" i="43"/>
  <c r="B616" i="43" l="1"/>
  <c r="C615" i="43"/>
  <c r="B617" i="43" l="1"/>
  <c r="C616" i="43"/>
  <c r="B618" i="43" l="1"/>
  <c r="C617" i="43"/>
  <c r="C618" i="43" l="1"/>
  <c r="B619" i="43"/>
  <c r="C619" i="43" l="1"/>
  <c r="B620" i="43"/>
  <c r="B621" i="43" l="1"/>
  <c r="C620" i="43"/>
  <c r="B622" i="43" l="1"/>
  <c r="C621" i="43"/>
  <c r="C622" i="43" l="1"/>
  <c r="B623" i="43"/>
  <c r="B624" i="43" l="1"/>
  <c r="C623" i="43"/>
  <c r="B625" i="43" l="1"/>
  <c r="C624" i="43"/>
  <c r="B626" i="43" l="1"/>
  <c r="C625" i="43"/>
  <c r="B627" i="43" l="1"/>
  <c r="C626" i="43"/>
  <c r="B628" i="43" l="1"/>
  <c r="C627" i="43"/>
  <c r="C628" i="43" l="1"/>
  <c r="B629" i="43"/>
  <c r="B630" i="43" l="1"/>
  <c r="C629" i="43"/>
  <c r="C630" i="43" l="1"/>
  <c r="B631" i="43"/>
  <c r="B632" i="43" l="1"/>
  <c r="C631" i="43"/>
  <c r="C632" i="43" l="1"/>
  <c r="B633" i="43"/>
  <c r="C633" i="43" l="1"/>
  <c r="B634" i="43"/>
  <c r="B635" i="43" l="1"/>
  <c r="C634" i="43"/>
  <c r="C635" i="43" l="1"/>
  <c r="B636" i="43"/>
  <c r="B637" i="43" l="1"/>
  <c r="C636" i="43"/>
  <c r="B638" i="43" l="1"/>
  <c r="C637" i="43"/>
  <c r="C638" i="43" l="1"/>
  <c r="B639" i="43"/>
  <c r="C639" i="43" l="1"/>
  <c r="B640" i="43"/>
  <c r="C640" i="43" l="1"/>
  <c r="B641" i="43"/>
  <c r="B642" i="43" l="1"/>
  <c r="C641" i="43"/>
  <c r="C642" i="43" l="1"/>
  <c r="B643" i="43"/>
  <c r="B644" i="43" l="1"/>
  <c r="C643" i="43"/>
  <c r="B645" i="43" l="1"/>
  <c r="C644" i="43"/>
  <c r="C645" i="43" l="1"/>
  <c r="B646" i="43"/>
  <c r="B647" i="43" l="1"/>
  <c r="C646" i="43"/>
  <c r="B648" i="43" l="1"/>
  <c r="C647" i="43"/>
  <c r="C648" i="43" l="1"/>
  <c r="B649" i="43"/>
  <c r="B650" i="43" l="1"/>
  <c r="C649" i="43"/>
  <c r="C650" i="43" l="1"/>
  <c r="B651" i="43"/>
  <c r="B652" i="43" l="1"/>
  <c r="C651" i="43"/>
  <c r="B653" i="43" l="1"/>
  <c r="C652" i="43"/>
  <c r="B654" i="43" l="1"/>
  <c r="C653" i="43"/>
  <c r="B655" i="43" l="1"/>
  <c r="C654" i="43"/>
  <c r="B656" i="43" l="1"/>
  <c r="C655" i="43"/>
  <c r="B657" i="43" l="1"/>
  <c r="C656" i="43"/>
  <c r="C657" i="43" l="1"/>
  <c r="B658" i="43"/>
  <c r="B659" i="43" l="1"/>
  <c r="C658" i="43"/>
  <c r="B660" i="43" l="1"/>
  <c r="C659" i="43"/>
  <c r="B661" i="43" l="1"/>
  <c r="C660" i="43"/>
  <c r="B662" i="43" l="1"/>
  <c r="C661" i="43"/>
  <c r="B663" i="43" l="1"/>
  <c r="C662" i="43"/>
  <c r="B664" i="43" l="1"/>
  <c r="C663" i="43"/>
  <c r="B665" i="43" l="1"/>
  <c r="C664" i="43"/>
  <c r="C665" i="43" l="1"/>
  <c r="B666" i="43"/>
  <c r="B667" i="43" l="1"/>
  <c r="C666" i="43"/>
  <c r="A47" i="43" l="1"/>
  <c r="B668" i="43"/>
  <c r="C667" i="43"/>
  <c r="B669" i="43" l="1"/>
  <c r="C668" i="43"/>
  <c r="B670" i="43" l="1"/>
  <c r="C669" i="43"/>
  <c r="B671" i="43" l="1"/>
  <c r="C670" i="43"/>
  <c r="B672" i="43" l="1"/>
  <c r="C671" i="43"/>
  <c r="B673" i="43" l="1"/>
  <c r="C672" i="43"/>
  <c r="C673" i="43" l="1"/>
  <c r="B674" i="43"/>
  <c r="B675" i="43" l="1"/>
  <c r="C674" i="43"/>
  <c r="B676" i="43" l="1"/>
  <c r="C675" i="43"/>
  <c r="B677" i="43" l="1"/>
  <c r="C676" i="43"/>
  <c r="B678" i="43" l="1"/>
  <c r="C677" i="43"/>
  <c r="B679" i="43" l="1"/>
  <c r="C678" i="43"/>
  <c r="B680" i="43" l="1"/>
  <c r="C679" i="43"/>
  <c r="B681" i="43" l="1"/>
  <c r="C680" i="43"/>
  <c r="B682" i="43" l="1"/>
  <c r="C681" i="43"/>
  <c r="B683" i="43" l="1"/>
  <c r="C682" i="43"/>
  <c r="B684" i="43" l="1"/>
  <c r="C683" i="43"/>
  <c r="C684" i="43" l="1"/>
  <c r="B685" i="43"/>
  <c r="B686" i="43" l="1"/>
  <c r="C685" i="43"/>
  <c r="B687" i="43" l="1"/>
  <c r="C686" i="43"/>
  <c r="C687" i="43" l="1"/>
  <c r="B688" i="43"/>
  <c r="C688" i="43" l="1"/>
  <c r="B689" i="43"/>
  <c r="C689" i="43" l="1"/>
  <c r="B690" i="43"/>
  <c r="C690" i="43" l="1"/>
  <c r="B691" i="43"/>
  <c r="C691" i="43" l="1"/>
  <c r="B692" i="43"/>
  <c r="B693" i="43" l="1"/>
  <c r="C692" i="43"/>
  <c r="B694" i="43" l="1"/>
  <c r="C693" i="43"/>
  <c r="C694" i="43" l="1"/>
  <c r="B695" i="43"/>
  <c r="B696" i="43" l="1"/>
  <c r="C695" i="43"/>
  <c r="B697" i="43" l="1"/>
  <c r="C696" i="43"/>
  <c r="B698" i="43" l="1"/>
  <c r="C697" i="43"/>
  <c r="A187" i="43" l="1"/>
  <c r="L195" i="43"/>
  <c r="B699" i="43"/>
  <c r="C698" i="43"/>
  <c r="I33" i="43" l="1"/>
  <c r="G30" i="43"/>
  <c r="G31" i="43" s="1"/>
  <c r="C31" i="43" s="1"/>
  <c r="I195" i="43"/>
  <c r="J195" i="43" s="1"/>
  <c r="K195" i="43" s="1"/>
  <c r="C699" i="43"/>
  <c r="B700" i="43"/>
  <c r="D200" i="43" l="1"/>
  <c r="D198" i="43"/>
  <c r="D196" i="43"/>
  <c r="G32" i="43"/>
  <c r="B701" i="43"/>
  <c r="C700" i="43"/>
  <c r="G33" i="43" l="1"/>
  <c r="C32" i="43"/>
  <c r="C701" i="43"/>
  <c r="B702" i="43"/>
  <c r="G34" i="43" l="1"/>
  <c r="C33" i="43"/>
  <c r="B703" i="43"/>
  <c r="C702" i="43"/>
  <c r="G35" i="43" l="1"/>
  <c r="C34" i="43"/>
  <c r="C703" i="43"/>
  <c r="B704" i="43"/>
  <c r="G36" i="43" l="1"/>
  <c r="C35" i="43"/>
  <c r="B705" i="43"/>
  <c r="C704" i="43"/>
  <c r="G37" i="43" l="1"/>
  <c r="C36" i="43"/>
  <c r="B706" i="43"/>
  <c r="C705" i="43"/>
  <c r="G38" i="43" l="1"/>
  <c r="C37" i="43"/>
  <c r="C706" i="43"/>
  <c r="B707" i="43"/>
  <c r="G39" i="43" l="1"/>
  <c r="C38" i="43"/>
  <c r="B708" i="43"/>
  <c r="C707" i="43"/>
  <c r="G40" i="43" l="1"/>
  <c r="C39" i="43"/>
  <c r="B709" i="43"/>
  <c r="C708" i="43"/>
  <c r="G41" i="43" l="1"/>
  <c r="C40" i="43"/>
  <c r="B710" i="43"/>
  <c r="C709" i="43"/>
  <c r="G42" i="43" l="1"/>
  <c r="C42" i="43" s="1"/>
  <c r="C41" i="43"/>
  <c r="B711" i="43"/>
  <c r="C710" i="43"/>
  <c r="C711" i="43" l="1"/>
  <c r="B712" i="43"/>
  <c r="B713" i="43" l="1"/>
  <c r="C712" i="43"/>
  <c r="B714" i="43" l="1"/>
  <c r="C713" i="43"/>
  <c r="C714" i="43" l="1"/>
  <c r="B715" i="43"/>
  <c r="B716" i="43" l="1"/>
  <c r="C715" i="43"/>
  <c r="B717" i="43" l="1"/>
  <c r="C716" i="43"/>
  <c r="C717" i="43" l="1"/>
  <c r="B718" i="43"/>
  <c r="C718" i="43" l="1"/>
  <c r="B719" i="43"/>
  <c r="C719" i="43" l="1"/>
  <c r="B720" i="43"/>
  <c r="B721" i="43" l="1"/>
  <c r="C720" i="43"/>
  <c r="C721" i="43" l="1"/>
  <c r="B722" i="43"/>
  <c r="B723" i="43" l="1"/>
  <c r="C722" i="43"/>
  <c r="B724" i="43" l="1"/>
  <c r="C723" i="43"/>
  <c r="C724" i="43" l="1"/>
  <c r="B725" i="43"/>
  <c r="C725" i="43" l="1"/>
  <c r="B726" i="43"/>
  <c r="C726" i="43" l="1"/>
  <c r="B727" i="43"/>
  <c r="C727" i="43" l="1"/>
  <c r="B728" i="43"/>
  <c r="B729" i="43" l="1"/>
  <c r="C728" i="43"/>
  <c r="C729" i="43" l="1"/>
  <c r="B730" i="43"/>
  <c r="C730" i="43" l="1"/>
  <c r="B731" i="43"/>
  <c r="C731" i="43" l="1"/>
  <c r="B732" i="43"/>
  <c r="C732" i="43" l="1"/>
  <c r="B733" i="43"/>
  <c r="C733" i="43" l="1"/>
  <c r="B734" i="43"/>
  <c r="B735" i="43" l="1"/>
  <c r="C734" i="43"/>
  <c r="C735" i="43" l="1"/>
  <c r="B736" i="43"/>
  <c r="C736" i="43" l="1"/>
  <c r="B737" i="43"/>
  <c r="C737" i="43" l="1"/>
  <c r="B738" i="43"/>
  <c r="C738" i="43" l="1"/>
  <c r="B739" i="43"/>
  <c r="B740" i="43" l="1"/>
  <c r="C739" i="43"/>
  <c r="C740" i="43" l="1"/>
  <c r="B741" i="43"/>
  <c r="B742" i="43" l="1"/>
  <c r="C741" i="43"/>
  <c r="B743" i="43" l="1"/>
  <c r="C742" i="43"/>
  <c r="B744" i="43" l="1"/>
  <c r="C743" i="43"/>
  <c r="C744" i="43" l="1"/>
  <c r="B745" i="43"/>
  <c r="B746" i="43" l="1"/>
  <c r="C745" i="43"/>
  <c r="C746" i="43" l="1"/>
  <c r="B747" i="43"/>
  <c r="C747" i="43" l="1"/>
  <c r="B748" i="43"/>
  <c r="B749" i="43" l="1"/>
  <c r="C748" i="43"/>
  <c r="C749" i="43" l="1"/>
  <c r="B750" i="43"/>
  <c r="B751" i="43" l="1"/>
  <c r="C750" i="43"/>
  <c r="C751" i="43" l="1"/>
  <c r="B752" i="43"/>
  <c r="C752" i="43" l="1"/>
  <c r="B753" i="43"/>
  <c r="B754" i="43" l="1"/>
  <c r="C753" i="43"/>
  <c r="C754" i="43" l="1"/>
  <c r="B755" i="43"/>
  <c r="B756" i="43" l="1"/>
  <c r="C755" i="43"/>
  <c r="B757" i="43" l="1"/>
  <c r="C756" i="43"/>
  <c r="B758" i="43" l="1"/>
  <c r="C757" i="43"/>
  <c r="C758" i="43" l="1"/>
  <c r="B759" i="43"/>
  <c r="C759" i="43" l="1"/>
  <c r="B760" i="43"/>
  <c r="B761" i="43" l="1"/>
  <c r="C760" i="43"/>
  <c r="B762" i="43" l="1"/>
  <c r="C761" i="43"/>
  <c r="C762" i="43" l="1"/>
  <c r="B763" i="43"/>
  <c r="C763" i="43" l="1"/>
  <c r="B764" i="43"/>
  <c r="B765" i="43" l="1"/>
  <c r="C764" i="43"/>
  <c r="B766" i="43" l="1"/>
  <c r="C765" i="43"/>
  <c r="C766" i="43" l="1"/>
  <c r="B767" i="43"/>
  <c r="B768" i="43" l="1"/>
  <c r="C767" i="43"/>
  <c r="C768" i="43" l="1"/>
  <c r="B769" i="43"/>
  <c r="C769" i="43" l="1"/>
  <c r="B770" i="43"/>
  <c r="B771" i="43" l="1"/>
  <c r="C770" i="43"/>
  <c r="B772" i="43" l="1"/>
  <c r="C771" i="43"/>
  <c r="B773" i="43" l="1"/>
  <c r="C772" i="43"/>
  <c r="B774" i="43" l="1"/>
  <c r="C773" i="43"/>
  <c r="C774" i="43" l="1"/>
  <c r="B775" i="43"/>
  <c r="B776" i="43" l="1"/>
  <c r="C775" i="43"/>
  <c r="B777" i="43" l="1"/>
  <c r="C776" i="43"/>
  <c r="C777" i="43" l="1"/>
  <c r="B778" i="43"/>
  <c r="C778" i="43" l="1"/>
  <c r="B779" i="43"/>
  <c r="B780" i="43" l="1"/>
  <c r="C779" i="43"/>
  <c r="B781" i="43" l="1"/>
  <c r="C780" i="43"/>
  <c r="B782" i="43" l="1"/>
  <c r="C781" i="43"/>
  <c r="C782" i="43" l="1"/>
  <c r="B783" i="43"/>
  <c r="B784" i="43" l="1"/>
  <c r="C783" i="43"/>
  <c r="B785" i="43" l="1"/>
  <c r="C784" i="43"/>
  <c r="C785" i="43" l="1"/>
  <c r="B786" i="43"/>
  <c r="B787" i="43" l="1"/>
  <c r="C786" i="43"/>
  <c r="B788" i="43" l="1"/>
  <c r="C787" i="43"/>
  <c r="B789" i="43" l="1"/>
  <c r="C788" i="43"/>
  <c r="B790" i="43" l="1"/>
  <c r="C789" i="43"/>
  <c r="B791" i="43" l="1"/>
  <c r="C790" i="43"/>
  <c r="B792" i="43" l="1"/>
  <c r="C791" i="43"/>
  <c r="C792" i="43" l="1"/>
  <c r="B793" i="43"/>
  <c r="B794" i="43" l="1"/>
  <c r="C793" i="43"/>
  <c r="C794" i="43" l="1"/>
  <c r="B795" i="43"/>
  <c r="C795" i="43" l="1"/>
  <c r="B796" i="43"/>
  <c r="B797" i="43" l="1"/>
  <c r="C796" i="43"/>
  <c r="C797" i="43" l="1"/>
  <c r="B798" i="43"/>
  <c r="B799" i="43" l="1"/>
  <c r="C798" i="43"/>
  <c r="C799" i="43" l="1"/>
  <c r="B800" i="43"/>
  <c r="C800" i="43" l="1"/>
  <c r="B801" i="43"/>
  <c r="B802" i="43" l="1"/>
  <c r="C801" i="43"/>
  <c r="C802" i="43" l="1"/>
  <c r="B803" i="43"/>
  <c r="B804" i="43" l="1"/>
  <c r="C803" i="43"/>
  <c r="B805" i="43" l="1"/>
  <c r="C804" i="43"/>
  <c r="B806" i="43" l="1"/>
  <c r="C805" i="43"/>
  <c r="C806" i="43" l="1"/>
  <c r="B807" i="43"/>
  <c r="B808" i="43" l="1"/>
  <c r="C807" i="43"/>
  <c r="B809" i="43" l="1"/>
  <c r="C808" i="43"/>
  <c r="C809" i="43" l="1"/>
  <c r="B810" i="43"/>
  <c r="C810" i="43" l="1"/>
  <c r="B811" i="43"/>
  <c r="B812" i="43" l="1"/>
  <c r="C811" i="43"/>
  <c r="B813" i="43" l="1"/>
  <c r="C812" i="43"/>
  <c r="B814" i="43" l="1"/>
  <c r="C813" i="43"/>
  <c r="C814" i="43" l="1"/>
  <c r="B815" i="43"/>
  <c r="C815" i="43" l="1"/>
  <c r="B816" i="43"/>
  <c r="B817" i="43" l="1"/>
  <c r="C816" i="43"/>
  <c r="C817" i="43" l="1"/>
  <c r="B818" i="43"/>
  <c r="B819" i="43" l="1"/>
  <c r="C818" i="43"/>
  <c r="B820" i="43" l="1"/>
  <c r="C819" i="43"/>
  <c r="C820" i="43" l="1"/>
  <c r="B821" i="43"/>
  <c r="B822" i="43" l="1"/>
  <c r="C821" i="43"/>
  <c r="C822" i="43" l="1"/>
  <c r="B823" i="43"/>
  <c r="B824" i="43" l="1"/>
  <c r="C823" i="43"/>
  <c r="B825" i="43" l="1"/>
  <c r="C824" i="43"/>
  <c r="C825" i="43" l="1"/>
  <c r="B826" i="43"/>
  <c r="C826" i="43" l="1"/>
  <c r="B827" i="43"/>
  <c r="B828" i="43" l="1"/>
  <c r="C827" i="43"/>
  <c r="C828" i="43" l="1"/>
  <c r="B829" i="43"/>
  <c r="B830" i="43" l="1"/>
  <c r="C829" i="43"/>
  <c r="C830" i="43" l="1"/>
  <c r="B831" i="43"/>
  <c r="B832" i="43" l="1"/>
  <c r="C831" i="43"/>
  <c r="B833" i="43" l="1"/>
  <c r="C832" i="43"/>
  <c r="C833" i="43" l="1"/>
  <c r="B834" i="43"/>
  <c r="C834" i="43" l="1"/>
  <c r="B835" i="43"/>
  <c r="B836" i="43" l="1"/>
  <c r="C835" i="43"/>
  <c r="C836" i="43" l="1"/>
  <c r="B837" i="43"/>
  <c r="B838" i="43" l="1"/>
  <c r="C837" i="43"/>
  <c r="C838" i="43" l="1"/>
  <c r="B839" i="43"/>
  <c r="B840" i="43" l="1"/>
  <c r="C839" i="43"/>
  <c r="B841" i="43" l="1"/>
  <c r="C840" i="43"/>
  <c r="C841" i="43" l="1"/>
  <c r="B842" i="43"/>
  <c r="B843" i="43" l="1"/>
  <c r="C842" i="43"/>
  <c r="B844" i="43" l="1"/>
  <c r="C843" i="43"/>
  <c r="C844" i="43" l="1"/>
  <c r="B845" i="43"/>
  <c r="C845" i="43" l="1"/>
  <c r="B846" i="43"/>
  <c r="C846" i="43" l="1"/>
  <c r="B847" i="43"/>
  <c r="B848" i="43" l="1"/>
  <c r="C847" i="43"/>
  <c r="B849" i="43" l="1"/>
  <c r="C848" i="43"/>
  <c r="C849" i="43" l="1"/>
  <c r="B850" i="43"/>
  <c r="B851" i="43" l="1"/>
  <c r="C850" i="43"/>
  <c r="B852" i="43" l="1"/>
  <c r="C851" i="43"/>
  <c r="C852" i="43" l="1"/>
  <c r="B853" i="43"/>
  <c r="B854" i="43" l="1"/>
  <c r="C853" i="43"/>
  <c r="C854" i="43" l="1"/>
  <c r="B855" i="43"/>
  <c r="C855" i="43" l="1"/>
  <c r="B856" i="43"/>
  <c r="B857" i="43" l="1"/>
  <c r="C856" i="43"/>
  <c r="B858" i="43" l="1"/>
  <c r="C857" i="43"/>
  <c r="B859" i="43" l="1"/>
  <c r="C858" i="43"/>
  <c r="C859" i="43" l="1"/>
  <c r="B860" i="43"/>
  <c r="B861" i="43" l="1"/>
  <c r="C860" i="43"/>
  <c r="B862" i="43" l="1"/>
  <c r="C861" i="43"/>
  <c r="C862" i="43" l="1"/>
  <c r="B863" i="43"/>
  <c r="B864" i="43" l="1"/>
  <c r="C863" i="43"/>
  <c r="B865" i="43" l="1"/>
  <c r="C864" i="43"/>
  <c r="B866" i="43" l="1"/>
  <c r="C865" i="43"/>
  <c r="C866" i="43" l="1"/>
  <c r="B867" i="43"/>
  <c r="B868" i="43" l="1"/>
  <c r="C867" i="43"/>
  <c r="B869" i="43" l="1"/>
  <c r="C868" i="43"/>
  <c r="B870" i="43" l="1"/>
  <c r="C869" i="43"/>
  <c r="C870" i="43" l="1"/>
  <c r="B871" i="43"/>
  <c r="B872" i="43" l="1"/>
  <c r="C871" i="43"/>
  <c r="B873" i="43" l="1"/>
  <c r="C872" i="43"/>
  <c r="B874" i="43" l="1"/>
  <c r="C873" i="43"/>
  <c r="B875" i="43" l="1"/>
  <c r="C874" i="43"/>
  <c r="B876" i="43" l="1"/>
  <c r="C875" i="43"/>
  <c r="B877" i="43" l="1"/>
  <c r="C876" i="43"/>
  <c r="B878" i="43" l="1"/>
  <c r="C877" i="43"/>
  <c r="C878" i="43" l="1"/>
  <c r="B879" i="43"/>
  <c r="B880" i="43" l="1"/>
  <c r="C879" i="43"/>
  <c r="B881" i="43" l="1"/>
  <c r="C880" i="43"/>
  <c r="B882" i="43" l="1"/>
  <c r="C881" i="43"/>
  <c r="C882" i="43" l="1"/>
  <c r="B883" i="43"/>
  <c r="B884" i="43" l="1"/>
  <c r="C883" i="43"/>
  <c r="B885" i="43" l="1"/>
  <c r="C884" i="43"/>
  <c r="C885" i="43" l="1"/>
  <c r="B886" i="43"/>
  <c r="C886" i="43" l="1"/>
  <c r="B887" i="43"/>
  <c r="B888" i="43" l="1"/>
  <c r="C887" i="43"/>
  <c r="B889" i="43" l="1"/>
  <c r="C888" i="43"/>
  <c r="C889" i="43" l="1"/>
  <c r="B890" i="43"/>
  <c r="C890" i="43" l="1"/>
  <c r="B891" i="43"/>
  <c r="B892" i="43" l="1"/>
  <c r="C891" i="43"/>
  <c r="C892" i="43" l="1"/>
  <c r="B893" i="43"/>
  <c r="C893" i="43" l="1"/>
  <c r="B894" i="43"/>
  <c r="C894" i="43" l="1"/>
  <c r="B895" i="43"/>
  <c r="C895" i="43" l="1"/>
  <c r="B896" i="43"/>
  <c r="C896" i="43" l="1"/>
  <c r="B897" i="43"/>
  <c r="B898" i="43" l="1"/>
  <c r="C897" i="43"/>
  <c r="C898" i="43" l="1"/>
  <c r="B899" i="43"/>
  <c r="C899" i="43" l="1"/>
  <c r="B900" i="43"/>
  <c r="B901" i="43" l="1"/>
  <c r="C900" i="43"/>
  <c r="B902" i="43" l="1"/>
  <c r="C901" i="43"/>
  <c r="B903" i="43" l="1"/>
  <c r="C902" i="43"/>
  <c r="B904" i="43" l="1"/>
  <c r="C903" i="43"/>
  <c r="B905" i="43" l="1"/>
  <c r="C904" i="43"/>
  <c r="C905" i="43" l="1"/>
  <c r="B906" i="43"/>
  <c r="B907" i="43" l="1"/>
  <c r="C906" i="43"/>
  <c r="C907" i="43" l="1"/>
  <c r="B908" i="43"/>
  <c r="B909" i="43" l="1"/>
  <c r="C908" i="43"/>
  <c r="B910" i="43" l="1"/>
  <c r="C909" i="43"/>
  <c r="B911" i="43" l="1"/>
  <c r="C910" i="43"/>
  <c r="B912" i="43" l="1"/>
  <c r="C911" i="43"/>
  <c r="B913" i="43" l="1"/>
  <c r="C912" i="43"/>
  <c r="C913" i="43" l="1"/>
  <c r="B914" i="43"/>
  <c r="C914" i="43" l="1"/>
  <c r="B915" i="43"/>
  <c r="B916" i="43" l="1"/>
  <c r="C915" i="43"/>
  <c r="C916" i="43" l="1"/>
  <c r="B917" i="43"/>
  <c r="C917" i="43" l="1"/>
  <c r="B918" i="43"/>
  <c r="C918" i="43" l="1"/>
  <c r="B919" i="43"/>
  <c r="C919" i="43" l="1"/>
  <c r="B920" i="43"/>
  <c r="C920" i="43" l="1"/>
  <c r="B921" i="43"/>
  <c r="B922" i="43" l="1"/>
  <c r="C921" i="43"/>
  <c r="B923" i="43" l="1"/>
  <c r="C922" i="43"/>
  <c r="B924" i="43" l="1"/>
  <c r="C923" i="43"/>
  <c r="B925" i="43" l="1"/>
  <c r="C924" i="43"/>
  <c r="C925" i="43" l="1"/>
  <c r="B926" i="43"/>
  <c r="B927" i="43" l="1"/>
  <c r="C926" i="43"/>
  <c r="B928" i="43" l="1"/>
  <c r="C927" i="43"/>
  <c r="C928" i="43" l="1"/>
  <c r="B929" i="43"/>
  <c r="B930" i="43" l="1"/>
  <c r="C929" i="43"/>
  <c r="C930" i="43" l="1"/>
  <c r="B931" i="43"/>
  <c r="C931" i="43" l="1"/>
  <c r="B932" i="43"/>
  <c r="B933" i="43" l="1"/>
  <c r="C932" i="43"/>
  <c r="C933" i="43" l="1"/>
  <c r="B934" i="43"/>
  <c r="C934" i="43" l="1"/>
  <c r="B935" i="43"/>
  <c r="B936" i="43" l="1"/>
  <c r="C936" i="43" s="1"/>
  <c r="C93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MartinLintzgy</author>
  </authors>
  <commentList>
    <comment ref="D3" authorId="0" shapeId="0" xr:uid="{B2890357-AC0A-4D13-A710-10E0A43BCC49}">
      <text>
        <r>
          <rPr>
            <b/>
            <sz val="9"/>
            <color indexed="81"/>
            <rFont val="Tahoma"/>
            <family val="2"/>
          </rPr>
          <t>Input 1 to select this band</t>
        </r>
        <r>
          <rPr>
            <sz val="9"/>
            <color indexed="81"/>
            <rFont val="Tahoma"/>
            <family val="2"/>
          </rPr>
          <t xml:space="preserve">
Note! 
If all selections = 0, then NO CHANGE</t>
        </r>
      </text>
    </comment>
    <comment ref="H6" authorId="0" shapeId="0" xr:uid="{3F7C8ADC-30C9-41BD-96C7-C136CBF40867}">
      <text>
        <r>
          <rPr>
            <sz val="9"/>
            <color indexed="81"/>
            <rFont val="Tahoma"/>
            <family val="2"/>
          </rPr>
          <t xml:space="preserve">Default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Martin Lintzgy</author>
  </authors>
  <commentList>
    <comment ref="G3" authorId="0" shapeId="0" xr:uid="{D1DDCE41-82FA-4B94-B2F2-739E335EFDD5}">
      <text>
        <r>
          <rPr>
            <b/>
            <sz val="9"/>
            <color indexed="81"/>
            <rFont val="Tahoma"/>
            <family val="2"/>
          </rPr>
          <t>Martin Lintzgy:</t>
        </r>
        <r>
          <rPr>
            <sz val="9"/>
            <color indexed="81"/>
            <rFont val="Tahoma"/>
            <family val="2"/>
          </rPr>
          <t xml:space="preserve">
BG95 Write command is:
AT+QCFG="band",0xf,0x100002000000000f0e389f,0x100042000000000b0e189f
or (may be deprocated format)
AT+QCFG="band",f,100002000000000f0e389f,100042000000000b0e189f
</t>
        </r>
      </text>
    </comment>
    <comment ref="G4" authorId="0" shapeId="0" xr:uid="{6E22BEAE-71E9-4914-BD3A-92C79B1BCEC0}">
      <text>
        <r>
          <rPr>
            <b/>
            <sz val="9"/>
            <color indexed="81"/>
            <rFont val="Tahoma"/>
            <family val="2"/>
          </rPr>
          <t>Martin Lintzgy:</t>
        </r>
        <r>
          <rPr>
            <sz val="9"/>
            <color indexed="81"/>
            <rFont val="Tahoma"/>
            <family val="2"/>
          </rPr>
          <t xml:space="preserve">
BG96MAR02A07M1G_01.007.01.007 write command is
AT+QCFG="band",f,400a0e189f,a0e189f
to write all bands (default value)
Other revs of the FW may differ!!!</t>
        </r>
      </text>
    </comment>
    <comment ref="A5" authorId="0" shapeId="0" xr:uid="{E5D8F196-97CB-4DFE-8685-36DA15410EDF}">
      <text>
        <r>
          <rPr>
            <b/>
            <sz val="9"/>
            <color indexed="81"/>
            <rFont val="Tahoma"/>
            <family val="2"/>
          </rPr>
          <t>Martin Lintzgy:</t>
        </r>
        <r>
          <rPr>
            <sz val="9"/>
            <color indexed="81"/>
            <rFont val="Tahoma"/>
            <family val="2"/>
          </rPr>
          <t xml:space="preserve">
For BG96, write format 
AT+QCFG="band",0xf,0x80000,0x80000  fails with error.
</t>
        </r>
      </text>
    </comment>
    <comment ref="F8" authorId="0" shapeId="0" xr:uid="{DC12A08B-E908-449B-A56E-E6665C07C01D}">
      <text>
        <r>
          <rPr>
            <b/>
            <sz val="9"/>
            <color indexed="81"/>
            <rFont val="Tahoma"/>
            <family val="2"/>
          </rPr>
          <t>Martin Lintzgy:</t>
        </r>
        <r>
          <rPr>
            <sz val="9"/>
            <color indexed="81"/>
            <rFont val="Tahoma"/>
            <family val="2"/>
          </rPr>
          <t xml:space="preserve">
list of Allowable Bands.
Used to validate, don’t delete</t>
        </r>
      </text>
    </comment>
    <comment ref="F100" authorId="0" shapeId="0" xr:uid="{60F0CCCC-93A2-4836-9BEF-044B996C3780}">
      <text>
        <r>
          <rPr>
            <b/>
            <sz val="9"/>
            <color indexed="81"/>
            <rFont val="Tahoma"/>
            <family val="2"/>
          </rPr>
          <t>Martin Lintzgy:</t>
        </r>
        <r>
          <rPr>
            <sz val="9"/>
            <color indexed="81"/>
            <rFont val="Tahoma"/>
            <family val="2"/>
          </rPr>
          <t xml:space="preserve">
list of Allowable Bands.
Used to validate, don’t delete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Martin Callanan</author>
    <author>John Drummond</author>
  </authors>
  <commentList>
    <comment ref="A8" authorId="0" shapeId="0" xr:uid="{B5B75136-85E0-490C-8BD3-15319DD3AF16}">
      <text>
        <r>
          <rPr>
            <b/>
            <sz val="9"/>
            <color indexed="81"/>
            <rFont val="Tahoma"/>
            <family val="2"/>
          </rPr>
          <t>Only applicable for SMS commands on older products, no longer supported</t>
        </r>
      </text>
    </comment>
    <comment ref="A9" authorId="0" shapeId="0" xr:uid="{BAD3BD1E-2AA3-4725-84B4-94A178CD59F7}">
      <text>
        <r>
          <rPr>
            <b/>
            <sz val="9"/>
            <color indexed="81"/>
            <rFont val="Tahoma"/>
            <family val="2"/>
          </rPr>
          <t>Only applicable for SMS commands on older products, no longer supported</t>
        </r>
      </text>
    </comment>
    <comment ref="A14" authorId="1" shapeId="0" xr:uid="{0EEB9623-6FA6-473A-8A09-F9E4816844BB}">
      <text>
        <r>
          <rPr>
            <sz val="9"/>
            <color indexed="81"/>
            <rFont val="Tahoma"/>
            <family val="2"/>
          </rPr>
          <t xml:space="preserve">Press F9 to update date and time.
</t>
        </r>
      </text>
    </comment>
    <comment ref="C18" authorId="0" shapeId="0" xr:uid="{DA97F73C-F97D-4F19-BA56-43DD928E9FE5}">
      <text>
        <r>
          <rPr>
            <b/>
            <sz val="11"/>
            <color indexed="81"/>
            <rFont val="Tahoma"/>
            <family val="2"/>
          </rPr>
          <t>Only applicable for ultrasonic devices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Delfim Pinto</author>
    <author>Martin Callanan</author>
  </authors>
  <commentList>
    <comment ref="C11" authorId="0" shapeId="0" xr:uid="{935CFEBF-C4BE-4FEA-9047-70374DD095C3}">
      <text>
        <r>
          <rPr>
            <b/>
            <sz val="9"/>
            <color indexed="81"/>
            <rFont val="Tahoma"/>
            <family val="2"/>
          </rPr>
          <t>Also includes product ID's 42 (2A)</t>
        </r>
      </text>
    </comment>
    <comment ref="C13" authorId="1" shapeId="0" xr:uid="{9FFF75B6-9678-4F0C-9395-E30A20883FAE}">
      <text>
        <r>
          <rPr>
            <b/>
            <sz val="9"/>
            <color indexed="81"/>
            <rFont val="Tahoma"/>
            <family val="2"/>
          </rPr>
          <t>Also includes product ID's 23, 24, 37</t>
        </r>
      </text>
    </comment>
    <comment ref="C17" authorId="0" shapeId="0" xr:uid="{31AB63FA-D51D-46DA-AE4E-707EF6808178}">
      <text>
        <r>
          <rPr>
            <b/>
            <sz val="9"/>
            <color indexed="81"/>
            <rFont val="Tahoma"/>
            <family val="2"/>
          </rPr>
          <t>Also includes product ID's 38</t>
        </r>
        <r>
          <rPr>
            <sz val="9"/>
            <color indexed="81"/>
            <rFont val="Tahoma"/>
            <family val="2"/>
          </rPr>
          <t xml:space="preserve">
</t>
        </r>
      </text>
    </comment>
    <comment ref="C21" authorId="0" shapeId="0" xr:uid="{CB73E518-1D2D-4A3C-8C30-E5B6D0EF5634}">
      <text>
        <r>
          <rPr>
            <b/>
            <sz val="9"/>
            <color indexed="81"/>
            <rFont val="Tahoma"/>
            <family val="2"/>
          </rPr>
          <t>Also includes product ID's 43 (2B)</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Martin Lintzgy</author>
    <author>MartinLintzgy</author>
    <author>Ruben Guijarro Escudero</author>
  </authors>
  <commentList>
    <comment ref="A5" authorId="0" shapeId="0" xr:uid="{FC8E3BCA-8EF9-4A36-A65D-F034448F2D37}">
      <text>
        <r>
          <rPr>
            <sz val="8"/>
            <color indexed="81"/>
            <rFont val="Tahoma"/>
            <family val="2"/>
          </rPr>
          <t>ECUs are manufactured with a defined set of S parameters (The parameter value profile as agreed with the customer is associated with a customer specific part number).</t>
        </r>
      </text>
    </comment>
    <comment ref="C12" authorId="1" shapeId="0" xr:uid="{BF5A1C1E-1576-4A0B-BC0B-40A6E0D3E887}">
      <text>
        <r>
          <rPr>
            <b/>
            <sz val="8"/>
            <color indexed="81"/>
            <rFont val="Tahoma"/>
            <family val="2"/>
          </rPr>
          <t xml:space="preserve"> Enter GSM listen period:
Time in Minutes.
(155 mins max)
(Multiples of 5)
Bits 0:4</t>
        </r>
      </text>
    </comment>
    <comment ref="C22" authorId="2" shapeId="0" xr:uid="{A46F378E-9444-432D-B1F0-BFED828B15C6}">
      <text>
        <r>
          <rPr>
            <sz val="9"/>
            <color indexed="81"/>
            <rFont val="Tahoma"/>
            <family val="2"/>
          </rPr>
          <t>for multi - drops per day, a dial in will be no later than this time, (but not nessesarily at this time).</t>
        </r>
      </text>
    </comment>
    <comment ref="C30" authorId="3" shapeId="0" xr:uid="{58EDE7E0-D359-4C4B-A627-B91FAC861A98}">
      <text>
        <r>
          <rPr>
            <sz val="9"/>
            <color indexed="81"/>
            <rFont val="Tahoma"/>
            <family val="2"/>
          </rPr>
          <t>Valid range 0-3
0 = CAT-M1
1 = NB-IOT
2 = GSM</t>
        </r>
      </text>
    </comment>
    <comment ref="C43" authorId="4" shapeId="0" xr:uid="{57A99514-20BD-448D-8A31-6019CB770FD6}">
      <text>
        <r>
          <rPr>
            <sz val="9"/>
            <color indexed="81"/>
            <rFont val="Tahoma"/>
            <family val="2"/>
          </rPr>
          <t xml:space="preserve">Value from 0 to 255.
The final reference value will be 1 plus the number contained in this field
</t>
        </r>
      </text>
    </comment>
    <comment ref="C49" authorId="4" shapeId="0" xr:uid="{4043031F-71C1-4D43-A0ED-5F4F58A2A9CA}">
      <text>
        <r>
          <rPr>
            <sz val="9"/>
            <color indexed="81"/>
            <rFont val="Tahoma"/>
            <family val="2"/>
          </rPr>
          <t xml:space="preserve">Value from 100ms to 1000ms in jumps of 100ms. 
Result is = to field (value/100) - 1; </t>
        </r>
      </text>
    </comment>
    <comment ref="C50" authorId="4" shapeId="0" xr:uid="{0F8F59C2-4280-434F-B55D-9069C1BDA59D}">
      <text>
        <r>
          <rPr>
            <sz val="9"/>
            <color indexed="81"/>
            <rFont val="Tahoma"/>
            <family val="2"/>
          </rPr>
          <t xml:space="preserve">Value from 5 to 360.
The setting value will be the number contained in this field minus 5 and divided by 5.
</t>
        </r>
      </text>
    </comment>
    <comment ref="C101" authorId="2" shapeId="0" xr:uid="{7BB4D672-1B75-4D1D-A66C-72A444DCD715}">
      <text>
        <r>
          <rPr>
            <sz val="8"/>
            <color indexed="81"/>
            <rFont val="Tahoma"/>
            <family val="2"/>
          </rPr>
          <t xml:space="preserve">8 max
</t>
        </r>
      </text>
    </comment>
    <comment ref="C102" authorId="2" shapeId="0" xr:uid="{C40D24C4-5448-4C39-8088-AF5CE0B8A184}">
      <text>
        <r>
          <rPr>
            <b/>
            <sz val="8"/>
            <color indexed="81"/>
            <rFont val="Tahoma"/>
            <family val="2"/>
          </rPr>
          <t xml:space="preserve">Enter Nr of seconds to elapse between each re-try.
10 seconds min,
</t>
        </r>
        <r>
          <rPr>
            <sz val="8"/>
            <color indexed="81"/>
            <rFont val="Tahoma"/>
            <family val="2"/>
          </rPr>
          <t>320 seconds max</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9C438AB6-7256-4E03-931F-F34CF4A7A817}">
      <text>
        <r>
          <rPr>
            <sz val="9"/>
            <color indexed="81"/>
            <rFont val="Tahoma"/>
            <family val="2"/>
          </rPr>
          <t>See S26.4 setting for the alarm that is enabled. For No Change Alarm S26.4 is Set, For DynLim2 Alarm S26.4 is 
Clear</t>
        </r>
      </text>
    </comment>
    <comment ref="I14" authorId="0" shapeId="0" xr:uid="{FBA6B123-00AE-46B7-A10E-74589E3C2B88}">
      <text>
        <r>
          <rPr>
            <sz val="9"/>
            <color indexed="81"/>
            <rFont val="Tahoma"/>
            <family val="2"/>
          </rPr>
          <t>Modem Version</t>
        </r>
      </text>
    </comment>
    <comment ref="H15" authorId="0" shapeId="0" xr:uid="{A17D5CB8-A0C3-40B8-A133-B7D7EBBEDA49}">
      <text>
        <r>
          <rPr>
            <sz val="9"/>
            <color indexed="81"/>
            <rFont val="Tahoma"/>
            <family val="2"/>
          </rPr>
          <t xml:space="preserve">FW Rev Byte 
     - Minor (bit 7-5)
     - Major (bit 4-0)
</t>
        </r>
      </text>
    </comment>
    <comment ref="L15" authorId="1" shapeId="0" xr:uid="{D396B672-D817-4F25-9D2E-21407073ED86}">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H17" authorId="2" shapeId="0" xr:uid="{A7CEA5BD-E18D-40A8-82EC-F90FE4A9F29D}">
      <text>
        <r>
          <rPr>
            <sz val="8"/>
            <color indexed="81"/>
            <rFont val="Tahoma"/>
            <family val="2"/>
          </rPr>
          <t>Bit 7 indicates Go-ACTIVE flag is set</t>
        </r>
      </text>
    </comment>
    <comment ref="H18" authorId="1" shapeId="0" xr:uid="{302210A6-5183-488E-9A2A-894918BA18C6}">
      <text>
        <r>
          <rPr>
            <sz val="8"/>
            <color indexed="81"/>
            <rFont val="Tahoma"/>
            <family val="2"/>
          </rPr>
          <t>Response to AT+CSQ (GSM)
or
LTE RSRP scaled 0-31</t>
        </r>
      </text>
    </comment>
    <comment ref="H19" authorId="2" shapeId="0" xr:uid="{AD480662-6CE3-4C33-A7CE-B3939FF1944B}">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2" shapeId="0" xr:uid="{EA8C85FF-4957-4AD7-9C1A-9A6BB6FE50B7}">
      <text>
        <r>
          <rPr>
            <sz val="8"/>
            <color indexed="81"/>
            <rFont val="Tahoma"/>
            <family val="2"/>
          </rPr>
          <t>Packed BCD</t>
        </r>
      </text>
    </comment>
    <comment ref="H28" authorId="3" shapeId="0" xr:uid="{EE09C5A4-6B26-468C-9C97-43B9B03B5341}">
      <text>
        <r>
          <rPr>
            <sz val="8"/>
            <color indexed="81"/>
            <rFont val="Tahoma"/>
            <family val="2"/>
          </rPr>
          <t>*Message type occupies lower 6 bits. Upper 2 bits form MSB of Payload Len</t>
        </r>
      </text>
    </comment>
    <comment ref="H29" authorId="2" shapeId="0" xr:uid="{5F63170B-DA40-482F-B8E8-F940D732E75B}">
      <text>
        <r>
          <rPr>
            <sz val="8"/>
            <color indexed="81"/>
            <rFont val="Tahoma"/>
            <family val="2"/>
          </rPr>
          <t>Note! Payload Len is a 10 bit word:
*Nr of bytes following, not inc crc
Ie the LSB of the CRC is at ByteNr Payload_Len+15</t>
        </r>
      </text>
    </comment>
    <comment ref="H30" authorId="3" shapeId="0" xr:uid="{81429D9D-BF23-41BF-9589-DC138F2D25C0}">
      <text>
        <r>
          <rPr>
            <sz val="8"/>
            <color indexed="81"/>
            <rFont val="Tahoma"/>
            <family val="2"/>
          </rPr>
          <t>Marks Start of variable length string</t>
        </r>
      </text>
    </comment>
    <comment ref="H32" authorId="1" shapeId="0" xr:uid="{85C65B0D-2A5E-41B2-A8EB-308D86FD6E44}">
      <text>
        <r>
          <rPr>
            <sz val="8"/>
            <color indexed="81"/>
            <rFont val="Tahoma"/>
            <family val="2"/>
          </rPr>
          <t>Format: hhmmss.sss (quoted from GPGGA sentence).</t>
        </r>
      </text>
    </comment>
    <comment ref="H33" authorId="1" shapeId="0" xr:uid="{5F0A5D39-322E-4A88-BF2F-8AE3451FCED3}">
      <text>
        <r>
          <rPr>
            <sz val="8"/>
            <color indexed="81"/>
            <rFont val="Tahoma"/>
            <family val="2"/>
          </rPr>
          <t>Latitude: Forrmat: ddmm.mmmm N/S (quoted from GPGGA sentence).
dd 00-89 (degree).
mm.mmmm 00.0000-59.9999 (minute).</t>
        </r>
      </text>
    </comment>
    <comment ref="H34" authorId="1" shapeId="0" xr:uid="{33771DF9-6BE9-4F1B-97DB-B3E3E7A767A6}">
      <text>
        <r>
          <rPr>
            <sz val="8"/>
            <color indexed="81"/>
            <rFont val="Tahoma"/>
            <family val="2"/>
          </rPr>
          <t>Longitude. Format: dddmm.mmmm E/W (quoted from GPGGA sentence).
ddd 000-179 (degree).</t>
        </r>
      </text>
    </comment>
    <comment ref="H35" authorId="3" shapeId="0" xr:uid="{F63A1B5E-DA8F-467F-82D4-5C14CA1228B0}">
      <text>
        <r>
          <rPr>
            <sz val="8"/>
            <color indexed="81"/>
            <rFont val="Tahoma"/>
            <family val="2"/>
          </rPr>
          <t>Horizontal precision, 0.5-99.9 (quoted from GPGGA sentence).</t>
        </r>
      </text>
    </comment>
    <comment ref="H36" authorId="3" shapeId="0" xr:uid="{3B48F08A-FDF9-42E4-869A-7EFE0F032367}">
      <text>
        <r>
          <rPr>
            <sz val="8"/>
            <color indexed="81"/>
            <rFont val="Tahoma"/>
            <family val="2"/>
          </rPr>
          <t xml:space="preserve">
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804BB2FD-6504-4009-90BF-10B1ACB54819}">
      <text>
        <r>
          <rPr>
            <sz val="8"/>
            <color indexed="81"/>
            <rFont val="Tahoma"/>
            <family val="2"/>
          </rPr>
          <t>GNSS positioning mode(quoted from GNGSA/GPGSA).</t>
        </r>
      </text>
    </comment>
    <comment ref="H38" authorId="3" shapeId="0" xr:uid="{D5AF7742-11DE-4E70-9F8D-E5B5C3DE8201}">
      <text>
        <r>
          <rPr>
            <sz val="8"/>
            <color indexed="81"/>
            <rFont val="Tahoma"/>
            <family val="2"/>
          </rPr>
          <t>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B2FD31B0-E643-4D73-8305-2D6D275FA49F}">
      <text>
        <r>
          <rPr>
            <sz val="8"/>
            <color indexed="81"/>
            <rFont val="Tahoma"/>
            <family val="2"/>
          </rPr>
          <t>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7F361E37-C69E-4B0A-AF46-85154DD3A093}">
      <text>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BEB53A6C-26EB-4E68-B77F-0A63C4391A0B}">
      <text>
        <r>
          <rPr>
            <sz val="8"/>
            <color indexed="81"/>
            <rFont val="Tahoma"/>
            <family val="2"/>
          </rPr>
          <t xml:space="preserve">
 UTC date when positioning. Format: ddmmyy (quoted from GPRMC sentence).</t>
        </r>
      </text>
    </comment>
    <comment ref="H42" authorId="1" shapeId="0" xr:uid="{E37A2492-7EAC-4F74-99FE-EA5A19560443}">
      <text>
        <r>
          <rPr>
            <sz val="8"/>
            <color indexed="81"/>
            <rFont val="Tahoma"/>
            <family val="2"/>
          </rPr>
          <t>Number of satellites, from 00 to 12 (the first 0 will also be transferred, quoted from
GPGGA sentence).</t>
        </r>
      </text>
    </comment>
    <comment ref="H43" authorId="3" shapeId="0" xr:uid="{758BFC5E-673B-4E15-A7F8-6F68C35D031D}">
      <text>
        <r>
          <rPr>
            <sz val="8"/>
            <color indexed="81"/>
            <rFont val="Tahoma"/>
            <family val="2"/>
          </rPr>
          <t>Marks end of variable length string</t>
        </r>
      </text>
    </comment>
    <comment ref="C58" authorId="4" shapeId="0" xr:uid="{BB36B709-1269-4F27-8FA6-341C37194177}">
      <text>
        <r>
          <rPr>
            <sz val="9"/>
            <color indexed="81"/>
            <rFont val="Tahoma"/>
            <family val="2"/>
          </rPr>
          <t>Contains the value of the number of 'Try Tickets' available when the datagram was constructed, i.e. before it was sent.</t>
        </r>
      </text>
    </comment>
    <comment ref="H58" authorId="2" shapeId="0" xr:uid="{6C98404B-7C44-4BB7-906D-47FD8F2CFE01}">
      <text>
        <r>
          <rPr>
            <sz val="8"/>
            <color indexed="81"/>
            <rFont val="Tahoma"/>
            <family val="2"/>
          </rPr>
          <t>RTC_Hours in 5 lower bits:
Try Tickets in 3 upper bits</t>
        </r>
      </text>
    </comment>
    <comment ref="AC59" authorId="3" shapeId="0" xr:uid="{543F3FB9-81D8-495F-A373-DB47464B4778}">
      <text>
        <r>
          <rPr>
            <b/>
            <sz val="8"/>
            <color indexed="81"/>
            <rFont val="Tahoma"/>
            <family val="2"/>
          </rPr>
          <t>Martin VL:</t>
        </r>
        <r>
          <rPr>
            <sz val="8"/>
            <color indexed="81"/>
            <rFont val="Tahoma"/>
            <family val="2"/>
          </rPr>
          <t xml:space="preserve">
Date of Drop</t>
        </r>
      </text>
    </comment>
    <comment ref="C61" authorId="1" shapeId="0" xr:uid="{A4DB9FBA-8180-41EF-94BC-66EF746EDE88}">
      <text>
        <r>
          <rPr>
            <sz val="8"/>
            <color indexed="81"/>
            <rFont val="Tahoma"/>
            <family val="2"/>
          </rPr>
          <t xml:space="preserve">RSRP Value
</t>
        </r>
      </text>
    </comment>
    <comment ref="D61" authorId="1" shapeId="0" xr:uid="{1E3464F6-BD39-4386-8A48-916FE349FE14}">
      <text>
        <r>
          <rPr>
            <sz val="8"/>
            <color indexed="81"/>
            <rFont val="Tahoma"/>
            <family val="2"/>
          </rPr>
          <t>CE level (NBIOT only)</t>
        </r>
      </text>
    </comment>
    <comment ref="E61" authorId="1" shapeId="0" xr:uid="{8A9DDFFE-DD58-434A-97BA-82EADC8E6D5F}">
      <text>
        <r>
          <rPr>
            <sz val="8"/>
            <color indexed="81"/>
            <rFont val="Tahoma"/>
            <family val="2"/>
          </rPr>
          <t xml:space="preserve">CSQ equiv (NBIOT)
</t>
        </r>
      </text>
    </comment>
    <comment ref="F61" authorId="1" shapeId="0" xr:uid="{BF2B4AD3-839B-480A-B1A0-111B4CF40E74}">
      <text>
        <r>
          <rPr>
            <sz val="8"/>
            <color indexed="81"/>
            <rFont val="Tahoma"/>
            <family val="2"/>
          </rPr>
          <t xml:space="preserve">CSQ equiv (CATM1)
</t>
        </r>
      </text>
    </comment>
    <comment ref="C62" authorId="4" shapeId="0" xr:uid="{D124BCD6-6C29-4CFE-B953-AF949631D06F}">
      <text>
        <r>
          <rPr>
            <sz val="9"/>
            <color indexed="81"/>
            <rFont val="Tahoma"/>
            <family val="2"/>
          </rPr>
          <t xml:space="preserve">Logger speed in hh:mm
</t>
        </r>
      </text>
    </comment>
    <comment ref="H63" authorId="2" shapeId="0" xr:uid="{B1DA8765-95B7-4E1D-89B2-422B7C73ED06}">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
</t>
        </r>
      </text>
    </comment>
    <comment ref="B66" authorId="3" shapeId="0" xr:uid="{3035CE07-49B9-48FD-A1B0-A1260DAAF2BC}">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25" authorId="3" shapeId="0" xr:uid="{B60E0C73-64E0-4DA9-9465-8F4D073BD3E2}">
      <text>
        <r>
          <rPr>
            <b/>
            <sz val="8"/>
            <color indexed="81"/>
            <rFont val="Tahoma"/>
            <family val="2"/>
          </rPr>
          <t>Martin VL:</t>
        </r>
        <r>
          <rPr>
            <sz val="8"/>
            <color indexed="81"/>
            <rFont val="Tahoma"/>
            <family val="2"/>
          </rPr>
          <t xml:space="preserve">
Ullage</t>
        </r>
      </text>
    </comment>
    <comment ref="C226" authorId="3" shapeId="0" xr:uid="{1341ABA0-E24E-44A4-A389-22EEFFC5E73F}">
      <text>
        <r>
          <rPr>
            <b/>
            <sz val="8"/>
            <color indexed="81"/>
            <rFont val="Tahoma"/>
            <family val="2"/>
          </rPr>
          <t>Martin VL:</t>
        </r>
        <r>
          <rPr>
            <sz val="8"/>
            <color indexed="81"/>
            <rFont val="Tahoma"/>
            <family val="2"/>
          </rPr>
          <t xml:space="preserve">
SRC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Stephen McGuinness</author>
    <author>Martin Lintzgy</author>
    <author>Martin Callanan</author>
    <author>Delfim Pinto</author>
  </authors>
  <commentList>
    <comment ref="A5" authorId="0" shapeId="0" xr:uid="{ED0ABE15-A4F6-406F-8936-0DD7FB1196D7}">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F9E79F52-82B6-40F3-838D-8696CBCE4C24}">
      <text>
        <r>
          <rPr>
            <b/>
            <sz val="8"/>
            <color indexed="81"/>
            <rFont val="Tahoma"/>
            <family val="2"/>
          </rPr>
          <t>Enter Logging Period, in hours:</t>
        </r>
        <r>
          <rPr>
            <sz val="8"/>
            <color indexed="81"/>
            <rFont val="Tahoma"/>
            <family val="2"/>
          </rPr>
          <t xml:space="preserve">
Logger Speed:
Range 0-31.75
Multiples 0.25 hours
0=Locked to Samping Rate(see bit#7)
</t>
        </r>
      </text>
    </comment>
    <comment ref="C9" authorId="2" shapeId="0" xr:uid="{4CE95D47-FC9C-4ED5-92DB-14760A67B929}">
      <text>
        <r>
          <rPr>
            <sz val="9"/>
            <color indexed="81"/>
            <rFont val="Tahoma"/>
            <family val="2"/>
          </rPr>
          <t>Sampling Rate:
0=Every 1 minute
1=Every 15 minutes</t>
        </r>
      </text>
    </comment>
    <comment ref="C13" authorId="1" shapeId="0" xr:uid="{695F7093-0A1D-487E-8F90-0560A6E2E755}">
      <text>
        <r>
          <rPr>
            <b/>
            <sz val="8"/>
            <color indexed="81"/>
            <rFont val="Tahoma"/>
            <family val="2"/>
          </rPr>
          <t xml:space="preserve"> Enter GSM listen period:
2G: Time in 5 Minute Blocks
(155 mins max)
LTE: Time in seconds
(31 seconds max)</t>
        </r>
      </text>
    </comment>
    <comment ref="E13" authorId="1" shapeId="0" xr:uid="{44737716-E180-4A3D-A927-FB2D44CB7A90}">
      <text>
        <r>
          <rPr>
            <b/>
            <sz val="8"/>
            <color indexed="81"/>
            <rFont val="Tahoma"/>
            <family val="2"/>
          </rPr>
          <t xml:space="preserve">Range 0-31 
After Contact, determines how long GSM unit remains listening.
In multiples of 5 minutes.
(If 0, will be 5 mins)
</t>
        </r>
      </text>
    </comment>
    <comment ref="B24" authorId="2" shapeId="0" xr:uid="{145548D4-7EE9-4435-ADA4-29FA5337E40F}">
      <text>
        <r>
          <rPr>
            <sz val="9"/>
            <color indexed="81"/>
            <rFont val="Tahoma"/>
            <family val="2"/>
          </rPr>
          <t>If the End Time entered is before the Start time, no scheduled data will be transmitted</t>
        </r>
      </text>
    </comment>
    <comment ref="C33" authorId="3" shapeId="0" xr:uid="{A9A7E722-3C8A-4226-8DD0-15142D75BFAB}">
      <text>
        <r>
          <rPr>
            <sz val="9"/>
            <color indexed="81"/>
            <rFont val="Tahoma"/>
            <family val="2"/>
          </rPr>
          <t xml:space="preserve">MSG#16 delivery
0: Msg #16 by server request only
1: Msg #16 sent once per month preceeding the 1st scheduled Msg#4 in that month.
</t>
        </r>
      </text>
    </comment>
    <comment ref="C42" authorId="4" shapeId="0" xr:uid="{06129A68-C8D3-4E8C-86C1-C58ECC85603C}">
      <text>
        <r>
          <rPr>
            <sz val="8"/>
            <color indexed="81"/>
            <rFont val="Tahoma"/>
            <family val="2"/>
          </rPr>
          <t xml:space="preserve">8 max
</t>
        </r>
      </text>
    </comment>
    <comment ref="C43" authorId="4" shapeId="0" xr:uid="{4E1C83BF-A3FC-46AD-A5B4-9733B0E22553}">
      <text>
        <r>
          <rPr>
            <b/>
            <sz val="8"/>
            <color indexed="81"/>
            <rFont val="Tahoma"/>
            <family val="2"/>
          </rPr>
          <t xml:space="preserve">Enter Nr of seconds to elapse between each re-try.
</t>
        </r>
        <r>
          <rPr>
            <sz val="8"/>
            <color indexed="81"/>
            <rFont val="Tahoma"/>
            <family val="2"/>
          </rPr>
          <t>320 seconds max</t>
        </r>
      </text>
    </comment>
    <comment ref="I59" authorId="2" shapeId="0" xr:uid="{509971D9-F572-4FC3-B021-6C3AD5B35C5E}">
      <text>
        <r>
          <rPr>
            <sz val="9"/>
            <color indexed="81"/>
            <rFont val="Tahoma"/>
            <family val="2"/>
          </rPr>
          <t>1= Alarm if Tank Not emptying:  0= Alarm if Not Filling</t>
        </r>
      </text>
    </comment>
    <comment ref="C61" authorId="4" shapeId="0" xr:uid="{97BD21B7-3CA1-48B8-A84F-A0D14745C426}">
      <text>
        <r>
          <rPr>
            <sz val="8"/>
            <color indexed="81"/>
            <rFont val="Tahoma"/>
            <family val="2"/>
          </rPr>
          <t xml:space="preserve">Range 0-63, in increments of 1 units.
Fixed Hysteresis of 1 units/min(15mins) will clear alarm flag)
</t>
        </r>
      </text>
    </comment>
    <comment ref="F61" authorId="4" shapeId="0" xr:uid="{B3521CCD-557E-400C-B840-E149EC652115}">
      <text>
        <r>
          <rPr>
            <sz val="8"/>
            <color indexed="81"/>
            <rFont val="Tahoma"/>
            <family val="2"/>
          </rPr>
          <t xml:space="preserve">Range 0-63, in increments of 1 units.
Fixed Hysteresis of 1 units/min(15mins) will clear alarm flag)
</t>
        </r>
      </text>
    </comment>
    <comment ref="C87" authorId="2" shapeId="0" xr:uid="{4A74E54C-9DA6-4A15-B01C-C9E0BEF7E5A0}">
      <text>
        <r>
          <rPr>
            <b/>
            <sz val="9"/>
            <color indexed="81"/>
            <rFont val="Tahoma"/>
            <family val="2"/>
          </rPr>
          <t>DEFAULT VALUE:
=7700</t>
        </r>
        <r>
          <rPr>
            <sz val="9"/>
            <color indexed="81"/>
            <rFont val="Tahoma"/>
            <family val="2"/>
          </rPr>
          <t xml:space="preserve">
</t>
        </r>
      </text>
    </comment>
    <comment ref="M87" authorId="2" shapeId="0" xr:uid="{EC18F193-0753-4D8D-8133-4C33D5F13BB2}">
      <text>
        <r>
          <rPr>
            <b/>
            <sz val="9"/>
            <color indexed="81"/>
            <rFont val="Tahoma"/>
            <family val="2"/>
          </rPr>
          <t>Consult datasheet for battery</t>
        </r>
        <r>
          <rPr>
            <sz val="9"/>
            <color indexed="81"/>
            <rFont val="Tahoma"/>
            <family val="2"/>
          </rPr>
          <t xml:space="preserve">
</t>
        </r>
      </text>
    </comment>
    <comment ref="C95" authorId="2" shapeId="0" xr:uid="{F628C1F1-467D-4E1A-974F-0BEAE75974E5}">
      <text>
        <r>
          <rPr>
            <b/>
            <sz val="9"/>
            <color indexed="81"/>
            <rFont val="Tahoma"/>
            <family val="2"/>
          </rPr>
          <t xml:space="preserve">Default Value:
</t>
        </r>
        <r>
          <rPr>
            <sz val="9"/>
            <color indexed="81"/>
            <rFont val="Tahoma"/>
            <family val="2"/>
          </rPr>
          <t xml:space="preserve">If no specific S20 value is specified in the configuration file used in production, then a default value of 0 (0V) will apply.
</t>
        </r>
      </text>
    </comment>
    <comment ref="C99" authorId="2" shapeId="0" xr:uid="{E12FCC29-24AB-494E-8FF7-8A11CB65DA8A}">
      <text>
        <r>
          <rPr>
            <b/>
            <sz val="9"/>
            <color indexed="81"/>
            <rFont val="Tahoma"/>
            <family val="2"/>
          </rPr>
          <t xml:space="preserve">Default Value:
</t>
        </r>
        <r>
          <rPr>
            <sz val="9"/>
            <color indexed="81"/>
            <rFont val="Tahoma"/>
            <family val="2"/>
          </rPr>
          <t xml:space="preserve">If no specific S21 value is specified in the configuration file used in production, then a default value of 0xC8 (5V) will apply.
</t>
        </r>
      </text>
    </comment>
    <comment ref="C103" authorId="5" shapeId="0" xr:uid="{C9FCE271-3D6D-42EC-A480-83FBB7FB0EE3}">
      <text>
        <r>
          <rPr>
            <sz val="9"/>
            <color indexed="81"/>
            <rFont val="Tahoma"/>
            <family val="2"/>
          </rPr>
          <t>When we enter the APN of the network in the setting, we also have the option to enter a username &amp; password associated with that APN. If there is a username and password then this setting tells it how to authenticate with the network.
It is normally set to none but most networks may support any option.</t>
        </r>
      </text>
    </comment>
    <comment ref="C121" authorId="2" shapeId="0" xr:uid="{057F364F-0275-4613-B9A2-124A3D477DBA}">
      <text>
        <r>
          <rPr>
            <b/>
            <sz val="9"/>
            <color indexed="81"/>
            <rFont val="Tahoma"/>
            <family val="2"/>
          </rPr>
          <t xml:space="preserve">DISABLE_SMS_FALLBACK
</t>
        </r>
        <r>
          <rPr>
            <sz val="9"/>
            <color indexed="81"/>
            <rFont val="Tahoma"/>
            <family val="2"/>
          </rPr>
          <t>If Set, last Try ticket will be GPRS only</t>
        </r>
      </text>
    </comment>
    <comment ref="C122" authorId="2" shapeId="0" xr:uid="{11D9C75C-8E2B-42F1-992B-76DFC18DD805}">
      <text>
        <r>
          <rPr>
            <b/>
            <sz val="9"/>
            <color indexed="81"/>
            <rFont val="Tahoma"/>
            <family val="2"/>
          </rPr>
          <t xml:space="preserve">ALARM_SMS_FALLBACK_ONLY
</t>
        </r>
        <r>
          <rPr>
            <sz val="9"/>
            <color indexed="81"/>
            <rFont val="Tahoma"/>
            <family val="2"/>
          </rPr>
          <t>If set, last re-try attempt will be SMS if alarm only.</t>
        </r>
        <r>
          <rPr>
            <b/>
            <sz val="9"/>
            <color indexed="81"/>
            <rFont val="Tahoma"/>
            <family val="2"/>
          </rPr>
          <t xml:space="preserve">
Note 
</t>
        </r>
        <r>
          <rPr>
            <sz val="9"/>
            <color indexed="81"/>
            <rFont val="Tahoma"/>
            <family val="2"/>
          </rPr>
          <t xml:space="preserve">if Bit1 is set, then SMS is disabled whatever
</t>
        </r>
      </text>
    </comment>
    <comment ref="C124" authorId="6" shapeId="0" xr:uid="{23FF0E47-DAA8-4280-8335-5607675517A7}">
      <text>
        <r>
          <rPr>
            <sz val="9"/>
            <color indexed="81"/>
            <rFont val="Tahoma"/>
            <family val="2"/>
          </rPr>
          <t>Not valid if high resolution or raw adc are selected</t>
        </r>
      </text>
    </comment>
    <comment ref="C125" authorId="4" shapeId="0" xr:uid="{06489E32-33E2-434A-B629-CC7486BC7718}">
      <text>
        <r>
          <rPr>
            <b/>
            <sz val="8"/>
            <color indexed="81"/>
            <rFont val="Tahoma"/>
            <family val="2"/>
          </rPr>
          <t xml:space="preserve">
0: Normal Output reporting
0 Volts at ADC1 input is presented as 0 value output
5 Volts at ADC1 input is presented as 100 value output (or 1000 if bit #6 =1)
1: Inverted Output reporting
0 Volts at ADC1 input is presented as 100 value output (or 1000 if bit #6 =1)
5 Volts at ADC1 input is presented as 0 value output </t>
        </r>
      </text>
    </comment>
    <comment ref="C126" authorId="2" shapeId="0" xr:uid="{D710556B-79BA-4375-B857-8715B741D69C}">
      <text>
        <r>
          <rPr>
            <b/>
            <sz val="9"/>
            <color indexed="81"/>
            <rFont val="Tahoma"/>
            <family val="2"/>
          </rPr>
          <t>OUTPUT PRESENTATION OF ADC1 INPUT MEASUREMENT IN MSG #4/MSG #8 LOGGER BUFFER - RESOLUTION</t>
        </r>
        <r>
          <rPr>
            <sz val="9"/>
            <color indexed="81"/>
            <rFont val="Tahoma"/>
            <family val="2"/>
          </rPr>
          <t xml:space="preserve">
0 - output 0 to 100 in 1% steps
1- output 0 to 1000 in 0.1% steps
</t>
        </r>
      </text>
    </comment>
    <comment ref="C127" authorId="4" shapeId="0" xr:uid="{AF368088-89FA-4017-A18C-B579C53E952A}">
      <text>
        <r>
          <rPr>
            <b/>
            <sz val="8"/>
            <color indexed="81"/>
            <rFont val="Tahoma"/>
            <family val="2"/>
          </rPr>
          <t>OUTPUT PRESENTATION OF ADC1 INPUT MEASUREMENT IN MSG #4/MSG #8 LOGGER BUFFER - RAW DATA/CODED DATA</t>
        </r>
        <r>
          <rPr>
            <sz val="8"/>
            <color indexed="81"/>
            <rFont val="Tahoma"/>
            <family val="2"/>
          </rPr>
          <t xml:space="preserve">
</t>
        </r>
        <r>
          <rPr>
            <b/>
            <sz val="8"/>
            <color indexed="81"/>
            <rFont val="Tahoma"/>
            <family val="2"/>
          </rPr>
          <t xml:space="preserve">0: Raw_ADC1 signal value
</t>
        </r>
        <r>
          <rPr>
            <sz val="8"/>
            <color indexed="81"/>
            <rFont val="Tahoma"/>
            <family val="2"/>
          </rPr>
          <t xml:space="preserve">0 Volts at ADC1 input is presented as 0 value output
5 Volts at ADC1 input is presented as 1023 value output
</t>
        </r>
        <r>
          <rPr>
            <b/>
            <sz val="8"/>
            <color indexed="81"/>
            <rFont val="Tahoma"/>
            <family val="2"/>
          </rPr>
          <t>1: Coded Output reporting</t>
        </r>
        <r>
          <rPr>
            <sz val="8"/>
            <color indexed="81"/>
            <rFont val="Tahoma"/>
            <family val="2"/>
          </rPr>
          <t xml:space="preserve">
The value measured at the ADC1 input is presented in the Msg#4/Msg#8 logger buffer coswed according to the values of bits #6 Polarity and bit #7 resolution</t>
        </r>
      </text>
    </comment>
    <comment ref="C144" authorId="6" shapeId="0" xr:uid="{A216735C-5CF2-46E4-83DA-D1797FF91A27}">
      <text>
        <r>
          <rPr>
            <sz val="9"/>
            <color indexed="81"/>
            <rFont val="Tahoma"/>
            <family val="2"/>
          </rPr>
          <t>If all retry tickets (S23) fail to connect or access the server on the scheduled msg #4, new single retries will be done successively on a 1h offset, until it connects the server. If the cause of connection failure is due to supercapacitor undervoltage, the 1h retry won't initiate.</t>
        </r>
      </text>
    </comment>
    <comment ref="C145" authorId="6" shapeId="0" xr:uid="{7CE29127-7F32-46E7-87D1-FE38D363B55F}">
      <text>
        <r>
          <rPr>
            <sz val="9"/>
            <color indexed="81"/>
            <rFont val="Tahoma"/>
            <family val="2"/>
          </rPr>
          <t>After S7 has been alarmed, message 9 will be uploaded when this timer expires. This is useful to find the time it takes to fill the tank.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19D00D05-A2C0-4A16-8607-E7559EC52982}">
      <text>
        <r>
          <rPr>
            <sz val="9"/>
            <color indexed="81"/>
            <rFont val="Tahoma"/>
            <family val="2"/>
          </rPr>
          <t>See S26.4 setting for the alarm that is enabled. For No Change Alarm S26.4 is Set, For DynLim2 Alarm S26.4 is 
Clear</t>
        </r>
      </text>
    </comment>
    <comment ref="H14" authorId="0" shapeId="0" xr:uid="{67C7A48C-C7A3-43B4-9899-DDD952870FDF}">
      <text>
        <r>
          <rPr>
            <sz val="9"/>
            <color indexed="81"/>
            <rFont val="Tahoma"/>
            <family val="2"/>
          </rPr>
          <t>See 733 Codes TAB for Referance</t>
        </r>
      </text>
    </comment>
    <comment ref="I14" authorId="0" shapeId="0" xr:uid="{A7E0B043-E7ED-47D9-948A-CD8F2DDC7C83}">
      <text>
        <r>
          <rPr>
            <sz val="9"/>
            <color indexed="81"/>
            <rFont val="Tahoma"/>
            <family val="2"/>
          </rPr>
          <t>Modem Version</t>
        </r>
      </text>
    </comment>
    <comment ref="H15" authorId="0" shapeId="0" xr:uid="{718295CE-A33B-414F-8CC9-083266E75F36}">
      <text>
        <r>
          <rPr>
            <sz val="9"/>
            <color indexed="81"/>
            <rFont val="Tahoma"/>
            <family val="2"/>
          </rPr>
          <t xml:space="preserve">See 733 Codes TAB for Reference. 
FW Rev Byte 
     - Minor (bit 7-5)
     - Major (bit 4-0)
</t>
        </r>
      </text>
    </comment>
    <comment ref="L15" authorId="1" shapeId="0" xr:uid="{E3FCA5CE-DE57-4264-A7A5-FC7F9FF01D94}">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H17" authorId="2" shapeId="0" xr:uid="{083CCECC-ED77-48AF-9B65-36980562E6E5}">
      <text>
        <r>
          <rPr>
            <sz val="8"/>
            <color indexed="81"/>
            <rFont val="Tahoma"/>
            <family val="2"/>
          </rPr>
          <t>Bit 7 indicates Go-ACTIVE flag is set</t>
        </r>
      </text>
    </comment>
    <comment ref="H19" authorId="2" shapeId="0" xr:uid="{CC9F80A3-BFCB-438E-B7E6-868CBCB6BB90}">
      <text>
        <r>
          <rPr>
            <sz val="8"/>
            <color indexed="81"/>
            <rFont val="Tahoma"/>
            <family val="2"/>
          </rPr>
          <t>Lower 5 bits =BV field:
Battery Voltage =(30 + BV)/10
eg, if BV = 21, then actual battery voltage = 5.1 volts
Bit 5 indicates RTC is set.
Bit 6 indicates connected to LTE network
Bit 7 is not used</t>
        </r>
      </text>
    </comment>
    <comment ref="H20" authorId="2" shapeId="0" xr:uid="{AC196D98-E930-488E-9643-3F491D2000E4}">
      <text>
        <r>
          <rPr>
            <sz val="8"/>
            <color indexed="81"/>
            <rFont val="Tahoma"/>
            <family val="2"/>
          </rPr>
          <t>Packed BCD</t>
        </r>
      </text>
    </comment>
    <comment ref="H28" authorId="3" shapeId="0" xr:uid="{D93DCD54-EDF3-477A-9C22-42F191CB548F}">
      <text>
        <r>
          <rPr>
            <sz val="8"/>
            <color indexed="81"/>
            <rFont val="Tahoma"/>
            <family val="2"/>
          </rPr>
          <t>*Message type occupies lower 6 bits. Upper 2 bits form MSB of Payload Len</t>
        </r>
      </text>
    </comment>
    <comment ref="H29" authorId="2" shapeId="0" xr:uid="{A4459923-6B39-4606-AC03-F0B7C83312C0}">
      <text>
        <r>
          <rPr>
            <sz val="8"/>
            <color indexed="81"/>
            <rFont val="Tahoma"/>
            <family val="2"/>
          </rPr>
          <t xml:space="preserve">Note! Payload Len is a 10 bit word:
*Nr of bytes following, inc crc
</t>
        </r>
      </text>
    </comment>
    <comment ref="H30" authorId="3" shapeId="0" xr:uid="{6E93139B-C6A1-48E7-BB95-ED915425858D}">
      <text>
        <r>
          <rPr>
            <b/>
            <sz val="8"/>
            <color indexed="81"/>
            <rFont val="Tahoma"/>
            <family val="2"/>
          </rPr>
          <t>Martin VL:</t>
        </r>
        <r>
          <rPr>
            <sz val="8"/>
            <color indexed="81"/>
            <rFont val="Tahoma"/>
            <family val="2"/>
          </rPr>
          <t xml:space="preserve">
Marks Start of variable length string</t>
        </r>
      </text>
    </comment>
    <comment ref="H32" authorId="1" shapeId="0" xr:uid="{58AF28FC-12D1-4156-AA6C-F9010BAEE4C2}">
      <text>
        <r>
          <rPr>
            <b/>
            <sz val="8"/>
            <color indexed="81"/>
            <rFont val="Tahoma"/>
            <family val="2"/>
          </rPr>
          <t>Martin Lintzgy:</t>
        </r>
        <r>
          <rPr>
            <sz val="8"/>
            <color indexed="81"/>
            <rFont val="Tahoma"/>
            <family val="2"/>
          </rPr>
          <t xml:space="preserve">
Format: hhmmss.sss (quoted from GPGGA sentence).</t>
        </r>
      </text>
    </comment>
    <comment ref="H33" authorId="1" shapeId="0" xr:uid="{818D3D03-2E36-4791-ADB3-A035A5719FB6}">
      <text>
        <r>
          <rPr>
            <b/>
            <sz val="8"/>
            <color indexed="81"/>
            <rFont val="Tahoma"/>
            <family val="2"/>
          </rPr>
          <t>Martin Lintzgy:</t>
        </r>
        <r>
          <rPr>
            <sz val="8"/>
            <color indexed="81"/>
            <rFont val="Tahoma"/>
            <family val="2"/>
          </rPr>
          <t xml:space="preserve">
Latitude: Forrmat: ddmm.mmmm N/S (quoted from GPGGA sentence).
dd 00-89 (degree).
mm.mmmm 00.0000-59.9999 (minute).</t>
        </r>
      </text>
    </comment>
    <comment ref="H34" authorId="1" shapeId="0" xr:uid="{481E0AC2-C608-4BAF-90A9-DAA787D5BDBD}">
      <text>
        <r>
          <rPr>
            <b/>
            <sz val="8"/>
            <color indexed="81"/>
            <rFont val="Tahoma"/>
            <family val="2"/>
          </rPr>
          <t>Martin Lintzgy:</t>
        </r>
        <r>
          <rPr>
            <sz val="8"/>
            <color indexed="81"/>
            <rFont val="Tahoma"/>
            <family val="2"/>
          </rPr>
          <t xml:space="preserve">
Longitude. Format: dddmm.mmmm E/W (quoted from GPGGA sentence).
ddd 000-179 (degree).</t>
        </r>
      </text>
    </comment>
    <comment ref="H35" authorId="3" shapeId="0" xr:uid="{05C3A96F-9026-4133-A116-B7DF4D875B6E}">
      <text>
        <r>
          <rPr>
            <b/>
            <sz val="8"/>
            <color indexed="81"/>
            <rFont val="Tahoma"/>
            <family val="2"/>
          </rPr>
          <t>Martin VL:</t>
        </r>
        <r>
          <rPr>
            <sz val="8"/>
            <color indexed="81"/>
            <rFont val="Tahoma"/>
            <family val="2"/>
          </rPr>
          <t xml:space="preserve">
Horizontal precision, 0.5-99.9 (quoted from GPGGA sentence).</t>
        </r>
      </text>
    </comment>
    <comment ref="H36" authorId="3" shapeId="0" xr:uid="{F8C785D3-0E45-4C4F-98DB-3A5FC2E033A5}">
      <text>
        <r>
          <rPr>
            <b/>
            <sz val="8"/>
            <color indexed="81"/>
            <rFont val="Tahoma"/>
            <family val="2"/>
          </rPr>
          <t>Martin VL:</t>
        </r>
        <r>
          <rPr>
            <sz val="8"/>
            <color indexed="81"/>
            <rFont val="Tahoma"/>
            <family val="2"/>
          </rPr>
          <t xml:space="preserve">
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397BF3CC-6FC8-4276-A822-0025A4DC8B14}">
      <text>
        <r>
          <rPr>
            <b/>
            <sz val="8"/>
            <color indexed="81"/>
            <rFont val="Tahoma"/>
            <family val="2"/>
          </rPr>
          <t>Martin VL:</t>
        </r>
        <r>
          <rPr>
            <sz val="8"/>
            <color indexed="81"/>
            <rFont val="Tahoma"/>
            <family val="2"/>
          </rPr>
          <t xml:space="preserve">
GNSS positioning mode(quoted from GNGSA/GPGSA).</t>
        </r>
      </text>
    </comment>
    <comment ref="H38" authorId="3" shapeId="0" xr:uid="{2751B252-FD39-4B05-8B2A-F9687AE6FC5B}">
      <text>
        <r>
          <rPr>
            <b/>
            <sz val="8"/>
            <color indexed="81"/>
            <rFont val="Tahoma"/>
            <family val="2"/>
          </rPr>
          <t>Martin VL:</t>
        </r>
        <r>
          <rPr>
            <sz val="8"/>
            <color indexed="81"/>
            <rFont val="Tahoma"/>
            <family val="2"/>
          </rPr>
          <t xml:space="preserve">
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203E9BAE-60B2-4B3A-A1E4-E119817FCD7B}">
      <text>
        <r>
          <rPr>
            <b/>
            <sz val="8"/>
            <color indexed="81"/>
            <rFont val="Tahoma"/>
            <family val="2"/>
          </rPr>
          <t>Martin VL:</t>
        </r>
        <r>
          <rPr>
            <sz val="8"/>
            <color indexed="81"/>
            <rFont val="Tahoma"/>
            <family val="2"/>
          </rPr>
          <t xml:space="preserve">
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471BC158-51D0-49D5-8473-C9E34C3F1D4B}">
      <text>
        <r>
          <rPr>
            <b/>
            <sz val="8"/>
            <color indexed="81"/>
            <rFont val="Tahoma"/>
            <family val="2"/>
          </rPr>
          <t>Martin VL:</t>
        </r>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C20F18F9-3FF0-4D0E-BEE0-AE88CC63FBCC}">
      <text>
        <r>
          <rPr>
            <b/>
            <sz val="8"/>
            <color indexed="81"/>
            <rFont val="Tahoma"/>
            <family val="2"/>
          </rPr>
          <t>Martin VL:</t>
        </r>
        <r>
          <rPr>
            <sz val="8"/>
            <color indexed="81"/>
            <rFont val="Tahoma"/>
            <family val="2"/>
          </rPr>
          <t xml:space="preserve">
 UTC date when positioning. Format: ddmmyy (quoted from GPRMC sentence).</t>
        </r>
      </text>
    </comment>
    <comment ref="H42" authorId="1" shapeId="0" xr:uid="{752120ED-0295-47C7-98F5-898D7ADEA2B3}">
      <text>
        <r>
          <rPr>
            <b/>
            <sz val="8"/>
            <color indexed="81"/>
            <rFont val="Tahoma"/>
            <family val="2"/>
          </rPr>
          <t>Martin Lintzgy:</t>
        </r>
        <r>
          <rPr>
            <sz val="8"/>
            <color indexed="81"/>
            <rFont val="Tahoma"/>
            <family val="2"/>
          </rPr>
          <t xml:space="preserve">
Number of satellites, from 00 to 12 (the first 0 will also be transferred, quoted from
GPGGA sentence).</t>
        </r>
      </text>
    </comment>
    <comment ref="H43" authorId="3" shapeId="0" xr:uid="{BA4A11FC-F91C-49AF-9574-98D6591BEA75}">
      <text>
        <r>
          <rPr>
            <b/>
            <sz val="8"/>
            <color indexed="81"/>
            <rFont val="Tahoma"/>
            <family val="2"/>
          </rPr>
          <t>Martin VL:</t>
        </r>
        <r>
          <rPr>
            <sz val="8"/>
            <color indexed="81"/>
            <rFont val="Tahoma"/>
            <family val="2"/>
          </rPr>
          <t xml:space="preserve">
Marks end of variable length string</t>
        </r>
      </text>
    </comment>
    <comment ref="C58" authorId="4" shapeId="0" xr:uid="{6EDAD356-F456-4787-86E4-AFDBFEB28E09}">
      <text>
        <r>
          <rPr>
            <sz val="9"/>
            <color indexed="81"/>
            <rFont val="Tahoma"/>
            <family val="2"/>
          </rPr>
          <t>Contains the value of the number of 'Try Tickets' available when the datagram was constructed, i.e. before it was sent.</t>
        </r>
      </text>
    </comment>
    <comment ref="H58" authorId="2" shapeId="0" xr:uid="{8C56ADC4-BC8A-477A-92D2-0D4183FA953B}">
      <text>
        <r>
          <rPr>
            <sz val="8"/>
            <color indexed="81"/>
            <rFont val="Tahoma"/>
            <family val="2"/>
          </rPr>
          <t>RTC_Hours in 5 lower bits:
Try Tickets in 3 upper bits</t>
        </r>
      </text>
    </comment>
    <comment ref="AC59" authorId="3" shapeId="0" xr:uid="{40D4F5F6-F651-4DCB-B00E-F69105FF5991}">
      <text>
        <r>
          <rPr>
            <b/>
            <sz val="8"/>
            <color indexed="81"/>
            <rFont val="Tahoma"/>
            <family val="2"/>
          </rPr>
          <t>Martin VL:</t>
        </r>
        <r>
          <rPr>
            <sz val="8"/>
            <color indexed="81"/>
            <rFont val="Tahoma"/>
            <family val="2"/>
          </rPr>
          <t xml:space="preserve">
Date of Drop</t>
        </r>
      </text>
    </comment>
    <comment ref="H61" authorId="1" shapeId="0" xr:uid="{DAECDDD0-9158-484C-B04A-4FB883619F28}">
      <text>
        <r>
          <rPr>
            <b/>
            <sz val="9"/>
            <color indexed="81"/>
            <rFont val="Tahoma"/>
            <family val="2"/>
          </rPr>
          <t>Martin Lintzgy:</t>
        </r>
        <r>
          <rPr>
            <sz val="9"/>
            <color indexed="81"/>
            <rFont val="Tahoma"/>
            <family val="2"/>
          </rPr>
          <t xml:space="preserve">
Bit#7 flags RAT is NBIOT
Bits 0:7 are the MNC part of the PLMN. 
It is assumed that the country of operation is known. So the network operator can be deduced.
*If Bit#7=1, RAT is NBIOT
*If Bit#7=0 and Battery Status LTE=1, RAT is CATM
*If Bit#7=0 and Battery Status LTE=0, RAT is 2G</t>
        </r>
      </text>
    </comment>
    <comment ref="C62" authorId="4" shapeId="0" xr:uid="{8306BC9A-01C1-4AC8-8052-B267E2FA1908}">
      <text>
        <r>
          <rPr>
            <sz val="9"/>
            <color indexed="81"/>
            <rFont val="Tahoma"/>
            <family val="2"/>
          </rPr>
          <t xml:space="preserve">Logger speed in hh:mm
</t>
        </r>
      </text>
    </comment>
    <comment ref="H63" authorId="2" shapeId="0" xr:uid="{7A15F971-9E7A-4DF4-9AA2-A9E677271D0A}">
      <text>
        <r>
          <rPr>
            <b/>
            <sz val="8"/>
            <color indexed="81"/>
            <rFont val="Tahoma"/>
            <family val="2"/>
          </rPr>
          <t xml:space="preserve">Count of Seconds taken for logging in to GSM network + 
seconds to connect to GPRS server (GPRS mode).
</t>
        </r>
        <r>
          <rPr>
            <sz val="8"/>
            <color indexed="81"/>
            <rFont val="Tahoma"/>
            <family val="2"/>
          </rPr>
          <t xml:space="preserve">(Gives handle on power used while connecting)
</t>
        </r>
      </text>
    </comment>
    <comment ref="B66" authorId="3" shapeId="0" xr:uid="{4668FCC8-630F-4EAB-B30F-C5862FD46093}">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9" authorId="0" shapeId="0" xr:uid="{39DEE3E9-94D4-46A5-A351-BAA8FEBD3B2F}">
      <text>
        <r>
          <rPr>
            <b/>
            <sz val="9"/>
            <color indexed="81"/>
            <rFont val="Tahoma"/>
            <family val="2"/>
          </rPr>
          <t>Donogh:</t>
        </r>
        <r>
          <rPr>
            <sz val="9"/>
            <color indexed="81"/>
            <rFont val="Tahoma"/>
            <family val="2"/>
          </rPr>
          <t xml:space="preserve">
Ullage</t>
        </r>
      </text>
    </comment>
    <comment ref="C270" authorId="0" shapeId="0" xr:uid="{8EB49B3C-FACB-44AF-84A6-63A851F1FF2F}">
      <text>
        <r>
          <rPr>
            <b/>
            <sz val="9"/>
            <color indexed="81"/>
            <rFont val="Tahoma"/>
            <family val="2"/>
          </rPr>
          <t>Donogh:</t>
        </r>
        <r>
          <rPr>
            <sz val="9"/>
            <color indexed="81"/>
            <rFont val="Tahoma"/>
            <family val="2"/>
          </rPr>
          <t xml:space="preserve">
SCR</t>
        </r>
      </text>
    </comment>
    <comment ref="C271" authorId="0" shapeId="0" xr:uid="{492C4E9F-7D7E-4216-A3FE-7C9A1EFFD44A}">
      <text>
        <r>
          <rPr>
            <b/>
            <sz val="9"/>
            <color indexed="81"/>
            <rFont val="Tahoma"/>
            <family val="2"/>
          </rPr>
          <t>Donogh:</t>
        </r>
        <r>
          <rPr>
            <sz val="9"/>
            <color indexed="81"/>
            <rFont val="Tahoma"/>
            <family val="2"/>
          </rPr>
          <t xml:space="preserve">
Temperature</t>
        </r>
      </text>
    </comment>
    <comment ref="C272" authorId="0" shapeId="0" xr:uid="{46E78C00-E1B7-4CF0-896C-5C85447FC59A}">
      <text>
        <r>
          <rPr>
            <b/>
            <sz val="9"/>
            <color indexed="81"/>
            <rFont val="Tahoma"/>
            <family val="2"/>
          </rPr>
          <t>Donogh:</t>
        </r>
        <r>
          <rPr>
            <sz val="9"/>
            <color indexed="81"/>
            <rFont val="Tahoma"/>
            <family val="2"/>
          </rPr>
          <t xml:space="preserve">
RSSI</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Stephen McGuinness</author>
    <author>Martin Lintzgy</author>
    <author>Martin Callanan</author>
    <author>Delfim Pinto</author>
  </authors>
  <commentList>
    <comment ref="A5" authorId="0" shapeId="0" xr:uid="{C7611FFE-0138-4BC3-8995-66B16FE05EC4}">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40AE8EDA-86A1-4603-9AE5-360041976C8F}">
      <text>
        <r>
          <rPr>
            <b/>
            <sz val="8"/>
            <color indexed="81"/>
            <rFont val="Tahoma"/>
            <family val="2"/>
          </rPr>
          <t>Enter Logging Period, in hours:</t>
        </r>
        <r>
          <rPr>
            <sz val="8"/>
            <color indexed="81"/>
            <rFont val="Tahoma"/>
            <family val="2"/>
          </rPr>
          <t xml:space="preserve">
Logger Speed:
Range 0-31.75
Multiples 0.25 hours
0=Locked to Samping Rate(see bit#7)
</t>
        </r>
      </text>
    </comment>
    <comment ref="C9" authorId="2" shapeId="0" xr:uid="{C0AF37B5-8024-44B5-9D07-4641FED62210}">
      <text>
        <r>
          <rPr>
            <sz val="9"/>
            <color indexed="81"/>
            <rFont val="Tahoma"/>
            <family val="2"/>
          </rPr>
          <t>Sampling Rate:
0=Every 1 minute
1=Every 15 minutes</t>
        </r>
      </text>
    </comment>
    <comment ref="C13" authorId="1" shapeId="0" xr:uid="{CCCAA5EF-317E-49A8-B498-32F28102B094}">
      <text>
        <r>
          <rPr>
            <b/>
            <sz val="8"/>
            <color indexed="81"/>
            <rFont val="Tahoma"/>
            <family val="2"/>
          </rPr>
          <t xml:space="preserve"> Enter GSM listen period:
2G: Time in 5 Minute Blocks
(155 mins max)
LTE: Time in seconds
(31 seconds max)</t>
        </r>
      </text>
    </comment>
    <comment ref="B24" authorId="2" shapeId="0" xr:uid="{B6F3FBA7-31AD-4CFC-9EEF-5DD740B25E07}">
      <text>
        <r>
          <rPr>
            <sz val="9"/>
            <color indexed="81"/>
            <rFont val="Tahoma"/>
            <family val="2"/>
          </rPr>
          <t>If the End Time entered is before the Start time, no scheduled data will be transmitted</t>
        </r>
      </text>
    </comment>
    <comment ref="C33" authorId="3" shapeId="0" xr:uid="{B13C2E2B-F1AF-4268-AC27-6C6C39937C2D}">
      <text>
        <r>
          <rPr>
            <sz val="9"/>
            <color indexed="81"/>
            <rFont val="Tahoma"/>
            <family val="2"/>
          </rPr>
          <t xml:space="preserve">MSG#16 delivery
0: Msg #16 by server request only
1: Msg #16 sent once per month preceeding the 1st scheduled Msg#4 in that month.
</t>
        </r>
      </text>
    </comment>
    <comment ref="C42" authorId="4" shapeId="0" xr:uid="{C1BAFDA6-04C1-44AB-9E86-4F6AC4A186A6}">
      <text>
        <r>
          <rPr>
            <sz val="8"/>
            <color indexed="81"/>
            <rFont val="Tahoma"/>
            <family val="2"/>
          </rPr>
          <t xml:space="preserve">8 max
</t>
        </r>
      </text>
    </comment>
    <comment ref="C43" authorId="4" shapeId="0" xr:uid="{3E6C31EC-EE71-4369-B835-501FC2A30D17}">
      <text>
        <r>
          <rPr>
            <b/>
            <sz val="8"/>
            <color indexed="81"/>
            <rFont val="Tahoma"/>
            <family val="2"/>
          </rPr>
          <t xml:space="preserve">Enter Nr of seconds to elapse between each re-try.
</t>
        </r>
        <r>
          <rPr>
            <sz val="8"/>
            <color indexed="81"/>
            <rFont val="Tahoma"/>
            <family val="2"/>
          </rPr>
          <t>255 seconds max</t>
        </r>
      </text>
    </comment>
    <comment ref="I59" authorId="2" shapeId="0" xr:uid="{D8B56A25-A16E-4045-887D-4E26241FFF1B}">
      <text>
        <r>
          <rPr>
            <sz val="9"/>
            <color indexed="81"/>
            <rFont val="Tahoma"/>
            <family val="2"/>
          </rPr>
          <t>1= Alarm if Tank Not emptying:  0= Alarm if Not Filling</t>
        </r>
      </text>
    </comment>
    <comment ref="C61" authorId="4" shapeId="0" xr:uid="{9CC37F80-D6E5-4DA3-A6A0-3F771D5EFD02}">
      <text>
        <r>
          <rPr>
            <sz val="8"/>
            <color indexed="81"/>
            <rFont val="Tahoma"/>
            <family val="2"/>
          </rPr>
          <t xml:space="preserve">Range 0-63, in increments of 1 units.
Fixed Hysteresis of 1 units/min(15mins) will clear alarm flag)
</t>
        </r>
      </text>
    </comment>
    <comment ref="F61" authorId="4" shapeId="0" xr:uid="{36139143-0486-4C16-8F9D-F74BA7A368A4}">
      <text>
        <r>
          <rPr>
            <sz val="8"/>
            <color indexed="81"/>
            <rFont val="Tahoma"/>
            <family val="2"/>
          </rPr>
          <t xml:space="preserve">Range 0-63, in increments of 1 units.
Fixed Hysteresis of 1 units/min(15mins) will clear alarm flag)
</t>
        </r>
      </text>
    </comment>
    <comment ref="M77" authorId="4" shapeId="0" xr:uid="{214093AE-05E4-42FA-9702-3AD3B8A034E0}">
      <text>
        <r>
          <rPr>
            <sz val="9"/>
            <color indexed="81"/>
            <rFont val="Tahoma"/>
            <family val="2"/>
          </rPr>
          <t xml:space="preserve">
Three test sim (CATM)
</t>
        </r>
      </text>
    </comment>
    <comment ref="M78" authorId="4" shapeId="0" xr:uid="{8397D2FB-CC4A-4CDC-98DD-8AC59132514D}">
      <text>
        <r>
          <rPr>
            <sz val="9"/>
            <color indexed="81"/>
            <rFont val="Tahoma"/>
            <family val="2"/>
          </rPr>
          <t xml:space="preserve">
Quectel test sim
</t>
        </r>
      </text>
    </comment>
    <comment ref="C87" authorId="2" shapeId="0" xr:uid="{34437528-B837-4D70-A93A-777F363DFEFF}">
      <text>
        <r>
          <rPr>
            <b/>
            <sz val="9"/>
            <color indexed="81"/>
            <rFont val="Tahoma"/>
            <family val="2"/>
          </rPr>
          <t>DEFAULT VALUE:
=7700</t>
        </r>
        <r>
          <rPr>
            <sz val="9"/>
            <color indexed="81"/>
            <rFont val="Tahoma"/>
            <family val="2"/>
          </rPr>
          <t xml:space="preserve">
</t>
        </r>
      </text>
    </comment>
    <comment ref="M87" authorId="2" shapeId="0" xr:uid="{1C97F0FE-3914-41A3-97AF-D2A784752AB2}">
      <text>
        <r>
          <rPr>
            <b/>
            <sz val="9"/>
            <color indexed="81"/>
            <rFont val="Tahoma"/>
            <family val="2"/>
          </rPr>
          <t>Consult datasheet for battery</t>
        </r>
        <r>
          <rPr>
            <sz val="9"/>
            <color indexed="81"/>
            <rFont val="Tahoma"/>
            <family val="2"/>
          </rPr>
          <t xml:space="preserve">
</t>
        </r>
      </text>
    </comment>
    <comment ref="C95" authorId="2" shapeId="0" xr:uid="{64128150-CCC0-4412-A8D5-F56531E766BC}">
      <text>
        <r>
          <rPr>
            <b/>
            <sz val="9"/>
            <color indexed="81"/>
            <rFont val="Tahoma"/>
            <family val="2"/>
          </rPr>
          <t xml:space="preserve">Default Value:
</t>
        </r>
        <r>
          <rPr>
            <sz val="9"/>
            <color indexed="81"/>
            <rFont val="Tahoma"/>
            <family val="2"/>
          </rPr>
          <t xml:space="preserve">If no specific S20 value is specified in the configuration file used in production, then a default value of 0 (0V) will apply.
</t>
        </r>
      </text>
    </comment>
    <comment ref="C99" authorId="2" shapeId="0" xr:uid="{031C5C4B-3ECB-45CA-BBBE-8F0FAF4BAAA6}">
      <text>
        <r>
          <rPr>
            <b/>
            <sz val="9"/>
            <color indexed="81"/>
            <rFont val="Tahoma"/>
            <family val="2"/>
          </rPr>
          <t xml:space="preserve">Default Value:
</t>
        </r>
        <r>
          <rPr>
            <sz val="9"/>
            <color indexed="81"/>
            <rFont val="Tahoma"/>
            <family val="2"/>
          </rPr>
          <t xml:space="preserve">If no specific S21 value is specified in the configuration file used in production, then a default value of 0xC8 (5V) will apply.
</t>
        </r>
      </text>
    </comment>
    <comment ref="C103" authorId="5" shapeId="0" xr:uid="{67169362-920C-4E6A-82EF-6E5E84E4DC1F}">
      <text>
        <r>
          <rPr>
            <sz val="9"/>
            <color indexed="81"/>
            <rFont val="Tahoma"/>
            <family val="2"/>
          </rPr>
          <t>When we enter the APN of the network in the setting, we also have the option to enter a username &amp; password associated with that APN. If there is a username and password then this setting tells it how to authenticate with the network.
It is normally set to none but most networks may support any option.</t>
        </r>
      </text>
    </comment>
    <comment ref="C121" authorId="2" shapeId="0" xr:uid="{C6E9AD68-624A-49E7-A8E8-7AB3EFAD8D53}">
      <text>
        <r>
          <rPr>
            <b/>
            <sz val="9"/>
            <color indexed="81"/>
            <rFont val="Tahoma"/>
            <family val="2"/>
          </rPr>
          <t xml:space="preserve">DISABLE_SMS_FALLBACK
</t>
        </r>
        <r>
          <rPr>
            <sz val="9"/>
            <color indexed="81"/>
            <rFont val="Tahoma"/>
            <family val="2"/>
          </rPr>
          <t>If Set, last Try ticket will be GPRS only</t>
        </r>
      </text>
    </comment>
    <comment ref="C122" authorId="2" shapeId="0" xr:uid="{AA0B2838-76AD-429E-840A-1CE6A82E8E07}">
      <text>
        <r>
          <rPr>
            <b/>
            <sz val="9"/>
            <color indexed="81"/>
            <rFont val="Tahoma"/>
            <family val="2"/>
          </rPr>
          <t xml:space="preserve">ALARM_SMS_FALLBACK_ONLY
</t>
        </r>
        <r>
          <rPr>
            <sz val="9"/>
            <color indexed="81"/>
            <rFont val="Tahoma"/>
            <family val="2"/>
          </rPr>
          <t>If set, last re-try attempt will be SMS if alarm only.</t>
        </r>
        <r>
          <rPr>
            <b/>
            <sz val="9"/>
            <color indexed="81"/>
            <rFont val="Tahoma"/>
            <family val="2"/>
          </rPr>
          <t xml:space="preserve">
Note 
</t>
        </r>
        <r>
          <rPr>
            <sz val="9"/>
            <color indexed="81"/>
            <rFont val="Tahoma"/>
            <family val="2"/>
          </rPr>
          <t xml:space="preserve">if Bit1 is set, then SMS is disabled whatever
</t>
        </r>
      </text>
    </comment>
    <comment ref="C124" authorId="6" shapeId="0" xr:uid="{F027A295-3011-4468-9AB4-621F25C8F36B}">
      <text>
        <r>
          <rPr>
            <sz val="9"/>
            <color indexed="81"/>
            <rFont val="Tahoma"/>
            <family val="2"/>
          </rPr>
          <t>Not valid if high resolution or raw adc are selected</t>
        </r>
      </text>
    </comment>
    <comment ref="C125" authorId="4" shapeId="0" xr:uid="{C172A834-1DCD-4D15-9D7E-04F9D94CB282}">
      <text>
        <r>
          <rPr>
            <b/>
            <sz val="8"/>
            <color indexed="81"/>
            <rFont val="Tahoma"/>
            <family val="2"/>
          </rPr>
          <t xml:space="preserve">
0: Normal Output reporting
0 Volts at ADC1 input is presented as 0 value output
5 Volts at ADC1 input is presented as 100 value output (or 1000 if bit #6 =1)
1: Inverted Output reporting
0 Volts at ADC1 input is presented as 100 value output (or 1000 if bit #6 =1)
5 Volts at ADC1 input is presented as 0 value output </t>
        </r>
      </text>
    </comment>
    <comment ref="C126" authorId="2" shapeId="0" xr:uid="{DA33791C-9604-42EB-B4C6-9821DCC85644}">
      <text>
        <r>
          <rPr>
            <b/>
            <sz val="9"/>
            <color indexed="81"/>
            <rFont val="Tahoma"/>
            <family val="2"/>
          </rPr>
          <t>OUTPUT PRESENTATION OF ADC1 INPUT MEASUREMENT IN MSG #4/MSG #8 LOGGER BUFFER - RESOLUTION</t>
        </r>
        <r>
          <rPr>
            <sz val="9"/>
            <color indexed="81"/>
            <rFont val="Tahoma"/>
            <family val="2"/>
          </rPr>
          <t xml:space="preserve">
0 - output 0 to 100 in 1% steps
1- output 0 to 1000 in 0.1% steps
</t>
        </r>
        <r>
          <rPr>
            <b/>
            <sz val="9"/>
            <color indexed="81"/>
            <rFont val="Tahoma"/>
            <family val="2"/>
          </rPr>
          <t>NOTE:</t>
        </r>
        <r>
          <rPr>
            <sz val="9"/>
            <color indexed="81"/>
            <rFont val="Tahoma"/>
            <family val="2"/>
          </rPr>
          <t xml:space="preserve"> For pressure sensors disable this bit.</t>
        </r>
      </text>
    </comment>
    <comment ref="C127" authorId="4" shapeId="0" xr:uid="{C2C5A7C8-07A6-4C1B-B458-2D986E4C98CD}">
      <text>
        <r>
          <rPr>
            <b/>
            <sz val="8"/>
            <color indexed="81"/>
            <rFont val="Tahoma"/>
            <family val="2"/>
          </rPr>
          <t>OUTPUT PRESENTATION OF ADC1 INPUT MEASUREMENT IN MSG #4/MSG #8 LOGGER BUFFER - RAW DATA/CODED DATA</t>
        </r>
        <r>
          <rPr>
            <sz val="8"/>
            <color indexed="81"/>
            <rFont val="Tahoma"/>
            <family val="2"/>
          </rPr>
          <t xml:space="preserve">
</t>
        </r>
        <r>
          <rPr>
            <b/>
            <sz val="8"/>
            <color indexed="81"/>
            <rFont val="Tahoma"/>
            <family val="2"/>
          </rPr>
          <t xml:space="preserve">0: Raw_ADC1 signal value
</t>
        </r>
        <r>
          <rPr>
            <sz val="8"/>
            <color indexed="81"/>
            <rFont val="Tahoma"/>
            <family val="2"/>
          </rPr>
          <t xml:space="preserve">0 Volts at ADC1 input is presented as 0 value output
5 Volts at ADC1 input is presented as 1023 value output
</t>
        </r>
        <r>
          <rPr>
            <b/>
            <sz val="8"/>
            <color indexed="81"/>
            <rFont val="Tahoma"/>
            <family val="2"/>
          </rPr>
          <t>1: Coded Output reporting</t>
        </r>
        <r>
          <rPr>
            <sz val="8"/>
            <color indexed="81"/>
            <rFont val="Tahoma"/>
            <family val="2"/>
          </rPr>
          <t xml:space="preserve">
The value measured at the ADC1 input is presented in the Msg#4/Msg#8 logger buffer coswed according to the values of bits #6 Polarity and bit #7 resolution
</t>
        </r>
        <r>
          <rPr>
            <b/>
            <sz val="8"/>
            <color indexed="81"/>
            <rFont val="Tahoma"/>
            <family val="2"/>
          </rPr>
          <t xml:space="preserve">NOTE: </t>
        </r>
        <r>
          <rPr>
            <sz val="8"/>
            <color indexed="81"/>
            <rFont val="Tahoma"/>
            <family val="2"/>
          </rPr>
          <t>For pressure sensors enable this option.</t>
        </r>
      </text>
    </comment>
    <comment ref="C144" authorId="6" shapeId="0" xr:uid="{3337BA6E-8787-441A-AC35-2B62EDD723BF}">
      <text>
        <r>
          <rPr>
            <sz val="9"/>
            <color indexed="81"/>
            <rFont val="Tahoma"/>
            <family val="2"/>
          </rPr>
          <t>If all retry tickets (S23) fail to connect or access the server on the scheduled msg #4, new single retries will be done successively on a 1h offset, until it connects the server. If the cause of connection failure is due to supercapacitor undervoltage, the 1h retry won't initiate.</t>
        </r>
      </text>
    </comment>
    <comment ref="C145" authorId="6" shapeId="0" xr:uid="{0CF7890A-A14B-4419-A57F-E478DC3BE16D}">
      <text>
        <r>
          <rPr>
            <sz val="9"/>
            <color indexed="81"/>
            <rFont val="Tahoma"/>
            <family val="2"/>
          </rPr>
          <t>After S7 has been alarmed, message 9 will be uploaded when this timer expires. This is useful to find the time it takes to fill the tank.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6B1ED0CE-C723-41E8-A60C-D24A517602E7}">
      <text>
        <r>
          <rPr>
            <sz val="9"/>
            <color indexed="81"/>
            <rFont val="Tahoma"/>
            <family val="2"/>
          </rPr>
          <t>See S26.4 setting for the alarm that is enabled. For No Change Alarm S26.4 is Set, For DynLim2 Alarm S26.4 is 
Clear</t>
        </r>
      </text>
    </comment>
    <comment ref="H14" authorId="0" shapeId="0" xr:uid="{3BE7563E-93C0-43DE-9911-5169530F3395}">
      <text>
        <r>
          <rPr>
            <sz val="9"/>
            <color indexed="81"/>
            <rFont val="Tahoma"/>
            <family val="2"/>
          </rPr>
          <t>See 733 Codes TAB for Referance</t>
        </r>
      </text>
    </comment>
    <comment ref="I14" authorId="0" shapeId="0" xr:uid="{BDADF8F6-4ADA-40FF-83C6-DB0CFFC984DC}">
      <text>
        <r>
          <rPr>
            <sz val="9"/>
            <color indexed="81"/>
            <rFont val="Tahoma"/>
            <family val="2"/>
          </rPr>
          <t>Modem Version</t>
        </r>
      </text>
    </comment>
    <comment ref="H15" authorId="0" shapeId="0" xr:uid="{98A0E66B-605F-4DE3-AF2A-E408075C6B6F}">
      <text>
        <r>
          <rPr>
            <sz val="9"/>
            <color indexed="81"/>
            <rFont val="Tahoma"/>
            <family val="2"/>
          </rPr>
          <t xml:space="preserve">See 733 Codes TAB for Reference. 
FW Rev Byte 
     - Minor (bit 7-5)
     - Major (bit 4-0)
</t>
        </r>
      </text>
    </comment>
    <comment ref="L15" authorId="1" shapeId="0" xr:uid="{308BCE05-4CF3-4BB5-9208-573CED17293E}">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H17" authorId="2" shapeId="0" xr:uid="{98CD69ED-9A8B-4B02-B111-359BC47BB189}">
      <text>
        <r>
          <rPr>
            <sz val="8"/>
            <color indexed="81"/>
            <rFont val="Tahoma"/>
            <family val="2"/>
          </rPr>
          <t>Bit 7 indicates Go-ACTIVE flag is set</t>
        </r>
      </text>
    </comment>
    <comment ref="H19" authorId="2" shapeId="0" xr:uid="{54F7EFBE-05B0-4EB7-920F-AA5214F9B92E}">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2" shapeId="0" xr:uid="{12513C69-1655-4789-9B23-956B9E8F2D3A}">
      <text>
        <r>
          <rPr>
            <sz val="8"/>
            <color indexed="81"/>
            <rFont val="Tahoma"/>
            <family val="2"/>
          </rPr>
          <t>Packed BCD</t>
        </r>
      </text>
    </comment>
    <comment ref="H28" authorId="3" shapeId="0" xr:uid="{58D9FFE8-8F7B-4E25-88D7-3CE444AE665A}">
      <text>
        <r>
          <rPr>
            <sz val="8"/>
            <color indexed="81"/>
            <rFont val="Tahoma"/>
            <family val="2"/>
          </rPr>
          <t>*Message type occupies lower 6 bits. Upper 2 bits form MSB of Payload Len</t>
        </r>
      </text>
    </comment>
    <comment ref="H29" authorId="2" shapeId="0" xr:uid="{590A6507-055E-408B-9C20-E6E15F15E9E0}">
      <text>
        <r>
          <rPr>
            <sz val="8"/>
            <color indexed="81"/>
            <rFont val="Tahoma"/>
            <family val="2"/>
          </rPr>
          <t xml:space="preserve">Note! Payload Len is a 10 bit word:
*Nr of bytes following, inc crc
</t>
        </r>
      </text>
    </comment>
    <comment ref="H30" authorId="3" shapeId="0" xr:uid="{57A17920-9C99-4F13-830C-362A862CFB75}">
      <text>
        <r>
          <rPr>
            <b/>
            <sz val="8"/>
            <color indexed="81"/>
            <rFont val="Tahoma"/>
            <family val="2"/>
          </rPr>
          <t>Martin VL:</t>
        </r>
        <r>
          <rPr>
            <sz val="8"/>
            <color indexed="81"/>
            <rFont val="Tahoma"/>
            <family val="2"/>
          </rPr>
          <t xml:space="preserve">
Marks Start of variable length string</t>
        </r>
      </text>
    </comment>
    <comment ref="H32" authorId="1" shapeId="0" xr:uid="{6E0B5535-618A-4021-863C-354616F143DC}">
      <text>
        <r>
          <rPr>
            <b/>
            <sz val="8"/>
            <color indexed="81"/>
            <rFont val="Tahoma"/>
            <family val="2"/>
          </rPr>
          <t>Martin Lintzgy:</t>
        </r>
        <r>
          <rPr>
            <sz val="8"/>
            <color indexed="81"/>
            <rFont val="Tahoma"/>
            <family val="2"/>
          </rPr>
          <t xml:space="preserve">
Format: hhmmss.sss (quoted from GPGGA sentence).</t>
        </r>
      </text>
    </comment>
    <comment ref="H33" authorId="1" shapeId="0" xr:uid="{24B47858-726E-4F75-8ECB-3B5CB0B23340}">
      <text>
        <r>
          <rPr>
            <b/>
            <sz val="8"/>
            <color indexed="81"/>
            <rFont val="Tahoma"/>
            <family val="2"/>
          </rPr>
          <t>Martin Lintzgy:</t>
        </r>
        <r>
          <rPr>
            <sz val="8"/>
            <color indexed="81"/>
            <rFont val="Tahoma"/>
            <family val="2"/>
          </rPr>
          <t xml:space="preserve">
Latitude: Forrmat: ddmm.mmmm N/S (quoted from GPGGA sentence).
dd 00-89 (degree).
mm.mmmm 00.0000-59.9999 (minute).</t>
        </r>
      </text>
    </comment>
    <comment ref="H34" authorId="1" shapeId="0" xr:uid="{3366FBB7-8A84-4686-BEB3-1FCB9F2552DE}">
      <text>
        <r>
          <rPr>
            <b/>
            <sz val="8"/>
            <color indexed="81"/>
            <rFont val="Tahoma"/>
            <family val="2"/>
          </rPr>
          <t>Martin Lintzgy:</t>
        </r>
        <r>
          <rPr>
            <sz val="8"/>
            <color indexed="81"/>
            <rFont val="Tahoma"/>
            <family val="2"/>
          </rPr>
          <t xml:space="preserve">
Longitude. Format: dddmm.mmmm E/W (quoted from GPGGA sentence).
ddd 000-179 (degree).</t>
        </r>
      </text>
    </comment>
    <comment ref="H35" authorId="3" shapeId="0" xr:uid="{67124676-2DC0-47B1-B759-39F4B681B899}">
      <text>
        <r>
          <rPr>
            <b/>
            <sz val="8"/>
            <color indexed="81"/>
            <rFont val="Tahoma"/>
            <family val="2"/>
          </rPr>
          <t>Martin VL:</t>
        </r>
        <r>
          <rPr>
            <sz val="8"/>
            <color indexed="81"/>
            <rFont val="Tahoma"/>
            <family val="2"/>
          </rPr>
          <t xml:space="preserve">
Horizontal precision, 0.5-99.9 (quoted from GPGGA sentence).</t>
        </r>
      </text>
    </comment>
    <comment ref="H36" authorId="3" shapeId="0" xr:uid="{77BB0CA5-D7BF-4FAD-90E9-DFF6BCC21A4B}">
      <text>
        <r>
          <rPr>
            <b/>
            <sz val="8"/>
            <color indexed="81"/>
            <rFont val="Tahoma"/>
            <family val="2"/>
          </rPr>
          <t>Martin VL:</t>
        </r>
        <r>
          <rPr>
            <sz val="8"/>
            <color indexed="81"/>
            <rFont val="Tahoma"/>
            <family val="2"/>
          </rPr>
          <t xml:space="preserve">
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EAABB23E-B4E5-498F-AD70-F772F696F225}">
      <text>
        <r>
          <rPr>
            <b/>
            <sz val="8"/>
            <color indexed="81"/>
            <rFont val="Tahoma"/>
            <family val="2"/>
          </rPr>
          <t>Martin VL:</t>
        </r>
        <r>
          <rPr>
            <sz val="8"/>
            <color indexed="81"/>
            <rFont val="Tahoma"/>
            <family val="2"/>
          </rPr>
          <t xml:space="preserve">
GNSS positioning mode(quoted from GNGSA/GPGSA).</t>
        </r>
      </text>
    </comment>
    <comment ref="H38" authorId="3" shapeId="0" xr:uid="{05554D94-5EFA-4EEC-8C47-598B0377BF4A}">
      <text>
        <r>
          <rPr>
            <b/>
            <sz val="8"/>
            <color indexed="81"/>
            <rFont val="Tahoma"/>
            <family val="2"/>
          </rPr>
          <t>Martin VL:</t>
        </r>
        <r>
          <rPr>
            <sz val="8"/>
            <color indexed="81"/>
            <rFont val="Tahoma"/>
            <family val="2"/>
          </rPr>
          <t xml:space="preserve">
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F9D5D22F-42D1-4CFE-B8FF-E38414E0E7EC}">
      <text>
        <r>
          <rPr>
            <b/>
            <sz val="8"/>
            <color indexed="81"/>
            <rFont val="Tahoma"/>
            <family val="2"/>
          </rPr>
          <t>Martin VL:</t>
        </r>
        <r>
          <rPr>
            <sz val="8"/>
            <color indexed="81"/>
            <rFont val="Tahoma"/>
            <family val="2"/>
          </rPr>
          <t xml:space="preserve">
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0F02426E-BCDE-4472-9971-F549ECF90F4C}">
      <text>
        <r>
          <rPr>
            <b/>
            <sz val="8"/>
            <color indexed="81"/>
            <rFont val="Tahoma"/>
            <family val="2"/>
          </rPr>
          <t>Martin VL:</t>
        </r>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407EBD93-C961-43FA-ADDF-EC9CADD1BF36}">
      <text>
        <r>
          <rPr>
            <b/>
            <sz val="8"/>
            <color indexed="81"/>
            <rFont val="Tahoma"/>
            <family val="2"/>
          </rPr>
          <t>Martin VL:</t>
        </r>
        <r>
          <rPr>
            <sz val="8"/>
            <color indexed="81"/>
            <rFont val="Tahoma"/>
            <family val="2"/>
          </rPr>
          <t xml:space="preserve">
 UTC date when positioning. Format: ddmmyy (quoted from GPRMC sentence).</t>
        </r>
      </text>
    </comment>
    <comment ref="H42" authorId="1" shapeId="0" xr:uid="{17AA141E-1863-44C4-94A5-EFF04684163F}">
      <text>
        <r>
          <rPr>
            <b/>
            <sz val="8"/>
            <color indexed="81"/>
            <rFont val="Tahoma"/>
            <family val="2"/>
          </rPr>
          <t>Martin Lintzgy:</t>
        </r>
        <r>
          <rPr>
            <sz val="8"/>
            <color indexed="81"/>
            <rFont val="Tahoma"/>
            <family val="2"/>
          </rPr>
          <t xml:space="preserve">
Number of satellites, from 00 to 12 (the first 0 will also be transferred, quoted from
GPGGA sentence).</t>
        </r>
      </text>
    </comment>
    <comment ref="H43" authorId="3" shapeId="0" xr:uid="{5D1C24F2-3F92-43CB-B39C-F82ED2F8F90B}">
      <text>
        <r>
          <rPr>
            <b/>
            <sz val="8"/>
            <color indexed="81"/>
            <rFont val="Tahoma"/>
            <family val="2"/>
          </rPr>
          <t>Martin VL:</t>
        </r>
        <r>
          <rPr>
            <sz val="8"/>
            <color indexed="81"/>
            <rFont val="Tahoma"/>
            <family val="2"/>
          </rPr>
          <t xml:space="preserve">
Marks end of variable length string</t>
        </r>
      </text>
    </comment>
    <comment ref="C58" authorId="4" shapeId="0" xr:uid="{1C2DD2CE-7162-46BE-B261-55262AC86587}">
      <text>
        <r>
          <rPr>
            <sz val="9"/>
            <color indexed="81"/>
            <rFont val="Tahoma"/>
            <family val="2"/>
          </rPr>
          <t>Contains the value of the number of 'Try Tickets' available when the datagram was constructed, i.e. before it was sent.</t>
        </r>
      </text>
    </comment>
    <comment ref="H58" authorId="2" shapeId="0" xr:uid="{B70BB7A1-161D-4EA6-A52C-BA2BDA98D988}">
      <text>
        <r>
          <rPr>
            <sz val="8"/>
            <color indexed="81"/>
            <rFont val="Tahoma"/>
            <family val="2"/>
          </rPr>
          <t>RTC_Hours in 5 lower bits:
Try Tickets in 3 upper bits</t>
        </r>
      </text>
    </comment>
    <comment ref="AC59" authorId="3" shapeId="0" xr:uid="{C1861DEA-7E48-4912-AB2C-6E905DA6AB17}">
      <text>
        <r>
          <rPr>
            <b/>
            <sz val="8"/>
            <color indexed="81"/>
            <rFont val="Tahoma"/>
            <family val="2"/>
          </rPr>
          <t>Martin VL:</t>
        </r>
        <r>
          <rPr>
            <sz val="8"/>
            <color indexed="81"/>
            <rFont val="Tahoma"/>
            <family val="2"/>
          </rPr>
          <t xml:space="preserve">
Date of Drop</t>
        </r>
      </text>
    </comment>
    <comment ref="H61" authorId="1" shapeId="0" xr:uid="{A535D5F2-2B1C-42A6-AD15-14775552475F}">
      <text>
        <r>
          <rPr>
            <b/>
            <sz val="9"/>
            <color indexed="81"/>
            <rFont val="Tahoma"/>
            <family val="2"/>
          </rPr>
          <t>Martin Lintzgy:</t>
        </r>
        <r>
          <rPr>
            <sz val="9"/>
            <color indexed="81"/>
            <rFont val="Tahoma"/>
            <family val="2"/>
          </rPr>
          <t xml:space="preserve">
Bit#7 flags RAT is NBIOT
Bits 0:7 are the MNC part of the PLMN. 
It is assumed that the country of operation is known. So the network operator can be deduced.
*If Bit#7=1, RAT is NBIOT
*If Bit#7=0 and Battery Status LTE=1, RAT is CATM
*If Bit#7=0 and Battery Status LTE=0, RAT is 2G</t>
        </r>
      </text>
    </comment>
    <comment ref="C62" authorId="4" shapeId="0" xr:uid="{03F75FFF-BB8D-4CB5-992A-6AD1AECE1CF1}">
      <text>
        <r>
          <rPr>
            <sz val="9"/>
            <color indexed="81"/>
            <rFont val="Tahoma"/>
            <family val="2"/>
          </rPr>
          <t xml:space="preserve">Logger speed in hh:mm
</t>
        </r>
      </text>
    </comment>
    <comment ref="H63" authorId="2" shapeId="0" xr:uid="{37CEBDCE-B23F-4633-A96F-7C822238B6D7}">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
</t>
        </r>
      </text>
    </comment>
    <comment ref="B66" authorId="3" shapeId="0" xr:uid="{1F589175-3828-4A96-857D-354C68020D26}">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9" authorId="0" shapeId="0" xr:uid="{E7FE86F0-16C0-4A2E-9552-232C42495B31}">
      <text>
        <r>
          <rPr>
            <b/>
            <sz val="9"/>
            <color indexed="81"/>
            <rFont val="Tahoma"/>
            <family val="2"/>
          </rPr>
          <t>Donogh:</t>
        </r>
        <r>
          <rPr>
            <sz val="9"/>
            <color indexed="81"/>
            <rFont val="Tahoma"/>
            <family val="2"/>
          </rPr>
          <t xml:space="preserve">
Ullage</t>
        </r>
      </text>
    </comment>
    <comment ref="C270" authorId="0" shapeId="0" xr:uid="{C8790FBD-1FD3-4828-9691-1FA792838F70}">
      <text>
        <r>
          <rPr>
            <b/>
            <sz val="9"/>
            <color indexed="81"/>
            <rFont val="Tahoma"/>
            <family val="2"/>
          </rPr>
          <t>Donogh:</t>
        </r>
        <r>
          <rPr>
            <sz val="9"/>
            <color indexed="81"/>
            <rFont val="Tahoma"/>
            <family val="2"/>
          </rPr>
          <t xml:space="preserve">
SCR</t>
        </r>
      </text>
    </comment>
    <comment ref="C271" authorId="0" shapeId="0" xr:uid="{D46E9407-472B-408E-8ADF-6E1465C5C3E4}">
      <text>
        <r>
          <rPr>
            <b/>
            <sz val="9"/>
            <color indexed="81"/>
            <rFont val="Tahoma"/>
            <family val="2"/>
          </rPr>
          <t>Donogh:</t>
        </r>
        <r>
          <rPr>
            <sz val="9"/>
            <color indexed="81"/>
            <rFont val="Tahoma"/>
            <family val="2"/>
          </rPr>
          <t xml:space="preserve">
Temperature</t>
        </r>
      </text>
    </comment>
    <comment ref="C272" authorId="0" shapeId="0" xr:uid="{87C1FEB3-6276-4D67-99A0-60C60ACC7296}">
      <text>
        <r>
          <rPr>
            <b/>
            <sz val="9"/>
            <color indexed="81"/>
            <rFont val="Tahoma"/>
            <family val="2"/>
          </rPr>
          <t>Donogh:</t>
        </r>
        <r>
          <rPr>
            <sz val="9"/>
            <color indexed="81"/>
            <rFont val="Tahoma"/>
            <family val="2"/>
          </rPr>
          <t xml:space="preserve">
RSSI</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 Callanan</author>
    <author>Martin Lintzgy</author>
    <author>Donogh</author>
  </authors>
  <commentList>
    <comment ref="A5" authorId="0" shapeId="0" xr:uid="{E347BC17-23E4-4891-B649-B360CD76257B}">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63949C77-CF7E-4959-B098-7476197162B3}">
      <text>
        <r>
          <rPr>
            <b/>
            <sz val="8"/>
            <color indexed="81"/>
            <rFont val="Tahoma"/>
            <family val="2"/>
          </rPr>
          <t>Enter Logging Period, in hours:</t>
        </r>
        <r>
          <rPr>
            <sz val="8"/>
            <color indexed="81"/>
            <rFont val="Tahoma"/>
            <family val="2"/>
          </rPr>
          <t xml:space="preserve">
Logger Speed:
Range 0-31.75
Multiples 0.25 hours
0=Locked to Samping Rate(see bit#7)
bits 6:0</t>
        </r>
      </text>
    </comment>
    <comment ref="C9" authorId="2" shapeId="0" xr:uid="{1B55D315-6862-410A-B380-83FE3E4122AC}">
      <text>
        <r>
          <rPr>
            <sz val="9"/>
            <color indexed="81"/>
            <rFont val="Tahoma"/>
            <family val="2"/>
          </rPr>
          <t>Sampling Rate:
0=Every 1 minute
1=Every 15 minutes</t>
        </r>
      </text>
    </comment>
    <comment ref="C13" authorId="1" shapeId="0" xr:uid="{CB1BAC92-68E1-453C-BCB3-060D5D691BA0}">
      <text>
        <r>
          <rPr>
            <sz val="8"/>
            <color indexed="81"/>
            <rFont val="Tahoma"/>
            <family val="2"/>
          </rPr>
          <t xml:space="preserve"> Enter GSM listen period:
Time in Minutes.
(155 mins max)
(Multiples of 5)
Range 0-31 
After Contact, determines how long GSM unit remains listening.
In multiples of 5 minutes.
(If 0, will be 5 mins)
bits 0-4</t>
        </r>
      </text>
    </comment>
    <comment ref="B23" authorId="2" shapeId="0" xr:uid="{9B712FD4-7CBE-4910-85D9-CB51557831B9}">
      <text>
        <r>
          <rPr>
            <sz val="9"/>
            <color indexed="81"/>
            <rFont val="Tahoma"/>
            <family val="2"/>
          </rPr>
          <t>If the End Time entered is before the Start time, no scheduled data will be transmitted</t>
        </r>
      </text>
    </comment>
    <comment ref="I49" authorId="3" shapeId="0" xr:uid="{E5A1D626-6681-45B2-A0FE-170B06E2796C}">
      <text>
        <r>
          <rPr>
            <sz val="9"/>
            <color indexed="81"/>
            <rFont val="Tahoma"/>
            <family val="2"/>
          </rPr>
          <t>1= Alarm if Tank Not emptying:
0= Alarm if Not Filling</t>
        </r>
      </text>
    </comment>
    <comment ref="C51" authorId="4" shapeId="0" xr:uid="{A0FAFB4B-02D7-4B97-AEDC-C631FE26AA6D}">
      <text>
        <r>
          <rPr>
            <sz val="8"/>
            <color indexed="81"/>
            <rFont val="Tahoma"/>
            <family val="2"/>
          </rPr>
          <t xml:space="preserve">Range 0-6.3, in increments of 0.1 units.
Fixed Hysteresis of 0.1 units/min(15mins) will clear alarm flag)
</t>
        </r>
      </text>
    </comment>
    <comment ref="F51" authorId="4" shapeId="0" xr:uid="{66C382FD-40DC-487D-B567-D8A50F46304D}">
      <text>
        <r>
          <rPr>
            <sz val="8"/>
            <color indexed="81"/>
            <rFont val="Tahoma"/>
            <family val="2"/>
          </rPr>
          <t xml:space="preserve">Range 0-6.3, in increments of 0.1 units.
Fixed Hysteresis of 0.1 units/min(15mins) will clear alarm flag)
</t>
        </r>
      </text>
    </comment>
    <comment ref="B74" authorId="2" shapeId="0" xr:uid="{F414AE61-5BA4-482D-89BD-E33084ADB6E3}">
      <text>
        <r>
          <rPr>
            <sz val="9"/>
            <color indexed="81"/>
            <rFont val="Tahoma"/>
            <family val="2"/>
          </rPr>
          <t>If using a waveguide the recommended value of S17 is 0014FF3C3C</t>
        </r>
      </text>
    </comment>
    <comment ref="C78" authorId="0" shapeId="0" xr:uid="{0202A9A0-E88F-4C2B-BCED-140FBAFCAC1B}">
      <text>
        <r>
          <rPr>
            <sz val="8"/>
            <color indexed="81"/>
            <rFont val="Tahoma"/>
            <family val="2"/>
          </rPr>
          <t>Assist SRC scoring</t>
        </r>
      </text>
    </comment>
    <comment ref="C98" authorId="4" shapeId="0" xr:uid="{67F39D4D-70B4-4E5C-A1B0-67E36B659460}">
      <text>
        <r>
          <rPr>
            <sz val="8"/>
            <color indexed="81"/>
            <rFont val="Tahoma"/>
            <family val="2"/>
          </rPr>
          <t xml:space="preserve">8 max
</t>
        </r>
      </text>
    </comment>
    <comment ref="C99" authorId="4" shapeId="0" xr:uid="{5C3F795C-FCCF-4B45-8C71-1D44A171948A}">
      <text>
        <r>
          <rPr>
            <b/>
            <sz val="8"/>
            <color indexed="81"/>
            <rFont val="Tahoma"/>
            <family val="2"/>
          </rPr>
          <t xml:space="preserve">Enter Nr of seconds to elapse between each re-try.
</t>
        </r>
        <r>
          <rPr>
            <sz val="8"/>
            <color indexed="81"/>
            <rFont val="Tahoma"/>
            <family val="2"/>
          </rPr>
          <t>320 seconds max</t>
        </r>
      </text>
    </comment>
    <comment ref="C112" authorId="2" shapeId="0" xr:uid="{9FE32EBB-A608-4B6D-9134-9CA84EBBBCC5}">
      <text>
        <r>
          <rPr>
            <b/>
            <sz val="9"/>
            <color indexed="81"/>
            <rFont val="Tahoma"/>
            <family val="2"/>
          </rPr>
          <t xml:space="preserve">DISABLE_SMS_FALLBACK
</t>
        </r>
        <r>
          <rPr>
            <sz val="9"/>
            <color indexed="81"/>
            <rFont val="Tahoma"/>
            <family val="2"/>
          </rPr>
          <t>If Set, last Try ticket will be GPRS only</t>
        </r>
      </text>
    </comment>
    <comment ref="C113" authorId="2" shapeId="0" xr:uid="{8F6E9A65-48E2-496D-846E-F564F2B8A54A}">
      <text>
        <r>
          <rPr>
            <b/>
            <sz val="9"/>
            <color indexed="81"/>
            <rFont val="Tahoma"/>
            <family val="2"/>
          </rPr>
          <t xml:space="preserve">ALARM_SMS_FALLBACK_ONLY
</t>
        </r>
        <r>
          <rPr>
            <sz val="9"/>
            <color indexed="81"/>
            <rFont val="Tahoma"/>
            <family val="2"/>
          </rPr>
          <t>If set, last re-try attempt will be SMS if alarm only.</t>
        </r>
        <r>
          <rPr>
            <b/>
            <sz val="9"/>
            <color indexed="81"/>
            <rFont val="Tahoma"/>
            <family val="2"/>
          </rPr>
          <t xml:space="preserve">
Note 
</t>
        </r>
        <r>
          <rPr>
            <sz val="9"/>
            <color indexed="81"/>
            <rFont val="Tahoma"/>
            <family val="2"/>
          </rPr>
          <t xml:space="preserve">if Bit1 is set, then SMS is disabled whatever
</t>
        </r>
      </text>
    </comment>
    <comment ref="C114" authorId="2" shapeId="0" xr:uid="{B7DF30BB-E84B-428A-9698-BA1D74566CCC}">
      <text>
        <r>
          <rPr>
            <b/>
            <sz val="9"/>
            <color indexed="81"/>
            <rFont val="Tahoma"/>
            <family val="2"/>
          </rPr>
          <t>DISABLE_TEXTBACK</t>
        </r>
        <r>
          <rPr>
            <sz val="9"/>
            <color indexed="81"/>
            <rFont val="Tahoma"/>
            <family val="2"/>
          </rPr>
          <t xml:space="preserve">
If set, SMS TextBack requests via mobile phone are disabled</t>
        </r>
      </text>
    </comment>
    <comment ref="C115" authorId="5" shapeId="0" xr:uid="{0CBA5832-2BD3-43F5-88A7-690D36BD345E}">
      <text>
        <r>
          <rPr>
            <sz val="9"/>
            <color indexed="81"/>
            <rFont val="Tahoma"/>
            <family val="2"/>
          </rPr>
          <t>This bit sets the Alarm Type to be used. Either No Change Alarm or DynLim2 Can be selected. Both cannot be enabled at the same time.</t>
        </r>
      </text>
    </comment>
    <comment ref="E128" authorId="4" shapeId="0" xr:uid="{BF105231-E1F3-42A1-8542-1F916B3270CE}">
      <text>
        <r>
          <rPr>
            <sz val="8"/>
            <color indexed="81"/>
            <rFont val="Tahoma"/>
            <family val="2"/>
          </rPr>
          <t xml:space="preserve">SimCard=ActiveLive
</t>
        </r>
        <r>
          <rPr>
            <b/>
            <sz val="8"/>
            <color indexed="81"/>
            <rFont val="Tahoma"/>
            <family val="2"/>
          </rPr>
          <t>(Auto Set)</t>
        </r>
      </text>
    </comment>
    <comment ref="F128" authorId="4" shapeId="0" xr:uid="{9B3DF688-AD7F-4A8A-BD19-EF6DC7C46BE6}">
      <text>
        <r>
          <rPr>
            <sz val="8"/>
            <color indexed="81"/>
            <rFont val="Tahoma"/>
            <family val="2"/>
          </rPr>
          <t>Set for Watchman anywhere mode.</t>
        </r>
      </text>
    </comment>
    <comment ref="G128" authorId="3" shapeId="0" xr:uid="{1C7B0C9B-F4F0-45F8-BECF-4D0EB5B92815}">
      <text>
        <r>
          <rPr>
            <sz val="9"/>
            <color indexed="81"/>
            <rFont val="Tahoma"/>
            <family val="2"/>
          </rPr>
          <t>Nr of Delivery Attempts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Martin Callanan</author>
    <author>Donogh</author>
    <author>Martin Lintzgy</author>
    <author xml:space="preserve"> xx</author>
    <author>Martin VL</author>
  </authors>
  <commentList>
    <comment ref="O2" authorId="0" shapeId="0" xr:uid="{8F65F5BD-6A81-4316-B9CD-B99B2A0A516F}">
      <text>
        <r>
          <rPr>
            <sz val="9"/>
            <color indexed="81"/>
            <rFont val="Tahoma"/>
            <family val="2"/>
          </rPr>
          <t>See S26.4 setting for the alarm that is enabled. For No Change Alarm S26.4 is Set, For DynLim2 Alarm S26.4 is 
Clear</t>
        </r>
      </text>
    </comment>
    <comment ref="H14" authorId="1" shapeId="0" xr:uid="{7E502593-5124-4DF9-AD7D-0A434F321A56}">
      <text>
        <r>
          <rPr>
            <sz val="9"/>
            <color indexed="81"/>
            <rFont val="Tahoma"/>
            <family val="2"/>
          </rPr>
          <t>Modem Version</t>
        </r>
      </text>
    </comment>
    <comment ref="H15" authorId="1" shapeId="0" xr:uid="{11CC1CC6-E186-4E82-A917-612AF0670405}">
      <text>
        <r>
          <rPr>
            <sz val="9"/>
            <color indexed="81"/>
            <rFont val="Tahoma"/>
            <family val="2"/>
          </rPr>
          <t xml:space="preserve">FW Rev Byte 
     - Minor (bit 7-5)
     - Major (bit 4-0)
</t>
        </r>
      </text>
    </comment>
    <comment ref="O15" authorId="2" shapeId="0" xr:uid="{70FBEF6A-E21D-46C0-B800-39D10B3AD591}">
      <text>
        <r>
          <rPr>
            <sz val="8"/>
            <color indexed="81"/>
            <rFont val="Tahoma"/>
            <family val="2"/>
          </rPr>
          <t>(Bund closed if Set)
Note:
Flag will be set if Bund switch closed.
The flag will be clear if there is no bund switch, or the bund switch is open.
1 = Bund switch activated (alarm)
0 = normal</t>
        </r>
      </text>
    </comment>
    <comment ref="H17" authorId="3" shapeId="0" xr:uid="{D4EE6A62-1ECA-4D34-A4BD-CC16BAF52F76}">
      <text>
        <r>
          <rPr>
            <sz val="8"/>
            <color indexed="81"/>
            <rFont val="Tahoma"/>
            <family val="2"/>
          </rPr>
          <t>Bit 7 indicates Go-ACTIVE flag is set</t>
        </r>
      </text>
    </comment>
    <comment ref="H19" authorId="3" shapeId="0" xr:uid="{E293E58E-9B3F-413A-AC14-E34E3B9EF507}">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3" shapeId="0" xr:uid="{C845D514-C543-4968-B1CE-A7EB09EC844E}">
      <text>
        <r>
          <rPr>
            <sz val="8"/>
            <color indexed="81"/>
            <rFont val="Tahoma"/>
            <family val="2"/>
          </rPr>
          <t>Packed BCD</t>
        </r>
      </text>
    </comment>
    <comment ref="H28" authorId="4" shapeId="0" xr:uid="{5D18D0FF-6BBE-4B48-B2A3-44BE09B4BA69}">
      <text>
        <r>
          <rPr>
            <sz val="8"/>
            <color indexed="81"/>
            <rFont val="Tahoma"/>
            <family val="2"/>
          </rPr>
          <t>*Message type occupies lower 6 bits. Upper 2 bits form MSB of Payload Len</t>
        </r>
      </text>
    </comment>
    <comment ref="H29" authorId="3" shapeId="0" xr:uid="{65A61A82-9AEC-4CB6-8A20-0A76E1EB5969}">
      <text>
        <r>
          <rPr>
            <b/>
            <sz val="8"/>
            <color indexed="81"/>
            <rFont val="Tahoma"/>
            <family val="2"/>
          </rPr>
          <t xml:space="preserve"> </t>
        </r>
        <r>
          <rPr>
            <sz val="8"/>
            <color indexed="81"/>
            <rFont val="Tahoma"/>
            <family val="2"/>
          </rPr>
          <t xml:space="preserve">Note! Payload Len is a 10 bit word:
*Nr of bytes following, inc crc
</t>
        </r>
      </text>
    </comment>
    <comment ref="H30" authorId="4" shapeId="0" xr:uid="{CA507907-38C2-46D5-960F-0FEA255C9D70}">
      <text>
        <r>
          <rPr>
            <sz val="8"/>
            <color indexed="81"/>
            <rFont val="Tahoma"/>
            <family val="2"/>
          </rPr>
          <t>Marks Start of variable length string</t>
        </r>
      </text>
    </comment>
    <comment ref="H32" authorId="2" shapeId="0" xr:uid="{374B4837-CD57-4BE9-9E42-9BA2D8B4B464}">
      <text>
        <r>
          <rPr>
            <sz val="8"/>
            <color indexed="81"/>
            <rFont val="Tahoma"/>
            <family val="2"/>
          </rPr>
          <t>Format: hhmmss.sss (quoted from GPGGA sentence).</t>
        </r>
      </text>
    </comment>
    <comment ref="H33" authorId="2" shapeId="0" xr:uid="{14FCF8DA-5FC9-436F-90B0-82C808970E51}">
      <text>
        <r>
          <rPr>
            <sz val="8"/>
            <color indexed="81"/>
            <rFont val="Tahoma"/>
            <family val="2"/>
          </rPr>
          <t>Latitude: Forrmat: ddmm.mmmm N/S (quoted from GPGGA sentence).
dd 00-89 (degree).
mm.mmmm 00.0000-59.9999 (minute).</t>
        </r>
      </text>
    </comment>
    <comment ref="H34" authorId="2" shapeId="0" xr:uid="{797B17E3-90A1-4662-A4A0-2212EE4CA829}">
      <text>
        <r>
          <rPr>
            <sz val="8"/>
            <color indexed="81"/>
            <rFont val="Tahoma"/>
            <family val="2"/>
          </rPr>
          <t>Longitude. Format: dddmm.mmmm E/W (quoted from GPGGA sentence).
ddd 000-179 (degree).</t>
        </r>
      </text>
    </comment>
    <comment ref="H35" authorId="4" shapeId="0" xr:uid="{1FBD67B7-03F1-4D31-98FE-C1C0179EBD67}">
      <text>
        <r>
          <rPr>
            <sz val="8"/>
            <color indexed="81"/>
            <rFont val="Tahoma"/>
            <family val="2"/>
          </rPr>
          <t>Horizontal precision, 0.5-99.9 (quoted from GPGGA sentence).</t>
        </r>
      </text>
    </comment>
    <comment ref="H36" authorId="4" shapeId="0" xr:uid="{CCA70010-873D-4844-9320-61E72B4295AB}">
      <text>
        <r>
          <rPr>
            <sz val="8"/>
            <color indexed="81"/>
            <rFont val="Tahoma"/>
            <family val="2"/>
          </rPr>
          <t>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4" shapeId="0" xr:uid="{A4ADCE40-99DC-406F-9C8A-9B87DB148C36}">
      <text>
        <r>
          <rPr>
            <sz val="8"/>
            <color indexed="81"/>
            <rFont val="Tahoma"/>
            <family val="2"/>
          </rPr>
          <t>GNSS positioning mode(quoted from GNGSA/GPGSA).</t>
        </r>
      </text>
    </comment>
    <comment ref="H38" authorId="4" shapeId="0" xr:uid="{D490E1EA-519D-44C8-8EE5-8192CBB6DC75}">
      <text>
        <r>
          <rPr>
            <sz val="8"/>
            <color indexed="81"/>
            <rFont val="Tahoma"/>
            <family val="2"/>
          </rPr>
          <t>Ground heading based on true north. Format: ddd.mm (quoted from GPVT sentence).
N.B. This  value should be interpreted with caution due to the manner in which the GPS fix information is collected, i.e. sporadically as opposed to continuously.</t>
        </r>
      </text>
    </comment>
    <comment ref="H39" authorId="4" shapeId="0" xr:uid="{2EFD8C51-6F64-484F-91DB-00991F102C4B}">
      <text>
        <r>
          <rPr>
            <sz val="8"/>
            <color indexed="81"/>
            <rFont val="Tahoma"/>
            <family val="2"/>
          </rPr>
          <t>Speed over ground. Format: xxxx.x, unit: Km/h, accurate to one decimal place.
N.B. This  value should be interpreted with caution due to the manner in which the GPS fix information is collected, i.e. sporadically as opposed to continuously.</t>
        </r>
      </text>
    </comment>
    <comment ref="H40" authorId="4" shapeId="0" xr:uid="{A1319EE4-4FFC-4CC1-82E4-32706C183F57}">
      <text>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4" shapeId="0" xr:uid="{45347888-7F3E-4F28-9834-40BADC061884}">
      <text>
        <r>
          <rPr>
            <sz val="8"/>
            <color indexed="81"/>
            <rFont val="Tahoma"/>
            <family val="2"/>
          </rPr>
          <t xml:space="preserve"> UTC date when positioning. Format: ddmmyy (quoted from GPRMC sentence).</t>
        </r>
      </text>
    </comment>
    <comment ref="H42" authorId="2" shapeId="0" xr:uid="{49AEF426-8215-480E-98C6-43ACA236FB72}">
      <text>
        <r>
          <rPr>
            <sz val="8"/>
            <color indexed="81"/>
            <rFont val="Tahoma"/>
            <family val="2"/>
          </rPr>
          <t>Number of satellites, from 00 to 12 (the first 0 will also be transferred, quoted from
GPGGA sentence).</t>
        </r>
      </text>
    </comment>
    <comment ref="H43" authorId="4" shapeId="0" xr:uid="{F7826DBD-8945-486E-88E7-4DC58C2F78D6}">
      <text>
        <r>
          <rPr>
            <sz val="8"/>
            <color indexed="81"/>
            <rFont val="Tahoma"/>
            <family val="2"/>
          </rPr>
          <t>Marks end of variable length string</t>
        </r>
      </text>
    </comment>
    <comment ref="H58" authorId="3" shapeId="0" xr:uid="{BFDC1FB8-0C51-4B70-8982-28E5A738A55A}">
      <text>
        <r>
          <rPr>
            <sz val="8"/>
            <color indexed="81"/>
            <rFont val="Tahoma"/>
            <family val="2"/>
          </rPr>
          <t>RTC_Hours in 5 lower bits:
Try Tickets in 3 upper bits
Contains the value of the number of 'Try Tickets' available when the datagram was constructed, i.e. before it was sent.</t>
        </r>
      </text>
    </comment>
    <comment ref="H62" authorId="0" shapeId="0" xr:uid="{FF36DC6F-587E-4686-AF54-92730051BA5C}">
      <text>
        <r>
          <rPr>
            <sz val="9"/>
            <color indexed="81"/>
            <rFont val="Tahoma"/>
            <family val="2"/>
          </rPr>
          <t xml:space="preserve">Logger speed in hh:mm
</t>
        </r>
      </text>
    </comment>
    <comment ref="H63" authorId="3" shapeId="0" xr:uid="{5BBC51D1-4373-4988-BF2F-0BC0ECE5C767}">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
</t>
        </r>
      </text>
    </comment>
    <comment ref="B66" authorId="4" shapeId="0" xr:uid="{215CC67F-EF31-4D32-8C8D-350FBF07D982}">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4" shapeId="0" xr:uid="{A5961073-A360-43A6-A884-AB5D52B4DA50}">
      <text>
        <r>
          <rPr>
            <b/>
            <sz val="8"/>
            <color indexed="81"/>
            <rFont val="Tahoma"/>
            <family val="2"/>
          </rPr>
          <t>Martin VL:</t>
        </r>
        <r>
          <rPr>
            <sz val="8"/>
            <color indexed="81"/>
            <rFont val="Tahoma"/>
            <family val="2"/>
          </rPr>
          <t xml:space="preserve">
Ullage</t>
        </r>
      </text>
    </comment>
    <comment ref="C269" authorId="4" shapeId="0" xr:uid="{0B4AD28D-6860-4212-991D-BCBEA1BA50E4}">
      <text>
        <r>
          <rPr>
            <b/>
            <sz val="8"/>
            <color indexed="81"/>
            <rFont val="Tahoma"/>
            <family val="2"/>
          </rPr>
          <t>Martin VL:</t>
        </r>
        <r>
          <rPr>
            <sz val="8"/>
            <color indexed="81"/>
            <rFont val="Tahoma"/>
            <family val="2"/>
          </rPr>
          <t xml:space="preserve">
SRC</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 Lintzgy</author>
    <author>Donogh</author>
  </authors>
  <commentList>
    <comment ref="A5" authorId="0" shapeId="0" xr:uid="{2BF85EAD-22FC-4934-A837-1713301D5CB4}">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B286B576-AFD2-4BE0-8D44-1A636DF0BB7C}">
      <text>
        <r>
          <rPr>
            <b/>
            <sz val="8"/>
            <color indexed="81"/>
            <rFont val="Tahoma"/>
            <family val="2"/>
          </rPr>
          <t>Enter Logging Period, in hours:</t>
        </r>
        <r>
          <rPr>
            <sz val="8"/>
            <color indexed="81"/>
            <rFont val="Tahoma"/>
            <family val="2"/>
          </rPr>
          <t xml:space="preserve">
Logger Speed:
Range 0-31.75
Multiples 0.25 hours
0=Locked to Samping Rate(see bit#7)
bits 6:0 </t>
        </r>
      </text>
    </comment>
    <comment ref="C9" authorId="2" shapeId="0" xr:uid="{BD02C8BC-A3CC-4017-892D-5A3518ED4766}">
      <text>
        <r>
          <rPr>
            <sz val="9"/>
            <color indexed="81"/>
            <rFont val="Tahoma"/>
            <family val="2"/>
          </rPr>
          <t>Sampling Rate:
0=Every 1 minute
1=Every 15 minutes</t>
        </r>
      </text>
    </comment>
    <comment ref="C13" authorId="1" shapeId="0" xr:uid="{20182641-4AB7-4D53-B589-272DFD11EB0C}">
      <text>
        <r>
          <rPr>
            <sz val="8"/>
            <color indexed="81"/>
            <rFont val="Tahoma"/>
            <family val="2"/>
          </rPr>
          <t xml:space="preserve"> Enter GSM listen period:
Time in Minutes.
(155 mins max)
(Multiples of 5)
Range 0-31 
After Contact, determines how long GSM unit remains listening.
In multiples of 5 minutes.
(If 0, will be 5 mins)
bits 0-4</t>
        </r>
      </text>
    </comment>
    <comment ref="B24" authorId="2" shapeId="0" xr:uid="{1A628929-B349-4819-94BD-55452530D149}">
      <text>
        <r>
          <rPr>
            <sz val="9"/>
            <color indexed="81"/>
            <rFont val="Tahoma"/>
            <family val="2"/>
          </rPr>
          <t>If the End Time entered is before the Start time, no scheduled data will be transmitted</t>
        </r>
      </text>
    </comment>
    <comment ref="C43" authorId="3" shapeId="0" xr:uid="{A4C0CF85-89DC-4B5C-B7DC-2FEF93F91EA8}">
      <text>
        <r>
          <rPr>
            <sz val="8"/>
            <color indexed="81"/>
            <rFont val="Tahoma"/>
            <family val="2"/>
          </rPr>
          <t xml:space="preserve">8 max
</t>
        </r>
      </text>
    </comment>
    <comment ref="C44" authorId="3" shapeId="0" xr:uid="{1B40FFED-E288-4E96-8987-264EEBCF1057}">
      <text>
        <r>
          <rPr>
            <b/>
            <sz val="8"/>
            <color indexed="81"/>
            <rFont val="Tahoma"/>
            <family val="2"/>
          </rPr>
          <t xml:space="preserve">Enter Nr of seconds to elapse between each re-try.
</t>
        </r>
        <r>
          <rPr>
            <sz val="8"/>
            <color indexed="81"/>
            <rFont val="Tahoma"/>
            <family val="2"/>
          </rPr>
          <t>320 seconds max</t>
        </r>
      </text>
    </comment>
    <comment ref="I60" authorId="2" shapeId="0" xr:uid="{70F45BD6-92B2-4117-9BFB-B8EBB107D73C}">
      <text>
        <r>
          <rPr>
            <sz val="9"/>
            <color indexed="81"/>
            <rFont val="Tahoma"/>
            <family val="2"/>
          </rPr>
          <t>1= Alarm if Tank Not emptying:  0= Alarm if Not Filling</t>
        </r>
      </text>
    </comment>
    <comment ref="C62" authorId="3" shapeId="0" xr:uid="{08551607-2A7C-43CE-9765-6DCC0D3E88C5}">
      <text>
        <r>
          <rPr>
            <sz val="8"/>
            <color indexed="81"/>
            <rFont val="Tahoma"/>
            <family val="2"/>
          </rPr>
          <t xml:space="preserve">Range 0-63, in increments of 1 units.
</t>
        </r>
      </text>
    </comment>
    <comment ref="F62" authorId="3" shapeId="0" xr:uid="{FD9A998B-3437-4CD9-B953-9965601DA457}">
      <text>
        <r>
          <rPr>
            <sz val="8"/>
            <color indexed="81"/>
            <rFont val="Tahoma"/>
            <family val="2"/>
          </rPr>
          <t>Range 0-63, in increments of 1 units.</t>
        </r>
      </text>
    </comment>
    <comment ref="B86" authorId="2" shapeId="0" xr:uid="{66D96E33-662A-412A-B59B-5797F00F2FB5}">
      <text>
        <r>
          <rPr>
            <sz val="9"/>
            <color indexed="81"/>
            <rFont val="Tahoma"/>
            <family val="2"/>
          </rPr>
          <t>If using a waveguide the recommended value of S17 is 0014FF3C3C</t>
        </r>
      </text>
    </comment>
    <comment ref="C90" authorId="0" shapeId="0" xr:uid="{F6EEE8FA-8404-4C16-9C92-E4F6886DC821}">
      <text>
        <r>
          <rPr>
            <sz val="8"/>
            <color indexed="81"/>
            <rFont val="Tahoma"/>
            <family val="2"/>
          </rPr>
          <t>Assist SRC scoring</t>
        </r>
      </text>
    </comment>
    <comment ref="C116" authorId="2" shapeId="0" xr:uid="{CEC63CEE-1D73-4BE2-899F-80892793E09F}">
      <text>
        <r>
          <rPr>
            <b/>
            <sz val="9"/>
            <color indexed="81"/>
            <rFont val="Tahoma"/>
            <family val="2"/>
          </rPr>
          <t xml:space="preserve">DISABLE_SMS_FALLBACK
</t>
        </r>
        <r>
          <rPr>
            <sz val="9"/>
            <color indexed="81"/>
            <rFont val="Tahoma"/>
            <family val="2"/>
          </rPr>
          <t>If Set, last Try ticket will be GPRS only</t>
        </r>
      </text>
    </comment>
    <comment ref="C117" authorId="2" shapeId="0" xr:uid="{E4032B35-8DDD-4671-854D-8F8C5EE70896}">
      <text>
        <r>
          <rPr>
            <b/>
            <sz val="9"/>
            <color indexed="81"/>
            <rFont val="Tahoma"/>
            <family val="2"/>
          </rPr>
          <t xml:space="preserve">ALARM_SMS_FALLBACK_ONLY
</t>
        </r>
        <r>
          <rPr>
            <sz val="9"/>
            <color indexed="81"/>
            <rFont val="Tahoma"/>
            <family val="2"/>
          </rPr>
          <t>If set, last re-try attempt will be SMS if alarm only.</t>
        </r>
        <r>
          <rPr>
            <b/>
            <sz val="9"/>
            <color indexed="81"/>
            <rFont val="Tahoma"/>
            <family val="2"/>
          </rPr>
          <t xml:space="preserve">
Note 
</t>
        </r>
        <r>
          <rPr>
            <sz val="9"/>
            <color indexed="81"/>
            <rFont val="Tahoma"/>
            <family val="2"/>
          </rPr>
          <t xml:space="preserve">if Bit1 is set, then SMS is disabled whatever
</t>
        </r>
      </text>
    </comment>
    <comment ref="C118" authorId="2" shapeId="0" xr:uid="{1E5156CD-EF60-4A59-A9AB-F1787B72BA8E}">
      <text>
        <r>
          <rPr>
            <b/>
            <sz val="9"/>
            <color indexed="81"/>
            <rFont val="Tahoma"/>
            <family val="2"/>
          </rPr>
          <t>DISABLE_TEXTBACK</t>
        </r>
        <r>
          <rPr>
            <sz val="9"/>
            <color indexed="81"/>
            <rFont val="Tahoma"/>
            <family val="2"/>
          </rPr>
          <t xml:space="preserve">
If set, SMS TextBack requests via mobile phone are disabled</t>
        </r>
      </text>
    </comment>
    <comment ref="C119" authorId="4" shapeId="0" xr:uid="{0CDD1050-C696-40BE-B03A-AFE1434CFC2A}">
      <text>
        <r>
          <rPr>
            <sz val="9"/>
            <color indexed="81"/>
            <rFont val="Tahoma"/>
            <family val="2"/>
          </rPr>
          <t>This bit sets the Alarm Type to be used. Either No Change Alarm or DynLim2 Can be selected. Both cannot be enabled at the same time.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624A29F9-8B45-42A7-B164-9B5ECA018279}">
      <text>
        <r>
          <rPr>
            <sz val="9"/>
            <color indexed="81"/>
            <rFont val="Tahoma"/>
            <family val="2"/>
          </rPr>
          <t>See S26.4 setting for the alarm that is enabled. For No Change Alarm S26.4 is Set, For DynLim2 Alarm S26.4 is 
Clear</t>
        </r>
      </text>
    </comment>
    <comment ref="H14" authorId="0" shapeId="0" xr:uid="{CAACE8F1-5D74-431E-B272-898F095CE71C}">
      <text>
        <r>
          <rPr>
            <sz val="9"/>
            <color indexed="81"/>
            <rFont val="Tahoma"/>
            <family val="2"/>
          </rPr>
          <t>See 733 Codes TAB for Referance</t>
        </r>
      </text>
    </comment>
    <comment ref="I14" authorId="0" shapeId="0" xr:uid="{A060FCFB-059A-463E-B12E-0A402B7FE788}">
      <text>
        <r>
          <rPr>
            <sz val="9"/>
            <color indexed="81"/>
            <rFont val="Tahoma"/>
            <family val="2"/>
          </rPr>
          <t>Modem Version</t>
        </r>
      </text>
    </comment>
    <comment ref="H15" authorId="0" shapeId="0" xr:uid="{CD92D264-D567-4DAC-B604-99A5E2F26F1C}">
      <text>
        <r>
          <rPr>
            <sz val="9"/>
            <color indexed="81"/>
            <rFont val="Tahoma"/>
            <family val="2"/>
          </rPr>
          <t xml:space="preserve">See 733 Codes TAB for Reference. 
FW Rev Byte 
     - Minor (bit 7-5)
     - Major (bit 4-0)
</t>
        </r>
      </text>
    </comment>
    <comment ref="L15" authorId="1" shapeId="0" xr:uid="{D9B70A9A-D128-471C-8CD8-EE1820369EAD}">
      <text>
        <r>
          <rPr>
            <sz val="8"/>
            <color indexed="81"/>
            <rFont val="Tahoma"/>
            <family val="2"/>
          </rPr>
          <t xml:space="preserve">(Bund closed if Set)
Note:
Flag will be set if Bund switch closed.
The flag will be clear if there is no bund switch, or the bund switch is open.
1 = Bund switch Closed
0 = Bund switch open or not connected
</t>
        </r>
      </text>
    </comment>
    <comment ref="H17" authorId="2" shapeId="0" xr:uid="{8E05C3B9-D60A-4A5C-9E72-F1DF3CBCF90E}">
      <text>
        <r>
          <rPr>
            <sz val="8"/>
            <color indexed="81"/>
            <rFont val="Tahoma"/>
            <family val="2"/>
          </rPr>
          <t>Bit 7 indicates Go-ACTIVE flag is set</t>
        </r>
      </text>
    </comment>
    <comment ref="H19" authorId="2" shapeId="0" xr:uid="{5678E192-97E4-4B01-BC4D-F2C6119CA773}">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2" shapeId="0" xr:uid="{DA5A7496-A6DE-4709-AB33-F64E8EDAF212}">
      <text>
        <r>
          <rPr>
            <sz val="8"/>
            <color indexed="81"/>
            <rFont val="Tahoma"/>
            <family val="2"/>
          </rPr>
          <t>Packed BCD</t>
        </r>
      </text>
    </comment>
    <comment ref="H28" authorId="3" shapeId="0" xr:uid="{D7CD92DB-DA8E-4693-9074-48E971E772DC}">
      <text>
        <r>
          <rPr>
            <sz val="8"/>
            <color indexed="81"/>
            <rFont val="Tahoma"/>
            <family val="2"/>
          </rPr>
          <t>*Message type occupies lower 6 bits. Upper 2 bits form MSB of Payload Len</t>
        </r>
      </text>
    </comment>
    <comment ref="H29" authorId="2" shapeId="0" xr:uid="{7DA28113-B90A-4208-A4DF-B8E3079CB12D}">
      <text>
        <r>
          <rPr>
            <sz val="8"/>
            <color indexed="81"/>
            <rFont val="Tahoma"/>
            <family val="2"/>
          </rPr>
          <t xml:space="preserve">Note! Payload Len is a 10 bit word:
*Nr of bytes following, inc crc
</t>
        </r>
      </text>
    </comment>
    <comment ref="H30" authorId="3" shapeId="0" xr:uid="{C7A3BFA7-790D-4CFA-87A3-E15423DBB251}">
      <text>
        <r>
          <rPr>
            <sz val="8"/>
            <color indexed="81"/>
            <rFont val="Tahoma"/>
            <family val="2"/>
          </rPr>
          <t>Marks Start of variable length string</t>
        </r>
      </text>
    </comment>
    <comment ref="H32" authorId="1" shapeId="0" xr:uid="{C47A9474-29BA-411B-A7F0-9F793F5254CC}">
      <text>
        <r>
          <rPr>
            <sz val="8"/>
            <color indexed="81"/>
            <rFont val="Tahoma"/>
            <family val="2"/>
          </rPr>
          <t>Format: hhmmss.sss (quoted from GPGGA sentence).</t>
        </r>
      </text>
    </comment>
    <comment ref="H33" authorId="1" shapeId="0" xr:uid="{CD651ED9-DDC0-4CE7-85DE-7A317C5FBD92}">
      <text>
        <r>
          <rPr>
            <sz val="8"/>
            <color indexed="81"/>
            <rFont val="Tahoma"/>
            <family val="2"/>
          </rPr>
          <t>Latitude: Forrmat: ddmm.mmmm N/S (quoted from GPGGA sentence).
dd 00-89 (degree).
mm.mmmm 00.0000-59.9999 (minute).</t>
        </r>
      </text>
    </comment>
    <comment ref="H34" authorId="1" shapeId="0" xr:uid="{A80EF5DE-7C5F-4D5C-83E7-12CEF0767093}">
      <text>
        <r>
          <rPr>
            <sz val="8"/>
            <color indexed="81"/>
            <rFont val="Tahoma"/>
            <family val="2"/>
          </rPr>
          <t>Longitude. Format: dddmm.mmmm E/W (quoted from GPGGA sentence).
ddd 000-179 (degree).</t>
        </r>
      </text>
    </comment>
    <comment ref="H35" authorId="3" shapeId="0" xr:uid="{B591C313-E33E-4163-8EFE-3D306D4A0230}">
      <text>
        <r>
          <rPr>
            <sz val="8"/>
            <color indexed="81"/>
            <rFont val="Tahoma"/>
            <family val="2"/>
          </rPr>
          <t>Horizontal precision, 0.5-99.9 (quoted from GPGGA sentence).</t>
        </r>
      </text>
    </comment>
    <comment ref="H36" authorId="3" shapeId="0" xr:uid="{EF0F5AC1-D42C-48B6-BE3C-D07AE70954F0}">
      <text>
        <r>
          <rPr>
            <sz val="8"/>
            <color indexed="81"/>
            <rFont val="Tahoma"/>
            <family val="2"/>
          </rPr>
          <t>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F55BE00D-706F-4DCC-B798-5B7575F3F873}">
      <text>
        <r>
          <rPr>
            <sz val="8"/>
            <color indexed="81"/>
            <rFont val="Tahoma"/>
            <family val="2"/>
          </rPr>
          <t>GNSS positioning mode(quoted from GNGSA/GPGSA).</t>
        </r>
      </text>
    </comment>
    <comment ref="H38" authorId="3" shapeId="0" xr:uid="{82569ABE-342E-47C9-A054-F0D4F25B7EF0}">
      <text>
        <r>
          <rPr>
            <sz val="8"/>
            <color indexed="81"/>
            <rFont val="Tahoma"/>
            <family val="2"/>
          </rPr>
          <t>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62F2DF61-6E26-43DF-8F61-8863592FD017}">
      <text>
        <r>
          <rPr>
            <sz val="8"/>
            <color indexed="81"/>
            <rFont val="Tahoma"/>
            <family val="2"/>
          </rPr>
          <t>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9EFAA997-5FFF-49FC-93DD-301243CA6E44}">
      <text>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26BC8F99-DA2E-4162-A007-BA90E12765C0}">
      <text>
        <r>
          <rPr>
            <sz val="8"/>
            <color indexed="81"/>
            <rFont val="Tahoma"/>
            <family val="2"/>
          </rPr>
          <t xml:space="preserve"> UTC date when positioning. Format: ddmmyy (quoted from GPRMC sentence).</t>
        </r>
      </text>
    </comment>
    <comment ref="H42" authorId="1" shapeId="0" xr:uid="{04B724E7-100B-4C0B-A865-6F93AEE28662}">
      <text>
        <r>
          <rPr>
            <sz val="8"/>
            <color indexed="81"/>
            <rFont val="Tahoma"/>
            <family val="2"/>
          </rPr>
          <t>Number of satellites, from 00 to 12 (the first 0 will also be transferred, quoted from
GPGGA sentence).</t>
        </r>
      </text>
    </comment>
    <comment ref="H43" authorId="3" shapeId="0" xr:uid="{E2BD90FF-868D-46A9-8942-3A369CEF9837}">
      <text>
        <r>
          <rPr>
            <sz val="8"/>
            <color indexed="81"/>
            <rFont val="Tahoma"/>
            <family val="2"/>
          </rPr>
          <t>Marks end of variable length string</t>
        </r>
      </text>
    </comment>
    <comment ref="C58" authorId="4" shapeId="0" xr:uid="{EC4FA4DA-8A95-43B1-9541-CEB73D6BA3FC}">
      <text>
        <r>
          <rPr>
            <sz val="9"/>
            <color indexed="81"/>
            <rFont val="Tahoma"/>
            <family val="2"/>
          </rPr>
          <t>Contains the value of the number of 'Try Tickets' available when the datagram was constructed, i.e. before it was sent.</t>
        </r>
      </text>
    </comment>
    <comment ref="H58" authorId="2" shapeId="0" xr:uid="{19924726-34E4-4DC3-8D6B-5DBDB2E27399}">
      <text>
        <r>
          <rPr>
            <sz val="8"/>
            <color indexed="81"/>
            <rFont val="Tahoma"/>
            <family val="2"/>
          </rPr>
          <t>RTC_Hours in 5 lower bits:
Try Tickets in 3 upper bits</t>
        </r>
      </text>
    </comment>
    <comment ref="AC59" authorId="3" shapeId="0" xr:uid="{15903F09-360B-417F-9FDC-2739EC41439E}">
      <text>
        <r>
          <rPr>
            <b/>
            <sz val="8"/>
            <color indexed="81"/>
            <rFont val="Tahoma"/>
            <family val="2"/>
          </rPr>
          <t>Martin VL:</t>
        </r>
        <r>
          <rPr>
            <sz val="8"/>
            <color indexed="81"/>
            <rFont val="Tahoma"/>
            <family val="2"/>
          </rPr>
          <t xml:space="preserve">
Date of Drop</t>
        </r>
      </text>
    </comment>
    <comment ref="C62" authorId="4" shapeId="0" xr:uid="{D55B2EC1-2120-4164-8E0A-DA710681201E}">
      <text>
        <r>
          <rPr>
            <sz val="9"/>
            <color indexed="81"/>
            <rFont val="Tahoma"/>
            <family val="2"/>
          </rPr>
          <t xml:space="preserve">Logger speed in hh:mm
</t>
        </r>
      </text>
    </comment>
    <comment ref="H63" authorId="2" shapeId="0" xr:uid="{7D93E778-6A89-49CC-B9A1-9BDBC2350880}">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
</t>
        </r>
      </text>
    </comment>
    <comment ref="B66" authorId="3" shapeId="0" xr:uid="{CF3C8F57-9591-4682-B1B1-9C9BD586435E}">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3" shapeId="0" xr:uid="{12191AE1-8C2D-4B47-9588-00CCCF052514}">
      <text>
        <r>
          <rPr>
            <b/>
            <sz val="8"/>
            <color indexed="81"/>
            <rFont val="Tahoma"/>
            <family val="2"/>
          </rPr>
          <t>Martin VL:</t>
        </r>
        <r>
          <rPr>
            <sz val="8"/>
            <color indexed="81"/>
            <rFont val="Tahoma"/>
            <family val="2"/>
          </rPr>
          <t xml:space="preserve">
Ullage</t>
        </r>
      </text>
    </comment>
    <comment ref="C269" authorId="3" shapeId="0" xr:uid="{1AAEC2C7-F49D-47ED-B789-CB61348065BA}">
      <text>
        <r>
          <rPr>
            <b/>
            <sz val="8"/>
            <color indexed="81"/>
            <rFont val="Tahoma"/>
            <family val="2"/>
          </rPr>
          <t>Martin VL:</t>
        </r>
        <r>
          <rPr>
            <sz val="8"/>
            <color indexed="81"/>
            <rFont val="Tahoma"/>
            <family val="2"/>
          </rPr>
          <t xml:space="preserve">
SRC</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 Lintzgy</author>
  </authors>
  <commentList>
    <comment ref="A5" authorId="0" shapeId="0" xr:uid="{28E18AD6-87DC-414D-BA53-737EA8D863B9}">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929A3BB2-A50F-488F-AB5A-065C9614F1B0}">
      <text>
        <r>
          <rPr>
            <b/>
            <sz val="8"/>
            <color indexed="81"/>
            <rFont val="Tahoma"/>
            <family val="2"/>
          </rPr>
          <t>Enter Logging Period, in hours:</t>
        </r>
        <r>
          <rPr>
            <sz val="8"/>
            <color indexed="81"/>
            <rFont val="Tahoma"/>
            <family val="2"/>
          </rPr>
          <t xml:space="preserve">
Logger Speed:
Range 0-31.75
Multiples 0.25 hours
0=Locked to Samping Rate(see bit#7)
</t>
        </r>
      </text>
    </comment>
    <comment ref="C9" authorId="2" shapeId="0" xr:uid="{2BD55ED1-46F9-4A6C-9B4F-D7CCE0B80915}">
      <text>
        <r>
          <rPr>
            <sz val="9"/>
            <color indexed="81"/>
            <rFont val="Tahoma"/>
            <family val="2"/>
          </rPr>
          <t>Sampling Rate:
0=Every 1 minute
1=Every 15 minutes</t>
        </r>
      </text>
    </comment>
    <comment ref="C13" authorId="1" shapeId="0" xr:uid="{2716FBD7-90B4-4CD5-AF97-9B4A5DD8CC43}">
      <text>
        <r>
          <rPr>
            <sz val="8"/>
            <color indexed="81"/>
            <rFont val="Tahoma"/>
            <family val="2"/>
          </rPr>
          <t xml:space="preserve"> Enter GSM listen period:
Time in Minutes.
(155 mins max)
(Multiples of 5)
Range 0-31 
After Contact, determines how long GSM unit remains listening.
In multiples of 5 minutes.
(If 0, will be 5 mins)
bits 0-4</t>
        </r>
      </text>
    </comment>
    <comment ref="B24" authorId="2" shapeId="0" xr:uid="{A8BD2301-D66F-49A8-9DC9-4AFA8B424C1D}">
      <text>
        <r>
          <rPr>
            <sz val="9"/>
            <color indexed="81"/>
            <rFont val="Tahoma"/>
            <family val="2"/>
          </rPr>
          <t>If the End Time entered is before the Start time, no scheduled data will be transmitted</t>
        </r>
      </text>
    </comment>
    <comment ref="C32" authorId="2" shapeId="0" xr:uid="{DE521BEA-B92A-406F-9FB6-77692574F651}">
      <text>
        <r>
          <rPr>
            <b/>
            <sz val="9"/>
            <color indexed="81"/>
            <rFont val="Tahoma"/>
            <family val="2"/>
          </rPr>
          <t>MSG#16 delivery</t>
        </r>
        <r>
          <rPr>
            <sz val="9"/>
            <color indexed="81"/>
            <rFont val="Tahoma"/>
            <family val="2"/>
          </rPr>
          <t xml:space="preserve">
0: Msg #16 by server request only
1: Msg #16 sent once per month preceeding the 1st scheduled Msg#4 in that month.</t>
        </r>
      </text>
    </comment>
    <comment ref="B37" authorId="2" shapeId="0" xr:uid="{33C94539-91BF-430B-8FC3-FC89171BBF74}">
      <text>
        <r>
          <rPr>
            <sz val="9"/>
            <color indexed="81"/>
            <rFont val="Tahoma"/>
            <family val="2"/>
          </rPr>
          <t>Recommended if using SMS only, i.e. S3.2=0 and S26.1=0</t>
        </r>
      </text>
    </comment>
    <comment ref="C43" authorId="3" shapeId="0" xr:uid="{1DB79AA6-CC5A-4A0B-8087-37FB5F74CEEA}">
      <text>
        <r>
          <rPr>
            <sz val="8"/>
            <color indexed="81"/>
            <rFont val="Tahoma"/>
            <family val="2"/>
          </rPr>
          <t xml:space="preserve">8 max
</t>
        </r>
      </text>
    </comment>
    <comment ref="C44" authorId="3" shapeId="0" xr:uid="{94713465-37B5-402E-AE8E-F8956E561D41}">
      <text>
        <r>
          <rPr>
            <b/>
            <sz val="8"/>
            <color indexed="81"/>
            <rFont val="Tahoma"/>
            <family val="2"/>
          </rPr>
          <t xml:space="preserve">Enter Nr of seconds to elapse between each re-try.
</t>
        </r>
        <r>
          <rPr>
            <sz val="8"/>
            <color indexed="81"/>
            <rFont val="Tahoma"/>
            <family val="2"/>
          </rPr>
          <t>320 seconds max</t>
        </r>
      </text>
    </comment>
    <comment ref="C62" authorId="3" shapeId="0" xr:uid="{DD983C2A-9C6C-4986-B956-5BFA8C7F67F1}">
      <text>
        <r>
          <rPr>
            <sz val="8"/>
            <color indexed="81"/>
            <rFont val="Tahoma"/>
            <family val="2"/>
          </rPr>
          <t xml:space="preserve">Range 0-6.3, in increments of 0.1 units.
Fixed Hysteresis of 0.1 units/min(15mins) will clear alarm flag)
</t>
        </r>
      </text>
    </comment>
    <comment ref="F62" authorId="3" shapeId="0" xr:uid="{4F1C3991-1FE4-400F-BC4F-5793820A1BEF}">
      <text>
        <r>
          <rPr>
            <sz val="8"/>
            <color indexed="81"/>
            <rFont val="Tahoma"/>
            <family val="2"/>
          </rPr>
          <t xml:space="preserve">Range 0-6.3, in increments of 0.1 units.
Fixed Hysteresis of 0.1 units/min(15mins) will clear alarm flag)
</t>
        </r>
      </text>
    </comment>
    <comment ref="C87" authorId="2" shapeId="0" xr:uid="{C780F1D0-CC85-4BD4-8240-A9E37747E5AC}">
      <text>
        <r>
          <rPr>
            <b/>
            <sz val="9"/>
            <color indexed="81"/>
            <rFont val="Tahoma"/>
            <family val="2"/>
          </rPr>
          <t>DEFAULT VALUE:
=7700</t>
        </r>
        <r>
          <rPr>
            <sz val="9"/>
            <color indexed="81"/>
            <rFont val="Tahoma"/>
            <family val="2"/>
          </rPr>
          <t xml:space="preserve">
</t>
        </r>
      </text>
    </comment>
    <comment ref="C95" authorId="2" shapeId="0" xr:uid="{8ABA87FC-A56B-4D47-B5C7-6E2EEA2D5400}">
      <text>
        <r>
          <rPr>
            <b/>
            <sz val="9"/>
            <color indexed="81"/>
            <rFont val="Tahoma"/>
            <family val="2"/>
          </rPr>
          <t xml:space="preserve">Default Value:
</t>
        </r>
        <r>
          <rPr>
            <sz val="9"/>
            <color indexed="81"/>
            <rFont val="Tahoma"/>
            <family val="2"/>
          </rPr>
          <t xml:space="preserve">If no specific S20 value is specified in the configuration file used in production, then a default value of 0 (0V) will apply.
</t>
        </r>
      </text>
    </comment>
    <comment ref="C99" authorId="2" shapeId="0" xr:uid="{E79BEA87-EFE7-4FBD-9824-59BB3411910D}">
      <text>
        <r>
          <rPr>
            <b/>
            <sz val="9"/>
            <color indexed="81"/>
            <rFont val="Tahoma"/>
            <family val="2"/>
          </rPr>
          <t xml:space="preserve">Default Value:
</t>
        </r>
        <r>
          <rPr>
            <sz val="9"/>
            <color indexed="81"/>
            <rFont val="Tahoma"/>
            <family val="2"/>
          </rPr>
          <t xml:space="preserve">If no specific S21 value is specified in the configuration file used in production, then a default value of 0xC8 (5V) will apply.
</t>
        </r>
      </text>
    </comment>
    <comment ref="C112" authorId="2" shapeId="0" xr:uid="{6DD2EA0D-7052-4302-A45C-41F2220B1C7E}">
      <text>
        <r>
          <rPr>
            <b/>
            <sz val="9"/>
            <color indexed="81"/>
            <rFont val="Tahoma"/>
            <family val="2"/>
          </rPr>
          <t xml:space="preserve">DISABLE_SMS_FALLBACK
</t>
        </r>
        <r>
          <rPr>
            <sz val="9"/>
            <color indexed="81"/>
            <rFont val="Tahoma"/>
            <family val="2"/>
          </rPr>
          <t>If Set, last Try ticket will be GPRS only</t>
        </r>
      </text>
    </comment>
    <comment ref="C113" authorId="2" shapeId="0" xr:uid="{69BC48F2-8538-4C6E-8856-481BA74D741C}">
      <text>
        <r>
          <rPr>
            <b/>
            <sz val="9"/>
            <color indexed="81"/>
            <rFont val="Tahoma"/>
            <family val="2"/>
          </rPr>
          <t xml:space="preserve">ALARM_SMS_FALLBACK_ONLY
</t>
        </r>
        <r>
          <rPr>
            <sz val="9"/>
            <color indexed="81"/>
            <rFont val="Tahoma"/>
            <family val="2"/>
          </rPr>
          <t>If set, last re-try attempt will be SMS if alarm only.</t>
        </r>
        <r>
          <rPr>
            <b/>
            <sz val="9"/>
            <color indexed="81"/>
            <rFont val="Tahoma"/>
            <family val="2"/>
          </rPr>
          <t xml:space="preserve">
Note 
</t>
        </r>
        <r>
          <rPr>
            <sz val="9"/>
            <color indexed="81"/>
            <rFont val="Tahoma"/>
            <family val="2"/>
          </rPr>
          <t xml:space="preserve">if Bit1 is set, then SMS is disabled whatever
</t>
        </r>
      </text>
    </comment>
    <comment ref="C114" authorId="2" shapeId="0" xr:uid="{3984A71B-7694-41FD-9D27-2E19E88DC272}">
      <text>
        <r>
          <rPr>
            <b/>
            <sz val="9"/>
            <color indexed="81"/>
            <rFont val="Tahoma"/>
            <family val="2"/>
          </rPr>
          <t>DISABLE_TEXTBACK</t>
        </r>
        <r>
          <rPr>
            <sz val="9"/>
            <color indexed="81"/>
            <rFont val="Tahoma"/>
            <family val="2"/>
          </rPr>
          <t xml:space="preserve">
If set, SMS TextBack requests via mobile phone are disabled</t>
        </r>
      </text>
    </comment>
    <comment ref="C116" authorId="3" shapeId="0" xr:uid="{BB4447A0-10B4-46F5-867E-24280CBC1408}">
      <text>
        <r>
          <rPr>
            <b/>
            <sz val="8"/>
            <color indexed="81"/>
            <rFont val="Tahoma"/>
            <family val="2"/>
          </rPr>
          <t xml:space="preserve">
0: Normal Output reporting
0 Volts at ADC1 input is presented as 0 value output
5 Volts at ADC1 input is presented as 100 value output (or 1000 if bit #6 =1)
1: Inverted Output reporting
0 Volts at ADC1 input is presented as 100 value output (or 1000 if bit #6 =1)
5 Volts at ADC1 input is presented as 0 value output 
</t>
        </r>
      </text>
    </comment>
    <comment ref="C117" authorId="2" shapeId="0" xr:uid="{34D6DE64-B186-4A76-86AB-24F4A32CFF53}">
      <text>
        <r>
          <rPr>
            <b/>
            <sz val="9"/>
            <color indexed="81"/>
            <rFont val="Tahoma"/>
            <family val="2"/>
          </rPr>
          <t>OUTPUT PRESENTATION OF ADC1 INPUT MEASUREMENT IN MSG #4/MSG #8 LOGGER BUFFER - RESOLUTION</t>
        </r>
        <r>
          <rPr>
            <sz val="9"/>
            <color indexed="81"/>
            <rFont val="Tahoma"/>
            <family val="2"/>
          </rPr>
          <t xml:space="preserve">
0 - output 0 to 100 in 1% steps
1- output 0 to 1000 in 0.1% steps
NOTE: If in high resolution, the dynamic or static Alarms won't be processed.</t>
        </r>
      </text>
    </comment>
    <comment ref="C118" authorId="3" shapeId="0" xr:uid="{4C8D1AE1-39DE-42CB-9623-4F6177DB2952}">
      <text>
        <r>
          <rPr>
            <b/>
            <sz val="8"/>
            <color indexed="81"/>
            <rFont val="Tahoma"/>
            <family val="2"/>
          </rPr>
          <t>OUTPUT PRESENTATION OF ADC1 INPUT MEASUREMENT IN MSG #4/MSG #8 LOGGER BUFFER - RAW DATA/CODED DATA</t>
        </r>
        <r>
          <rPr>
            <sz val="8"/>
            <color indexed="81"/>
            <rFont val="Tahoma"/>
            <family val="2"/>
          </rPr>
          <t xml:space="preserve">
</t>
        </r>
        <r>
          <rPr>
            <b/>
            <sz val="8"/>
            <color indexed="81"/>
            <rFont val="Tahoma"/>
            <family val="2"/>
          </rPr>
          <t xml:space="preserve">0: Raw_ADC1 signal value
</t>
        </r>
        <r>
          <rPr>
            <sz val="8"/>
            <color indexed="81"/>
            <rFont val="Tahoma"/>
            <family val="2"/>
          </rPr>
          <t xml:space="preserve">0 Volts at ADC1 input is presented as 0 value output
5 Volts at ADC1 input is presented as 1023 value output
</t>
        </r>
        <r>
          <rPr>
            <b/>
            <sz val="8"/>
            <color indexed="81"/>
            <rFont val="Tahoma"/>
            <family val="2"/>
          </rPr>
          <t>1: Coded Output reporting</t>
        </r>
        <r>
          <rPr>
            <sz val="8"/>
            <color indexed="81"/>
            <rFont val="Tahoma"/>
            <family val="2"/>
          </rPr>
          <t xml:space="preserve">
The value measured at the ADC1 input is presented in the Msg#4/Msg#8 logger buffer coswed according to the values of bits #6 Polarity and bit #7 resolution
NOTE: If in high resolution, the dynamic or static Alarms won't be processed.</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98113BE4-5D56-4578-BB3B-BAE0E2EF3C5A}">
      <text>
        <r>
          <rPr>
            <sz val="9"/>
            <color indexed="81"/>
            <rFont val="Tahoma"/>
            <family val="2"/>
          </rPr>
          <t>See S26.4 setting for the alarm that is enabled. For No Change Alarm S26.4 is Set, For DynLim2 Alarm S26.4 is 
Clear</t>
        </r>
      </text>
    </comment>
    <comment ref="I14" authorId="0" shapeId="0" xr:uid="{1AC93F55-CDF0-4E47-AB60-D26B53E1B62F}">
      <text>
        <r>
          <rPr>
            <sz val="9"/>
            <color indexed="81"/>
            <rFont val="Tahoma"/>
            <family val="2"/>
          </rPr>
          <t>Modem Version</t>
        </r>
      </text>
    </comment>
    <comment ref="H15" authorId="0" shapeId="0" xr:uid="{988C1562-3EC5-4965-8326-6B50ED8EAB46}">
      <text>
        <r>
          <rPr>
            <sz val="9"/>
            <color indexed="81"/>
            <rFont val="Tahoma"/>
            <family val="2"/>
          </rPr>
          <t xml:space="preserve">FW Rev Byte 
     - Minor (bit 7-5)
     - Major (bit 4-0)
</t>
        </r>
      </text>
    </comment>
    <comment ref="L15" authorId="1" shapeId="0" xr:uid="{7A26BF7E-6F11-4271-9791-E4376B3CA216}">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H17" authorId="2" shapeId="0" xr:uid="{A5430FC8-5D74-4B62-8352-FA9CEDFA9284}">
      <text>
        <r>
          <rPr>
            <sz val="8"/>
            <color indexed="81"/>
            <rFont val="Tahoma"/>
            <family val="2"/>
          </rPr>
          <t xml:space="preserve">
Bit 7 indicates Go-ACTIVE flag is set</t>
        </r>
      </text>
    </comment>
    <comment ref="H19" authorId="2" shapeId="0" xr:uid="{F86DB270-EC4F-41B7-BE7C-B61D6C519D07}">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2" shapeId="0" xr:uid="{7C14E400-D015-4987-973A-E45BFFADB37D}">
      <text>
        <r>
          <rPr>
            <sz val="8"/>
            <color indexed="81"/>
            <rFont val="Tahoma"/>
            <family val="2"/>
          </rPr>
          <t>Packed BCD</t>
        </r>
      </text>
    </comment>
    <comment ref="H28" authorId="3" shapeId="0" xr:uid="{43E5D4DF-39FF-406F-A769-83B6B8EB5CA2}">
      <text>
        <r>
          <rPr>
            <sz val="8"/>
            <color indexed="81"/>
            <rFont val="Tahoma"/>
            <family val="2"/>
          </rPr>
          <t>*Message type occupies lower 6 bits. Upper 2 bits form MSB of Payload Len</t>
        </r>
      </text>
    </comment>
    <comment ref="H29" authorId="2" shapeId="0" xr:uid="{8F41CDCC-5244-431E-BF52-E6DDFBC4E4D8}">
      <text>
        <r>
          <rPr>
            <sz val="8"/>
            <color indexed="81"/>
            <rFont val="Tahoma"/>
            <family val="2"/>
          </rPr>
          <t>Note! Payload Len is a 10 bit word:
*Nr of bytes following, inc crc</t>
        </r>
      </text>
    </comment>
    <comment ref="H30" authorId="3" shapeId="0" xr:uid="{8EF09BA0-1209-4A91-A3F1-3ED23AC29838}">
      <text>
        <r>
          <rPr>
            <sz val="8"/>
            <color indexed="81"/>
            <rFont val="Tahoma"/>
            <family val="2"/>
          </rPr>
          <t>Marks Start of variable length string</t>
        </r>
      </text>
    </comment>
    <comment ref="H32" authorId="1" shapeId="0" xr:uid="{F2F674AC-2E5E-40C2-9101-B1538C68DF19}">
      <text>
        <r>
          <rPr>
            <sz val="8"/>
            <color indexed="81"/>
            <rFont val="Tahoma"/>
            <family val="2"/>
          </rPr>
          <t>Format: hhmmss.sss (quoted from GPGGA sentence).</t>
        </r>
      </text>
    </comment>
    <comment ref="H33" authorId="1" shapeId="0" xr:uid="{6A3E6843-D3E7-4A61-BFED-9FC5B8FDD405}">
      <text>
        <r>
          <rPr>
            <sz val="8"/>
            <color indexed="81"/>
            <rFont val="Tahoma"/>
            <family val="2"/>
          </rPr>
          <t>Latitude: Forrmat: ddmm.mmmm N/S (quoted from GPGGA sentence).
dd 00-89 (degree).
mm.mmmm 00.0000-59.9999 (minute).</t>
        </r>
      </text>
    </comment>
    <comment ref="H34" authorId="1" shapeId="0" xr:uid="{1A4FB1E0-BE85-4DA0-9379-BB5D0869CC31}">
      <text>
        <r>
          <rPr>
            <sz val="8"/>
            <color indexed="81"/>
            <rFont val="Tahoma"/>
            <family val="2"/>
          </rPr>
          <t>Longitude. Format: dddmm.mmmm E/W (quoted from GPGGA sentence).
ddd 000-179 (degree).</t>
        </r>
      </text>
    </comment>
    <comment ref="H35" authorId="3" shapeId="0" xr:uid="{6A9D774D-19CB-4356-BF60-7EA948D6319F}">
      <text>
        <r>
          <rPr>
            <sz val="8"/>
            <color indexed="81"/>
            <rFont val="Tahoma"/>
            <family val="2"/>
          </rPr>
          <t>Horizontal precision, 0.5-99.9 (quoted from GPGGA sentence).</t>
        </r>
      </text>
    </comment>
    <comment ref="H36" authorId="3" shapeId="0" xr:uid="{F0E9EFBA-BCEB-4E84-AC2F-CC04480C2D08}">
      <text>
        <r>
          <rPr>
            <sz val="8"/>
            <color indexed="81"/>
            <rFont val="Tahoma"/>
            <family val="2"/>
          </rPr>
          <t>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546C75EF-5BEA-4F64-90C9-B6BF6D09612A}">
      <text>
        <r>
          <rPr>
            <sz val="8"/>
            <color indexed="81"/>
            <rFont val="Tahoma"/>
            <family val="2"/>
          </rPr>
          <t>GNSS positioning mode(quoted from GNGSA/GPGSA).</t>
        </r>
      </text>
    </comment>
    <comment ref="H38" authorId="3" shapeId="0" xr:uid="{8143D337-1062-4308-9630-9C0C3C6E6B14}">
      <text>
        <r>
          <rPr>
            <sz val="8"/>
            <color indexed="81"/>
            <rFont val="Tahoma"/>
            <family val="2"/>
          </rPr>
          <t>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A7458BC5-B512-42CB-92D6-5BC2B7306968}">
      <text>
        <r>
          <rPr>
            <sz val="8"/>
            <color indexed="81"/>
            <rFont val="Tahoma"/>
            <family val="2"/>
          </rPr>
          <t>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69C4F308-0CCB-4424-9134-52ACC7D046F5}">
      <text>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8F0B9009-5E2D-49AE-8E58-EFA749AF8093}">
      <text>
        <r>
          <rPr>
            <sz val="8"/>
            <color indexed="81"/>
            <rFont val="Tahoma"/>
            <family val="2"/>
          </rPr>
          <t xml:space="preserve"> UTC date when positioning. Format: ddmmyy (quoted from GPRMC sentence).</t>
        </r>
      </text>
    </comment>
    <comment ref="H42" authorId="1" shapeId="0" xr:uid="{8F3D7D16-B804-4E64-8E11-3CA6AA231DF4}">
      <text>
        <r>
          <rPr>
            <sz val="8"/>
            <color indexed="81"/>
            <rFont val="Tahoma"/>
            <family val="2"/>
          </rPr>
          <t>Number of satellites, from 00 to 12 (the first 0 will also be transferred, quoted from
GPGGA sentence).</t>
        </r>
      </text>
    </comment>
    <comment ref="H43" authorId="3" shapeId="0" xr:uid="{3F617018-4636-4A23-96BC-C0094E50114D}">
      <text>
        <r>
          <rPr>
            <sz val="8"/>
            <color indexed="81"/>
            <rFont val="Tahoma"/>
            <family val="2"/>
          </rPr>
          <t>Marks end of variable length string</t>
        </r>
      </text>
    </comment>
    <comment ref="C58" authorId="4" shapeId="0" xr:uid="{EAAB4454-7900-4187-B44B-83638ADC67D4}">
      <text>
        <r>
          <rPr>
            <sz val="9"/>
            <color indexed="81"/>
            <rFont val="Tahoma"/>
            <family val="2"/>
          </rPr>
          <t>Contains the value of the number of 'Try Tickets' available when the datagram was constructed, i.e. before it was sent.</t>
        </r>
      </text>
    </comment>
    <comment ref="H58" authorId="2" shapeId="0" xr:uid="{379BE72F-BFBE-403B-A86B-8FA4FBAC0F8B}">
      <text>
        <r>
          <rPr>
            <sz val="8"/>
            <color indexed="81"/>
            <rFont val="Tahoma"/>
            <family val="2"/>
          </rPr>
          <t>RTC_Hours in 5 lower bits:
Try Tickets in 3 upper bits</t>
        </r>
      </text>
    </comment>
    <comment ref="AC59" authorId="3" shapeId="0" xr:uid="{D0EFE65A-EAF9-4332-9EF0-4E8D16CF85D6}">
      <text>
        <r>
          <rPr>
            <b/>
            <sz val="8"/>
            <color indexed="81"/>
            <rFont val="Tahoma"/>
            <family val="2"/>
          </rPr>
          <t>Martin VL:</t>
        </r>
        <r>
          <rPr>
            <sz val="8"/>
            <color indexed="81"/>
            <rFont val="Tahoma"/>
            <family val="2"/>
          </rPr>
          <t xml:space="preserve">
Date of Drop</t>
        </r>
      </text>
    </comment>
    <comment ref="C62" authorId="4" shapeId="0" xr:uid="{1CD80820-E1F1-4CBC-9D51-D96C953A1C4F}">
      <text>
        <r>
          <rPr>
            <sz val="9"/>
            <color indexed="81"/>
            <rFont val="Tahoma"/>
            <family val="2"/>
          </rPr>
          <t xml:space="preserve">Logger speed in hh:mm
</t>
        </r>
      </text>
    </comment>
    <comment ref="H63" authorId="2" shapeId="0" xr:uid="{70982C54-43EF-4A44-9740-2DBE7C310C1A}">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ng)
</t>
        </r>
      </text>
    </comment>
    <comment ref="B66" authorId="3" shapeId="0" xr:uid="{A2261C64-8212-41B8-BEA1-915F696F8E77}">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H335" authorId="1" shapeId="0" xr:uid="{076A13D8-B243-44E1-B7CC-5227749AD48C}">
      <text>
        <r>
          <rPr>
            <b/>
            <sz val="8"/>
            <color indexed="81"/>
            <rFont val="Tahoma"/>
            <family val="2"/>
          </rPr>
          <t>Martin Lintzgy:</t>
        </r>
        <r>
          <rPr>
            <sz val="8"/>
            <color indexed="81"/>
            <rFont val="Tahoma"/>
            <family val="2"/>
          </rPr>
          <t xml:space="preserve">
Bit0=RTC HP mode</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 Lintzgy</author>
    <author>Deltim Pinto</author>
    <author>Donogh</author>
  </authors>
  <commentList>
    <comment ref="A5" authorId="0" shapeId="0" xr:uid="{507B1A16-D9C3-4281-803D-D4135785C2FB}">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410E7D2E-AD2F-4DEA-AD5F-8DF7EDBEC4EC}">
      <text>
        <r>
          <rPr>
            <b/>
            <sz val="8"/>
            <color indexed="81"/>
            <rFont val="Tahoma"/>
            <family val="2"/>
          </rPr>
          <t>Enter Logging Period, in hours:</t>
        </r>
        <r>
          <rPr>
            <sz val="8"/>
            <color indexed="81"/>
            <rFont val="Tahoma"/>
            <family val="2"/>
          </rPr>
          <t xml:space="preserve">
Logger Speed:
Range 0-31.75
Multiples 0.25 hours
0=Locked to Samping Rate(see bit#7)
</t>
        </r>
      </text>
    </comment>
    <comment ref="C9" authorId="2" shapeId="0" xr:uid="{0945AA49-9C02-4514-A422-C8869C54E019}">
      <text>
        <r>
          <rPr>
            <sz val="9"/>
            <color indexed="81"/>
            <rFont val="Tahoma"/>
            <family val="2"/>
          </rPr>
          <t>Sampling Rate:
0=Every 1 minute
1=Every 15 minutes</t>
        </r>
      </text>
    </comment>
    <comment ref="C13" authorId="1" shapeId="0" xr:uid="{8FE45214-FF76-4B04-8EA5-63403E59AD6A}">
      <text>
        <r>
          <rPr>
            <sz val="8"/>
            <color indexed="81"/>
            <rFont val="Tahoma"/>
            <family val="2"/>
          </rPr>
          <t xml:space="preserve"> Enter GSM listen period:
Time in Minutes.
(155 mins max)
(Multiples of 5)
Range 0-31 
After Contact, determines how long GSM unit remains listening.
In multiples of 5 minutes.
(If 0, will be 5 mins)
bits 0-4</t>
        </r>
      </text>
    </comment>
    <comment ref="B24" authorId="2" shapeId="0" xr:uid="{00697CAF-E380-4ADF-8ADC-76E1BB333006}">
      <text>
        <r>
          <rPr>
            <sz val="9"/>
            <color indexed="81"/>
            <rFont val="Tahoma"/>
            <family val="2"/>
          </rPr>
          <t>If the End Time entered is before the Start time, no scheduled data will be transmitted</t>
        </r>
      </text>
    </comment>
    <comment ref="C43" authorId="3" shapeId="0" xr:uid="{A64FFBAA-DB1D-409A-82B3-ED098B6EDDB6}">
      <text>
        <r>
          <rPr>
            <sz val="8"/>
            <color indexed="81"/>
            <rFont val="Tahoma"/>
            <family val="2"/>
          </rPr>
          <t xml:space="preserve">8 max
</t>
        </r>
      </text>
    </comment>
    <comment ref="C44" authorId="3" shapeId="0" xr:uid="{89553E5E-7AD7-402A-B940-D703F404E0AC}">
      <text>
        <r>
          <rPr>
            <b/>
            <sz val="8"/>
            <color indexed="81"/>
            <rFont val="Tahoma"/>
            <family val="2"/>
          </rPr>
          <t xml:space="preserve">Enter Nr of seconds to elapse between each re-try.
</t>
        </r>
        <r>
          <rPr>
            <sz val="8"/>
            <color indexed="81"/>
            <rFont val="Tahoma"/>
            <family val="2"/>
          </rPr>
          <t>320 seconds max</t>
        </r>
      </text>
    </comment>
    <comment ref="I60" authorId="2" shapeId="0" xr:uid="{008CD6D5-6119-4121-A118-97C4F5CE542F}">
      <text>
        <r>
          <rPr>
            <sz val="9"/>
            <color indexed="81"/>
            <rFont val="Tahoma"/>
            <family val="2"/>
          </rPr>
          <t>1= Alarm if Tank Not emptying:  0= Alarm if Not Filling</t>
        </r>
      </text>
    </comment>
    <comment ref="C62" authorId="3" shapeId="0" xr:uid="{86C212A5-4FB1-460B-A4B5-30A745834A94}">
      <text>
        <r>
          <rPr>
            <sz val="8"/>
            <color indexed="81"/>
            <rFont val="Tahoma"/>
            <family val="2"/>
          </rPr>
          <t xml:space="preserve">Range 0-6.3, in increments of 0.1 units.
Fixed Hysteresis of 0.1 units/min(15mins) will clear alarm flag)
</t>
        </r>
      </text>
    </comment>
    <comment ref="F62" authorId="3" shapeId="0" xr:uid="{7F11C433-B121-468B-BBEA-854212FA7013}">
      <text>
        <r>
          <rPr>
            <sz val="8"/>
            <color indexed="81"/>
            <rFont val="Tahoma"/>
            <family val="2"/>
          </rPr>
          <t xml:space="preserve">
Range 0-6.3, in increments of 0.1 units.
Fixed Hysteresis of 0.1 units/min(15mins) will clear alarm flag)
</t>
        </r>
      </text>
    </comment>
    <comment ref="C85" authorId="4" shapeId="0" xr:uid="{CCA2C86C-E75F-4317-91AC-88747C4FD7C9}">
      <text>
        <r>
          <rPr>
            <b/>
            <sz val="9"/>
            <color indexed="81"/>
            <rFont val="Tahoma"/>
            <family val="2"/>
          </rPr>
          <t>Deltim Pinto:</t>
        </r>
        <r>
          <rPr>
            <sz val="9"/>
            <color indexed="81"/>
            <rFont val="Tahoma"/>
            <family val="2"/>
          </rPr>
          <t xml:space="preserve">
String to be added to the authorization field in the http header</t>
        </r>
      </text>
    </comment>
    <comment ref="B89" authorId="2" shapeId="0" xr:uid="{86737721-F31C-48EE-81F0-AE3D9045679D}">
      <text>
        <r>
          <rPr>
            <sz val="9"/>
            <color indexed="81"/>
            <rFont val="Tahoma"/>
            <family val="2"/>
          </rPr>
          <t>If using a waveguide the recommended value of S17 is 0014FF3C3C</t>
        </r>
      </text>
    </comment>
    <comment ref="C93" authorId="0" shapeId="0" xr:uid="{4A30C69C-4407-4766-B153-7A1C6A589B25}">
      <text>
        <r>
          <rPr>
            <sz val="8"/>
            <color indexed="81"/>
            <rFont val="Tahoma"/>
            <family val="2"/>
          </rPr>
          <t>Assist SRC scoring</t>
        </r>
      </text>
    </comment>
    <comment ref="C114" authorId="2" shapeId="0" xr:uid="{A12B8916-306F-42E6-824D-65648D7B2218}">
      <text>
        <r>
          <rPr>
            <b/>
            <sz val="9"/>
            <color indexed="81"/>
            <rFont val="Tahoma"/>
            <family val="2"/>
          </rPr>
          <t xml:space="preserve">DISABLE_SMS_FALLBACK
</t>
        </r>
        <r>
          <rPr>
            <sz val="9"/>
            <color indexed="81"/>
            <rFont val="Tahoma"/>
            <family val="2"/>
          </rPr>
          <t>If Set, last Try ticket will be GPRS only</t>
        </r>
      </text>
    </comment>
    <comment ref="C115" authorId="2" shapeId="0" xr:uid="{A648B44F-3BEE-43C1-A27C-B51B73F739AB}">
      <text>
        <r>
          <rPr>
            <b/>
            <sz val="9"/>
            <color indexed="81"/>
            <rFont val="Tahoma"/>
            <family val="2"/>
          </rPr>
          <t xml:space="preserve">ALARM_SMS_FALLBACK_ONLY
</t>
        </r>
        <r>
          <rPr>
            <sz val="9"/>
            <color indexed="81"/>
            <rFont val="Tahoma"/>
            <family val="2"/>
          </rPr>
          <t>If set, last re-try attempt will be SMS if alarm only.</t>
        </r>
        <r>
          <rPr>
            <b/>
            <sz val="9"/>
            <color indexed="81"/>
            <rFont val="Tahoma"/>
            <family val="2"/>
          </rPr>
          <t xml:space="preserve">
Note 
</t>
        </r>
        <r>
          <rPr>
            <sz val="9"/>
            <color indexed="81"/>
            <rFont val="Tahoma"/>
            <family val="2"/>
          </rPr>
          <t xml:space="preserve">if Bit1 is set, then SMS is disabled whatever
</t>
        </r>
      </text>
    </comment>
    <comment ref="C116" authorId="2" shapeId="0" xr:uid="{ADAC3309-D81C-42B2-B2D1-D130EB3C5FFA}">
      <text>
        <r>
          <rPr>
            <b/>
            <sz val="9"/>
            <color indexed="81"/>
            <rFont val="Tahoma"/>
            <family val="2"/>
          </rPr>
          <t>DISABLE_TEXTBACK</t>
        </r>
        <r>
          <rPr>
            <sz val="9"/>
            <color indexed="81"/>
            <rFont val="Tahoma"/>
            <family val="2"/>
          </rPr>
          <t xml:space="preserve">
If set, SMS TextBack requests via mobile phone are disabled</t>
        </r>
      </text>
    </comment>
    <comment ref="C117" authorId="5" shapeId="0" xr:uid="{D2E0EC68-DAE3-49D5-B796-AC438E299A08}">
      <text>
        <r>
          <rPr>
            <sz val="9"/>
            <color indexed="81"/>
            <rFont val="Tahoma"/>
            <family val="2"/>
          </rPr>
          <t>This bit sets the Alarm Type to be used. Either No Change Alarm or DynLim2 Can be selected. Both cannot be enabled at the same time.</t>
        </r>
      </text>
    </comment>
    <comment ref="C135" authorId="4" shapeId="0" xr:uid="{71369453-3B53-429F-B24E-635C77B38BD8}">
      <text>
        <r>
          <rPr>
            <sz val="9"/>
            <color indexed="81"/>
            <rFont val="Tahoma"/>
            <family val="2"/>
          </rPr>
          <t>0-TCP-IP
1-HTTP
2-HTTPS
3-MQTT
4-MQTTS
5-(RESERVED)
6-(RESERVED)
7-(RESERVED)</t>
        </r>
      </text>
    </comment>
    <comment ref="C152" authorId="4" shapeId="0" xr:uid="{AEF8868A-9690-4701-B2EA-53D62F3A56C0}">
      <text>
        <r>
          <rPr>
            <b/>
            <sz val="9"/>
            <color indexed="81"/>
            <rFont val="Tahoma"/>
            <family val="2"/>
          </rPr>
          <t>Deltim Pinto:</t>
        </r>
        <r>
          <rPr>
            <sz val="9"/>
            <color indexed="81"/>
            <rFont val="Tahoma"/>
            <family val="2"/>
          </rPr>
          <t xml:space="preserve">
String to be added to the authorization field in the http header</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B4DDB3AC-C63F-4D89-AC24-5A0E92F759F7}">
      <text>
        <r>
          <rPr>
            <sz val="9"/>
            <color indexed="81"/>
            <rFont val="Tahoma"/>
            <family val="2"/>
          </rPr>
          <t>See S26.4 setting for the alarm that is enabled. For No Change Alarm S26.4 is Set, For DynLim2 Alarm S26.4 is 
Clear</t>
        </r>
      </text>
    </comment>
    <comment ref="I14" authorId="0" shapeId="0" xr:uid="{EBE9662D-C7FB-44CB-B1B1-45A8973BC4F2}">
      <text>
        <r>
          <rPr>
            <sz val="9"/>
            <color indexed="81"/>
            <rFont val="Tahoma"/>
            <family val="2"/>
          </rPr>
          <t>Modem Version</t>
        </r>
      </text>
    </comment>
    <comment ref="H15" authorId="0" shapeId="0" xr:uid="{C28C8033-439F-443B-8A73-3B3EC674E38E}">
      <text>
        <r>
          <rPr>
            <sz val="9"/>
            <color indexed="81"/>
            <rFont val="Tahoma"/>
            <family val="2"/>
          </rPr>
          <t xml:space="preserve">See 733 Codes TAB for Reference. 
FW Rev Byte 
     - Minor (bit 7-5)
     - Major (bit 4-0)
</t>
        </r>
      </text>
    </comment>
    <comment ref="L15" authorId="1" shapeId="0" xr:uid="{84FD30A1-7FC4-4867-ADC0-AFC3B59DD272}">
      <text>
        <r>
          <rPr>
            <sz val="8"/>
            <color indexed="81"/>
            <rFont val="Tahoma"/>
            <family val="2"/>
          </rPr>
          <t>(Bund closed if Set)
Note:
Flag will be set if Bund switch closed.
The flag will be clear if there is no bund switch, or the bund switch is open.
1 = Bund switch activated (alarm)
0 = normal</t>
        </r>
      </text>
    </comment>
    <comment ref="H17" authorId="2" shapeId="0" xr:uid="{1F3645D1-DEC7-40BF-B76A-81838DB3A924}">
      <text>
        <r>
          <rPr>
            <sz val="8"/>
            <color indexed="81"/>
            <rFont val="Tahoma"/>
            <family val="2"/>
          </rPr>
          <t>Bit 7 indicates Go-ACTIVE flag is set</t>
        </r>
      </text>
    </comment>
    <comment ref="H19" authorId="2" shapeId="0" xr:uid="{538E5374-EEA9-4897-A717-2E6ABE361BBE}">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2" shapeId="0" xr:uid="{7D6E6155-AD1D-4547-A217-BFE66745B268}">
      <text>
        <r>
          <rPr>
            <sz val="8"/>
            <color indexed="81"/>
            <rFont val="Tahoma"/>
            <family val="2"/>
          </rPr>
          <t>Packed BCD</t>
        </r>
      </text>
    </comment>
    <comment ref="H28" authorId="3" shapeId="0" xr:uid="{F49D7D6F-7CD2-4B7A-AF47-F8EAC0169972}">
      <text>
        <r>
          <rPr>
            <sz val="8"/>
            <color indexed="81"/>
            <rFont val="Tahoma"/>
            <family val="2"/>
          </rPr>
          <t>*Message type occupies lower 6 bits. Upper 2 bits form MSB of Payload Len</t>
        </r>
      </text>
    </comment>
    <comment ref="H29" authorId="2" shapeId="0" xr:uid="{012D35FA-B676-4EB8-94F4-65BE056E1904}">
      <text>
        <r>
          <rPr>
            <sz val="8"/>
            <color indexed="81"/>
            <rFont val="Tahoma"/>
            <family val="2"/>
          </rPr>
          <t>Note! Payload Len is a 10 bit word:
*Nr of bytes following, inc crc</t>
        </r>
      </text>
    </comment>
    <comment ref="H30" authorId="3" shapeId="0" xr:uid="{942607DE-6FA2-47A9-A6DD-A30381A090FF}">
      <text>
        <r>
          <rPr>
            <sz val="8"/>
            <color indexed="81"/>
            <rFont val="Tahoma"/>
            <family val="2"/>
          </rPr>
          <t>Marks Start of variable length string</t>
        </r>
      </text>
    </comment>
    <comment ref="H32" authorId="1" shapeId="0" xr:uid="{BCB97222-590E-4F75-BA43-FE3BBF1D5BE0}">
      <text>
        <r>
          <rPr>
            <sz val="8"/>
            <color indexed="81"/>
            <rFont val="Tahoma"/>
            <family val="2"/>
          </rPr>
          <t>Format: hhmmss.sss (quoted from GPGGA sentence).</t>
        </r>
      </text>
    </comment>
    <comment ref="H33" authorId="1" shapeId="0" xr:uid="{B9F110E0-EC5F-4AE0-9F2F-0CF3D907071D}">
      <text>
        <r>
          <rPr>
            <sz val="8"/>
            <color indexed="81"/>
            <rFont val="Tahoma"/>
            <family val="2"/>
          </rPr>
          <t>Latitude: Forrmat: ddmm.mmmm N/S (quoted from GPGGA sentence).
dd 00-89 (degree).
mm.mmmm 00.0000-59.9999 (minute).</t>
        </r>
      </text>
    </comment>
    <comment ref="H34" authorId="1" shapeId="0" xr:uid="{54500CDD-85E4-458A-8DA5-9C0360663427}">
      <text>
        <r>
          <rPr>
            <sz val="8"/>
            <color indexed="81"/>
            <rFont val="Tahoma"/>
            <family val="2"/>
          </rPr>
          <t>Longitude. Format: dddmm.mmmm E/W (quoted from GPGGA sentence).
ddd 000-179 (degree).</t>
        </r>
      </text>
    </comment>
    <comment ref="H35" authorId="3" shapeId="0" xr:uid="{55437426-D4CB-439D-AB74-F1BC3FC1DAF2}">
      <text>
        <r>
          <rPr>
            <sz val="8"/>
            <color indexed="81"/>
            <rFont val="Tahoma"/>
            <family val="2"/>
          </rPr>
          <t>Horizontal precision, 0.5-99.9 (quoted from GPGGA sentence).</t>
        </r>
      </text>
    </comment>
    <comment ref="H36" authorId="3" shapeId="0" xr:uid="{347845C1-2472-47EF-835A-399D5132DA74}">
      <text>
        <r>
          <rPr>
            <sz val="8"/>
            <color indexed="81"/>
            <rFont val="Tahoma"/>
            <family val="2"/>
          </rPr>
          <t>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D2B59095-A194-41AF-86E0-4BD7F661B587}">
      <text>
        <r>
          <rPr>
            <sz val="8"/>
            <color indexed="81"/>
            <rFont val="Tahoma"/>
            <family val="2"/>
          </rPr>
          <t>GNSS positioning mode(quoted from GNGSA/GPGSA).</t>
        </r>
      </text>
    </comment>
    <comment ref="H38" authorId="3" shapeId="0" xr:uid="{B1D3F34C-B1B4-4D3C-9574-7E880357F62E}">
      <text>
        <r>
          <rPr>
            <sz val="8"/>
            <color indexed="81"/>
            <rFont val="Tahoma"/>
            <family val="2"/>
          </rPr>
          <t>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C1DD5D85-F564-489C-B49D-C2EE1F057732}">
      <text>
        <r>
          <rPr>
            <sz val="8"/>
            <color indexed="81"/>
            <rFont val="Tahoma"/>
            <family val="2"/>
          </rPr>
          <t>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19FD1AB0-0C78-458C-95BD-3659CDBD402A}">
      <text>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097C26C3-672F-4F3C-9760-51730BFE9F97}">
      <text>
        <r>
          <rPr>
            <sz val="8"/>
            <color indexed="81"/>
            <rFont val="Tahoma"/>
            <family val="2"/>
          </rPr>
          <t xml:space="preserve"> UTC date when positioning. Format: ddmmyy (quoted from GPRMC sentence).</t>
        </r>
      </text>
    </comment>
    <comment ref="H42" authorId="1" shapeId="0" xr:uid="{7D751828-CB05-4920-AA96-9ECD355B183C}">
      <text>
        <r>
          <rPr>
            <sz val="8"/>
            <color indexed="81"/>
            <rFont val="Tahoma"/>
            <family val="2"/>
          </rPr>
          <t>Number of satellites, from 00 to 12 (the first 0 will also be transferred, quoted from
GPGGA sentence).</t>
        </r>
      </text>
    </comment>
    <comment ref="H43" authorId="3" shapeId="0" xr:uid="{D5A2B387-D757-4EB1-80E2-289C280D54B9}">
      <text>
        <r>
          <rPr>
            <sz val="8"/>
            <color indexed="81"/>
            <rFont val="Tahoma"/>
            <family val="2"/>
          </rPr>
          <t>Marks end of variable length string</t>
        </r>
      </text>
    </comment>
    <comment ref="C58" authorId="4" shapeId="0" xr:uid="{2DE06CE5-2043-484F-BC74-2512B980EBA4}">
      <text>
        <r>
          <rPr>
            <sz val="9"/>
            <color indexed="81"/>
            <rFont val="Tahoma"/>
            <family val="2"/>
          </rPr>
          <t>Contains the value of the number of 'Try Tickets' available when the datagram was constructed, i.e. before it was sent.</t>
        </r>
      </text>
    </comment>
    <comment ref="H58" authorId="2" shapeId="0" xr:uid="{F8A60771-C0D7-419F-9287-EEEC9B8882E2}">
      <text>
        <r>
          <rPr>
            <sz val="8"/>
            <color indexed="81"/>
            <rFont val="Tahoma"/>
            <family val="2"/>
          </rPr>
          <t>RTC_Hours in 5 lower bits:
Try Tickets in 3 upper bits</t>
        </r>
      </text>
    </comment>
    <comment ref="AC59" authorId="3" shapeId="0" xr:uid="{CAD710BE-EE60-4DD7-BF44-066EA4F86E54}">
      <text>
        <r>
          <rPr>
            <b/>
            <sz val="8"/>
            <color indexed="81"/>
            <rFont val="Tahoma"/>
            <family val="2"/>
          </rPr>
          <t>Martin VL:</t>
        </r>
        <r>
          <rPr>
            <sz val="8"/>
            <color indexed="81"/>
            <rFont val="Tahoma"/>
            <family val="2"/>
          </rPr>
          <t xml:space="preserve">
Date of Drop</t>
        </r>
      </text>
    </comment>
    <comment ref="C62" authorId="4" shapeId="0" xr:uid="{6EED9795-52D1-4647-8D5C-AA2F76006A10}">
      <text>
        <r>
          <rPr>
            <sz val="9"/>
            <color indexed="81"/>
            <rFont val="Tahoma"/>
            <family val="2"/>
          </rPr>
          <t xml:space="preserve">Logger speed in hh:mm
</t>
        </r>
      </text>
    </comment>
    <comment ref="H63" authorId="2" shapeId="0" xr:uid="{666D4075-E38E-4B66-8DFE-C88096FF36A3}">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
</t>
        </r>
      </text>
    </comment>
    <comment ref="B66" authorId="3" shapeId="0" xr:uid="{75B971DA-A270-4069-A1B3-E2242121068E}">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3" shapeId="0" xr:uid="{5FEF0780-636D-4882-9D11-E51745D675C3}">
      <text>
        <r>
          <rPr>
            <b/>
            <sz val="8"/>
            <color indexed="81"/>
            <rFont val="Tahoma"/>
            <family val="2"/>
          </rPr>
          <t>Martin VL:</t>
        </r>
        <r>
          <rPr>
            <sz val="8"/>
            <color indexed="81"/>
            <rFont val="Tahoma"/>
            <family val="2"/>
          </rPr>
          <t xml:space="preserve">
Ullage</t>
        </r>
      </text>
    </comment>
    <comment ref="C269" authorId="3" shapeId="0" xr:uid="{4A1E332F-C62C-40B8-8C76-3EBAFF6C6F8B}">
      <text>
        <r>
          <rPr>
            <b/>
            <sz val="8"/>
            <color indexed="81"/>
            <rFont val="Tahoma"/>
            <family val="2"/>
          </rPr>
          <t>Martin VL:</t>
        </r>
        <r>
          <rPr>
            <sz val="8"/>
            <color indexed="81"/>
            <rFont val="Tahoma"/>
            <family val="2"/>
          </rPr>
          <t xml:space="preserve">
SRC</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A3071CBC-DE41-4CD5-BC8B-52A9A657BBE5}">
      <text>
        <r>
          <rPr>
            <sz val="9"/>
            <color indexed="81"/>
            <rFont val="Tahoma"/>
            <family val="2"/>
          </rPr>
          <t>See S26.4 setting for the alarm that is enabled. For No Change Alarm S26.4 is Set, For DynLim2 Alarm S26.4 is 
Clear</t>
        </r>
      </text>
    </comment>
    <comment ref="H14" authorId="0" shapeId="0" xr:uid="{D503BAF8-5D73-4682-AA91-7CC7CF9C7184}">
      <text>
        <r>
          <rPr>
            <sz val="9"/>
            <color indexed="81"/>
            <rFont val="Tahoma"/>
            <family val="2"/>
          </rPr>
          <t>See 733 Codes TAB for Referance</t>
        </r>
      </text>
    </comment>
    <comment ref="I14" authorId="0" shapeId="0" xr:uid="{A8F7F1B0-64B7-4A9E-8FCD-FF42B4A51BD4}">
      <text>
        <r>
          <rPr>
            <sz val="9"/>
            <color indexed="81"/>
            <rFont val="Tahoma"/>
            <family val="2"/>
          </rPr>
          <t>Modem Version</t>
        </r>
      </text>
    </comment>
    <comment ref="H15" authorId="0" shapeId="0" xr:uid="{3A7FD073-FB5F-4B53-9068-3CC632C6A0D3}">
      <text>
        <r>
          <rPr>
            <sz val="9"/>
            <color indexed="81"/>
            <rFont val="Tahoma"/>
            <family val="2"/>
          </rPr>
          <t xml:space="preserve">See 733 Codes TAB for Reference. 
FW Rev Byte 
     - Minor (bit 7-5)
     - Major (bit 4-0)
</t>
        </r>
      </text>
    </comment>
    <comment ref="L15" authorId="1" shapeId="0" xr:uid="{5B79350D-D3A0-433F-8685-5F7A1B9DB43E}">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H17" authorId="2" shapeId="0" xr:uid="{0621EECA-CA50-4A48-94B6-6C58F0E345B5}">
      <text>
        <r>
          <rPr>
            <sz val="8"/>
            <color indexed="81"/>
            <rFont val="Tahoma"/>
            <family val="2"/>
          </rPr>
          <t>Bit 7 indicates Go-ACTIVE flag is set</t>
        </r>
      </text>
    </comment>
    <comment ref="H19" authorId="2" shapeId="0" xr:uid="{08DB3828-EBD9-4113-BE1A-2774165ED9F6}">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2" shapeId="0" xr:uid="{45D7A370-12B8-4245-95FC-2F81A6DA7DFB}">
      <text>
        <r>
          <rPr>
            <sz val="8"/>
            <color indexed="81"/>
            <rFont val="Tahoma"/>
            <family val="2"/>
          </rPr>
          <t>Packed BCD</t>
        </r>
      </text>
    </comment>
    <comment ref="H28" authorId="3" shapeId="0" xr:uid="{89F835AA-B300-44CA-A143-52B6250F8440}">
      <text>
        <r>
          <rPr>
            <sz val="8"/>
            <color indexed="81"/>
            <rFont val="Tahoma"/>
            <family val="2"/>
          </rPr>
          <t>*Message type occupies lower 6 bits. Upper 2 bits form MSB of Payload Len</t>
        </r>
      </text>
    </comment>
    <comment ref="H29" authorId="2" shapeId="0" xr:uid="{10379A7B-C6B6-4C67-991A-7C9ED8885E5D}">
      <text>
        <r>
          <rPr>
            <sz val="8"/>
            <color indexed="81"/>
            <rFont val="Tahoma"/>
            <family val="2"/>
          </rPr>
          <t xml:space="preserve">Note! Payload Len is a 10 bit word:
*Nr of bytes following, inc crc
</t>
        </r>
      </text>
    </comment>
    <comment ref="H30" authorId="3" shapeId="0" xr:uid="{5FEEF909-88AA-4A67-ACA6-3E2EDB8BA2FA}">
      <text>
        <r>
          <rPr>
            <b/>
            <sz val="8"/>
            <color indexed="81"/>
            <rFont val="Tahoma"/>
            <family val="2"/>
          </rPr>
          <t>Martin VL:</t>
        </r>
        <r>
          <rPr>
            <sz val="8"/>
            <color indexed="81"/>
            <rFont val="Tahoma"/>
            <family val="2"/>
          </rPr>
          <t xml:space="preserve">
Marks Start of variable length string</t>
        </r>
      </text>
    </comment>
    <comment ref="H32" authorId="1" shapeId="0" xr:uid="{532F9599-1EEE-4D28-819F-C5A8DEDB9CD8}">
      <text>
        <r>
          <rPr>
            <b/>
            <sz val="8"/>
            <color indexed="81"/>
            <rFont val="Tahoma"/>
            <family val="2"/>
          </rPr>
          <t>Martin Lintzgy:</t>
        </r>
        <r>
          <rPr>
            <sz val="8"/>
            <color indexed="81"/>
            <rFont val="Tahoma"/>
            <family val="2"/>
          </rPr>
          <t xml:space="preserve">
Format: hhmmss.sss (quoted from GPGGA sentence).</t>
        </r>
      </text>
    </comment>
    <comment ref="H33" authorId="1" shapeId="0" xr:uid="{597D1344-2C2E-4112-BF84-A8CC08271878}">
      <text>
        <r>
          <rPr>
            <b/>
            <sz val="8"/>
            <color indexed="81"/>
            <rFont val="Tahoma"/>
            <family val="2"/>
          </rPr>
          <t>Martin Lintzgy:</t>
        </r>
        <r>
          <rPr>
            <sz val="8"/>
            <color indexed="81"/>
            <rFont val="Tahoma"/>
            <family val="2"/>
          </rPr>
          <t xml:space="preserve">
Latitude: Forrmat: ddmm.mmmm N/S (quoted from GPGGA sentence).
dd 00-89 (degree).
mm.mmmm 00.0000-59.9999 (minute).</t>
        </r>
      </text>
    </comment>
    <comment ref="H34" authorId="1" shapeId="0" xr:uid="{789D328A-96D6-4DF9-A6C0-B7B4A08ED4E8}">
      <text>
        <r>
          <rPr>
            <b/>
            <sz val="8"/>
            <color indexed="81"/>
            <rFont val="Tahoma"/>
            <family val="2"/>
          </rPr>
          <t>Martin Lintzgy:</t>
        </r>
        <r>
          <rPr>
            <sz val="8"/>
            <color indexed="81"/>
            <rFont val="Tahoma"/>
            <family val="2"/>
          </rPr>
          <t xml:space="preserve">
Longitude. Format: dddmm.mmmm E/W (quoted from GPGGA sentence).
ddd 000-179 (degree).</t>
        </r>
      </text>
    </comment>
    <comment ref="H35" authorId="3" shapeId="0" xr:uid="{3501428F-48AC-49C4-BD7D-8C945ADBE17C}">
      <text>
        <r>
          <rPr>
            <b/>
            <sz val="8"/>
            <color indexed="81"/>
            <rFont val="Tahoma"/>
            <family val="2"/>
          </rPr>
          <t>Martin VL:</t>
        </r>
        <r>
          <rPr>
            <sz val="8"/>
            <color indexed="81"/>
            <rFont val="Tahoma"/>
            <family val="2"/>
          </rPr>
          <t xml:space="preserve">
Horizontal precision, 0.5-99.9 (quoted from GPGGA sentence).</t>
        </r>
      </text>
    </comment>
    <comment ref="H36" authorId="3" shapeId="0" xr:uid="{75AE8D4C-2288-4D8C-A952-4F4C1AE4DE72}">
      <text>
        <r>
          <rPr>
            <b/>
            <sz val="8"/>
            <color indexed="81"/>
            <rFont val="Tahoma"/>
            <family val="2"/>
          </rPr>
          <t>Martin VL:</t>
        </r>
        <r>
          <rPr>
            <sz val="8"/>
            <color indexed="81"/>
            <rFont val="Tahoma"/>
            <family val="2"/>
          </rPr>
          <t xml:space="preserve">
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AF9AF20F-E4A5-48D0-9685-7B683054C17C}">
      <text>
        <r>
          <rPr>
            <b/>
            <sz val="8"/>
            <color indexed="81"/>
            <rFont val="Tahoma"/>
            <family val="2"/>
          </rPr>
          <t>Martin VL:</t>
        </r>
        <r>
          <rPr>
            <sz val="8"/>
            <color indexed="81"/>
            <rFont val="Tahoma"/>
            <family val="2"/>
          </rPr>
          <t xml:space="preserve">
GNSS positioning mode(quoted from GNGSA/GPGSA).</t>
        </r>
      </text>
    </comment>
    <comment ref="H38" authorId="3" shapeId="0" xr:uid="{1B45A768-8936-45C5-853C-CFAF6445371B}">
      <text>
        <r>
          <rPr>
            <b/>
            <sz val="8"/>
            <color indexed="81"/>
            <rFont val="Tahoma"/>
            <family val="2"/>
          </rPr>
          <t>Martin VL:</t>
        </r>
        <r>
          <rPr>
            <sz val="8"/>
            <color indexed="81"/>
            <rFont val="Tahoma"/>
            <family val="2"/>
          </rPr>
          <t xml:space="preserve">
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022C72DF-7F16-485E-BD5F-6E5A41E6F8ED}">
      <text>
        <r>
          <rPr>
            <b/>
            <sz val="8"/>
            <color indexed="81"/>
            <rFont val="Tahoma"/>
            <family val="2"/>
          </rPr>
          <t>Martin VL:</t>
        </r>
        <r>
          <rPr>
            <sz val="8"/>
            <color indexed="81"/>
            <rFont val="Tahoma"/>
            <family val="2"/>
          </rPr>
          <t xml:space="preserve">
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CE40FB4E-F518-45C5-852A-D2061D7CFAB2}">
      <text>
        <r>
          <rPr>
            <b/>
            <sz val="8"/>
            <color indexed="81"/>
            <rFont val="Tahoma"/>
            <family val="2"/>
          </rPr>
          <t>Martin VL:</t>
        </r>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95E77276-58AE-4225-B5D7-F7F897F68E6E}">
      <text>
        <r>
          <rPr>
            <b/>
            <sz val="8"/>
            <color indexed="81"/>
            <rFont val="Tahoma"/>
            <family val="2"/>
          </rPr>
          <t>Martin VL:</t>
        </r>
        <r>
          <rPr>
            <sz val="8"/>
            <color indexed="81"/>
            <rFont val="Tahoma"/>
            <family val="2"/>
          </rPr>
          <t xml:space="preserve">
 UTC date when positioning. Format: ddmmyy (quoted from GPRMC sentence).</t>
        </r>
      </text>
    </comment>
    <comment ref="H42" authorId="1" shapeId="0" xr:uid="{C16BA07C-F38C-443B-B4F8-F038ACE8C6E2}">
      <text>
        <r>
          <rPr>
            <b/>
            <sz val="8"/>
            <color indexed="81"/>
            <rFont val="Tahoma"/>
            <family val="2"/>
          </rPr>
          <t>Martin Lintzgy:</t>
        </r>
        <r>
          <rPr>
            <sz val="8"/>
            <color indexed="81"/>
            <rFont val="Tahoma"/>
            <family val="2"/>
          </rPr>
          <t xml:space="preserve">
Number of satellites, from 00 to 12 (the first 0 will also be transferred, quoted from
GPGGA sentence).</t>
        </r>
      </text>
    </comment>
    <comment ref="H43" authorId="3" shapeId="0" xr:uid="{E1E85DA8-3A0D-4345-A824-7169E5764AEC}">
      <text>
        <r>
          <rPr>
            <b/>
            <sz val="8"/>
            <color indexed="81"/>
            <rFont val="Tahoma"/>
            <family val="2"/>
          </rPr>
          <t>Martin VL:</t>
        </r>
        <r>
          <rPr>
            <sz val="8"/>
            <color indexed="81"/>
            <rFont val="Tahoma"/>
            <family val="2"/>
          </rPr>
          <t xml:space="preserve">
Marks end of variable length string</t>
        </r>
      </text>
    </comment>
    <comment ref="C58" authorId="4" shapeId="0" xr:uid="{BB850B40-A10F-45B9-8238-574905B95803}">
      <text>
        <r>
          <rPr>
            <sz val="9"/>
            <color indexed="81"/>
            <rFont val="Tahoma"/>
            <family val="2"/>
          </rPr>
          <t>Contains the value of the number of 'Try Tickets' available when the datagram was constructed, i.e. before it was sent.</t>
        </r>
      </text>
    </comment>
    <comment ref="H58" authorId="2" shapeId="0" xr:uid="{16E0BDCF-A2B9-437C-812F-25371BDA4A70}">
      <text>
        <r>
          <rPr>
            <sz val="8"/>
            <color indexed="81"/>
            <rFont val="Tahoma"/>
            <family val="2"/>
          </rPr>
          <t>RTC_Hours in 5 lower bits:
Try Tickets in 3 upper bits</t>
        </r>
      </text>
    </comment>
    <comment ref="AC59" authorId="3" shapeId="0" xr:uid="{E703FDB9-6028-4DDA-9173-D0B37CAEAD50}">
      <text>
        <r>
          <rPr>
            <b/>
            <sz val="8"/>
            <color indexed="81"/>
            <rFont val="Tahoma"/>
            <family val="2"/>
          </rPr>
          <t>Martin VL:</t>
        </r>
        <r>
          <rPr>
            <sz val="8"/>
            <color indexed="81"/>
            <rFont val="Tahoma"/>
            <family val="2"/>
          </rPr>
          <t xml:space="preserve">
Date of Drop</t>
        </r>
      </text>
    </comment>
    <comment ref="C62" authorId="4" shapeId="0" xr:uid="{5ED8F36B-3A14-43C5-B43F-501EF9347061}">
      <text>
        <r>
          <rPr>
            <sz val="9"/>
            <color indexed="81"/>
            <rFont val="Tahoma"/>
            <family val="2"/>
          </rPr>
          <t xml:space="preserve">Logger speed in hh:mm
</t>
        </r>
      </text>
    </comment>
    <comment ref="H63" authorId="2" shapeId="0" xr:uid="{E3CCD26F-34B6-4B38-A496-23055FD04BE1}">
      <text>
        <r>
          <rPr>
            <b/>
            <sz val="8"/>
            <color indexed="81"/>
            <rFont val="Tahoma"/>
            <family val="2"/>
          </rPr>
          <t xml:space="preserve">Count of 10-second increments taken for logging in to GSM network + 
seconds to connect to GPRS server (GPRS mode).
</t>
        </r>
        <r>
          <rPr>
            <sz val="8"/>
            <color indexed="81"/>
            <rFont val="Tahoma"/>
            <family val="2"/>
          </rPr>
          <t>(Gives handle on power used while connecting)</t>
        </r>
        <r>
          <rPr>
            <sz val="8"/>
            <color indexed="81"/>
            <rFont val="Tahoma"/>
            <family val="2"/>
          </rPr>
          <t xml:space="preserve">
</t>
        </r>
      </text>
    </comment>
    <comment ref="B66" authorId="3" shapeId="0" xr:uid="{5F55FB70-9EDA-4A67-98E4-EBFAE14B079C}">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0" shapeId="0" xr:uid="{C6E43F10-2E49-40AA-BC84-A73A36AEF5DB}">
      <text>
        <r>
          <rPr>
            <b/>
            <sz val="9"/>
            <color indexed="81"/>
            <rFont val="Tahoma"/>
            <family val="2"/>
          </rPr>
          <t>Donogh:</t>
        </r>
        <r>
          <rPr>
            <sz val="9"/>
            <color indexed="81"/>
            <rFont val="Tahoma"/>
            <family val="2"/>
          </rPr>
          <t xml:space="preserve">
Ullage</t>
        </r>
      </text>
    </comment>
    <comment ref="C269" authorId="0" shapeId="0" xr:uid="{EC5D1BDB-8EF2-4FCB-AF87-A3F68A5A8B1E}">
      <text>
        <r>
          <rPr>
            <b/>
            <sz val="9"/>
            <color indexed="81"/>
            <rFont val="Tahoma"/>
            <family val="2"/>
          </rPr>
          <t>Donogh:</t>
        </r>
        <r>
          <rPr>
            <sz val="9"/>
            <color indexed="81"/>
            <rFont val="Tahoma"/>
            <family val="2"/>
          </rPr>
          <t xml:space="preserve">
SCR</t>
        </r>
      </text>
    </comment>
    <comment ref="C270" authorId="0" shapeId="0" xr:uid="{6E1C86A9-DB8A-4D8C-9084-D72AEBE3B395}">
      <text>
        <r>
          <rPr>
            <b/>
            <sz val="9"/>
            <color indexed="81"/>
            <rFont val="Tahoma"/>
            <family val="2"/>
          </rPr>
          <t>Donogh:</t>
        </r>
        <r>
          <rPr>
            <sz val="9"/>
            <color indexed="81"/>
            <rFont val="Tahoma"/>
            <family val="2"/>
          </rPr>
          <t xml:space="preserve">
Temperature</t>
        </r>
      </text>
    </comment>
    <comment ref="C271" authorId="0" shapeId="0" xr:uid="{D07AFB1F-82F9-4488-AD06-731752D52CBF}">
      <text>
        <r>
          <rPr>
            <b/>
            <sz val="9"/>
            <color indexed="81"/>
            <rFont val="Tahoma"/>
            <family val="2"/>
          </rPr>
          <t>Donogh:</t>
        </r>
        <r>
          <rPr>
            <sz val="9"/>
            <color indexed="81"/>
            <rFont val="Tahoma"/>
            <family val="2"/>
          </rPr>
          <t xml:space="preserve">
RSSI</t>
        </r>
      </text>
    </comment>
    <comment ref="C398" authorId="3" shapeId="0" xr:uid="{D13E59B5-99AC-4EFD-A8AB-4F1313A1D989}">
      <text>
        <r>
          <rPr>
            <b/>
            <sz val="8"/>
            <color indexed="81"/>
            <rFont val="Tahoma"/>
            <family val="2"/>
          </rPr>
          <t>Martin VL:</t>
        </r>
        <r>
          <rPr>
            <sz val="8"/>
            <color indexed="81"/>
            <rFont val="Tahoma"/>
            <family val="2"/>
          </rPr>
          <t xml:space="preserve">
Ullage</t>
        </r>
      </text>
    </comment>
    <comment ref="C399" authorId="3" shapeId="0" xr:uid="{64480415-829F-48C7-A90C-0FD7FDBB7682}">
      <text>
        <r>
          <rPr>
            <b/>
            <sz val="8"/>
            <color indexed="81"/>
            <rFont val="Tahoma"/>
            <family val="2"/>
          </rPr>
          <t>Martin VL:</t>
        </r>
        <r>
          <rPr>
            <sz val="8"/>
            <color indexed="81"/>
            <rFont val="Tahoma"/>
            <family val="2"/>
          </rPr>
          <t xml:space="preserve">
SRC</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9DC02F2E-5C21-4245-81DA-5992D39AFD3B}">
      <text>
        <r>
          <rPr>
            <sz val="9"/>
            <color indexed="81"/>
            <rFont val="Tahoma"/>
            <family val="2"/>
          </rPr>
          <t>See S26.4 setting for the alarm that is enabled. For No Change Alarm S26.4 is Set, For DynLim2 Alarm S26.4 is 
Clear</t>
        </r>
      </text>
    </comment>
    <comment ref="H14" authorId="0" shapeId="0" xr:uid="{9CF63B01-2F27-4BBE-B81E-CF5E01F14486}">
      <text>
        <r>
          <rPr>
            <sz val="9"/>
            <color indexed="81"/>
            <rFont val="Tahoma"/>
            <family val="2"/>
          </rPr>
          <t>See 733 Codes TAB for Referance</t>
        </r>
      </text>
    </comment>
    <comment ref="I14" authorId="0" shapeId="0" xr:uid="{BC6F7E8B-1850-4F4A-ADA7-59B1AFDBF558}">
      <text>
        <r>
          <rPr>
            <sz val="9"/>
            <color indexed="81"/>
            <rFont val="Tahoma"/>
            <family val="2"/>
          </rPr>
          <t>Modem Version</t>
        </r>
      </text>
    </comment>
    <comment ref="H15" authorId="0" shapeId="0" xr:uid="{3E66BAF7-605C-45F7-A904-B7D549221045}">
      <text>
        <r>
          <rPr>
            <sz val="9"/>
            <color indexed="81"/>
            <rFont val="Tahoma"/>
            <family val="2"/>
          </rPr>
          <t xml:space="preserve">See 733 Codes TAB for Reference. 
FW Rev Byte 
     - Minor (bit 7-5)
     - Major (bit 4-0)
</t>
        </r>
      </text>
    </comment>
    <comment ref="L15" authorId="1" shapeId="0" xr:uid="{F512BF03-5584-4B4C-8118-42F04B126D1A}">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H17" authorId="2" shapeId="0" xr:uid="{877E1CB1-2AEB-4FB4-BF46-4C0EAFCBBD6D}">
      <text>
        <r>
          <rPr>
            <sz val="8"/>
            <color indexed="81"/>
            <rFont val="Tahoma"/>
            <family val="2"/>
          </rPr>
          <t>Bit 7 indicates Go-ACTIVE flag is set</t>
        </r>
      </text>
    </comment>
    <comment ref="H19" authorId="2" shapeId="0" xr:uid="{DFD015C4-58B7-4406-8985-06296E195A21}">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2" shapeId="0" xr:uid="{6F8D6732-E18E-45B2-A1E0-063E3C0E1A94}">
      <text>
        <r>
          <rPr>
            <sz val="8"/>
            <color indexed="81"/>
            <rFont val="Tahoma"/>
            <family val="2"/>
          </rPr>
          <t>Packed BCD</t>
        </r>
      </text>
    </comment>
    <comment ref="H28" authorId="3" shapeId="0" xr:uid="{CD3ADFCD-1C14-415E-B11F-F73ADBC4A110}">
      <text>
        <r>
          <rPr>
            <sz val="8"/>
            <color indexed="81"/>
            <rFont val="Tahoma"/>
            <family val="2"/>
          </rPr>
          <t>*Message type occupies lower 6 bits. Upper 2 bits form MSB of Payload Len</t>
        </r>
      </text>
    </comment>
    <comment ref="H29" authorId="2" shapeId="0" xr:uid="{224295A4-C1A3-4AB5-AD19-292B3A0C16BC}">
      <text>
        <r>
          <rPr>
            <sz val="8"/>
            <color indexed="81"/>
            <rFont val="Tahoma"/>
            <family val="2"/>
          </rPr>
          <t xml:space="preserve">Note! Payload Len is a 10 bit word:
*Nr of bytes following, inc crc
</t>
        </r>
      </text>
    </comment>
    <comment ref="H30" authorId="3" shapeId="0" xr:uid="{BE1A4C6C-C8D5-48B7-A999-24B3C623DF99}">
      <text>
        <r>
          <rPr>
            <b/>
            <sz val="8"/>
            <color indexed="81"/>
            <rFont val="Tahoma"/>
            <family val="2"/>
          </rPr>
          <t>Martin VL:</t>
        </r>
        <r>
          <rPr>
            <sz val="8"/>
            <color indexed="81"/>
            <rFont val="Tahoma"/>
            <family val="2"/>
          </rPr>
          <t xml:space="preserve">
Marks Start of variable length string</t>
        </r>
      </text>
    </comment>
    <comment ref="H32" authorId="1" shapeId="0" xr:uid="{561C3E64-1F25-4F0E-A8FD-9AB02ED6F9BA}">
      <text>
        <r>
          <rPr>
            <b/>
            <sz val="8"/>
            <color indexed="81"/>
            <rFont val="Tahoma"/>
            <family val="2"/>
          </rPr>
          <t>Martin Lintzgy:</t>
        </r>
        <r>
          <rPr>
            <sz val="8"/>
            <color indexed="81"/>
            <rFont val="Tahoma"/>
            <family val="2"/>
          </rPr>
          <t xml:space="preserve">
Format: hhmmss.sss (quoted from GPGGA sentence).</t>
        </r>
      </text>
    </comment>
    <comment ref="H33" authorId="1" shapeId="0" xr:uid="{A4950344-4273-49FE-B777-77470CE1C960}">
      <text>
        <r>
          <rPr>
            <b/>
            <sz val="8"/>
            <color indexed="81"/>
            <rFont val="Tahoma"/>
            <family val="2"/>
          </rPr>
          <t>Martin Lintzgy:</t>
        </r>
        <r>
          <rPr>
            <sz val="8"/>
            <color indexed="81"/>
            <rFont val="Tahoma"/>
            <family val="2"/>
          </rPr>
          <t xml:space="preserve">
Latitude: Forrmat: ddmm.mmmm N/S (quoted from GPGGA sentence).
dd 00-89 (degree).
mm.mmmm 00.0000-59.9999 (minute).</t>
        </r>
      </text>
    </comment>
    <comment ref="H34" authorId="1" shapeId="0" xr:uid="{D4C05EBD-A976-4654-A381-539A19C990D1}">
      <text>
        <r>
          <rPr>
            <b/>
            <sz val="8"/>
            <color indexed="81"/>
            <rFont val="Tahoma"/>
            <family val="2"/>
          </rPr>
          <t>Martin Lintzgy:</t>
        </r>
        <r>
          <rPr>
            <sz val="8"/>
            <color indexed="81"/>
            <rFont val="Tahoma"/>
            <family val="2"/>
          </rPr>
          <t xml:space="preserve">
Longitude. Format: dddmm.mmmm E/W (quoted from GPGGA sentence).
ddd 000-179 (degree).</t>
        </r>
      </text>
    </comment>
    <comment ref="H35" authorId="3" shapeId="0" xr:uid="{8AB09911-667D-4F0D-920E-7C6A43A41FC0}">
      <text>
        <r>
          <rPr>
            <b/>
            <sz val="8"/>
            <color indexed="81"/>
            <rFont val="Tahoma"/>
            <family val="2"/>
          </rPr>
          <t>Martin VL:</t>
        </r>
        <r>
          <rPr>
            <sz val="8"/>
            <color indexed="81"/>
            <rFont val="Tahoma"/>
            <family val="2"/>
          </rPr>
          <t xml:space="preserve">
Horizontal precision, 0.5-99.9 (quoted from GPGGA sentence).</t>
        </r>
      </text>
    </comment>
    <comment ref="H36" authorId="3" shapeId="0" xr:uid="{CFE131A2-68EC-4CCE-BE1A-2809AD94EB76}">
      <text>
        <r>
          <rPr>
            <b/>
            <sz val="8"/>
            <color indexed="81"/>
            <rFont val="Tahoma"/>
            <family val="2"/>
          </rPr>
          <t>Martin VL:</t>
        </r>
        <r>
          <rPr>
            <sz val="8"/>
            <color indexed="81"/>
            <rFont val="Tahoma"/>
            <family val="2"/>
          </rPr>
          <t xml:space="preserve">
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30B1142B-B8E8-49B0-99B6-585408F7DB7F}">
      <text>
        <r>
          <rPr>
            <b/>
            <sz val="8"/>
            <color indexed="81"/>
            <rFont val="Tahoma"/>
            <family val="2"/>
          </rPr>
          <t>Martin VL:</t>
        </r>
        <r>
          <rPr>
            <sz val="8"/>
            <color indexed="81"/>
            <rFont val="Tahoma"/>
            <family val="2"/>
          </rPr>
          <t xml:space="preserve">
GNSS positioning mode(quoted from GNGSA/GPGSA).</t>
        </r>
      </text>
    </comment>
    <comment ref="H38" authorId="3" shapeId="0" xr:uid="{E38A5EC1-43FC-4C02-A8C0-FDE3A4749477}">
      <text>
        <r>
          <rPr>
            <b/>
            <sz val="8"/>
            <color indexed="81"/>
            <rFont val="Tahoma"/>
            <family val="2"/>
          </rPr>
          <t>Martin VL:</t>
        </r>
        <r>
          <rPr>
            <sz val="8"/>
            <color indexed="81"/>
            <rFont val="Tahoma"/>
            <family val="2"/>
          </rPr>
          <t xml:space="preserve">
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3CAC72FC-1320-477D-B494-86BBDA445AC6}">
      <text>
        <r>
          <rPr>
            <b/>
            <sz val="8"/>
            <color indexed="81"/>
            <rFont val="Tahoma"/>
            <family val="2"/>
          </rPr>
          <t>Martin VL:</t>
        </r>
        <r>
          <rPr>
            <sz val="8"/>
            <color indexed="81"/>
            <rFont val="Tahoma"/>
            <family val="2"/>
          </rPr>
          <t xml:space="preserve">
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7AF09F86-8821-4045-8098-A4C7C612E63F}">
      <text>
        <r>
          <rPr>
            <b/>
            <sz val="8"/>
            <color indexed="81"/>
            <rFont val="Tahoma"/>
            <family val="2"/>
          </rPr>
          <t>Martin VL:</t>
        </r>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D0B1A42D-444E-4EDA-B4FD-317C7ECE7D4C}">
      <text>
        <r>
          <rPr>
            <b/>
            <sz val="8"/>
            <color indexed="81"/>
            <rFont val="Tahoma"/>
            <family val="2"/>
          </rPr>
          <t>Martin VL:</t>
        </r>
        <r>
          <rPr>
            <sz val="8"/>
            <color indexed="81"/>
            <rFont val="Tahoma"/>
            <family val="2"/>
          </rPr>
          <t xml:space="preserve">
 UTC date when positioning. Format: ddmmyy (quoted from GPRMC sentence).</t>
        </r>
      </text>
    </comment>
    <comment ref="H42" authorId="1" shapeId="0" xr:uid="{2592E470-B84B-404C-83F0-0E87F7D43D38}">
      <text>
        <r>
          <rPr>
            <b/>
            <sz val="8"/>
            <color indexed="81"/>
            <rFont val="Tahoma"/>
            <family val="2"/>
          </rPr>
          <t>Martin Lintzgy:</t>
        </r>
        <r>
          <rPr>
            <sz val="8"/>
            <color indexed="81"/>
            <rFont val="Tahoma"/>
            <family val="2"/>
          </rPr>
          <t xml:space="preserve">
Number of satellites, from 00 to 12 (the first 0 will also be transferred, quoted from
GPGGA sentence).</t>
        </r>
      </text>
    </comment>
    <comment ref="H43" authorId="3" shapeId="0" xr:uid="{C27C7DEB-5580-46FC-B6F2-C96048231769}">
      <text>
        <r>
          <rPr>
            <b/>
            <sz val="8"/>
            <color indexed="81"/>
            <rFont val="Tahoma"/>
            <family val="2"/>
          </rPr>
          <t>Martin VL:</t>
        </r>
        <r>
          <rPr>
            <sz val="8"/>
            <color indexed="81"/>
            <rFont val="Tahoma"/>
            <family val="2"/>
          </rPr>
          <t xml:space="preserve">
Marks end of variable length string</t>
        </r>
      </text>
    </comment>
    <comment ref="C58" authorId="4" shapeId="0" xr:uid="{6F59394A-BED0-476C-89D1-CB19FED55A97}">
      <text>
        <r>
          <rPr>
            <sz val="9"/>
            <color indexed="81"/>
            <rFont val="Tahoma"/>
            <family val="2"/>
          </rPr>
          <t>Contains the value of the number of 'Try Tickets' available when the datagram was constructed, i.e. before it was sent.</t>
        </r>
      </text>
    </comment>
    <comment ref="H58" authorId="2" shapeId="0" xr:uid="{E1C1C035-AF3A-4BBE-91B3-919EBA389063}">
      <text>
        <r>
          <rPr>
            <sz val="8"/>
            <color indexed="81"/>
            <rFont val="Tahoma"/>
            <family val="2"/>
          </rPr>
          <t>RTC_Hours in 5 lower bits:
Try Tickets in 3 upper bits</t>
        </r>
      </text>
    </comment>
    <comment ref="AC59" authorId="3" shapeId="0" xr:uid="{1DB552B4-A243-43FD-9D42-5C0563893FA6}">
      <text>
        <r>
          <rPr>
            <b/>
            <sz val="8"/>
            <color indexed="81"/>
            <rFont val="Tahoma"/>
            <family val="2"/>
          </rPr>
          <t>Martin VL:</t>
        </r>
        <r>
          <rPr>
            <sz val="8"/>
            <color indexed="81"/>
            <rFont val="Tahoma"/>
            <family val="2"/>
          </rPr>
          <t xml:space="preserve">
Date of Drop</t>
        </r>
      </text>
    </comment>
    <comment ref="C62" authorId="4" shapeId="0" xr:uid="{F587A7A4-7609-411B-BA3F-4789633914B8}">
      <text>
        <r>
          <rPr>
            <sz val="9"/>
            <color indexed="81"/>
            <rFont val="Tahoma"/>
            <family val="2"/>
          </rPr>
          <t xml:space="preserve">Logger speed in hh:mm
</t>
        </r>
      </text>
    </comment>
    <comment ref="H63" authorId="2" shapeId="0" xr:uid="{DBF3538A-E677-4953-8EC2-D24F2CE73E0C}">
      <text>
        <r>
          <rPr>
            <b/>
            <sz val="8"/>
            <color indexed="81"/>
            <rFont val="Tahoma"/>
            <family val="2"/>
          </rPr>
          <t xml:space="preserve">Count of 10-second increments taken for logging in to GSM network + 
seconds to connect to GPRS server (GPRS mode).
</t>
        </r>
        <r>
          <rPr>
            <sz val="8"/>
            <color indexed="81"/>
            <rFont val="Tahoma"/>
            <family val="2"/>
          </rPr>
          <t>(Gives handle on power used while connecting)</t>
        </r>
        <r>
          <rPr>
            <sz val="8"/>
            <color indexed="81"/>
            <rFont val="Tahoma"/>
            <family val="2"/>
          </rPr>
          <t xml:space="preserve">
</t>
        </r>
      </text>
    </comment>
    <comment ref="B66" authorId="3" shapeId="0" xr:uid="{954DA6C9-A941-43B9-86B5-48BB28864487}">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0" shapeId="0" xr:uid="{8A5F5BCE-BCDF-4EA7-9726-D367663ED0D0}">
      <text>
        <r>
          <rPr>
            <b/>
            <sz val="9"/>
            <color indexed="81"/>
            <rFont val="Tahoma"/>
            <family val="2"/>
          </rPr>
          <t>Donogh:</t>
        </r>
        <r>
          <rPr>
            <sz val="9"/>
            <color indexed="81"/>
            <rFont val="Tahoma"/>
            <family val="2"/>
          </rPr>
          <t xml:space="preserve">
Ullage</t>
        </r>
      </text>
    </comment>
    <comment ref="C269" authorId="0" shapeId="0" xr:uid="{D3025987-EDA3-4621-AE87-7C051B7175C7}">
      <text>
        <r>
          <rPr>
            <b/>
            <sz val="9"/>
            <color indexed="81"/>
            <rFont val="Tahoma"/>
            <family val="2"/>
          </rPr>
          <t>Donogh:</t>
        </r>
        <r>
          <rPr>
            <sz val="9"/>
            <color indexed="81"/>
            <rFont val="Tahoma"/>
            <family val="2"/>
          </rPr>
          <t xml:space="preserve">
SCR</t>
        </r>
      </text>
    </comment>
    <comment ref="C270" authorId="0" shapeId="0" xr:uid="{7204EF28-8238-4995-AAAA-7FDE9CDE1A05}">
      <text>
        <r>
          <rPr>
            <b/>
            <sz val="9"/>
            <color indexed="81"/>
            <rFont val="Tahoma"/>
            <family val="2"/>
          </rPr>
          <t>Donogh:</t>
        </r>
        <r>
          <rPr>
            <sz val="9"/>
            <color indexed="81"/>
            <rFont val="Tahoma"/>
            <family val="2"/>
          </rPr>
          <t xml:space="preserve">
Temperature</t>
        </r>
      </text>
    </comment>
    <comment ref="C271" authorId="0" shapeId="0" xr:uid="{78208691-F5D2-4501-8F34-480285CEAA23}">
      <text>
        <r>
          <rPr>
            <b/>
            <sz val="9"/>
            <color indexed="81"/>
            <rFont val="Tahoma"/>
            <family val="2"/>
          </rPr>
          <t>Donogh:</t>
        </r>
        <r>
          <rPr>
            <sz val="9"/>
            <color indexed="81"/>
            <rFont val="Tahoma"/>
            <family val="2"/>
          </rPr>
          <t xml:space="preserve">
RSSI</t>
        </r>
      </text>
    </comment>
    <comment ref="C398" authorId="3" shapeId="0" xr:uid="{ADFEA152-5CCB-4779-AF6F-B5DB7C3DAF24}">
      <text>
        <r>
          <rPr>
            <b/>
            <sz val="8"/>
            <color indexed="81"/>
            <rFont val="Tahoma"/>
            <family val="2"/>
          </rPr>
          <t>Martin VL:</t>
        </r>
        <r>
          <rPr>
            <sz val="8"/>
            <color indexed="81"/>
            <rFont val="Tahoma"/>
            <family val="2"/>
          </rPr>
          <t xml:space="preserve">
Ullage</t>
        </r>
      </text>
    </comment>
    <comment ref="C399" authorId="3" shapeId="0" xr:uid="{3EF18F6E-4649-48B9-BFEA-E1517051AFAF}">
      <text>
        <r>
          <rPr>
            <b/>
            <sz val="8"/>
            <color indexed="81"/>
            <rFont val="Tahoma"/>
            <family val="2"/>
          </rPr>
          <t>Martin VL:</t>
        </r>
        <r>
          <rPr>
            <sz val="8"/>
            <color indexed="81"/>
            <rFont val="Tahoma"/>
            <family val="2"/>
          </rPr>
          <t xml:space="preserve">
SRC</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MartinLintzgy</author>
    <author>Martin Lintzgy</author>
    <author>Martin Callanan</author>
    <author>Delfim Pinto</author>
  </authors>
  <commentList>
    <comment ref="A5" authorId="0" shapeId="0" xr:uid="{10E0F167-318D-47D1-B01C-87358BEDBDE3}">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874EC1B1-1334-4485-A124-24F3DAAB7DF7}">
      <text>
        <r>
          <rPr>
            <b/>
            <sz val="8"/>
            <color indexed="81"/>
            <rFont val="Tahoma"/>
            <family val="2"/>
          </rPr>
          <t>Enter Logging Period, in hours:</t>
        </r>
        <r>
          <rPr>
            <sz val="8"/>
            <color indexed="81"/>
            <rFont val="Tahoma"/>
            <family val="2"/>
          </rPr>
          <t xml:space="preserve">
Bit 7
Logger Speed:
Range 0-31.75
Multiples 0.25 hours
0=Locked to Samping Rate(see bit#7)
</t>
        </r>
      </text>
    </comment>
    <comment ref="C9" authorId="2" shapeId="0" xr:uid="{FD2D9058-17E5-4E5A-BD69-7EB00D9EB6B8}">
      <text>
        <r>
          <rPr>
            <sz val="9"/>
            <color indexed="81"/>
            <rFont val="Tahoma"/>
            <family val="2"/>
          </rPr>
          <t>Sampling Rate:
0=Every 1 minute
1=Every 15 minutes</t>
        </r>
      </text>
    </comment>
    <comment ref="C13" authorId="1" shapeId="0" xr:uid="{4F84C529-D1A3-4943-B931-3457B706ECDD}">
      <text>
        <r>
          <rPr>
            <b/>
            <sz val="8"/>
            <color indexed="81"/>
            <rFont val="Tahoma"/>
            <family val="2"/>
          </rPr>
          <t xml:space="preserve"> Enter GSM listen period:
Time in Minutes.
(155 mins max)
(Multiples of 5)</t>
        </r>
      </text>
    </comment>
    <comment ref="B23" authorId="2" shapeId="0" xr:uid="{01BBE08F-1E39-4BF4-BF1C-48CEE390B834}">
      <text>
        <r>
          <rPr>
            <sz val="9"/>
            <color indexed="81"/>
            <rFont val="Tahoma"/>
            <family val="2"/>
          </rPr>
          <t>If the End Time entered is before the Start time, no scheduled data will be transmitted</t>
        </r>
      </text>
    </comment>
    <comment ref="C31" authorId="3" shapeId="0" xr:uid="{327501A9-962D-4241-BE09-F7A2EAD0A273}">
      <text>
        <r>
          <rPr>
            <sz val="9"/>
            <color indexed="81"/>
            <rFont val="Tahoma"/>
            <family val="2"/>
          </rPr>
          <t>Valid range 0-3
0 = CAT-M1
1 = NB-IOT
2 = GSM</t>
        </r>
      </text>
    </comment>
    <comment ref="C41" authorId="4" shapeId="0" xr:uid="{6D4AC1F2-CFF5-4EAC-86E2-A49B900D7434}">
      <text>
        <r>
          <rPr>
            <sz val="8"/>
            <color indexed="81"/>
            <rFont val="Tahoma"/>
            <family val="2"/>
          </rPr>
          <t>7 max
3 LSB</t>
        </r>
      </text>
    </comment>
    <comment ref="C42" authorId="4" shapeId="0" xr:uid="{85B9F1EC-15FC-4932-86F3-107D22A8A34D}">
      <text>
        <r>
          <rPr>
            <b/>
            <sz val="8"/>
            <color indexed="81"/>
            <rFont val="Tahoma"/>
            <family val="2"/>
          </rPr>
          <t xml:space="preserve">Enter Nr of seconds to elapse between each re-try.
10 seconds min,
</t>
        </r>
        <r>
          <rPr>
            <sz val="8"/>
            <color indexed="81"/>
            <rFont val="Tahoma"/>
            <family val="2"/>
          </rPr>
          <t>320 seconds max
31 max - 5 MSB</t>
        </r>
      </text>
    </comment>
    <comment ref="C53" authorId="3" shapeId="0" xr:uid="{56D51084-F1BD-439F-AAE8-B4A5A5619F42}">
      <text>
        <r>
          <rPr>
            <sz val="9"/>
            <color indexed="81"/>
            <rFont val="Tahoma"/>
            <family val="2"/>
          </rPr>
          <t xml:space="preserve">See S26 bit0 
If S26 bit0 is set, this field becomes a Temperature alarm.
Note that because the alarm limit configurator only works with positive integers there is included an
offset of +30. If the temperature threshold is to be set to -10°C then the value enterred would be 20
</t>
        </r>
      </text>
    </comment>
    <comment ref="I58" authorId="2" shapeId="0" xr:uid="{4C4EF053-14FF-49C4-8DEB-5CACB10BD294}">
      <text>
        <r>
          <rPr>
            <sz val="9"/>
            <color indexed="81"/>
            <rFont val="Tahoma"/>
            <family val="2"/>
          </rPr>
          <t>1= Alarm if Tank Not emptying
0= Alarm if Not Filling</t>
        </r>
      </text>
    </comment>
    <comment ref="C60" authorId="4" shapeId="0" xr:uid="{5567B6AF-203C-48DB-90F9-2BC9BFE3BFE9}">
      <text>
        <r>
          <rPr>
            <sz val="8"/>
            <color indexed="81"/>
            <rFont val="Tahoma"/>
            <family val="2"/>
          </rPr>
          <t xml:space="preserve">Range 5-63, in increments of 1 units.
</t>
        </r>
      </text>
    </comment>
    <comment ref="F60" authorId="4" shapeId="0" xr:uid="{A3F33A8A-A383-497D-8CC9-F70F9B63BA79}">
      <text>
        <r>
          <rPr>
            <sz val="8"/>
            <color indexed="81"/>
            <rFont val="Tahoma"/>
            <family val="2"/>
          </rPr>
          <t>Range 5-63, in increments of 1 units.</t>
        </r>
      </text>
    </comment>
    <comment ref="I60" authorId="5" shapeId="0" xr:uid="{11BB3E6F-4D01-4751-AA56-6703A9C4203C}">
      <text>
        <r>
          <rPr>
            <sz val="9"/>
            <color indexed="81"/>
            <rFont val="Tahoma"/>
            <family val="2"/>
          </rPr>
          <t xml:space="preserve">Allowed values between 0 and 63 units in increments of 1 unit
</t>
        </r>
      </text>
    </comment>
    <comment ref="B83" authorId="2" shapeId="0" xr:uid="{83D15F89-3728-46B1-8418-2145CF3D8415}">
      <text>
        <r>
          <rPr>
            <sz val="9"/>
            <color indexed="81"/>
            <rFont val="Tahoma"/>
            <family val="2"/>
          </rPr>
          <t>If using a waveguide the recommended value of S17 is 0014FF3C3C</t>
        </r>
      </text>
    </comment>
    <comment ref="C87" authorId="0" shapeId="0" xr:uid="{3C3BAEBE-D1F1-4060-8A18-7D1E642FB99D}">
      <text>
        <r>
          <rPr>
            <sz val="8"/>
            <color indexed="81"/>
            <rFont val="Tahoma"/>
            <family val="2"/>
          </rPr>
          <t>Assist SRC scoring
ASCII numeric</t>
        </r>
      </text>
    </comment>
    <comment ref="C118" authorId="3" shapeId="0" xr:uid="{C104AD0C-5C32-49C8-BA7E-D7CC6397E92F}">
      <text>
        <r>
          <rPr>
            <sz val="9"/>
            <color indexed="81"/>
            <rFont val="Tahoma"/>
            <family val="2"/>
          </rPr>
          <t>If set, then the setting S4 is re-purposed for a temperature alarm. 
Note that the alarm units are Tamb + 30 (Deg.C)
eg, to alarm if the Temperature drop below +2 degrees C, set this bit and 
S4 =4020</t>
        </r>
      </text>
    </comment>
    <comment ref="C122" authorId="6" shapeId="0" xr:uid="{91BFF8C8-8A58-4AEF-BE8F-56A4418FE49B}">
      <text>
        <r>
          <rPr>
            <sz val="9"/>
            <color indexed="81"/>
            <rFont val="Tahoma"/>
            <family val="2"/>
          </rPr>
          <t>This bit sets the Alarm Type to be used. Either No Change Alarm or DynLim2 Can be selected. Both cannot be enabled at the same time.</t>
        </r>
      </text>
    </comment>
    <comment ref="C141" authorId="6" shapeId="0" xr:uid="{68E312BE-3F40-475F-BA60-6E5CFD30F5DD}">
      <text>
        <r>
          <rPr>
            <sz val="9"/>
            <color indexed="81"/>
            <rFont val="Tahoma"/>
            <family val="2"/>
          </rPr>
          <t>If all retry tickets (S23) fail to connect or access the server on the scheduled msg #4, new single retries will be done successively on a 1h offset, until it connects the server. If the cause of connection failure is due to supercapacitor undervoltage, the 1h retry won't initiate.</t>
        </r>
      </text>
    </comment>
    <comment ref="C142" authorId="6" shapeId="0" xr:uid="{73FA719B-89A1-4E51-A57F-CBA495496C9D}">
      <text>
        <r>
          <rPr>
            <sz val="9"/>
            <color indexed="81"/>
            <rFont val="Tahoma"/>
            <family val="2"/>
          </rPr>
          <t>After S7 has been alarmed, message 9 will be uploaded when this timer expires. This is useful to find the time it takes to fill the tank.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MartinLintzgy</author>
    <author>Martin Lintzgy</author>
    <author>Martin Callanan</author>
    <author>Delfim Pinto</author>
  </authors>
  <commentList>
    <comment ref="A5" authorId="0" shapeId="0" xr:uid="{859C7A6A-A31F-4888-BE10-0837687DF771}">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686E5FB4-4839-4567-9B03-7C182F39DC36}">
      <text>
        <r>
          <rPr>
            <b/>
            <sz val="8"/>
            <color indexed="81"/>
            <rFont val="Tahoma"/>
            <family val="2"/>
          </rPr>
          <t>Enter Logging Period, in hours:</t>
        </r>
        <r>
          <rPr>
            <sz val="8"/>
            <color indexed="81"/>
            <rFont val="Tahoma"/>
            <family val="2"/>
          </rPr>
          <t xml:space="preserve">
Bit 7
Logger Speed:
Range 0-31.75
Multiples 0.25 hours
0=Locked to Samping Rate(see bit#7)
</t>
        </r>
      </text>
    </comment>
    <comment ref="C9" authorId="2" shapeId="0" xr:uid="{A74479FA-F17F-4592-ADE8-F440AB406811}">
      <text>
        <r>
          <rPr>
            <sz val="9"/>
            <color indexed="81"/>
            <rFont val="Tahoma"/>
            <family val="2"/>
          </rPr>
          <t>Sampling Rate:
0=Every 1 minute
1=Every 15 minutes</t>
        </r>
      </text>
    </comment>
    <comment ref="C13" authorId="1" shapeId="0" xr:uid="{078CB3CB-5C37-4415-AB8F-9482FF774DA0}">
      <text>
        <r>
          <rPr>
            <b/>
            <sz val="8"/>
            <color indexed="81"/>
            <rFont val="Tahoma"/>
            <family val="2"/>
          </rPr>
          <t xml:space="preserve"> Enter GSM listen period:
Time in Minutes.
(155 mins max)
(Multiples of 5)</t>
        </r>
      </text>
    </comment>
    <comment ref="B23" authorId="2" shapeId="0" xr:uid="{9D844F8D-BBFB-4F91-AB3E-17402F830C38}">
      <text>
        <r>
          <rPr>
            <sz val="9"/>
            <color indexed="81"/>
            <rFont val="Tahoma"/>
            <family val="2"/>
          </rPr>
          <t>If the End Time entered is before the Start time, no scheduled data will be transmitted</t>
        </r>
      </text>
    </comment>
    <comment ref="C31" authorId="3" shapeId="0" xr:uid="{1A97BB14-356E-4D24-A09D-5C285753D015}">
      <text>
        <r>
          <rPr>
            <sz val="9"/>
            <color indexed="81"/>
            <rFont val="Tahoma"/>
            <family val="2"/>
          </rPr>
          <t>Valid range 0-3
0 = CAT-M1
1 = NB-IOT
2 = GSM</t>
        </r>
      </text>
    </comment>
    <comment ref="C41" authorId="4" shapeId="0" xr:uid="{90A41C7E-56F4-4240-AC25-8E0F3E106AB3}">
      <text>
        <r>
          <rPr>
            <sz val="8"/>
            <color indexed="81"/>
            <rFont val="Tahoma"/>
            <family val="2"/>
          </rPr>
          <t>7 max
3 LSB</t>
        </r>
      </text>
    </comment>
    <comment ref="C42" authorId="4" shapeId="0" xr:uid="{6DB26A6E-E21A-4C49-AD07-3C7B20EA75D5}">
      <text>
        <r>
          <rPr>
            <b/>
            <sz val="8"/>
            <color indexed="81"/>
            <rFont val="Tahoma"/>
            <family val="2"/>
          </rPr>
          <t xml:space="preserve">Enter Nr of seconds to elapse between each re-try.
10 seconds min,
</t>
        </r>
        <r>
          <rPr>
            <sz val="8"/>
            <color indexed="81"/>
            <rFont val="Tahoma"/>
            <family val="2"/>
          </rPr>
          <t>320 seconds max
31 max - 5 MSB</t>
        </r>
      </text>
    </comment>
    <comment ref="C53" authorId="3" shapeId="0" xr:uid="{4F6628E7-2B28-4707-A4B4-834B59395B15}">
      <text>
        <r>
          <rPr>
            <sz val="9"/>
            <color indexed="81"/>
            <rFont val="Tahoma"/>
            <family val="2"/>
          </rPr>
          <t xml:space="preserve">See S26 bit0 
If S26 bit0 is set, this field becomes a Temperature alarm.
Note that because the alarm limit configurator only works with positive integers there is included an
offset of +30. If the temperature threshold is to be set to -10°C then the value enterred would be 20
</t>
        </r>
      </text>
    </comment>
    <comment ref="I58" authorId="2" shapeId="0" xr:uid="{931E69A0-F747-430A-9031-BE728E65E7C3}">
      <text>
        <r>
          <rPr>
            <sz val="9"/>
            <color indexed="81"/>
            <rFont val="Tahoma"/>
            <family val="2"/>
          </rPr>
          <t>1= Alarm if Tank Not emptying
0= Alarm if Not Filling</t>
        </r>
      </text>
    </comment>
    <comment ref="C60" authorId="4" shapeId="0" xr:uid="{ADE869EF-5C3C-4400-846D-9386E5FF9552}">
      <text>
        <r>
          <rPr>
            <sz val="8"/>
            <color indexed="81"/>
            <rFont val="Tahoma"/>
            <family val="2"/>
          </rPr>
          <t xml:space="preserve">Range 5-63, in increments of 1 units.
</t>
        </r>
      </text>
    </comment>
    <comment ref="F60" authorId="4" shapeId="0" xr:uid="{0971B7D6-B870-42BE-8E8E-3FAD26AAC2BD}">
      <text>
        <r>
          <rPr>
            <sz val="8"/>
            <color indexed="81"/>
            <rFont val="Tahoma"/>
            <family val="2"/>
          </rPr>
          <t>Range 5-63, in increments of 1 units.</t>
        </r>
      </text>
    </comment>
    <comment ref="I60" authorId="5" shapeId="0" xr:uid="{E662821B-6BF8-4697-B777-C698EE2CAF73}">
      <text>
        <r>
          <rPr>
            <sz val="9"/>
            <color indexed="81"/>
            <rFont val="Tahoma"/>
            <family val="2"/>
          </rPr>
          <t xml:space="preserve">Allowed values between 0 and 63 units in increments of 1 unit
</t>
        </r>
      </text>
    </comment>
    <comment ref="B83" authorId="2" shapeId="0" xr:uid="{03E23DF6-AF09-4C75-ADDF-D7A0E2812221}">
      <text>
        <r>
          <rPr>
            <sz val="9"/>
            <color indexed="81"/>
            <rFont val="Tahoma"/>
            <family val="2"/>
          </rPr>
          <t>If using a waveguide the recommended value of S17 is 0014FF3C3C</t>
        </r>
      </text>
    </comment>
    <comment ref="C87" authorId="0" shapeId="0" xr:uid="{93E5D7ED-DCA4-44E5-8252-07D5E11412E1}">
      <text>
        <r>
          <rPr>
            <sz val="8"/>
            <color indexed="81"/>
            <rFont val="Tahoma"/>
            <family val="2"/>
          </rPr>
          <t>Assist SRC scoring
ASCII numeric</t>
        </r>
      </text>
    </comment>
    <comment ref="C118" authorId="3" shapeId="0" xr:uid="{BD799DAB-7D94-43C9-B02A-9C94B237508B}">
      <text>
        <r>
          <rPr>
            <sz val="9"/>
            <color indexed="81"/>
            <rFont val="Tahoma"/>
            <family val="2"/>
          </rPr>
          <t>If set, then the setting S4 is re-purposed for a temperature alarm. 
Note that the alarm units are Tamb + 30 (Deg.C)
eg, to alarm if the Temperature drop below +2 degrees C, set this bit and 
S4 =4020</t>
        </r>
      </text>
    </comment>
    <comment ref="C122" authorId="6" shapeId="0" xr:uid="{E254965F-6389-419A-8CAB-33F88ACE51C5}">
      <text>
        <r>
          <rPr>
            <sz val="9"/>
            <color indexed="81"/>
            <rFont val="Tahoma"/>
            <family val="2"/>
          </rPr>
          <t>This bit sets the Alarm Type to be used. Either No Change Alarm or DynLim2 Can be selected. Both cannot be enabled at the same time.</t>
        </r>
      </text>
    </comment>
    <comment ref="C141" authorId="6" shapeId="0" xr:uid="{1923F785-5140-49BB-A1F6-5CDCCA719690}">
      <text>
        <r>
          <rPr>
            <sz val="9"/>
            <color indexed="81"/>
            <rFont val="Tahoma"/>
            <family val="2"/>
          </rPr>
          <t>If all retry tickets (S23) fail to connect or access the server on the scheduled msg #4, new single retries will be done successively on a 1h offset, until it connects the server. If the cause of connection failure is due to supercapacitor undervoltage, the 1h retry won't initiate.</t>
        </r>
      </text>
    </comment>
    <comment ref="C142" authorId="6" shapeId="0" xr:uid="{5EA91553-A711-40B1-BF20-B11B8E9775DA}">
      <text>
        <r>
          <rPr>
            <sz val="9"/>
            <color indexed="81"/>
            <rFont val="Tahoma"/>
            <family val="2"/>
          </rPr>
          <t>After S7 has been alarmed, message 9 will be uploaded when this timer expires. This is useful to find the time it takes to fill the tank.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Donogh</author>
    <author>MartinLintzgy</author>
    <author>Martin Lintzgy</author>
    <author xml:space="preserve"> xx</author>
    <author>Martin VL</author>
    <author>John Drummond</author>
  </authors>
  <commentList>
    <comment ref="L2" authorId="0" shapeId="0" xr:uid="{442CDBDE-E100-4C63-BAA1-12A64D9EE42C}">
      <text>
        <r>
          <rPr>
            <sz val="9"/>
            <color indexed="81"/>
            <rFont val="Tahoma"/>
            <family val="2"/>
          </rPr>
          <t>See S26.4 setting for the alarm that is enabled. For No Change Alarm S26.4 is Set, For DynLim2 Alarm S26.4 is 
Clear</t>
        </r>
      </text>
    </comment>
    <comment ref="S13" authorId="1" shapeId="0" xr:uid="{7912401B-F7BF-42A2-8C94-F68E4837C83C}">
      <text>
        <r>
          <rPr>
            <sz val="9"/>
            <color indexed="81"/>
            <rFont val="Tahoma"/>
            <family val="2"/>
          </rPr>
          <t>No fix will be 
072161046017120866425030678645111B2C302C302C302C302C302C302C302C302C302C302C302C302CC321</t>
        </r>
      </text>
    </comment>
    <comment ref="I14" authorId="0" shapeId="0" xr:uid="{FE39AB6C-3238-40AA-AB39-18B57460D31C}">
      <text>
        <r>
          <rPr>
            <sz val="9"/>
            <color indexed="81"/>
            <rFont val="Tahoma"/>
            <family val="2"/>
          </rPr>
          <t>Modem Version</t>
        </r>
      </text>
    </comment>
    <comment ref="H15" authorId="0" shapeId="0" xr:uid="{3CBD5B4F-6555-48B7-85F3-50F3D2C5A1F0}">
      <text>
        <r>
          <rPr>
            <sz val="9"/>
            <color indexed="81"/>
            <rFont val="Tahoma"/>
            <family val="2"/>
          </rPr>
          <t xml:space="preserve">FW Rev Byte 
     - Minor (bit 7-5)
     - Major (bit 4-0)
</t>
        </r>
      </text>
    </comment>
    <comment ref="L15" authorId="2" shapeId="0" xr:uid="{386862A9-1653-4517-A98F-A4B68154F364}">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S16" authorId="2" shapeId="0" xr:uid="{6A40B0FC-5741-4CD8-BBF2-12C5044DC1F7}">
      <text>
        <r>
          <rPr>
            <sz val="8"/>
            <color indexed="81"/>
            <rFont val="Tahoma"/>
            <family val="2"/>
          </rPr>
          <t xml:space="preserve">void Msg#17
</t>
        </r>
      </text>
    </comment>
    <comment ref="H17" authorId="3" shapeId="0" xr:uid="{1A78BD30-71F0-49C7-895A-62145810F6D3}">
      <text>
        <r>
          <rPr>
            <sz val="8"/>
            <color indexed="81"/>
            <rFont val="Tahoma"/>
            <family val="2"/>
          </rPr>
          <t>Bit 7 indicates Go-ACTIVE flag is set</t>
        </r>
      </text>
    </comment>
    <comment ref="H18" authorId="2" shapeId="0" xr:uid="{F4B1C891-A4E9-40F7-A847-D00C8212B619}">
      <text>
        <r>
          <rPr>
            <sz val="8"/>
            <color indexed="81"/>
            <rFont val="Tahoma"/>
            <family val="2"/>
          </rPr>
          <t>Response to AT+CSQ (GSM)
or
LTE RSRP scaled 0-31</t>
        </r>
      </text>
    </comment>
    <comment ref="H19" authorId="3" shapeId="0" xr:uid="{A3D0DBE0-4E6C-433D-9D7D-CF9AC1A6F263}">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3" shapeId="0" xr:uid="{42CF1692-2AC1-484B-AF98-27E178CA8B15}">
      <text>
        <r>
          <rPr>
            <sz val="8"/>
            <color indexed="81"/>
            <rFont val="Tahoma"/>
            <family val="2"/>
          </rPr>
          <t>Packed BCD</t>
        </r>
      </text>
    </comment>
    <comment ref="H28" authorId="4" shapeId="0" xr:uid="{894ED363-A5EC-4192-A23D-A05FE750F8D4}">
      <text>
        <r>
          <rPr>
            <sz val="8"/>
            <color indexed="81"/>
            <rFont val="Tahoma"/>
            <family val="2"/>
          </rPr>
          <t>*Message type occupies lower 6 bits. Upper 2 bits form MSB of Payload Len</t>
        </r>
      </text>
    </comment>
    <comment ref="H29" authorId="3" shapeId="0" xr:uid="{2A391658-82BB-4F7F-AD5A-400DC4D3029A}">
      <text>
        <r>
          <rPr>
            <sz val="8"/>
            <color indexed="81"/>
            <rFont val="Tahoma"/>
            <family val="2"/>
          </rPr>
          <t>Note! Payload Len is a 10 bit word:
*Nr of bytes following, not inc crc
Ie the LSB of the CRC is at ByteNr Payload_Len+15</t>
        </r>
      </text>
    </comment>
    <comment ref="H30" authorId="4" shapeId="0" xr:uid="{E1123E83-41B7-47CD-A5C0-C865F5AFE773}">
      <text>
        <r>
          <rPr>
            <sz val="8"/>
            <color indexed="81"/>
            <rFont val="Tahoma"/>
            <family val="2"/>
          </rPr>
          <t>Marks Start of variable length string</t>
        </r>
      </text>
    </comment>
    <comment ref="H32" authorId="2" shapeId="0" xr:uid="{595EEBEA-2771-4906-9281-BC36C73A5AD2}">
      <text>
        <r>
          <rPr>
            <sz val="8"/>
            <color indexed="81"/>
            <rFont val="Tahoma"/>
            <family val="2"/>
          </rPr>
          <t>Format: hhmmss.sss (quoted from GPGGA sentence).</t>
        </r>
      </text>
    </comment>
    <comment ref="H33" authorId="2" shapeId="0" xr:uid="{0BA9CEF5-9D53-4182-A71F-0C1487B80E4A}">
      <text>
        <r>
          <rPr>
            <sz val="8"/>
            <color indexed="81"/>
            <rFont val="Tahoma"/>
            <family val="2"/>
          </rPr>
          <t>Latitude: Forrmat: ddmm.mmmm N/S (quoted from GPGGA sentence).
dd 00-89 (degree).
mm.mmmm 00.0000-59.9999 (minute).</t>
        </r>
      </text>
    </comment>
    <comment ref="H34" authorId="2" shapeId="0" xr:uid="{2B064021-CBF8-46D5-8C6C-91B6A12D4091}">
      <text>
        <r>
          <rPr>
            <sz val="8"/>
            <color indexed="81"/>
            <rFont val="Tahoma"/>
            <family val="2"/>
          </rPr>
          <t>Longitude. Format: dddmm.mmmm E/W (quoted from GPGGA sentence).
ddd 000-179 (degree).</t>
        </r>
      </text>
    </comment>
    <comment ref="H35" authorId="4" shapeId="0" xr:uid="{21971C74-C8F1-484E-A294-B2518DBC1E1D}">
      <text>
        <r>
          <rPr>
            <sz val="8"/>
            <color indexed="81"/>
            <rFont val="Tahoma"/>
            <family val="2"/>
          </rPr>
          <t>Horizontal precision, 0.5-99.9 (quoted from GPGGA sentence).</t>
        </r>
      </text>
    </comment>
    <comment ref="H36" authorId="4" shapeId="0" xr:uid="{DA255F29-8C5E-4532-B3BC-C941F7113120}">
      <text>
        <r>
          <rPr>
            <sz val="8"/>
            <color indexed="81"/>
            <rFont val="Tahoma"/>
            <family val="2"/>
          </rPr>
          <t xml:space="preserve">
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4" shapeId="0" xr:uid="{08D89343-E630-497A-8B39-A488F0C84BC6}">
      <text>
        <r>
          <rPr>
            <sz val="8"/>
            <color indexed="81"/>
            <rFont val="Tahoma"/>
            <family val="2"/>
          </rPr>
          <t>GNSS positioning mode(quoted from GNGSA/GPGSA).</t>
        </r>
      </text>
    </comment>
    <comment ref="H38" authorId="4" shapeId="0" xr:uid="{D306D030-61BB-4048-9573-BCE55BD93E1F}">
      <text>
        <r>
          <rPr>
            <sz val="8"/>
            <color indexed="81"/>
            <rFont val="Tahoma"/>
            <family val="2"/>
          </rPr>
          <t>Ground heading based on true north. Format: ddd.mm (quoted from GPVT sentence).
N.B. This  value should be interpreted with caution due to the manner in which the GPS fix information is collected, i.e. sporadically as opposed to continuously.</t>
        </r>
      </text>
    </comment>
    <comment ref="H39" authorId="4" shapeId="0" xr:uid="{6409F9CF-E842-4BD3-9FD5-511A5B7873B7}">
      <text>
        <r>
          <rPr>
            <sz val="8"/>
            <color indexed="81"/>
            <rFont val="Tahoma"/>
            <family val="2"/>
          </rPr>
          <t>Speed over ground. Format: xxxx.x, unit: Km/h, accurate to one decimal place.
N.B. This  value should be interpreted with caution due to the manner in which the GPS fix information is collected, i.e. sporadically as opposed to continuously.</t>
        </r>
      </text>
    </comment>
    <comment ref="H40" authorId="4" shapeId="0" xr:uid="{856C11F6-7C5D-4622-8B6E-7E3B6892DC04}">
      <text>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4" shapeId="0" xr:uid="{D7ADA88A-B300-4A22-A5CA-9971706BA8CA}">
      <text>
        <r>
          <rPr>
            <sz val="8"/>
            <color indexed="81"/>
            <rFont val="Tahoma"/>
            <family val="2"/>
          </rPr>
          <t xml:space="preserve">
 UTC date when positioning. Format: ddmmyy (quoted from GPRMC sentence).</t>
        </r>
      </text>
    </comment>
    <comment ref="H42" authorId="2" shapeId="0" xr:uid="{F1BC70D2-243F-470A-ADD5-2275A2137570}">
      <text>
        <r>
          <rPr>
            <sz val="8"/>
            <color indexed="81"/>
            <rFont val="Tahoma"/>
            <family val="2"/>
          </rPr>
          <t>Number of satellites, from 00 to 12 (the first 0 will also be transferred, quoted from
GPGGA sentence).</t>
        </r>
      </text>
    </comment>
    <comment ref="H43" authorId="4" shapeId="0" xr:uid="{326C715F-789D-4EF8-ADC1-FF4E48D587A0}">
      <text>
        <r>
          <rPr>
            <sz val="8"/>
            <color indexed="81"/>
            <rFont val="Tahoma"/>
            <family val="2"/>
          </rPr>
          <t>Marks end of variable length string</t>
        </r>
      </text>
    </comment>
    <comment ref="C58" authorId="5" shapeId="0" xr:uid="{C008FEC3-CFBE-4F2E-9DD8-C88A74B672CF}">
      <text>
        <r>
          <rPr>
            <sz val="9"/>
            <color indexed="81"/>
            <rFont val="Tahoma"/>
            <family val="2"/>
          </rPr>
          <t>Contains the value of the number of 'Try Tickets' available when the datagram was constructed, i.e. before it was sent.</t>
        </r>
      </text>
    </comment>
    <comment ref="H58" authorId="3" shapeId="0" xr:uid="{6A90E636-EF06-433B-8FFA-C2401412331F}">
      <text>
        <r>
          <rPr>
            <sz val="8"/>
            <color indexed="81"/>
            <rFont val="Tahoma"/>
            <family val="2"/>
          </rPr>
          <t>RTC_Hours in 5 lower bits:
Try Tickets in 3 upper bits</t>
        </r>
      </text>
    </comment>
    <comment ref="AC59" authorId="4" shapeId="0" xr:uid="{B3318B2E-7D80-494C-8487-FF359643CB50}">
      <text>
        <r>
          <rPr>
            <b/>
            <sz val="8"/>
            <color indexed="81"/>
            <rFont val="Tahoma"/>
            <family val="2"/>
          </rPr>
          <t>Martin VL:</t>
        </r>
        <r>
          <rPr>
            <sz val="8"/>
            <color indexed="81"/>
            <rFont val="Tahoma"/>
            <family val="2"/>
          </rPr>
          <t xml:space="preserve">
Date of Drop</t>
        </r>
      </text>
    </comment>
    <comment ref="C61" authorId="2" shapeId="0" xr:uid="{20823C44-2E30-4CF6-83A8-3E5D7384A927}">
      <text>
        <r>
          <rPr>
            <sz val="8"/>
            <color indexed="81"/>
            <rFont val="Tahoma"/>
            <family val="2"/>
          </rPr>
          <t xml:space="preserve">RSRP Value
</t>
        </r>
      </text>
    </comment>
    <comment ref="D61" authorId="2" shapeId="0" xr:uid="{0681CDD8-AB67-482E-A600-C69801BDAB9E}">
      <text>
        <r>
          <rPr>
            <sz val="8"/>
            <color indexed="81"/>
            <rFont val="Tahoma"/>
            <family val="2"/>
          </rPr>
          <t>CE level (NBIOT only)</t>
        </r>
      </text>
    </comment>
    <comment ref="E61" authorId="2" shapeId="0" xr:uid="{2667EF47-CC0B-4916-ABCE-02D245B2337B}">
      <text>
        <r>
          <rPr>
            <sz val="8"/>
            <color indexed="81"/>
            <rFont val="Tahoma"/>
            <family val="2"/>
          </rPr>
          <t xml:space="preserve">CSQ equiv (NBIOT)
</t>
        </r>
      </text>
    </comment>
    <comment ref="F61" authorId="2" shapeId="0" xr:uid="{5A70BA7B-9E39-47EE-9636-C76B651F1154}">
      <text>
        <r>
          <rPr>
            <sz val="8"/>
            <color indexed="81"/>
            <rFont val="Tahoma"/>
            <family val="2"/>
          </rPr>
          <t xml:space="preserve">CSQ equiv (CATM1)
</t>
        </r>
      </text>
    </comment>
    <comment ref="C62" authorId="5" shapeId="0" xr:uid="{222986B7-70CC-4649-AFE6-F89B482922E5}">
      <text>
        <r>
          <rPr>
            <sz val="9"/>
            <color indexed="81"/>
            <rFont val="Tahoma"/>
            <family val="2"/>
          </rPr>
          <t xml:space="preserve">Logger speed in hh:mm
</t>
        </r>
      </text>
    </comment>
    <comment ref="H63" authorId="3" shapeId="0" xr:uid="{82A2F7DF-5394-4364-8C55-C29258BA128B}">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
</t>
        </r>
      </text>
    </comment>
    <comment ref="B66" authorId="4" shapeId="0" xr:uid="{D5DEA7D7-12FE-4804-8582-A7C80203A01B}">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4" shapeId="0" xr:uid="{E0845FF7-A43C-42E5-9421-D61FDD78F37A}">
      <text>
        <r>
          <rPr>
            <b/>
            <sz val="8"/>
            <color indexed="81"/>
            <rFont val="Tahoma"/>
            <family val="2"/>
          </rPr>
          <t>Martin VL:</t>
        </r>
        <r>
          <rPr>
            <sz val="8"/>
            <color indexed="81"/>
            <rFont val="Tahoma"/>
            <family val="2"/>
          </rPr>
          <t xml:space="preserve">
Ullage</t>
        </r>
      </text>
    </comment>
    <comment ref="C269" authorId="4" shapeId="0" xr:uid="{EA497BA4-94FE-4E54-818A-11D44F9DF55E}">
      <text>
        <r>
          <rPr>
            <b/>
            <sz val="8"/>
            <color indexed="81"/>
            <rFont val="Tahoma"/>
            <family val="2"/>
          </rPr>
          <t>Martin VL:</t>
        </r>
        <r>
          <rPr>
            <sz val="8"/>
            <color indexed="81"/>
            <rFont val="Tahoma"/>
            <family val="2"/>
          </rPr>
          <t xml:space="preserve">
SRC</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 Callanan</author>
    <author>MartinLintzgy</author>
    <author>Martin Lintzgy</author>
    <author>Delfim Pinto</author>
  </authors>
  <commentList>
    <comment ref="A5" authorId="0" shapeId="0" xr:uid="{7416AAED-9A23-421F-ACDF-0AA62A62A889}">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E73170F3-0A9C-427D-9C1E-3E5FF9F6E421}">
      <text>
        <r>
          <rPr>
            <b/>
            <sz val="8"/>
            <color indexed="81"/>
            <rFont val="Tahoma"/>
            <family val="2"/>
          </rPr>
          <t>Enter Logging Period, in hours:</t>
        </r>
        <r>
          <rPr>
            <sz val="8"/>
            <color indexed="81"/>
            <rFont val="Tahoma"/>
            <family val="2"/>
          </rPr>
          <t xml:space="preserve">
Logger Speed:
Range 0-31.75
Multiples 0.25 hours
0=Locked to Samping Rate(see bit#7)
</t>
        </r>
      </text>
    </comment>
    <comment ref="C9" authorId="2" shapeId="0" xr:uid="{41527C17-631C-45F2-A719-B9715E62EE17}">
      <text>
        <r>
          <rPr>
            <sz val="9"/>
            <color indexed="81"/>
            <rFont val="Tahoma"/>
            <family val="2"/>
          </rPr>
          <t>Sampling Rate:
0=Every 1 minute
1=Every 15 minutes</t>
        </r>
      </text>
    </comment>
    <comment ref="C13" authorId="1" shapeId="0" xr:uid="{AB6A82E8-718A-4295-B501-D8956273B9B8}">
      <text>
        <r>
          <rPr>
            <b/>
            <sz val="8"/>
            <color indexed="81"/>
            <rFont val="Tahoma"/>
            <family val="2"/>
          </rPr>
          <t xml:space="preserve"> Enter GSM listen period:
Time in Minutes.
(155 mins max)
(Multiples of 5)
Bits 0-4</t>
        </r>
      </text>
    </comment>
    <comment ref="B23" authorId="3" shapeId="0" xr:uid="{B95D81AA-7AF9-48CE-A8ED-C4493E74A7E5}">
      <text>
        <r>
          <rPr>
            <b/>
            <sz val="9"/>
            <color indexed="81"/>
            <rFont val="Tahoma"/>
            <family val="2"/>
          </rPr>
          <t>for multi - drops per day, a dial in will be no later than this time, (but not nessesarily at this time).</t>
        </r>
      </text>
    </comment>
    <comment ref="C31" authorId="4" shapeId="0" xr:uid="{4FAC8A90-31B8-416B-9078-00AFDA0C6DF6}">
      <text>
        <r>
          <rPr>
            <sz val="9"/>
            <color indexed="81"/>
            <rFont val="Tahoma"/>
            <family val="2"/>
          </rPr>
          <t>Valid range 0-3
0 = CAT-M1
1 = NB-IOT
2 = GSM</t>
        </r>
      </text>
    </comment>
    <comment ref="C44" authorId="4" shapeId="0" xr:uid="{2DF14C4E-E384-4E36-8C69-4A79CB07AFCB}">
      <text>
        <r>
          <rPr>
            <sz val="9"/>
            <color indexed="81"/>
            <rFont val="Tahoma"/>
            <family val="2"/>
          </rPr>
          <t xml:space="preserve">See S26 bit0 
If S26 bit0 is set, this field becomes a Temperature alarm.
Note that because the alarm limit configurator only works with positive integers there is included an
offset of +30. If the temperature threshold is to be set to -10°C then the value enterred would be 20
</t>
        </r>
      </text>
    </comment>
    <comment ref="I49" authorId="2" shapeId="0" xr:uid="{5A593ABF-15C4-41AB-A7B4-E8D3DECF7F8C}">
      <text>
        <r>
          <rPr>
            <sz val="9"/>
            <color indexed="81"/>
            <rFont val="Tahoma"/>
            <family val="2"/>
          </rPr>
          <t>1= Alarm if Tank Not emptying:  0= Alarm if Not Filling</t>
        </r>
      </text>
    </comment>
    <comment ref="C51" authorId="5" shapeId="0" xr:uid="{EEE69FF9-B467-41D5-B5B3-282E2A881936}">
      <text>
        <r>
          <rPr>
            <sz val="8"/>
            <color indexed="81"/>
            <rFont val="Tahoma"/>
            <family val="2"/>
          </rPr>
          <t>Range 5-63, in increments of 1 units.</t>
        </r>
      </text>
    </comment>
    <comment ref="F51" authorId="5" shapeId="0" xr:uid="{8B5E9760-654F-4DAB-B654-7E821CCBD603}">
      <text>
        <r>
          <rPr>
            <sz val="8"/>
            <color indexed="81"/>
            <rFont val="Tahoma"/>
            <family val="2"/>
          </rPr>
          <t xml:space="preserve">Range 5-63, in increments of 1 units
</t>
        </r>
      </text>
    </comment>
    <comment ref="I51" authorId="3" shapeId="0" xr:uid="{6C1A9FB5-70EE-4EBC-BA1B-F7000E2BB7FE}">
      <text>
        <r>
          <rPr>
            <sz val="9"/>
            <color indexed="81"/>
            <rFont val="Tahoma"/>
            <family val="2"/>
          </rPr>
          <t>Allowed values between 0 and 63 units in increments of 1 unit</t>
        </r>
      </text>
    </comment>
    <comment ref="B75" authorId="2" shapeId="0" xr:uid="{23EDA5AC-DBC0-445C-A1E5-6638E444F0E8}">
      <text>
        <r>
          <rPr>
            <sz val="9"/>
            <color indexed="81"/>
            <rFont val="Tahoma"/>
            <family val="2"/>
          </rPr>
          <t>If using a waveguide the recommended value of S17 is 0014FF3C3C</t>
        </r>
      </text>
    </comment>
    <comment ref="C79" authorId="0" shapeId="0" xr:uid="{E62FA27A-574E-47B2-A9B9-993BE1E413C9}">
      <text>
        <r>
          <rPr>
            <sz val="8"/>
            <color indexed="81"/>
            <rFont val="Tahoma"/>
            <family val="2"/>
          </rPr>
          <t>Assist SRC scoring
Ascii Numeric</t>
        </r>
      </text>
    </comment>
    <comment ref="C99" authorId="5" shapeId="0" xr:uid="{746B90B5-64B1-4C1C-A93E-48F54DD5499E}">
      <text>
        <r>
          <rPr>
            <sz val="8"/>
            <color indexed="81"/>
            <rFont val="Tahoma"/>
            <family val="2"/>
          </rPr>
          <t xml:space="preserve">8 max
</t>
        </r>
      </text>
    </comment>
    <comment ref="C100" authorId="5" shapeId="0" xr:uid="{0F8AB8F2-7E92-4BF6-954B-0AA54BBD55D6}">
      <text>
        <r>
          <rPr>
            <b/>
            <sz val="8"/>
            <color indexed="81"/>
            <rFont val="Tahoma"/>
            <family val="2"/>
          </rPr>
          <t xml:space="preserve">Enter Nr of seconds to elapse between each re-try.
10 seconds min,
</t>
        </r>
        <r>
          <rPr>
            <sz val="8"/>
            <color indexed="81"/>
            <rFont val="Tahoma"/>
            <family val="2"/>
          </rPr>
          <t>320 seconds max</t>
        </r>
      </text>
    </comment>
    <comment ref="C112" authorId="4" shapeId="0" xr:uid="{4E50D4D7-C3F7-49E0-9041-C21CC82EE117}">
      <text>
        <r>
          <rPr>
            <sz val="9"/>
            <color indexed="81"/>
            <rFont val="Tahoma"/>
            <family val="2"/>
          </rPr>
          <t>If set, then the setting S4 is re-purposed for a temperature alarm. 
Note that the alarm units are Tamb + 30 (Deg.C)
eg, to alarm if the Temperature drop below +2 degrees C, set this bit and 
S4 =4020</t>
        </r>
      </text>
    </comment>
    <comment ref="C135" authorId="6" shapeId="0" xr:uid="{AA9DE3CA-7DED-4577-BC21-38343519F273}">
      <text>
        <r>
          <rPr>
            <sz val="9"/>
            <color indexed="81"/>
            <rFont val="Tahoma"/>
            <family val="2"/>
          </rPr>
          <t>If all retry tickets (S23) fail to connect on the scheduled msg #4, new single retries will be done successively on a 1h offset, until it connects the server.</t>
        </r>
      </text>
    </comment>
    <comment ref="C136" authorId="6" shapeId="0" xr:uid="{1471FA5B-443A-47F1-8D52-B92842F6F263}">
      <text>
        <r>
          <rPr>
            <sz val="9"/>
            <color indexed="81"/>
            <rFont val="Tahoma"/>
            <family val="2"/>
          </rPr>
          <t>After S7 has been alarmed, message 9 will be uploaded when this timer expires. This is useful to find the time it takes to fill the tank.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 Callanan</author>
    <author>MartinLintzgy</author>
    <author>Martin Lintzgy</author>
    <author>Delfim Pinto</author>
  </authors>
  <commentList>
    <comment ref="A5" authorId="0" shapeId="0" xr:uid="{C1EDFC6C-67F6-40D7-8702-03B87BF55D06}">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35EBE287-F3AD-43C2-9BEF-ACA489F1B427}">
      <text>
        <r>
          <rPr>
            <b/>
            <sz val="8"/>
            <color indexed="81"/>
            <rFont val="Tahoma"/>
            <family val="2"/>
          </rPr>
          <t>Enter Logging Period, in hours:</t>
        </r>
        <r>
          <rPr>
            <sz val="8"/>
            <color indexed="81"/>
            <rFont val="Tahoma"/>
            <family val="2"/>
          </rPr>
          <t xml:space="preserve">
Logger Speed:
Range 0-31.75
Multiples 0.25 hours
0=Locked to Samping Rate(see bit#7)
</t>
        </r>
      </text>
    </comment>
    <comment ref="C9" authorId="2" shapeId="0" xr:uid="{33D37A84-04AC-4000-96E9-52701D0C4168}">
      <text>
        <r>
          <rPr>
            <sz val="9"/>
            <color indexed="81"/>
            <rFont val="Tahoma"/>
            <family val="2"/>
          </rPr>
          <t>Sampling Rate:
0=Every 1 minute
1=Every 15 minutes</t>
        </r>
      </text>
    </comment>
    <comment ref="C13" authorId="1" shapeId="0" xr:uid="{DE8D7E71-5DC5-493E-86DD-2463370FE8FF}">
      <text>
        <r>
          <rPr>
            <b/>
            <sz val="8"/>
            <color indexed="81"/>
            <rFont val="Tahoma"/>
            <family val="2"/>
          </rPr>
          <t xml:space="preserve"> Enter GSM listen period:
Time in Minutes.
(155 mins max)
(Multiples of 5)
Bits 0-4</t>
        </r>
      </text>
    </comment>
    <comment ref="B23" authorId="3" shapeId="0" xr:uid="{14BE79D5-4CDB-4F68-8214-76B76737971D}">
      <text>
        <r>
          <rPr>
            <b/>
            <sz val="9"/>
            <color indexed="81"/>
            <rFont val="Tahoma"/>
            <family val="2"/>
          </rPr>
          <t>for multi - drops per day, a dial in will be no later than this time, (but not nessesarily at this time).</t>
        </r>
      </text>
    </comment>
    <comment ref="C31" authorId="4" shapeId="0" xr:uid="{AEF522C7-DE9C-48A8-9746-20EE313F9871}">
      <text>
        <r>
          <rPr>
            <sz val="9"/>
            <color indexed="81"/>
            <rFont val="Tahoma"/>
            <family val="2"/>
          </rPr>
          <t>Valid range 0-3
0 = CAT-M1
1 = NB-IOT
2 = GSM</t>
        </r>
      </text>
    </comment>
    <comment ref="C44" authorId="4" shapeId="0" xr:uid="{B4287A3E-B0F5-4470-BF43-6934B06AB627}">
      <text>
        <r>
          <rPr>
            <sz val="9"/>
            <color indexed="81"/>
            <rFont val="Tahoma"/>
            <family val="2"/>
          </rPr>
          <t xml:space="preserve">See S26 bit0 
If S26 bit0 is set, this field becomes a Temperature alarm.
Note that because the alarm limit configurator only works with positive integers there is included an
offset of +30. If the temperature threshold is to be set to -10°C then the value enterred would be 20
</t>
        </r>
      </text>
    </comment>
    <comment ref="I49" authorId="2" shapeId="0" xr:uid="{805A1410-B089-4BAB-A42E-404524AA1360}">
      <text>
        <r>
          <rPr>
            <sz val="9"/>
            <color indexed="81"/>
            <rFont val="Tahoma"/>
            <family val="2"/>
          </rPr>
          <t>1= Alarm if Tank Not emptying:  0= Alarm if Not Filling</t>
        </r>
      </text>
    </comment>
    <comment ref="C51" authorId="5" shapeId="0" xr:uid="{8C01FFD8-DE20-4DC7-BB3C-8127F69FD16E}">
      <text>
        <r>
          <rPr>
            <sz val="8"/>
            <color indexed="81"/>
            <rFont val="Tahoma"/>
            <family val="2"/>
          </rPr>
          <t>Range 5-63, in increments of 1 units.</t>
        </r>
      </text>
    </comment>
    <comment ref="F51" authorId="5" shapeId="0" xr:uid="{15BAB70E-8BC5-43A7-AFF1-C53C7698AC75}">
      <text>
        <r>
          <rPr>
            <sz val="8"/>
            <color indexed="81"/>
            <rFont val="Tahoma"/>
            <family val="2"/>
          </rPr>
          <t xml:space="preserve">Range 5-63, in increments of 1 units
</t>
        </r>
      </text>
    </comment>
    <comment ref="I51" authorId="3" shapeId="0" xr:uid="{818B8478-EB73-448C-9E68-DE376EA4A1C3}">
      <text>
        <r>
          <rPr>
            <sz val="9"/>
            <color indexed="81"/>
            <rFont val="Tahoma"/>
            <family val="2"/>
          </rPr>
          <t>Allowed values between 0 and 63 units in increments of 1 unit</t>
        </r>
      </text>
    </comment>
    <comment ref="B75" authorId="2" shapeId="0" xr:uid="{AADF1582-8493-4D52-8BB9-3D9A79BB872E}">
      <text>
        <r>
          <rPr>
            <sz val="9"/>
            <color indexed="81"/>
            <rFont val="Tahoma"/>
            <family val="2"/>
          </rPr>
          <t>If using a waveguide the recommended value of S17 is 0014FF3C3C</t>
        </r>
      </text>
    </comment>
    <comment ref="C79" authorId="0" shapeId="0" xr:uid="{DB2984BB-C214-40A2-8F04-EB0CE0E3CCBE}">
      <text>
        <r>
          <rPr>
            <sz val="8"/>
            <color indexed="81"/>
            <rFont val="Tahoma"/>
            <family val="2"/>
          </rPr>
          <t>Assist SRC scoring
Ascii Numeric</t>
        </r>
      </text>
    </comment>
    <comment ref="C99" authorId="5" shapeId="0" xr:uid="{CA29D449-5B82-4776-847D-5A3C27A823DE}">
      <text>
        <r>
          <rPr>
            <sz val="8"/>
            <color indexed="81"/>
            <rFont val="Tahoma"/>
            <family val="2"/>
          </rPr>
          <t xml:space="preserve">8 max
</t>
        </r>
      </text>
    </comment>
    <comment ref="C100" authorId="5" shapeId="0" xr:uid="{1FDB5C17-5FBA-49D7-BA44-B5F05AE8855A}">
      <text>
        <r>
          <rPr>
            <b/>
            <sz val="8"/>
            <color indexed="81"/>
            <rFont val="Tahoma"/>
            <family val="2"/>
          </rPr>
          <t xml:space="preserve">Enter Nr of seconds to elapse between each re-try.
10 seconds min,
</t>
        </r>
        <r>
          <rPr>
            <sz val="8"/>
            <color indexed="81"/>
            <rFont val="Tahoma"/>
            <family val="2"/>
          </rPr>
          <t>320 seconds max</t>
        </r>
      </text>
    </comment>
    <comment ref="C112" authorId="4" shapeId="0" xr:uid="{4AEA69AF-1F03-4C49-B5B9-2CCD9858AF27}">
      <text>
        <r>
          <rPr>
            <sz val="9"/>
            <color indexed="81"/>
            <rFont val="Tahoma"/>
            <family val="2"/>
          </rPr>
          <t>If set, then the setting S4 is re-purposed for a temperature alarm. 
Note that the alarm units are Tamb + 30 (Deg.C)
eg, to alarm if the Temperature drop below +2 degrees C, set this bit and 
S4 =4020</t>
        </r>
      </text>
    </comment>
    <comment ref="C135" authorId="6" shapeId="0" xr:uid="{3D33BFC6-6770-41E2-BFD8-B8666900F63B}">
      <text>
        <r>
          <rPr>
            <sz val="9"/>
            <color indexed="81"/>
            <rFont val="Tahoma"/>
            <family val="2"/>
          </rPr>
          <t>If all retry tickets (S23) fail to connect on the scheduled msg #4, new single retries will be done successively on a 1h offset, until it connects the server.</t>
        </r>
      </text>
    </comment>
    <comment ref="C136" authorId="6" shapeId="0" xr:uid="{8D54D95B-6B57-428F-A975-ADA98C126230}">
      <text>
        <r>
          <rPr>
            <sz val="9"/>
            <color indexed="81"/>
            <rFont val="Tahoma"/>
            <family val="2"/>
          </rPr>
          <t>After S7 has been alarmed, message 9 will be uploaded when this timer expires. This is useful to find the time it takes to fill the tank.</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Donogh</author>
    <author>MartinLintzgy</author>
    <author>Martin Lintzgy</author>
    <author xml:space="preserve"> xx</author>
    <author>Martin VL</author>
    <author>John Drummond</author>
  </authors>
  <commentList>
    <comment ref="L2" authorId="0" shapeId="0" xr:uid="{94CD68E8-7578-4DE8-A3AE-617E4BA7A8A5}">
      <text>
        <r>
          <rPr>
            <sz val="9"/>
            <color indexed="81"/>
            <rFont val="Tahoma"/>
            <family val="2"/>
          </rPr>
          <t>See S26.4 setting for the alarm that is enabled. For No Change Alarm S26.4 is Set, For DynLim2 Alarm S26.4 is 
Clear</t>
        </r>
      </text>
    </comment>
    <comment ref="I14" authorId="0" shapeId="0" xr:uid="{C38DA448-ECED-4775-85AE-6D36D7D8200C}">
      <text>
        <r>
          <rPr>
            <sz val="9"/>
            <color indexed="81"/>
            <rFont val="Tahoma"/>
            <family val="2"/>
          </rPr>
          <t>Modem Version</t>
        </r>
      </text>
    </comment>
    <comment ref="S14" authorId="1" shapeId="0" xr:uid="{0DA7B216-6141-4AB8-A50C-9BC2F4471E9D}">
      <text>
        <r>
          <rPr>
            <sz val="9"/>
            <color indexed="81"/>
            <rFont val="Tahoma"/>
            <family val="2"/>
          </rPr>
          <t>No fix will be 
072161046017120866425030678645111B2C302C302C302C302C302C302C302C302C302C302C302C302CC321</t>
        </r>
      </text>
    </comment>
    <comment ref="H15" authorId="0" shapeId="0" xr:uid="{12B4BD47-3428-46B4-B5D1-DE4D8C0DD378}">
      <text>
        <r>
          <rPr>
            <sz val="9"/>
            <color indexed="81"/>
            <rFont val="Tahoma"/>
            <family val="2"/>
          </rPr>
          <t xml:space="preserve">FW Rev Byte 
     - Minor (bit 7-5)
     - Major (bit 4-0)
</t>
        </r>
      </text>
    </comment>
    <comment ref="L15" authorId="2" shapeId="0" xr:uid="{7137184A-C45C-42D6-88B7-8E5297D131FC}">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H17" authorId="3" shapeId="0" xr:uid="{952C94C4-BA0D-4B4F-B015-000F20A2BB5D}">
      <text>
        <r>
          <rPr>
            <sz val="8"/>
            <color indexed="81"/>
            <rFont val="Tahoma"/>
            <family val="2"/>
          </rPr>
          <t>Bit 7 indicates Go-ACTIVE flag is set</t>
        </r>
      </text>
    </comment>
    <comment ref="S17" authorId="2" shapeId="0" xr:uid="{B1E0A244-DDF6-4D65-8189-58BF55387E70}">
      <text>
        <r>
          <rPr>
            <sz val="8"/>
            <color indexed="81"/>
            <rFont val="Tahoma"/>
            <family val="2"/>
          </rPr>
          <t xml:space="preserve">void Msg#17
</t>
        </r>
      </text>
    </comment>
    <comment ref="H18" authorId="2" shapeId="0" xr:uid="{185B83E9-8020-402F-A610-356CBC621EC4}">
      <text>
        <r>
          <rPr>
            <sz val="8"/>
            <color indexed="81"/>
            <rFont val="Tahoma"/>
            <family val="2"/>
          </rPr>
          <t>Response to AT+CSQ (GSM)
or
LTE RSRP scaled 0-31</t>
        </r>
      </text>
    </comment>
    <comment ref="H19" authorId="3" shapeId="0" xr:uid="{718B365F-7CB3-4DF2-AC12-600525C96BC2}">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3" shapeId="0" xr:uid="{0ED493E3-C8E0-40E1-AEAA-23FD84A34108}">
      <text>
        <r>
          <rPr>
            <sz val="8"/>
            <color indexed="81"/>
            <rFont val="Tahoma"/>
            <family val="2"/>
          </rPr>
          <t>Packed BCD</t>
        </r>
      </text>
    </comment>
    <comment ref="H28" authorId="4" shapeId="0" xr:uid="{08EDFB2F-3B84-4601-A2EF-09CCED69F76A}">
      <text>
        <r>
          <rPr>
            <sz val="8"/>
            <color indexed="81"/>
            <rFont val="Tahoma"/>
            <family val="2"/>
          </rPr>
          <t>*Message type occupies lower 6 bits. Upper 2 bits form MSB of Payload Len</t>
        </r>
      </text>
    </comment>
    <comment ref="H29" authorId="3" shapeId="0" xr:uid="{F4435CF9-00BF-4F6E-99DB-1F2E8D43CEAB}">
      <text>
        <r>
          <rPr>
            <sz val="8"/>
            <color indexed="81"/>
            <rFont val="Tahoma"/>
            <family val="2"/>
          </rPr>
          <t>Note! Payload Len is a 10 bit word:
*Nr of bytes following, not inc crc
Ie the LSB of the CRC is at ByteNr Payload_Len+15</t>
        </r>
      </text>
    </comment>
    <comment ref="H30" authorId="4" shapeId="0" xr:uid="{B4A01A99-8347-4E7E-B6D3-6E44C19B7522}">
      <text>
        <r>
          <rPr>
            <sz val="8"/>
            <color indexed="81"/>
            <rFont val="Tahoma"/>
            <family val="2"/>
          </rPr>
          <t>Marks Start of variable length string</t>
        </r>
      </text>
    </comment>
    <comment ref="H32" authorId="2" shapeId="0" xr:uid="{0586AC6F-5702-4DB5-BC11-2EF4D418CB0E}">
      <text>
        <r>
          <rPr>
            <sz val="8"/>
            <color indexed="81"/>
            <rFont val="Tahoma"/>
            <family val="2"/>
          </rPr>
          <t>Format: hhmmss.sss (quoted from GPGGA sentence).</t>
        </r>
      </text>
    </comment>
    <comment ref="H33" authorId="2" shapeId="0" xr:uid="{B68DEE36-3834-4411-9EE8-A9C3A99671FD}">
      <text>
        <r>
          <rPr>
            <sz val="8"/>
            <color indexed="81"/>
            <rFont val="Tahoma"/>
            <family val="2"/>
          </rPr>
          <t>Latitude: Forrmat: ddmm.mmmm N/S (quoted from GPGGA sentence).
dd 00-89 (degree).
mm.mmmm 00.0000-59.9999 (minute).</t>
        </r>
      </text>
    </comment>
    <comment ref="H34" authorId="2" shapeId="0" xr:uid="{007644A2-D70C-4EAF-ABCA-D61BA94B043A}">
      <text>
        <r>
          <rPr>
            <sz val="8"/>
            <color indexed="81"/>
            <rFont val="Tahoma"/>
            <family val="2"/>
          </rPr>
          <t>Longitude. Format: dddmm.mmmm E/W (quoted from GPGGA sentence).
ddd 000-179 (degree).</t>
        </r>
      </text>
    </comment>
    <comment ref="H35" authorId="4" shapeId="0" xr:uid="{F4E9339A-9CFA-4F24-9452-AE9D1E2D0F66}">
      <text>
        <r>
          <rPr>
            <sz val="8"/>
            <color indexed="81"/>
            <rFont val="Tahoma"/>
            <family val="2"/>
          </rPr>
          <t>Horizontal precision, 0.5-99.9 (quoted from GPGGA sentence).</t>
        </r>
      </text>
    </comment>
    <comment ref="H36" authorId="4" shapeId="0" xr:uid="{006EBF5E-B1DB-4E17-8F20-A7CE53E28D3B}">
      <text>
        <r>
          <rPr>
            <sz val="8"/>
            <color indexed="81"/>
            <rFont val="Tahoma"/>
            <family val="2"/>
          </rPr>
          <t xml:space="preserve">
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4" shapeId="0" xr:uid="{F02CEAF9-B65C-4B34-BC89-892A7B457780}">
      <text>
        <r>
          <rPr>
            <sz val="8"/>
            <color indexed="81"/>
            <rFont val="Tahoma"/>
            <family val="2"/>
          </rPr>
          <t>GNSS positioning mode(quoted from GNGSA/GPGSA).</t>
        </r>
      </text>
    </comment>
    <comment ref="H38" authorId="4" shapeId="0" xr:uid="{4F517359-0273-4867-B9D2-612D61A1A491}">
      <text>
        <r>
          <rPr>
            <sz val="8"/>
            <color indexed="81"/>
            <rFont val="Tahoma"/>
            <family val="2"/>
          </rPr>
          <t>Ground heading based on true north. Format: ddd.mm (quoted from GPVT sentence).
N.B. This  value should be interpreted with caution due to the manner in which the GPS fix information is collected, i.e. sporadically as opposed to continuously.</t>
        </r>
      </text>
    </comment>
    <comment ref="H39" authorId="4" shapeId="0" xr:uid="{4FD2011E-FAD6-46DF-8247-8B2009CF3255}">
      <text>
        <r>
          <rPr>
            <sz val="8"/>
            <color indexed="81"/>
            <rFont val="Tahoma"/>
            <family val="2"/>
          </rPr>
          <t>Speed over ground. Format: xxxx.x, unit: Km/h, accurate to one decimal place.
N.B. This  value should be interpreted with caution due to the manner in which the GPS fix information is collected, i.e. sporadically as opposed to continuously.</t>
        </r>
      </text>
    </comment>
    <comment ref="H40" authorId="4" shapeId="0" xr:uid="{5DD834FF-7531-4CD9-90E1-69F53BD2DDE5}">
      <text>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4" shapeId="0" xr:uid="{B9143243-CCC3-4B8F-921C-9B5329A63156}">
      <text>
        <r>
          <rPr>
            <sz val="8"/>
            <color indexed="81"/>
            <rFont val="Tahoma"/>
            <family val="2"/>
          </rPr>
          <t xml:space="preserve">
 UTC date when positioning. Format: ddmmyy (quoted from GPRMC sentence).</t>
        </r>
      </text>
    </comment>
    <comment ref="H42" authorId="2" shapeId="0" xr:uid="{5AD297BA-E3C0-42C2-93CF-F27D744BAC4A}">
      <text>
        <r>
          <rPr>
            <sz val="8"/>
            <color indexed="81"/>
            <rFont val="Tahoma"/>
            <family val="2"/>
          </rPr>
          <t>Number of satellites, from 00 to 12 (the first 0 will also be transferred, quoted from
GPGGA sentence).</t>
        </r>
      </text>
    </comment>
    <comment ref="H43" authorId="4" shapeId="0" xr:uid="{E0765FFE-F1DA-4E0C-A2D0-CD56321CAF2C}">
      <text>
        <r>
          <rPr>
            <sz val="8"/>
            <color indexed="81"/>
            <rFont val="Tahoma"/>
            <family val="2"/>
          </rPr>
          <t>Marks end of variable length string</t>
        </r>
      </text>
    </comment>
    <comment ref="C58" authorId="5" shapeId="0" xr:uid="{93DE1DFE-E53D-4924-B234-7DB8B0CB789F}">
      <text>
        <r>
          <rPr>
            <sz val="9"/>
            <color indexed="81"/>
            <rFont val="Tahoma"/>
            <family val="2"/>
          </rPr>
          <t>Contains the value of the number of 'Try Tickets' available when the datagram was constructed, i.e. before it was sent.</t>
        </r>
      </text>
    </comment>
    <comment ref="H58" authorId="3" shapeId="0" xr:uid="{8F773397-D14C-48AC-893E-5B70DA71E4F8}">
      <text>
        <r>
          <rPr>
            <sz val="8"/>
            <color indexed="81"/>
            <rFont val="Tahoma"/>
            <family val="2"/>
          </rPr>
          <t>RTC_Hours in 5 lower bits:
Try Tickets in 3 upper bits</t>
        </r>
      </text>
    </comment>
    <comment ref="AC59" authorId="4" shapeId="0" xr:uid="{12247561-E374-4BD1-B199-A74DF9837C26}">
      <text>
        <r>
          <rPr>
            <b/>
            <sz val="8"/>
            <color indexed="81"/>
            <rFont val="Tahoma"/>
            <family val="2"/>
          </rPr>
          <t>Martin VL:</t>
        </r>
        <r>
          <rPr>
            <sz val="8"/>
            <color indexed="81"/>
            <rFont val="Tahoma"/>
            <family val="2"/>
          </rPr>
          <t xml:space="preserve">
Date of Drop</t>
        </r>
      </text>
    </comment>
    <comment ref="C61" authorId="2" shapeId="0" xr:uid="{1D288BAC-FDB0-4986-BCB4-B198F5359327}">
      <text>
        <r>
          <rPr>
            <sz val="8"/>
            <color indexed="81"/>
            <rFont val="Tahoma"/>
            <family val="2"/>
          </rPr>
          <t xml:space="preserve">RSRP Value
</t>
        </r>
      </text>
    </comment>
    <comment ref="D61" authorId="2" shapeId="0" xr:uid="{C4A093DD-ED52-4EA0-9F3F-9F9FD3D0BBCD}">
      <text>
        <r>
          <rPr>
            <sz val="8"/>
            <color indexed="81"/>
            <rFont val="Tahoma"/>
            <family val="2"/>
          </rPr>
          <t>CE level (NBIOT only)</t>
        </r>
      </text>
    </comment>
    <comment ref="E61" authorId="2" shapeId="0" xr:uid="{7525CC87-9FAB-42B0-B120-06AFD6794294}">
      <text>
        <r>
          <rPr>
            <sz val="8"/>
            <color indexed="81"/>
            <rFont val="Tahoma"/>
            <family val="2"/>
          </rPr>
          <t xml:space="preserve">CSQ equiv (NBIOT)
</t>
        </r>
      </text>
    </comment>
    <comment ref="F61" authorId="2" shapeId="0" xr:uid="{957A3803-2BAE-43C8-BCEF-059EE352EB89}">
      <text>
        <r>
          <rPr>
            <sz val="8"/>
            <color indexed="81"/>
            <rFont val="Tahoma"/>
            <family val="2"/>
          </rPr>
          <t xml:space="preserve">CSQ equiv (CATM1)
</t>
        </r>
      </text>
    </comment>
    <comment ref="C62" authorId="5" shapeId="0" xr:uid="{3B49CEEC-45A8-49C6-8779-577C20DA32F2}">
      <text>
        <r>
          <rPr>
            <sz val="9"/>
            <color indexed="81"/>
            <rFont val="Tahoma"/>
            <family val="2"/>
          </rPr>
          <t xml:space="preserve">Logger speed in hh:mm
</t>
        </r>
      </text>
    </comment>
    <comment ref="H63" authorId="3" shapeId="0" xr:uid="{45F55863-7407-4186-AA17-33F2DDA9668A}">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
</t>
        </r>
      </text>
    </comment>
    <comment ref="B66" authorId="4" shapeId="0" xr:uid="{8E76681C-959C-4BDA-B257-D6932CEBDDEC}">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4" shapeId="0" xr:uid="{2B0E2D6E-ADEA-4A6C-BDD3-0A3736F7CE66}">
      <text>
        <r>
          <rPr>
            <b/>
            <sz val="8"/>
            <color indexed="81"/>
            <rFont val="Tahoma"/>
            <family val="2"/>
          </rPr>
          <t>Martin VL:</t>
        </r>
        <r>
          <rPr>
            <sz val="8"/>
            <color indexed="81"/>
            <rFont val="Tahoma"/>
            <family val="2"/>
          </rPr>
          <t xml:space="preserve">
Ullage</t>
        </r>
      </text>
    </comment>
    <comment ref="C269" authorId="4" shapeId="0" xr:uid="{A21E69E9-6524-46D7-9D22-245A3D085066}">
      <text>
        <r>
          <rPr>
            <b/>
            <sz val="8"/>
            <color indexed="81"/>
            <rFont val="Tahoma"/>
            <family val="2"/>
          </rPr>
          <t>Martin VL:</t>
        </r>
        <r>
          <rPr>
            <sz val="8"/>
            <color indexed="81"/>
            <rFont val="Tahoma"/>
            <family val="2"/>
          </rPr>
          <t xml:space="preserve">
SRC</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MartinLintzgy</author>
    <author>Martin Lintzgy</author>
    <author>Martin Callanan</author>
    <author>Delfim Pinto</author>
  </authors>
  <commentList>
    <comment ref="A5" authorId="0" shapeId="0" xr:uid="{2577CAE7-98D3-4A09-A29F-9E26A59B41B4}">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10F35CB8-DFF7-45AF-9EC4-FFD98D22B149}">
      <text>
        <r>
          <rPr>
            <b/>
            <sz val="8"/>
            <color indexed="81"/>
            <rFont val="Tahoma"/>
            <family val="2"/>
          </rPr>
          <t>Enter Logging Period, in hours:</t>
        </r>
        <r>
          <rPr>
            <sz val="8"/>
            <color indexed="81"/>
            <rFont val="Tahoma"/>
            <family val="2"/>
          </rPr>
          <t xml:space="preserve">
Bit 7
Logger Speed:
Range 0-31.75
Multiples 0.25 hours
0=Locked to Samping Rate(see bit#7)
</t>
        </r>
      </text>
    </comment>
    <comment ref="C9" authorId="2" shapeId="0" xr:uid="{D67AFED2-7AE5-4A89-A9B8-E5F0E0BFFED9}">
      <text>
        <r>
          <rPr>
            <sz val="9"/>
            <color indexed="81"/>
            <rFont val="Tahoma"/>
            <family val="2"/>
          </rPr>
          <t>Sampling Rate:
0=Every 1 minute
1=Every 15 minutes</t>
        </r>
      </text>
    </comment>
    <comment ref="C13" authorId="1" shapeId="0" xr:uid="{81B61FA5-C0C6-4EC1-8464-6ADAFDABECBC}">
      <text>
        <r>
          <rPr>
            <b/>
            <sz val="8"/>
            <color indexed="81"/>
            <rFont val="Tahoma"/>
            <family val="2"/>
          </rPr>
          <t xml:space="preserve"> Enter GSM listen period:
Time in Minutes.
(155 mins max)
(Multiples of 5)</t>
        </r>
      </text>
    </comment>
    <comment ref="B23" authorId="2" shapeId="0" xr:uid="{B9B952B9-15B1-457B-84B3-94B13554C65E}">
      <text>
        <r>
          <rPr>
            <sz val="9"/>
            <color indexed="81"/>
            <rFont val="Tahoma"/>
            <family val="2"/>
          </rPr>
          <t>If the End Time entered is before the Start time, no scheduled data will be transmitted</t>
        </r>
      </text>
    </comment>
    <comment ref="C31" authorId="3" shapeId="0" xr:uid="{C89590F5-EA75-47D3-BC94-AB45F47B550B}">
      <text>
        <r>
          <rPr>
            <sz val="9"/>
            <color indexed="81"/>
            <rFont val="Tahoma"/>
            <family val="2"/>
          </rPr>
          <t>Valid range 0-3
0 = CAT-M1
1 = NB-IOT
2 = GSM</t>
        </r>
      </text>
    </comment>
    <comment ref="C41" authorId="4" shapeId="0" xr:uid="{2D2AD61B-A4AE-4060-AEE8-90A0655A695A}">
      <text>
        <r>
          <rPr>
            <sz val="8"/>
            <color indexed="81"/>
            <rFont val="Tahoma"/>
            <family val="2"/>
          </rPr>
          <t>7 max
3 LSB</t>
        </r>
      </text>
    </comment>
    <comment ref="C42" authorId="4" shapeId="0" xr:uid="{D643186E-6A19-4F99-BF05-8F2BF48049C4}">
      <text>
        <r>
          <rPr>
            <b/>
            <sz val="8"/>
            <color indexed="81"/>
            <rFont val="Tahoma"/>
            <family val="2"/>
          </rPr>
          <t xml:space="preserve">Enter Nr of seconds to elapse between each re-try.
10 seconds min,
</t>
        </r>
        <r>
          <rPr>
            <sz val="8"/>
            <color indexed="81"/>
            <rFont val="Tahoma"/>
            <family val="2"/>
          </rPr>
          <t>320 seconds max
31 max - 5 MSB</t>
        </r>
      </text>
    </comment>
    <comment ref="C53" authorId="3" shapeId="0" xr:uid="{9249A1EA-1271-4E90-8BD0-EF9D7D7F8E87}">
      <text>
        <r>
          <rPr>
            <sz val="9"/>
            <color indexed="81"/>
            <rFont val="Tahoma"/>
            <family val="2"/>
          </rPr>
          <t xml:space="preserve">See S26 bit0 
If S26 bit0 is set, this field becomes a Temperature alarm.
Note that because the alarm limit configurator only works with positive integers there is included an
offset of +30. If the temperature threshold is to be set to -10°C then the value enterred would be 20
</t>
        </r>
      </text>
    </comment>
    <comment ref="I58" authorId="2" shapeId="0" xr:uid="{252B8990-2D84-4A22-9187-8237DDF800D4}">
      <text>
        <r>
          <rPr>
            <sz val="9"/>
            <color indexed="81"/>
            <rFont val="Tahoma"/>
            <family val="2"/>
          </rPr>
          <t>1= Alarm if Tank Not emptying
0= Alarm if Not Filling</t>
        </r>
      </text>
    </comment>
    <comment ref="C60" authorId="4" shapeId="0" xr:uid="{580DF040-281B-44C9-B88D-F8D11E52DF57}">
      <text>
        <r>
          <rPr>
            <sz val="8"/>
            <color indexed="81"/>
            <rFont val="Tahoma"/>
            <family val="2"/>
          </rPr>
          <t xml:space="preserve">Range 5-63, in increments of 1 units.
</t>
        </r>
      </text>
    </comment>
    <comment ref="F60" authorId="4" shapeId="0" xr:uid="{DFD6541B-E1C2-4C6D-83B9-9DE60FDEA70C}">
      <text>
        <r>
          <rPr>
            <sz val="8"/>
            <color indexed="81"/>
            <rFont val="Tahoma"/>
            <family val="2"/>
          </rPr>
          <t>Range 5-63, in increments of 1 units.</t>
        </r>
      </text>
    </comment>
    <comment ref="I60" authorId="5" shapeId="0" xr:uid="{1034A212-61ED-417B-B531-65FBA93E82A7}">
      <text>
        <r>
          <rPr>
            <sz val="9"/>
            <color indexed="81"/>
            <rFont val="Tahoma"/>
            <family val="2"/>
          </rPr>
          <t xml:space="preserve">Allowed values between 0 and 63 units in increments of 1 unit
</t>
        </r>
      </text>
    </comment>
    <comment ref="B83" authorId="2" shapeId="0" xr:uid="{3926A7DD-0B47-4345-88DD-9F671962491B}">
      <text>
        <r>
          <rPr>
            <sz val="9"/>
            <color indexed="81"/>
            <rFont val="Tahoma"/>
            <family val="2"/>
          </rPr>
          <t>If using a waveguide the recommended value of S17 is 0014FF3C3C</t>
        </r>
      </text>
    </comment>
    <comment ref="C87" authorId="0" shapeId="0" xr:uid="{236657F6-4EBE-4981-9577-3D676DE1F032}">
      <text>
        <r>
          <rPr>
            <sz val="8"/>
            <color indexed="81"/>
            <rFont val="Tahoma"/>
            <family val="2"/>
          </rPr>
          <t>Assist SRC scoring
ASCII numeric</t>
        </r>
      </text>
    </comment>
    <comment ref="C118" authorId="3" shapeId="0" xr:uid="{F46F9AED-7284-4336-B11D-032486A080B4}">
      <text>
        <r>
          <rPr>
            <sz val="9"/>
            <color indexed="81"/>
            <rFont val="Tahoma"/>
            <family val="2"/>
          </rPr>
          <t>If set, then the setting S4 is re-purposed for a temperature alarm. 
Note that the alarm units are Tamb + 30 (Deg.C)
eg, to alarm if the Temperature drop below +2 degrees C, set this bit and 
S4 =4020</t>
        </r>
      </text>
    </comment>
    <comment ref="C122" authorId="6" shapeId="0" xr:uid="{13CC807F-C1CE-4D5E-9919-6C884A5EF777}">
      <text>
        <r>
          <rPr>
            <sz val="9"/>
            <color indexed="81"/>
            <rFont val="Tahoma"/>
            <family val="2"/>
          </rPr>
          <t>This bit sets the Alarm Type to be used. Either No Change Alarm or DynLim2 Can be selected. Both cannot be enabled at the same time.</t>
        </r>
      </text>
    </comment>
    <comment ref="C141" authorId="6" shapeId="0" xr:uid="{66877AC1-FAD6-4A19-BE76-35DF5CE637DC}">
      <text>
        <r>
          <rPr>
            <sz val="9"/>
            <color indexed="81"/>
            <rFont val="Tahoma"/>
            <family val="2"/>
          </rPr>
          <t>If all retry tickets (S23) fail to connect or access the server on the scheduled msg #4, new single retries will be done successively on a 1h offset, until it connects the server. If the cause of connection failure is due to supercapacitor undervoltage, the 1h retry won't initiate.</t>
        </r>
      </text>
    </comment>
    <comment ref="C142" authorId="6" shapeId="0" xr:uid="{A07A6C5E-76E8-4400-83A4-B9561FBD933B}">
      <text>
        <r>
          <rPr>
            <sz val="9"/>
            <color indexed="81"/>
            <rFont val="Tahoma"/>
            <family val="2"/>
          </rPr>
          <t>After S7 has been alarmed, message 9 will be uploaded when this timer expires. This is useful to find the time it takes to fill the tank.</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Donogh</author>
    <author>Martin Lintzgy</author>
    <author xml:space="preserve"> xx</author>
    <author>Martin VL</author>
    <author>John Drummond</author>
  </authors>
  <commentList>
    <comment ref="L2" authorId="0" shapeId="0" xr:uid="{2CE99BCF-4423-4CFB-B556-3683DAE500FB}">
      <text>
        <r>
          <rPr>
            <sz val="9"/>
            <color indexed="81"/>
            <rFont val="Tahoma"/>
            <family val="2"/>
          </rPr>
          <t>See S26.4 setting for the alarm that is enabled. For No Change Alarm S26.4 is Set, For DynLim2 Alarm S26.4 is 
Clear</t>
        </r>
      </text>
    </comment>
    <comment ref="H14" authorId="0" shapeId="0" xr:uid="{B832A7F9-1B46-4B51-AE87-082648F5A424}">
      <text>
        <r>
          <rPr>
            <sz val="9"/>
            <color indexed="81"/>
            <rFont val="Tahoma"/>
            <family val="2"/>
          </rPr>
          <t>See 733 Codes TAB for Referance</t>
        </r>
      </text>
    </comment>
    <comment ref="I14" authorId="0" shapeId="0" xr:uid="{47B80F56-5060-4631-9ABF-8DA06008D920}">
      <text>
        <r>
          <rPr>
            <sz val="9"/>
            <color indexed="81"/>
            <rFont val="Tahoma"/>
            <family val="2"/>
          </rPr>
          <t>Modem Version</t>
        </r>
      </text>
    </comment>
    <comment ref="H15" authorId="0" shapeId="0" xr:uid="{052C297D-A774-47EC-977C-3CFF46B353FA}">
      <text>
        <r>
          <rPr>
            <sz val="9"/>
            <color indexed="81"/>
            <rFont val="Tahoma"/>
            <family val="2"/>
          </rPr>
          <t xml:space="preserve">See 733 Codes TAB for Reference. 
FW Rev Byte 
     - Minor (bit 7-5)
     - Major (bit 4-0)
</t>
        </r>
      </text>
    </comment>
    <comment ref="L15" authorId="1" shapeId="0" xr:uid="{CE6D11B2-9651-45F1-AB55-1BE6412B9987}">
      <text>
        <r>
          <rPr>
            <sz val="8"/>
            <color indexed="81"/>
            <rFont val="Tahoma"/>
            <family val="2"/>
          </rPr>
          <t xml:space="preserve">(Bund closed if Set)
Note:
Flag will be set if Bund switch closed.
The flag will be clear if there is no bund switch, or the bund switch is open.
1 = Bund switch activated (alarm)
0 = normal
</t>
        </r>
      </text>
    </comment>
    <comment ref="H17" authorId="2" shapeId="0" xr:uid="{571DC258-2E94-45BB-B872-1B2502D933C9}">
      <text>
        <r>
          <rPr>
            <sz val="8"/>
            <color indexed="81"/>
            <rFont val="Tahoma"/>
            <family val="2"/>
          </rPr>
          <t>Bit 7 indicates Go-ACTIVE flag is set</t>
        </r>
      </text>
    </comment>
    <comment ref="H19" authorId="2" shapeId="0" xr:uid="{808C8B70-186D-4685-B6D5-A83C558EC4E3}">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2" shapeId="0" xr:uid="{2833B4A3-18CD-4E3B-9E48-A6DBEC8ABCC0}">
      <text>
        <r>
          <rPr>
            <sz val="8"/>
            <color indexed="81"/>
            <rFont val="Tahoma"/>
            <family val="2"/>
          </rPr>
          <t>Packed BCD</t>
        </r>
      </text>
    </comment>
    <comment ref="H28" authorId="3" shapeId="0" xr:uid="{8A2939B3-93BD-4027-9FDB-1230F03FF6CF}">
      <text>
        <r>
          <rPr>
            <sz val="8"/>
            <color indexed="81"/>
            <rFont val="Tahoma"/>
            <family val="2"/>
          </rPr>
          <t>*Message type occupies lower 6 bits. Upper 2 bits form MSB of Payload Len</t>
        </r>
      </text>
    </comment>
    <comment ref="H29" authorId="2" shapeId="0" xr:uid="{BADC9B43-E1B3-4AEB-9238-C0B1D688CA08}">
      <text>
        <r>
          <rPr>
            <sz val="8"/>
            <color indexed="81"/>
            <rFont val="Tahoma"/>
            <family val="2"/>
          </rPr>
          <t xml:space="preserve">Note! Payload Len is a 10 bit word:
*Nr of bytes following, inc crc
</t>
        </r>
      </text>
    </comment>
    <comment ref="H30" authorId="3" shapeId="0" xr:uid="{EA85FEF5-D720-4276-A770-F6A4CF4BD843}">
      <text>
        <r>
          <rPr>
            <b/>
            <sz val="8"/>
            <color indexed="81"/>
            <rFont val="Tahoma"/>
            <family val="2"/>
          </rPr>
          <t>Martin VL:</t>
        </r>
        <r>
          <rPr>
            <sz val="8"/>
            <color indexed="81"/>
            <rFont val="Tahoma"/>
            <family val="2"/>
          </rPr>
          <t xml:space="preserve">
Marks Start of variable length string</t>
        </r>
      </text>
    </comment>
    <comment ref="H32" authorId="1" shapeId="0" xr:uid="{223C7E67-DA4C-47F8-B6E5-6D00CE5BCC9F}">
      <text>
        <r>
          <rPr>
            <b/>
            <sz val="8"/>
            <color indexed="81"/>
            <rFont val="Tahoma"/>
            <family val="2"/>
          </rPr>
          <t>Martin Lintzgy:</t>
        </r>
        <r>
          <rPr>
            <sz val="8"/>
            <color indexed="81"/>
            <rFont val="Tahoma"/>
            <family val="2"/>
          </rPr>
          <t xml:space="preserve">
Format: hhmmss.sss (quoted from GPGGA sentence).</t>
        </r>
      </text>
    </comment>
    <comment ref="H33" authorId="1" shapeId="0" xr:uid="{3C4AF57D-F330-4E16-A311-DE4BF8B19D84}">
      <text>
        <r>
          <rPr>
            <b/>
            <sz val="8"/>
            <color indexed="81"/>
            <rFont val="Tahoma"/>
            <family val="2"/>
          </rPr>
          <t>Martin Lintzgy:</t>
        </r>
        <r>
          <rPr>
            <sz val="8"/>
            <color indexed="81"/>
            <rFont val="Tahoma"/>
            <family val="2"/>
          </rPr>
          <t xml:space="preserve">
Latitude: Forrmat: ddmm.mmmm N/S (quoted from GPGGA sentence).
dd 00-89 (degree).
mm.mmmm 00.0000-59.9999 (minute).</t>
        </r>
      </text>
    </comment>
    <comment ref="H34" authorId="1" shapeId="0" xr:uid="{46F75163-8AF7-460F-97A5-D78FD478D6E3}">
      <text>
        <r>
          <rPr>
            <b/>
            <sz val="8"/>
            <color indexed="81"/>
            <rFont val="Tahoma"/>
            <family val="2"/>
          </rPr>
          <t>Martin Lintzgy:</t>
        </r>
        <r>
          <rPr>
            <sz val="8"/>
            <color indexed="81"/>
            <rFont val="Tahoma"/>
            <family val="2"/>
          </rPr>
          <t xml:space="preserve">
Longitude. Format: dddmm.mmmm E/W (quoted from GPGGA sentence).
ddd 000-179 (degree).</t>
        </r>
      </text>
    </comment>
    <comment ref="H35" authorId="3" shapeId="0" xr:uid="{6D92AF15-AE8D-476C-BB53-2C4A0C0F639C}">
      <text>
        <r>
          <rPr>
            <b/>
            <sz val="8"/>
            <color indexed="81"/>
            <rFont val="Tahoma"/>
            <family val="2"/>
          </rPr>
          <t>Martin VL:</t>
        </r>
        <r>
          <rPr>
            <sz val="8"/>
            <color indexed="81"/>
            <rFont val="Tahoma"/>
            <family val="2"/>
          </rPr>
          <t xml:space="preserve">
Horizontal precision, 0.5-99.9 (quoted from GPGGA sentence).</t>
        </r>
      </text>
    </comment>
    <comment ref="H36" authorId="3" shapeId="0" xr:uid="{3F63F494-EB7E-4C9D-B69C-7B60FC298D96}">
      <text>
        <r>
          <rPr>
            <b/>
            <sz val="8"/>
            <color indexed="81"/>
            <rFont val="Tahoma"/>
            <family val="2"/>
          </rPr>
          <t>Martin VL:</t>
        </r>
        <r>
          <rPr>
            <sz val="8"/>
            <color indexed="81"/>
            <rFont val="Tahoma"/>
            <family val="2"/>
          </rPr>
          <t xml:space="preserve">
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3" shapeId="0" xr:uid="{81A0D030-D174-49DB-9FB9-B1B141EDB1A0}">
      <text>
        <r>
          <rPr>
            <b/>
            <sz val="8"/>
            <color indexed="81"/>
            <rFont val="Tahoma"/>
            <family val="2"/>
          </rPr>
          <t>Martin VL:</t>
        </r>
        <r>
          <rPr>
            <sz val="8"/>
            <color indexed="81"/>
            <rFont val="Tahoma"/>
            <family val="2"/>
          </rPr>
          <t xml:space="preserve">
GNSS positioning mode(quoted from GNGSA/GPGSA).</t>
        </r>
      </text>
    </comment>
    <comment ref="H38" authorId="3" shapeId="0" xr:uid="{DD5F681F-EA01-4A06-89F2-1F258A89281D}">
      <text>
        <r>
          <rPr>
            <b/>
            <sz val="8"/>
            <color indexed="81"/>
            <rFont val="Tahoma"/>
            <family val="2"/>
          </rPr>
          <t>Martin VL:</t>
        </r>
        <r>
          <rPr>
            <sz val="8"/>
            <color indexed="81"/>
            <rFont val="Tahoma"/>
            <family val="2"/>
          </rPr>
          <t xml:space="preserve">
Ground heading based on true north. Format: ddd.mm (quoted from GPVT sentence).
N.B. This  value should be interpreted with caution due to the manner in which the GPS fix information is collected, i.e. sporadically as opposed to continuously.</t>
        </r>
      </text>
    </comment>
    <comment ref="H39" authorId="3" shapeId="0" xr:uid="{CA4E9CE9-67D9-4C11-94EB-5B16F498C55D}">
      <text>
        <r>
          <rPr>
            <b/>
            <sz val="8"/>
            <color indexed="81"/>
            <rFont val="Tahoma"/>
            <family val="2"/>
          </rPr>
          <t>Martin VL:</t>
        </r>
        <r>
          <rPr>
            <sz val="8"/>
            <color indexed="81"/>
            <rFont val="Tahoma"/>
            <family val="2"/>
          </rPr>
          <t xml:space="preserve">
Speed over ground. Format: xxxx.x, unit: Km/h, accurate to one decimal place.
N.B. This  value should be interpreted with caution due to the manner in which the GPS fix information is collected, i.e. sporadically as opposed to continuously.</t>
        </r>
      </text>
    </comment>
    <comment ref="H40" authorId="3" shapeId="0" xr:uid="{57065D69-2AC1-475D-B8BD-BB1A9792E759}">
      <text>
        <r>
          <rPr>
            <b/>
            <sz val="8"/>
            <color indexed="81"/>
            <rFont val="Tahoma"/>
            <family val="2"/>
          </rPr>
          <t>Martin VL:</t>
        </r>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3" shapeId="0" xr:uid="{32F7EEEA-7FBB-4B82-98BF-9B6CC5ED0851}">
      <text>
        <r>
          <rPr>
            <b/>
            <sz val="8"/>
            <color indexed="81"/>
            <rFont val="Tahoma"/>
            <family val="2"/>
          </rPr>
          <t>Martin VL:</t>
        </r>
        <r>
          <rPr>
            <sz val="8"/>
            <color indexed="81"/>
            <rFont val="Tahoma"/>
            <family val="2"/>
          </rPr>
          <t xml:space="preserve">
 UTC date when positioning. Format: ddmmyy (quoted from GPRMC sentence).</t>
        </r>
      </text>
    </comment>
    <comment ref="H42" authorId="1" shapeId="0" xr:uid="{8C5E9506-C45B-4560-91E0-4EAA236F2475}">
      <text>
        <r>
          <rPr>
            <b/>
            <sz val="8"/>
            <color indexed="81"/>
            <rFont val="Tahoma"/>
            <family val="2"/>
          </rPr>
          <t>Martin Lintzgy:</t>
        </r>
        <r>
          <rPr>
            <sz val="8"/>
            <color indexed="81"/>
            <rFont val="Tahoma"/>
            <family val="2"/>
          </rPr>
          <t xml:space="preserve">
Number of satellites, from 00 to 12 (the first 0 will also be transferred, quoted from
GPGGA sentence).</t>
        </r>
      </text>
    </comment>
    <comment ref="H43" authorId="3" shapeId="0" xr:uid="{46B990CB-0911-4538-B465-2E205AADC9D5}">
      <text>
        <r>
          <rPr>
            <b/>
            <sz val="8"/>
            <color indexed="81"/>
            <rFont val="Tahoma"/>
            <family val="2"/>
          </rPr>
          <t>Martin VL:</t>
        </r>
        <r>
          <rPr>
            <sz val="8"/>
            <color indexed="81"/>
            <rFont val="Tahoma"/>
            <family val="2"/>
          </rPr>
          <t xml:space="preserve">
Marks end of variable length string</t>
        </r>
      </text>
    </comment>
    <comment ref="C58" authorId="4" shapeId="0" xr:uid="{9CCDC195-5DDF-4E46-BE01-87AE54583346}">
      <text>
        <r>
          <rPr>
            <sz val="9"/>
            <color indexed="81"/>
            <rFont val="Tahoma"/>
            <family val="2"/>
          </rPr>
          <t>Contains the value of the number of 'Try Tickets' available when the datagram was constructed, i.e. before it was sent.</t>
        </r>
      </text>
    </comment>
    <comment ref="H58" authorId="2" shapeId="0" xr:uid="{727311CC-A6B3-40DD-B90C-9C5385665E27}">
      <text>
        <r>
          <rPr>
            <sz val="8"/>
            <color indexed="81"/>
            <rFont val="Tahoma"/>
            <family val="2"/>
          </rPr>
          <t>RTC_Hours in 5 lower bits:
Try Tickets in 3 upper bits</t>
        </r>
      </text>
    </comment>
    <comment ref="AC59" authorId="3" shapeId="0" xr:uid="{F6D47688-375C-48EA-8A2B-7EA362DCDA5F}">
      <text>
        <r>
          <rPr>
            <b/>
            <sz val="8"/>
            <color indexed="81"/>
            <rFont val="Tahoma"/>
            <family val="2"/>
          </rPr>
          <t>Martin VL:</t>
        </r>
        <r>
          <rPr>
            <sz val="8"/>
            <color indexed="81"/>
            <rFont val="Tahoma"/>
            <family val="2"/>
          </rPr>
          <t xml:space="preserve">
Date of Drop</t>
        </r>
      </text>
    </comment>
    <comment ref="C62" authorId="4" shapeId="0" xr:uid="{837C0BF0-E578-4395-B38A-A5EFD66C852E}">
      <text>
        <r>
          <rPr>
            <sz val="9"/>
            <color indexed="81"/>
            <rFont val="Tahoma"/>
            <family val="2"/>
          </rPr>
          <t xml:space="preserve">Logger speed in hh:mm
</t>
        </r>
      </text>
    </comment>
    <comment ref="H63" authorId="2" shapeId="0" xr:uid="{F13DA91B-C9D5-4CC7-85E7-248B024E27D9}">
      <text>
        <r>
          <rPr>
            <b/>
            <sz val="8"/>
            <color indexed="81"/>
            <rFont val="Tahoma"/>
            <family val="2"/>
          </rPr>
          <t xml:space="preserve">Count of 10-second increments taken for logging in to GSM network + 
seconds to connect to GPRS server (GPRS mode).
</t>
        </r>
        <r>
          <rPr>
            <sz val="8"/>
            <color indexed="81"/>
            <rFont val="Tahoma"/>
            <family val="2"/>
          </rPr>
          <t>(Gives handle on power used while connecting)</t>
        </r>
        <r>
          <rPr>
            <sz val="8"/>
            <color indexed="81"/>
            <rFont val="Tahoma"/>
            <family val="2"/>
          </rPr>
          <t xml:space="preserve">
</t>
        </r>
      </text>
    </comment>
    <comment ref="B66" authorId="3" shapeId="0" xr:uid="{0C14CAFC-4725-450F-BE37-4387436133BE}">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0" shapeId="0" xr:uid="{89BE4B48-2CB3-4C6B-8C21-B1B3466318B6}">
      <text>
        <r>
          <rPr>
            <b/>
            <sz val="9"/>
            <color indexed="81"/>
            <rFont val="Tahoma"/>
            <family val="2"/>
          </rPr>
          <t>Donogh:</t>
        </r>
        <r>
          <rPr>
            <sz val="9"/>
            <color indexed="81"/>
            <rFont val="Tahoma"/>
            <family val="2"/>
          </rPr>
          <t xml:space="preserve">
Ullage</t>
        </r>
      </text>
    </comment>
    <comment ref="C269" authorId="0" shapeId="0" xr:uid="{A3106A17-9426-4E3C-8B29-327388C960B0}">
      <text>
        <r>
          <rPr>
            <b/>
            <sz val="9"/>
            <color indexed="81"/>
            <rFont val="Tahoma"/>
            <family val="2"/>
          </rPr>
          <t>Donogh:</t>
        </r>
        <r>
          <rPr>
            <sz val="9"/>
            <color indexed="81"/>
            <rFont val="Tahoma"/>
            <family val="2"/>
          </rPr>
          <t xml:space="preserve">
SCR</t>
        </r>
      </text>
    </comment>
    <comment ref="C270" authorId="0" shapeId="0" xr:uid="{B83050B1-C1E6-4F0E-B5A8-C26652681B85}">
      <text>
        <r>
          <rPr>
            <b/>
            <sz val="9"/>
            <color indexed="81"/>
            <rFont val="Tahoma"/>
            <family val="2"/>
          </rPr>
          <t>Donogh:</t>
        </r>
        <r>
          <rPr>
            <sz val="9"/>
            <color indexed="81"/>
            <rFont val="Tahoma"/>
            <family val="2"/>
          </rPr>
          <t xml:space="preserve">
Temperature</t>
        </r>
      </text>
    </comment>
    <comment ref="C271" authorId="0" shapeId="0" xr:uid="{35E84804-52D9-4164-A993-C91B51430835}">
      <text>
        <r>
          <rPr>
            <b/>
            <sz val="9"/>
            <color indexed="81"/>
            <rFont val="Tahoma"/>
            <family val="2"/>
          </rPr>
          <t>Donogh:</t>
        </r>
        <r>
          <rPr>
            <sz val="9"/>
            <color indexed="81"/>
            <rFont val="Tahoma"/>
            <family val="2"/>
          </rPr>
          <t xml:space="preserve">
RSSI</t>
        </r>
      </text>
    </comment>
    <comment ref="C398" authorId="3" shapeId="0" xr:uid="{15E5FC38-CECE-4393-A69A-1165B22A8DEE}">
      <text>
        <r>
          <rPr>
            <b/>
            <sz val="8"/>
            <color indexed="81"/>
            <rFont val="Tahoma"/>
            <family val="2"/>
          </rPr>
          <t>Martin VL:</t>
        </r>
        <r>
          <rPr>
            <sz val="8"/>
            <color indexed="81"/>
            <rFont val="Tahoma"/>
            <family val="2"/>
          </rPr>
          <t xml:space="preserve">
Ullage</t>
        </r>
      </text>
    </comment>
    <comment ref="C399" authorId="3" shapeId="0" xr:uid="{88A19EF9-95A0-4D4C-85F2-D658A6CA4DC7}">
      <text>
        <r>
          <rPr>
            <b/>
            <sz val="8"/>
            <color indexed="81"/>
            <rFont val="Tahoma"/>
            <family val="2"/>
          </rPr>
          <t>Martin VL:</t>
        </r>
        <r>
          <rPr>
            <sz val="8"/>
            <color indexed="81"/>
            <rFont val="Tahoma"/>
            <family val="2"/>
          </rPr>
          <t xml:space="preserve">
SRC</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Martin VL</author>
    <author xml:space="preserve"> xx</author>
    <author>John Drummond</author>
    <author>Martin Lintzgy</author>
    <author>MartinLintzgy</author>
    <author>Martin Callanan</author>
    <author>Delfim Pinto</author>
  </authors>
  <commentList>
    <comment ref="A5" authorId="0" shapeId="0" xr:uid="{00000000-0006-0000-0300-000001000000}">
      <text>
        <r>
          <rPr>
            <sz val="8"/>
            <color indexed="81"/>
            <rFont val="Tahoma"/>
            <family val="2"/>
          </rPr>
          <t>ECUs are manufactured with a defined set of S parameters (The parameter value profile as agreed with the customer is associated with a customer specific part number).</t>
        </r>
      </text>
    </comment>
    <comment ref="C8" authorId="1" shapeId="0" xr:uid="{00000000-0006-0000-0300-000002000000}">
      <text>
        <r>
          <rPr>
            <b/>
            <sz val="8"/>
            <color indexed="81"/>
            <rFont val="Tahoma"/>
            <family val="2"/>
          </rPr>
          <t>Enter Logging Period, in hours:</t>
        </r>
        <r>
          <rPr>
            <sz val="8"/>
            <color indexed="81"/>
            <rFont val="Tahoma"/>
            <family val="2"/>
          </rPr>
          <t xml:space="preserve">
Logger Speed:
Range 0-31.75
Multiples 0.25 hours
0=Locked to Samping Rate(see bit#7)
Bits 0:6</t>
        </r>
      </text>
    </comment>
    <comment ref="C9" authorId="2" shapeId="0" xr:uid="{00000000-0006-0000-0300-000003000000}">
      <text>
        <r>
          <rPr>
            <sz val="9"/>
            <color indexed="81"/>
            <rFont val="Tahoma"/>
            <family val="2"/>
          </rPr>
          <t>Sampling Rate:
0=Every 1 minute
1=Every 15 minutes
Bit 7</t>
        </r>
      </text>
    </comment>
    <comment ref="C13" authorId="1" shapeId="0" xr:uid="{00000000-0006-0000-0300-000004000000}">
      <text>
        <r>
          <rPr>
            <b/>
            <sz val="8"/>
            <color indexed="81"/>
            <rFont val="Tahoma"/>
            <family val="2"/>
          </rPr>
          <t xml:space="preserve"> Enter GSM listen period:
Time in Minutes.
(155 mins max)
(Multiples of 5)
Bits 0:4</t>
        </r>
      </text>
    </comment>
    <comment ref="C23" authorId="3" shapeId="0" xr:uid="{00000000-0006-0000-0300-000005000000}">
      <text>
        <r>
          <rPr>
            <sz val="9"/>
            <color indexed="81"/>
            <rFont val="Tahoma"/>
            <family val="2"/>
          </rPr>
          <t>for multi - drops per day, a dial in will be no later than this time, (but not nessesarily at this time).</t>
        </r>
      </text>
    </comment>
    <comment ref="C31" authorId="4" shapeId="0" xr:uid="{00000000-0006-0000-0300-000006000000}">
      <text>
        <r>
          <rPr>
            <sz val="9"/>
            <color indexed="81"/>
            <rFont val="Tahoma"/>
            <family val="2"/>
          </rPr>
          <t>Valid range 0-3
0 = CAT-M1
1 = NB-IOT
2 = GSM</t>
        </r>
      </text>
    </comment>
    <comment ref="C42" authorId="3" shapeId="0" xr:uid="{00000000-0006-0000-0300-000007000000}">
      <text>
        <r>
          <rPr>
            <sz val="8"/>
            <color indexed="81"/>
            <rFont val="Tahoma"/>
            <family val="2"/>
          </rPr>
          <t xml:space="preserve">8 max
</t>
        </r>
      </text>
    </comment>
    <comment ref="C43" authorId="3" shapeId="0" xr:uid="{00000000-0006-0000-0300-000008000000}">
      <text>
        <r>
          <rPr>
            <b/>
            <sz val="8"/>
            <color indexed="81"/>
            <rFont val="Tahoma"/>
            <family val="2"/>
          </rPr>
          <t xml:space="preserve">Enter Nr of seconds to elapse between each re-try.
10 seconds min,
</t>
        </r>
        <r>
          <rPr>
            <sz val="8"/>
            <color indexed="81"/>
            <rFont val="Tahoma"/>
            <family val="2"/>
          </rPr>
          <t>320 seconds max</t>
        </r>
      </text>
    </comment>
    <comment ref="C54" authorId="4" shapeId="0" xr:uid="{00000000-0006-0000-0300-000009000000}">
      <text>
        <r>
          <rPr>
            <sz val="9"/>
            <color indexed="81"/>
            <rFont val="Tahoma"/>
            <family val="2"/>
          </rPr>
          <t xml:space="preserve">See S26 bit0 
If S26 bit0 is set, this field becomes a Temperature alarm.
Note that because the alarm limit configurator only works with positive integers there is included an
offset of +30. If the temperature threshold is to be set to -10°C then the value enterred would be 20
</t>
        </r>
      </text>
    </comment>
    <comment ref="I59" authorId="2" shapeId="0" xr:uid="{00000000-0006-0000-0300-00000A000000}">
      <text>
        <r>
          <rPr>
            <sz val="9"/>
            <color indexed="81"/>
            <rFont val="Tahoma"/>
            <family val="2"/>
          </rPr>
          <t>1= Alarm if Tank Not emptying:  0= Alarm if Not Filling</t>
        </r>
      </text>
    </comment>
    <comment ref="C61" authorId="3" shapeId="0" xr:uid="{00000000-0006-0000-0300-00000B000000}">
      <text>
        <r>
          <rPr>
            <sz val="8"/>
            <color indexed="81"/>
            <rFont val="Tahoma"/>
            <family val="2"/>
          </rPr>
          <t xml:space="preserve">Range 0-6.3, in increments of 0.1 units.
Fixed Hysteresis of 0.1 units/min(15mins) will clear alarm flag)
</t>
        </r>
      </text>
    </comment>
    <comment ref="F61" authorId="3" shapeId="0" xr:uid="{00000000-0006-0000-0300-00000C000000}">
      <text>
        <r>
          <rPr>
            <sz val="8"/>
            <color indexed="81"/>
            <rFont val="Tahoma"/>
            <family val="2"/>
          </rPr>
          <t xml:space="preserve">Range 0-6.3, in increments of 0.1 units.
Fixed Hysteresis of 0.1 units/min(15mins) will clear alarm flag)
</t>
        </r>
      </text>
    </comment>
    <comment ref="I61" authorId="5" shapeId="0" xr:uid="{29F7488B-A505-43EC-86F6-1EE624BAE167}">
      <text>
        <r>
          <rPr>
            <sz val="9"/>
            <color indexed="81"/>
            <rFont val="Tahoma"/>
            <family val="2"/>
          </rPr>
          <t xml:space="preserve">Allowed values between 0 and 63 units in increments of 1 unit
</t>
        </r>
      </text>
    </comment>
    <comment ref="B85" authorId="2" shapeId="0" xr:uid="{00000000-0006-0000-0300-00000F000000}">
      <text>
        <r>
          <rPr>
            <sz val="9"/>
            <color indexed="81"/>
            <rFont val="Tahoma"/>
            <family val="2"/>
          </rPr>
          <t>If using a waveguide the recommended value of S17 is 0014FF3C3C</t>
        </r>
      </text>
    </comment>
    <comment ref="C89" authorId="0" shapeId="0" xr:uid="{00000000-0006-0000-0300-000010000000}">
      <text>
        <r>
          <rPr>
            <sz val="8"/>
            <color indexed="81"/>
            <rFont val="Tahoma"/>
            <family val="2"/>
          </rPr>
          <t>Assist SRC scoring</t>
        </r>
      </text>
    </comment>
    <comment ref="C114" authorId="4" shapeId="0" xr:uid="{00000000-0006-0000-0300-000011000000}">
      <text>
        <r>
          <rPr>
            <sz val="9"/>
            <color indexed="81"/>
            <rFont val="Tahoma"/>
            <family val="2"/>
          </rPr>
          <t>If set, then the setting S4 is re-purposed for a temperature alarm. 
Note that the alarm units are Tamb + 30 (Deg.C)
eg, to alarm if the Temperature drop below +2 degrees C, set this bit and 
S4 =4020</t>
        </r>
      </text>
    </comment>
    <comment ref="C139" authorId="6" shapeId="0" xr:uid="{AA85D202-C6BB-4EF1-B1FB-DED54D723B06}">
      <text>
        <r>
          <rPr>
            <sz val="9"/>
            <color indexed="81"/>
            <rFont val="Tahoma"/>
            <family val="2"/>
          </rPr>
          <t>If all retry tickets (S23) fail to connect on the scheduled msg #4, new single retries will be done successively on a 1h offset, until it connects the server.</t>
        </r>
      </text>
    </comment>
    <comment ref="C140" authorId="6" shapeId="0" xr:uid="{DA38EAE6-595A-4BE8-AEAE-0CAE4FBFA1FA}">
      <text>
        <r>
          <rPr>
            <sz val="9"/>
            <color indexed="81"/>
            <rFont val="Tahoma"/>
            <family val="2"/>
          </rPr>
          <t>After S7 has been alarmed, message 9 will be uploaded when this timer expires. This is useful to find the time it takes to fill the tank.</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Donogh</author>
    <author>MartinLintzgy</author>
    <author>Martin Lintzgy</author>
    <author xml:space="preserve"> xx</author>
    <author>Martin VL</author>
    <author>John Drummond</author>
  </authors>
  <commentList>
    <comment ref="L2" authorId="0" shapeId="0" xr:uid="{00000000-0006-0000-0200-000001000000}">
      <text>
        <r>
          <rPr>
            <sz val="9"/>
            <color indexed="81"/>
            <rFont val="Tahoma"/>
            <family val="2"/>
          </rPr>
          <t>See S26.4 setting for the alarm that is enabled. For No Change Alarm S26.4 is Set, For DynLim2 Alarm S26.4 is 
Clear</t>
        </r>
      </text>
    </comment>
    <comment ref="S13" authorId="1" shapeId="0" xr:uid="{12F899C1-64D2-4319-90E4-0781D2448C0D}">
      <text>
        <r>
          <rPr>
            <sz val="9"/>
            <color indexed="81"/>
            <rFont val="Tahoma"/>
            <family val="2"/>
          </rPr>
          <t>No fix will be 
072161046017120866425030678645111B2C302C302C302C302C302C302C302C302C302C302C302C302CC321</t>
        </r>
      </text>
    </comment>
    <comment ref="I14" authorId="0" shapeId="0" xr:uid="{00000000-0006-0000-0200-000004000000}">
      <text>
        <r>
          <rPr>
            <sz val="9"/>
            <color indexed="81"/>
            <rFont val="Tahoma"/>
            <family val="2"/>
          </rPr>
          <t>Modem Version</t>
        </r>
      </text>
    </comment>
    <comment ref="H15" authorId="0" shapeId="0" xr:uid="{00000000-0006-0000-0200-000005000000}">
      <text>
        <r>
          <rPr>
            <sz val="9"/>
            <color indexed="81"/>
            <rFont val="Tahoma"/>
            <family val="2"/>
          </rPr>
          <t xml:space="preserve">FW Rev Byte 
     - Minor (bit 7-5)
     - Major (bit 4-0)
</t>
        </r>
      </text>
    </comment>
    <comment ref="L15" authorId="2" shapeId="0" xr:uid="{00000000-0006-0000-0200-000006000000}">
      <text>
        <r>
          <rPr>
            <sz val="8"/>
            <color indexed="81"/>
            <rFont val="Tahoma"/>
            <family val="2"/>
          </rPr>
          <t>(Bund closed if Set)
Note:
Flag will be set if Bund switch closed.
The flag will be clear if there is no bund switch, or the bund switch is open.
1 = Bund switch activated (alarm)
0 = normal</t>
        </r>
      </text>
    </comment>
    <comment ref="H17" authorId="3" shapeId="0" xr:uid="{00000000-0006-0000-0200-000008000000}">
      <text>
        <r>
          <rPr>
            <sz val="8"/>
            <color indexed="81"/>
            <rFont val="Tahoma"/>
            <family val="2"/>
          </rPr>
          <t>Bit 7 indicates Go-ACTIVE flag is set</t>
        </r>
      </text>
    </comment>
    <comment ref="H18" authorId="2" shapeId="0" xr:uid="{00000000-0006-0000-0200-000009000000}">
      <text>
        <r>
          <rPr>
            <sz val="8"/>
            <color indexed="81"/>
            <rFont val="Tahoma"/>
            <family val="2"/>
          </rPr>
          <t>Response to AT+CSQ (GSM)
or
LTE RSRP scaled 0-31</t>
        </r>
      </text>
    </comment>
    <comment ref="H19" authorId="3" shapeId="0" xr:uid="{00000000-0006-0000-0200-00000A000000}">
      <text>
        <r>
          <rPr>
            <sz val="8"/>
            <color indexed="81"/>
            <rFont val="Tahoma"/>
            <family val="2"/>
          </rPr>
          <t>Lower 5 bits =BV field:
Battery Voltage =(30 + BV)/10
eg, if BV = 21, then actual battery voltage = 5.1 volts
Bit 5 indicates RTC is set.
Bit 6 indicates connected to 3G GSM network
Bit 7 is not used</t>
        </r>
      </text>
    </comment>
    <comment ref="H20" authorId="3" shapeId="0" xr:uid="{00000000-0006-0000-0200-00000B000000}">
      <text>
        <r>
          <rPr>
            <sz val="8"/>
            <color indexed="81"/>
            <rFont val="Tahoma"/>
            <family val="2"/>
          </rPr>
          <t>Packed BCD</t>
        </r>
      </text>
    </comment>
    <comment ref="H28" authorId="4" shapeId="0" xr:uid="{00000000-0006-0000-0200-00000C000000}">
      <text>
        <r>
          <rPr>
            <sz val="8"/>
            <color indexed="81"/>
            <rFont val="Tahoma"/>
            <family val="2"/>
          </rPr>
          <t>*Message type occupies lower 6 bits. Upper 2 bits form MSB of Payload Len</t>
        </r>
      </text>
    </comment>
    <comment ref="H29" authorId="3" shapeId="0" xr:uid="{00000000-0006-0000-0200-00000D000000}">
      <text>
        <r>
          <rPr>
            <sz val="8"/>
            <color indexed="81"/>
            <rFont val="Tahoma"/>
            <family val="2"/>
          </rPr>
          <t>Note! Payload Len is a 10 bit word:
*Nr of bytes following, not inc crc
Ie the LSB of the CRC is at ByteNr Payload_Len+15</t>
        </r>
      </text>
    </comment>
    <comment ref="H30" authorId="4" shapeId="0" xr:uid="{00000000-0006-0000-0200-00000E000000}">
      <text>
        <r>
          <rPr>
            <sz val="8"/>
            <color indexed="81"/>
            <rFont val="Tahoma"/>
            <family val="2"/>
          </rPr>
          <t>Marks Start of variable length string</t>
        </r>
      </text>
    </comment>
    <comment ref="H32" authorId="2" shapeId="0" xr:uid="{00000000-0006-0000-0200-00000F000000}">
      <text>
        <r>
          <rPr>
            <sz val="8"/>
            <color indexed="81"/>
            <rFont val="Tahoma"/>
            <family val="2"/>
          </rPr>
          <t>Format: hhmmss.sss (quoted from GPGGA sentence).</t>
        </r>
      </text>
    </comment>
    <comment ref="H33" authorId="2" shapeId="0" xr:uid="{00000000-0006-0000-0200-000010000000}">
      <text>
        <r>
          <rPr>
            <sz val="8"/>
            <color indexed="81"/>
            <rFont val="Tahoma"/>
            <family val="2"/>
          </rPr>
          <t>Latitude: Forrmat: ddmm.mmmm N/S (quoted from GPGGA sentence).
dd 00-89 (degree).
mm.mmmm 00.0000-59.9999 (minute).</t>
        </r>
      </text>
    </comment>
    <comment ref="H34" authorId="2" shapeId="0" xr:uid="{00000000-0006-0000-0200-000011000000}">
      <text>
        <r>
          <rPr>
            <sz val="8"/>
            <color indexed="81"/>
            <rFont val="Tahoma"/>
            <family val="2"/>
          </rPr>
          <t>Longitude. Format: dddmm.mmmm E/W (quoted from GPGGA sentence).
ddd 000-179 (degree).</t>
        </r>
      </text>
    </comment>
    <comment ref="H35" authorId="4" shapeId="0" xr:uid="{00000000-0006-0000-0200-000012000000}">
      <text>
        <r>
          <rPr>
            <sz val="8"/>
            <color indexed="81"/>
            <rFont val="Tahoma"/>
            <family val="2"/>
          </rPr>
          <t>Horizontal precision, 0.5-99.9 (quoted from GPGGA sentence).</t>
        </r>
      </text>
    </comment>
    <comment ref="H36" authorId="4" shapeId="0" xr:uid="{00000000-0006-0000-0200-000013000000}">
      <text>
        <r>
          <rPr>
            <sz val="8"/>
            <color indexed="81"/>
            <rFont val="Tahoma"/>
            <family val="2"/>
          </rPr>
          <t>The altitude of the antenna away from the sea level(unit: m), accurate to one decimal place(quoted from GPGGA sentence).
N.B. This  value should be interpreted with caution due to the manner in which the GPS fix information is collected, i.e. sporadically as opposed to continuously.</t>
        </r>
      </text>
    </comment>
    <comment ref="H37" authorId="4" shapeId="0" xr:uid="{00000000-0006-0000-0200-000014000000}">
      <text>
        <r>
          <rPr>
            <sz val="8"/>
            <color indexed="81"/>
            <rFont val="Tahoma"/>
            <family val="2"/>
          </rPr>
          <t>GNSS positioning mode(quoted from GNGSA/GPGSA).</t>
        </r>
      </text>
    </comment>
    <comment ref="H38" authorId="4" shapeId="0" xr:uid="{00000000-0006-0000-0200-000015000000}">
      <text>
        <r>
          <rPr>
            <sz val="8"/>
            <color indexed="81"/>
            <rFont val="Tahoma"/>
            <family val="2"/>
          </rPr>
          <t>Ground heading based on true north. Format: ddd.mm (quoted from GPVT sentence).
N.B. This  value should be interpreted with caution due to the manner in which the GPS fix information is collected, i.e. sporadically as opposed to continuously.</t>
        </r>
      </text>
    </comment>
    <comment ref="H39" authorId="4" shapeId="0" xr:uid="{00000000-0006-0000-0200-000016000000}">
      <text>
        <r>
          <rPr>
            <sz val="8"/>
            <color indexed="81"/>
            <rFont val="Tahoma"/>
            <family val="2"/>
          </rPr>
          <t>Speed over ground. Format: xxxx.x, unit: Km/h, accurate to one decimal place.
N.B. This  value should be interpreted with caution due to the manner in which the GPS fix information is collected, i.e. sporadically as opposed to continuously.</t>
        </r>
      </text>
    </comment>
    <comment ref="H40" authorId="4" shapeId="0" xr:uid="{00000000-0006-0000-0200-000017000000}">
      <text>
        <r>
          <rPr>
            <sz val="8"/>
            <color indexed="81"/>
            <rFont val="Tahoma"/>
            <family val="2"/>
          </rPr>
          <t xml:space="preserve"> Speed over ground. Format: xxxx.x, unit: knots, accurate to one decimal place.
N.B. This  value should be interpreted with caution due to the manner in which the GPS fix information is collected, i.e. sporadically as opposed to continuously.</t>
        </r>
      </text>
    </comment>
    <comment ref="H41" authorId="4" shapeId="0" xr:uid="{00000000-0006-0000-0200-000018000000}">
      <text>
        <r>
          <rPr>
            <sz val="8"/>
            <color indexed="81"/>
            <rFont val="Tahoma"/>
            <family val="2"/>
          </rPr>
          <t xml:space="preserve"> UTC date when positioning. Format: ddmmyy (quoted from GPRMC sentence).</t>
        </r>
      </text>
    </comment>
    <comment ref="H42" authorId="2" shapeId="0" xr:uid="{00000000-0006-0000-0200-000019000000}">
      <text>
        <r>
          <rPr>
            <sz val="8"/>
            <color indexed="81"/>
            <rFont val="Tahoma"/>
            <family val="2"/>
          </rPr>
          <t>Number of satellites, from 00 to 12 (the first 0 will also be transferred, quoted from
GPGGA sentence).</t>
        </r>
      </text>
    </comment>
    <comment ref="H43" authorId="4" shapeId="0" xr:uid="{00000000-0006-0000-0200-00001A000000}">
      <text>
        <r>
          <rPr>
            <sz val="8"/>
            <color indexed="81"/>
            <rFont val="Tahoma"/>
            <family val="2"/>
          </rPr>
          <t>Marks end of variable length string</t>
        </r>
      </text>
    </comment>
    <comment ref="C58" authorId="5" shapeId="0" xr:uid="{00000000-0006-0000-0200-00001B000000}">
      <text>
        <r>
          <rPr>
            <sz val="9"/>
            <color indexed="81"/>
            <rFont val="Tahoma"/>
            <family val="2"/>
          </rPr>
          <t>Contains the value of the number of 'Try Tickets' available when the datagram was constructed, i.e. before it was sent.</t>
        </r>
      </text>
    </comment>
    <comment ref="H58" authorId="3" shapeId="0" xr:uid="{00000000-0006-0000-0200-00001C000000}">
      <text>
        <r>
          <rPr>
            <sz val="8"/>
            <color indexed="81"/>
            <rFont val="Tahoma"/>
            <family val="2"/>
          </rPr>
          <t>RTC_Hours in 5 lower bits:
Try Tickets in 3 upper bits</t>
        </r>
      </text>
    </comment>
    <comment ref="AC59" authorId="4" shapeId="0" xr:uid="{00000000-0006-0000-0200-00001D000000}">
      <text>
        <r>
          <rPr>
            <b/>
            <sz val="8"/>
            <color indexed="81"/>
            <rFont val="Tahoma"/>
            <family val="2"/>
          </rPr>
          <t>Martin VL:</t>
        </r>
        <r>
          <rPr>
            <sz val="8"/>
            <color indexed="81"/>
            <rFont val="Tahoma"/>
            <family val="2"/>
          </rPr>
          <t xml:space="preserve">
Date of Drop</t>
        </r>
      </text>
    </comment>
    <comment ref="C61" authorId="2" shapeId="0" xr:uid="{00000000-0006-0000-0200-00001E000000}">
      <text>
        <r>
          <rPr>
            <sz val="8"/>
            <color indexed="81"/>
            <rFont val="Tahoma"/>
            <family val="2"/>
          </rPr>
          <t xml:space="preserve">RSRP Value
</t>
        </r>
      </text>
    </comment>
    <comment ref="D61" authorId="2" shapeId="0" xr:uid="{00000000-0006-0000-0200-00001F000000}">
      <text>
        <r>
          <rPr>
            <sz val="8"/>
            <color indexed="81"/>
            <rFont val="Tahoma"/>
            <family val="2"/>
          </rPr>
          <t>CE level (NBIOT only)</t>
        </r>
      </text>
    </comment>
    <comment ref="E61" authorId="2" shapeId="0" xr:uid="{00000000-0006-0000-0200-000020000000}">
      <text>
        <r>
          <rPr>
            <sz val="8"/>
            <color indexed="81"/>
            <rFont val="Tahoma"/>
            <family val="2"/>
          </rPr>
          <t xml:space="preserve">CSQ equiv (NBIOT)
</t>
        </r>
      </text>
    </comment>
    <comment ref="F61" authorId="2" shapeId="0" xr:uid="{00000000-0006-0000-0200-000021000000}">
      <text>
        <r>
          <rPr>
            <sz val="8"/>
            <color indexed="81"/>
            <rFont val="Tahoma"/>
            <family val="2"/>
          </rPr>
          <t xml:space="preserve">CSQ equiv (CATM1)
</t>
        </r>
      </text>
    </comment>
    <comment ref="C62" authorId="5" shapeId="0" xr:uid="{00000000-0006-0000-0200-000022000000}">
      <text>
        <r>
          <rPr>
            <sz val="9"/>
            <color indexed="81"/>
            <rFont val="Tahoma"/>
            <family val="2"/>
          </rPr>
          <t xml:space="preserve">Logger speed in hh:mm
</t>
        </r>
      </text>
    </comment>
    <comment ref="H63" authorId="3" shapeId="0" xr:uid="{00000000-0006-0000-0200-000023000000}">
      <text>
        <r>
          <rPr>
            <b/>
            <sz val="8"/>
            <color indexed="81"/>
            <rFont val="Tahoma"/>
            <family val="2"/>
          </rPr>
          <t>Count of Seconds taken for logging in to GSM network + 
seconds to connect to GPRS server (GPRS mode).
(Gives handle on power used while connecting)</t>
        </r>
        <r>
          <rPr>
            <sz val="8"/>
            <color indexed="81"/>
            <rFont val="Tahoma"/>
            <family val="2"/>
          </rPr>
          <t xml:space="preserve">
</t>
        </r>
      </text>
    </comment>
    <comment ref="B66" authorId="4" shapeId="0" xr:uid="{00000000-0006-0000-0200-000024000000}">
      <text>
        <r>
          <rPr>
            <sz val="8"/>
            <color indexed="81"/>
            <rFont val="Tahoma"/>
            <family val="2"/>
          </rPr>
          <t xml:space="preserve">This is the measurement timestamp of the scheduled measurement sample taken immediately before the payload delivery.  If the schedule offset (S24) = 0, then this is the timestamp of the most recent measurement. If S24 = X mins, then subtract X from this time to get the measurement sample timestamp - see cell AK25'
N.B. The timestamp calculations shown here are valid only if the payload contact reason is "Scheduled".
</t>
        </r>
      </text>
    </comment>
    <comment ref="C268" authorId="4" shapeId="0" xr:uid="{00000000-0006-0000-0200-000025000000}">
      <text>
        <r>
          <rPr>
            <b/>
            <sz val="8"/>
            <color indexed="81"/>
            <rFont val="Tahoma"/>
            <family val="2"/>
          </rPr>
          <t>Martin VL:</t>
        </r>
        <r>
          <rPr>
            <sz val="8"/>
            <color indexed="81"/>
            <rFont val="Tahoma"/>
            <family val="2"/>
          </rPr>
          <t xml:space="preserve">
Ullage</t>
        </r>
      </text>
    </comment>
    <comment ref="C269" authorId="4" shapeId="0" xr:uid="{00000000-0006-0000-0200-000026000000}">
      <text>
        <r>
          <rPr>
            <b/>
            <sz val="8"/>
            <color indexed="81"/>
            <rFont val="Tahoma"/>
            <family val="2"/>
          </rPr>
          <t>Martin VL:</t>
        </r>
        <r>
          <rPr>
            <sz val="8"/>
            <color indexed="81"/>
            <rFont val="Tahoma"/>
            <family val="2"/>
          </rPr>
          <t xml:space="preserve">
SRC</t>
        </r>
      </text>
    </comment>
    <comment ref="C398" authorId="4" shapeId="0" xr:uid="{51D43958-E3D6-4FF7-A514-EC0D794BC9E0}">
      <text>
        <r>
          <rPr>
            <b/>
            <sz val="8"/>
            <color indexed="81"/>
            <rFont val="Tahoma"/>
            <family val="2"/>
          </rPr>
          <t>Martin VL:</t>
        </r>
        <r>
          <rPr>
            <sz val="8"/>
            <color indexed="81"/>
            <rFont val="Tahoma"/>
            <family val="2"/>
          </rPr>
          <t xml:space="preserve">
Ullage</t>
        </r>
      </text>
    </comment>
    <comment ref="C399" authorId="4" shapeId="0" xr:uid="{EF109861-92F0-4803-B139-C9CB08F2C144}">
      <text>
        <r>
          <rPr>
            <b/>
            <sz val="8"/>
            <color indexed="81"/>
            <rFont val="Tahoma"/>
            <family val="2"/>
          </rPr>
          <t>Martin VL:</t>
        </r>
        <r>
          <rPr>
            <sz val="8"/>
            <color indexed="81"/>
            <rFont val="Tahoma"/>
            <family val="2"/>
          </rPr>
          <t xml:space="preserve">
SRC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<sst xmlns="http://schemas.openxmlformats.org/spreadsheetml/2006/main" count="5041" uniqueCount="1119">
  <si>
    <t xml:space="preserve">MODEM FW Rev
</t>
  </si>
  <si>
    <t>Ensure that Content (Macro) is Enabled - if working message will appear on "H1" Cell Change</t>
  </si>
  <si>
    <t>0001</t>
  </si>
  <si>
    <t>Measured Distance (cm)</t>
  </si>
  <si>
    <t>EchoResultCode</t>
  </si>
  <si>
    <t>Tamb</t>
  </si>
  <si>
    <t>EchoData[0] (cm)</t>
  </si>
  <si>
    <t>PeakLevel[0] (Volts)</t>
  </si>
  <si>
    <t>SonicNoiseLevel[0] (Volts)</t>
  </si>
  <si>
    <t>EchoData[1] (cm)</t>
  </si>
  <si>
    <t>PeakLevel[1] (Volts)</t>
  </si>
  <si>
    <t>SonicNoiseLevel[1] (Volts)</t>
  </si>
  <si>
    <t>EchoData[2] (cm)</t>
  </si>
  <si>
    <t>PeakLevel[2] (Volts)</t>
  </si>
  <si>
    <t>SonicNoiseLevel[2] (Volts)</t>
  </si>
  <si>
    <t>EchoData[3] (cm)</t>
  </si>
  <si>
    <t>PeakLevel[3] (Volts)</t>
  </si>
  <si>
    <t>SonicNoiseLevel[3] (Volts)</t>
  </si>
  <si>
    <t>byte0 TestSonicLog 0</t>
  </si>
  <si>
    <t>byte1 TestSonicLog 0</t>
  </si>
  <si>
    <t>byte2 TestSonicLog 0</t>
  </si>
  <si>
    <t>byte3 TestSonicLog 0</t>
  </si>
  <si>
    <t>byte0 TestSonicLog 1</t>
  </si>
  <si>
    <t>byte1 TestSonicLog 1</t>
  </si>
  <si>
    <t>byte2 TestSonicLog 1</t>
  </si>
  <si>
    <t>byte3 TestSonicLog 1</t>
  </si>
  <si>
    <t>byte0 TestSonicLog 2</t>
  </si>
  <si>
    <t>byte1 TestSonicLog 2</t>
  </si>
  <si>
    <t>byte2 TestSonicLog 2</t>
  </si>
  <si>
    <t>byte3 TestSonicLog 2</t>
  </si>
  <si>
    <t>byte0 TestSonicLog 3</t>
  </si>
  <si>
    <t>byte1 TestSonicLog 3</t>
  </si>
  <si>
    <t>byte2 TestSonicLog 3</t>
  </si>
  <si>
    <t>byte3 TestSonicLog 3</t>
  </si>
  <si>
    <t>byte0 TestSonicLog 4</t>
  </si>
  <si>
    <t>byte1 TestSonicLog 4</t>
  </si>
  <si>
    <t>byte2 TestSonicLog 4</t>
  </si>
  <si>
    <t>byte3 TestSonicLog 4</t>
  </si>
  <si>
    <t>byte0 TestSonicLog 5</t>
  </si>
  <si>
    <t>byte1 TestSonicLog 5</t>
  </si>
  <si>
    <t>byte2 TestSonicLog 5</t>
  </si>
  <si>
    <t>byte3 TestSonicLog 5</t>
  </si>
  <si>
    <t>byte0 TestSonicLog 6</t>
  </si>
  <si>
    <t>byte1 TestSonicLog 6</t>
  </si>
  <si>
    <t>byte2 TestSonicLog 6</t>
  </si>
  <si>
    <t>byte3 TestSonicLog 6</t>
  </si>
  <si>
    <t>byte0 TestSonicLog 7</t>
  </si>
  <si>
    <t>byte1 TestSonicLog 7</t>
  </si>
  <si>
    <t>byte2 TestSonicLog 7</t>
  </si>
  <si>
    <t>byte3 TestSonicLog 7</t>
  </si>
  <si>
    <t>byte0 TestSonicLog 8</t>
  </si>
  <si>
    <t>byte1 TestSonicLog 8</t>
  </si>
  <si>
    <t>byte2 TestSonicLog 8</t>
  </si>
  <si>
    <t>byte3 TestSonicLog 8</t>
  </si>
  <si>
    <t>byte0 TestSonicLog 9</t>
  </si>
  <si>
    <t>byte1 TestSonicLog 9</t>
  </si>
  <si>
    <t>byte2 TestSonicLog 9</t>
  </si>
  <si>
    <t>byte3 TestSonicLog 9</t>
  </si>
  <si>
    <t>FW_Subver</t>
  </si>
  <si>
    <t>RTC_Year</t>
  </si>
  <si>
    <t>RTC_Month</t>
  </si>
  <si>
    <t>RTC_Date</t>
  </si>
  <si>
    <t>RTC_Hour</t>
  </si>
  <si>
    <t>RTC_Minute</t>
  </si>
  <si>
    <t>RTC_Second</t>
  </si>
  <si>
    <t>RTC_TZone</t>
  </si>
  <si>
    <t>GSM Errorcode</t>
  </si>
  <si>
    <t>MsgFailCount</t>
  </si>
  <si>
    <t>GSM_ErrorCount</t>
  </si>
  <si>
    <t>GSM_Listen_Timer</t>
  </si>
  <si>
    <t>RCON@Boot</t>
  </si>
  <si>
    <t>RTC_Secs@Boot</t>
  </si>
  <si>
    <t>RTC_Min@Boot</t>
  </si>
  <si>
    <t>RTC_Hr@Boot</t>
  </si>
  <si>
    <t>RTC_Date@Boot</t>
  </si>
  <si>
    <t>DU_Reason@Boot</t>
  </si>
  <si>
    <t>GSM Module Run Time</t>
  </si>
  <si>
    <t>OSCTUNE</t>
  </si>
  <si>
    <t>StatusFlags#2</t>
  </si>
  <si>
    <t>Count of POR</t>
  </si>
  <si>
    <t>RCON_Sdw2</t>
  </si>
  <si>
    <t>Count of WDT</t>
  </si>
  <si>
    <t>Min_TEMP</t>
  </si>
  <si>
    <t>Max_Temp</t>
  </si>
  <si>
    <t>Min Loaded Bat Volts</t>
  </si>
  <si>
    <t>CRC</t>
  </si>
  <si>
    <t>RTC</t>
  </si>
  <si>
    <t>SRC</t>
  </si>
  <si>
    <t>rssi</t>
  </si>
  <si>
    <t>ºC</t>
  </si>
  <si>
    <t>Data 0</t>
  </si>
  <si>
    <t>Data 1</t>
  </si>
  <si>
    <t>Data 2</t>
  </si>
  <si>
    <t>Data 3</t>
  </si>
  <si>
    <t>Data 4</t>
  </si>
  <si>
    <t>Data 5</t>
  </si>
  <si>
    <t>Data 6</t>
  </si>
  <si>
    <t>Data 7</t>
  </si>
  <si>
    <t>Data 8</t>
  </si>
  <si>
    <t>Data 9</t>
  </si>
  <si>
    <t>Data 10</t>
  </si>
  <si>
    <t>Data 11</t>
  </si>
  <si>
    <t>Data 12</t>
  </si>
  <si>
    <t>Data 13</t>
  </si>
  <si>
    <t>Data 14</t>
  </si>
  <si>
    <t>Data 15</t>
  </si>
  <si>
    <t>Data 16</t>
  </si>
  <si>
    <t>Data 17</t>
  </si>
  <si>
    <t>Data 18</t>
  </si>
  <si>
    <t>Data 19</t>
  </si>
  <si>
    <t>Data 20</t>
  </si>
  <si>
    <t>Data 21</t>
  </si>
  <si>
    <t>Data 22</t>
  </si>
  <si>
    <t>Data 23</t>
  </si>
  <si>
    <t>Data 24</t>
  </si>
  <si>
    <t>Data 25</t>
  </si>
  <si>
    <t>Data 26</t>
  </si>
  <si>
    <t>Data 27</t>
  </si>
  <si>
    <t>crc H</t>
  </si>
  <si>
    <t>CRC H</t>
  </si>
  <si>
    <t>crc L</t>
  </si>
  <si>
    <t>CRC L</t>
  </si>
  <si>
    <t>Schedule Delay (S24)</t>
  </si>
  <si>
    <t>Comma,</t>
  </si>
  <si>
    <t>Icc-id</t>
  </si>
  <si>
    <t>UTC hh:mm:ss.s</t>
  </si>
  <si>
    <t>LAT</t>
  </si>
  <si>
    <t>LONG</t>
  </si>
  <si>
    <t>hdHop</t>
  </si>
  <si>
    <t>Alt</t>
  </si>
  <si>
    <t>Fix</t>
  </si>
  <si>
    <t>Cog</t>
  </si>
  <si>
    <t>SpKm</t>
  </si>
  <si>
    <t>SpKn</t>
  </si>
  <si>
    <t>Date: dd/mm/yy</t>
  </si>
  <si>
    <t>nSat</t>
  </si>
  <si>
    <t>Comma Terminator</t>
  </si>
  <si>
    <t>hrs</t>
  </si>
  <si>
    <t xml:space="preserve">bits 6:0 </t>
  </si>
  <si>
    <t>IMEI</t>
  </si>
  <si>
    <t>bit7</t>
  </si>
  <si>
    <t>Byte #</t>
  </si>
  <si>
    <t>Product Type</t>
  </si>
  <si>
    <t>Hardware Rev</t>
  </si>
  <si>
    <t>Contact Reason</t>
  </si>
  <si>
    <t>Sunday</t>
  </si>
  <si>
    <t>Saturday</t>
  </si>
  <si>
    <t>Friday</t>
  </si>
  <si>
    <t>Thursday</t>
  </si>
  <si>
    <t>Wednesday</t>
  </si>
  <si>
    <t>Tuesday</t>
  </si>
  <si>
    <t>Monday</t>
  </si>
  <si>
    <t>Enter Time to Dial, Hours -&gt;</t>
  </si>
  <si>
    <t>Note: If more than once per day, this will be the start time</t>
  </si>
  <si>
    <t>This command set will send data to host according to schedule --&gt;</t>
  </si>
  <si>
    <t>Day to upload</t>
  </si>
  <si>
    <t>mins</t>
  </si>
  <si>
    <t>Configuration Command -&gt;</t>
  </si>
  <si>
    <t>Message Type*</t>
  </si>
  <si>
    <t>Battery/Status</t>
  </si>
  <si>
    <t>Payload_Len*</t>
  </si>
  <si>
    <r>
      <t xml:space="preserve">CRC checking of incomming data. 1=Enable </t>
    </r>
    <r>
      <rPr>
        <i/>
        <sz val="10"/>
        <rFont val="Arial"/>
        <family val="2"/>
      </rPr>
      <t>Note! If set, will disable phone commands!</t>
    </r>
  </si>
  <si>
    <t>&lt;&lt; 31 if includes PDU Header, otherwise set to 1</t>
  </si>
  <si>
    <t>31 max</t>
  </si>
  <si>
    <t>7 max</t>
  </si>
  <si>
    <t>1=Enabled, 0 = Disable (Alarm Status flags will be set, irrespectivly)</t>
  </si>
  <si>
    <t>Alarm/ Status</t>
  </si>
  <si>
    <t>bits 0-4</t>
  </si>
  <si>
    <t>Firmware Rev</t>
  </si>
  <si>
    <t>Bat Volts</t>
  </si>
  <si>
    <t>Paste Raw Data Here &gt;&gt;</t>
  </si>
  <si>
    <t>Bund Status</t>
  </si>
  <si>
    <t>DynLim Status</t>
  </si>
  <si>
    <t>TSP Requested</t>
  </si>
  <si>
    <t>ReBoot</t>
  </si>
  <si>
    <t>Server Request</t>
  </si>
  <si>
    <t>Alarm</t>
  </si>
  <si>
    <t>Manual</t>
  </si>
  <si>
    <t>Active</t>
  </si>
  <si>
    <t>BOR Reset</t>
  </si>
  <si>
    <t>WDT Reset</t>
  </si>
  <si>
    <t>Limit 3</t>
  </si>
  <si>
    <t>Limit 2</t>
  </si>
  <si>
    <t>Limit 1</t>
  </si>
  <si>
    <t>RTC Set</t>
  </si>
  <si>
    <t>spare</t>
  </si>
  <si>
    <t>Scheduled</t>
  </si>
  <si>
    <t>Configuration commands:</t>
  </si>
  <si>
    <t>General form:-</t>
  </si>
  <si>
    <t>&lt;Password&gt;,&lt;Settings&gt;,&lt;CRC&gt;&lt;CRLF&gt;</t>
  </si>
  <si>
    <t>Example:-</t>
  </si>
  <si>
    <t>Note! The &lt;CRC&gt; field is optional. See S3</t>
  </si>
  <si>
    <t>Full PFL</t>
  </si>
  <si>
    <t>S0: Logger
Config</t>
  </si>
  <si>
    <t>Desired logger Speed, hours, in 0.25 hour increments. Max 31 hours</t>
  </si>
  <si>
    <t>Desired  sampling period: 0 if once per min, 1 if once every 15 mins</t>
  </si>
  <si>
    <t>S1: GSM 
Listen Config.</t>
  </si>
  <si>
    <t>S2: 
Schedule Configurator</t>
  </si>
  <si>
    <t>This parameter defines how the ECU is configured to regularly send logged measurement data in DataMsg #4 to the remote server application</t>
  </si>
  <si>
    <t>Upload More than once per day</t>
  </si>
  <si>
    <t>Weekly Override:
&gt; once per week</t>
  </si>
  <si>
    <t>Override weekly schedule: Enter '1' if fortnightly or once per month delivery required.</t>
  </si>
  <si>
    <t>Value</t>
  </si>
  <si>
    <t xml:space="preserve">S3:
Control Configurator
</t>
  </si>
  <si>
    <t>Verbose TSP: 1=Enable additional TSP info</t>
  </si>
  <si>
    <t>S23:
Msg Deliver Try Configurator</t>
  </si>
  <si>
    <t>TryTickets: (Try,  Nr. Of  Delivery attempts)  =</t>
  </si>
  <si>
    <t>TryPeriod: Time between Tries (seconds)=</t>
  </si>
  <si>
    <t>S24: 
Schedule Delay</t>
  </si>
  <si>
    <t>Data Drop Delay from Scheduled. Minutes, 14 max, i.e. 0x0E</t>
  </si>
  <si>
    <t>S4,5,6:
Static Limit Configurator</t>
  </si>
  <si>
    <t>Limit Polarity:
1= alarm when measured value is higher than the threshold, 
0= alarm when measured value is lower than the threshold</t>
  </si>
  <si>
    <t>1 = Enabled, 0 = Disable. N.B. Alarm Status flags in Msg headers (byte #4) will be set, irrespectively.</t>
  </si>
  <si>
    <t>S7,8: 
Dynamic Limit Configurator</t>
  </si>
  <si>
    <t>Polarity: 1=  Alarm if Rising Units:  0= Alarm if Falling Units</t>
  </si>
  <si>
    <t xml:space="preserve">The follwing Paqrameters are Ascii, with max length n, Eg (A20) = Ascii, max length =20 chars. </t>
  </si>
  <si>
    <t>S11: Unit Password (A6)</t>
  </si>
  <si>
    <t>S12: GPRS APN (A30)</t>
  </si>
  <si>
    <t>S13: GPRS APN UserNm (A20)</t>
  </si>
  <si>
    <t>S14: GPRS APN Password (A20)</t>
  </si>
  <si>
    <t>S15: Destination Server IP address or URL (A30)</t>
  </si>
  <si>
    <t>84.51.250.104</t>
  </si>
  <si>
    <t>S16: Destination Server Port Num. (A5)</t>
  </si>
  <si>
    <t>S26:
Control2 Configurator</t>
  </si>
  <si>
    <r>
      <t>Enter '1'  for once per month, on the 21st,</t>
    </r>
    <r>
      <rPr>
        <b/>
        <i/>
        <sz val="10"/>
        <rFont val="Arial"/>
        <family val="2"/>
      </rPr>
      <t xml:space="preserve"> or</t>
    </r>
    <r>
      <rPr>
        <sz val="10"/>
        <rFont val="Arial"/>
        <family val="2"/>
      </rPr>
      <t>, enter '0'  for Fortnightly on the 1st &amp; 14th each month</t>
    </r>
  </si>
  <si>
    <t>Bund switch: 1=Enable.</t>
  </si>
  <si>
    <t>Count of BOR</t>
  </si>
  <si>
    <t>Date of last failed msg drop</t>
  </si>
  <si>
    <t>S27: Sonic 
Quality Filter</t>
  </si>
  <si>
    <t>Rssi filter</t>
  </si>
  <si>
    <t>S18:
Tank Height</t>
  </si>
  <si>
    <t>S20: Not Used</t>
  </si>
  <si>
    <t>S25: Not Used</t>
  </si>
  <si>
    <t>cm</t>
  </si>
  <si>
    <t>Msg#2</t>
  </si>
  <si>
    <t>Msg#4</t>
  </si>
  <si>
    <t>Msg#8</t>
  </si>
  <si>
    <t>Msg#6</t>
  </si>
  <si>
    <t>Msg#16</t>
  </si>
  <si>
    <t>Msg#17</t>
  </si>
  <si>
    <t>Message Examples:</t>
  </si>
  <si>
    <t>Tek733,S1-02,S3=04,Z=0892&lt;CRLF&gt;</t>
  </si>
  <si>
    <t>SCR Filter [SRC = 9 (recommended normally) SRC = 10 (is recommended for Wave Guide applications)]</t>
  </si>
  <si>
    <t xml:space="preserve">S17:
</t>
  </si>
  <si>
    <t>No Change Alarm</t>
  </si>
  <si>
    <t>Message Count</t>
  </si>
  <si>
    <t>RTC_Hrs/ Try tickets</t>
  </si>
  <si>
    <t>Logger Speed</t>
  </si>
  <si>
    <t>LoginTime</t>
  </si>
  <si>
    <t>RTC_Minutes</t>
  </si>
  <si>
    <t>Rate: cms per minute or cms per 15 minutes, depending on S0 bit7:</t>
  </si>
  <si>
    <t>GPS Time to Fix</t>
  </si>
  <si>
    <t>ASCII COMMA
DELIMITED FIELDS
12</t>
  </si>
  <si>
    <t>Msg#4/8</t>
  </si>
  <si>
    <t>``</t>
  </si>
  <si>
    <t>minutes</t>
  </si>
  <si>
    <t>sampling period (S0)</t>
  </si>
  <si>
    <t>Hysteresis:  (reset level is 3 greater than value entered here)</t>
  </si>
  <si>
    <t>Outgoing message to server for a scheduled (Msg #4) 
or manually/alarm initiated data payload (Msg #8) delivery.
N.B. A Msg #8 always contains 10 data samples, i.e. the most recent 10 samples measured.  A Msg #4 contains data samples according to the Logger (S0) and Data Delivery Schedule (S2) configuration.</t>
  </si>
  <si>
    <t>Control Reg (S17 = 0049351928 Recommended)</t>
  </si>
  <si>
    <t>0049351928</t>
  </si>
  <si>
    <t>Network Comms Mode: 0=LTE CatM1, 1=LTE NB-IOT, 2=GSM</t>
  </si>
  <si>
    <t xml:space="preserve">S21:  MCC_MNC </t>
  </si>
  <si>
    <t>3 LSB</t>
  </si>
  <si>
    <t>5 MSB</t>
  </si>
  <si>
    <r>
      <t>Enter End time</t>
    </r>
    <r>
      <rPr>
        <sz val="10"/>
        <rFont val="Arial"/>
        <family val="2"/>
      </rPr>
      <t xml:space="preserve"> (Hours) :   (Ignored if once per day)</t>
    </r>
  </si>
  <si>
    <t>Msg#14</t>
  </si>
  <si>
    <t>S22: Band</t>
  </si>
  <si>
    <t>S19:
Server Path</t>
  </si>
  <si>
    <t>Ascii Numeric</t>
  </si>
  <si>
    <t>ENU on the previous data drop</t>
  </si>
  <si>
    <t>Not used</t>
  </si>
  <si>
    <t xml:space="preserve">88.87.179.118 </t>
  </si>
  <si>
    <t>DynLim2 Status</t>
  </si>
  <si>
    <t>Enable S4 as temperature alarm.</t>
  </si>
  <si>
    <t>Rx Ack Count</t>
  </si>
  <si>
    <t>0721C1048814200866425030678884111B2C302C302C302C302C302C302C302C302C302C302C302C302C81E6</t>
  </si>
  <si>
    <t>S10: Reserved</t>
  </si>
  <si>
    <t>Reserved</t>
  </si>
  <si>
    <t>S9: SMS Fallback Server Phone Nr. (A20)</t>
  </si>
  <si>
    <t>nb.inetd.gdsp</t>
  </si>
  <si>
    <t>eplpwa.vodafone.iot</t>
  </si>
  <si>
    <t>NW Info / QCSQ</t>
  </si>
  <si>
    <t>CSQ</t>
  </si>
  <si>
    <t>Operating Band- Used for LTE  only</t>
  </si>
  <si>
    <t>Desired GSM listen Period : Multiples of 5  Minutes, (155 minutes max). (0=90 secs)</t>
  </si>
  <si>
    <t>For No Change Alarm Set / For DynLim2 Alarm Clear</t>
  </si>
  <si>
    <t>167.86.100.86</t>
  </si>
  <si>
    <t>iot.1nce.net</t>
  </si>
  <si>
    <t>0=Once in each 24 Hr period:    1=Every 2Hr,  2=every 1Hr,  3=Every 4Hr, 7=Every 12 hours</t>
  </si>
  <si>
    <t>Enter Time to Dial, Minutes (Will be truncated to 15 min intervals)-&gt;</t>
  </si>
  <si>
    <t>`</t>
  </si>
  <si>
    <t>The setting threshold for level alarm.  Min 20cms</t>
  </si>
  <si>
    <t xml:space="preserve">PLMN: Mobile Country Code / Operator Code (NB-IOT  recommended, </t>
  </si>
  <si>
    <t>1921C1408B12200866425030678884026200B50A41B50061006E0108000000000000000000B528BF08A8286907A8286907A8286908A8286908A8286907A8286908A8286906A8286907A82869080613010F0C001C000003000C03F00000000CFF000000000000013DFF00FF00011641000112F0</t>
  </si>
  <si>
    <t>192123040818330866425036670703047B000290059F2D8401370A632BB00A632BAF0A632BAF0A632BAF0A632BAE0A632BAE0A632BAE0A632BAE0A632BAF0A632BAF0A632BAF0A632BAF0A632BAE0A632BAE0A632BAF0A632BAD00630000016329780063298B0063297A0163297B01632A8501632A8501632A8301632A8203632A820000000000000000094E</t>
  </si>
  <si>
    <t>1909220886157E0863835020373564087B00018C0000018003160A6E28790A6E28790A6E287A0A6E287A0A6E287A0A6E287A0A6E287A0A6E287A0A6E287A0A6E287A000000000000000000000000000000000000000000000000000000000000000000000000000000000000000000000000000000000000000000000000000000000000000000000000BD35</t>
  </si>
  <si>
    <t>19206204611718086642503008238406A953363D2C53373D2C53383D2C53393D2C5331303D2C5331313D54454B3733332C5331323D73747265616D2E636F2E756B2C5331333D73747265616D69702C5331343D73747265616D69702C5331353D38382E38372E3137392E3131382C5331363D393030302C5331373D303034393335313932382C5331383D3230302C5331393D2C5332303D2C5332313D2C5332323D2C5332333D31342C5332343D2C5332353D2C5332363D30302C805C</t>
  </si>
  <si>
    <t>19216200801C11086642503667070310692C38393838323339303030303035333733393136382C424739364D415230324130374D31475F30312E3030372E30312E3030372C4341542D4E4231222C223237323031222C224C54452042414E44203230222C363335342C2D36362C2D38352C39342C2D31342C1073</t>
  </si>
  <si>
    <t>19214104601E000866425030670592114B2C35302C3135323430302E302C353235352E393938374E2C30303833322E34343235572C332E352C3131322E302C322C3238362E35322C302E302C302E302C3236313031382C31312CED86</t>
  </si>
  <si>
    <t>1921A00461183808664250306770190E0B3235322C5244590D0AF029</t>
  </si>
  <si>
    <t>181A</t>
  </si>
  <si>
    <t>Password</t>
  </si>
  <si>
    <t>DynLim2 Status/No Change Alarm</t>
  </si>
  <si>
    <t>Ensure macros are enabled!</t>
  </si>
  <si>
    <t>HP_Mode</t>
  </si>
  <si>
    <t>GSM Rssi</t>
  </si>
  <si>
    <t>Reed Fault</t>
  </si>
  <si>
    <t>LTE Act</t>
  </si>
  <si>
    <t>Last Error Code</t>
  </si>
  <si>
    <t>Spare</t>
  </si>
  <si>
    <t>Dat</t>
  </si>
  <si>
    <t>Aux1</t>
  </si>
  <si>
    <t>Aux2</t>
  </si>
  <si>
    <t>TEK871</t>
  </si>
  <si>
    <t>Tek871,S1-02,S3=04,Z=0892&lt;CRLF&gt;</t>
  </si>
  <si>
    <t xml:space="preserve">Desired GSM listen Period : </t>
  </si>
  <si>
    <t xml:space="preserve">(0) = 60 Seconds or (&lt;= 1) = Multiples of 5  Minutes, (155 minutes max) </t>
  </si>
  <si>
    <t>Enter Time to Dial, Minutes (Will be rounded to 15 min intervals)-&gt;</t>
  </si>
  <si>
    <t>0=Once in each 24 Hr period:    1=Every 2Hr,  2=every 1Hr,  3=Every 4Hr</t>
  </si>
  <si>
    <t>Bit #0: Send Msg #16 once per month (At the 1st scheduled opportunity, preceeding Msg #4 )</t>
  </si>
  <si>
    <r>
      <t xml:space="preserve">CRC checking of incoming data. 1=Enable </t>
    </r>
    <r>
      <rPr>
        <i/>
        <sz val="10"/>
        <rFont val="Arial"/>
        <family val="2"/>
      </rPr>
      <t>Note! If set, will disable phone commands!</t>
    </r>
  </si>
  <si>
    <t xml:space="preserve">The setting threshold for level alarm. </t>
  </si>
  <si>
    <t>S12: PDP APN (A28)</t>
  </si>
  <si>
    <t>S13: PDP UserName (A15)</t>
  </si>
  <si>
    <t>S14: PDP Password (A15)</t>
  </si>
  <si>
    <t>S15: Destination Server IP address or URL (A27)</t>
  </si>
  <si>
    <t>u</t>
  </si>
  <si>
    <t>S19:
Reserved</t>
  </si>
  <si>
    <t>S20: Battery Capacity, in mA Hrs.</t>
  </si>
  <si>
    <t>7200</t>
  </si>
  <si>
    <t>Mobile Country Code / Operator Code (NB-IOT only)</t>
  </si>
  <si>
    <t>Operating Band- Used for NB-IOT only</t>
  </si>
  <si>
    <t>S25:
Control3 Configurator</t>
  </si>
  <si>
    <t>Bit #0: APN Auth Type:    0=PAP or CHAP,    1=None</t>
  </si>
  <si>
    <t>Bit #1: Inhibit background beeping</t>
  </si>
  <si>
    <t>Bit #2: Protocol Format:    0=Tek Binary,    1=JSON</t>
  </si>
  <si>
    <t>Bit #3:</t>
  </si>
  <si>
    <t>Bit #4:</t>
  </si>
  <si>
    <t>Bit #5:</t>
  </si>
  <si>
    <t>Bit #6:</t>
  </si>
  <si>
    <t>Bit #7:</t>
  </si>
  <si>
    <t>Bit #0:Enable Temperature Alarm (Static Alarm 0)</t>
  </si>
  <si>
    <t>Bit #1: SMS Disable fallback (GPRS only)</t>
  </si>
  <si>
    <t>Bit #2: SMS Alarm only fallback</t>
  </si>
  <si>
    <t>TEK586</t>
  </si>
  <si>
    <t>Passowrd</t>
  </si>
  <si>
    <t>Desired GSM listen Period : Multiples of 5  Minutes, (155 minutes max)</t>
  </si>
  <si>
    <t>Enter '1' if Upload required more than once per day, '0' if once per day-&gt;</t>
  </si>
  <si>
    <t>Enter '1' to dial every 4 hrs, '0' to dial every 2 hrs (ignored if once per day)-&gt;</t>
  </si>
  <si>
    <r>
      <t>Enter End time</t>
    </r>
    <r>
      <rPr>
        <sz val="10"/>
        <rFont val="Arial"/>
        <family val="2"/>
      </rPr>
      <t xml:space="preserve"> (Hours) : (Ignored if once per day) (&gt; Start Time) -&gt;</t>
    </r>
  </si>
  <si>
    <t>Set HQ: Dial Number (SMS):  00=HQ1: 01=HQ2</t>
  </si>
  <si>
    <t>00</t>
  </si>
  <si>
    <t>GPRS mode: 1=Enable GPRS (SMS fallback) 0=SMS only</t>
  </si>
  <si>
    <t>Status Report: 1=Enable. Recommended set. (used to count ACKS, and RTC setting)</t>
  </si>
  <si>
    <t>Auto Msg#4 on wakeup not implemented on TEK733</t>
  </si>
  <si>
    <r>
      <t>The setting threshold for level alarm. (</t>
    </r>
    <r>
      <rPr>
        <i/>
        <sz val="10"/>
        <rFont val="Arial"/>
        <family val="2"/>
      </rPr>
      <t>Unit measure is as per S26 bits, #5, #6, &amp; #7 configuration)</t>
    </r>
  </si>
  <si>
    <t>S9: Primary Server SMS Phone Nr. (A20)</t>
  </si>
  <si>
    <t>S10: Secondary Server SMS Phone Nr. (A20)</t>
  </si>
  <si>
    <t>S19:
Not Used</t>
  </si>
  <si>
    <t>S21: Not Used</t>
  </si>
  <si>
    <t>S22: Not Used</t>
  </si>
  <si>
    <t>TEK586 only: WG Mode if Set</t>
  </si>
  <si>
    <t>SMS Disable fallback (GPRS only)</t>
  </si>
  <si>
    <t>SMS Alarm only fallback</t>
  </si>
  <si>
    <t>SMS Textback to mobile phone Disable</t>
  </si>
  <si>
    <t>Reserved: Test NC Alarm</t>
  </si>
  <si>
    <t>bit6</t>
  </si>
  <si>
    <t>bit5</t>
  </si>
  <si>
    <t>bit 4</t>
  </si>
  <si>
    <t>Bit3</t>
  </si>
  <si>
    <t>Bit2</t>
  </si>
  <si>
    <t>Bit1</t>
  </si>
  <si>
    <t>Bit0</t>
  </si>
  <si>
    <t>0</t>
  </si>
  <si>
    <t>020315048715E70861074028023219026200400A0340002C007F0009000000000000000000402842064028420641284206402844064128440640284406402844064028440641284406402844060010010C04052B000253000000000001060A0000000000000228330000FF0000FF360014B394</t>
  </si>
  <si>
    <t>0202F0018119F30359587017915821047B039690000000000300076C042D076C042D076C042C076C2411086C042D076E2411076E042D076C2411076C042D076C2412076C2412086A042D086A042D076A2412086A042D0768042D0768042C0768042C076A042C076A2412076A042D076A2413076A042C076A042D076A042C076A2412076A042D076A042DB58A</t>
  </si>
  <si>
    <t>0209220886157E0863835020373564087B00018C0000018003160A6E28790A6E28790A6E287A0A6E287A0A6E287A0A6E287A0A6E287A0A6E287A0A6E287A0A6E287A000000000000000000000000000000000000000000000000000000000000000000000000000000000000000000000000000000000000000000000000000000000000000000000000BD35</t>
  </si>
  <si>
    <t>02020E048E0BFF035477603979856306EF53303D38302C53313D30312C53323D3746323433372C53333D36342C53343D313031452C53353D313032382C53363D313033322C53373D30302C53383D30302C53393D2B3335333836313735363336342C5331303D2B333533383631373536333634312C5331313D54454B3538362C5331323D696E7465726E65742C5331333D7765622C5331343D7765622C5331353D38372E3233322E33372E3136332C5331363D313032342C5331373D413236383435333239382C5331383D3530302C5331393D303030302C5332303D30302C5332313D2C5332323D2C5332333D31332C5332343D30302C5332353D30302CF899</t>
  </si>
  <si>
    <t>0203C924880CF1035923103303724110302C38393335333032303830343230303135323631462C5265766973696F6E3A204D3130425230364130365333322C8E570D0A</t>
  </si>
  <si>
    <t>0201E304E00E76086107502100455111492C33332C3137303935342E302C353235352E393933344E2C30303833322E34333935572C322E312C3133342E382C322C302E30302C302E302C302E302C3234303931352C30362C3C45</t>
  </si>
  <si>
    <t>M10</t>
  </si>
  <si>
    <t>3G Act</t>
  </si>
  <si>
    <t>SMS Ack Count</t>
  </si>
  <si>
    <t>TEK733</t>
  </si>
  <si>
    <t>Reserved. Leave at 00</t>
  </si>
  <si>
    <t>Bund switch Alarm: 1=Enable.</t>
  </si>
  <si>
    <t>S10:  Reserved</t>
  </si>
  <si>
    <t>Care! Coding is HEX (Tek586 is ascii numeric)</t>
  </si>
  <si>
    <t xml:space="preserve">Reserved: </t>
  </si>
  <si>
    <t>0501C2828E14750861075021004551047B00019700000082010F0A5B28770A5B28770A5B28760A5B28770A5B28770A5B28770A5B28770A5B28760A5B28760A5B28760A5B28770A5B28760A5B28760A5B28760A5D28770A5D28770A5D28770A5D28770A5D28770A5D28770A5D28770A5D28770A5D28770A5D28770A5F2877000000000000000000000000EEBA</t>
  </si>
  <si>
    <t>0509E42408192F0861075026502930026200760A13760099008F000504D1000400EE0051007628630A7628630A7628630A7628630A7628630A7628630A7628630A7628630A762863097628630A071301180B38360000040000000000000019000000000000000A000100FF000013132D00B678,Z=9AB7</t>
  </si>
  <si>
    <t>0509220886157E0863835020373564087B00018C0000018003160A6E28790A6E28790A6E287A0A6E287A0A6E287A0A6E287A0A6E287A0A6E287A0A6E287A0A6E287A000000000000000000000000000000000000000000000000000000000000000000000000000000000000000000000000000000000000000000000000000000000000000000000000BD35</t>
  </si>
  <si>
    <t>05018224E0146F0861075021004551460953303D38302C53313D30352C53323D3746303033382C53333D36342C53343D303831452C53353D383833322C53363D383834362C53373D30302C53383D30302C53393D2B3335333836313735363336342C5331303D2B3335333836313735363336342C5331313D54454B3538362C5331323D73747265616D2E636F2E756B2C5331333D73747265616D69702C5331343D73747265616D69702C5331353D38342E35312E3235302E3130342C5331363D393030302C5331373D303034393030323832382C5331383D3530302C5331393D303030302C5332303D30302C5332313D2C5332323D2C5332333D31332C5332343D30302C5332353D30302C5332363D31302C5332373D3838D9BA,Z=5483</t>
  </si>
  <si>
    <t>0501E324EE10720861075021004551102B2C38393434313232363530343337383232353031462C554332304751415230334130344D313032342C2EE9,Z=849D</t>
  </si>
  <si>
    <t>0501E304E00E76086107502100455111492C33332C3137303935342E302C353235352E393933344E2C30303833322E34333935572C322E312C3133342E382C322C302E30302C302E302C302E302C3234303931352C30362C3C45,Z=087A</t>
  </si>
  <si>
    <t>0501A404801877086107502100451011092C3235352C302CCCE9</t>
  </si>
  <si>
    <t>Bund</t>
  </si>
  <si>
    <t>0603C2048817600861075025239302047B02028803E9FF0004240A6C28000A6C28000A6C28000A6C28000A6C28000A6C28000A6C28000A6C28000A6C28000A6C28000A6C28000A6C28000A6C28000A6C28000A6C28000A6C28000A6A28000A6A28000A6A28000A6A28000A6A28000A6A28000A6A28000A6A28000A6A28000A6A28000A6A28000A6A280082E6</t>
  </si>
  <si>
    <t>050182248E0F6E0861075021004551026200770A1777009B00F10030001E0104003201010077286B0A77286B0A77286B0A77286B0A77286B0A77286B0A77286B0A76286B0A77286B0A76286B0A040F030B100F20000002000000000000001600000000000000503F0107FF000D0E172C00C0A1,Z=4C40</t>
  </si>
  <si>
    <t>06038204881160086107502088355911492C39352C3133343434322E302C353235352E393935304E2C30303833322E34343137572C312E392C3132372E382C322C302E30302C302E302C302E302C3032313031352C30342CBD95</t>
  </si>
  <si>
    <t>TEK643</t>
  </si>
  <si>
    <t>Tek643,S1-02,S3=04,Z=0892&lt;CRLF&gt;</t>
  </si>
  <si>
    <t>Bit#</t>
  </si>
  <si>
    <t>SMS Destination(s): Enter 0 for Primary destination only (S9). Enter 1 for Pri (S9). &amp; Sec(S10).</t>
  </si>
  <si>
    <t>2</t>
  </si>
  <si>
    <t>Dry contact Switch P1 (Alarm on change Enable):</t>
  </si>
  <si>
    <t>Delivery Report: 1=Enable.  Can be used to set RTC if NITz fails</t>
  </si>
  <si>
    <t xml:space="preserve">Hysteresis: </t>
  </si>
  <si>
    <t>Rate: Units per minute or Units per 15 minutes, depending on S0 bit7:</t>
  </si>
  <si>
    <t>S17: Battery Capacity, in mA Hrs.</t>
  </si>
  <si>
    <t>Example Values</t>
  </si>
  <si>
    <t>AH</t>
  </si>
  <si>
    <t>S18: Not Used</t>
  </si>
  <si>
    <t>S19: Not Used</t>
  </si>
  <si>
    <t>S20:
E-Stop</t>
  </si>
  <si>
    <t xml:space="preserve">For Ratiometric Guages, to calibrate Min voltage reading Out to Zero (Empty) </t>
  </si>
  <si>
    <t>Minimum Sensor Vout</t>
  </si>
  <si>
    <t>Sensor supply voltage output from ECU = 5.00 volts</t>
  </si>
  <si>
    <t>S21:
F-Stop</t>
  </si>
  <si>
    <t>For Ratiometric Guages, to calibrate Max voltage reading Out to 100(Full)  (or 1000)</t>
  </si>
  <si>
    <t>Maximum Sensor Vout</t>
  </si>
  <si>
    <t>S22: Reserved</t>
  </si>
  <si>
    <t>S25: Reserved</t>
  </si>
  <si>
    <t>Bit #0:Reserved</t>
  </si>
  <si>
    <t>Bit #3: SMS Textback to mobile phone Disable</t>
  </si>
  <si>
    <t>Bit #4: Tek771 Ultrasonic enabled</t>
  </si>
  <si>
    <t>Bit #5: ADC Sensor1 Output:  0=Normal, 1=Inverted output reporting (see cell  note)</t>
  </si>
  <si>
    <t>These 3 bits define the measurement units inserted into the logger</t>
  </si>
  <si>
    <t>Bit #6: ADC Sensor1 Output:  0= Low Resolution 0-100%,  1=High Res, 0-1000</t>
  </si>
  <si>
    <t>Bit #7: ADC Sensor1 Output:  If 0, Bits # 5,6 above apply. If 1, output is Raw 10-bit ADC (0-1023)</t>
  </si>
  <si>
    <t>Enter message upload frequency: 0=Once in each 24 Hr, 1=Every 2Hr,  2=every 1Hr,  3=Every 4Hr</t>
  </si>
  <si>
    <t>S15: Destination Server IP address or URL (without "http://www.") (A60)</t>
  </si>
  <si>
    <t>S19: Destination Server Path (without the "/" at the beginning) (A90)</t>
  </si>
  <si>
    <t>S30: Destination Server Credential for HTTP (A190)</t>
  </si>
  <si>
    <t>Set this bit (b7) to turn off Cell location service</t>
  </si>
  <si>
    <t>S28: Not Used</t>
  </si>
  <si>
    <t>S29:
Control3
Configurator</t>
  </si>
  <si>
    <t>Azure IoT-Hub Mode</t>
  </si>
  <si>
    <t>S31: Authentication Server IP address or URL (without "http://www.") (A60)</t>
  </si>
  <si>
    <t>S32: Authentication Server Port Num. (A5)</t>
  </si>
  <si>
    <t>S33: Authentication Server Path (without the "/" at the beginning) (A90)</t>
  </si>
  <si>
    <t>S34: Authentication Server Credential for HTTP (A190)</t>
  </si>
  <si>
    <t>0901C2828E14750861075021004551047B00019700000082010F0A5B28770A5B28770A5B28760A5B28770A5B28770A5B28770A5B28770A5B28760A5B28760A5B28760A5B28770A5B28760A5B28760A5B28760A5D28770A5D28770A5D28770A5D28770A5D28770A5D28770A5D28770A5D28770A5D28770A5D28770A5F2877000000000000000000000000857B</t>
  </si>
  <si>
    <t>090315048715E70861074028023219026200400A0340002C007F0009000000000000000000402842064028420641284206402844064128440640284406402844064028440641284406402844060010010C04052B000253000000000001060A0000000000000228330000FF0000FF3600144C27</t>
  </si>
  <si>
    <t>0909220886157E0863835020373564087B00018C0000018003160A6E28790A6E28790A6E287A0A6E287A0A6E287A0A6E287A0A6E287A0A6E287A0A6E287A0A6E287A000000000000000000000000000000000000000000000000000000000000000000000000000000000000000000000000000000000000000000000000000000000000000000000000D6F4</t>
  </si>
  <si>
    <t>09018224E0146F0861075021004551460953303D38302C53313D30352C53323D3746303033382C53333D36342C53343D303831452C53353D383833322C53363D383834362C53373D30302C53383D30302C53393D2B3335333836313735363336342C5331303D2B3335333836313735363336342C5331313D54454B3538362C5331323D73747265616D2E636F2E756B2C5331333D73747265616D69702C5331343D73747265616D69702C5331353D38342E35312E3235302E3130342C5331363D393030302C5331373D303034393030323832382C5331383D3530302C5331393D303030302C5332303D30302C5332313D2C5332323D2C5332333D31332C5332343D30302C5332353D30302C5332363D31302C5332373D3838A5C0</t>
  </si>
  <si>
    <t>0901E324EE10720861075021004551102B2C38393434313232363530343337383232353031462C554332304751415230334130344D313032342CA9C7</t>
  </si>
  <si>
    <t>0901E304E00E76086107502100455111492C33332C3137303935342E302C353235352E393933344E2C30303833322E34333935572C322E312C3133342E382C322C302E30302C302E302C302E302C3234303931352C30362CD6E2</t>
  </si>
  <si>
    <t>TEK811</t>
  </si>
  <si>
    <t>0721C1408B12200866425030678884026200B50A41B50061006E0108000000000000000000B528BF08A8286907A8286907A8286908A8286908A8286907A8286908A8286906A8286907A82869080613010F0C001C000003000C03F00000000CFF000000000000013DFF00FF00011641000112F0</t>
  </si>
  <si>
    <t>072123040818330866425036670703047B000290059F2D8401370A632BB00A632BAF0A632BAF0A632BAF0A632BAE0A632BAE0A632BAE0A632BAE0A632BAF0A632BAF0A632BAF0A632BAF0A632BAE0A632BAE0A632BAF0A632BAD00630000016329780063298B0063297A0163297B01632A8501632A8501632A8301632A8203632A820000000000000000094E</t>
  </si>
  <si>
    <t>0709220886157E0863835020373564087B00018C0000018003160A6E28790A6E28790A6E287A0A6E287A0A6E287A0A6E287A0A6E287A0A6E287A0A6E287A0A6E287A000000000000000000000000000000000000000000000000000000000000000000000000000000000000000000000000000000000000000000000000000000000000000000000000BD35</t>
  </si>
  <si>
    <t>07206204611718086642503008238406A953363D2C53373D2C53383D2C53393D2C5331303D2C5331313D54454B3733332C5331323D73747265616D2E636F2E756B2C5331333D73747265616D69702C5331343D73747265616D69702C5331353D38382E38372E3137392E3131382C5331363D393030302C5331373D303034393335313932382C5331383D3230302C5331393D2C5332303D2C5332313D2C5332323D2C5332333D31342C5332343D2C5332353D2C5332363D30302C805C</t>
  </si>
  <si>
    <t>07216200801C11086642503667070310692C38393838323339303030303035333733393136382C424739364D415230324130374D31475F30312E3030372E30312E3030372C4341542D4E4231222C223237323031222C224C54452042414E44203230222C363335342C2D36362C2D38352C39342C2D31342C1073</t>
  </si>
  <si>
    <t>07214104601E000866425030670592114B2C35302C3135323430302E302C353235352E393938374E2C30303833322E34343235572C332E352C3131322E302C322C3238362E35322C302E302C302E302C3236313031382C31312CED86</t>
  </si>
  <si>
    <t>0721A00461183808664250306770190E0B3235322C5244590D0AF029</t>
  </si>
  <si>
    <t>TEK822</t>
  </si>
  <si>
    <t>Tek822,S1-02,S3=04,Z=0892&lt;CRLF&gt;</t>
  </si>
  <si>
    <t>else</t>
  </si>
  <si>
    <t>S15: Destination Server IP address or URL (A40)</t>
  </si>
  <si>
    <t>S21: MCC_MNC</t>
  </si>
  <si>
    <t>S22: BAND</t>
  </si>
  <si>
    <t>S18:
F-Stop</t>
  </si>
  <si>
    <t>S19:
Control3 Configurator</t>
  </si>
  <si>
    <t>Bit #2: Fallback to GPRS from LTE</t>
  </si>
  <si>
    <t>S25: Spare 2</t>
  </si>
  <si>
    <t>Bit #4: For No Change Alarm Set / For DynLim2 Alarm Clear</t>
  </si>
  <si>
    <t>S27: Spare 3</t>
  </si>
  <si>
    <t>Server type: 0=TCP/IP Mode, 1=Azure IoT-Hub Mode</t>
  </si>
  <si>
    <t>S30: Destination Server Credential - Azure SAS MQTT Token (A80)</t>
  </si>
  <si>
    <t>S31: Authentication Server IP address or URL (without "https://www.") (A40)</t>
  </si>
  <si>
    <t>S32: Authentication Server Port Num. If blank, port 433 will be used. (A5)</t>
  </si>
  <si>
    <t>S33: Authentication Server Path (without the "/" at the beginning) (A40)</t>
  </si>
  <si>
    <t>S34: Authentication Server Credential for HTTP header (A80)</t>
  </si>
  <si>
    <t>Set if sampling every 15 mins (S0)</t>
  </si>
  <si>
    <t>Set if bund enabled (S3)</t>
  </si>
  <si>
    <t xml:space="preserve">Schedule Delay (S24) </t>
  </si>
  <si>
    <t>0=1/min, 1=1/15mins</t>
  </si>
  <si>
    <t>Msg</t>
  </si>
  <si>
    <t xml:space="preserve">S17:
Sonic profile
</t>
  </si>
  <si>
    <t>S21:
Not Used</t>
  </si>
  <si>
    <t>S20:
Not Used</t>
  </si>
  <si>
    <t>S22:
Not Used</t>
  </si>
  <si>
    <t>S25:
Not Used</t>
  </si>
  <si>
    <t>S28:
Watchman
Anywhere</t>
  </si>
  <si>
    <t>Default Password (S11)=</t>
  </si>
  <si>
    <t>Request</t>
  </si>
  <si>
    <t>Response</t>
  </si>
  <si>
    <t>Note</t>
  </si>
  <si>
    <t>Send Logger data to server</t>
  </si>
  <si>
    <t>Msg #4 to Server</t>
  </si>
  <si>
    <t>Example of CRC terminated command</t>
  </si>
  <si>
    <t>Send S-Regs to server (All, starting @ S0)</t>
  </si>
  <si>
    <t>Msg #6 to Server</t>
  </si>
  <si>
    <t>may be truncated to 140 bytes if SMS</t>
  </si>
  <si>
    <t>Send S-Regs to server (Starting @ S12)</t>
  </si>
  <si>
    <t>Send S-Regs to server (Starting @ S19)</t>
  </si>
  <si>
    <t>Reset RTC</t>
  </si>
  <si>
    <t>None</t>
  </si>
  <si>
    <t>Next drop, will re-synch RTC</t>
  </si>
  <si>
    <t>Send Buffer data to server</t>
  </si>
  <si>
    <t>Msg #8 to Server</t>
  </si>
  <si>
    <t>Initiate OTA firmware upgrade</t>
  </si>
  <si>
    <t>RDY,0</t>
  </si>
  <si>
    <t>Shut down Modem, and sleep</t>
  </si>
  <si>
    <t>Sets the unit RTCC</t>
  </si>
  <si>
    <t>Format:R2=YY/MM/DD:hh/mm/ss</t>
  </si>
  <si>
    <t>Sets unit to the Active state</t>
  </si>
  <si>
    <t>Sets unit to the De-active state</t>
  </si>
  <si>
    <t>Connection progress to TSP</t>
  </si>
  <si>
    <t>Connect to server only if S3.2,GPRS =1 and correct APN, TCP settings</t>
  </si>
  <si>
    <t>Ack to TSP</t>
  </si>
  <si>
    <t>All settings to TSP</t>
  </si>
  <si>
    <t>Response copied to TSP</t>
  </si>
  <si>
    <t>Output response to QGPSLOC every 5 seconds.</t>
  </si>
  <si>
    <t>None (Beeping)</t>
  </si>
  <si>
    <t>Diagnostic Data</t>
  </si>
  <si>
    <t>Msg #2 to server</t>
  </si>
  <si>
    <t>Additional Status Info.</t>
  </si>
  <si>
    <t>Msg #16 to server</t>
  </si>
  <si>
    <t>Close TCP connection</t>
  </si>
  <si>
    <t xml:space="preserve">Request GPS. ff = timeout (Hex, seconds).  </t>
  </si>
  <si>
    <t>Server commands</t>
  </si>
  <si>
    <t>Commands</t>
  </si>
  <si>
    <t>Msg #17 to server</t>
  </si>
  <si>
    <t>Transponder only commands</t>
  </si>
  <si>
    <t>Wake up, Turn on modem, Register and Connect</t>
  </si>
  <si>
    <t>Turn off Modem &amp; Sleep</t>
  </si>
  <si>
    <t>Return all S Register settings  to TSP</t>
  </si>
  <si>
    <t>Return Immediate Acquired data to TSP</t>
  </si>
  <si>
    <t>Return Diagnostics &amp; additional info</t>
  </si>
  <si>
    <t>Clears All Counters, reset Power Used.</t>
  </si>
  <si>
    <t>Invoke Firmware upgrade over TSP</t>
  </si>
  <si>
    <t>Execute AT command</t>
  </si>
  <si>
    <t>DTR=1</t>
  </si>
  <si>
    <t>Close TCP Connection</t>
  </si>
  <si>
    <t>DTR=0</t>
  </si>
  <si>
    <t>Return unit ID (Iccid, IMEI, IMSI, NickName)</t>
  </si>
  <si>
    <t>Write NickName (Alternate identifier)</t>
  </si>
  <si>
    <t>Test GPS function</t>
  </si>
  <si>
    <t>Dump DataCache</t>
  </si>
  <si>
    <t>Dump DataLog</t>
  </si>
  <si>
    <t>Power up Modem</t>
  </si>
  <si>
    <t>May not be supported - depends on model</t>
  </si>
  <si>
    <t>Diagnostics to TSP</t>
  </si>
  <si>
    <t>Data to TSP</t>
  </si>
  <si>
    <t>Tekelek engineering only - DO NOT USE</t>
  </si>
  <si>
    <t>List of commands issued to the RTU</t>
  </si>
  <si>
    <t>Support for this command requires a 3G GSM module with GPS &amp; the response will be delayed by the time to get a lock</t>
  </si>
  <si>
    <t>Paste Raw Data Here to Decode &gt;&gt;</t>
  </si>
  <si>
    <t xml:space="preserve">LED Feedback - </t>
  </si>
  <si>
    <t>Note: LED feedback, as described below, only applies following a manual activation of the device.</t>
  </si>
  <si>
    <t>Device State</t>
  </si>
  <si>
    <t>LED Status</t>
  </si>
  <si>
    <t>LED and Buzzer Test</t>
  </si>
  <si>
    <t>When a manget is initally held to the unit the LED will show GREEN solid followed by RED solid. If the magnet is held to the unit for longer then the unit will enter server data drop mode.</t>
  </si>
  <si>
    <t>Awake, connected to a 2G/3G GSM network but not in a GPRS session with the server</t>
  </si>
  <si>
    <t>RED on Solid</t>
  </si>
  <si>
    <t>GSM Awake Datapacket was transmitted succesfully and go ACTIVE command was successfully received</t>
  </si>
  <si>
    <t>GREEN on Solid</t>
  </si>
  <si>
    <t>GSM Awake Datapacket was transmitted succesfully and go ACTIVE command was NOT successfully received. This can happen in the event of SMS Fallback.</t>
  </si>
  <si>
    <t>RED Flashing</t>
  </si>
  <si>
    <t>After the TCP session has finshed</t>
  </si>
  <si>
    <t>NO LED on</t>
  </si>
  <si>
    <t xml:space="preserve">No Level Change Alarm - </t>
  </si>
  <si>
    <t>What is required by the customer :</t>
  </si>
  <si>
    <t>The customer wants an alarm to be triggered if the level does not drop within a defined time period. This is defined as if the previous X readings are within +/- Y cm (minimum 5cm) of the most recent readings then a “No Level Change Alarm” will be triggered. This in turn will generate an off-schedule contact to the server.</t>
  </si>
  <si>
    <t>Why Do they want it:</t>
  </si>
  <si>
    <t xml:space="preserve">In the event that fluid is not been drawn from the tank due to a fault in the outlet or downstream equipment the customer needs to be notified of this. This in turn will allow them to better manage their maintenance schedule which is of great importance to the customer.     </t>
  </si>
  <si>
    <t>Other Factors that should be noted:</t>
  </si>
  <si>
    <r>
      <t>·</t>
    </r>
    <r>
      <rPr>
        <sz val="7"/>
        <rFont val="Times New Roman"/>
        <family val="1"/>
      </rPr>
      <t xml:space="preserve">         </t>
    </r>
    <r>
      <rPr>
        <sz val="11"/>
        <rFont val="Calibri"/>
        <family val="2"/>
      </rPr>
      <t>The Alarm only needs to be trigger on a falling level. (FW allows both directions to be set)</t>
    </r>
  </si>
  <si>
    <r>
      <t>·</t>
    </r>
    <r>
      <rPr>
        <sz val="7"/>
        <rFont val="Times New Roman"/>
        <family val="1"/>
      </rPr>
      <t xml:space="preserve">         </t>
    </r>
    <r>
      <rPr>
        <sz val="11"/>
        <rFont val="Calibri"/>
        <family val="2"/>
      </rPr>
      <t>While waiting for a falling level if the tank is filled the Alarm parameters should be reset.</t>
    </r>
  </si>
  <si>
    <r>
      <t>·</t>
    </r>
    <r>
      <rPr>
        <sz val="7"/>
        <rFont val="Times New Roman"/>
        <family val="1"/>
      </rPr>
      <t xml:space="preserve">         </t>
    </r>
    <r>
      <rPr>
        <sz val="11"/>
        <rFont val="Calibri"/>
        <family val="2"/>
      </rPr>
      <t>A fixed level can be used i.e. it can be hardcoded and not User changeable. 5cm is a level agreeable to the customer. (FW allows user adjustable parameter)</t>
    </r>
  </si>
  <si>
    <r>
      <t>·</t>
    </r>
    <r>
      <rPr>
        <sz val="7"/>
        <rFont val="Times New Roman"/>
        <family val="1"/>
      </rPr>
      <t xml:space="preserve">         </t>
    </r>
    <r>
      <rPr>
        <sz val="11"/>
        <rFont val="Calibri"/>
        <family val="2"/>
      </rPr>
      <t>The longest timeframe envisioned by the customer is 3 – 4 days. Ideally this timeframe should be user changeable via the server.</t>
    </r>
  </si>
  <si>
    <r>
      <t>·</t>
    </r>
    <r>
      <rPr>
        <sz val="7"/>
        <rFont val="Times New Roman"/>
        <family val="1"/>
      </rPr>
      <t xml:space="preserve">         </t>
    </r>
    <r>
      <rPr>
        <sz val="11"/>
        <rFont val="Calibri"/>
        <family val="2"/>
      </rPr>
      <t>There is only a requirement for one “No Level Change Alarm”</t>
    </r>
  </si>
  <si>
    <r>
      <t>·</t>
    </r>
    <r>
      <rPr>
        <sz val="7"/>
        <rFont val="Times New Roman"/>
        <family val="1"/>
      </rPr>
      <t xml:space="preserve">         </t>
    </r>
    <r>
      <rPr>
        <sz val="11"/>
        <rFont val="Calibri"/>
        <family val="2"/>
      </rPr>
      <t>At least one Dynamic Alarm is still required.</t>
    </r>
  </si>
  <si>
    <r>
      <t>·</t>
    </r>
    <r>
      <rPr>
        <sz val="7"/>
        <rFont val="Times New Roman"/>
        <family val="1"/>
      </rPr>
      <t xml:space="preserve">         </t>
    </r>
    <r>
      <rPr>
        <sz val="11"/>
        <rFont val="Calibri"/>
        <family val="2"/>
      </rPr>
      <t>Ideally all Threshold Alarms need to be maintained.</t>
    </r>
  </si>
  <si>
    <t>Comma delimiter</t>
  </si>
  <si>
    <t>MODEM
FW Rev
(String, variable len)</t>
  </si>
  <si>
    <t>&lt;== Remember to set the password for the product</t>
  </si>
  <si>
    <t>HexValue</t>
  </si>
  <si>
    <t>BAND</t>
  </si>
  <si>
    <t>GSM</t>
  </si>
  <si>
    <t>No</t>
  </si>
  <si>
    <t>change</t>
  </si>
  <si>
    <t>Selected Bands=</t>
  </si>
  <si>
    <t>900MHz</t>
  </si>
  <si>
    <t>1800MHz</t>
  </si>
  <si>
    <t>Read:</t>
  </si>
  <si>
    <t>AT+QCFG="BAND"?</t>
  </si>
  <si>
    <t>850MHz</t>
  </si>
  <si>
    <t>Default:</t>
  </si>
  <si>
    <t>AT+QCFG="BAND",0F,400A0E189F,A0E189F</t>
  </si>
  <si>
    <t>1900MHz</t>
  </si>
  <si>
    <t>Write:</t>
  </si>
  <si>
    <t>LTE CATM1</t>
  </si>
  <si>
    <t>Command:</t>
  </si>
  <si>
    <t>B1</t>
  </si>
  <si>
    <t>LTE</t>
  </si>
  <si>
    <t>0x1</t>
  </si>
  <si>
    <t>(CM_BAND_PREF_LTE_EUTRAN_BAND1)</t>
  </si>
  <si>
    <t>B2</t>
  </si>
  <si>
    <t>0x2</t>
  </si>
  <si>
    <t>(CM_BAND_PREF_LTE_EUTRAN_BAND2)</t>
  </si>
  <si>
    <t>B3</t>
  </si>
  <si>
    <t>0x4</t>
  </si>
  <si>
    <t>(CM_BAND_PREF_LTE_EUTRAN_BAND3)</t>
  </si>
  <si>
    <t>B4</t>
  </si>
  <si>
    <t>0x8</t>
  </si>
  <si>
    <t>(CM_BAND_PREF_LTE_EUTRAN_BAND4)</t>
  </si>
  <si>
    <t>B5</t>
  </si>
  <si>
    <t>0x10</t>
  </si>
  <si>
    <t>(CM_BAND_PREF_LTE_EUTRAN_BAND5)</t>
  </si>
  <si>
    <t>B8</t>
  </si>
  <si>
    <t>0x80</t>
  </si>
  <si>
    <t>(CM_BAND_PREF_LTE_EUTRAN_BAND8)</t>
  </si>
  <si>
    <t>B12</t>
  </si>
  <si>
    <t>0x800</t>
  </si>
  <si>
    <t>(CM_BAND_PREF_LTE_EUTRAN_BAND12)</t>
  </si>
  <si>
    <t>B13</t>
  </si>
  <si>
    <t>0x1000</t>
  </si>
  <si>
    <t>(CM_BAND_PREF_LTE_EUTRAN_BAND13)</t>
  </si>
  <si>
    <t>B18</t>
  </si>
  <si>
    <t>0x20000</t>
  </si>
  <si>
    <t>(CM_BAND_PREF_LTE_EUTRAN_BAND18)</t>
  </si>
  <si>
    <t>B19</t>
  </si>
  <si>
    <t>0x40000</t>
  </si>
  <si>
    <t>(CM_BAND_PREF_LTE_EUTRAN_BAND19)</t>
  </si>
  <si>
    <t>B20</t>
  </si>
  <si>
    <t>0x80000</t>
  </si>
  <si>
    <t>(CM_BAND_PREF_LTE_EUTRAN_BAND20)</t>
  </si>
  <si>
    <t>B26</t>
  </si>
  <si>
    <t>0x2000000</t>
  </si>
  <si>
    <t>(CM_BAND_PREF_LTE_EUTRAN_BAND26)</t>
  </si>
  <si>
    <t>B28</t>
  </si>
  <si>
    <t>0x8000000</t>
  </si>
  <si>
    <t>(CM_BAND_PREF_LTE_EUTRAN_BAND28)</t>
  </si>
  <si>
    <t>B39</t>
  </si>
  <si>
    <t>0x4000000000</t>
  </si>
  <si>
    <t>(CM_BAND_PREF_LTE_EUTRAN_BAND39)</t>
  </si>
  <si>
    <t>Any</t>
  </si>
  <si>
    <t>band</t>
  </si>
  <si>
    <t>0x400A0E189F</t>
  </si>
  <si>
    <t>(CM_BAND_PREF_ANY)</t>
  </si>
  <si>
    <t>LTE NBIOT</t>
  </si>
  <si>
    <t>h</t>
  </si>
  <si>
    <t>"A" Size =</t>
  </si>
  <si>
    <t>"C" Size =</t>
  </si>
  <si>
    <t>"2A" Size =</t>
  </si>
  <si>
    <t>Long timeframe retry (1h) if scheduled message #4 fails after all retry tickets (S23): 0=enabled, 1=disabled</t>
  </si>
  <si>
    <t>Offset timer to report msg #9 after dynamic limit 1 (S7) trigger: 0=disabled, 1=15min, 2=30min, 3=60min</t>
  </si>
  <si>
    <t>Msg#3</t>
  </si>
  <si>
    <t>0721E300680000000000F00080E0E0037C00780A1578002E000000000000000000000000000000000000000000000000000000000078009B00F10037003E010A007828670A0000000000000000000000000000000000000000000000000000000000000000000000002C14283549060A01060705000C2C0000000000000000BB3B00002C0E190008E0003FEDD6</t>
  </si>
  <si>
    <t>Paste your message here</t>
  </si>
  <si>
    <t>Old release name</t>
  </si>
  <si>
    <t>FW version</t>
  </si>
  <si>
    <t>02</t>
  </si>
  <si>
    <t>CF-5001-02</t>
  </si>
  <si>
    <t>05</t>
  </si>
  <si>
    <t>CF-5002-04</t>
  </si>
  <si>
    <t>v5.0</t>
  </si>
  <si>
    <t>06</t>
  </si>
  <si>
    <t>CF-5003-01</t>
  </si>
  <si>
    <t>09</t>
  </si>
  <si>
    <t>733A</t>
  </si>
  <si>
    <t>CF-5006-02</t>
  </si>
  <si>
    <t>07</t>
  </si>
  <si>
    <t>CF-5007-07</t>
  </si>
  <si>
    <t>08</t>
  </si>
  <si>
    <t>CF-5008-06</t>
  </si>
  <si>
    <t>0B</t>
  </si>
  <si>
    <t>811A</t>
  </si>
  <si>
    <t>CF-5012-01</t>
  </si>
  <si>
    <t>0A</t>
  </si>
  <si>
    <t>CF-5014-03</t>
  </si>
  <si>
    <t>Fails to raise a data connection after registration has completed</t>
  </si>
  <si>
    <t>Fails to open a connection to the server</t>
  </si>
  <si>
    <t>Fails to detect a SIM or SIM Card Error</t>
  </si>
  <si>
    <t>Module not responding</t>
  </si>
  <si>
    <t>Unable to register on Network</t>
  </si>
  <si>
    <t>Voltage below 1500mV prior to attempting to activate context so connection abandoned.</t>
  </si>
  <si>
    <t>TBD</t>
  </si>
  <si>
    <t>Error code</t>
  </si>
  <si>
    <t>Meaning</t>
  </si>
  <si>
    <t>="Ratiometric span from "&amp;C86&amp;"Volts to "&amp;C90&amp;"Volts, "</t>
  </si>
  <si>
    <t>S17: Profile</t>
  </si>
  <si>
    <t>19</t>
  </si>
  <si>
    <t>Successful message count</t>
  </si>
  <si>
    <t>Failed message count</t>
  </si>
  <si>
    <t>Min send time (seconds)</t>
  </si>
  <si>
    <t>RSSI valid readings count</t>
  </si>
  <si>
    <t>RSSI failed readings count</t>
  </si>
  <si>
    <t>Max. temp. C</t>
  </si>
  <si>
    <t>Min. Temp C</t>
  </si>
  <si>
    <t>Max send time (seconds)</t>
  </si>
  <si>
    <t>Energy used (mA minutes)</t>
  </si>
  <si>
    <t>Command</t>
  </si>
  <si>
    <t>TEK822,R1=01,Z=9C4C</t>
  </si>
  <si>
    <t>TEK822,R1=02</t>
  </si>
  <si>
    <t>TEK822,R1=04</t>
  </si>
  <si>
    <t>TEK822,R1=08</t>
  </si>
  <si>
    <t>TEK822,R1=10</t>
  </si>
  <si>
    <t>TEK822,R1=20</t>
  </si>
  <si>
    <t>TEK822,R1=40</t>
  </si>
  <si>
    <t>TEK822,R1=80</t>
  </si>
  <si>
    <t>TEK822,R2=21/07/07:16/22/22</t>
  </si>
  <si>
    <t>TEK822,R3=ACTIVE</t>
  </si>
  <si>
    <t>TEK822,R4=DEACT</t>
  </si>
  <si>
    <t>TEK822,R7=FF,</t>
  </si>
  <si>
    <t>TEK822,R6=01</t>
  </si>
  <si>
    <t>TEK822,R6=02</t>
  </si>
  <si>
    <t>TEK822,R6=03</t>
  </si>
  <si>
    <t>TEK822,R5=01</t>
  </si>
  <si>
    <t>TEK822,R5=02</t>
  </si>
  <si>
    <t>TEK822,R5=03</t>
  </si>
  <si>
    <t>TEK822,R5=04</t>
  </si>
  <si>
    <t>TEK822,R5=05</t>
  </si>
  <si>
    <t>TEK822,R5=06</t>
  </si>
  <si>
    <t>TEK822,R5=07</t>
  </si>
  <si>
    <t>TEK822,R5=08</t>
  </si>
  <si>
    <t>TEK822,R5=09</t>
  </si>
  <si>
    <t>TEK822,R5=0A</t>
  </si>
  <si>
    <t>TEK822,R5=0B</t>
  </si>
  <si>
    <t>TEK822,R5=0C</t>
  </si>
  <si>
    <t>TEK822,R5=0D</t>
  </si>
  <si>
    <t>TEK822,R5=0E</t>
  </si>
  <si>
    <t>TEK822,R5=0F</t>
  </si>
  <si>
    <t>TEK822,R5=10</t>
  </si>
  <si>
    <t>TEK822,R5=11</t>
  </si>
  <si>
    <t>1921E300680000000000F00080E0E0037C00780A1578002E000000000000000000000000000000000000000000000000000000000078009B00F10037003E010A007828670A0000000000000000000000000000000000000000000000000000000000000000000000002C14283549060A01060705000C2C0000000000000000BB3B00002C0E190008E0003FEDD6</t>
  </si>
  <si>
    <t>Msg#3 (Nr)</t>
  </si>
  <si>
    <t>1921E300680000000000B000D0E0E0037C000D09150C00A71519008C0024003B0033001F003D000B004900050054000600600004000000000000000000000000000D24670A0000000000000000000000000000000000000000000000000000000000000000000000002C14283549060A01060705000C2C0000000000000000BB3B00002C0E190008E1003F26B8</t>
  </si>
  <si>
    <t>CF-5016-03</t>
  </si>
  <si>
    <t>CF-5019-01</t>
  </si>
  <si>
    <t>1B0203428918360864431047987054087B0931470008FF810F000A6A2BFE0A6A28000A6A2BFE0A6A28430A6A28430A6A28430A6A28430A6A28430A6A28430A6A280000000000000000000000000000000000000000000000000000000000000000000000000000000000000000000000000000000000000000000000000000000000000000000000000077B2</t>
  </si>
  <si>
    <t>1B0203418919360864431047987054047B093248000BFF8103000A682BFE0A682BFE0A6A2BFE0A6A2BFE0A6A2BFE0A6A28000A6A2BFE0A6A28430A6A281E0A6A28620A6A2B700A6A2BFE0000000000000000000000000000000000000000000000000000000000000000000000000000000000000000000000000000000000000000000000000000000071E5</t>
  </si>
  <si>
    <t>Msg#9</t>
  </si>
  <si>
    <t>1B0203428918360864431047987054097B0931470008FF810F000A6A2BFE0A6A28000A6A2BFE0A6A28430A6A28430A6A28430A6A28430A6A28430A6A28430A6A28000000000000000000000000000000000000000000000000000000000000000000000000000000000000000000000000000000000000000000000000000000000000000000000000005A15</t>
  </si>
  <si>
    <t>1B020344891836086443104798705406DF53303D38312C53313D30302C53323D3746323030302C53333D38322C53343D464645382C53353D374331342C53363D303030302C53373D30302C53383D30302C53393D2C5331303D2C5331313D2C5331323D696F742E316E63652E6E65742C5331333D2C5331343D2C5331353D3137332E3231322E3231352E3133312C5331363D393030322C5331373D373230302C5331383D43382C5331393D30362C5332303D30302C5332313D2C5332323D2C5332333D31312C5332343D30302C5332353D30302C5332363D38302C5332373D38382C5332383D2C5332393D30302CD469</t>
  </si>
  <si>
    <t>1B020344891936086443104798705410462C38393838323830363636303031303637353334382C3435323237332C302C38302C323335352C31382C35383937342C3732362C362C33393439362C313639362C36302C69F1</t>
  </si>
  <si>
    <t>1B038204881160086443104798705411492C39352C3133343434322E302C353235352E393935304E2C30303833322E34343137572C312E392C3132372E382C322C302E30302C302E302C302E302C3032313031352C30342C7EF2</t>
  </si>
  <si>
    <t>Bat Percentage</t>
  </si>
  <si>
    <t>ASCII COMMA
DELIMITED FIELDS
7</t>
  </si>
  <si>
    <t>Tek898,S1-02,S3=04,Z=0892&lt;CRLF&gt;</t>
  </si>
  <si>
    <t>Once, Daily</t>
  </si>
  <si>
    <t>Then, Every 2 hours</t>
  </si>
  <si>
    <t>Then, Every Hour</t>
  </si>
  <si>
    <t>Then, Every 4 hours</t>
  </si>
  <si>
    <t>Then, Every 6 hours</t>
  </si>
  <si>
    <t>Then, Every 8 hours</t>
  </si>
  <si>
    <t>Then, Every 12 hours</t>
  </si>
  <si>
    <t>S3:
Control Configurator</t>
  </si>
  <si>
    <t xml:space="preserve">Hysteresis (up to 15 units): </t>
  </si>
  <si>
    <t>S9: Primary Server SMS Phone Nr. (A18)</t>
  </si>
  <si>
    <t>S10: Secondary Server SMS Phone Nr. (A18)</t>
  </si>
  <si>
    <t>TEK898</t>
  </si>
  <si>
    <t>S12: PDP APN (A29)</t>
  </si>
  <si>
    <t>"A" Size Capacity=</t>
  </si>
  <si>
    <t>"C" Size Capacity=</t>
  </si>
  <si>
    <t>"D" Size Capacity=</t>
  </si>
  <si>
    <t>"A+A" Size Capacity=</t>
  </si>
  <si>
    <t>Bit #3: Reserved</t>
  </si>
  <si>
    <t>Warning: Selected option is not recommended for pressure sensors.</t>
  </si>
  <si>
    <t>S28: Reserved</t>
  </si>
  <si>
    <t>S29:
Control4 Configurator</t>
  </si>
  <si>
    <t>Bit #0</t>
  </si>
  <si>
    <t>Bit #1</t>
  </si>
  <si>
    <t>Bit #2:</t>
  </si>
  <si>
    <t>BitLong timeframe retry (1h) if scheduled message #4 fails after all retry tickets (S23): 0=enabled, 1=disabled #3</t>
  </si>
  <si>
    <t>1B</t>
  </si>
  <si>
    <t>1C</t>
  </si>
  <si>
    <t>Total send time (seconds)</t>
  </si>
  <si>
    <t>Total RSSI</t>
  </si>
  <si>
    <t>180203418919360864431047987054047B093248000BFF8103000A682BFE0A682BFE0A6A2BFE0A6A2BFE0A6A2BFE0A6A28000A6A2BFE0A6A28430A6A281E0A6A28620A6A2B700A6A2BFE000000000000000000000000000000000000000000000000000000000000000000000000000000000000000000000000000000000000000000000000000000002F1D</t>
  </si>
  <si>
    <t>180203428918360864431047987054087B0931470008FF810F000A6A2BFE0A6A28000A6A2BFE0A6A28430A6A28430A6A28430A6A28430A6A28430A6A28430A6A2800000000000000000000000000000000000000000000000000000000000000000000000000000000000000000000000000000000000000000000000000000000000000000000000000294A</t>
  </si>
  <si>
    <t>180203428918360864431047987054097B0931470008FF810F000A6A2BFE0A6A28000A6A2BFE0A6A28430A6A28430A6A28430A6A28430A6A28430A6A28430A6A280000000000000000000000000000000000000000000000000000000000000000000000000000000000000000000000000000000000000000000000000000000000000000000000000004ED</t>
  </si>
  <si>
    <t>18020344891836086443104798705406DF53303D38312C53313D30302C53323D3746323030302C53333D38322C53343D464645382C53353D374331342C53363D303030302C53373D30302C53383D30302C53393D2C5331303D2C5331313D2C5331323D696F742E316E63652E6E65742C5331333D2C5331343D2C5331353D3137332E3231322E3231352E3133312C5331363D393030322C5331373D373230302C5331383D43382C5331393D30362C5332303D30302C5332313D2C5332323D2C5332333D31312C5332343D30302C5332353D30302C5332363D38302C5332373D38382C5332383D2C5332393D30302CF83B</t>
  </si>
  <si>
    <t>18020344891936086443104798705410462C38393838323830363636303031303637353334382C3435323237332C302C38302C323335352C31382C35383937342C3732362C362C33393439362C313639362C36302C7EE0</t>
  </si>
  <si>
    <t>18038204881160086443104798705411492C39352C3133343434322E302C353235352E393935304E2C30303833322E34343137572C312E392C3132372E382C322C302E30302C302E302C302E302C3032313031352C30342C8843</t>
  </si>
  <si>
    <t>17</t>
  </si>
  <si>
    <t>18</t>
  </si>
  <si>
    <t>First Comma Delimiter</t>
  </si>
  <si>
    <t>811LR</t>
  </si>
  <si>
    <t>S28:
Reserved</t>
  </si>
  <si>
    <t>BitLong timeframe retry (1h) if scheduled message #4 fails after all retry tickets (S23): 0=enabled, 1=disabled</t>
  </si>
  <si>
    <t>Enable temperature and ullage polynomials w/ 24h average temperature : 0=disabled, 1=enabled</t>
  </si>
  <si>
    <t>Sensor Configuration</t>
  </si>
  <si>
    <t>FAIL CGATT Packet domain service attach</t>
  </si>
  <si>
    <t>FAIL CIICR GPRS or CSD call</t>
  </si>
  <si>
    <t>FAIL CONNECT</t>
  </si>
  <si>
    <t>CONNECTION TIMEOUT</t>
  </si>
  <si>
    <t>FAIL CRC</t>
  </si>
  <si>
    <t>NO LOGIN RESPONSE</t>
  </si>
  <si>
    <t>FAIL MODULE RESPONSE</t>
  </si>
  <si>
    <t>FAIL MODULE READY</t>
  </si>
  <si>
    <t>FAIL LOGIN</t>
  </si>
  <si>
    <t>FAIL CONFIG</t>
  </si>
  <si>
    <t>TSP ABORT</t>
  </si>
  <si>
    <t>IPD TIMEOUT</t>
  </si>
  <si>
    <t>FAIL CONFIG CHECK</t>
  </si>
  <si>
    <t>NETWORK LOST</t>
  </si>
  <si>
    <t>FAIL TCP SEND</t>
  </si>
  <si>
    <t>FAIL IP STATUS</t>
  </si>
  <si>
    <t>FAIL CSTT</t>
  </si>
  <si>
    <t>FAIL NO SIM</t>
  </si>
  <si>
    <t>0A01E304801B7D0867035044765210037C00640A1364004300000000000000000000000000000000000000000000000000000000006400A500C90011001B0104006428620A6428600A6328600A9029600A9029600A9029600A00005C00AE285C02AF285C03AE285C062C281935490015040A0B213B002C00D2000000000000003ADEC92C0035000000FF003583</t>
  </si>
  <si>
    <t>0A01E3428018360864431047987054087B0475480005FF8114000A6428390A64282D0A64282D0A64282D0A64282D0A6424140A6424140A6424140F003C000A6414160000000000000000000000000000000000000000000000000000000000000000000000000000000000000000000000000000000000000000000000000000000000000000000000008FBB</t>
  </si>
  <si>
    <t>0A01E302801A360864431047987054097B049F47050DFF81113B0A60240F0A60240F0A60240F0860240B0862240B0562240C0562240D0A6228280A62281D0A62281D0000000000000000000000000000000000000000000000000000000000000000000000000000000000000000000000000000000000000000000000000000000000000000000000008844</t>
  </si>
  <si>
    <t>0A01E304801A36086443104798705406EC53303D38312C53313D30302C53323D3746323030302C53333D38322C53343D303030302C53353D303030302C53363D303030302C53373D43332C53383D30302C53393D2C5331303D2C5331313D54454B3837312C5331323D696F742E316E63652E6E65742C5331333D2C5331343D2C5331353D3137332E3231322E3231352E3133312C5331363D393030322C5331373D303034393335313932382C5331383D3530302C5331393D2C5332303D373230302C5332313D2C5332323D2C5332333D31312C5332343D30302C5332353D30322C5332363D30302C5332373D34392C5332383D2C5332393D33302CEDE7</t>
  </si>
  <si>
    <t>0A01C3040014160864431047987054103C2C38393838323830363636303031303637353334382C424739364D415230324130374D31472C3433333530342C302C38302C313230332C31382C4936</t>
  </si>
  <si>
    <t>0A01E30487197D0867035044765210114C2C3234302C3130313335372E302C353234322E323638334E2C30303835332E39373530572C3530302E302C2D38392E302C332C302E30302C302E302C302E302C3331303332312C30332C8244</t>
  </si>
  <si>
    <t>0A01E3018019360864431047987054047B04722903DCFF8103020A64284A0A64284A0A64284A0A64284A0A6428380A6428380A6228380A6228380A6228380A6228290A6028280A6028290A6028290A6028280A6028290A6028280A6028290A6028290A6028280000000000000000000000000000000000000000000000000000000000000000000000007331</t>
  </si>
  <si>
    <t>Energy Used (mAsec)</t>
  </si>
  <si>
    <t>Comma Delimiter</t>
  </si>
  <si>
    <t>ICCID</t>
  </si>
  <si>
    <t>MODEM ID</t>
  </si>
  <si>
    <t>Energy Used</t>
  </si>
  <si>
    <t>Min. Temperature</t>
  </si>
  <si>
    <t>Max. Temperature</t>
  </si>
  <si>
    <t>Message Fail Count</t>
  </si>
  <si>
    <t>cms</t>
  </si>
  <si>
    <t>X Nr</t>
  </si>
  <si>
    <t>Y Nr</t>
  </si>
  <si>
    <t>Ringdown</t>
  </si>
  <si>
    <t>Near 1</t>
  </si>
  <si>
    <t>Near 2</t>
  </si>
  <si>
    <t>Near 3</t>
  </si>
  <si>
    <t>Near 4</t>
  </si>
  <si>
    <t>Near 5</t>
  </si>
  <si>
    <t>EchoData[4] (cm)</t>
  </si>
  <si>
    <t>Near 6</t>
  </si>
  <si>
    <t>EchoData[5] (cm)</t>
  </si>
  <si>
    <t>Near 7</t>
  </si>
  <si>
    <t>EchoData[6] (cm)</t>
  </si>
  <si>
    <t>Near 8</t>
  </si>
  <si>
    <t>EchoData[7] (cm)</t>
  </si>
  <si>
    <t>Far 1</t>
  </si>
  <si>
    <t>Far 2</t>
  </si>
  <si>
    <t>Far 3</t>
  </si>
  <si>
    <t>byte0 SamplingBuffr 0</t>
  </si>
  <si>
    <t>byte1 SamplingBuffr 0</t>
  </si>
  <si>
    <t>byte2 SamplingBuffr 0</t>
  </si>
  <si>
    <t>byte3 SamplingBuffr 0</t>
  </si>
  <si>
    <t>byte0 SamplingBuffr 1</t>
  </si>
  <si>
    <t>byte1 SamplingBuffr 1</t>
  </si>
  <si>
    <t>byte2 SamplingBuffr 1</t>
  </si>
  <si>
    <t>byte3 SamplingBuffr 1</t>
  </si>
  <si>
    <t>byte0 SamplingBuffr 2</t>
  </si>
  <si>
    <t>byte1 SamplingBuffr 2</t>
  </si>
  <si>
    <t>byte2 SamplingBuffr 2</t>
  </si>
  <si>
    <t>byte3 SamplingBuffr 2</t>
  </si>
  <si>
    <t>byte0 SamplingBuffr 3</t>
  </si>
  <si>
    <t>byte1 SamplingBuffr 3</t>
  </si>
  <si>
    <t>byte2 SamplingBuffr 3</t>
  </si>
  <si>
    <t>byte3 SamplingBuffr 3</t>
  </si>
  <si>
    <t>byte0 SamplingBuffr 4</t>
  </si>
  <si>
    <t>byte1 SamplingBuffr 4</t>
  </si>
  <si>
    <t>byte2 SamplingBuffr 4</t>
  </si>
  <si>
    <t>byte3 SamplingBuffr 4</t>
  </si>
  <si>
    <t>byte0 SamplingBuffr 5</t>
  </si>
  <si>
    <t>byte1 SamplingBuffr 5</t>
  </si>
  <si>
    <t>byte2 SamplingBuffr 5</t>
  </si>
  <si>
    <t>byte3 SamplingBuffr 5</t>
  </si>
  <si>
    <t>byte0 SamplingBuffr 6</t>
  </si>
  <si>
    <t>byte1 SamplingBuffr 6</t>
  </si>
  <si>
    <t>byte2 SamplingBuffr 6</t>
  </si>
  <si>
    <t>byte3 SamplingBuffr 6</t>
  </si>
  <si>
    <t>byte0 SamplingBuffr 7</t>
  </si>
  <si>
    <t>byte1 SamplingBuffr 7</t>
  </si>
  <si>
    <t>byte2 SamplingBuffr 7</t>
  </si>
  <si>
    <t>byte3 SamplingBuffr 7</t>
  </si>
  <si>
    <t>byte0 SamplingBuffr 8</t>
  </si>
  <si>
    <t>byte1 SamplingBuffr 8</t>
  </si>
  <si>
    <t>byte2 SamplingBuffr 8</t>
  </si>
  <si>
    <t>byte3 SamplingBuffr 8</t>
  </si>
  <si>
    <t>byte0 SamplingBuffr 9</t>
  </si>
  <si>
    <t>byte1 SamplingBuffr 9</t>
  </si>
  <si>
    <t>byte2 SamplingBuffr 9</t>
  </si>
  <si>
    <t>byte3 SamplingBuffr 9</t>
  </si>
  <si>
    <t>,Delim</t>
  </si>
  <si>
    <t>delim</t>
  </si>
  <si>
    <t>S17=</t>
  </si>
  <si>
    <t>S17</t>
  </si>
  <si>
    <t>Message TX Count</t>
  </si>
  <si>
    <t>(Unused)</t>
  </si>
  <si>
    <t>Energy Used
(mAsec)</t>
  </si>
  <si>
    <t>Min Temperature seen</t>
  </si>
  <si>
    <t>Max Temperature seen</t>
  </si>
  <si>
    <t>Count of Resets</t>
  </si>
  <si>
    <t>RCON_Sdw</t>
  </si>
  <si>
    <t>Bat %</t>
  </si>
  <si>
    <t>v22</t>
  </si>
  <si>
    <t>v3.3</t>
  </si>
  <si>
    <t>v1.5</t>
  </si>
  <si>
    <t>Product ID</t>
  </si>
  <si>
    <t>TEK No.</t>
  </si>
  <si>
    <t>v4.1</t>
  </si>
  <si>
    <t>2A</t>
  </si>
  <si>
    <t>2B</t>
  </si>
  <si>
    <t>v4.5</t>
  </si>
  <si>
    <t>n/a</t>
  </si>
  <si>
    <t>0B21A40288133B0862061040673997097B00034700006081073A086328270A63284F086328270863282708632827086328270863282708632826086328270863282700000000000000000000000000000000000000000000000000000000000000000000000000000000000000000000000000000000000000000000000000000000000000000000000007FC</t>
  </si>
  <si>
    <t>S12: GPRS APN (A40)</t>
  </si>
  <si>
    <t>0B29A408001F1C0864200059003138047B00014800006081070A0658281D0658281D0658281D0658281E0658281E0658281D0658281D0558281C0658281D065A281D00000000000000000000000000000000000000000000000000000000000000000000000000000000000000000000000000000000000000000000000000000000000000000000000091CE</t>
  </si>
  <si>
    <t>0B21A4428818390862061040673997087B0001480000608107010963284F08632827000000000000000000000000000000000000000000000000000000000000000000000000000000000000000000000000000000000000000000000000000000000000000000000000000000000000000000000000000000000000000000000000000000000000000069FC</t>
  </si>
  <si>
    <t>0B21A404880E380862061040673997114B2C3133352C3135313935372E302C333930312E313839334E2C30303930392E34383934572C322E332C2D3132342E302C322C302E30302C302E302C302E302C3031303332332C30382C7BBC</t>
  </si>
  <si>
    <t>0B21A40400192E086206104067399710562C38393838323830363636303031313031313036332C424739364D415230324130374D31475F30312E3030372E30312E3030372C45444745222C223236383036222C2247534D20393030222C3130372C2D36342C01BA</t>
  </si>
  <si>
    <t>0B29C404881D3308642000590031380E0B3139322C5244590D0AF9BB</t>
  </si>
  <si>
    <t>0B21E300680000000000F00080E0E0037C00780A1578002E000000000000000000000000000000000000000000000000000000000078009B00F10037003E010A007828670A0000000000000000000000000000000000000000000000000000000000000000000000002C14283549060A01060705000C2C0000000000000000BB3B00002C0E190008E0003FF11B</t>
  </si>
  <si>
    <t>0B21C1408B12200866425030678884026200B50A41B50061006E0108000000000000000000B528BF08A8286907A8286907A8286908A8286908A8286907A8286908A8286906A8286907A82869080613010F0C001C000003000C03F00000000CFF000000000000013DFF00FF00011641000135B7</t>
  </si>
  <si>
    <t>Enter '1' to select  day(s) of week for data delivery, otherwise set to 0 -&gt;</t>
  </si>
  <si>
    <t>0B21C4080014170862061040673997087B00014700006081070E0A680C370A680C370A680C370A680C370A680C370A680C370A680C370A680C3C0A680C370A6C0C37000000000000000000000000000000000000000000000000000000000000000000000000000000000000000000000000000000000000000000000000000000000000000000000000F301</t>
  </si>
  <si>
    <t>Msg#8 (alarm)</t>
  </si>
  <si>
    <t>Msg#8 (manual)</t>
  </si>
  <si>
    <t>1921C4080014170862061040673997087B00014700006081070E0A680C370A680C370A680C370A680C370A680C370A680C370A680C370A680C3C0A680C370A6C0C37000000000000000000000000000000000000000000000000000000000000000000000000000000000000000000000000000000000000000000000000000000000000000000000000F2B2</t>
  </si>
  <si>
    <t>0721C4080014170862061040673997087B00014700006081070E0A680C370A680C370A680C370A680C370A680C370A680C370A680C370A680C3C0A680C370A6C0C3700000000000000000000000000000000000000000000000000000000000000000000000000000000000000000000000000000000000000000000000000000000000000000000000098C0</t>
  </si>
  <si>
    <t>0A01C4080014170862061040673997087B00014700006081070E0A680C370A680C370A680C370A680C370A680C370A680C370A680C370A680C3C0A680C370A6C0C37000000000000000000000000000000000000000000000000000000000000000000000000000000000000000000000000000000000000000000000000000000000000000000000000C01C</t>
  </si>
  <si>
    <t>2C01C4080014170862061040673997087B00014700006081070E0A680C370A680C370A680C370A680C370A680C370A680C370A680C370A680C3C0A680C370A6C0C37000000000000000000000000000000000000000000000000000000000000000000000000000000000000000000000000000000000000000000000000000000000000000000000000A82A</t>
  </si>
  <si>
    <t>2C01E304801B7D0867035044765210037C00640A1364004300000000000000000000000000000000000000000000000000000000006400A500C90011001B0104006428620A6428600A6328600A9029600A9029600A9029600A00005C00AE285C02AF285C03AE285C062C281935490015040A0B213B002C00D2000000000000003ADEC92C0035000000FF00EE2D</t>
  </si>
  <si>
    <t>2C01E3018019360864431047987054047B04722903DCFF8103020A64284A0A64284A0A64284A0A64284A0A6428380A6428380A6228380A6228380A6228380A6228290A6028280A6028290A6028290A6028280A6028290A6028280A6028290A6028290A6028280000000000000000000000000000000000000000000000000000000000000000000000001B07</t>
  </si>
  <si>
    <t>2C01E3428018360864431047987054087B0475480005FF8114000A6428390A64282D0A64282D0A64282D0A64282D0A6424140A6424140A6424140F003C000A641416000000000000000000000000000000000000000000000000000000000000000000000000000000000000000000000000000000000000000000000000000000000000000000000000E78D</t>
  </si>
  <si>
    <t>2C01E302801A360864431047987054097B049F47050DFF81113B0A60240F0A60240F0A60240F0860240B0862240B0562240C0562240D0A6228280A62281D0A62281D000000000000000000000000000000000000000000000000000000000000000000000000000000000000000000000000000000000000000000000000000000000000000000000000E072</t>
  </si>
  <si>
    <t>2C022F040017600864431048014775461B53303D30312C53313D30312C53323D3746303035372C53333D38312C53343D303833322C53353D303035302C53363D303036342C53373D31452C53383D39452C53393D2C5331303D2C5331313D54454B3837312C5331323D61706E2C5331333D2C5331343D2C5331353D7365727665722E617A7572652D646576696365732E6E65742C5331363D2C5331373D303034393335313932382C5331383D3130302C5331393D2C5332303D2C5332313D32373230312C5332323D38303030302C5332333D31302C5332343D30302C5332353D2C5332363D30302C5332373D33392C5332383D2C5332393D30312C5333303D2C5333313D7365727665722E636F6D2C5333323D2C5333333D706174682F737562706174682C5333343D2C1F2C</t>
  </si>
  <si>
    <t>0B212F040017600864431048014775461B53303D30312C53313D30312C53323D3746303035372C53333D38312C53343D303833322C53353D303035302C53363D303036342C53373D31452C53383D39452C53393D2C5331303D2C5331313D54454B3837312C5331323D61706E2C5331333D2C5331343D2C5331353D7365727665722E617A7572652D646576696365732E6E65742C5331363D2C5331373D303034393335313932382C5331383D3130302C5331393D2C5332303D2C5332313D32373230312C5332323D38303030302C5332333D31302C5332343D30302C5332353D2C5332363D30302C5332373D33392C5332383D2C5332393D30312C5333303D2C5333313D7365727665722E636F6D2C5333323D2C5333333D706174682F737562706174682C5333343D2C48A7</t>
  </si>
  <si>
    <t>2C022F040017600864431048014775103B2C38393838323339303030303135303938343731372C424739364D415230324130374D31472C3136333834392C302C302C313232362C38362CFC97</t>
  </si>
  <si>
    <t>2C02E30487197D0867035044765210114C2C3234302C3130313335372E302C353234322E323638334E2C30303835332E39373530572C3530302E302C2D38392E302C332C302E30302C302E302C302E302C3331303332312C30332C52A0</t>
  </si>
  <si>
    <t>S13: PDP UserName (A20)</t>
  </si>
  <si>
    <t>S14: PDP Password (A20)</t>
  </si>
  <si>
    <t>2C</t>
  </si>
  <si>
    <t>2D</t>
  </si>
  <si>
    <t>871A</t>
  </si>
  <si>
    <t>871ALR</t>
  </si>
  <si>
    <t>2D01E304801B7D0867035044765210037C00640A1364004300000000000000000000000000000000000000000000000000000000006400A500C90011001B0104006428620A6428600A6328600A9029600A9029600A9029600A00005C00AE285C02AF285C03AE285C062C281935490015040A0B213B002C00D2000000000000003ADEC92C0035000000FF0020DB</t>
  </si>
  <si>
    <t>2D01E3018019360864431047987054047B04722903DCFF8103020A64284A0A64284A0A64284A0A64284A0A6428380A6428380A6228380A6228380A6228380A6228290A6028280A6028290A6028290A6028280A6028290A6028280A6028290A6028290A6028280000000000000000000000000000000000000000000000000000000000000000000000002EAF</t>
  </si>
  <si>
    <t>2D01C4080014170862061040673997087B00014700006081070E0A680C370A680C370A680C370A680C370A680C370A680C370A680C370A680C3C0A680C370A6C0C370000000000000000000000000000000000000000000000000000000000000000000000000000000000000000000000000000000000000000000000000000000000000000000000009D82</t>
  </si>
  <si>
    <t>2D01E3428018360864431047987054087B0475480005FF8114000A6428390A64282D0A64282D0A64282D0A64282D0A6424140A6424140A6424140F003C000A641416000000000000000000000000000000000000000000000000000000000000000000000000000000000000000000000000000000000000000000000000000000000000000000000000D225</t>
  </si>
  <si>
    <t>2D01E302801A360864431047987054097B049F47050DFF81113B0A60240F0A60240F0A60240F0860240B0862240B0562240C0562240D0A6228280A62281D0A62281D000000000000000000000000000000000000000000000000000000000000000000000000000000000000000000000000000000000000000000000000000000000000000000000000D5DA</t>
  </si>
  <si>
    <t>2D022F040017600864431048014775461B53303D30312C53313D30312C53323D3746303035372C53333D38312C53343D303833322C53353D303035302C53363D303036342C53373D31452C53383D39452C53393D2C5331303D2C5331313D54454B3837312C5331323D61706E2C5331333D2C5331343D2C5331353D7365727665722E617A7572652D646576696365732E6E65742C5331363D2C5331373D303034393335313932382C5331383D3130302C5331393D2C5332303D2C5332313D32373230312C5332323D38303030302C5332333D31302C5332343D30302C5332353D2C5332363D30302C5332373D33392C5332383D2C5332393D30312C5333303D2C5333313D7365727665722E636F6D2C5333323D2C5333333D706174682F737562706174682C5333343D2CEF14</t>
  </si>
  <si>
    <t>2D022F040017600864431048014775103B2C38393838323339303030303135303938343731372C424739364D415230324130374D31472C3136333834392C302C302C313232362C38362C0D9B</t>
  </si>
  <si>
    <t>2D02E30487197D0867035044765210114C2C3234302C3130313335372E302C353234322E323638334E2C30303835332E39373530572C3530302E302C2D38392E302C332C302E30302C302E302C302E302C3331303332312C30332C791A</t>
  </si>
  <si>
    <t>2C01E3018019360864431047987054047B04722903DCFF8103020A64284A0A64284A0A64284A0A64284A0A6428380A6428380A6228380A6228380A6228380A6228290A6028280A6028290A6028290A6028280A6028290A6028280A6028290A6028290A6028280000000000000000000000000000000000000000000000000000000000000000000000001B07'</t>
  </si>
  <si>
    <t>072123040818330866425036670703047B000290059F2D8401370A632BB00A632BAF0A632BAF0A632BAF0A632BAE0A632BAE0A632BAE0A632BAE0A632BAF0A632BAF0A632BAF0A632BAF0A632BAE0A632BAE0A632BAF0A632BAD00630000016329780063298B0063297A0163297B01632A8501632A8501632A8301632A8203632A820000000000000000094E'</t>
  </si>
  <si>
    <t>v1.4</t>
  </si>
  <si>
    <t>29</t>
  </si>
  <si>
    <t>S28, S29: 
Not Used</t>
  </si>
  <si>
    <t>Consecutive communications to skip if communication on change mode is enabled</t>
  </si>
  <si>
    <t>Communication on change mode: 0=Disable, 1=Enable</t>
  </si>
  <si>
    <t>Download GPS assistance files (XTRA): 0=Disable, 1=Enable</t>
  </si>
  <si>
    <t>S27: GPS Control Configurator</t>
  </si>
  <si>
    <t>S25,S26:
Not Used</t>
  </si>
  <si>
    <t>80000</t>
  </si>
  <si>
    <t>27201</t>
  </si>
  <si>
    <t>S18: 
Not Used</t>
  </si>
  <si>
    <t>Capacity of the fitted lithium cell in mAh</t>
  </si>
  <si>
    <t>S17: Battery Capacity</t>
  </si>
  <si>
    <t>TEK908</t>
  </si>
  <si>
    <t>Reference value (meters)</t>
  </si>
  <si>
    <t xml:space="preserve">Distance multiplication factor:
0=Distance x10
1=Distance x1000
2=Distance x100000
</t>
  </si>
  <si>
    <t xml:space="preserve">Threshold Distance Comparation: 
1=Compare with oldest location get since the last time the threshold was reached
0=Compare with previous location
</t>
  </si>
  <si>
    <t>S4: 
GPS Threshold Distance</t>
  </si>
  <si>
    <t>Enter '1' to select  day(s) of week for data delivery -&gt;</t>
  </si>
  <si>
    <t>S0: Not Used</t>
  </si>
  <si>
    <t>2901810180151F0861059067551279114B2C31352C3130313532342E3030302C333833382E313732314E2C30303035312E37383133572C312E312C3530392E382C332C302E30302C302E302C302E302C3238303632332C30372C61FE</t>
  </si>
  <si>
    <t>Outgoing message to server for a scheduled (Msg #17) 
or manually initiated data payload (Msg #17) delivery.</t>
  </si>
  <si>
    <t>BLE Requested</t>
  </si>
  <si>
    <t>2901810400181F086105906755127906D553303D2C53313D30302C53323D3746303135372C53333D38322C53343D303033322C53353D2C53363D2C53373D2C53383D2C53393D2C5331303D2C5331313D54454B3930382C5331323D696F742E316E63652E6E65742C5331333D2C5331343D2C5331353D6C6576656C2E74656B656C656B2E636F6D2C5331363D393031342C5331373D314332302C5331383D2C5331393D2C5332303D2C5332313D32373230312C5332323D38303030302C5332333D31322C5332343D302C5332353D2C5332363D2C5332373D38302C5332383D2C5332393DAF2A</t>
  </si>
  <si>
    <t>29018120001B7F086105906755127910572C38393838323238303636363032353535393536322C424739354D334C415230324130335F30312E3031362E30312E3031362C4E42496F54222C223231343037222C224C54452042414E44203230222C363335342C0E30</t>
  </si>
  <si>
    <t>BG95</t>
  </si>
  <si>
    <t>S12: PDP APN (A40)</t>
  </si>
  <si>
    <t>S5: 
Valve Monitor Configurator</t>
  </si>
  <si>
    <t xml:space="preserve">Valve Monitor Scheduling:
1=Enable. Send valve position message instead of GPS location message as schedule message
0=Disable
</t>
  </si>
  <si>
    <t xml:space="preserve">Valve Monitor alert:
1=Enable. Send an asynchronous valve position message when the threshold is reached in any direction positive or negative
0=Disable alert message
</t>
  </si>
  <si>
    <t xml:space="preserve">Gyroscope idle sampling time (ms)
From 100ms to 1000ms
</t>
  </si>
  <si>
    <t>Valve Threshold value (degrees)</t>
  </si>
  <si>
    <t>S6,S7,S8: 
Not Used</t>
  </si>
  <si>
    <t>MSG #60</t>
  </si>
  <si>
    <t>Accelerometer Scale</t>
  </si>
  <si>
    <t>Accelerometer Z</t>
  </si>
  <si>
    <t>Accelerometer Y</t>
  </si>
  <si>
    <t>Accelerometer X</t>
  </si>
  <si>
    <t>Yaw Angle (Z)</t>
  </si>
  <si>
    <t>Roll Angle (X)</t>
  </si>
  <si>
    <t>Pitch Angle (Y)</t>
  </si>
  <si>
    <t>#MSG 52</t>
  </si>
  <si>
    <t>Battery Voltage</t>
  </si>
  <si>
    <t>Maximum</t>
  </si>
  <si>
    <t>Minimum</t>
  </si>
  <si>
    <t>Temperature</t>
  </si>
  <si>
    <t>WDT Reset Count</t>
  </si>
  <si>
    <t>BOR Count</t>
  </si>
  <si>
    <t>POR Count</t>
  </si>
  <si>
    <t>Modem Run Time</t>
  </si>
  <si>
    <t>Modem Listen Timer</t>
  </si>
  <si>
    <t>MSG Fail Count</t>
  </si>
  <si>
    <t>GSM Error Count</t>
  </si>
  <si>
    <t>RX Count</t>
  </si>
  <si>
    <t>TX count</t>
  </si>
  <si>
    <t>RTCC</t>
  </si>
  <si>
    <t>FW Subversion</t>
  </si>
  <si>
    <t>29018120A0151E08610590675512793C1101670167000A0009FFF73FFC000201AF40</t>
  </si>
  <si>
    <t>Msg#60</t>
  </si>
  <si>
    <t>2901812000123F086105906755143634260417081F0D231C080001000D000000000002FF0000000000000100FF00FF03001B1C2301B4F9</t>
  </si>
  <si>
    <t>Msg#52</t>
  </si>
  <si>
    <t>020316018511f80868326028586451047b00c888000000840100066654150566541507685415056854150568541505685415056854140568541506665415066454150664440006644400066444000766541507685415076854150a6a4c24046ae864096c54130a664c240a664c240a644c240a624c240a5e4c24000000000000000000000000000000002079</t>
  </si>
  <si>
    <t/>
  </si>
  <si>
    <t>Network Comms Mode: 0=LTE CatM1, 1=LTE NB-IOT, 2=GSM, 3=Auto</t>
  </si>
  <si>
    <t>3lpwan.com</t>
  </si>
  <si>
    <t>lpwa.vodafone.iot</t>
  </si>
  <si>
    <t>nbd1.korem2m.com</t>
  </si>
  <si>
    <t>orange.m2m.spec</t>
  </si>
  <si>
    <t>soracom.io</t>
  </si>
  <si>
    <t>Emnify</t>
  </si>
  <si>
    <t>S22: LTE BANDs      See Band tab for codes.</t>
  </si>
  <si>
    <t>AT commands for setting band</t>
  </si>
  <si>
    <t>Default response when query BG95 using AT+QCFG="BAND"? is</t>
  </si>
  <si>
    <t>QCFG: "band",0xf,0x100002000000000f0e389f,0x100042000000000b0e189f</t>
  </si>
  <si>
    <t>QCFG: "band",0xf,0x400a0e189f,0xa0e189f</t>
  </si>
  <si>
    <t>Note BG96 inconsitency when writing bands to the BG96 does not accept the "0x" format!</t>
  </si>
  <si>
    <t>S22 writes Band to NBIOT, S31 writes band to CATM</t>
  </si>
  <si>
    <t>For TEK889, leaving S22 or S31 blank will set default value.</t>
  </si>
  <si>
    <t>CATM Band select</t>
  </si>
  <si>
    <t>Select 0 or 1</t>
  </si>
  <si>
    <t>Bin</t>
  </si>
  <si>
    <t>Hex</t>
  </si>
  <si>
    <t>B1/B2/B3/B4/B5/B8/B12/B13/B14/B18/B19/B20/B25/B26/B27/B28/B66/B85</t>
  </si>
  <si>
    <t>B6</t>
  </si>
  <si>
    <t>B7</t>
  </si>
  <si>
    <t>B9</t>
  </si>
  <si>
    <t>B10</t>
  </si>
  <si>
    <t>B11</t>
  </si>
  <si>
    <t>B14</t>
  </si>
  <si>
    <t>B15</t>
  </si>
  <si>
    <t>B16</t>
  </si>
  <si>
    <t>B17</t>
  </si>
  <si>
    <t>B21</t>
  </si>
  <si>
    <t>B22</t>
  </si>
  <si>
    <t>B23</t>
  </si>
  <si>
    <t>B24</t>
  </si>
  <si>
    <t>B25</t>
  </si>
  <si>
    <t>B27</t>
  </si>
  <si>
    <t>B29</t>
  </si>
  <si>
    <t>B30</t>
  </si>
  <si>
    <t>B31</t>
  </si>
  <si>
    <t>B32</t>
  </si>
  <si>
    <t>B33</t>
  </si>
  <si>
    <t>B34</t>
  </si>
  <si>
    <t>B35</t>
  </si>
  <si>
    <t>B36</t>
  </si>
  <si>
    <t>B37</t>
  </si>
  <si>
    <t>B38</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</si>
  <si>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</si>
  <si>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</si>
  <si>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</si>
  <si>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</si>
  <si>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</si>
  <si>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</si>
  <si>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</si>
  <si>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</si>
  <si>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</si>
  <si>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</si>
  <si>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</si>
  <si>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</si>
  <si>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</si>
  <si>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</si>
  <si>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</si>
  <si>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</si>
  <si>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</si>
  <si>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</si>
  <si>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</si>
  <si>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</si>
  <si>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</si>
  <si>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</si>
  <si>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</si>
  <si>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</si>
  <si>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</si>
  <si>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</si>
  <si>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</si>
  <si>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</si>
  <si>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</si>
  <si>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</si>
  <si>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</si>
  <si>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</si>
  <si>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B72</t>
  </si>
  <si>
    <t>B73</t>
  </si>
  <si>
    <t>B74</t>
  </si>
  <si>
    <t>B75</t>
  </si>
  <si>
    <t>B76</t>
  </si>
  <si>
    <t>B77</t>
  </si>
  <si>
    <t>B78</t>
  </si>
  <si>
    <t>B79</t>
  </si>
  <si>
    <t>B80</t>
  </si>
  <si>
    <t>B81</t>
  </si>
  <si>
    <t>B82</t>
  </si>
  <si>
    <t>B83</t>
  </si>
  <si>
    <t>B84</t>
  </si>
  <si>
    <t>B85</t>
  </si>
  <si>
    <t>B86</t>
  </si>
  <si>
    <t>B87</t>
  </si>
  <si>
    <t>B88</t>
  </si>
  <si>
    <t>NBIOT Band Select</t>
  </si>
  <si>
    <t>B1/B2/B3/B4/B5/B8/B12/B13/B18/B19/B20/B25/B26/B28/B66/B71/B85</t>
  </si>
  <si>
    <t>AT+QCFG="BAND",</t>
  </si>
  <si>
    <t>AT+COPS=4,2,"27202",0</t>
  </si>
  <si>
    <t>three</t>
  </si>
  <si>
    <t>2G bands</t>
  </si>
  <si>
    <t>EGSM900</t>
  </si>
  <si>
    <t>DCS1800</t>
  </si>
  <si>
    <t>GSM850</t>
  </si>
  <si>
    <t>PCS1900</t>
  </si>
  <si>
    <t>NB/MNC</t>
  </si>
  <si>
    <t>S22=80084</t>
  </si>
  <si>
    <t>S22=180A</t>
  </si>
  <si>
    <t>US</t>
  </si>
  <si>
    <t>Europe</t>
  </si>
  <si>
    <t>v4.6</t>
  </si>
  <si>
    <t>1B0AC40400153D0863257069967703047B000B50001E03840C170000000000000000000000000000000000000000000000000000000000000000000000000000000000000000000000000000000000000000000000000000000000000000000000000000000000000000000000000000000000000000000000000000000000000000000000000000000069EA</t>
  </si>
  <si>
    <t>CF-5018-20 Cellular Configuration and commands</t>
  </si>
  <si>
    <r>
      <t xml:space="preserve">CH </t>
    </r>
    <r>
      <rPr>
        <sz val="10"/>
        <color rgb="FF00B0F0"/>
        <rFont val="Arial"/>
        <family val="2"/>
      </rPr>
      <t>11140</t>
    </r>
    <r>
      <rPr>
        <sz val="10"/>
        <rFont val="Arial"/>
        <family val="2"/>
      </rPr>
      <t xml:space="preserve"> Version 1.21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</si>
</sst>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h]:mm"/>
    <numFmt numFmtId="166" formatCode="#,##0.0"/>
    <numFmt numFmtId="167" formatCode="0.0000"/>
    <numFmt numFmtId="168" formatCode="h:mm:ss;@"/>
    <numFmt numFmtId="169" formatCode="[$-F400]h:mm:ss\ AM/PM"/>
    <numFmt numFmtId="170" formatCode="00"/>
  </numFmts>
  <fonts count="98">
    <font>
      <sz val="10"/>
      <name val="Arial"/>
    </font>
    <font>
      <sz val="11"/>
      <color theme="1"/>
      <name val="Calibri"/>
      <family val="2"/>
      <scheme val="minor"/>
    </font>
    <font>
      <sz val="10"/>
      <name val="Arial"/>
      <family val="2"/>
    </font>
    <font>
      <sz val="8"/>
      <color indexed="81"/>
      <name val="Tahoma"/>
      <family val="2"/>
    </font>
    <font>
      <b/>
      <sz val="8"/>
      <color indexed="81"/>
      <name val="Tahoma"/>
      <family val="2"/>
    </font>
    <font>
      <b/>
      <sz val="10"/>
      <name val="Arial"/>
      <family val="2"/>
    </font>
    <font>
      <sz val="10"/>
      <color indexed="22"/>
      <name val="Arial"/>
      <family val="2"/>
    </font>
    <font>
      <sz val="10"/>
      <name val="Arial"/>
      <family val="2"/>
    </font>
    <font>
      <sz val="10"/>
      <color indexed="9"/>
      <name val="Arial"/>
      <family val="2"/>
    </font>
    <font>
      <sz val="8"/>
      <name val="Arial"/>
      <family val="2"/>
    </font>
    <font>
      <b/>
      <sz val="12"/>
      <name val="Arial"/>
      <family val="2"/>
    </font>
    <font>
      <sz val="8"/>
      <name val="Courier New"/>
      <family val="3"/>
    </font>
    <font>
      <i/>
      <sz val="10"/>
      <name val="Arial"/>
      <family val="2"/>
    </font>
    <font>
      <b/>
      <sz val="14"/>
      <name val="Arial"/>
      <family val="2"/>
    </font>
    <font>
      <sz val="12"/>
      <name val="Courier New"/>
      <family val="3"/>
    </font>
    <font>
      <i/>
      <sz val="10"/>
      <color indexed="48"/>
      <name val="Arial"/>
      <family val="2"/>
    </font>
    <font>
      <sz val="12"/>
      <name val="Times New Roman"/>
      <family val="1"/>
    </font>
    <font>
      <sz val="10"/>
      <color indexed="10"/>
      <name val="Arial"/>
      <family val="2"/>
    </font>
    <font>
      <b/>
      <sz val="8"/>
      <name val="Arial"/>
      <family val="2"/>
    </font>
    <font>
      <b/>
      <sz val="14"/>
      <name val="Courier New"/>
      <family val="3"/>
    </font>
    <font>
      <b/>
      <sz val="8"/>
      <color indexed="22"/>
      <name val="Arial"/>
      <family val="2"/>
    </font>
    <font>
      <sz val="9"/>
      <color indexed="81"/>
      <name val="Tahoma"/>
      <family val="2"/>
    </font>
    <font>
      <b/>
      <sz val="9"/>
      <color indexed="81"/>
      <name val="Tahoma"/>
      <family val="2"/>
    </font>
    <font>
      <sz val="10"/>
      <color indexed="23"/>
      <name val="Arial"/>
      <family val="2"/>
    </font>
    <font>
      <b/>
      <sz val="8"/>
      <color indexed="9"/>
      <name val="Arial"/>
      <family val="2"/>
    </font>
    <font>
      <sz val="10"/>
      <color indexed="55"/>
      <name val="Arial"/>
      <family val="2"/>
    </font>
    <font>
      <sz val="10"/>
      <color indexed="8"/>
      <name val="Arial"/>
      <family val="2"/>
    </font>
    <font>
      <b/>
      <sz val="16"/>
      <name val="Arial"/>
      <family val="2"/>
    </font>
    <font>
      <sz val="10"/>
      <color indexed="48"/>
      <name val="Arial"/>
      <family val="2"/>
    </font>
    <font>
      <b/>
      <sz val="12"/>
      <name val="Times New Roman"/>
      <family val="1"/>
    </font>
    <font>
      <b/>
      <sz val="11"/>
      <name val="Arial Narrow"/>
      <family val="2"/>
    </font>
    <font>
      <sz val="10"/>
      <color indexed="9"/>
      <name val="Times New Roman"/>
      <family val="1"/>
    </font>
    <font>
      <b/>
      <i/>
      <sz val="10"/>
      <name val="Arial"/>
      <family val="2"/>
    </font>
    <font>
      <sz val="10"/>
      <color indexed="63"/>
      <name val="Arial"/>
      <family val="2"/>
    </font>
    <font>
      <b/>
      <sz val="14"/>
      <color indexed="55"/>
      <name val="Arial"/>
      <family val="2"/>
    </font>
    <font>
      <b/>
      <sz val="10"/>
      <color indexed="55"/>
      <name val="Arial"/>
      <family val="2"/>
    </font>
    <font>
      <sz val="12"/>
      <color indexed="22"/>
      <name val="Times New Roman"/>
      <family val="1"/>
    </font>
    <font>
      <sz val="12"/>
      <name val="Arial"/>
      <family val="2"/>
    </font>
    <font>
      <b/>
      <sz val="10"/>
      <color indexed="30"/>
      <name val="Arial"/>
      <family val="2"/>
    </font>
    <font>
      <sz val="14"/>
      <color indexed="10"/>
      <name val="Arial"/>
      <family val="2"/>
    </font>
    <font>
      <b/>
      <sz val="8"/>
      <name val="Courier New"/>
      <family val="3"/>
    </font>
    <font>
      <sz val="8"/>
      <name val="Arial"/>
      <family val="2"/>
    </font>
    <font>
      <sz val="8"/>
      <color indexed="9"/>
      <name val="Courier New"/>
      <family val="3"/>
    </font>
    <font>
      <sz val="10"/>
      <name val="Arial"/>
      <family val="2"/>
    </font>
    <font>
      <sz val="10"/>
      <name val="Courier New"/>
      <family val="3"/>
    </font>
    <font>
      <sz val="8"/>
      <color indexed="55"/>
      <name val="Courier New"/>
      <family val="3"/>
    </font>
    <font>
      <b/>
      <sz val="10"/>
      <color indexed="9"/>
      <name val="Arial"/>
      <family val="2"/>
    </font>
    <font>
      <sz val="10"/>
      <color indexed="51"/>
      <name val="Arial"/>
      <family val="2"/>
    </font>
    <font>
      <sz val="8"/>
      <color indexed="22"/>
      <name val="Arial"/>
      <family val="2"/>
    </font>
    <font>
      <sz val="10"/>
      <color indexed="9"/>
      <name val="Arial"/>
      <family val="2"/>
    </font>
    <font>
      <b/>
      <sz val="8"/>
      <color indexed="9"/>
      <name val="Arial"/>
      <family val="2"/>
    </font>
    <font>
      <sz val="10"/>
      <color indexed="55"/>
      <name val="Arial"/>
      <family val="2"/>
    </font>
    <font>
      <sz val="10"/>
      <color indexed="9"/>
      <name val="Arial"/>
      <family val="2"/>
    </font>
    <font>
      <sz val="11"/>
      <color rgb="FF212121"/>
      <name val="Calibri"/>
      <family val="2"/>
    </font>
    <font>
      <sz val="10"/>
      <color theme="0" tint="-4.9989318521683403E-2"/>
      <name val="Arial"/>
      <family val="2"/>
    </font>
    <font>
      <sz val="10"/>
      <color theme="0" tint="-0.14999847407452621"/>
      <name val="Arial"/>
      <family val="2"/>
    </font>
    <font>
      <sz val="10"/>
      <color rgb="FFFF0000"/>
      <name val="Arial"/>
      <family val="2"/>
    </font>
    <font>
      <sz val="10"/>
      <color theme="0" tint="-0.249977111117893"/>
      <name val="Arial"/>
      <family val="2"/>
    </font>
    <font>
      <sz val="10"/>
      <color theme="0"/>
      <name val="Arial"/>
      <family val="2"/>
    </font>
    <font>
      <b/>
      <sz val="11"/>
      <color rgb="FF212121"/>
      <name val="Calibri"/>
      <family val="2"/>
    </font>
    <font>
      <sz val="8"/>
      <color theme="0" tint="-0.249977111117893"/>
      <name val="Courier New"/>
      <family val="3"/>
    </font>
    <font>
      <b/>
      <sz val="10"/>
      <color theme="0"/>
      <name val="Arial"/>
      <family val="2"/>
    </font>
    <font>
      <sz val="8"/>
      <color theme="0"/>
      <name val="Arial Unicode MS"/>
    </font>
    <font>
      <sz val="8"/>
      <color theme="0"/>
      <name val="Courier New"/>
      <family val="3"/>
    </font>
    <font>
      <sz val="10"/>
      <color theme="1"/>
      <name val="Arial"/>
      <family val="2"/>
    </font>
    <font>
      <sz val="10"/>
      <color theme="0" tint="-0.499984740745262"/>
      <name val="Arial"/>
      <family val="2"/>
    </font>
    <font>
      <sz val="10"/>
      <color rgb="FF808080"/>
      <name val="Arial"/>
      <family val="2"/>
    </font>
    <font>
      <sz val="10"/>
      <color rgb="FFC0C0C0"/>
      <name val="Arial"/>
      <family val="2"/>
    </font>
    <font>
      <sz val="11"/>
      <name val="Arial Narrow"/>
      <family val="2"/>
    </font>
    <font>
      <sz val="10"/>
      <color rgb="FF969696"/>
      <name val="Arial"/>
      <family val="2"/>
    </font>
    <font>
      <b/>
      <sz val="10"/>
      <color rgb="FFFF0000"/>
      <name val="Arial"/>
      <family val="2"/>
    </font>
    <font>
      <sz val="10"/>
      <color theme="0" tint="-0.34998626667073579"/>
      <name val="Arial"/>
      <family val="2"/>
    </font>
    <font>
      <b/>
      <sz val="10"/>
      <color rgb="FFC0C0C0"/>
      <name val="Arial"/>
      <family val="2"/>
    </font>
    <font>
      <sz val="10"/>
      <color rgb="FF000000"/>
      <name val="Arial"/>
      <family val="2"/>
    </font>
    <font>
      <sz val="8"/>
      <color theme="1"/>
      <name val="Arial"/>
      <family val="2"/>
    </font>
    <font>
      <sz val="8"/>
      <color theme="0" tint="-0.34998626667073579"/>
      <name val="Arial"/>
      <family val="2"/>
    </font>
    <font>
      <b/>
      <sz val="11"/>
      <name val="Arial"/>
      <family val="2"/>
    </font>
    <font>
      <b/>
      <sz val="10"/>
      <color theme="0" tint="-0.34998626667073579"/>
      <name val="Arial"/>
      <family val="2"/>
    </font>
    <font>
      <sz val="12"/>
      <color theme="0" tint="-0.34998626667073579"/>
      <name val="Arial"/>
      <family val="2"/>
    </font>
    <font>
      <b/>
      <sz val="14"/>
      <color theme="0" tint="-0.34998626667073579"/>
      <name val="Arial"/>
      <family val="2"/>
    </font>
    <font>
      <i/>
      <sz val="11"/>
      <name val="Arial"/>
      <family val="2"/>
    </font>
    <font>
      <sz val="11"/>
      <name val="Calibri"/>
      <family val="2"/>
    </font>
    <font>
      <sz val="11"/>
      <name val="Symbol"/>
      <family val="1"/>
      <charset val="2"/>
    </font>
    <font>
      <sz val="7"/>
      <name val="Times New Roman"/>
      <family val="1"/>
    </font>
    <font>
      <b/>
      <sz val="10"/>
      <color indexed="12"/>
      <name val="Arial"/>
      <family val="2"/>
    </font>
    <font>
      <b/>
      <sz val="8"/>
      <color theme="0" tint="-0.34998626667073579"/>
      <name val="Arial"/>
      <family val="2"/>
    </font>
    <font>
      <sz val="10"/>
      <color theme="0" tint="-0.34998626667073579"/>
      <name val="Times New Roman"/>
      <family val="1"/>
    </font>
    <font>
      <sz val="8"/>
      <color theme="0" tint="-0.34998626667073579"/>
      <name val="Arial Unicode MS"/>
    </font>
    <font>
      <sz val="8"/>
      <color theme="0" tint="-0.34998626667073579"/>
      <name val="Courier New"/>
      <family val="3"/>
    </font>
    <font>
      <b/>
      <sz val="11"/>
      <color theme="0" tint="-0.34998626667073579"/>
      <name val="Calibri"/>
      <family val="2"/>
    </font>
    <font>
      <sz val="11"/>
      <color theme="0" tint="-0.34998626667073579"/>
      <name val="Calibri"/>
      <family val="2"/>
    </font>
    <font>
      <b/>
      <i/>
      <sz val="10"/>
      <color theme="0" tint="-0.34998626667073579"/>
      <name val="Arial"/>
      <family val="2"/>
    </font>
    <font>
      <b/>
      <sz val="12"/>
      <color theme="1"/>
      <name val="Times New Roman"/>
      <family val="1"/>
    </font>
    <font>
      <sz val="10"/>
      <color rgb="FF00B0F0"/>
      <name val="Arial"/>
      <family val="2"/>
    </font>
    <font>
      <b/>
      <sz val="11"/>
      <color indexed="81"/>
      <name val="Tahoma"/>
      <family val="2"/>
    </font>
    <font>
      <b/>
      <sz val="10"/>
      <color theme="0" tint="-0.249977111117893"/>
      <name val="Arial"/>
      <family val="2"/>
    </font>
    <font>
      <sz val="9"/>
      <color rgb="FF404040"/>
      <name val="ArialMT"/>
    </font>
    <font>
      <u/>
      <sz val="10"/>
      <name val="Arial"/>
      <family val="2"/>
    </font>
  </fonts>
  <fills count="29">
    <fill>
      <patternFill patternType="none"/>
    </fill>
    <fill>
      <patternFill patternType="gray125"/>
    </fill>
    <fill>
      <patternFill patternType="solid">
        <fgColor indexed="9"/>
        <bgColor indexed="64"/>
      </patternFill>
    </fill>
    <fill>
      <patternFill patternType="solid">
        <fgColor indexed="8"/>
        <bgColor indexed="64"/>
      </patternFill>
    </fill>
    <fill>
      <patternFill patternType="solid">
        <fgColor indexed="13"/>
        <bgColor indexed="64"/>
      </patternFill>
    </fill>
    <fill>
      <patternFill patternType="solid">
        <fgColor indexed="43"/>
        <bgColor indexed="64"/>
      </patternFill>
    </fill>
    <fill>
      <patternFill patternType="solid">
        <fgColor indexed="41"/>
        <bgColor indexed="64"/>
      </patternFill>
    </fill>
    <fill>
      <patternFill patternType="solid">
        <fgColor indexed="22"/>
        <bgColor indexed="64"/>
      </patternFill>
    </fill>
    <fill>
      <patternFill patternType="solid">
        <fgColor indexed="51"/>
        <bgColor indexed="64"/>
      </patternFill>
    </fill>
    <fill>
      <patternFill patternType="solid">
        <fgColor indexed="26"/>
        <bgColor indexed="64"/>
      </patternFill>
    </fill>
    <fill>
      <patternFill patternType="solid">
        <fgColor indexed="45"/>
        <bgColor indexed="64"/>
      </patternFill>
    </fill>
    <fill>
      <patternFill patternType="solid">
        <fgColor indexed="40"/>
        <bgColor indexed="64"/>
      </patternFill>
    </fill>
    <fill>
      <patternFill patternType="solid">
        <fgColor rgb="FFFFFF00"/>
        <bgColor indexed="64"/>
      </patternFill>
    </fill>
    <fill>
      <patternFill patternType="solid">
        <fgColor theme="0"/>
        <bgColor indexed="64"/>
      </patternFill>
    </fill>
    <fill>
      <patternFill patternType="solid">
        <fgColor indexed="44"/>
        <bgColor indexed="64"/>
      </patternFill>
    </fill>
    <fill>
      <patternFill patternType="solid">
        <fgColor indexed="5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92D050"/>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rgb="FFFFFF99"/>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C0C0C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FC000"/>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23"/>
      </left>
      <right/>
      <top/>
      <bottom/>
      <diagonal/>
    </border>
    <border>
      <left/>
      <right style="thin">
        <color indexed="23"/>
      </right>
      <top/>
      <bottom/>
      <diagonal/>
    </border>
    <border>
      <left style="thin">
        <color indexed="23"/>
      </left>
      <right/>
      <top/>
      <bottom/>
      <diagonal/>
    </border>
    <border>
      <left/>
      <right style="medium">
        <color indexed="23"/>
      </right>
      <top/>
      <bottom/>
      <diagonal/>
    </border>
    <border>
      <left/>
      <right/>
      <top/>
      <bottom style="medium">
        <color indexed="23"/>
      </bottom>
      <diagonal/>
    </border>
    <border>
      <left/>
      <right style="thin">
        <color indexed="23"/>
      </right>
      <top/>
      <bottom style="medium">
        <color indexed="23"/>
      </bottom>
      <diagonal/>
    </border>
    <border>
      <left style="thin">
        <color indexed="23"/>
      </left>
      <right/>
      <top/>
      <bottom style="medium">
        <color indexed="23"/>
      </bottom>
      <diagonal/>
    </border>
    <border>
      <left style="medium">
        <color indexed="23"/>
      </left>
      <right/>
      <top/>
      <bottom style="medium">
        <color indexed="23"/>
      </bottom>
      <diagonal/>
    </border>
    <border>
      <left/>
      <right style="medium">
        <color indexed="23"/>
      </right>
      <top/>
      <bottom style="medium">
        <color indexed="23"/>
      </bottom>
      <diagonal/>
    </border>
    <border>
      <left style="thin">
        <color indexed="64"/>
      </left>
      <right style="thin">
        <color indexed="64"/>
      </right>
      <top style="medium">
        <color indexed="64"/>
      </top>
      <bottom style="thin">
        <color indexed="64"/>
      </bottom>
      <diagonal/>
    </border>
  </borders>
  <cellStyleXfs count="10">
    <xf numFmtId="0" fontId="0" fillId="0" borderId="0"/>
    <xf numFmtId="0" fontId="7" fillId="0" borderId="0"/>
    <xf numFmtId="0" fontId="7"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cellStyleXfs>
  <cellXfs count="1456">
    <xf numFmtId="0" fontId="0" fillId="0" borderId="0" xfId="0"/>
    <xf numFmtId="0" fontId="2" fillId="0" borderId="0" xfId="0" applyFont="1"/>
    <xf numFmtId="0" fontId="6" fillId="0" borderId="0" xfId="0" applyFont="1"/>
    <xf numFmtId="0" fontId="25" fillId="0" borderId="0" xfId="0" applyFont="1"/>
    <xf numFmtId="0" fontId="0" fillId="2" borderId="0" xfId="0" applyFill="1"/>
    <xf numFmtId="0" fontId="2" fillId="0" borderId="0" xfId="8"/>
    <xf numFmtId="0" fontId="2" fillId="0" borderId="0" xfId="8" applyAlignment="1">
      <alignment horizontal="left"/>
    </xf>
    <xf numFmtId="0" fontId="8" fillId="0" borderId="0" xfId="8" applyFont="1"/>
    <xf numFmtId="46" fontId="2" fillId="0" borderId="0" xfId="8" applyNumberFormat="1" applyAlignment="1">
      <alignment horizontal="left"/>
    </xf>
    <xf numFmtId="0" fontId="0" fillId="2" borderId="0" xfId="0" applyFill="1" applyAlignment="1">
      <alignment wrapText="1"/>
    </xf>
    <xf numFmtId="0" fontId="2" fillId="2" borderId="0" xfId="0" applyFont="1" applyFill="1"/>
    <xf numFmtId="0" fontId="5" fillId="2" borderId="12" xfId="0" applyFont="1" applyFill="1" applyBorder="1" applyAlignment="1">
      <alignment horizontal="center"/>
    </xf>
    <xf numFmtId="0" fontId="2" fillId="2" borderId="0" xfId="8" applyFill="1"/>
    <xf numFmtId="0" fontId="10" fillId="2" borderId="0" xfId="0" applyFont="1" applyFill="1"/>
    <xf numFmtId="0" fontId="5" fillId="2" borderId="0" xfId="8" applyFont="1" applyFill="1"/>
    <xf numFmtId="0" fontId="0" fillId="2" borderId="0" xfId="0" applyFill="1" applyAlignment="1">
      <alignment horizontal="center" vertical="center"/>
    </xf>
    <xf numFmtId="0" fontId="24" fillId="2" borderId="0" xfId="0" applyFont="1" applyFill="1" applyAlignment="1">
      <alignment horizontal="left" vertical="top" wrapText="1"/>
    </xf>
    <xf numFmtId="0" fontId="2" fillId="2" borderId="0" xfId="0" applyFont="1" applyFill="1" applyAlignment="1">
      <alignment horizontal="center" vertical="center"/>
    </xf>
    <xf numFmtId="0" fontId="18" fillId="2" borderId="0" xfId="0" applyFont="1" applyFill="1" applyAlignment="1">
      <alignment horizontal="center" textRotation="90"/>
    </xf>
    <xf numFmtId="0" fontId="42" fillId="2" borderId="0" xfId="0" applyFont="1" applyFill="1" applyAlignment="1">
      <alignment horizontal="left"/>
    </xf>
    <xf numFmtId="0" fontId="0" fillId="4" borderId="12" xfId="0" applyFill="1" applyBorder="1"/>
    <xf numFmtId="0" fontId="5" fillId="4" borderId="12" xfId="0" applyFont="1" applyFill="1" applyBorder="1"/>
    <xf numFmtId="0" fontId="5" fillId="2" borderId="0" xfId="0" applyFont="1" applyFill="1" applyAlignment="1">
      <alignment horizontal="center"/>
    </xf>
    <xf numFmtId="0" fontId="5" fillId="2" borderId="0" xfId="0" applyFont="1" applyFill="1"/>
    <xf numFmtId="0" fontId="18" fillId="2" borderId="0" xfId="0" applyFont="1" applyFill="1" applyAlignment="1">
      <alignment horizontal="center"/>
    </xf>
    <xf numFmtId="0" fontId="20" fillId="2" borderId="0" xfId="0" applyFont="1" applyFill="1" applyAlignment="1">
      <alignment horizontal="center" textRotation="90"/>
    </xf>
    <xf numFmtId="0" fontId="0" fillId="2" borderId="0" xfId="0" applyFill="1" applyAlignment="1">
      <alignment horizontal="center"/>
    </xf>
    <xf numFmtId="0" fontId="11" fillId="2" borderId="0" xfId="0" applyFont="1" applyFill="1" applyAlignment="1">
      <alignment horizontal="left"/>
    </xf>
    <xf numFmtId="0" fontId="8" fillId="2" borderId="0" xfId="0" applyFont="1" applyFill="1"/>
    <xf numFmtId="0" fontId="0" fillId="4" borderId="12" xfId="0" applyFill="1" applyBorder="1" applyAlignment="1">
      <alignment horizontal="left"/>
    </xf>
    <xf numFmtId="0" fontId="5" fillId="4" borderId="12" xfId="0" applyFont="1" applyFill="1" applyBorder="1" applyAlignment="1">
      <alignment wrapText="1"/>
    </xf>
    <xf numFmtId="0" fontId="0" fillId="2" borderId="7" xfId="0" applyFill="1" applyBorder="1"/>
    <xf numFmtId="0" fontId="0" fillId="2" borderId="7" xfId="0" applyFill="1" applyBorder="1" applyAlignment="1">
      <alignment horizontal="center" vertical="center"/>
    </xf>
    <xf numFmtId="0" fontId="0" fillId="4" borderId="16" xfId="0" applyFill="1" applyBorder="1" applyAlignment="1">
      <alignment horizontal="left"/>
    </xf>
    <xf numFmtId="20" fontId="2" fillId="2" borderId="0" xfId="0" applyNumberFormat="1" applyFont="1" applyFill="1" applyAlignment="1">
      <alignment horizontal="center" vertical="center" wrapText="1"/>
    </xf>
    <xf numFmtId="0" fontId="2" fillId="2" borderId="12" xfId="0" applyFont="1" applyFill="1" applyBorder="1" applyAlignment="1">
      <alignment horizontal="center" vertical="center"/>
    </xf>
    <xf numFmtId="0" fontId="37" fillId="2" borderId="0" xfId="0" applyFont="1" applyFill="1" applyAlignment="1">
      <alignment wrapText="1"/>
    </xf>
    <xf numFmtId="0" fontId="37" fillId="2" borderId="0" xfId="0" applyFont="1" applyFill="1"/>
    <xf numFmtId="0" fontId="2" fillId="2" borderId="0" xfId="0" applyFont="1" applyFill="1" applyAlignment="1">
      <alignment horizontal="left" vertical="top"/>
    </xf>
    <xf numFmtId="0" fontId="38" fillId="2" borderId="12" xfId="0" applyFont="1" applyFill="1" applyBorder="1" applyAlignment="1">
      <alignment horizontal="center" vertical="center"/>
    </xf>
    <xf numFmtId="0" fontId="2" fillId="0" borderId="0" xfId="0" applyFont="1" applyAlignment="1">
      <alignment horizontal="center" vertical="center"/>
    </xf>
    <xf numFmtId="0" fontId="0" fillId="7" borderId="0" xfId="0" applyFill="1"/>
    <xf numFmtId="0" fontId="0" fillId="7" borderId="0" xfId="0" applyFill="1" applyAlignment="1">
      <alignment horizontal="center" vertical="center"/>
    </xf>
    <xf numFmtId="0" fontId="8" fillId="0" borderId="0" xfId="0" applyFont="1"/>
    <xf numFmtId="0" fontId="0" fillId="2" borderId="0" xfId="0" applyFill="1" applyProtection="1">
      <protection locked="0"/>
    </xf>
    <xf numFmtId="0" fontId="18" fillId="2" borderId="15" xfId="0" applyFont="1" applyFill="1" applyBorder="1" applyAlignment="1">
      <alignment horizontal="left"/>
    </xf>
    <xf numFmtId="0" fontId="18" fillId="2" borderId="18" xfId="0" applyFont="1" applyFill="1" applyBorder="1" applyAlignment="1">
      <alignment horizontal="left"/>
    </xf>
    <xf numFmtId="0" fontId="18" fillId="2" borderId="19" xfId="0" applyFont="1" applyFill="1" applyBorder="1" applyAlignment="1">
      <alignment horizontal="left"/>
    </xf>
    <xf numFmtId="0" fontId="2" fillId="2" borderId="12" xfId="0" applyFont="1" applyFill="1" applyBorder="1" applyAlignment="1">
      <alignment horizontal="center" vertical="center" wrapText="1"/>
    </xf>
    <xf numFmtId="0" fontId="0" fillId="2" borderId="12" xfId="0" applyFill="1" applyBorder="1" applyAlignment="1">
      <alignment horizontal="center" vertical="center" wrapText="1"/>
    </xf>
    <xf numFmtId="0" fontId="38" fillId="2" borderId="20" xfId="0" applyFont="1" applyFill="1" applyBorder="1" applyAlignment="1">
      <alignment horizontal="center" vertical="center" wrapText="1"/>
    </xf>
    <xf numFmtId="0" fontId="38" fillId="2" borderId="17" xfId="0" applyFont="1" applyFill="1" applyBorder="1" applyAlignment="1">
      <alignment horizontal="center" vertical="center" wrapText="1"/>
    </xf>
    <xf numFmtId="0" fontId="2" fillId="2" borderId="20" xfId="0" applyFont="1" applyFill="1" applyBorder="1" applyAlignment="1">
      <alignment horizontal="center" vertical="center" wrapText="1"/>
    </xf>
    <xf numFmtId="0" fontId="0" fillId="2" borderId="17" xfId="0" applyFill="1" applyBorder="1" applyAlignment="1">
      <alignment horizontal="center" vertical="center" wrapText="1"/>
    </xf>
    <xf numFmtId="0" fontId="0" fillId="0" borderId="3" xfId="0" applyBorder="1" applyAlignment="1">
      <alignment wrapText="1"/>
    </xf>
    <xf numFmtId="0" fontId="0" fillId="0" borderId="8" xfId="0" applyBorder="1" applyAlignment="1">
      <alignment wrapText="1"/>
    </xf>
    <xf numFmtId="0" fontId="20" fillId="2" borderId="15" xfId="0" applyFont="1" applyFill="1" applyBorder="1" applyAlignment="1">
      <alignment horizontal="left"/>
    </xf>
    <xf numFmtId="0" fontId="20" fillId="2" borderId="18" xfId="0" applyFont="1" applyFill="1" applyBorder="1" applyAlignment="1">
      <alignment horizontal="left"/>
    </xf>
    <xf numFmtId="0" fontId="20" fillId="2" borderId="19" xfId="0" applyFont="1" applyFill="1" applyBorder="1" applyAlignment="1">
      <alignment horizontal="left"/>
    </xf>
    <xf numFmtId="0" fontId="11" fillId="2" borderId="0" xfId="0" applyFont="1" applyFill="1" applyAlignment="1">
      <alignment horizontal="left" vertical="top" wrapText="1"/>
    </xf>
    <xf numFmtId="0" fontId="0" fillId="0" borderId="0" xfId="0" applyAlignment="1">
      <alignment horizontal="left" vertical="top" wrapText="1"/>
    </xf>
    <xf numFmtId="0" fontId="0" fillId="5" borderId="1" xfId="0" applyFill="1" applyBorder="1" applyAlignment="1">
      <alignment horizontal="center" vertical="center" wrapText="1"/>
    </xf>
    <xf numFmtId="0" fontId="0" fillId="0" borderId="4" xfId="0" applyBorder="1" applyAlignment="1">
      <alignment horizontal="center" vertical="center" wrapText="1"/>
    </xf>
    <xf numFmtId="0" fontId="0" fillId="4" borderId="20" xfId="0" applyFill="1" applyBorder="1" applyAlignment="1">
      <alignment horizontal="center" vertical="center"/>
    </xf>
    <xf numFmtId="0" fontId="0" fillId="4" borderId="21" xfId="0" applyFill="1" applyBorder="1" applyAlignment="1">
      <alignment horizontal="center" vertical="center"/>
    </xf>
    <xf numFmtId="0" fontId="0" fillId="4" borderId="17" xfId="0" applyFill="1" applyBorder="1" applyAlignment="1">
      <alignment horizontal="center" vertical="center"/>
    </xf>
    <xf numFmtId="0" fontId="40" fillId="8" borderId="9" xfId="0" applyFont="1" applyFill="1" applyBorder="1" applyAlignment="1">
      <alignment horizontal="left"/>
    </xf>
    <xf numFmtId="0" fontId="0" fillId="0" borderId="22" xfId="0" applyBorder="1" applyAlignment="1">
      <alignment horizontal="left"/>
    </xf>
    <xf numFmtId="0" fontId="0" fillId="0" borderId="23" xfId="0" applyBorder="1" applyAlignment="1">
      <alignment horizontal="left"/>
    </xf>
    <xf numFmtId="0" fontId="0" fillId="0" borderId="0" xfId="0" applyAlignment="1">
      <alignment horizontal="center"/>
    </xf>
    <xf numFmtId="0" fontId="0" fillId="0" borderId="0" xfId="0" applyAlignment="1">
      <alignment horizontal="left"/>
    </xf>
    <xf numFmtId="0" fontId="9" fillId="0" borderId="0" xfId="0" applyFont="1"/>
    <xf numFmtId="0" fontId="2" fillId="4" borderId="0" xfId="0" applyFont="1" applyFill="1"/>
    <xf numFmtId="0" fontId="0" fillId="4" borderId="0" xfId="0" applyFill="1"/>
    <xf numFmtId="0" fontId="2" fillId="4" borderId="0" xfId="0" applyFont="1" applyFill="1" applyAlignment="1">
      <alignment horizontal="center"/>
    </xf>
    <xf numFmtId="0" fontId="2" fillId="2" borderId="0" xfId="0" applyFont="1" applyFill="1" applyAlignment="1">
      <alignment vertical="center"/>
    </xf>
    <xf numFmtId="0" fontId="24" fillId="2" borderId="0" xfId="0" applyFont="1" applyFill="1" applyAlignment="1">
      <alignment horizontal="left" vertical="top"/>
    </xf>
    <xf numFmtId="0" fontId="5" fillId="2" borderId="0" xfId="8" applyFont="1" applyFill="1" applyAlignment="1">
      <alignment horizontal="center" vertical="center"/>
    </xf>
    <xf numFmtId="0" fontId="5" fillId="2" borderId="0" xfId="0" applyFont="1" applyFill="1" applyAlignment="1">
      <alignment horizontal="center" vertical="center"/>
    </xf>
    <xf numFmtId="0" fontId="49" fillId="2" borderId="0" xfId="0" applyFont="1" applyFill="1"/>
    <xf numFmtId="0" fontId="50" fillId="2" borderId="0" xfId="0" applyFont="1" applyFill="1" applyAlignment="1">
      <alignment horizontal="center" textRotation="90"/>
    </xf>
    <xf numFmtId="0" fontId="49" fillId="2" borderId="0" xfId="0" applyFont="1" applyFill="1" applyAlignment="1">
      <alignment horizontal="center"/>
    </xf>
    <xf numFmtId="0" fontId="0" fillId="7" borderId="0" xfId="0" applyFill="1" applyAlignment="1">
      <alignment horizontal="center"/>
    </xf>
    <xf numFmtId="0" fontId="2" fillId="2" borderId="0" xfId="0" applyFont="1" applyFill="1" applyAlignment="1">
      <alignment horizontal="left"/>
    </xf>
    <xf numFmtId="0" fontId="2" fillId="2" borderId="10" xfId="0" applyFont="1" applyFill="1" applyBorder="1" applyAlignment="1">
      <alignment horizontal="left"/>
    </xf>
    <xf numFmtId="0" fontId="2" fillId="9" borderId="12" xfId="0" applyFont="1" applyFill="1" applyBorder="1" applyAlignment="1">
      <alignment horizontal="left"/>
    </xf>
    <xf numFmtId="0" fontId="2" fillId="0" borderId="20" xfId="0" applyFont="1" applyBorder="1" applyAlignment="1">
      <alignment horizontal="center" vertical="center"/>
    </xf>
    <xf numFmtId="0" fontId="2" fillId="0" borderId="17" xfId="0" applyFont="1" applyBorder="1" applyAlignment="1">
      <alignment horizontal="center" vertical="center"/>
    </xf>
    <xf numFmtId="0" fontId="44" fillId="0" borderId="0" xfId="0" applyFont="1"/>
    <xf numFmtId="0" fontId="11" fillId="0" borderId="0" xfId="0" applyFont="1" applyAlignment="1">
      <alignment horizontal="left"/>
    </xf>
    <xf numFmtId="0" fontId="0" fillId="0" borderId="2" xfId="0" applyBorder="1" applyAlignment="1">
      <alignment horizontal="left"/>
    </xf>
    <xf numFmtId="0" fontId="25" fillId="0" borderId="0" xfId="0" applyFont="1" applyAlignment="1">
      <alignment horizontal="center"/>
    </xf>
    <xf numFmtId="0" fontId="0" fillId="0" borderId="21" xfId="0" applyBorder="1" applyAlignment="1">
      <alignment horizontal="left" vertical="center"/>
    </xf>
    <xf numFmtId="2" fontId="6" fillId="0" borderId="0" xfId="0" applyNumberFormat="1" applyFont="1"/>
    <xf numFmtId="0" fontId="0" fillId="0" borderId="17" xfId="0" applyBorder="1" applyAlignment="1">
      <alignment horizontal="left" vertical="center"/>
    </xf>
    <xf numFmtId="0" fontId="2" fillId="0" borderId="12" xfId="0" applyFont="1" applyBorder="1" applyAlignment="1">
      <alignment horizontal="left"/>
    </xf>
    <xf numFmtId="14" fontId="36" fillId="0" borderId="0" xfId="0" applyNumberFormat="1" applyFont="1" applyAlignment="1">
      <alignment horizontal="center"/>
    </xf>
    <xf numFmtId="2" fontId="0" fillId="0" borderId="0" xfId="0" applyNumberFormat="1" applyAlignment="1">
      <alignment horizontal="center"/>
    </xf>
    <xf numFmtId="14" fontId="16" fillId="0" borderId="0" xfId="0" applyNumberFormat="1" applyFont="1" applyAlignment="1">
      <alignment horizontal="center"/>
    </xf>
    <xf numFmtId="0" fontId="0" fillId="0" borderId="12" xfId="0" applyBorder="1" applyAlignment="1">
      <alignment horizontal="left"/>
    </xf>
    <xf numFmtId="20" fontId="0" fillId="0" borderId="0" xfId="0" applyNumberFormat="1" applyAlignment="1">
      <alignment horizontal="center"/>
    </xf>
    <xf numFmtId="20" fontId="2" fillId="0" borderId="0" xfId="0" applyNumberFormat="1" applyFont="1" applyAlignment="1">
      <alignment horizontal="center"/>
    </xf>
    <xf numFmtId="20" fontId="2" fillId="0" borderId="0" xfId="0" applyNumberFormat="1" applyFont="1" applyAlignment="1">
      <alignment horizontal="left"/>
    </xf>
    <xf numFmtId="165" fontId="2" fillId="0" borderId="0" xfId="0" applyNumberFormat="1" applyFont="1"/>
    <xf numFmtId="0" fontId="0" fillId="0" borderId="12" xfId="0" applyBorder="1"/>
    <xf numFmtId="167" fontId="6" fillId="0" borderId="0" xfId="0" applyNumberFormat="1" applyFont="1"/>
    <xf numFmtId="0" fontId="6" fillId="0" borderId="0" xfId="0" applyFont="1" applyAlignment="1">
      <alignment horizontal="center"/>
    </xf>
    <xf numFmtId="0" fontId="18" fillId="0" borderId="0" xfId="0" applyFont="1" applyAlignment="1">
      <alignment horizontal="center"/>
    </xf>
    <xf numFmtId="0" fontId="35" fillId="0" borderId="0" xfId="0" applyFont="1" applyAlignment="1">
      <alignment horizontal="center"/>
    </xf>
    <xf numFmtId="0" fontId="5" fillId="0" borderId="0" xfId="0" applyFont="1" applyAlignment="1">
      <alignment horizontal="center"/>
    </xf>
    <xf numFmtId="0" fontId="11" fillId="0" borderId="0" xfId="0" applyFont="1"/>
    <xf numFmtId="20" fontId="0" fillId="7" borderId="0" xfId="0" applyNumberFormat="1" applyFill="1" applyAlignment="1">
      <alignment horizontal="center"/>
    </xf>
    <xf numFmtId="0" fontId="25" fillId="7" borderId="0" xfId="0" applyFont="1" applyFill="1" applyAlignment="1">
      <alignment horizontal="center"/>
    </xf>
    <xf numFmtId="0" fontId="0" fillId="7" borderId="12" xfId="0" applyFill="1" applyBorder="1" applyAlignment="1">
      <alignment horizontal="center" vertical="center"/>
    </xf>
    <xf numFmtId="14" fontId="0" fillId="0" borderId="0" xfId="0" applyNumberFormat="1"/>
    <xf numFmtId="0" fontId="0" fillId="0" borderId="20" xfId="0" applyBorder="1" applyAlignment="1">
      <alignment horizontal="center" vertical="center"/>
    </xf>
    <xf numFmtId="2" fontId="48" fillId="0" borderId="0" xfId="0" applyNumberFormat="1" applyFont="1"/>
    <xf numFmtId="0" fontId="16" fillId="0" borderId="0" xfId="0" applyFont="1"/>
    <xf numFmtId="0" fontId="25" fillId="0" borderId="0" xfId="0" applyFont="1" applyAlignment="1">
      <alignment horizontal="right"/>
    </xf>
    <xf numFmtId="20" fontId="26" fillId="0" borderId="24" xfId="0" applyNumberFormat="1" applyFont="1" applyBorder="1" applyAlignment="1">
      <alignment horizontal="center" vertical="center"/>
    </xf>
    <xf numFmtId="0" fontId="47" fillId="0" borderId="0" xfId="0" applyFont="1"/>
    <xf numFmtId="0" fontId="47" fillId="0" borderId="0" xfId="0" applyFont="1" applyAlignment="1">
      <alignment horizontal="center"/>
    </xf>
    <xf numFmtId="0" fontId="26" fillId="0" borderId="24" xfId="0" applyFont="1" applyBorder="1" applyAlignment="1">
      <alignment horizontal="center" vertical="center"/>
    </xf>
    <xf numFmtId="0" fontId="44" fillId="0" borderId="0" xfId="0" applyFont="1" applyAlignment="1">
      <alignment horizontal="left"/>
    </xf>
    <xf numFmtId="20" fontId="44" fillId="0" borderId="0" xfId="0" applyNumberFormat="1" applyFont="1" applyAlignment="1">
      <alignment horizontal="left"/>
    </xf>
    <xf numFmtId="14" fontId="51" fillId="0" borderId="0" xfId="0" applyNumberFormat="1" applyFont="1"/>
    <xf numFmtId="168" fontId="11" fillId="0" borderId="0" xfId="0" applyNumberFormat="1" applyFont="1" applyAlignment="1">
      <alignment horizontal="left"/>
    </xf>
    <xf numFmtId="0" fontId="11" fillId="7" borderId="0" xfId="0" applyFont="1" applyFill="1" applyAlignment="1">
      <alignment horizontal="left"/>
    </xf>
    <xf numFmtId="0" fontId="45" fillId="7" borderId="0" xfId="0" applyFont="1" applyFill="1" applyAlignment="1">
      <alignment horizontal="left"/>
    </xf>
    <xf numFmtId="0" fontId="0" fillId="7" borderId="20" xfId="0" applyFill="1" applyBorder="1" applyAlignment="1">
      <alignment horizontal="center" vertical="center"/>
    </xf>
    <xf numFmtId="0" fontId="43" fillId="7" borderId="0" xfId="0" applyFont="1" applyFill="1" applyAlignment="1">
      <alignment horizontal="center"/>
    </xf>
    <xf numFmtId="0" fontId="43" fillId="7" borderId="12" xfId="0" applyFont="1" applyFill="1" applyBorder="1" applyAlignment="1">
      <alignment horizontal="center" vertical="center"/>
    </xf>
    <xf numFmtId="0" fontId="52" fillId="0" borderId="0" xfId="0" applyFont="1"/>
    <xf numFmtId="0" fontId="2" fillId="4" borderId="0" xfId="0" applyFont="1" applyFill="1" applyAlignment="1">
      <alignment horizontal="left"/>
    </xf>
    <xf numFmtId="0" fontId="2" fillId="2" borderId="0" xfId="0" applyFont="1" applyFill="1" applyAlignment="1" applyProtection="1">
      <alignment vertical="top"/>
      <protection locked="0"/>
    </xf>
    <xf numFmtId="0" fontId="2" fillId="2" borderId="0" xfId="0" applyFont="1" applyFill="1" applyProtection="1">
      <protection locked="0"/>
    </xf>
    <xf numFmtId="11" fontId="2" fillId="2" borderId="0" xfId="0" applyNumberFormat="1" applyFont="1" applyFill="1" applyProtection="1">
      <protection locked="0"/>
    </xf>
    <xf numFmtId="0" fontId="2" fillId="5" borderId="0" xfId="0" applyFont="1" applyFill="1" applyAlignment="1" applyProtection="1">
      <alignment wrapText="1"/>
      <protection locked="0"/>
    </xf>
    <xf numFmtId="0" fontId="2" fillId="5" borderId="0" xfId="0" applyFont="1" applyFill="1" applyAlignment="1" applyProtection="1">
      <alignment vertical="top" wrapText="1"/>
      <protection locked="0"/>
    </xf>
    <xf numFmtId="0" fontId="0" fillId="5" borderId="0" xfId="0" applyFill="1"/>
    <xf numFmtId="0" fontId="2" fillId="0" borderId="0" xfId="0" applyFont="1" applyAlignment="1">
      <alignment horizontal="left" vertical="top"/>
    </xf>
    <xf numFmtId="0" fontId="6" fillId="0" borderId="0" xfId="8" applyFont="1" applyAlignment="1">
      <alignment horizontal="center"/>
    </xf>
    <xf numFmtId="0" fontId="2" fillId="0" borderId="12" xfId="0" applyFont="1" applyBorder="1" applyAlignment="1">
      <alignment horizontal="center" vertical="center"/>
    </xf>
    <xf numFmtId="0" fontId="2" fillId="7" borderId="0" xfId="8" applyFill="1" applyAlignment="1">
      <alignment horizontal="left"/>
    </xf>
    <xf numFmtId="0" fontId="2" fillId="7" borderId="0" xfId="0" applyFont="1" applyFill="1" applyAlignment="1">
      <alignment horizontal="left" vertical="top"/>
    </xf>
    <xf numFmtId="0" fontId="2" fillId="7" borderId="0" xfId="8" applyFill="1" applyAlignment="1">
      <alignment horizontal="center"/>
    </xf>
    <xf numFmtId="0" fontId="6" fillId="7" borderId="0" xfId="8" applyFont="1" applyFill="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6" borderId="20" xfId="0" applyFill="1" applyBorder="1" applyAlignment="1">
      <alignment vertical="center"/>
    </xf>
    <xf numFmtId="0" fontId="2" fillId="2" borderId="0" xfId="0" applyFont="1" applyFill="1" applyAlignment="1">
      <alignment horizontal="center"/>
    </xf>
    <xf numFmtId="0" fontId="8" fillId="7" borderId="0" xfId="0" applyFont="1" applyFill="1"/>
    <xf numFmtId="1" fontId="2" fillId="0" borderId="0" xfId="8" applyNumberFormat="1" applyAlignment="1">
      <alignment horizontal="left"/>
    </xf>
    <xf numFmtId="11" fontId="53" fillId="0" borderId="0" xfId="0" applyNumberFormat="1" applyFont="1"/>
    <xf numFmtId="0" fontId="2" fillId="13" borderId="0" xfId="0" applyFont="1" applyFill="1" applyAlignment="1">
      <alignment horizontal="center"/>
    </xf>
    <xf numFmtId="0" fontId="56" fillId="2" borderId="0" xfId="0" applyFont="1" applyFill="1"/>
    <xf numFmtId="0" fontId="2" fillId="0" borderId="0" xfId="3"/>
    <xf numFmtId="0" fontId="5" fillId="0" borderId="5" xfId="3" applyFont="1" applyBorder="1" applyAlignment="1">
      <alignment vertical="top"/>
    </xf>
    <xf numFmtId="2" fontId="5" fillId="0" borderId="0" xfId="3" applyNumberFormat="1" applyFont="1"/>
    <xf numFmtId="2" fontId="2" fillId="0" borderId="0" xfId="3" applyNumberFormat="1"/>
    <xf numFmtId="2" fontId="5" fillId="0" borderId="5" xfId="3" applyNumberFormat="1" applyFont="1" applyBorder="1"/>
    <xf numFmtId="0" fontId="5" fillId="0" borderId="7" xfId="3" applyFont="1" applyBorder="1"/>
    <xf numFmtId="0" fontId="2" fillId="0" borderId="7" xfId="3" applyBorder="1"/>
    <xf numFmtId="0" fontId="5" fillId="0" borderId="0" xfId="3" applyFont="1"/>
    <xf numFmtId="0" fontId="25" fillId="0" borderId="0" xfId="3" applyFont="1"/>
    <xf numFmtId="0" fontId="2" fillId="4" borderId="12" xfId="3" applyFill="1" applyBorder="1" applyAlignment="1" applyProtection="1">
      <alignment horizontal="center"/>
      <protection locked="0"/>
    </xf>
    <xf numFmtId="0" fontId="26" fillId="0" borderId="2" xfId="3" applyFont="1" applyBorder="1" applyAlignment="1">
      <alignment horizontal="center"/>
    </xf>
    <xf numFmtId="0" fontId="2" fillId="0" borderId="2" xfId="3" applyBorder="1"/>
    <xf numFmtId="0" fontId="24" fillId="2" borderId="0" xfId="0" applyFont="1" applyFill="1" applyAlignment="1">
      <alignment horizontal="center" textRotation="90"/>
    </xf>
    <xf numFmtId="0" fontId="25" fillId="0" borderId="8" xfId="3" applyFont="1" applyBorder="1"/>
    <xf numFmtId="0" fontId="25" fillId="0" borderId="7" xfId="3" applyFont="1" applyBorder="1"/>
    <xf numFmtId="0" fontId="25" fillId="0" borderId="4" xfId="3" applyFont="1" applyBorder="1"/>
    <xf numFmtId="0" fontId="2" fillId="0" borderId="0" xfId="3" applyAlignment="1">
      <alignment vertical="top" wrapText="1"/>
    </xf>
    <xf numFmtId="0" fontId="17" fillId="0" borderId="0" xfId="3" applyFont="1"/>
    <xf numFmtId="0" fontId="2" fillId="0" borderId="6" xfId="3" applyBorder="1"/>
    <xf numFmtId="1" fontId="2" fillId="4" borderId="12" xfId="3" applyNumberFormat="1" applyFill="1" applyBorder="1" applyAlignment="1" applyProtection="1">
      <alignment horizontal="center"/>
      <protection locked="0"/>
    </xf>
    <xf numFmtId="2" fontId="2" fillId="0" borderId="0" xfId="3" applyNumberFormat="1" applyAlignment="1">
      <alignment wrapText="1"/>
    </xf>
    <xf numFmtId="0" fontId="25" fillId="0" borderId="3" xfId="3" applyFont="1" applyBorder="1"/>
    <xf numFmtId="0" fontId="25" fillId="0" borderId="2" xfId="3" applyFont="1" applyBorder="1"/>
    <xf numFmtId="0" fontId="2" fillId="0" borderId="2" xfId="3" applyBorder="1" applyAlignment="1">
      <alignment horizontal="center"/>
    </xf>
    <xf numFmtId="0" fontId="25" fillId="0" borderId="1" xfId="3" applyFont="1" applyBorder="1"/>
    <xf numFmtId="0" fontId="2" fillId="0" borderId="0" xfId="3" applyAlignment="1">
      <alignment horizontal="center"/>
    </xf>
    <xf numFmtId="0" fontId="2" fillId="0" borderId="7" xfId="3" applyBorder="1" applyAlignment="1">
      <alignment horizontal="center"/>
    </xf>
    <xf numFmtId="0" fontId="25" fillId="0" borderId="6" xfId="3" applyFont="1" applyBorder="1"/>
    <xf numFmtId="0" fontId="5" fillId="0" borderId="0" xfId="3" applyFont="1" applyAlignment="1">
      <alignment horizontal="center"/>
    </xf>
    <xf numFmtId="0" fontId="15" fillId="0" borderId="0" xfId="3" applyFont="1"/>
    <xf numFmtId="0" fontId="25" fillId="0" borderId="5" xfId="3" applyFont="1" applyBorder="1"/>
    <xf numFmtId="0" fontId="11" fillId="0" borderId="0" xfId="3" applyFont="1" applyAlignment="1">
      <alignment vertical="center"/>
    </xf>
    <xf numFmtId="0" fontId="8" fillId="0" borderId="0" xfId="3" applyFont="1"/>
    <xf numFmtId="49" fontId="2" fillId="0" borderId="0" xfId="3" applyNumberFormat="1" applyAlignment="1">
      <alignment horizontal="center"/>
    </xf>
    <xf numFmtId="0" fontId="2" fillId="0" borderId="3" xfId="3" applyBorder="1"/>
    <xf numFmtId="0" fontId="2" fillId="0" borderId="1" xfId="3" applyBorder="1"/>
    <xf numFmtId="0" fontId="13" fillId="0" borderId="0" xfId="3" applyFont="1"/>
    <xf numFmtId="2" fontId="5" fillId="0" borderId="7" xfId="3" applyNumberFormat="1" applyFont="1" applyBorder="1"/>
    <xf numFmtId="49" fontId="2" fillId="4" borderId="12" xfId="3" applyNumberFormat="1" applyFill="1" applyBorder="1" applyAlignment="1" applyProtection="1">
      <alignment horizontal="center"/>
      <protection locked="0"/>
    </xf>
    <xf numFmtId="0" fontId="5" fillId="0" borderId="2" xfId="3" applyFont="1" applyBorder="1"/>
    <xf numFmtId="2" fontId="2" fillId="0" borderId="2" xfId="3" applyNumberFormat="1" applyBorder="1"/>
    <xf numFmtId="0" fontId="2" fillId="0" borderId="2" xfId="3" applyBorder="1" applyAlignment="1">
      <alignment vertical="top" wrapText="1"/>
    </xf>
    <xf numFmtId="0" fontId="5" fillId="0" borderId="0" xfId="3" applyFont="1" applyAlignment="1">
      <alignment horizontal="left" vertical="center" wrapText="1"/>
    </xf>
    <xf numFmtId="2" fontId="25" fillId="0" borderId="7" xfId="3" applyNumberFormat="1" applyFont="1" applyBorder="1"/>
    <xf numFmtId="0" fontId="2" fillId="0" borderId="7" xfId="3" applyBorder="1" applyAlignment="1">
      <alignment vertical="top" wrapText="1"/>
    </xf>
    <xf numFmtId="2" fontId="25" fillId="0" borderId="0" xfId="3" applyNumberFormat="1" applyFont="1"/>
    <xf numFmtId="2" fontId="8" fillId="0" borderId="0" xfId="3" applyNumberFormat="1" applyFont="1"/>
    <xf numFmtId="0" fontId="13" fillId="0" borderId="2" xfId="3" applyFont="1" applyBorder="1"/>
    <xf numFmtId="0" fontId="35" fillId="0" borderId="0" xfId="3" applyFont="1"/>
    <xf numFmtId="0" fontId="25" fillId="0" borderId="0" xfId="3" applyFont="1" applyAlignment="1">
      <alignment vertical="top" wrapText="1"/>
    </xf>
    <xf numFmtId="2" fontId="25" fillId="0" borderId="0" xfId="3" applyNumberFormat="1" applyFont="1" applyAlignment="1">
      <alignment horizontal="left"/>
    </xf>
    <xf numFmtId="2" fontId="8" fillId="0" borderId="0" xfId="3" applyNumberFormat="1" applyFont="1" applyAlignment="1">
      <alignment horizontal="left"/>
    </xf>
    <xf numFmtId="0" fontId="25" fillId="0" borderId="0" xfId="3" applyFont="1" applyAlignment="1">
      <alignment horizontal="left"/>
    </xf>
    <xf numFmtId="0" fontId="2" fillId="0" borderId="8" xfId="3" applyBorder="1"/>
    <xf numFmtId="2" fontId="2" fillId="0" borderId="7" xfId="3" applyNumberFormat="1" applyBorder="1"/>
    <xf numFmtId="0" fontId="2" fillId="0" borderId="7" xfId="3" applyBorder="1" applyAlignment="1">
      <alignment horizontal="left"/>
    </xf>
    <xf numFmtId="0" fontId="5" fillId="0" borderId="4" xfId="3" applyFont="1" applyBorder="1" applyAlignment="1">
      <alignment vertical="top"/>
    </xf>
    <xf numFmtId="0" fontId="32" fillId="0" borderId="5" xfId="3" applyFont="1" applyBorder="1" applyAlignment="1">
      <alignment vertical="top"/>
    </xf>
    <xf numFmtId="0" fontId="32" fillId="0" borderId="1" xfId="3" applyFont="1" applyBorder="1" applyAlignment="1">
      <alignment vertical="top"/>
    </xf>
    <xf numFmtId="166" fontId="8" fillId="0" borderId="7" xfId="3" applyNumberFormat="1" applyFont="1" applyBorder="1"/>
    <xf numFmtId="0" fontId="8" fillId="0" borderId="7" xfId="3" applyFont="1" applyBorder="1"/>
    <xf numFmtId="0" fontId="15" fillId="0" borderId="7" xfId="3" applyFont="1" applyBorder="1" applyAlignment="1">
      <alignment vertical="top" wrapText="1"/>
    </xf>
    <xf numFmtId="1" fontId="8" fillId="0" borderId="0" xfId="3" applyNumberFormat="1" applyFont="1"/>
    <xf numFmtId="0" fontId="17" fillId="0" borderId="17" xfId="3" applyFont="1" applyBorder="1" applyAlignment="1">
      <alignment horizontal="center"/>
    </xf>
    <xf numFmtId="0" fontId="34" fillId="0" borderId="2" xfId="3" applyFont="1" applyBorder="1"/>
    <xf numFmtId="0" fontId="26" fillId="4" borderId="12" xfId="3" applyFont="1" applyFill="1" applyBorder="1" applyAlignment="1" applyProtection="1">
      <alignment horizontal="center"/>
      <protection locked="0"/>
    </xf>
    <xf numFmtId="0" fontId="2" fillId="0" borderId="0" xfId="3" applyAlignment="1">
      <alignment vertical="top"/>
    </xf>
    <xf numFmtId="0" fontId="26" fillId="4" borderId="12" xfId="3" applyFont="1" applyFill="1" applyBorder="1" applyAlignment="1" applyProtection="1">
      <alignment horizontal="center" vertical="top"/>
      <protection locked="0"/>
    </xf>
    <xf numFmtId="0" fontId="25" fillId="0" borderId="0" xfId="3" applyFont="1" applyAlignment="1">
      <alignment vertical="top"/>
    </xf>
    <xf numFmtId="0" fontId="8" fillId="0" borderId="0" xfId="3" applyFont="1" applyAlignment="1">
      <alignment vertical="top"/>
    </xf>
    <xf numFmtId="0" fontId="12" fillId="0" borderId="2" xfId="3" applyFont="1" applyBorder="1" applyAlignment="1">
      <alignment vertical="top"/>
    </xf>
    <xf numFmtId="0" fontId="34" fillId="0" borderId="7" xfId="3" applyFont="1" applyBorder="1"/>
    <xf numFmtId="0" fontId="5" fillId="0" borderId="0" xfId="3" applyFont="1" applyAlignment="1">
      <alignment horizontal="left"/>
    </xf>
    <xf numFmtId="0" fontId="29" fillId="0" borderId="0" xfId="3" applyFont="1" applyAlignment="1">
      <alignment horizontal="left" vertical="center" wrapText="1"/>
    </xf>
    <xf numFmtId="0" fontId="6" fillId="0" borderId="6" xfId="3" applyFont="1" applyBorder="1"/>
    <xf numFmtId="0" fontId="6" fillId="0" borderId="0" xfId="3" applyFont="1"/>
    <xf numFmtId="0" fontId="55" fillId="0" borderId="0" xfId="3" applyFont="1"/>
    <xf numFmtId="0" fontId="6" fillId="0" borderId="2" xfId="3" applyFont="1" applyBorder="1"/>
    <xf numFmtId="0" fontId="56" fillId="0" borderId="2" xfId="3" applyFont="1" applyBorder="1"/>
    <xf numFmtId="0" fontId="2" fillId="0" borderId="4" xfId="3" applyBorder="1"/>
    <xf numFmtId="0" fontId="56" fillId="0" borderId="0" xfId="3" applyFont="1"/>
    <xf numFmtId="0" fontId="23" fillId="4" borderId="12" xfId="3" applyFont="1" applyFill="1" applyBorder="1" applyAlignment="1" applyProtection="1">
      <alignment horizontal="center"/>
      <protection locked="0"/>
    </xf>
    <xf numFmtId="0" fontId="54" fillId="0" borderId="0" xfId="3" applyFont="1"/>
    <xf numFmtId="0" fontId="6" fillId="0" borderId="3" xfId="3" applyFont="1" applyBorder="1"/>
    <xf numFmtId="0" fontId="28" fillId="0" borderId="7" xfId="3" applyFont="1" applyBorder="1"/>
    <xf numFmtId="0" fontId="15" fillId="0" borderId="7" xfId="3" applyFont="1" applyBorder="1" applyAlignment="1">
      <alignment horizontal="left" vertical="center"/>
    </xf>
    <xf numFmtId="0" fontId="15" fillId="0" borderId="7" xfId="3" applyFont="1" applyBorder="1"/>
    <xf numFmtId="0" fontId="2" fillId="0" borderId="0" xfId="3" applyAlignment="1">
      <alignment vertical="center"/>
    </xf>
    <xf numFmtId="0" fontId="2" fillId="0" borderId="5" xfId="3" applyBorder="1"/>
    <xf numFmtId="0" fontId="2" fillId="0" borderId="0" xfId="3" applyAlignment="1">
      <alignment wrapText="1"/>
    </xf>
    <xf numFmtId="0" fontId="58" fillId="0" borderId="0" xfId="3" applyFont="1"/>
    <xf numFmtId="0" fontId="2" fillId="0" borderId="2" xfId="3" applyBorder="1" applyAlignment="1">
      <alignment textRotation="90"/>
    </xf>
    <xf numFmtId="0" fontId="16" fillId="0" borderId="2" xfId="3" applyFont="1" applyBorder="1"/>
    <xf numFmtId="0" fontId="29" fillId="0" borderId="2" xfId="3" applyFont="1" applyBorder="1" applyAlignment="1">
      <alignment vertical="center" wrapText="1"/>
    </xf>
    <xf numFmtId="0" fontId="29" fillId="0" borderId="1" xfId="3" applyFont="1" applyBorder="1" applyAlignment="1">
      <alignment wrapText="1"/>
    </xf>
    <xf numFmtId="0" fontId="2" fillId="0" borderId="0" xfId="3" applyAlignment="1">
      <alignment horizontal="right"/>
    </xf>
    <xf numFmtId="0" fontId="2" fillId="0" borderId="14" xfId="3" applyBorder="1"/>
    <xf numFmtId="0" fontId="5" fillId="0" borderId="14" xfId="3" applyFont="1" applyBorder="1"/>
    <xf numFmtId="0" fontId="15" fillId="0" borderId="14" xfId="3" applyFont="1" applyBorder="1"/>
    <xf numFmtId="0" fontId="2" fillId="0" borderId="13" xfId="3" applyBorder="1"/>
    <xf numFmtId="2" fontId="2" fillId="4" borderId="12" xfId="3" applyNumberFormat="1" applyFill="1" applyBorder="1" applyAlignment="1" applyProtection="1">
      <alignment horizontal="center"/>
      <protection locked="0"/>
    </xf>
    <xf numFmtId="0" fontId="2" fillId="0" borderId="11" xfId="3" applyBorder="1"/>
    <xf numFmtId="0" fontId="2" fillId="0" borderId="10" xfId="3" applyBorder="1"/>
    <xf numFmtId="0" fontId="30" fillId="0" borderId="0" xfId="3" applyFont="1" applyAlignment="1">
      <alignment horizontal="left" wrapText="1"/>
    </xf>
    <xf numFmtId="0" fontId="14" fillId="0" borderId="0" xfId="3" applyFont="1" applyAlignment="1">
      <alignment vertical="center"/>
    </xf>
    <xf numFmtId="0" fontId="29" fillId="0" borderId="9" xfId="3" applyFont="1" applyBorder="1" applyAlignment="1">
      <alignment vertical="center"/>
    </xf>
    <xf numFmtId="0" fontId="27" fillId="0" borderId="1" xfId="3" applyFont="1" applyBorder="1"/>
    <xf numFmtId="0" fontId="59" fillId="0" borderId="0" xfId="0" applyFont="1"/>
    <xf numFmtId="0" fontId="60" fillId="2" borderId="0" xfId="0" applyFont="1" applyFill="1" applyAlignment="1">
      <alignment horizontal="left" vertical="top" wrapText="1"/>
    </xf>
    <xf numFmtId="0" fontId="2" fillId="12" borderId="12" xfId="3" applyFill="1" applyBorder="1" applyAlignment="1" applyProtection="1">
      <alignment horizontal="center"/>
      <protection locked="0"/>
    </xf>
    <xf numFmtId="0" fontId="55" fillId="4" borderId="12" xfId="3" applyFont="1" applyFill="1" applyBorder="1" applyAlignment="1" applyProtection="1">
      <alignment horizontal="center"/>
      <protection locked="0"/>
    </xf>
    <xf numFmtId="0" fontId="18" fillId="2" borderId="0" xfId="0" applyFont="1" applyFill="1"/>
    <xf numFmtId="0" fontId="57" fillId="0" borderId="0" xfId="0" applyFont="1" applyAlignment="1">
      <alignment horizontal="left"/>
    </xf>
    <xf numFmtId="0" fontId="2" fillId="4" borderId="12" xfId="0" applyFont="1" applyFill="1" applyBorder="1"/>
    <xf numFmtId="0" fontId="57" fillId="0" borderId="0" xfId="3" applyFont="1"/>
    <xf numFmtId="0" fontId="15" fillId="0" borderId="7" xfId="3" applyFont="1" applyBorder="1" applyAlignment="1">
      <alignment horizontal="right" vertical="center"/>
    </xf>
    <xf numFmtId="2" fontId="58" fillId="0" borderId="0" xfId="3" applyNumberFormat="1" applyFont="1"/>
    <xf numFmtId="0" fontId="61" fillId="0" borderId="0" xfId="3" applyFont="1"/>
    <xf numFmtId="0" fontId="62" fillId="0" borderId="0" xfId="0" applyFont="1" applyAlignment="1">
      <alignment horizontal="left" vertical="center"/>
    </xf>
    <xf numFmtId="0" fontId="63" fillId="2" borderId="0" xfId="0" applyFont="1" applyFill="1" applyAlignment="1">
      <alignment horizontal="left"/>
    </xf>
    <xf numFmtId="11" fontId="2" fillId="2" borderId="0" xfId="0" applyNumberFormat="1" applyFont="1" applyFill="1"/>
    <xf numFmtId="46" fontId="15" fillId="0" borderId="7" xfId="3" applyNumberFormat="1" applyFont="1" applyBorder="1" applyAlignment="1">
      <alignment horizontal="right" vertical="center"/>
    </xf>
    <xf numFmtId="0" fontId="66" fillId="4" borderId="12" xfId="3" applyFont="1" applyFill="1" applyBorder="1" applyAlignment="1" applyProtection="1">
      <alignment horizontal="center"/>
      <protection locked="0"/>
    </xf>
    <xf numFmtId="0" fontId="65" fillId="4" borderId="12" xfId="3" applyFont="1" applyFill="1" applyBorder="1" applyAlignment="1" applyProtection="1">
      <alignment horizontal="center"/>
      <protection locked="0"/>
    </xf>
    <xf numFmtId="49" fontId="2" fillId="4" borderId="10" xfId="3" applyNumberFormat="1" applyFill="1" applyBorder="1" applyAlignment="1" applyProtection="1">
      <alignment horizontal="center"/>
      <protection locked="0"/>
    </xf>
    <xf numFmtId="2" fontId="5" fillId="0" borderId="28" xfId="3" applyNumberFormat="1" applyFont="1" applyBorder="1"/>
    <xf numFmtId="2" fontId="5" fillId="0" borderId="2" xfId="3" applyNumberFormat="1" applyFont="1" applyBorder="1"/>
    <xf numFmtId="0" fontId="2" fillId="4" borderId="12" xfId="0" applyFont="1" applyFill="1" applyBorder="1" applyAlignment="1" applyProtection="1">
      <alignment horizontal="center"/>
      <protection locked="0"/>
    </xf>
    <xf numFmtId="0" fontId="67" fillId="4" borderId="12" xfId="0" applyFont="1" applyFill="1" applyBorder="1" applyAlignment="1" applyProtection="1">
      <alignment horizontal="center"/>
      <protection locked="0"/>
    </xf>
    <xf numFmtId="0" fontId="27" fillId="0" borderId="1" xfId="0" applyFont="1" applyBorder="1"/>
    <xf numFmtId="0" fontId="0" fillId="0" borderId="2" xfId="0" applyBorder="1"/>
    <xf numFmtId="0" fontId="0" fillId="0" borderId="3" xfId="0" applyBorder="1"/>
    <xf numFmtId="0" fontId="0" fillId="0" borderId="5" xfId="0" applyBorder="1"/>
    <xf numFmtId="0" fontId="0" fillId="0" borderId="6" xfId="0" applyBorder="1"/>
    <xf numFmtId="0" fontId="0" fillId="0" borderId="4" xfId="0" applyBorder="1"/>
    <xf numFmtId="0" fontId="2" fillId="0" borderId="7" xfId="0" applyFont="1" applyBorder="1"/>
    <xf numFmtId="0" fontId="0" fillId="0" borderId="7" xfId="0" applyBorder="1"/>
    <xf numFmtId="0" fontId="0" fillId="0" borderId="8" xfId="0" applyBorder="1"/>
    <xf numFmtId="0" fontId="17" fillId="0" borderId="0" xfId="0" applyFont="1"/>
    <xf numFmtId="0" fontId="29" fillId="0" borderId="9" xfId="0" applyFont="1" applyBorder="1" applyAlignment="1">
      <alignment vertical="center"/>
    </xf>
    <xf numFmtId="0" fontId="14" fillId="0" borderId="0" xfId="0" applyFont="1" applyAlignment="1">
      <alignment vertical="center"/>
    </xf>
    <xf numFmtId="0" fontId="30" fillId="0" borderId="0" xfId="0" applyFont="1" applyAlignment="1">
      <alignment horizontal="left" wrapText="1"/>
    </xf>
    <xf numFmtId="0" fontId="0" fillId="0" borderId="10" xfId="0" applyBorder="1"/>
    <xf numFmtId="0" fontId="0" fillId="0" borderId="11" xfId="0" applyBorder="1"/>
    <xf numFmtId="2" fontId="0" fillId="4" borderId="12" xfId="0" applyNumberFormat="1" applyFill="1" applyBorder="1" applyAlignment="1" applyProtection="1">
      <alignment horizontal="center"/>
      <protection locked="0"/>
    </xf>
    <xf numFmtId="0" fontId="0" fillId="0" borderId="13" xfId="0" applyBorder="1"/>
    <xf numFmtId="0" fontId="15" fillId="0" borderId="14" xfId="0" applyFont="1" applyBorder="1"/>
    <xf numFmtId="0" fontId="5" fillId="0" borderId="14" xfId="0" applyFont="1" applyBorder="1"/>
    <xf numFmtId="0" fontId="0" fillId="0" borderId="14" xfId="0" applyBorder="1"/>
    <xf numFmtId="0" fontId="5" fillId="0" borderId="0" xfId="0" applyFont="1"/>
    <xf numFmtId="0" fontId="0" fillId="4" borderId="12" xfId="0" applyFill="1" applyBorder="1" applyAlignment="1" applyProtection="1">
      <alignment horizontal="center"/>
      <protection locked="0"/>
    </xf>
    <xf numFmtId="0" fontId="0" fillId="0" borderId="0" xfId="0" applyAlignment="1">
      <alignment horizontal="right"/>
    </xf>
    <xf numFmtId="0" fontId="29" fillId="0" borderId="1" xfId="0" applyFont="1" applyBorder="1" applyAlignment="1">
      <alignment wrapText="1"/>
    </xf>
    <xf numFmtId="0" fontId="29" fillId="0" borderId="2" xfId="0" applyFont="1" applyBorder="1" applyAlignment="1">
      <alignment vertical="center" wrapText="1"/>
    </xf>
    <xf numFmtId="0" fontId="16" fillId="0" borderId="2" xfId="0" applyFont="1" applyBorder="1"/>
    <xf numFmtId="0" fontId="0" fillId="0" borderId="2" xfId="0" applyBorder="1" applyAlignment="1">
      <alignment textRotation="90"/>
    </xf>
    <xf numFmtId="0" fontId="2" fillId="0" borderId="6" xfId="0" applyFont="1" applyBorder="1"/>
    <xf numFmtId="0" fontId="2" fillId="0" borderId="0" xfId="0" applyFont="1" applyAlignment="1">
      <alignment wrapText="1"/>
    </xf>
    <xf numFmtId="0" fontId="2" fillId="0" borderId="0" xfId="0" applyFont="1" applyAlignment="1">
      <alignment vertical="center"/>
    </xf>
    <xf numFmtId="0" fontId="15" fillId="0" borderId="7" xfId="0" applyFont="1" applyBorder="1"/>
    <xf numFmtId="0" fontId="15" fillId="0" borderId="7" xfId="0" applyFont="1" applyBorder="1" applyAlignment="1">
      <alignment horizontal="left" vertical="center"/>
    </xf>
    <xf numFmtId="0" fontId="28" fillId="0" borderId="7" xfId="0" applyFont="1" applyBorder="1"/>
    <xf numFmtId="0" fontId="0" fillId="0" borderId="1" xfId="0" applyBorder="1"/>
    <xf numFmtId="0" fontId="26" fillId="0" borderId="2" xfId="0" applyFont="1" applyBorder="1" applyAlignment="1">
      <alignment horizontal="center"/>
    </xf>
    <xf numFmtId="0" fontId="33" fillId="0" borderId="2" xfId="0" applyFont="1" applyBorder="1" applyAlignment="1">
      <alignment horizontal="center"/>
    </xf>
    <xf numFmtId="0" fontId="6" fillId="0" borderId="2" xfId="0" applyFont="1" applyBorder="1"/>
    <xf numFmtId="0" fontId="6" fillId="0" borderId="3" xfId="0" applyFont="1" applyBorder="1"/>
    <xf numFmtId="49" fontId="2" fillId="4" borderId="12" xfId="0" applyNumberFormat="1" applyFont="1" applyFill="1" applyBorder="1" applyAlignment="1" applyProtection="1">
      <alignment horizontal="center"/>
      <protection locked="0"/>
    </xf>
    <xf numFmtId="49" fontId="8" fillId="0" borderId="0" xfId="0" applyNumberFormat="1" applyFont="1" applyAlignment="1">
      <alignment horizontal="center"/>
    </xf>
    <xf numFmtId="0" fontId="8" fillId="0" borderId="0" xfId="0" applyFont="1" applyAlignment="1">
      <alignment horizontal="center"/>
    </xf>
    <xf numFmtId="0" fontId="6" fillId="0" borderId="6" xfId="0" applyFont="1" applyBorder="1"/>
    <xf numFmtId="0" fontId="23" fillId="4" borderId="12" xfId="0" applyFont="1" applyFill="1" applyBorder="1" applyAlignment="1" applyProtection="1">
      <alignment horizontal="center"/>
      <protection locked="0"/>
    </xf>
    <xf numFmtId="0" fontId="5" fillId="0" borderId="7" xfId="0" applyFont="1" applyBorder="1"/>
    <xf numFmtId="0" fontId="29" fillId="0" borderId="0" xfId="0" applyFont="1" applyAlignment="1">
      <alignment horizontal="left" vertical="center" wrapText="1"/>
    </xf>
    <xf numFmtId="0" fontId="5" fillId="0" borderId="0" xfId="0" applyFont="1" applyAlignment="1">
      <alignment horizontal="left"/>
    </xf>
    <xf numFmtId="0" fontId="34" fillId="0" borderId="7" xfId="0" applyFont="1" applyBorder="1"/>
    <xf numFmtId="0" fontId="25" fillId="0" borderId="7" xfId="0" applyFont="1" applyBorder="1"/>
    <xf numFmtId="0" fontId="12" fillId="0" borderId="2" xfId="0" applyFont="1" applyBorder="1" applyAlignment="1">
      <alignment vertical="top"/>
    </xf>
    <xf numFmtId="0" fontId="25" fillId="0" borderId="2" xfId="0" applyFont="1" applyBorder="1"/>
    <xf numFmtId="0" fontId="25" fillId="0" borderId="3" xfId="0" applyFont="1" applyBorder="1"/>
    <xf numFmtId="0" fontId="2" fillId="0" borderId="0" xfId="0" applyFont="1" applyAlignment="1">
      <alignment vertical="top" wrapText="1"/>
    </xf>
    <xf numFmtId="0" fontId="26" fillId="4" borderId="12" xfId="0" applyFont="1" applyFill="1" applyBorder="1" applyAlignment="1" applyProtection="1">
      <alignment horizontal="center" vertical="top"/>
      <protection locked="0"/>
    </xf>
    <xf numFmtId="0" fontId="8" fillId="0" borderId="0" xfId="0" applyFont="1" applyAlignment="1">
      <alignment vertical="top"/>
    </xf>
    <xf numFmtId="0" fontId="25" fillId="0" borderId="0" xfId="0" applyFont="1" applyAlignment="1">
      <alignment vertical="top"/>
    </xf>
    <xf numFmtId="0" fontId="25" fillId="0" borderId="6" xfId="0" applyFont="1" applyBorder="1"/>
    <xf numFmtId="0" fontId="2" fillId="0" borderId="0" xfId="0" applyFont="1" applyAlignment="1">
      <alignment vertical="top"/>
    </xf>
    <xf numFmtId="0" fontId="26" fillId="4" borderId="12" xfId="0" applyFont="1" applyFill="1" applyBorder="1" applyAlignment="1" applyProtection="1">
      <alignment horizontal="center"/>
      <protection locked="0"/>
    </xf>
    <xf numFmtId="0" fontId="15" fillId="0" borderId="7" xfId="0" applyFont="1" applyBorder="1" applyAlignment="1">
      <alignment vertical="top" wrapText="1"/>
    </xf>
    <xf numFmtId="0" fontId="25" fillId="0" borderId="8" xfId="0" applyFont="1" applyBorder="1"/>
    <xf numFmtId="0" fontId="25" fillId="0" borderId="1" xfId="0" applyFont="1" applyBorder="1"/>
    <xf numFmtId="0" fontId="34" fillId="0" borderId="2" xfId="0" applyFont="1" applyBorder="1"/>
    <xf numFmtId="0" fontId="17" fillId="0" borderId="17" xfId="0" applyFont="1" applyBorder="1" applyAlignment="1">
      <alignment horizontal="center"/>
    </xf>
    <xf numFmtId="164" fontId="2" fillId="4" borderId="12" xfId="0" applyNumberFormat="1" applyFont="1" applyFill="1" applyBorder="1" applyAlignment="1" applyProtection="1">
      <alignment horizontal="center"/>
      <protection locked="0"/>
    </xf>
    <xf numFmtId="1" fontId="8" fillId="0" borderId="0" xfId="0" applyNumberFormat="1" applyFont="1"/>
    <xf numFmtId="2" fontId="2" fillId="0" borderId="0" xfId="0" applyNumberFormat="1" applyFont="1"/>
    <xf numFmtId="2" fontId="8" fillId="0" borderId="0" xfId="0" applyNumberFormat="1" applyFont="1"/>
    <xf numFmtId="0" fontId="8" fillId="0" borderId="7" xfId="0" applyFont="1" applyBorder="1"/>
    <xf numFmtId="166" fontId="8" fillId="0" borderId="7" xfId="0" applyNumberFormat="1" applyFont="1" applyBorder="1"/>
    <xf numFmtId="0" fontId="2" fillId="0" borderId="8" xfId="0" applyFont="1" applyBorder="1"/>
    <xf numFmtId="0" fontId="25" fillId="0" borderId="0" xfId="0" applyFont="1" applyAlignment="1">
      <alignment vertical="top" wrapText="1"/>
    </xf>
    <xf numFmtId="0" fontId="35" fillId="0" borderId="0" xfId="0" applyFont="1"/>
    <xf numFmtId="2" fontId="25" fillId="0" borderId="0" xfId="0" applyNumberFormat="1" applyFont="1"/>
    <xf numFmtId="0" fontId="32" fillId="0" borderId="1" xfId="0" applyFont="1" applyBorder="1" applyAlignment="1">
      <alignment vertical="top"/>
    </xf>
    <xf numFmtId="0" fontId="2" fillId="0" borderId="2" xfId="0" applyFont="1" applyBorder="1" applyAlignment="1">
      <alignment vertical="top" wrapText="1"/>
    </xf>
    <xf numFmtId="0" fontId="5" fillId="0" borderId="2" xfId="0" applyFont="1" applyBorder="1"/>
    <xf numFmtId="0" fontId="2" fillId="0" borderId="2" xfId="0" applyFont="1" applyBorder="1"/>
    <xf numFmtId="2" fontId="2" fillId="0" borderId="2" xfId="0" applyNumberFormat="1" applyFont="1" applyBorder="1"/>
    <xf numFmtId="0" fontId="2" fillId="0" borderId="3" xfId="0" applyFont="1" applyBorder="1"/>
    <xf numFmtId="0" fontId="32" fillId="0" borderId="5" xfId="0" applyFont="1" applyBorder="1" applyAlignment="1">
      <alignment vertical="top"/>
    </xf>
    <xf numFmtId="0" fontId="5" fillId="0" borderId="5" xfId="0" applyFont="1" applyBorder="1" applyAlignment="1">
      <alignment vertical="top"/>
    </xf>
    <xf numFmtId="2" fontId="5" fillId="0" borderId="5" xfId="0" applyNumberFormat="1" applyFont="1" applyBorder="1"/>
    <xf numFmtId="2" fontId="5" fillId="0" borderId="0" xfId="0" applyNumberFormat="1" applyFont="1"/>
    <xf numFmtId="0" fontId="5" fillId="0" borderId="4" xfId="0" applyFont="1" applyBorder="1" applyAlignment="1">
      <alignment vertical="top"/>
    </xf>
    <xf numFmtId="2" fontId="5" fillId="0" borderId="7" xfId="0" applyNumberFormat="1" applyFont="1" applyBorder="1"/>
    <xf numFmtId="0" fontId="2" fillId="0" borderId="7" xfId="0" applyFont="1" applyBorder="1" applyAlignment="1">
      <alignment horizontal="left"/>
    </xf>
    <xf numFmtId="2" fontId="2" fillId="0" borderId="7" xfId="0" applyNumberFormat="1" applyFont="1" applyBorder="1"/>
    <xf numFmtId="0" fontId="13" fillId="0" borderId="2" xfId="0" applyFont="1" applyBorder="1"/>
    <xf numFmtId="0" fontId="2" fillId="0" borderId="7" xfId="0" applyFont="1" applyBorder="1" applyAlignment="1">
      <alignment vertical="top" wrapText="1"/>
    </xf>
    <xf numFmtId="2" fontId="25" fillId="0" borderId="7" xfId="0" applyNumberFormat="1" applyFont="1" applyBorder="1"/>
    <xf numFmtId="0" fontId="25" fillId="0" borderId="0" xfId="0" applyFont="1" applyAlignment="1">
      <alignment horizontal="left"/>
    </xf>
    <xf numFmtId="2" fontId="8" fillId="0" borderId="0" xfId="0" applyNumberFormat="1" applyFont="1" applyAlignment="1">
      <alignment horizontal="left"/>
    </xf>
    <xf numFmtId="2" fontId="25" fillId="0" borderId="0" xfId="0" applyNumberFormat="1" applyFont="1" applyAlignment="1">
      <alignment horizontal="left"/>
    </xf>
    <xf numFmtId="0" fontId="5" fillId="0" borderId="0" xfId="0" applyFont="1" applyAlignment="1">
      <alignment horizontal="left" vertical="center" wrapText="1"/>
    </xf>
    <xf numFmtId="0" fontId="13" fillId="0" borderId="0" xfId="0" applyFont="1"/>
    <xf numFmtId="0" fontId="11" fillId="0" borderId="0" xfId="0" applyFont="1" applyAlignment="1">
      <alignment vertical="center"/>
    </xf>
    <xf numFmtId="0" fontId="25" fillId="4" borderId="12" xfId="0" applyFont="1" applyFill="1" applyBorder="1" applyAlignment="1" applyProtection="1">
      <alignment horizontal="center"/>
      <protection locked="0"/>
    </xf>
    <xf numFmtId="49" fontId="0" fillId="0" borderId="0" xfId="0" applyNumberFormat="1" applyAlignment="1">
      <alignment horizontal="center"/>
    </xf>
    <xf numFmtId="49" fontId="2" fillId="0" borderId="0" xfId="0" applyNumberFormat="1" applyFont="1" applyAlignment="1">
      <alignment horizontal="center"/>
    </xf>
    <xf numFmtId="0" fontId="2" fillId="5" borderId="12" xfId="0" applyFont="1" applyFill="1" applyBorder="1" applyAlignment="1" applyProtection="1">
      <alignment horizontal="center"/>
      <protection locked="0"/>
    </xf>
    <xf numFmtId="0" fontId="25" fillId="0" borderId="5" xfId="0" applyFont="1" applyBorder="1"/>
    <xf numFmtId="0" fontId="15" fillId="0" borderId="0" xfId="0" applyFont="1"/>
    <xf numFmtId="0" fontId="25" fillId="0" borderId="4" xfId="0" applyFont="1" applyBorder="1"/>
    <xf numFmtId="0" fontId="0" fillId="0" borderId="7" xfId="0" applyBorder="1" applyAlignment="1">
      <alignment horizontal="center"/>
    </xf>
    <xf numFmtId="0" fontId="0" fillId="0" borderId="2" xfId="0" applyBorder="1" applyAlignment="1">
      <alignment horizontal="center"/>
    </xf>
    <xf numFmtId="1" fontId="2" fillId="4" borderId="12" xfId="0" applyNumberFormat="1" applyFont="1" applyFill="1" applyBorder="1" applyAlignment="1" applyProtection="1">
      <alignment horizontal="center"/>
      <protection locked="0"/>
    </xf>
    <xf numFmtId="2" fontId="2" fillId="0" borderId="0" xfId="0" applyNumberFormat="1" applyFont="1" applyAlignment="1">
      <alignment wrapText="1"/>
    </xf>
    <xf numFmtId="0" fontId="5" fillId="0" borderId="5" xfId="0" applyFont="1" applyBorder="1"/>
    <xf numFmtId="0" fontId="2" fillId="2" borderId="0" xfId="0" applyFont="1" applyFill="1" applyAlignment="1">
      <alignment wrapText="1"/>
    </xf>
    <xf numFmtId="0" fontId="8" fillId="2" borderId="0" xfId="0" applyFont="1" applyFill="1" applyAlignment="1">
      <alignment horizontal="center"/>
    </xf>
    <xf numFmtId="0" fontId="0" fillId="0" borderId="20" xfId="0" applyBorder="1" applyAlignment="1">
      <alignment horizontal="left" vertical="center"/>
    </xf>
    <xf numFmtId="0" fontId="25" fillId="0" borderId="12" xfId="0" applyFont="1" applyBorder="1" applyAlignment="1">
      <alignment horizontal="left"/>
    </xf>
    <xf numFmtId="14" fontId="25" fillId="0" borderId="0" xfId="0" applyNumberFormat="1" applyFont="1"/>
    <xf numFmtId="49" fontId="25" fillId="0" borderId="0" xfId="0" applyNumberFormat="1" applyFont="1" applyAlignment="1">
      <alignment horizontal="center"/>
    </xf>
    <xf numFmtId="0" fontId="2" fillId="7" borderId="0" xfId="0" applyFont="1" applyFill="1" applyAlignment="1">
      <alignment horizontal="center"/>
    </xf>
    <xf numFmtId="0" fontId="2" fillId="7" borderId="12" xfId="0" applyFont="1" applyFill="1" applyBorder="1" applyAlignment="1">
      <alignment horizontal="center" vertical="center"/>
    </xf>
    <xf numFmtId="0" fontId="2" fillId="12" borderId="0" xfId="0" applyFont="1" applyFill="1" applyProtection="1">
      <protection locked="0"/>
    </xf>
    <xf numFmtId="0" fontId="31" fillId="0" borderId="0" xfId="0" applyFont="1" applyAlignment="1">
      <alignment horizontal="center"/>
    </xf>
    <xf numFmtId="0" fontId="54" fillId="0" borderId="0" xfId="0" applyFont="1" applyAlignment="1">
      <alignment horizontal="left"/>
    </xf>
    <xf numFmtId="0" fontId="57" fillId="0" borderId="0" xfId="0" applyFont="1"/>
    <xf numFmtId="0" fontId="2" fillId="0" borderId="0" xfId="0" applyFont="1" applyAlignment="1">
      <alignment horizontal="right"/>
    </xf>
    <xf numFmtId="0" fontId="2" fillId="0" borderId="12" xfId="0" applyFont="1" applyBorder="1" applyAlignment="1">
      <alignment horizontal="center" vertical="center" wrapText="1"/>
    </xf>
    <xf numFmtId="0" fontId="0" fillId="16" borderId="0" xfId="0" applyFill="1"/>
    <xf numFmtId="0" fontId="17" fillId="0" borderId="0" xfId="0" applyFont="1" applyAlignment="1">
      <alignment horizontal="left" vertical="center" wrapText="1"/>
    </xf>
    <xf numFmtId="0" fontId="0" fillId="5" borderId="0" xfId="0" applyFill="1" applyProtection="1">
      <protection locked="0"/>
    </xf>
    <xf numFmtId="0" fontId="0" fillId="5" borderId="0" xfId="0" applyFill="1" applyAlignment="1">
      <alignment wrapText="1"/>
    </xf>
    <xf numFmtId="0" fontId="2" fillId="5" borderId="0" xfId="0" applyFont="1" applyFill="1"/>
    <xf numFmtId="164" fontId="44" fillId="2" borderId="0" xfId="0" applyNumberFormat="1" applyFont="1" applyFill="1" applyAlignment="1">
      <alignment horizontal="left" vertical="top"/>
    </xf>
    <xf numFmtId="0" fontId="2" fillId="8" borderId="21" xfId="0" applyFont="1" applyFill="1" applyBorder="1" applyAlignment="1">
      <alignment horizontal="center" vertical="center" wrapText="1"/>
    </xf>
    <xf numFmtId="0" fontId="0" fillId="8" borderId="17" xfId="0" applyFill="1" applyBorder="1" applyAlignment="1">
      <alignment horizontal="center" vertical="center" wrapText="1"/>
    </xf>
    <xf numFmtId="0" fontId="58" fillId="0" borderId="0" xfId="0" applyFont="1"/>
    <xf numFmtId="0" fontId="2" fillId="0" borderId="0" xfId="0" applyFont="1" applyProtection="1">
      <protection locked="0"/>
    </xf>
    <xf numFmtId="46" fontId="15" fillId="0" borderId="7" xfId="0" applyNumberFormat="1" applyFont="1" applyBorder="1" applyAlignment="1">
      <alignment horizontal="left" vertical="center"/>
    </xf>
    <xf numFmtId="0" fontId="33" fillId="0" borderId="0" xfId="0" applyFont="1" applyAlignment="1">
      <alignment horizontal="center"/>
    </xf>
    <xf numFmtId="49" fontId="33" fillId="0" borderId="0" xfId="0" applyNumberFormat="1" applyFont="1" applyAlignment="1">
      <alignment horizontal="center"/>
    </xf>
    <xf numFmtId="49" fontId="6" fillId="0" borderId="0" xfId="0" applyNumberFormat="1" applyFont="1" applyAlignment="1">
      <alignment horizontal="center"/>
    </xf>
    <xf numFmtId="166" fontId="46" fillId="0" borderId="7" xfId="0" applyNumberFormat="1" applyFont="1" applyBorder="1"/>
    <xf numFmtId="2" fontId="5" fillId="0" borderId="18" xfId="0" applyNumberFormat="1" applyFont="1" applyBorder="1"/>
    <xf numFmtId="0" fontId="5" fillId="0" borderId="4" xfId="0" applyFont="1" applyBorder="1"/>
    <xf numFmtId="0" fontId="5" fillId="0" borderId="1" xfId="0" applyFont="1" applyBorder="1"/>
    <xf numFmtId="0" fontId="23" fillId="0" borderId="0" xfId="0" applyFont="1"/>
    <xf numFmtId="0" fontId="34" fillId="0" borderId="0" xfId="0" applyFont="1"/>
    <xf numFmtId="0" fontId="0" fillId="0" borderId="0" xfId="0" applyAlignment="1" applyProtection="1">
      <alignment horizontal="center"/>
      <protection locked="0"/>
    </xf>
    <xf numFmtId="0" fontId="2" fillId="0" borderId="0" xfId="0" applyFont="1" applyAlignment="1">
      <alignment horizontal="left"/>
    </xf>
    <xf numFmtId="0" fontId="5" fillId="0" borderId="0" xfId="0" applyFont="1" applyAlignment="1">
      <alignment vertical="top"/>
    </xf>
    <xf numFmtId="0" fontId="69" fillId="0" borderId="0" xfId="0" applyFont="1"/>
    <xf numFmtId="0" fontId="69" fillId="4" borderId="12" xfId="0" applyFont="1" applyFill="1" applyBorder="1" applyAlignment="1" applyProtection="1">
      <alignment horizontal="center"/>
      <protection locked="0"/>
    </xf>
    <xf numFmtId="0" fontId="31" fillId="0" borderId="0" xfId="3" applyFont="1" applyAlignment="1">
      <alignment horizontal="center"/>
    </xf>
    <xf numFmtId="0" fontId="31" fillId="0" borderId="0" xfId="0" applyFont="1"/>
    <xf numFmtId="0" fontId="26" fillId="0" borderId="0" xfId="0" applyFont="1"/>
    <xf numFmtId="11" fontId="26" fillId="0" borderId="0" xfId="0" applyNumberFormat="1" applyFont="1"/>
    <xf numFmtId="11" fontId="2" fillId="12" borderId="0" xfId="0" applyNumberFormat="1" applyFont="1" applyFill="1"/>
    <xf numFmtId="0" fontId="0" fillId="2" borderId="0" xfId="0" applyFill="1" applyAlignment="1">
      <alignment horizontal="left" wrapText="1"/>
    </xf>
    <xf numFmtId="0" fontId="0" fillId="0" borderId="0" xfId="0" applyAlignment="1">
      <alignment wrapText="1"/>
    </xf>
    <xf numFmtId="0" fontId="64" fillId="18" borderId="12" xfId="0" applyFont="1" applyFill="1" applyBorder="1"/>
    <xf numFmtId="0" fontId="74" fillId="18" borderId="12" xfId="0" applyFont="1" applyFill="1" applyBorder="1"/>
    <xf numFmtId="0" fontId="74" fillId="18" borderId="20" xfId="0" applyFont="1" applyFill="1" applyBorder="1" applyAlignment="1">
      <alignment horizontal="center"/>
    </xf>
    <xf numFmtId="0" fontId="64" fillId="18" borderId="12" xfId="0" applyFont="1" applyFill="1" applyBorder="1" applyAlignment="1">
      <alignment horizontal="center"/>
    </xf>
    <xf numFmtId="0" fontId="71" fillId="17" borderId="0" xfId="0" applyFont="1" applyFill="1"/>
    <xf numFmtId="2" fontId="71" fillId="17" borderId="0" xfId="0" applyNumberFormat="1" applyFont="1" applyFill="1"/>
    <xf numFmtId="14" fontId="71" fillId="17" borderId="0" xfId="0" applyNumberFormat="1" applyFont="1" applyFill="1"/>
    <xf numFmtId="0" fontId="71" fillId="17" borderId="0" xfId="0" applyFont="1" applyFill="1" applyAlignment="1">
      <alignment horizontal="center"/>
    </xf>
    <xf numFmtId="2" fontId="75" fillId="17" borderId="0" xfId="0" applyNumberFormat="1" applyFont="1" applyFill="1"/>
    <xf numFmtId="0" fontId="2" fillId="0" borderId="0" xfId="0" applyFont="1" applyAlignment="1">
      <alignment horizontal="center"/>
    </xf>
    <xf numFmtId="0" fontId="65" fillId="2" borderId="0" xfId="0" applyFont="1" applyFill="1" applyAlignment="1">
      <alignment horizontal="center" vertical="center"/>
    </xf>
    <xf numFmtId="0" fontId="65" fillId="2" borderId="7" xfId="0" applyFont="1" applyFill="1" applyBorder="1" applyAlignment="1">
      <alignment horizontal="center" vertical="center"/>
    </xf>
    <xf numFmtId="0" fontId="2" fillId="2" borderId="0" xfId="0" applyFont="1" applyFill="1" applyAlignment="1">
      <alignment horizontal="left" vertical="top" wrapText="1"/>
    </xf>
    <xf numFmtId="0" fontId="75" fillId="17" borderId="0" xfId="0" applyFont="1" applyFill="1" applyAlignment="1">
      <alignment horizontal="left"/>
    </xf>
    <xf numFmtId="0" fontId="2" fillId="13" borderId="0" xfId="0" applyFont="1" applyFill="1" applyAlignment="1">
      <alignment horizontal="left" vertical="top" wrapText="1"/>
    </xf>
    <xf numFmtId="0" fontId="2" fillId="4" borderId="20" xfId="0" applyFont="1" applyFill="1" applyBorder="1" applyAlignment="1">
      <alignment horizontal="center" vertical="center"/>
    </xf>
    <xf numFmtId="0" fontId="2" fillId="4" borderId="21" xfId="0" applyFont="1" applyFill="1" applyBorder="1" applyAlignment="1">
      <alignment horizontal="center" vertical="center"/>
    </xf>
    <xf numFmtId="0" fontId="2" fillId="4" borderId="17" xfId="0" applyFont="1" applyFill="1" applyBorder="1" applyAlignment="1">
      <alignment horizontal="center" vertical="center"/>
    </xf>
    <xf numFmtId="0" fontId="2" fillId="4" borderId="12" xfId="0" applyFont="1" applyFill="1" applyBorder="1" applyAlignment="1">
      <alignment horizontal="left"/>
    </xf>
    <xf numFmtId="0" fontId="2" fillId="2" borderId="7" xfId="0" applyFont="1" applyFill="1" applyBorder="1"/>
    <xf numFmtId="0" fontId="75" fillId="17" borderId="7" xfId="0" applyFont="1" applyFill="1" applyBorder="1" applyAlignment="1">
      <alignment horizontal="left"/>
    </xf>
    <xf numFmtId="0" fontId="2" fillId="4" borderId="16" xfId="0" applyFont="1" applyFill="1" applyBorder="1" applyAlignment="1">
      <alignment horizontal="left"/>
    </xf>
    <xf numFmtId="0" fontId="2" fillId="0" borderId="21" xfId="0" applyFont="1" applyBorder="1" applyAlignment="1">
      <alignment horizontal="left" vertical="center"/>
    </xf>
    <xf numFmtId="0" fontId="2" fillId="0" borderId="17" xfId="0" applyFont="1" applyBorder="1" applyAlignment="1">
      <alignment horizontal="left" vertical="center"/>
    </xf>
    <xf numFmtId="0" fontId="75" fillId="0" borderId="0" xfId="0" applyFont="1" applyAlignment="1">
      <alignment horizontal="left"/>
    </xf>
    <xf numFmtId="0" fontId="2" fillId="0" borderId="20" xfId="0" applyFont="1" applyBorder="1" applyAlignment="1">
      <alignment horizontal="left" vertical="center"/>
    </xf>
    <xf numFmtId="0" fontId="2" fillId="0" borderId="12" xfId="0" applyFont="1" applyBorder="1"/>
    <xf numFmtId="20" fontId="2" fillId="7" borderId="0" xfId="0" applyNumberFormat="1" applyFont="1" applyFill="1" applyAlignment="1">
      <alignment horizontal="center"/>
    </xf>
    <xf numFmtId="0" fontId="2" fillId="7" borderId="20" xfId="0" applyFont="1" applyFill="1" applyBorder="1" applyAlignment="1">
      <alignment horizontal="center" vertical="center"/>
    </xf>
    <xf numFmtId="0" fontId="2" fillId="13" borderId="2" xfId="0" applyFont="1" applyFill="1" applyBorder="1" applyAlignment="1">
      <alignment horizontal="left" vertical="center"/>
    </xf>
    <xf numFmtId="0" fontId="2" fillId="13" borderId="2" xfId="0" applyFont="1" applyFill="1" applyBorder="1" applyAlignment="1">
      <alignment horizontal="left"/>
    </xf>
    <xf numFmtId="0" fontId="25" fillId="13" borderId="0" xfId="0" applyFont="1" applyFill="1" applyAlignment="1">
      <alignment horizontal="center"/>
    </xf>
    <xf numFmtId="0" fontId="2" fillId="13" borderId="0" xfId="0" applyFont="1" applyFill="1" applyAlignment="1">
      <alignment vertical="center"/>
    </xf>
    <xf numFmtId="0" fontId="2" fillId="13" borderId="0" xfId="0" applyFont="1" applyFill="1" applyAlignment="1">
      <alignment horizontal="left"/>
    </xf>
    <xf numFmtId="20" fontId="2" fillId="13" borderId="0" xfId="0" applyNumberFormat="1" applyFont="1" applyFill="1" applyAlignment="1">
      <alignment horizontal="left"/>
    </xf>
    <xf numFmtId="168" fontId="9" fillId="13" borderId="0" xfId="0" applyNumberFormat="1" applyFont="1" applyFill="1" applyAlignment="1">
      <alignment horizontal="left"/>
    </xf>
    <xf numFmtId="0" fontId="5" fillId="13" borderId="0" xfId="0" applyFont="1" applyFill="1" applyAlignment="1">
      <alignment horizontal="left"/>
    </xf>
    <xf numFmtId="0" fontId="2" fillId="7" borderId="0" xfId="0" applyFont="1" applyFill="1" applyAlignment="1">
      <alignment horizontal="left"/>
    </xf>
    <xf numFmtId="0" fontId="25" fillId="7" borderId="0" xfId="0" applyFont="1" applyFill="1" applyAlignment="1">
      <alignment horizontal="left"/>
    </xf>
    <xf numFmtId="0" fontId="65" fillId="7" borderId="0" xfId="0" applyFont="1" applyFill="1" applyAlignment="1">
      <alignment horizontal="center"/>
    </xf>
    <xf numFmtId="0" fontId="0" fillId="0" borderId="0" xfId="0" applyAlignment="1">
      <alignment horizontal="center" vertical="center" wrapText="1"/>
    </xf>
    <xf numFmtId="0" fontId="0" fillId="0" borderId="23" xfId="0" applyBorder="1" applyAlignment="1">
      <alignment wrapText="1"/>
    </xf>
    <xf numFmtId="0" fontId="0" fillId="5" borderId="22" xfId="0" applyFill="1" applyBorder="1" applyAlignment="1">
      <alignment horizontal="center" vertical="center" wrapText="1"/>
    </xf>
    <xf numFmtId="0" fontId="2" fillId="12" borderId="29" xfId="0" applyFont="1" applyFill="1" applyBorder="1" applyProtection="1">
      <protection locked="0"/>
    </xf>
    <xf numFmtId="0" fontId="18" fillId="2" borderId="26" xfId="0" applyFont="1" applyFill="1" applyBorder="1" applyAlignment="1">
      <alignment horizontal="left"/>
    </xf>
    <xf numFmtId="0" fontId="18" fillId="2" borderId="14" xfId="0" applyFont="1" applyFill="1" applyBorder="1" applyAlignment="1">
      <alignment horizontal="left"/>
    </xf>
    <xf numFmtId="0" fontId="18" fillId="2" borderId="27" xfId="0" applyFont="1" applyFill="1" applyBorder="1" applyAlignment="1">
      <alignment horizontal="left"/>
    </xf>
    <xf numFmtId="0" fontId="5" fillId="2" borderId="17" xfId="0" applyFont="1" applyFill="1" applyBorder="1" applyAlignment="1">
      <alignment horizontal="center"/>
    </xf>
    <xf numFmtId="0" fontId="2" fillId="12" borderId="22" xfId="0" applyFont="1" applyFill="1" applyBorder="1" applyAlignment="1" applyProtection="1">
      <alignment wrapText="1"/>
      <protection locked="0"/>
    </xf>
    <xf numFmtId="0" fontId="2" fillId="12" borderId="22" xfId="0" applyFont="1" applyFill="1" applyBorder="1" applyAlignment="1" applyProtection="1">
      <alignment vertical="top" wrapText="1"/>
      <protection locked="0"/>
    </xf>
    <xf numFmtId="0" fontId="0" fillId="12" borderId="22" xfId="0" applyFill="1" applyBorder="1"/>
    <xf numFmtId="0" fontId="0" fillId="12" borderId="23" xfId="0" applyFill="1" applyBorder="1"/>
    <xf numFmtId="0" fontId="17" fillId="0" borderId="0" xfId="0" applyFont="1" applyAlignment="1">
      <alignment horizontal="center"/>
    </xf>
    <xf numFmtId="0" fontId="2" fillId="4" borderId="0" xfId="0" applyFont="1" applyFill="1" applyAlignment="1" applyProtection="1">
      <alignment horizontal="center"/>
      <protection locked="0"/>
    </xf>
    <xf numFmtId="2" fontId="2" fillId="4" borderId="12" xfId="0" applyNumberFormat="1" applyFont="1" applyFill="1" applyBorder="1" applyAlignment="1" applyProtection="1">
      <alignment horizontal="center"/>
      <protection locked="0"/>
    </xf>
    <xf numFmtId="0" fontId="2" fillId="7" borderId="12" xfId="0" applyFont="1" applyFill="1" applyBorder="1" applyAlignment="1">
      <alignment horizontal="center"/>
    </xf>
    <xf numFmtId="0" fontId="2" fillId="7" borderId="15" xfId="0" applyFont="1" applyFill="1" applyBorder="1" applyAlignment="1">
      <alignment horizontal="center"/>
    </xf>
    <xf numFmtId="1" fontId="2" fillId="0" borderId="12" xfId="0" applyNumberFormat="1" applyFont="1" applyBorder="1" applyAlignment="1">
      <alignment horizontal="center"/>
    </xf>
    <xf numFmtId="0" fontId="5" fillId="0" borderId="7" xfId="0" applyFont="1" applyBorder="1" applyAlignment="1">
      <alignment horizontal="center"/>
    </xf>
    <xf numFmtId="0" fontId="5" fillId="0" borderId="9" xfId="0" applyFont="1" applyBorder="1" applyAlignment="1">
      <alignment horizontal="left" vertical="center"/>
    </xf>
    <xf numFmtId="0" fontId="2" fillId="12" borderId="2" xfId="0" applyFont="1" applyFill="1" applyBorder="1"/>
    <xf numFmtId="0" fontId="2" fillId="13" borderId="2" xfId="0" applyFont="1" applyFill="1" applyBorder="1"/>
    <xf numFmtId="0" fontId="2" fillId="13" borderId="3" xfId="0" applyFont="1" applyFill="1" applyBorder="1"/>
    <xf numFmtId="0" fontId="2" fillId="13" borderId="5" xfId="0" applyFont="1" applyFill="1" applyBorder="1"/>
    <xf numFmtId="0" fontId="2" fillId="13" borderId="0" xfId="0" applyFont="1" applyFill="1"/>
    <xf numFmtId="0" fontId="2" fillId="13" borderId="4" xfId="0" applyFont="1" applyFill="1" applyBorder="1"/>
    <xf numFmtId="0" fontId="2" fillId="13" borderId="7" xfId="0" applyFont="1" applyFill="1" applyBorder="1"/>
    <xf numFmtId="0" fontId="37" fillId="13" borderId="0" xfId="0" applyFont="1" applyFill="1" applyAlignment="1">
      <alignment vertical="center"/>
    </xf>
    <xf numFmtId="0" fontId="76" fillId="13" borderId="0" xfId="0" applyFont="1" applyFill="1" applyAlignment="1">
      <alignment horizontal="left" wrapText="1"/>
    </xf>
    <xf numFmtId="0" fontId="5" fillId="13" borderId="0" xfId="0" applyFont="1" applyFill="1"/>
    <xf numFmtId="0" fontId="5" fillId="13" borderId="7" xfId="0" applyFont="1" applyFill="1" applyBorder="1"/>
    <xf numFmtId="0" fontId="2" fillId="13" borderId="8" xfId="0" applyFont="1" applyFill="1" applyBorder="1"/>
    <xf numFmtId="0" fontId="25" fillId="13" borderId="0" xfId="0" applyFont="1" applyFill="1"/>
    <xf numFmtId="0" fontId="25" fillId="13" borderId="0" xfId="0" applyFont="1" applyFill="1" applyAlignment="1">
      <alignment vertical="top" wrapText="1"/>
    </xf>
    <xf numFmtId="0" fontId="35" fillId="13" borderId="0" xfId="0" applyFont="1" applyFill="1"/>
    <xf numFmtId="2" fontId="25" fillId="13" borderId="0" xfId="0" applyNumberFormat="1" applyFont="1" applyFill="1"/>
    <xf numFmtId="0" fontId="2" fillId="13" borderId="0" xfId="0" applyFont="1" applyFill="1" applyAlignment="1">
      <alignment vertical="top" wrapText="1"/>
    </xf>
    <xf numFmtId="2" fontId="2" fillId="13" borderId="0" xfId="0" applyNumberFormat="1" applyFont="1" applyFill="1"/>
    <xf numFmtId="0" fontId="5" fillId="13" borderId="0" xfId="0" applyFont="1" applyFill="1" applyAlignment="1">
      <alignment horizontal="left" vertical="center" wrapText="1"/>
    </xf>
    <xf numFmtId="2" fontId="5" fillId="13" borderId="0" xfId="0" applyNumberFormat="1" applyFont="1" applyFill="1"/>
    <xf numFmtId="0" fontId="10" fillId="13" borderId="5" xfId="0" applyFont="1" applyFill="1" applyBorder="1" applyAlignment="1">
      <alignment horizontal="left" vertical="center" wrapText="1"/>
    </xf>
    <xf numFmtId="0" fontId="2" fillId="13" borderId="6" xfId="0" applyFont="1" applyFill="1" applyBorder="1"/>
    <xf numFmtId="0" fontId="13" fillId="13" borderId="0" xfId="0" applyFont="1" applyFill="1"/>
    <xf numFmtId="1" fontId="54" fillId="13" borderId="3" xfId="0" applyNumberFormat="1" applyFont="1" applyFill="1" applyBorder="1"/>
    <xf numFmtId="49" fontId="2" fillId="13" borderId="6" xfId="0" applyNumberFormat="1" applyFont="1" applyFill="1" applyBorder="1"/>
    <xf numFmtId="0" fontId="71" fillId="13" borderId="2" xfId="0" applyFont="1" applyFill="1" applyBorder="1"/>
    <xf numFmtId="0" fontId="71" fillId="13" borderId="3" xfId="0" applyFont="1" applyFill="1" applyBorder="1"/>
    <xf numFmtId="2" fontId="71" fillId="13" borderId="0" xfId="0" applyNumberFormat="1" applyFont="1" applyFill="1"/>
    <xf numFmtId="0" fontId="71" fillId="13" borderId="0" xfId="0" applyFont="1" applyFill="1"/>
    <xf numFmtId="0" fontId="77" fillId="13" borderId="0" xfId="0" applyFont="1" applyFill="1"/>
    <xf numFmtId="0" fontId="71" fillId="13" borderId="6" xfId="0" applyFont="1" applyFill="1" applyBorder="1"/>
    <xf numFmtId="0" fontId="71" fillId="13" borderId="7" xfId="0" applyFont="1" applyFill="1" applyBorder="1"/>
    <xf numFmtId="2" fontId="71" fillId="13" borderId="7" xfId="0" applyNumberFormat="1" applyFont="1" applyFill="1" applyBorder="1"/>
    <xf numFmtId="0" fontId="77" fillId="13" borderId="7" xfId="0" applyFont="1" applyFill="1" applyBorder="1"/>
    <xf numFmtId="0" fontId="71" fillId="13" borderId="8" xfId="0" applyFont="1" applyFill="1" applyBorder="1"/>
    <xf numFmtId="0" fontId="2" fillId="13" borderId="2" xfId="0" applyFont="1" applyFill="1" applyBorder="1" applyAlignment="1">
      <alignment horizontal="center"/>
    </xf>
    <xf numFmtId="2" fontId="2" fillId="13" borderId="0" xfId="0" applyNumberFormat="1" applyFont="1" applyFill="1" applyAlignment="1">
      <alignment wrapText="1"/>
    </xf>
    <xf numFmtId="0" fontId="2" fillId="13" borderId="7" xfId="0" applyFont="1" applyFill="1" applyBorder="1" applyAlignment="1">
      <alignment vertical="top" wrapText="1"/>
    </xf>
    <xf numFmtId="2" fontId="5" fillId="13" borderId="7" xfId="0" applyNumberFormat="1" applyFont="1" applyFill="1" applyBorder="1"/>
    <xf numFmtId="0" fontId="15" fillId="13" borderId="7" xfId="0" applyFont="1" applyFill="1" applyBorder="1"/>
    <xf numFmtId="0" fontId="71" fillId="13" borderId="0" xfId="0" applyFont="1" applyFill="1" applyAlignment="1">
      <alignment vertical="center" wrapText="1"/>
    </xf>
    <xf numFmtId="0" fontId="2" fillId="12" borderId="12" xfId="0" applyFont="1" applyFill="1" applyBorder="1" applyAlignment="1" applyProtection="1">
      <alignment horizontal="center"/>
      <protection locked="0"/>
    </xf>
    <xf numFmtId="49" fontId="2" fillId="13" borderId="0" xfId="0" applyNumberFormat="1" applyFont="1" applyFill="1" applyAlignment="1">
      <alignment horizontal="center"/>
    </xf>
    <xf numFmtId="0" fontId="2" fillId="13" borderId="2" xfId="0" applyFont="1" applyFill="1" applyBorder="1" applyAlignment="1">
      <alignment vertical="top" wrapText="1"/>
    </xf>
    <xf numFmtId="0" fontId="25" fillId="13" borderId="7" xfId="0" applyFont="1" applyFill="1" applyBorder="1"/>
    <xf numFmtId="0" fontId="71" fillId="0" borderId="2" xfId="0" applyFont="1" applyBorder="1"/>
    <xf numFmtId="0" fontId="71" fillId="0" borderId="0" xfId="0" applyFont="1"/>
    <xf numFmtId="2" fontId="71" fillId="13" borderId="2" xfId="0" applyNumberFormat="1" applyFont="1" applyFill="1" applyBorder="1"/>
    <xf numFmtId="0" fontId="77" fillId="13" borderId="2" xfId="0" applyFont="1" applyFill="1" applyBorder="1"/>
    <xf numFmtId="0" fontId="71" fillId="13" borderId="2" xfId="0" applyFont="1" applyFill="1" applyBorder="1" applyAlignment="1">
      <alignment vertical="top" wrapText="1"/>
    </xf>
    <xf numFmtId="0" fontId="71" fillId="13" borderId="0" xfId="0" applyFont="1" applyFill="1" applyAlignment="1">
      <alignment vertical="top" wrapText="1"/>
    </xf>
    <xf numFmtId="0" fontId="13" fillId="13" borderId="2" xfId="0" applyFont="1" applyFill="1" applyBorder="1"/>
    <xf numFmtId="0" fontId="71" fillId="13" borderId="0" xfId="0" applyFont="1" applyFill="1" applyAlignment="1">
      <alignment horizontal="left"/>
    </xf>
    <xf numFmtId="2" fontId="71" fillId="13" borderId="0" xfId="0" applyNumberFormat="1" applyFont="1" applyFill="1" applyAlignment="1">
      <alignment horizontal="left"/>
    </xf>
    <xf numFmtId="49" fontId="2" fillId="12" borderId="12" xfId="0" applyNumberFormat="1" applyFont="1" applyFill="1" applyBorder="1" applyAlignment="1" applyProtection="1">
      <alignment horizontal="center"/>
      <protection locked="0"/>
    </xf>
    <xf numFmtId="0" fontId="2" fillId="13" borderId="7" xfId="0" applyFont="1" applyFill="1" applyBorder="1" applyAlignment="1">
      <alignment horizontal="left"/>
    </xf>
    <xf numFmtId="0" fontId="5" fillId="13" borderId="5" xfId="0" applyFont="1" applyFill="1" applyBorder="1" applyAlignment="1">
      <alignment vertical="top"/>
    </xf>
    <xf numFmtId="0" fontId="5" fillId="13" borderId="4" xfId="0" applyFont="1" applyFill="1" applyBorder="1" applyAlignment="1">
      <alignment vertical="top"/>
    </xf>
    <xf numFmtId="0" fontId="32" fillId="13" borderId="1" xfId="0" applyFont="1" applyFill="1" applyBorder="1" applyAlignment="1">
      <alignment vertical="top"/>
    </xf>
    <xf numFmtId="0" fontId="32" fillId="13" borderId="5" xfId="0" applyFont="1" applyFill="1" applyBorder="1" applyAlignment="1">
      <alignment vertical="top"/>
    </xf>
    <xf numFmtId="2" fontId="5" fillId="13" borderId="5" xfId="0" applyNumberFormat="1" applyFont="1" applyFill="1" applyBorder="1"/>
    <xf numFmtId="0" fontId="5" fillId="13" borderId="2" xfId="0" applyFont="1" applyFill="1" applyBorder="1"/>
    <xf numFmtId="2" fontId="2" fillId="13" borderId="2" xfId="0" applyNumberFormat="1" applyFont="1" applyFill="1" applyBorder="1"/>
    <xf numFmtId="0" fontId="25" fillId="13" borderId="2" xfId="0" applyFont="1" applyFill="1" applyBorder="1"/>
    <xf numFmtId="0" fontId="15" fillId="13" borderId="7" xfId="0" applyFont="1" applyFill="1" applyBorder="1" applyAlignment="1">
      <alignment vertical="top" wrapText="1"/>
    </xf>
    <xf numFmtId="0" fontId="25" fillId="13" borderId="3" xfId="0" applyFont="1" applyFill="1" applyBorder="1"/>
    <xf numFmtId="0" fontId="8" fillId="13" borderId="0" xfId="0" applyFont="1" applyFill="1"/>
    <xf numFmtId="0" fontId="12" fillId="13" borderId="2" xfId="0" applyFont="1" applyFill="1" applyBorder="1" applyAlignment="1">
      <alignment vertical="top"/>
    </xf>
    <xf numFmtId="0" fontId="2" fillId="13" borderId="0" xfId="0" applyFont="1" applyFill="1" applyAlignment="1">
      <alignment vertical="top"/>
    </xf>
    <xf numFmtId="0" fontId="71" fillId="13" borderId="0" xfId="0" applyFont="1" applyFill="1" applyAlignment="1">
      <alignment vertical="top"/>
    </xf>
    <xf numFmtId="0" fontId="26" fillId="13" borderId="2" xfId="0" applyFont="1" applyFill="1" applyBorder="1" applyAlignment="1">
      <alignment horizontal="center"/>
    </xf>
    <xf numFmtId="0" fontId="71" fillId="13" borderId="2" xfId="0" applyFont="1" applyFill="1" applyBorder="1" applyAlignment="1">
      <alignment horizontal="center"/>
    </xf>
    <xf numFmtId="49" fontId="71" fillId="13" borderId="0" xfId="0" applyNumberFormat="1" applyFont="1" applyFill="1" applyAlignment="1">
      <alignment horizontal="center"/>
    </xf>
    <xf numFmtId="0" fontId="71" fillId="13" borderId="0" xfId="0" applyFont="1" applyFill="1" applyAlignment="1">
      <alignment horizontal="center"/>
    </xf>
    <xf numFmtId="0" fontId="5" fillId="13" borderId="1" xfId="0" applyFont="1" applyFill="1" applyBorder="1" applyAlignment="1">
      <alignment horizontal="left" vertical="top" wrapText="1"/>
    </xf>
    <xf numFmtId="0" fontId="5" fillId="13" borderId="2" xfId="0" applyFont="1" applyFill="1" applyBorder="1" applyAlignment="1">
      <alignment horizontal="left" vertical="top" wrapText="1"/>
    </xf>
    <xf numFmtId="0" fontId="2" fillId="13" borderId="0" xfId="0" applyFont="1" applyFill="1" applyAlignment="1">
      <alignment wrapText="1"/>
    </xf>
    <xf numFmtId="0" fontId="78" fillId="13" borderId="2" xfId="0" applyFont="1" applyFill="1" applyBorder="1"/>
    <xf numFmtId="0" fontId="2" fillId="13" borderId="2" xfId="0" applyFont="1" applyFill="1" applyBorder="1" applyAlignment="1">
      <alignment horizontal="center" textRotation="90"/>
    </xf>
    <xf numFmtId="46" fontId="15" fillId="13" borderId="7" xfId="0" applyNumberFormat="1" applyFont="1" applyFill="1" applyBorder="1" applyAlignment="1">
      <alignment horizontal="right" vertical="center"/>
    </xf>
    <xf numFmtId="0" fontId="79" fillId="13" borderId="2" xfId="0" applyFont="1" applyFill="1" applyBorder="1"/>
    <xf numFmtId="0" fontId="2" fillId="0" borderId="0" xfId="3" applyAlignment="1">
      <alignment horizontal="center" vertical="center"/>
    </xf>
    <xf numFmtId="0" fontId="5" fillId="0" borderId="0" xfId="3" applyFont="1" applyAlignment="1">
      <alignment vertical="center"/>
    </xf>
    <xf numFmtId="0" fontId="17" fillId="0" borderId="0" xfId="3" applyFont="1" applyAlignment="1">
      <alignment horizontal="center" vertical="center"/>
    </xf>
    <xf numFmtId="0" fontId="17" fillId="0" borderId="0" xfId="3" applyFont="1" applyAlignment="1">
      <alignment vertical="center"/>
    </xf>
    <xf numFmtId="0" fontId="2" fillId="0" borderId="0" xfId="3" applyAlignment="1">
      <alignment vertical="center" wrapText="1"/>
    </xf>
    <xf numFmtId="0" fontId="26" fillId="0" borderId="0" xfId="3" applyFont="1" applyAlignment="1">
      <alignment vertical="center"/>
    </xf>
    <xf numFmtId="0" fontId="13" fillId="0" borderId="0" xfId="3" applyFont="1" applyAlignment="1">
      <alignment vertical="center"/>
    </xf>
    <xf numFmtId="0" fontId="5" fillId="0" borderId="0" xfId="3" applyFont="1" applyAlignment="1">
      <alignment vertical="center" wrapText="1"/>
    </xf>
    <xf numFmtId="0" fontId="2" fillId="0" borderId="2" xfId="3" applyBorder="1" applyAlignment="1">
      <alignment vertical="center"/>
    </xf>
    <xf numFmtId="0" fontId="2" fillId="0" borderId="3" xfId="3" applyBorder="1" applyAlignment="1">
      <alignment vertical="center" wrapText="1"/>
    </xf>
    <xf numFmtId="0" fontId="2" fillId="0" borderId="5" xfId="3" applyBorder="1" applyAlignment="1">
      <alignment vertical="center"/>
    </xf>
    <xf numFmtId="0" fontId="2" fillId="0" borderId="6" xfId="3" applyBorder="1" applyAlignment="1">
      <alignment vertical="center" wrapText="1"/>
    </xf>
    <xf numFmtId="0" fontId="23" fillId="0" borderId="6" xfId="3" applyFont="1" applyBorder="1" applyAlignment="1">
      <alignment vertical="center" wrapText="1"/>
    </xf>
    <xf numFmtId="0" fontId="2" fillId="0" borderId="4" xfId="3" applyBorder="1" applyAlignment="1">
      <alignment vertical="center"/>
    </xf>
    <xf numFmtId="0" fontId="2" fillId="0" borderId="7" xfId="3" applyBorder="1" applyAlignment="1">
      <alignment vertical="center"/>
    </xf>
    <xf numFmtId="0" fontId="2" fillId="0" borderId="8" xfId="3" applyBorder="1" applyAlignment="1">
      <alignment vertical="center" wrapText="1"/>
    </xf>
    <xf numFmtId="0" fontId="15" fillId="13" borderId="7" xfId="0" applyFont="1" applyFill="1" applyBorder="1" applyAlignment="1">
      <alignment vertical="center"/>
    </xf>
    <xf numFmtId="0" fontId="2" fillId="2" borderId="0" xfId="3" applyFill="1" applyAlignment="1">
      <alignment horizontal="left" vertical="top" wrapText="1"/>
    </xf>
    <xf numFmtId="0" fontId="2" fillId="2" borderId="1" xfId="3" applyFill="1" applyBorder="1" applyAlignment="1">
      <alignment horizontal="left" vertical="top" wrapText="1"/>
    </xf>
    <xf numFmtId="0" fontId="76" fillId="2" borderId="2" xfId="3" applyFont="1" applyFill="1" applyBorder="1" applyAlignment="1">
      <alignment horizontal="left" vertical="top" wrapText="1"/>
    </xf>
    <xf numFmtId="0" fontId="2" fillId="2" borderId="2" xfId="3" applyFill="1" applyBorder="1" applyAlignment="1">
      <alignment horizontal="left" vertical="top" wrapText="1"/>
    </xf>
    <xf numFmtId="0" fontId="2" fillId="2" borderId="3" xfId="3" applyFill="1" applyBorder="1" applyAlignment="1">
      <alignment horizontal="left" vertical="top" wrapText="1"/>
    </xf>
    <xf numFmtId="0" fontId="2" fillId="2" borderId="5" xfId="3" applyFill="1" applyBorder="1" applyAlignment="1">
      <alignment horizontal="left" vertical="top" wrapText="1"/>
    </xf>
    <xf numFmtId="0" fontId="2" fillId="2" borderId="4" xfId="3" applyFill="1" applyBorder="1" applyAlignment="1">
      <alignment horizontal="left" vertical="top" wrapText="1"/>
    </xf>
    <xf numFmtId="0" fontId="2" fillId="2" borderId="30" xfId="3" applyFill="1" applyBorder="1" applyAlignment="1">
      <alignment horizontal="left" vertical="top" wrapText="1"/>
    </xf>
    <xf numFmtId="0" fontId="2" fillId="2" borderId="31" xfId="3" applyFill="1" applyBorder="1" applyAlignment="1">
      <alignment horizontal="left" vertical="top" wrapText="1"/>
    </xf>
    <xf numFmtId="0" fontId="2" fillId="2" borderId="32" xfId="3" applyFill="1" applyBorder="1" applyAlignment="1">
      <alignment horizontal="left" vertical="top" wrapText="1"/>
    </xf>
    <xf numFmtId="0" fontId="2" fillId="2" borderId="33" xfId="3" applyFill="1" applyBorder="1" applyAlignment="1">
      <alignment horizontal="left" vertical="top" wrapText="1"/>
    </xf>
    <xf numFmtId="0" fontId="5" fillId="2" borderId="34" xfId="3" applyFont="1" applyFill="1" applyBorder="1" applyAlignment="1">
      <alignment horizontal="center" vertical="top" wrapText="1"/>
    </xf>
    <xf numFmtId="0" fontId="5" fillId="2" borderId="35" xfId="3" applyFont="1" applyFill="1" applyBorder="1" applyAlignment="1">
      <alignment horizontal="left" vertical="top" wrapText="1"/>
    </xf>
    <xf numFmtId="0" fontId="5" fillId="2" borderId="36" xfId="3" applyFont="1" applyFill="1" applyBorder="1" applyAlignment="1">
      <alignment horizontal="left" vertical="top" wrapText="1"/>
    </xf>
    <xf numFmtId="0" fontId="5" fillId="2" borderId="0" xfId="3" applyFont="1" applyFill="1" applyAlignment="1">
      <alignment horizontal="left" vertical="top" wrapText="1"/>
    </xf>
    <xf numFmtId="0" fontId="5" fillId="2" borderId="31" xfId="3" applyFont="1" applyFill="1" applyBorder="1" applyAlignment="1">
      <alignment horizontal="left" vertical="top" wrapText="1"/>
    </xf>
    <xf numFmtId="0" fontId="5" fillId="2" borderId="32" xfId="3" applyFont="1" applyFill="1" applyBorder="1" applyAlignment="1">
      <alignment horizontal="left" vertical="top" wrapText="1"/>
    </xf>
    <xf numFmtId="0" fontId="2" fillId="2" borderId="37" xfId="3" applyFill="1" applyBorder="1" applyAlignment="1">
      <alignment horizontal="left" vertical="top" wrapText="1"/>
    </xf>
    <xf numFmtId="0" fontId="2" fillId="2" borderId="34" xfId="3" applyFill="1" applyBorder="1" applyAlignment="1">
      <alignment horizontal="left" vertical="top" wrapText="1"/>
    </xf>
    <xf numFmtId="0" fontId="2" fillId="2" borderId="35" xfId="3" applyFill="1" applyBorder="1" applyAlignment="1">
      <alignment horizontal="left" vertical="top" wrapText="1"/>
    </xf>
    <xf numFmtId="0" fontId="2" fillId="2" borderId="36" xfId="3" applyFill="1" applyBorder="1" applyAlignment="1">
      <alignment horizontal="left" vertical="top" wrapText="1"/>
    </xf>
    <xf numFmtId="0" fontId="2" fillId="2" borderId="38" xfId="3" applyFill="1" applyBorder="1" applyAlignment="1">
      <alignment horizontal="left" vertical="top" wrapText="1"/>
    </xf>
    <xf numFmtId="0" fontId="2" fillId="2" borderId="0" xfId="3" applyFill="1" applyAlignment="1">
      <alignment horizontal="center" vertical="top" wrapText="1"/>
    </xf>
    <xf numFmtId="0" fontId="2" fillId="0" borderId="12" xfId="8" applyBorder="1" applyAlignment="1">
      <alignment horizontal="center" vertical="center" wrapText="1"/>
    </xf>
    <xf numFmtId="0" fontId="2" fillId="0" borderId="12" xfId="8" applyBorder="1" applyAlignment="1">
      <alignment horizontal="center"/>
    </xf>
    <xf numFmtId="0" fontId="2" fillId="0" borderId="20" xfId="8" applyBorder="1" applyAlignment="1">
      <alignment horizontal="center" vertical="center" wrapText="1"/>
    </xf>
    <xf numFmtId="0" fontId="84" fillId="0" borderId="12" xfId="8" applyFont="1" applyBorder="1" applyAlignment="1">
      <alignment horizontal="center"/>
    </xf>
    <xf numFmtId="49" fontId="2" fillId="0" borderId="12" xfId="8" applyNumberFormat="1" applyBorder="1" applyAlignment="1">
      <alignment horizontal="center"/>
    </xf>
    <xf numFmtId="49" fontId="2" fillId="0" borderId="20" xfId="8" applyNumberFormat="1" applyBorder="1" applyAlignment="1">
      <alignment horizontal="center"/>
    </xf>
    <xf numFmtId="0" fontId="2" fillId="0" borderId="17" xfId="8" applyBorder="1" applyAlignment="1">
      <alignment horizontal="center" vertical="center"/>
    </xf>
    <xf numFmtId="49" fontId="2" fillId="0" borderId="12" xfId="8" applyNumberFormat="1" applyBorder="1" applyAlignment="1">
      <alignment horizontal="center" vertical="center" wrapText="1"/>
    </xf>
    <xf numFmtId="0" fontId="71" fillId="0" borderId="0" xfId="8" applyFont="1"/>
    <xf numFmtId="0" fontId="8" fillId="13" borderId="0" xfId="8" applyFont="1" applyFill="1"/>
    <xf numFmtId="0" fontId="71" fillId="17" borderId="0" xfId="8" applyFont="1" applyFill="1" applyAlignment="1">
      <alignment horizontal="center"/>
    </xf>
    <xf numFmtId="0" fontId="71" fillId="17" borderId="0" xfId="8" applyFont="1" applyFill="1"/>
    <xf numFmtId="0" fontId="2" fillId="13" borderId="0" xfId="0" applyFont="1" applyFill="1" applyAlignment="1">
      <alignment horizontal="left" vertical="top"/>
    </xf>
    <xf numFmtId="0" fontId="2" fillId="13" borderId="0" xfId="8" applyFill="1" applyAlignment="1">
      <alignment horizontal="left"/>
    </xf>
    <xf numFmtId="0" fontId="2" fillId="13" borderId="0" xfId="8" applyFill="1"/>
    <xf numFmtId="1" fontId="2" fillId="13" borderId="0" xfId="8" applyNumberFormat="1" applyFill="1" applyAlignment="1">
      <alignment horizontal="left"/>
    </xf>
    <xf numFmtId="46" fontId="2" fillId="13" borderId="0" xfId="8" applyNumberFormat="1" applyFill="1" applyAlignment="1">
      <alignment horizontal="left"/>
    </xf>
    <xf numFmtId="0" fontId="2" fillId="17" borderId="0" xfId="8" applyFill="1" applyAlignment="1">
      <alignment horizontal="left"/>
    </xf>
    <xf numFmtId="0" fontId="2" fillId="17" borderId="0" xfId="0" applyFont="1" applyFill="1" applyAlignment="1">
      <alignment horizontal="left" vertical="top"/>
    </xf>
    <xf numFmtId="0" fontId="5" fillId="12" borderId="0" xfId="3" applyFont="1" applyFill="1" applyAlignment="1">
      <alignment vertical="center"/>
    </xf>
    <xf numFmtId="0" fontId="2" fillId="12" borderId="0" xfId="3" applyFill="1" applyAlignment="1">
      <alignment vertical="center"/>
    </xf>
    <xf numFmtId="0" fontId="5" fillId="18" borderId="1" xfId="3" applyFont="1" applyFill="1" applyBorder="1" applyAlignment="1">
      <alignment vertical="center"/>
    </xf>
    <xf numFmtId="49" fontId="5" fillId="0" borderId="0" xfId="3" applyNumberFormat="1" applyFont="1"/>
    <xf numFmtId="0" fontId="2" fillId="12" borderId="0" xfId="3" applyFill="1"/>
    <xf numFmtId="49" fontId="70" fillId="0" borderId="0" xfId="3" applyNumberFormat="1" applyFont="1"/>
    <xf numFmtId="49" fontId="2" fillId="0" borderId="0" xfId="3" applyNumberFormat="1"/>
    <xf numFmtId="0" fontId="2" fillId="18" borderId="0" xfId="3" applyFill="1"/>
    <xf numFmtId="0" fontId="71" fillId="17" borderId="0" xfId="3" applyFont="1" applyFill="1"/>
    <xf numFmtId="49" fontId="71" fillId="17" borderId="0" xfId="3" applyNumberFormat="1" applyFont="1" applyFill="1"/>
    <xf numFmtId="1" fontId="71" fillId="17" borderId="0" xfId="3" applyNumberFormat="1" applyFont="1" applyFill="1"/>
    <xf numFmtId="0" fontId="17" fillId="2" borderId="0" xfId="3" applyFont="1" applyFill="1" applyAlignment="1">
      <alignment vertical="top" wrapText="1"/>
    </xf>
    <xf numFmtId="0" fontId="2" fillId="13" borderId="1" xfId="3" applyFill="1" applyBorder="1" applyAlignment="1">
      <alignment horizontal="left" vertical="top" wrapText="1"/>
    </xf>
    <xf numFmtId="0" fontId="76" fillId="13" borderId="2" xfId="3" applyFont="1" applyFill="1" applyBorder="1" applyAlignment="1">
      <alignment horizontal="left" vertical="top" wrapText="1"/>
    </xf>
    <xf numFmtId="0" fontId="2" fillId="13" borderId="2" xfId="3" applyFill="1" applyBorder="1" applyAlignment="1">
      <alignment horizontal="left" vertical="top" wrapText="1"/>
    </xf>
    <xf numFmtId="0" fontId="2" fillId="13" borderId="3" xfId="3" applyFill="1" applyBorder="1" applyAlignment="1">
      <alignment horizontal="left" vertical="top" wrapText="1"/>
    </xf>
    <xf numFmtId="0" fontId="2" fillId="13" borderId="4" xfId="3" applyFill="1" applyBorder="1" applyAlignment="1">
      <alignment horizontal="left" vertical="top" wrapText="1"/>
    </xf>
    <xf numFmtId="0" fontId="2" fillId="13" borderId="7" xfId="3" applyFill="1" applyBorder="1" applyAlignment="1">
      <alignment horizontal="left" vertical="top" wrapText="1"/>
    </xf>
    <xf numFmtId="0" fontId="2" fillId="13" borderId="8" xfId="3" applyFill="1" applyBorder="1" applyAlignment="1">
      <alignment horizontal="left" vertical="top" wrapText="1"/>
    </xf>
    <xf numFmtId="0" fontId="80" fillId="13" borderId="2" xfId="3" applyFont="1" applyFill="1" applyBorder="1" applyAlignment="1">
      <alignment horizontal="left" vertical="top" wrapText="1"/>
    </xf>
    <xf numFmtId="0" fontId="2" fillId="13" borderId="5" xfId="3" applyFill="1" applyBorder="1" applyAlignment="1">
      <alignment horizontal="left" vertical="top" wrapText="1"/>
    </xf>
    <xf numFmtId="0" fontId="80" fillId="13" borderId="0" xfId="3" applyFont="1" applyFill="1" applyAlignment="1">
      <alignment horizontal="left" vertical="top" wrapText="1"/>
    </xf>
    <xf numFmtId="0" fontId="2" fillId="13" borderId="0" xfId="3" applyFill="1" applyAlignment="1">
      <alignment horizontal="left" vertical="top" wrapText="1"/>
    </xf>
    <xf numFmtId="0" fontId="2" fillId="13" borderId="6" xfId="3" applyFill="1" applyBorder="1" applyAlignment="1">
      <alignment horizontal="left" vertical="top" wrapText="1"/>
    </xf>
    <xf numFmtId="0" fontId="85" fillId="2" borderId="0" xfId="0" applyFont="1" applyFill="1" applyAlignment="1">
      <alignment horizontal="center" textRotation="90"/>
    </xf>
    <xf numFmtId="0" fontId="71" fillId="0" borderId="0" xfId="3" applyFont="1"/>
    <xf numFmtId="0" fontId="25" fillId="13" borderId="2" xfId="3" applyFont="1" applyFill="1" applyBorder="1"/>
    <xf numFmtId="0" fontId="25" fillId="13" borderId="3" xfId="3" applyFont="1" applyFill="1" applyBorder="1"/>
    <xf numFmtId="0" fontId="25" fillId="13" borderId="0" xfId="3" applyFont="1" applyFill="1"/>
    <xf numFmtId="0" fontId="25" fillId="13" borderId="6" xfId="3" applyFont="1" applyFill="1" applyBorder="1"/>
    <xf numFmtId="0" fontId="8" fillId="13" borderId="0" xfId="3" applyFont="1" applyFill="1"/>
    <xf numFmtId="0" fontId="2" fillId="13" borderId="0" xfId="3" applyFill="1"/>
    <xf numFmtId="166" fontId="8" fillId="13" borderId="7" xfId="3" applyNumberFormat="1" applyFont="1" applyFill="1" applyBorder="1"/>
    <xf numFmtId="0" fontId="2" fillId="13" borderId="7" xfId="3" applyFill="1" applyBorder="1"/>
    <xf numFmtId="0" fontId="2" fillId="13" borderId="2" xfId="3" applyFill="1" applyBorder="1"/>
    <xf numFmtId="0" fontId="34" fillId="13" borderId="2" xfId="3" applyFont="1" applyFill="1" applyBorder="1"/>
    <xf numFmtId="2" fontId="8" fillId="13" borderId="0" xfId="3" applyNumberFormat="1" applyFont="1" applyFill="1"/>
    <xf numFmtId="0" fontId="8" fillId="13" borderId="7" xfId="3" applyFont="1" applyFill="1" applyBorder="1"/>
    <xf numFmtId="2" fontId="2" fillId="13" borderId="0" xfId="3" applyNumberFormat="1" applyFill="1"/>
    <xf numFmtId="0" fontId="2" fillId="13" borderId="0" xfId="3" applyFill="1" applyAlignment="1">
      <alignment vertical="top" wrapText="1"/>
    </xf>
    <xf numFmtId="0" fontId="15" fillId="13" borderId="7" xfId="3" applyFont="1" applyFill="1" applyBorder="1" applyAlignment="1">
      <alignment vertical="top" wrapText="1"/>
    </xf>
    <xf numFmtId="0" fontId="25" fillId="13" borderId="1" xfId="3" applyFont="1" applyFill="1" applyBorder="1"/>
    <xf numFmtId="0" fontId="8" fillId="13" borderId="0" xfId="3" applyFont="1" applyFill="1" applyAlignment="1">
      <alignment vertical="top"/>
    </xf>
    <xf numFmtId="0" fontId="25" fillId="13" borderId="0" xfId="3" applyFont="1" applyFill="1" applyAlignment="1">
      <alignment vertical="top"/>
    </xf>
    <xf numFmtId="0" fontId="2" fillId="13" borderId="6" xfId="3" applyFill="1" applyBorder="1"/>
    <xf numFmtId="0" fontId="25" fillId="13" borderId="7" xfId="3" applyFont="1" applyFill="1" applyBorder="1"/>
    <xf numFmtId="0" fontId="25" fillId="13" borderId="8" xfId="3" applyFont="1" applyFill="1" applyBorder="1"/>
    <xf numFmtId="0" fontId="12" fillId="13" borderId="2" xfId="3" applyFont="1" applyFill="1" applyBorder="1" applyAlignment="1">
      <alignment vertical="top"/>
    </xf>
    <xf numFmtId="0" fontId="2" fillId="13" borderId="0" xfId="3" applyFill="1" applyAlignment="1">
      <alignment vertical="top"/>
    </xf>
    <xf numFmtId="0" fontId="34" fillId="13" borderId="7" xfId="3" applyFont="1" applyFill="1" applyBorder="1"/>
    <xf numFmtId="0" fontId="71" fillId="13" borderId="2" xfId="3" applyFont="1" applyFill="1" applyBorder="1" applyAlignment="1">
      <alignment horizontal="center"/>
    </xf>
    <xf numFmtId="0" fontId="71" fillId="13" borderId="2" xfId="3" applyFont="1" applyFill="1" applyBorder="1"/>
    <xf numFmtId="0" fontId="71" fillId="13" borderId="3" xfId="3" applyFont="1" applyFill="1" applyBorder="1"/>
    <xf numFmtId="0" fontId="71" fillId="13" borderId="6" xfId="3" applyFont="1" applyFill="1" applyBorder="1"/>
    <xf numFmtId="0" fontId="71" fillId="13" borderId="0" xfId="3" applyFont="1" applyFill="1"/>
    <xf numFmtId="0" fontId="71" fillId="13" borderId="7" xfId="3" applyFont="1" applyFill="1" applyBorder="1"/>
    <xf numFmtId="0" fontId="71" fillId="13" borderId="8" xfId="3" applyFont="1" applyFill="1" applyBorder="1"/>
    <xf numFmtId="0" fontId="5" fillId="13" borderId="7" xfId="3" applyFont="1" applyFill="1" applyBorder="1"/>
    <xf numFmtId="0" fontId="2" fillId="13" borderId="4" xfId="3" applyFill="1" applyBorder="1"/>
    <xf numFmtId="0" fontId="2" fillId="13" borderId="5" xfId="3" applyFill="1" applyBorder="1"/>
    <xf numFmtId="49" fontId="71" fillId="13" borderId="0" xfId="3" applyNumberFormat="1" applyFont="1" applyFill="1" applyAlignment="1">
      <alignment horizontal="center"/>
    </xf>
    <xf numFmtId="0" fontId="71" fillId="13" borderId="0" xfId="3" applyFont="1" applyFill="1" applyAlignment="1">
      <alignment horizontal="center"/>
    </xf>
    <xf numFmtId="0" fontId="57" fillId="13" borderId="0" xfId="3" applyFont="1" applyFill="1"/>
    <xf numFmtId="0" fontId="32" fillId="13" borderId="1" xfId="3" applyFont="1" applyFill="1" applyBorder="1" applyAlignment="1">
      <alignment vertical="top"/>
    </xf>
    <xf numFmtId="0" fontId="2" fillId="13" borderId="2" xfId="3" applyFill="1" applyBorder="1" applyAlignment="1">
      <alignment vertical="top" wrapText="1"/>
    </xf>
    <xf numFmtId="0" fontId="32" fillId="13" borderId="5" xfId="3" applyFont="1" applyFill="1" applyBorder="1" applyAlignment="1">
      <alignment vertical="top"/>
    </xf>
    <xf numFmtId="0" fontId="5" fillId="13" borderId="5" xfId="3" applyFont="1" applyFill="1" applyBorder="1" applyAlignment="1">
      <alignment vertical="top"/>
    </xf>
    <xf numFmtId="2" fontId="5" fillId="13" borderId="5" xfId="3" applyNumberFormat="1" applyFont="1" applyFill="1" applyBorder="1"/>
    <xf numFmtId="0" fontId="5" fillId="13" borderId="4" xfId="3" applyFont="1" applyFill="1" applyBorder="1" applyAlignment="1">
      <alignment vertical="top"/>
    </xf>
    <xf numFmtId="0" fontId="77" fillId="13" borderId="2" xfId="3" applyFont="1" applyFill="1" applyBorder="1"/>
    <xf numFmtId="2" fontId="71" fillId="13" borderId="2" xfId="3" applyNumberFormat="1" applyFont="1" applyFill="1" applyBorder="1"/>
    <xf numFmtId="0" fontId="77" fillId="13" borderId="0" xfId="3" applyFont="1" applyFill="1"/>
    <xf numFmtId="2" fontId="71" fillId="13" borderId="0" xfId="3" applyNumberFormat="1" applyFont="1" applyFill="1"/>
    <xf numFmtId="0" fontId="89" fillId="13" borderId="0" xfId="0" applyFont="1" applyFill="1"/>
    <xf numFmtId="2" fontId="71" fillId="13" borderId="7" xfId="3" applyNumberFormat="1" applyFont="1" applyFill="1" applyBorder="1"/>
    <xf numFmtId="0" fontId="77" fillId="13" borderId="7" xfId="3" applyFont="1" applyFill="1" applyBorder="1"/>
    <xf numFmtId="2" fontId="5" fillId="13" borderId="7" xfId="3" applyNumberFormat="1" applyFont="1" applyFill="1" applyBorder="1"/>
    <xf numFmtId="0" fontId="2" fillId="13" borderId="7" xfId="3" applyFill="1" applyBorder="1" applyAlignment="1">
      <alignment horizontal="left"/>
    </xf>
    <xf numFmtId="2" fontId="5" fillId="13" borderId="0" xfId="3" applyNumberFormat="1" applyFont="1" applyFill="1"/>
    <xf numFmtId="0" fontId="13" fillId="13" borderId="2" xfId="3" applyFont="1" applyFill="1" applyBorder="1"/>
    <xf numFmtId="0" fontId="2" fillId="13" borderId="7" xfId="3" applyFill="1" applyBorder="1" applyAlignment="1">
      <alignment vertical="top" wrapText="1"/>
    </xf>
    <xf numFmtId="2" fontId="25" fillId="13" borderId="7" xfId="3" applyNumberFormat="1" applyFont="1" applyFill="1" applyBorder="1"/>
    <xf numFmtId="2" fontId="25" fillId="13" borderId="0" xfId="3" applyNumberFormat="1" applyFont="1" applyFill="1"/>
    <xf numFmtId="0" fontId="5" fillId="13" borderId="0" xfId="3" applyFont="1" applyFill="1"/>
    <xf numFmtId="0" fontId="25" fillId="13" borderId="0" xfId="3" applyFont="1" applyFill="1" applyAlignment="1">
      <alignment vertical="top" wrapText="1"/>
    </xf>
    <xf numFmtId="0" fontId="5" fillId="13" borderId="0" xfId="3" applyFont="1" applyFill="1" applyAlignment="1">
      <alignment horizontal="left" vertical="center" wrapText="1"/>
    </xf>
    <xf numFmtId="0" fontId="29" fillId="13" borderId="0" xfId="3" applyFont="1" applyFill="1" applyAlignment="1">
      <alignment horizontal="left" vertical="center" wrapText="1"/>
    </xf>
    <xf numFmtId="0" fontId="13" fillId="13" borderId="0" xfId="3" applyFont="1" applyFill="1"/>
    <xf numFmtId="2" fontId="2" fillId="13" borderId="0" xfId="3" applyNumberFormat="1" applyFill="1" applyAlignment="1">
      <alignment wrapText="1"/>
    </xf>
    <xf numFmtId="2" fontId="71" fillId="13" borderId="0" xfId="3" applyNumberFormat="1" applyFont="1" applyFill="1" applyAlignment="1">
      <alignment horizontal="left"/>
    </xf>
    <xf numFmtId="0" fontId="71" fillId="13" borderId="0" xfId="3" applyFont="1" applyFill="1" applyAlignment="1">
      <alignment horizontal="left"/>
    </xf>
    <xf numFmtId="0" fontId="2" fillId="13" borderId="3" xfId="3" applyFill="1" applyBorder="1"/>
    <xf numFmtId="0" fontId="5" fillId="13" borderId="0" xfId="3" applyFont="1" applyFill="1" applyAlignment="1">
      <alignment horizontal="left"/>
    </xf>
    <xf numFmtId="0" fontId="2" fillId="13" borderId="8" xfId="3" applyFill="1" applyBorder="1"/>
    <xf numFmtId="0" fontId="79" fillId="13" borderId="0" xfId="3" applyFont="1" applyFill="1"/>
    <xf numFmtId="0" fontId="71" fillId="13" borderId="0" xfId="3" applyFont="1" applyFill="1" applyAlignment="1">
      <alignment vertical="center" wrapText="1"/>
    </xf>
    <xf numFmtId="0" fontId="35" fillId="13" borderId="0" xfId="3" applyFont="1" applyFill="1"/>
    <xf numFmtId="0" fontId="15" fillId="13" borderId="7" xfId="3" applyFont="1" applyFill="1" applyBorder="1"/>
    <xf numFmtId="0" fontId="5" fillId="13" borderId="7" xfId="3" applyFont="1" applyFill="1" applyBorder="1" applyAlignment="1">
      <alignment horizontal="center"/>
    </xf>
    <xf numFmtId="0" fontId="29" fillId="13" borderId="1" xfId="3" applyFont="1" applyFill="1" applyBorder="1" applyAlignment="1">
      <alignment wrapText="1"/>
    </xf>
    <xf numFmtId="0" fontId="29" fillId="13" borderId="2" xfId="3" applyFont="1" applyFill="1" applyBorder="1" applyAlignment="1">
      <alignment vertical="center" wrapText="1"/>
    </xf>
    <xf numFmtId="0" fontId="2" fillId="13" borderId="0" xfId="3" applyFill="1" applyAlignment="1">
      <alignment wrapText="1"/>
    </xf>
    <xf numFmtId="0" fontId="14" fillId="13" borderId="0" xfId="3" applyFont="1" applyFill="1" applyAlignment="1">
      <alignment vertical="center"/>
    </xf>
    <xf numFmtId="0" fontId="30" fillId="13" borderId="0" xfId="3" applyFont="1" applyFill="1" applyAlignment="1">
      <alignment horizontal="left" wrapText="1"/>
    </xf>
    <xf numFmtId="0" fontId="79" fillId="13" borderId="2" xfId="3" applyFont="1" applyFill="1" applyBorder="1"/>
    <xf numFmtId="0" fontId="86" fillId="13" borderId="0" xfId="3" applyFont="1" applyFill="1" applyAlignment="1">
      <alignment horizontal="center"/>
    </xf>
    <xf numFmtId="0" fontId="86" fillId="13" borderId="0" xfId="3" applyFont="1" applyFill="1"/>
    <xf numFmtId="0" fontId="27" fillId="13" borderId="1" xfId="3" applyFont="1" applyFill="1" applyBorder="1"/>
    <xf numFmtId="0" fontId="2" fillId="12" borderId="12" xfId="3" applyFill="1" applyBorder="1"/>
    <xf numFmtId="0" fontId="2" fillId="13" borderId="2" xfId="3" applyFill="1" applyBorder="1" applyAlignment="1">
      <alignment textRotation="90"/>
    </xf>
    <xf numFmtId="0" fontId="2" fillId="13" borderId="0" xfId="3" applyFill="1" applyAlignment="1">
      <alignment vertical="center"/>
    </xf>
    <xf numFmtId="0" fontId="28" fillId="13" borderId="7" xfId="3" applyFont="1" applyFill="1" applyBorder="1"/>
    <xf numFmtId="0" fontId="2" fillId="13" borderId="7" xfId="3" applyFill="1" applyBorder="1" applyAlignment="1">
      <alignment vertical="center"/>
    </xf>
    <xf numFmtId="0" fontId="15" fillId="13" borderId="7" xfId="3" applyFont="1" applyFill="1" applyBorder="1" applyAlignment="1">
      <alignment horizontal="right" vertical="center"/>
    </xf>
    <xf numFmtId="0" fontId="71" fillId="13" borderId="0" xfId="3" applyFont="1" applyFill="1" applyAlignment="1">
      <alignment horizontal="right"/>
    </xf>
    <xf numFmtId="0" fontId="71" fillId="13" borderId="5" xfId="3" applyFont="1" applyFill="1" applyBorder="1" applyAlignment="1">
      <alignment wrapText="1"/>
    </xf>
    <xf numFmtId="0" fontId="71" fillId="13" borderId="0" xfId="3" applyFont="1" applyFill="1" applyAlignment="1">
      <alignment vertical="top" wrapText="1"/>
    </xf>
    <xf numFmtId="0" fontId="71" fillId="13" borderId="0" xfId="3" applyFont="1" applyFill="1" applyAlignment="1">
      <alignment wrapText="1"/>
    </xf>
    <xf numFmtId="0" fontId="88" fillId="13" borderId="0" xfId="3" applyFont="1" applyFill="1" applyAlignment="1">
      <alignment vertical="center"/>
    </xf>
    <xf numFmtId="0" fontId="77" fillId="13" borderId="0" xfId="3" applyFont="1" applyFill="1" applyAlignment="1">
      <alignment horizontal="center"/>
    </xf>
    <xf numFmtId="0" fontId="29" fillId="13" borderId="9" xfId="3" applyFont="1" applyFill="1" applyBorder="1" applyAlignment="1">
      <alignment vertical="center"/>
    </xf>
    <xf numFmtId="2" fontId="71" fillId="0" borderId="0" xfId="3" applyNumberFormat="1" applyFont="1"/>
    <xf numFmtId="0" fontId="77" fillId="0" borderId="0" xfId="3" applyFont="1"/>
    <xf numFmtId="0" fontId="87" fillId="0" borderId="0" xfId="0" applyFont="1" applyAlignment="1">
      <alignment horizontal="left" vertical="center"/>
    </xf>
    <xf numFmtId="0" fontId="71" fillId="0" borderId="0" xfId="3" applyFont="1" applyAlignment="1">
      <alignment vertical="top" wrapText="1"/>
    </xf>
    <xf numFmtId="0" fontId="71" fillId="0" borderId="0" xfId="3" applyFont="1" applyAlignment="1">
      <alignment wrapText="1"/>
    </xf>
    <xf numFmtId="0" fontId="77" fillId="0" borderId="0" xfId="3" applyFont="1" applyAlignment="1">
      <alignment horizontal="center"/>
    </xf>
    <xf numFmtId="0" fontId="71" fillId="0" borderId="0" xfId="3" applyFont="1" applyAlignment="1">
      <alignment vertical="center" wrapText="1"/>
    </xf>
    <xf numFmtId="0" fontId="30" fillId="0" borderId="0" xfId="0" applyFont="1" applyAlignment="1">
      <alignment horizontal="left"/>
    </xf>
    <xf numFmtId="0" fontId="27" fillId="13" borderId="1" xfId="0" applyFont="1" applyFill="1" applyBorder="1"/>
    <xf numFmtId="0" fontId="0" fillId="13" borderId="2" xfId="0" applyFill="1" applyBorder="1"/>
    <xf numFmtId="0" fontId="0" fillId="13" borderId="3" xfId="0" applyFill="1" applyBorder="1"/>
    <xf numFmtId="0" fontId="0" fillId="13" borderId="5" xfId="0" applyFill="1" applyBorder="1"/>
    <xf numFmtId="0" fontId="0" fillId="13" borderId="0" xfId="0" applyFill="1"/>
    <xf numFmtId="0" fontId="0" fillId="13" borderId="6" xfId="0" applyFill="1" applyBorder="1"/>
    <xf numFmtId="0" fontId="0" fillId="13" borderId="4" xfId="0" applyFill="1" applyBorder="1"/>
    <xf numFmtId="0" fontId="0" fillId="13" borderId="7" xfId="0" applyFill="1" applyBorder="1"/>
    <xf numFmtId="0" fontId="0" fillId="13" borderId="8" xfId="0" applyFill="1" applyBorder="1"/>
    <xf numFmtId="0" fontId="15" fillId="13" borderId="0" xfId="3" applyFont="1" applyFill="1" applyAlignment="1">
      <alignment vertical="top" wrapText="1"/>
    </xf>
    <xf numFmtId="166" fontId="8" fillId="13" borderId="0" xfId="3" applyNumberFormat="1" applyFont="1" applyFill="1"/>
    <xf numFmtId="0" fontId="2" fillId="13" borderId="13" xfId="3" applyFill="1" applyBorder="1" applyAlignment="1">
      <alignment vertical="top" wrapText="1"/>
    </xf>
    <xf numFmtId="0" fontId="5" fillId="13" borderId="10" xfId="3" applyFont="1" applyFill="1" applyBorder="1"/>
    <xf numFmtId="0" fontId="17" fillId="13" borderId="17" xfId="3" applyFont="1" applyFill="1" applyBorder="1" applyAlignment="1">
      <alignment horizontal="center"/>
    </xf>
    <xf numFmtId="0" fontId="2" fillId="2" borderId="0" xfId="3" applyFill="1"/>
    <xf numFmtId="0" fontId="9" fillId="2" borderId="0" xfId="3" applyFont="1" applyFill="1"/>
    <xf numFmtId="2" fontId="2" fillId="13" borderId="2" xfId="3" applyNumberFormat="1" applyFill="1" applyBorder="1"/>
    <xf numFmtId="0" fontId="5" fillId="13" borderId="2" xfId="3" applyFont="1" applyFill="1" applyBorder="1"/>
    <xf numFmtId="0" fontId="71" fillId="13" borderId="0" xfId="0" applyFont="1" applyFill="1" applyAlignment="1">
      <alignment horizontal="left" vertical="top" wrapText="1"/>
    </xf>
    <xf numFmtId="0" fontId="71" fillId="2" borderId="0" xfId="0" applyFont="1" applyFill="1" applyProtection="1">
      <protection locked="0"/>
    </xf>
    <xf numFmtId="11" fontId="90" fillId="0" borderId="0" xfId="0" applyNumberFormat="1" applyFont="1"/>
    <xf numFmtId="0" fontId="71" fillId="2" borderId="0" xfId="0" applyFont="1" applyFill="1" applyAlignment="1">
      <alignment wrapText="1"/>
    </xf>
    <xf numFmtId="0" fontId="71" fillId="2" borderId="0" xfId="0" applyFont="1" applyFill="1"/>
    <xf numFmtId="0" fontId="88" fillId="2" borderId="0" xfId="0" applyFont="1" applyFill="1" applyAlignment="1">
      <alignment horizontal="left" vertical="top" wrapText="1"/>
    </xf>
    <xf numFmtId="0" fontId="71" fillId="2" borderId="0" xfId="0" applyFont="1" applyFill="1" applyAlignment="1">
      <alignment horizontal="center"/>
    </xf>
    <xf numFmtId="0" fontId="88" fillId="2" borderId="0" xfId="0" applyFont="1" applyFill="1" applyAlignment="1">
      <alignment horizontal="left"/>
    </xf>
    <xf numFmtId="0" fontId="71" fillId="2" borderId="7" xfId="0" applyFont="1" applyFill="1" applyBorder="1"/>
    <xf numFmtId="0" fontId="0" fillId="13" borderId="0" xfId="0" applyFill="1" applyAlignment="1">
      <alignment horizontal="center" vertical="center"/>
    </xf>
    <xf numFmtId="0" fontId="2" fillId="13" borderId="0" xfId="0" applyFont="1" applyFill="1" applyAlignment="1">
      <alignment horizontal="center" vertical="center"/>
    </xf>
    <xf numFmtId="0" fontId="13" fillId="0" borderId="0" xfId="0" applyFont="1" applyAlignment="1">
      <alignment horizontal="left"/>
    </xf>
    <xf numFmtId="0" fontId="81" fillId="0" borderId="0" xfId="0" applyFont="1" applyAlignment="1">
      <alignment horizontal="center" vertical="center"/>
    </xf>
    <xf numFmtId="0" fontId="2" fillId="0" borderId="0" xfId="0" applyFont="1" applyAlignment="1">
      <alignment horizontal="center" wrapText="1"/>
    </xf>
    <xf numFmtId="0" fontId="81" fillId="0" borderId="0" xfId="0" applyFont="1" applyAlignment="1">
      <alignment vertical="center" wrapText="1"/>
    </xf>
    <xf numFmtId="0" fontId="16" fillId="13" borderId="0" xfId="0" applyFont="1" applyFill="1"/>
    <xf numFmtId="0" fontId="2" fillId="13" borderId="0" xfId="0" applyFont="1" applyFill="1" applyAlignment="1">
      <alignment horizontal="right"/>
    </xf>
    <xf numFmtId="20" fontId="26" fillId="13" borderId="24" xfId="0" applyNumberFormat="1" applyFont="1" applyFill="1" applyBorder="1" applyAlignment="1">
      <alignment horizontal="center" vertical="center"/>
    </xf>
    <xf numFmtId="2" fontId="6" fillId="13" borderId="0" xfId="0" applyNumberFormat="1" applyFont="1" applyFill="1"/>
    <xf numFmtId="0" fontId="47" fillId="13" borderId="0" xfId="0" applyFont="1" applyFill="1"/>
    <xf numFmtId="0" fontId="26" fillId="13" borderId="24" xfId="0" applyFont="1" applyFill="1" applyBorder="1" applyAlignment="1">
      <alignment horizontal="center" vertical="center"/>
    </xf>
    <xf numFmtId="20" fontId="2" fillId="13" borderId="0" xfId="0" applyNumberFormat="1" applyFont="1" applyFill="1" applyAlignment="1">
      <alignment horizontal="center" vertical="center" wrapText="1"/>
    </xf>
    <xf numFmtId="20" fontId="2" fillId="13" borderId="0" xfId="0" applyNumberFormat="1" applyFont="1" applyFill="1" applyAlignment="1">
      <alignment horizontal="center"/>
    </xf>
    <xf numFmtId="0" fontId="6" fillId="13" borderId="0" xfId="0" applyFont="1" applyFill="1"/>
    <xf numFmtId="14" fontId="25" fillId="13" borderId="0" xfId="0" applyNumberFormat="1" applyFont="1" applyFill="1"/>
    <xf numFmtId="165" fontId="2" fillId="13" borderId="0" xfId="0" applyNumberFormat="1" applyFont="1" applyFill="1"/>
    <xf numFmtId="167" fontId="6" fillId="13" borderId="0" xfId="0" applyNumberFormat="1" applyFont="1" applyFill="1"/>
    <xf numFmtId="0" fontId="6" fillId="13" borderId="0" xfId="0" applyFont="1" applyFill="1" applyAlignment="1">
      <alignment horizontal="center"/>
    </xf>
    <xf numFmtId="0" fontId="2" fillId="0" borderId="0" xfId="0" applyFont="1" applyAlignment="1">
      <alignment vertical="center" wrapText="1"/>
    </xf>
    <xf numFmtId="0" fontId="71" fillId="0" borderId="3" xfId="0" applyFont="1" applyBorder="1"/>
    <xf numFmtId="49" fontId="71" fillId="0" borderId="0" xfId="0" applyNumberFormat="1" applyFont="1" applyAlignment="1">
      <alignment horizontal="center"/>
    </xf>
    <xf numFmtId="0" fontId="71" fillId="0" borderId="0" xfId="0" applyFont="1" applyAlignment="1">
      <alignment horizontal="center"/>
    </xf>
    <xf numFmtId="0" fontId="71" fillId="0" borderId="6" xfId="0" applyFont="1" applyBorder="1"/>
    <xf numFmtId="0" fontId="71" fillId="0" borderId="0" xfId="0" applyFont="1" applyAlignment="1">
      <alignment vertical="center" wrapText="1"/>
    </xf>
    <xf numFmtId="0" fontId="71" fillId="0" borderId="7" xfId="0" applyFont="1" applyBorder="1"/>
    <xf numFmtId="0" fontId="71" fillId="0" borderId="8" xfId="0" applyFont="1" applyBorder="1"/>
    <xf numFmtId="49" fontId="71" fillId="0" borderId="0" xfId="0" applyNumberFormat="1" applyFont="1" applyAlignment="1">
      <alignment horizontal="left"/>
    </xf>
    <xf numFmtId="0" fontId="14" fillId="13" borderId="0" xfId="0" applyFont="1" applyFill="1" applyAlignment="1">
      <alignment vertical="center"/>
    </xf>
    <xf numFmtId="0" fontId="30" fillId="13" borderId="0" xfId="0" applyFont="1" applyFill="1" applyAlignment="1">
      <alignment horizontal="left" wrapText="1"/>
    </xf>
    <xf numFmtId="0" fontId="86" fillId="0" borderId="0" xfId="0" applyFont="1" applyAlignment="1">
      <alignment horizontal="center"/>
    </xf>
    <xf numFmtId="0" fontId="86" fillId="13" borderId="0" xfId="0" applyFont="1" applyFill="1"/>
    <xf numFmtId="0" fontId="13" fillId="13" borderId="1" xfId="0" applyFont="1" applyFill="1" applyBorder="1"/>
    <xf numFmtId="0" fontId="86" fillId="13" borderId="0" xfId="0" applyFont="1" applyFill="1" applyAlignment="1">
      <alignment horizontal="center"/>
    </xf>
    <xf numFmtId="0" fontId="16" fillId="13" borderId="2" xfId="3" applyFont="1" applyFill="1" applyBorder="1"/>
    <xf numFmtId="46" fontId="15" fillId="13" borderId="7" xfId="3" applyNumberFormat="1" applyFont="1" applyFill="1" applyBorder="1" applyAlignment="1">
      <alignment horizontal="center"/>
    </xf>
    <xf numFmtId="0" fontId="15" fillId="13" borderId="7" xfId="3" applyFont="1" applyFill="1" applyBorder="1" applyAlignment="1">
      <alignment horizontal="left" vertical="center"/>
    </xf>
    <xf numFmtId="0" fontId="71" fillId="13" borderId="0" xfId="3" applyFont="1" applyFill="1" applyAlignment="1">
      <alignment vertical="center"/>
    </xf>
    <xf numFmtId="0" fontId="2" fillId="13" borderId="2" xfId="3" applyFill="1" applyBorder="1" applyAlignment="1">
      <alignment horizontal="center" textRotation="90"/>
    </xf>
    <xf numFmtId="0" fontId="29" fillId="13" borderId="9" xfId="0" applyFont="1" applyFill="1" applyBorder="1" applyAlignment="1">
      <alignment vertical="center"/>
    </xf>
    <xf numFmtId="0" fontId="0" fillId="13" borderId="1" xfId="0" applyFill="1" applyBorder="1"/>
    <xf numFmtId="0" fontId="5" fillId="13" borderId="4" xfId="0" applyFont="1" applyFill="1" applyBorder="1"/>
    <xf numFmtId="0" fontId="67" fillId="13" borderId="0" xfId="0" applyFont="1" applyFill="1"/>
    <xf numFmtId="0" fontId="5" fillId="13" borderId="7" xfId="0" applyFont="1" applyFill="1" applyBorder="1" applyAlignment="1">
      <alignment horizontal="center"/>
    </xf>
    <xf numFmtId="0" fontId="5" fillId="13" borderId="1" xfId="3" applyFont="1" applyFill="1" applyBorder="1" applyAlignment="1">
      <alignment horizontal="left" vertical="center" wrapText="1"/>
    </xf>
    <xf numFmtId="0" fontId="30" fillId="13" borderId="0" xfId="3" applyFont="1" applyFill="1" applyAlignment="1">
      <alignment horizontal="left"/>
    </xf>
    <xf numFmtId="0" fontId="13" fillId="13" borderId="1" xfId="3" applyFont="1" applyFill="1" applyBorder="1"/>
    <xf numFmtId="0" fontId="2" fillId="13" borderId="1" xfId="3" applyFill="1" applyBorder="1"/>
    <xf numFmtId="0" fontId="26" fillId="13" borderId="2" xfId="3" applyFont="1" applyFill="1" applyBorder="1" applyAlignment="1">
      <alignment horizontal="center"/>
    </xf>
    <xf numFmtId="0" fontId="65" fillId="13" borderId="0" xfId="3" applyFont="1" applyFill="1"/>
    <xf numFmtId="0" fontId="65" fillId="13" borderId="0" xfId="0" applyFont="1" applyFill="1"/>
    <xf numFmtId="0" fontId="77" fillId="13" borderId="0" xfId="3" applyFont="1" applyFill="1" applyAlignment="1">
      <alignment horizontal="left"/>
    </xf>
    <xf numFmtId="0" fontId="58" fillId="13" borderId="7" xfId="3" applyFont="1" applyFill="1" applyBorder="1"/>
    <xf numFmtId="1" fontId="71" fillId="13" borderId="0" xfId="3" applyNumberFormat="1" applyFont="1" applyFill="1"/>
    <xf numFmtId="0" fontId="71" fillId="13" borderId="2" xfId="3" applyFont="1" applyFill="1" applyBorder="1" applyAlignment="1">
      <alignment vertical="top" wrapText="1"/>
    </xf>
    <xf numFmtId="0" fontId="91" fillId="13" borderId="5" xfId="3" applyFont="1" applyFill="1" applyBorder="1" applyAlignment="1">
      <alignment vertical="top"/>
    </xf>
    <xf numFmtId="0" fontId="25" fillId="13" borderId="0" xfId="3" applyFont="1" applyFill="1" applyAlignment="1">
      <alignment horizontal="left"/>
    </xf>
    <xf numFmtId="0" fontId="2" fillId="13" borderId="24" xfId="3" applyFill="1" applyBorder="1"/>
    <xf numFmtId="0" fontId="2" fillId="13" borderId="22" xfId="3" applyFill="1" applyBorder="1"/>
    <xf numFmtId="0" fontId="5" fillId="13" borderId="2" xfId="3" applyFont="1" applyFill="1" applyBorder="1" applyAlignment="1">
      <alignment horizontal="left" vertical="center" wrapText="1"/>
    </xf>
    <xf numFmtId="2" fontId="5" fillId="13" borderId="2" xfId="3" applyNumberFormat="1" applyFont="1" applyFill="1" applyBorder="1"/>
    <xf numFmtId="0" fontId="5" fillId="13" borderId="0" xfId="3" applyFont="1" applyFill="1" applyAlignment="1">
      <alignment vertical="center"/>
    </xf>
    <xf numFmtId="0" fontId="5" fillId="13" borderId="4" xfId="3" applyFont="1" applyFill="1" applyBorder="1" applyAlignment="1">
      <alignment vertical="center"/>
    </xf>
    <xf numFmtId="0" fontId="64" fillId="13" borderId="0" xfId="0" applyFont="1" applyFill="1"/>
    <xf numFmtId="0" fontId="25" fillId="13" borderId="4" xfId="3" applyFont="1" applyFill="1" applyBorder="1"/>
    <xf numFmtId="0" fontId="2" fillId="12" borderId="39" xfId="3" applyFill="1" applyBorder="1"/>
    <xf numFmtId="0" fontId="13" fillId="0" borderId="1" xfId="3" applyFont="1" applyBorder="1"/>
    <xf numFmtId="0" fontId="79" fillId="0" borderId="2" xfId="3" applyFont="1" applyBorder="1"/>
    <xf numFmtId="0" fontId="71" fillId="0" borderId="2" xfId="3" applyFont="1" applyBorder="1"/>
    <xf numFmtId="0" fontId="71" fillId="0" borderId="3" xfId="3" applyFont="1" applyBorder="1"/>
    <xf numFmtId="0" fontId="86" fillId="0" borderId="0" xfId="3" applyFont="1" applyAlignment="1">
      <alignment horizontal="center"/>
    </xf>
    <xf numFmtId="0" fontId="86" fillId="0" borderId="0" xfId="3" applyFont="1"/>
    <xf numFmtId="0" fontId="71" fillId="0" borderId="6" xfId="3" applyFont="1" applyBorder="1"/>
    <xf numFmtId="0" fontId="71" fillId="0" borderId="7" xfId="3" applyFont="1" applyBorder="1"/>
    <xf numFmtId="0" fontId="71" fillId="0" borderId="8" xfId="3" applyFont="1" applyBorder="1"/>
    <xf numFmtId="0" fontId="71" fillId="0" borderId="0" xfId="3" applyFont="1" applyAlignment="1">
      <alignment horizontal="right"/>
    </xf>
    <xf numFmtId="0" fontId="71" fillId="0" borderId="5" xfId="3" applyFont="1" applyBorder="1" applyAlignment="1">
      <alignment wrapText="1"/>
    </xf>
    <xf numFmtId="0" fontId="58" fillId="0" borderId="2" xfId="3" applyFont="1" applyBorder="1" applyAlignment="1">
      <alignment horizontal="center"/>
    </xf>
    <xf numFmtId="0" fontId="58" fillId="0" borderId="2" xfId="3" applyFont="1" applyBorder="1"/>
    <xf numFmtId="0" fontId="58" fillId="0" borderId="3" xfId="3" applyFont="1" applyBorder="1"/>
    <xf numFmtId="49" fontId="58" fillId="0" borderId="0" xfId="3" applyNumberFormat="1" applyFont="1" applyAlignment="1">
      <alignment horizontal="center"/>
    </xf>
    <xf numFmtId="1" fontId="58" fillId="0" borderId="0" xfId="3" applyNumberFormat="1" applyFont="1" applyAlignment="1">
      <alignment horizontal="center"/>
    </xf>
    <xf numFmtId="0" fontId="58" fillId="0" borderId="0" xfId="3" applyFont="1" applyAlignment="1">
      <alignment horizontal="center"/>
    </xf>
    <xf numFmtId="0" fontId="58" fillId="0" borderId="6" xfId="3" applyFont="1" applyBorder="1"/>
    <xf numFmtId="49" fontId="2" fillId="13" borderId="0" xfId="0" applyNumberFormat="1" applyFont="1" applyFill="1" applyAlignment="1">
      <alignment horizontal="center" vertical="center"/>
    </xf>
    <xf numFmtId="0" fontId="2" fillId="4" borderId="21" xfId="0" applyFont="1" applyFill="1" applyBorder="1" applyAlignment="1">
      <alignment horizontal="center"/>
    </xf>
    <xf numFmtId="0" fontId="2" fillId="4" borderId="20" xfId="0" applyFont="1" applyFill="1" applyBorder="1" applyAlignment="1">
      <alignment horizontal="center"/>
    </xf>
    <xf numFmtId="0" fontId="2" fillId="0" borderId="0" xfId="3" applyAlignment="1">
      <alignment horizontal="left" vertical="top" wrapText="1"/>
    </xf>
    <xf numFmtId="0" fontId="2" fillId="5" borderId="0" xfId="3" applyFill="1" applyProtection="1">
      <protection locked="0"/>
    </xf>
    <xf numFmtId="0" fontId="2" fillId="5" borderId="0" xfId="3" applyFill="1" applyAlignment="1">
      <alignment wrapText="1"/>
    </xf>
    <xf numFmtId="0" fontId="2" fillId="5" borderId="0" xfId="3" applyFill="1"/>
    <xf numFmtId="0" fontId="2" fillId="2" borderId="0" xfId="3" applyFill="1" applyProtection="1">
      <protection locked="0"/>
    </xf>
    <xf numFmtId="0" fontId="2" fillId="2" borderId="0" xfId="3" applyFill="1" applyAlignment="1">
      <alignment wrapText="1"/>
    </xf>
    <xf numFmtId="0" fontId="18" fillId="2" borderId="15" xfId="3" applyFont="1" applyFill="1" applyBorder="1" applyAlignment="1">
      <alignment horizontal="left"/>
    </xf>
    <xf numFmtId="0" fontId="18" fillId="2" borderId="18" xfId="3" applyFont="1" applyFill="1" applyBorder="1" applyAlignment="1">
      <alignment horizontal="left"/>
    </xf>
    <xf numFmtId="0" fontId="18" fillId="2" borderId="19" xfId="3" applyFont="1" applyFill="1" applyBorder="1" applyAlignment="1">
      <alignment horizontal="left"/>
    </xf>
    <xf numFmtId="0" fontId="5" fillId="2" borderId="12" xfId="3" applyFont="1" applyFill="1" applyBorder="1" applyAlignment="1">
      <alignment horizontal="center"/>
    </xf>
    <xf numFmtId="0" fontId="2" fillId="5" borderId="1" xfId="3" applyFill="1" applyBorder="1" applyAlignment="1">
      <alignment horizontal="center" vertical="center" wrapText="1"/>
    </xf>
    <xf numFmtId="0" fontId="2" fillId="0" borderId="3" xfId="3" applyBorder="1" applyAlignment="1">
      <alignment wrapText="1"/>
    </xf>
    <xf numFmtId="0" fontId="2" fillId="0" borderId="4" xfId="3" applyBorder="1" applyAlignment="1">
      <alignment horizontal="center" vertical="center" wrapText="1"/>
    </xf>
    <xf numFmtId="0" fontId="2" fillId="0" borderId="8" xfId="3" applyBorder="1" applyAlignment="1">
      <alignment wrapText="1"/>
    </xf>
    <xf numFmtId="0" fontId="10" fillId="2" borderId="0" xfId="3" applyFont="1" applyFill="1"/>
    <xf numFmtId="0" fontId="2" fillId="2" borderId="0" xfId="3" applyFill="1" applyAlignment="1">
      <alignment horizontal="center" vertical="center"/>
    </xf>
    <xf numFmtId="11" fontId="2" fillId="2" borderId="0" xfId="3" applyNumberFormat="1" applyFill="1"/>
    <xf numFmtId="0" fontId="24" fillId="2" borderId="0" xfId="3" applyFont="1" applyFill="1" applyAlignment="1">
      <alignment horizontal="left" vertical="top"/>
    </xf>
    <xf numFmtId="0" fontId="24" fillId="2" borderId="0" xfId="3" applyFont="1" applyFill="1" applyAlignment="1">
      <alignment horizontal="left" vertical="top" wrapText="1"/>
    </xf>
    <xf numFmtId="0" fontId="18" fillId="2" borderId="0" xfId="3" applyFont="1" applyFill="1" applyAlignment="1">
      <alignment horizontal="center" textRotation="90"/>
    </xf>
    <xf numFmtId="0" fontId="42" fillId="2" borderId="0" xfId="3" applyFont="1" applyFill="1" applyAlignment="1">
      <alignment horizontal="left"/>
    </xf>
    <xf numFmtId="0" fontId="11" fillId="2" borderId="0" xfId="3" applyFont="1" applyFill="1" applyAlignment="1">
      <alignment horizontal="left" vertical="top" wrapText="1"/>
    </xf>
    <xf numFmtId="0" fontId="2" fillId="4" borderId="12" xfId="3" applyFill="1" applyBorder="1"/>
    <xf numFmtId="0" fontId="5" fillId="4" borderId="12" xfId="3" applyFont="1" applyFill="1" applyBorder="1"/>
    <xf numFmtId="0" fontId="5" fillId="2" borderId="0" xfId="3" applyFont="1" applyFill="1" applyAlignment="1">
      <alignment horizontal="center"/>
    </xf>
    <xf numFmtId="0" fontId="5" fillId="2" borderId="0" xfId="3" applyFont="1" applyFill="1"/>
    <xf numFmtId="0" fontId="8" fillId="2" borderId="0" xfId="3" applyFont="1" applyFill="1"/>
    <xf numFmtId="0" fontId="24" fillId="2" borderId="0" xfId="3" applyFont="1" applyFill="1" applyAlignment="1">
      <alignment horizontal="center" textRotation="90"/>
    </xf>
    <xf numFmtId="0" fontId="18" fillId="2" borderId="0" xfId="3" applyFont="1" applyFill="1" applyAlignment="1">
      <alignment horizontal="center"/>
    </xf>
    <xf numFmtId="0" fontId="20" fillId="2" borderId="0" xfId="3" applyFont="1" applyFill="1" applyAlignment="1">
      <alignment horizontal="center" textRotation="90"/>
    </xf>
    <xf numFmtId="0" fontId="2" fillId="2" borderId="0" xfId="3" applyFill="1" applyAlignment="1">
      <alignment horizontal="center"/>
    </xf>
    <xf numFmtId="0" fontId="8" fillId="2" borderId="0" xfId="3" applyFont="1" applyFill="1" applyAlignment="1">
      <alignment horizontal="center"/>
    </xf>
    <xf numFmtId="164" fontId="44" fillId="2" borderId="0" xfId="3" applyNumberFormat="1" applyFont="1" applyFill="1" applyAlignment="1">
      <alignment horizontal="left" vertical="top"/>
    </xf>
    <xf numFmtId="0" fontId="5" fillId="2" borderId="0" xfId="3" applyFont="1" applyFill="1" applyAlignment="1">
      <alignment horizontal="center" vertical="center"/>
    </xf>
    <xf numFmtId="0" fontId="11" fillId="2" borderId="0" xfId="3" applyFont="1" applyFill="1" applyAlignment="1">
      <alignment horizontal="left"/>
    </xf>
    <xf numFmtId="0" fontId="2" fillId="4" borderId="20" xfId="3" applyFill="1" applyBorder="1" applyAlignment="1">
      <alignment horizontal="center" vertical="center"/>
    </xf>
    <xf numFmtId="0" fontId="20" fillId="2" borderId="18" xfId="3" applyFont="1" applyFill="1" applyBorder="1" applyAlignment="1">
      <alignment horizontal="left"/>
    </xf>
    <xf numFmtId="0" fontId="20" fillId="2" borderId="19" xfId="3" applyFont="1" applyFill="1" applyBorder="1" applyAlignment="1">
      <alignment horizontal="left"/>
    </xf>
    <xf numFmtId="0" fontId="2" fillId="4" borderId="21" xfId="3" applyFill="1" applyBorder="1" applyAlignment="1">
      <alignment horizontal="center" vertical="center"/>
    </xf>
    <xf numFmtId="0" fontId="2" fillId="4" borderId="17" xfId="3" applyFill="1" applyBorder="1" applyAlignment="1">
      <alignment horizontal="center" vertical="center"/>
    </xf>
    <xf numFmtId="0" fontId="40" fillId="8" borderId="9" xfId="3" applyFont="1" applyFill="1" applyBorder="1" applyAlignment="1">
      <alignment horizontal="left"/>
    </xf>
    <xf numFmtId="0" fontId="2" fillId="0" borderId="22" xfId="3" applyBorder="1" applyAlignment="1">
      <alignment horizontal="left"/>
    </xf>
    <xf numFmtId="0" fontId="2" fillId="0" borderId="23" xfId="3" applyBorder="1" applyAlignment="1">
      <alignment horizontal="left"/>
    </xf>
    <xf numFmtId="0" fontId="2" fillId="4" borderId="12" xfId="3" applyFill="1" applyBorder="1" applyAlignment="1">
      <alignment horizontal="left"/>
    </xf>
    <xf numFmtId="0" fontId="5" fillId="4" borderId="12" xfId="3" applyFont="1" applyFill="1" applyBorder="1" applyAlignment="1">
      <alignment wrapText="1"/>
    </xf>
    <xf numFmtId="0" fontId="2" fillId="2" borderId="7" xfId="3" applyFill="1" applyBorder="1"/>
    <xf numFmtId="0" fontId="2" fillId="0" borderId="0" xfId="3" applyAlignment="1">
      <alignment horizontal="left"/>
    </xf>
    <xf numFmtId="0" fontId="2" fillId="2" borderId="7" xfId="3" applyFill="1" applyBorder="1" applyAlignment="1">
      <alignment horizontal="center" vertical="center"/>
    </xf>
    <xf numFmtId="0" fontId="2" fillId="4" borderId="16" xfId="3" applyFill="1" applyBorder="1" applyAlignment="1">
      <alignment horizontal="left"/>
    </xf>
    <xf numFmtId="0" fontId="2" fillId="2" borderId="10" xfId="3" applyFill="1" applyBorder="1" applyAlignment="1">
      <alignment horizontal="left"/>
    </xf>
    <xf numFmtId="0" fontId="2" fillId="9" borderId="12" xfId="3" applyFill="1" applyBorder="1" applyAlignment="1">
      <alignment horizontal="left"/>
    </xf>
    <xf numFmtId="0" fontId="2" fillId="2" borderId="0" xfId="3" applyFill="1" applyAlignment="1">
      <alignment horizontal="left"/>
    </xf>
    <xf numFmtId="0" fontId="2" fillId="0" borderId="20" xfId="3" applyBorder="1" applyAlignment="1">
      <alignment horizontal="center" vertical="center"/>
    </xf>
    <xf numFmtId="0" fontId="2" fillId="0" borderId="17" xfId="3" applyBorder="1" applyAlignment="1">
      <alignment horizontal="center" vertical="center"/>
    </xf>
    <xf numFmtId="0" fontId="9" fillId="0" borderId="0" xfId="3" applyFont="1"/>
    <xf numFmtId="0" fontId="2" fillId="4" borderId="0" xfId="3" applyFill="1" applyAlignment="1">
      <alignment horizontal="center"/>
    </xf>
    <xf numFmtId="0" fontId="44" fillId="0" borderId="0" xfId="3" applyFont="1"/>
    <xf numFmtId="0" fontId="11" fillId="0" borderId="0" xfId="3" applyFont="1" applyAlignment="1">
      <alignment horizontal="left"/>
    </xf>
    <xf numFmtId="0" fontId="2" fillId="0" borderId="2" xfId="3" applyBorder="1" applyAlignment="1">
      <alignment horizontal="left"/>
    </xf>
    <xf numFmtId="0" fontId="25" fillId="0" borderId="0" xfId="3" applyFont="1" applyAlignment="1">
      <alignment horizontal="center"/>
    </xf>
    <xf numFmtId="0" fontId="2" fillId="0" borderId="21" xfId="3" applyBorder="1" applyAlignment="1">
      <alignment horizontal="left" vertical="center"/>
    </xf>
    <xf numFmtId="2" fontId="6" fillId="0" borderId="0" xfId="3" applyNumberFormat="1" applyFont="1"/>
    <xf numFmtId="0" fontId="2" fillId="0" borderId="17" xfId="3" applyBorder="1" applyAlignment="1">
      <alignment horizontal="left" vertical="center"/>
    </xf>
    <xf numFmtId="0" fontId="44" fillId="0" borderId="0" xfId="3" applyFont="1" applyAlignment="1">
      <alignment horizontal="left"/>
    </xf>
    <xf numFmtId="0" fontId="2" fillId="0" borderId="12" xfId="3" applyBorder="1" applyAlignment="1">
      <alignment horizontal="left"/>
    </xf>
    <xf numFmtId="0" fontId="2" fillId="0" borderId="20" xfId="3" applyBorder="1" applyAlignment="1">
      <alignment horizontal="left" vertical="center"/>
    </xf>
    <xf numFmtId="14" fontId="36" fillId="0" borderId="0" xfId="3" applyNumberFormat="1" applyFont="1" applyAlignment="1">
      <alignment horizontal="center"/>
    </xf>
    <xf numFmtId="2" fontId="2" fillId="0" borderId="0" xfId="3" applyNumberFormat="1" applyAlignment="1">
      <alignment horizontal="center"/>
    </xf>
    <xf numFmtId="14" fontId="16" fillId="0" borderId="0" xfId="3" applyNumberFormat="1" applyFont="1" applyAlignment="1">
      <alignment horizontal="center"/>
    </xf>
    <xf numFmtId="0" fontId="25" fillId="0" borderId="12" xfId="3" applyFont="1" applyBorder="1" applyAlignment="1">
      <alignment horizontal="left"/>
    </xf>
    <xf numFmtId="14" fontId="25" fillId="0" borderId="0" xfId="3" applyNumberFormat="1" applyFont="1"/>
    <xf numFmtId="20" fontId="44" fillId="0" borderId="0" xfId="3" applyNumberFormat="1" applyFont="1" applyAlignment="1">
      <alignment horizontal="left"/>
    </xf>
    <xf numFmtId="0" fontId="2" fillId="7" borderId="0" xfId="3" applyFill="1"/>
    <xf numFmtId="20" fontId="2" fillId="0" borderId="0" xfId="3" applyNumberFormat="1" applyAlignment="1">
      <alignment horizontal="center"/>
    </xf>
    <xf numFmtId="20" fontId="2" fillId="0" borderId="0" xfId="3" applyNumberFormat="1" applyAlignment="1">
      <alignment horizontal="left"/>
    </xf>
    <xf numFmtId="165" fontId="2" fillId="0" borderId="0" xfId="3" applyNumberFormat="1"/>
    <xf numFmtId="0" fontId="2" fillId="0" borderId="12" xfId="3" applyBorder="1"/>
    <xf numFmtId="167" fontId="6" fillId="0" borderId="0" xfId="3" applyNumberFormat="1" applyFont="1"/>
    <xf numFmtId="0" fontId="6" fillId="0" borderId="0" xfId="3" applyFont="1" applyAlignment="1">
      <alignment horizontal="center"/>
    </xf>
    <xf numFmtId="168" fontId="11" fillId="0" borderId="0" xfId="3" applyNumberFormat="1" applyFont="1" applyAlignment="1">
      <alignment horizontal="left"/>
    </xf>
    <xf numFmtId="0" fontId="18" fillId="0" borderId="0" xfId="3" applyFont="1" applyAlignment="1">
      <alignment horizontal="center"/>
    </xf>
    <xf numFmtId="0" fontId="35" fillId="0" borderId="0" xfId="3" applyFont="1" applyAlignment="1">
      <alignment horizontal="center"/>
    </xf>
    <xf numFmtId="0" fontId="11" fillId="0" borderId="0" xfId="3" applyFont="1"/>
    <xf numFmtId="20" fontId="2" fillId="7" borderId="0" xfId="3" applyNumberFormat="1" applyFill="1" applyAlignment="1">
      <alignment horizontal="center"/>
    </xf>
    <xf numFmtId="0" fontId="2" fillId="7" borderId="0" xfId="3" applyFill="1" applyAlignment="1">
      <alignment horizontal="center"/>
    </xf>
    <xf numFmtId="0" fontId="25" fillId="7" borderId="0" xfId="3" applyFont="1" applyFill="1" applyAlignment="1">
      <alignment horizontal="center"/>
    </xf>
    <xf numFmtId="0" fontId="2" fillId="7" borderId="12" xfId="3" applyFill="1" applyBorder="1" applyAlignment="1">
      <alignment horizontal="center" vertical="center"/>
    </xf>
    <xf numFmtId="14" fontId="2" fillId="0" borderId="0" xfId="3" applyNumberFormat="1"/>
    <xf numFmtId="2" fontId="48" fillId="0" borderId="0" xfId="3" applyNumberFormat="1" applyFont="1"/>
    <xf numFmtId="49" fontId="25" fillId="0" borderId="0" xfId="3" applyNumberFormat="1" applyFont="1" applyAlignment="1">
      <alignment horizontal="center"/>
    </xf>
    <xf numFmtId="0" fontId="16" fillId="0" borderId="0" xfId="3" applyFont="1"/>
    <xf numFmtId="0" fontId="25" fillId="0" borderId="0" xfId="3" applyFont="1" applyAlignment="1">
      <alignment horizontal="right"/>
    </xf>
    <xf numFmtId="0" fontId="11" fillId="7" borderId="0" xfId="3" applyFont="1" applyFill="1" applyAlignment="1">
      <alignment horizontal="left"/>
    </xf>
    <xf numFmtId="0" fontId="45" fillId="7" borderId="0" xfId="3" applyFont="1" applyFill="1" applyAlignment="1">
      <alignment horizontal="left"/>
    </xf>
    <xf numFmtId="0" fontId="2" fillId="7" borderId="20" xfId="3" applyFill="1" applyBorder="1" applyAlignment="1">
      <alignment horizontal="center" vertical="center"/>
    </xf>
    <xf numFmtId="20" fontId="26" fillId="0" borderId="24" xfId="3" applyNumberFormat="1" applyFont="1" applyBorder="1" applyAlignment="1">
      <alignment horizontal="center" vertical="center"/>
    </xf>
    <xf numFmtId="0" fontId="47" fillId="0" borderId="0" xfId="3" applyFont="1"/>
    <xf numFmtId="0" fontId="47" fillId="0" borderId="0" xfId="3" applyFont="1" applyAlignment="1">
      <alignment horizontal="center"/>
    </xf>
    <xf numFmtId="0" fontId="26" fillId="0" borderId="24" xfId="3" applyFont="1" applyBorder="1" applyAlignment="1">
      <alignment horizontal="center" vertical="center"/>
    </xf>
    <xf numFmtId="20" fontId="2" fillId="2" borderId="0" xfId="3" applyNumberFormat="1" applyFill="1" applyAlignment="1">
      <alignment horizontal="center" vertical="center" wrapText="1"/>
    </xf>
    <xf numFmtId="0" fontId="37" fillId="2" borderId="0" xfId="3" applyFont="1" applyFill="1" applyAlignment="1">
      <alignment wrapText="1"/>
    </xf>
    <xf numFmtId="0" fontId="2" fillId="2" borderId="0" xfId="3" applyFill="1" applyAlignment="1">
      <alignment vertical="center"/>
    </xf>
    <xf numFmtId="0" fontId="37" fillId="2" borderId="0" xfId="3" applyFont="1" applyFill="1"/>
    <xf numFmtId="0" fontId="2" fillId="4" borderId="0" xfId="3" applyFill="1"/>
    <xf numFmtId="0" fontId="2" fillId="0" borderId="0" xfId="3" applyAlignment="1">
      <alignment horizontal="center" vertical="center" wrapText="1"/>
    </xf>
    <xf numFmtId="0" fontId="2" fillId="2" borderId="0" xfId="3" applyFill="1" applyAlignment="1">
      <alignment horizontal="left" vertical="top"/>
    </xf>
    <xf numFmtId="0" fontId="2" fillId="2" borderId="12" xfId="3" applyFill="1" applyBorder="1" applyAlignment="1">
      <alignment horizontal="center" vertical="center" wrapText="1"/>
    </xf>
    <xf numFmtId="0" fontId="2" fillId="2" borderId="12" xfId="3" applyFill="1" applyBorder="1" applyAlignment="1">
      <alignment horizontal="center" vertical="center"/>
    </xf>
    <xf numFmtId="0" fontId="2" fillId="15" borderId="0" xfId="3" applyFill="1" applyAlignment="1">
      <alignment horizontal="left" vertical="top"/>
    </xf>
    <xf numFmtId="0" fontId="2" fillId="15" borderId="0" xfId="3" applyFill="1" applyAlignment="1">
      <alignment horizontal="center" vertical="center"/>
    </xf>
    <xf numFmtId="0" fontId="2" fillId="15" borderId="12" xfId="3" applyFill="1" applyBorder="1" applyAlignment="1">
      <alignment horizontal="center" vertical="center"/>
    </xf>
    <xf numFmtId="0" fontId="38" fillId="2" borderId="12" xfId="3" applyFont="1" applyFill="1" applyBorder="1" applyAlignment="1">
      <alignment horizontal="center" vertical="center"/>
    </xf>
    <xf numFmtId="0" fontId="38" fillId="2" borderId="20" xfId="3" applyFont="1" applyFill="1" applyBorder="1" applyAlignment="1">
      <alignment horizontal="center" vertical="center" wrapText="1"/>
    </xf>
    <xf numFmtId="0" fontId="38" fillId="2" borderId="17" xfId="3" applyFont="1" applyFill="1" applyBorder="1" applyAlignment="1">
      <alignment horizontal="center" vertical="center" wrapText="1"/>
    </xf>
    <xf numFmtId="0" fontId="2" fillId="2" borderId="20" xfId="3" applyFill="1" applyBorder="1" applyAlignment="1">
      <alignment horizontal="center" vertical="center" wrapText="1"/>
    </xf>
    <xf numFmtId="0" fontId="2" fillId="2" borderId="17" xfId="3" applyFill="1" applyBorder="1" applyAlignment="1">
      <alignment horizontal="center" vertical="center" wrapText="1"/>
    </xf>
    <xf numFmtId="0" fontId="2" fillId="7" borderId="0" xfId="3" applyFill="1" applyAlignment="1">
      <alignment horizontal="center" vertical="center"/>
    </xf>
    <xf numFmtId="0" fontId="64" fillId="4" borderId="12" xfId="3" applyFont="1" applyFill="1" applyBorder="1" applyAlignment="1" applyProtection="1">
      <alignment horizontal="center"/>
      <protection locked="0"/>
    </xf>
    <xf numFmtId="0" fontId="2" fillId="0" borderId="0" xfId="3" applyProtection="1">
      <protection locked="0"/>
    </xf>
    <xf numFmtId="0" fontId="70" fillId="0" borderId="0" xfId="3" applyFont="1"/>
    <xf numFmtId="46" fontId="15" fillId="0" borderId="7" xfId="3" applyNumberFormat="1" applyFont="1" applyBorder="1" applyAlignment="1">
      <alignment horizontal="left" vertical="center"/>
    </xf>
    <xf numFmtId="0" fontId="58" fillId="0" borderId="0" xfId="3" applyFont="1" applyAlignment="1">
      <alignment horizontal="right"/>
    </xf>
    <xf numFmtId="49" fontId="6" fillId="0" borderId="0" xfId="3" applyNumberFormat="1" applyFont="1" applyAlignment="1">
      <alignment horizontal="center"/>
    </xf>
    <xf numFmtId="0" fontId="67" fillId="0" borderId="0" xfId="3" applyFont="1"/>
    <xf numFmtId="0" fontId="67" fillId="4" borderId="12" xfId="3" applyFont="1" applyFill="1" applyBorder="1" applyAlignment="1" applyProtection="1">
      <alignment horizontal="center"/>
      <protection locked="0"/>
    </xf>
    <xf numFmtId="0" fontId="25" fillId="0" borderId="0" xfId="3" applyFont="1" applyAlignment="1">
      <alignment vertical="center" wrapText="1"/>
    </xf>
    <xf numFmtId="0" fontId="58" fillId="0" borderId="0" xfId="3" applyFont="1" applyAlignment="1">
      <alignment vertical="center"/>
    </xf>
    <xf numFmtId="0" fontId="15" fillId="0" borderId="0" xfId="3" applyFont="1" applyAlignment="1">
      <alignment vertical="top" wrapText="1"/>
    </xf>
    <xf numFmtId="166" fontId="8" fillId="0" borderId="0" xfId="3" applyNumberFormat="1" applyFont="1"/>
    <xf numFmtId="0" fontId="5" fillId="0" borderId="4" xfId="3" applyFont="1" applyBorder="1" applyAlignment="1">
      <alignment horizontal="left" vertical="center"/>
    </xf>
    <xf numFmtId="166" fontId="46" fillId="0" borderId="7" xfId="3" applyNumberFormat="1" applyFont="1" applyBorder="1"/>
    <xf numFmtId="0" fontId="25" fillId="0" borderId="0" xfId="3" applyFont="1" applyAlignment="1">
      <alignment horizontal="center" vertical="center" wrapText="1"/>
    </xf>
    <xf numFmtId="0" fontId="72" fillId="0" borderId="5" xfId="3" applyFont="1" applyBorder="1" applyAlignment="1">
      <alignment vertical="top"/>
    </xf>
    <xf numFmtId="2" fontId="72" fillId="0" borderId="0" xfId="3" applyNumberFormat="1" applyFont="1"/>
    <xf numFmtId="0" fontId="5" fillId="0" borderId="5" xfId="3" applyFont="1" applyBorder="1"/>
    <xf numFmtId="2" fontId="5" fillId="0" borderId="18" xfId="3" applyNumberFormat="1" applyFont="1" applyBorder="1"/>
    <xf numFmtId="0" fontId="5" fillId="0" borderId="4" xfId="3" applyFont="1" applyBorder="1"/>
    <xf numFmtId="0" fontId="64" fillId="0" borderId="0" xfId="3" applyFont="1"/>
    <xf numFmtId="0" fontId="2" fillId="21" borderId="12" xfId="0" applyFont="1" applyFill="1" applyBorder="1" applyAlignment="1">
      <alignment horizontal="left" vertical="center" wrapText="1"/>
    </xf>
    <xf numFmtId="0" fontId="2" fillId="21" borderId="12" xfId="0" applyFont="1" applyFill="1" applyBorder="1" applyAlignment="1">
      <alignment horizontal="left" vertical="center"/>
    </xf>
    <xf numFmtId="0" fontId="2" fillId="0" borderId="12" xfId="3" applyBorder="1" applyAlignment="1">
      <alignment horizontal="center" vertical="center" wrapText="1"/>
    </xf>
    <xf numFmtId="0" fontId="2" fillId="21" borderId="12" xfId="0" applyFont="1" applyFill="1" applyBorder="1" applyAlignment="1">
      <alignment horizontal="left"/>
    </xf>
    <xf numFmtId="0" fontId="44" fillId="2" borderId="0" xfId="3" applyFont="1" applyFill="1"/>
    <xf numFmtId="0" fontId="0" fillId="12" borderId="12" xfId="0" applyFill="1" applyBorder="1"/>
    <xf numFmtId="0" fontId="2" fillId="12" borderId="12" xfId="0" applyFont="1" applyFill="1" applyBorder="1"/>
    <xf numFmtId="20" fontId="2" fillId="22" borderId="0" xfId="3" applyNumberFormat="1" applyFill="1" applyAlignment="1">
      <alignment horizontal="center"/>
    </xf>
    <xf numFmtId="168" fontId="6" fillId="0" borderId="0" xfId="3" applyNumberFormat="1" applyFont="1"/>
    <xf numFmtId="168" fontId="2" fillId="0" borderId="0" xfId="3" applyNumberFormat="1"/>
    <xf numFmtId="14" fontId="2" fillId="0" borderId="0" xfId="3" applyNumberFormat="1" applyAlignment="1">
      <alignment horizontal="left"/>
    </xf>
    <xf numFmtId="0" fontId="30" fillId="13" borderId="0" xfId="3" applyFont="1" applyFill="1"/>
    <xf numFmtId="0" fontId="67" fillId="13" borderId="7" xfId="0" applyFont="1" applyFill="1" applyBorder="1"/>
    <xf numFmtId="0" fontId="5" fillId="0" borderId="7" xfId="3" applyFont="1" applyBorder="1" applyAlignment="1">
      <alignment horizontal="center"/>
    </xf>
    <xf numFmtId="0" fontId="2" fillId="5" borderId="0" xfId="3" applyFill="1" applyAlignment="1">
      <alignment horizontal="center" vertical="center" wrapText="1"/>
    </xf>
    <xf numFmtId="1" fontId="2" fillId="12" borderId="12" xfId="3" applyNumberFormat="1" applyFill="1" applyBorder="1" applyAlignment="1" applyProtection="1">
      <alignment horizontal="center"/>
      <protection locked="0"/>
    </xf>
    <xf numFmtId="0" fontId="2" fillId="23" borderId="0" xfId="8" applyFill="1" applyAlignment="1">
      <alignment horizontal="left"/>
    </xf>
    <xf numFmtId="0" fontId="2" fillId="23" borderId="0" xfId="3" applyFill="1" applyAlignment="1">
      <alignment horizontal="left" vertical="top"/>
    </xf>
    <xf numFmtId="0" fontId="58" fillId="7" borderId="0" xfId="3" applyFont="1" applyFill="1"/>
    <xf numFmtId="0" fontId="58" fillId="2" borderId="0" xfId="3" applyFont="1" applyFill="1"/>
    <xf numFmtId="0" fontId="2" fillId="13" borderId="0" xfId="3" applyFill="1" applyAlignment="1">
      <alignment horizontal="left" vertical="top"/>
    </xf>
    <xf numFmtId="0" fontId="58" fillId="13" borderId="0" xfId="3" applyFont="1" applyFill="1"/>
    <xf numFmtId="0" fontId="2" fillId="0" borderId="12" xfId="3" applyBorder="1" applyAlignment="1">
      <alignment horizontal="center" vertical="center"/>
    </xf>
    <xf numFmtId="0" fontId="2" fillId="7" borderId="0" xfId="3" applyFill="1" applyAlignment="1">
      <alignment horizontal="left" vertical="top"/>
    </xf>
    <xf numFmtId="0" fontId="2" fillId="0" borderId="0" xfId="3" applyAlignment="1">
      <alignment horizontal="left" vertical="top"/>
    </xf>
    <xf numFmtId="1" fontId="37" fillId="0" borderId="0" xfId="8" applyNumberFormat="1" applyFont="1" applyAlignment="1">
      <alignment vertical="center"/>
    </xf>
    <xf numFmtId="1" fontId="37" fillId="24" borderId="0" xfId="8" applyNumberFormat="1" applyFont="1" applyFill="1" applyAlignment="1">
      <alignment vertical="center"/>
    </xf>
    <xf numFmtId="0" fontId="2" fillId="24" borderId="0" xfId="3" applyFill="1" applyAlignment="1">
      <alignment horizontal="left" vertical="top"/>
    </xf>
    <xf numFmtId="0" fontId="2" fillId="0" borderId="0" xfId="0" quotePrefix="1" applyFont="1"/>
    <xf numFmtId="46" fontId="15" fillId="0" borderId="7" xfId="0" quotePrefix="1" applyNumberFormat="1" applyFont="1" applyBorder="1" applyAlignment="1">
      <alignment horizontal="right" vertical="center"/>
    </xf>
    <xf numFmtId="0" fontId="56" fillId="0" borderId="5" xfId="3" applyFont="1" applyBorder="1" applyAlignment="1">
      <alignment vertical="center"/>
    </xf>
    <xf numFmtId="0" fontId="56" fillId="0" borderId="0" xfId="3" applyFont="1" applyAlignment="1">
      <alignment vertical="center"/>
    </xf>
    <xf numFmtId="0" fontId="56" fillId="0" borderId="6" xfId="3" applyFont="1" applyBorder="1" applyAlignment="1">
      <alignment vertical="center" wrapText="1"/>
    </xf>
    <xf numFmtId="2" fontId="2" fillId="4" borderId="12" xfId="3" applyNumberFormat="1" applyFill="1" applyBorder="1" applyAlignment="1">
      <alignment horizontal="center"/>
    </xf>
    <xf numFmtId="0" fontId="2" fillId="4" borderId="12" xfId="3" applyFill="1" applyBorder="1" applyAlignment="1">
      <alignment horizontal="center"/>
    </xf>
    <xf numFmtId="1" fontId="2" fillId="4" borderId="12" xfId="3" applyNumberFormat="1" applyFill="1" applyBorder="1" applyAlignment="1">
      <alignment horizontal="center"/>
    </xf>
    <xf numFmtId="0" fontId="23" fillId="4" borderId="12" xfId="3" applyFont="1" applyFill="1" applyBorder="1" applyAlignment="1">
      <alignment horizontal="center"/>
    </xf>
    <xf numFmtId="0" fontId="26" fillId="4" borderId="12" xfId="3" applyFont="1" applyFill="1" applyBorder="1" applyAlignment="1">
      <alignment horizontal="center" vertical="top"/>
    </xf>
    <xf numFmtId="0" fontId="26" fillId="4" borderId="12" xfId="3" applyFont="1" applyFill="1" applyBorder="1" applyAlignment="1">
      <alignment horizontal="center"/>
    </xf>
    <xf numFmtId="0" fontId="2" fillId="12" borderId="12" xfId="3" applyFill="1" applyBorder="1" applyAlignment="1">
      <alignment horizontal="center"/>
    </xf>
    <xf numFmtId="1" fontId="2" fillId="12" borderId="12" xfId="3" applyNumberFormat="1" applyFill="1" applyBorder="1" applyAlignment="1">
      <alignment horizontal="center"/>
    </xf>
    <xf numFmtId="49" fontId="2" fillId="4" borderId="12" xfId="3" applyNumberFormat="1" applyFill="1" applyBorder="1" applyAlignment="1">
      <alignment horizontal="center"/>
    </xf>
    <xf numFmtId="0" fontId="55" fillId="4" borderId="12" xfId="3" applyFont="1" applyFill="1" applyBorder="1" applyAlignment="1">
      <alignment horizontal="center"/>
    </xf>
    <xf numFmtId="0" fontId="15" fillId="13" borderId="0" xfId="3" applyFont="1" applyFill="1"/>
    <xf numFmtId="0" fontId="5" fillId="13" borderId="0" xfId="3" applyFont="1" applyFill="1" applyAlignment="1">
      <alignment horizontal="center"/>
    </xf>
    <xf numFmtId="0" fontId="5" fillId="0" borderId="5" xfId="3" applyFont="1" applyBorder="1" applyAlignment="1">
      <alignment horizontal="left" vertical="center" wrapText="1"/>
    </xf>
    <xf numFmtId="0" fontId="29" fillId="0" borderId="5" xfId="3" applyFont="1" applyBorder="1" applyAlignment="1">
      <alignment horizontal="left" vertical="center" wrapText="1"/>
    </xf>
    <xf numFmtId="0" fontId="71" fillId="0" borderId="7" xfId="3" applyFont="1" applyBorder="1" applyAlignment="1">
      <alignment horizontal="left"/>
    </xf>
    <xf numFmtId="0" fontId="71" fillId="0" borderId="8" xfId="3" applyFont="1" applyBorder="1" applyAlignment="1">
      <alignment horizontal="left"/>
    </xf>
    <xf numFmtId="0" fontId="2" fillId="25" borderId="0" xfId="3" applyFill="1" applyAlignment="1">
      <alignment horizontal="center"/>
    </xf>
    <xf numFmtId="20" fontId="2" fillId="25" borderId="0" xfId="3" applyNumberFormat="1" applyFill="1" applyAlignment="1">
      <alignment horizontal="center"/>
    </xf>
    <xf numFmtId="20" fontId="0" fillId="25" borderId="0" xfId="0" applyNumberFormat="1" applyFill="1" applyAlignment="1">
      <alignment horizontal="center"/>
    </xf>
    <xf numFmtId="0" fontId="2" fillId="0" borderId="0" xfId="3" applyAlignment="1" applyProtection="1">
      <alignment horizontal="center"/>
      <protection locked="0"/>
    </xf>
    <xf numFmtId="0" fontId="5" fillId="0" borderId="0" xfId="3" applyFont="1" applyAlignment="1">
      <alignment vertical="top"/>
    </xf>
    <xf numFmtId="0" fontId="62" fillId="0" borderId="0" xfId="3" applyFont="1" applyAlignment="1">
      <alignment horizontal="left" vertical="center"/>
    </xf>
    <xf numFmtId="0" fontId="59" fillId="0" borderId="0" xfId="3" applyFont="1"/>
    <xf numFmtId="0" fontId="71" fillId="0" borderId="6" xfId="3" applyFont="1" applyBorder="1" applyAlignment="1">
      <alignment horizontal="left"/>
    </xf>
    <xf numFmtId="0" fontId="71" fillId="0" borderId="0" xfId="3" applyFont="1" applyAlignment="1">
      <alignment horizontal="left"/>
    </xf>
    <xf numFmtId="0" fontId="71" fillId="0" borderId="3" xfId="3" applyFont="1" applyBorder="1" applyAlignment="1">
      <alignment horizontal="left"/>
    </xf>
    <xf numFmtId="0" fontId="71" fillId="0" borderId="2" xfId="3" applyFont="1" applyBorder="1" applyAlignment="1">
      <alignment horizontal="left"/>
    </xf>
    <xf numFmtId="0" fontId="2" fillId="5" borderId="0" xfId="3" applyFill="1" applyAlignment="1" applyProtection="1">
      <alignment wrapText="1"/>
      <protection locked="0"/>
    </xf>
    <xf numFmtId="0" fontId="2" fillId="5" borderId="0" xfId="3" applyFill="1" applyAlignment="1" applyProtection="1">
      <alignment vertical="top" wrapText="1"/>
      <protection locked="0"/>
    </xf>
    <xf numFmtId="0" fontId="71" fillId="2" borderId="0" xfId="3" applyFont="1" applyFill="1" applyProtection="1">
      <protection locked="0"/>
    </xf>
    <xf numFmtId="11" fontId="90" fillId="0" borderId="0" xfId="3" applyNumberFormat="1" applyFont="1"/>
    <xf numFmtId="0" fontId="71" fillId="2" borderId="0" xfId="3" applyFont="1" applyFill="1" applyAlignment="1">
      <alignment wrapText="1"/>
    </xf>
    <xf numFmtId="0" fontId="71" fillId="2" borderId="0" xfId="3" applyFont="1" applyFill="1"/>
    <xf numFmtId="0" fontId="2" fillId="2" borderId="0" xfId="3" applyFill="1" applyAlignment="1" applyProtection="1">
      <alignment vertical="top"/>
      <protection locked="0"/>
    </xf>
    <xf numFmtId="11" fontId="2" fillId="2" borderId="0" xfId="3" applyNumberFormat="1" applyFill="1" applyProtection="1">
      <protection locked="0"/>
    </xf>
    <xf numFmtId="0" fontId="71" fillId="13" borderId="0" xfId="3" applyFont="1" applyFill="1" applyAlignment="1">
      <alignment horizontal="left" vertical="top" wrapText="1"/>
    </xf>
    <xf numFmtId="0" fontId="63" fillId="2" borderId="0" xfId="3" applyFont="1" applyFill="1" applyAlignment="1">
      <alignment horizontal="left"/>
    </xf>
    <xf numFmtId="0" fontId="88" fillId="2" borderId="0" xfId="3" applyFont="1" applyFill="1" applyAlignment="1">
      <alignment horizontal="left" vertical="top" wrapText="1"/>
    </xf>
    <xf numFmtId="0" fontId="85" fillId="2" borderId="0" xfId="3" applyFont="1" applyFill="1" applyAlignment="1">
      <alignment horizontal="center" textRotation="90"/>
    </xf>
    <xf numFmtId="0" fontId="71" fillId="2" borderId="0" xfId="3" applyFont="1" applyFill="1" applyAlignment="1">
      <alignment horizontal="center"/>
    </xf>
    <xf numFmtId="0" fontId="88" fillId="2" borderId="0" xfId="3" applyFont="1" applyFill="1" applyAlignment="1">
      <alignment horizontal="left"/>
    </xf>
    <xf numFmtId="0" fontId="56" fillId="2" borderId="0" xfId="3" applyFont="1" applyFill="1"/>
    <xf numFmtId="0" fontId="71" fillId="2" borderId="7" xfId="3" applyFont="1" applyFill="1" applyBorder="1"/>
    <xf numFmtId="0" fontId="2" fillId="4" borderId="0" xfId="3" applyFill="1" applyAlignment="1">
      <alignment horizontal="left"/>
    </xf>
    <xf numFmtId="0" fontId="57" fillId="0" borderId="0" xfId="3" applyFont="1" applyAlignment="1">
      <alignment horizontal="left"/>
    </xf>
    <xf numFmtId="0" fontId="2" fillId="13" borderId="0" xfId="3" applyFill="1" applyAlignment="1">
      <alignment horizontal="center"/>
    </xf>
    <xf numFmtId="0" fontId="2" fillId="4" borderId="11" xfId="3" applyFill="1" applyBorder="1" applyAlignment="1">
      <alignment horizontal="center"/>
    </xf>
    <xf numFmtId="0" fontId="2" fillId="6" borderId="20" xfId="3" applyFill="1" applyBorder="1" applyAlignment="1">
      <alignment vertical="center"/>
    </xf>
    <xf numFmtId="0" fontId="18" fillId="2" borderId="0" xfId="3" applyFont="1" applyFill="1"/>
    <xf numFmtId="0" fontId="8" fillId="7" borderId="0" xfId="3" applyFont="1" applyFill="1"/>
    <xf numFmtId="0" fontId="5" fillId="26" borderId="0" xfId="3" applyFont="1" applyFill="1" applyAlignment="1">
      <alignment horizontal="center"/>
    </xf>
    <xf numFmtId="0" fontId="5" fillId="27" borderId="0" xfId="3" applyFont="1" applyFill="1" applyAlignment="1">
      <alignment horizontal="center"/>
    </xf>
    <xf numFmtId="0" fontId="11" fillId="2" borderId="22" xfId="3" applyFont="1" applyFill="1" applyBorder="1" applyAlignment="1">
      <alignment horizontal="left"/>
    </xf>
    <xf numFmtId="0" fontId="42" fillId="2" borderId="7" xfId="3" applyFont="1" applyFill="1" applyBorder="1" applyAlignment="1">
      <alignment horizontal="left"/>
    </xf>
    <xf numFmtId="11" fontId="2" fillId="2" borderId="0" xfId="3" applyNumberFormat="1" applyFill="1" applyAlignment="1">
      <alignment vertical="center"/>
    </xf>
    <xf numFmtId="2" fontId="57" fillId="0" borderId="0" xfId="3" applyNumberFormat="1" applyFont="1"/>
    <xf numFmtId="0" fontId="95" fillId="0" borderId="0" xfId="3" applyFont="1"/>
    <xf numFmtId="0" fontId="13" fillId="0" borderId="0" xfId="8" applyFont="1"/>
    <xf numFmtId="1" fontId="2" fillId="0" borderId="0" xfId="3" applyNumberFormat="1"/>
    <xf numFmtId="1" fontId="2" fillId="0" borderId="0" xfId="3" applyNumberFormat="1" applyAlignment="1">
      <alignment vertical="center"/>
    </xf>
    <xf numFmtId="49" fontId="54" fillId="0" borderId="0" xfId="3" applyNumberFormat="1" applyFont="1"/>
    <xf numFmtId="1" fontId="55" fillId="0" borderId="0" xfId="3" applyNumberFormat="1" applyFont="1"/>
    <xf numFmtId="1" fontId="56" fillId="0" borderId="0" xfId="3" applyNumberFormat="1" applyFont="1"/>
    <xf numFmtId="0" fontId="5" fillId="0" borderId="29" xfId="3" applyFont="1" applyBorder="1"/>
    <xf numFmtId="1" fontId="2" fillId="28" borderId="0" xfId="3" applyNumberFormat="1" applyFill="1"/>
    <xf numFmtId="1" fontId="56" fillId="28" borderId="0" xfId="3" applyNumberFormat="1" applyFont="1" applyFill="1"/>
    <xf numFmtId="0" fontId="96" fillId="0" borderId="12" xfId="3" applyFont="1" applyBorder="1" applyAlignment="1">
      <alignment vertical="center" wrapText="1"/>
    </xf>
    <xf numFmtId="0" fontId="2" fillId="0" borderId="0" xfId="3" applyAlignment="1">
      <alignment horizontal="left" indent="1"/>
    </xf>
    <xf numFmtId="170" fontId="44" fillId="0" borderId="0" xfId="0" applyNumberFormat="1" applyFont="1" applyAlignment="1">
      <alignment horizontal="left"/>
    </xf>
    <xf numFmtId="170" fontId="44" fillId="0" borderId="0" xfId="3" applyNumberFormat="1" applyFont="1" applyAlignment="1">
      <alignment horizontal="left"/>
    </xf>
    <xf numFmtId="169" fontId="97" fillId="0" borderId="0" xfId="0" applyNumberFormat="1" applyFont="1"/>
    <xf numFmtId="0" fontId="2" fillId="5" borderId="2" xfId="3" applyFill="1" applyBorder="1" applyAlignment="1">
      <alignment horizontal="center" vertical="center" wrapText="1"/>
    </xf>
    <xf numFmtId="0" fontId="2" fillId="5" borderId="0" xfId="3" applyFill="1" applyAlignment="1">
      <alignment horizontal="center" vertical="center" wrapText="1"/>
    </xf>
    <xf numFmtId="0" fontId="44" fillId="0" borderId="2" xfId="3" applyFont="1" applyBorder="1" applyAlignment="1">
      <alignment horizontal="left" vertical="center"/>
    </xf>
    <xf numFmtId="0" fontId="44" fillId="0" borderId="0" xfId="3" applyFont="1" applyAlignment="1">
      <alignment horizontal="left" vertical="center"/>
    </xf>
    <xf numFmtId="0" fontId="2" fillId="2" borderId="0" xfId="3" applyFill="1" applyAlignment="1">
      <alignment horizontal="left" wrapText="1"/>
    </xf>
    <xf numFmtId="0" fontId="19" fillId="0" borderId="5" xfId="3" applyFont="1" applyBorder="1" applyAlignment="1">
      <alignment horizontal="center" vertical="top"/>
    </xf>
    <xf numFmtId="0" fontId="19" fillId="0" borderId="0" xfId="3" applyFont="1" applyAlignment="1">
      <alignment horizontal="center" vertical="top"/>
    </xf>
    <xf numFmtId="0" fontId="46" fillId="3" borderId="0" xfId="3" applyFont="1" applyFill="1" applyAlignment="1">
      <alignment horizontal="left" vertical="top" wrapText="1"/>
    </xf>
    <xf numFmtId="0" fontId="5" fillId="2" borderId="20" xfId="8" applyFont="1" applyFill="1" applyBorder="1" applyAlignment="1">
      <alignment horizontal="center" vertical="center" textRotation="90"/>
    </xf>
    <xf numFmtId="0" fontId="5" fillId="2" borderId="21" xfId="8" applyFont="1" applyFill="1" applyBorder="1" applyAlignment="1">
      <alignment horizontal="center" vertical="center" textRotation="90"/>
    </xf>
    <xf numFmtId="0" fontId="5" fillId="2" borderId="17" xfId="8" applyFont="1" applyFill="1" applyBorder="1" applyAlignment="1">
      <alignment horizontal="center" vertical="center" textRotation="90"/>
    </xf>
    <xf numFmtId="0" fontId="39" fillId="2" borderId="1" xfId="8" applyFont="1" applyFill="1" applyBorder="1" applyAlignment="1">
      <alignment wrapText="1"/>
    </xf>
    <xf numFmtId="0" fontId="39" fillId="0" borderId="2" xfId="3" applyFont="1" applyBorder="1" applyAlignment="1">
      <alignment wrapText="1"/>
    </xf>
    <xf numFmtId="0" fontId="2" fillId="0" borderId="2" xfId="3" applyBorder="1" applyAlignment="1">
      <alignment wrapText="1"/>
    </xf>
    <xf numFmtId="0" fontId="2" fillId="0" borderId="3" xfId="3" applyBorder="1" applyAlignment="1">
      <alignment wrapText="1"/>
    </xf>
    <xf numFmtId="0" fontId="39" fillId="0" borderId="5" xfId="3" applyFont="1" applyBorder="1" applyAlignment="1">
      <alignment wrapText="1"/>
    </xf>
    <xf numFmtId="0" fontId="39" fillId="0" borderId="0" xfId="3" applyFont="1" applyAlignment="1">
      <alignment wrapText="1"/>
    </xf>
    <xf numFmtId="0" fontId="2" fillId="0" borderId="0" xfId="3" applyAlignment="1">
      <alignment wrapText="1"/>
    </xf>
    <xf numFmtId="0" fontId="2" fillId="0" borderId="6" xfId="3" applyBorder="1" applyAlignment="1">
      <alignment wrapText="1"/>
    </xf>
    <xf numFmtId="0" fontId="39" fillId="0" borderId="4" xfId="3" applyFont="1" applyBorder="1" applyAlignment="1">
      <alignment wrapText="1"/>
    </xf>
    <xf numFmtId="0" fontId="39" fillId="0" borderId="7" xfId="3" applyFont="1" applyBorder="1" applyAlignment="1">
      <alignment wrapText="1"/>
    </xf>
    <xf numFmtId="0" fontId="2" fillId="0" borderId="7" xfId="3" applyBorder="1" applyAlignment="1">
      <alignment wrapText="1"/>
    </xf>
    <xf numFmtId="0" fontId="2" fillId="0" borderId="8" xfId="3" applyBorder="1" applyAlignment="1">
      <alignment wrapText="1"/>
    </xf>
    <xf numFmtId="0" fontId="19" fillId="11" borderId="1" xfId="3" applyFont="1" applyFill="1" applyBorder="1" applyAlignment="1">
      <alignment horizontal="center" vertical="center"/>
    </xf>
    <xf numFmtId="0" fontId="19" fillId="11" borderId="2" xfId="3" applyFont="1" applyFill="1" applyBorder="1" applyAlignment="1">
      <alignment horizontal="center" vertical="center"/>
    </xf>
    <xf numFmtId="0" fontId="19" fillId="11" borderId="3" xfId="3" applyFont="1" applyFill="1" applyBorder="1" applyAlignment="1">
      <alignment horizontal="center" vertical="center"/>
    </xf>
    <xf numFmtId="0" fontId="19" fillId="11" borderId="5" xfId="3" applyFont="1" applyFill="1" applyBorder="1" applyAlignment="1">
      <alignment horizontal="center" vertical="center"/>
    </xf>
    <xf numFmtId="0" fontId="19" fillId="11" borderId="0" xfId="3" applyFont="1" applyFill="1" applyAlignment="1">
      <alignment horizontal="center" vertical="center"/>
    </xf>
    <xf numFmtId="0" fontId="19" fillId="11" borderId="6" xfId="3" applyFont="1" applyFill="1" applyBorder="1" applyAlignment="1">
      <alignment horizontal="center" vertical="center"/>
    </xf>
    <xf numFmtId="0" fontId="19" fillId="11" borderId="4" xfId="3" applyFont="1" applyFill="1" applyBorder="1" applyAlignment="1">
      <alignment horizontal="center" vertical="center"/>
    </xf>
    <xf numFmtId="0" fontId="19" fillId="11" borderId="7" xfId="3" applyFont="1" applyFill="1" applyBorder="1" applyAlignment="1">
      <alignment horizontal="center" vertical="center"/>
    </xf>
    <xf numFmtId="0" fontId="19" fillId="11" borderId="8" xfId="3" applyFont="1" applyFill="1" applyBorder="1" applyAlignment="1">
      <alignment horizontal="center" vertical="center"/>
    </xf>
    <xf numFmtId="0" fontId="18" fillId="2" borderId="25" xfId="3" applyFont="1" applyFill="1" applyBorder="1" applyAlignment="1">
      <alignment horizontal="left" vertical="center"/>
    </xf>
    <xf numFmtId="0" fontId="18" fillId="2" borderId="10" xfId="3" applyFont="1" applyFill="1" applyBorder="1" applyAlignment="1">
      <alignment horizontal="left" vertical="center"/>
    </xf>
    <xf numFmtId="0" fontId="18" fillId="2" borderId="11" xfId="3" applyFont="1" applyFill="1" applyBorder="1" applyAlignment="1">
      <alignment horizontal="left" vertical="center"/>
    </xf>
    <xf numFmtId="0" fontId="18" fillId="2" borderId="24" xfId="3" applyFont="1" applyFill="1" applyBorder="1" applyAlignment="1">
      <alignment horizontal="left" vertical="center"/>
    </xf>
    <xf numFmtId="0" fontId="18" fillId="2" borderId="0" xfId="3" applyFont="1" applyFill="1" applyAlignment="1">
      <alignment horizontal="left" vertical="center"/>
    </xf>
    <xf numFmtId="0" fontId="18" fillId="2" borderId="13" xfId="3" applyFont="1" applyFill="1" applyBorder="1" applyAlignment="1">
      <alignment horizontal="left" vertical="center"/>
    </xf>
    <xf numFmtId="0" fontId="18" fillId="2" borderId="26" xfId="3" applyFont="1" applyFill="1" applyBorder="1" applyAlignment="1">
      <alignment horizontal="left" vertical="center"/>
    </xf>
    <xf numFmtId="0" fontId="18" fillId="2" borderId="14" xfId="3" applyFont="1" applyFill="1" applyBorder="1" applyAlignment="1">
      <alignment horizontal="left" vertical="center"/>
    </xf>
    <xf numFmtId="0" fontId="18" fillId="2" borderId="27" xfId="3" applyFont="1" applyFill="1" applyBorder="1" applyAlignment="1">
      <alignment horizontal="left" vertical="center"/>
    </xf>
    <xf numFmtId="0" fontId="82" fillId="13" borderId="5" xfId="3" applyFont="1" applyFill="1" applyBorder="1" applyAlignment="1">
      <alignment horizontal="left" vertical="center" wrapText="1" indent="4"/>
    </xf>
    <xf numFmtId="0" fontId="2" fillId="13" borderId="0" xfId="3" applyFill="1" applyAlignment="1">
      <alignment horizontal="left" wrapText="1"/>
    </xf>
    <xf numFmtId="0" fontId="2" fillId="13" borderId="6" xfId="3" applyFill="1" applyBorder="1" applyAlignment="1">
      <alignment horizontal="left" wrapText="1"/>
    </xf>
    <xf numFmtId="0" fontId="2" fillId="2" borderId="0" xfId="3" applyFill="1" applyAlignment="1">
      <alignment horizontal="left" vertical="top" wrapText="1"/>
    </xf>
    <xf numFmtId="0" fontId="2" fillId="0" borderId="0" xfId="3" applyAlignment="1">
      <alignment horizontal="left" vertical="top" wrapText="1"/>
    </xf>
    <xf numFmtId="0" fontId="2" fillId="0" borderId="6" xfId="3" applyBorder="1" applyAlignment="1">
      <alignment horizontal="left" vertical="top" wrapText="1"/>
    </xf>
    <xf numFmtId="0" fontId="2" fillId="0" borderId="7" xfId="3" applyBorder="1" applyAlignment="1">
      <alignment horizontal="left" vertical="top" wrapText="1"/>
    </xf>
    <xf numFmtId="0" fontId="2" fillId="0" borderId="8" xfId="3" applyBorder="1" applyAlignment="1">
      <alignment horizontal="left" vertical="top" wrapText="1"/>
    </xf>
    <xf numFmtId="0" fontId="81" fillId="13" borderId="7" xfId="3" applyFont="1" applyFill="1" applyBorder="1" applyAlignment="1">
      <alignment wrapText="1"/>
    </xf>
    <xf numFmtId="0" fontId="2" fillId="13" borderId="7" xfId="3" applyFill="1" applyBorder="1" applyAlignment="1">
      <alignment wrapText="1"/>
    </xf>
    <xf numFmtId="0" fontId="2" fillId="13" borderId="8" xfId="3" applyFill="1" applyBorder="1" applyAlignment="1">
      <alignment wrapText="1"/>
    </xf>
    <xf numFmtId="0" fontId="61" fillId="19" borderId="0" xfId="0" applyFont="1" applyFill="1" applyAlignment="1">
      <alignment horizontal="left" vertical="center" wrapText="1"/>
    </xf>
    <xf numFmtId="11" fontId="2" fillId="20" borderId="0" xfId="0" quotePrefix="1" applyNumberFormat="1" applyFont="1" applyFill="1" applyAlignment="1">
      <alignment horizontal="center" vertical="top" wrapText="1"/>
    </xf>
    <xf numFmtId="0" fontId="2" fillId="20" borderId="0" xfId="0" quotePrefix="1" applyFont="1" applyFill="1" applyAlignment="1">
      <alignment horizontal="center" vertical="top" wrapText="1"/>
    </xf>
    <xf numFmtId="0" fontId="2" fillId="13" borderId="0" xfId="0" applyFont="1" applyFill="1" applyAlignment="1">
      <alignment horizontal="left"/>
    </xf>
    <xf numFmtId="0" fontId="2" fillId="13" borderId="0" xfId="0" applyFont="1" applyFill="1" applyAlignment="1">
      <alignment horizontal="right"/>
    </xf>
    <xf numFmtId="0" fontId="29" fillId="0" borderId="5" xfId="3" applyFont="1" applyBorder="1" applyAlignment="1">
      <alignment horizontal="left" vertical="center" wrapText="1"/>
    </xf>
    <xf numFmtId="0" fontId="44" fillId="0" borderId="22" xfId="3" applyFont="1" applyBorder="1" applyAlignment="1">
      <alignment horizontal="left" vertical="center" wrapText="1"/>
    </xf>
    <xf numFmtId="0" fontId="44" fillId="0" borderId="23" xfId="3" applyFont="1" applyBorder="1" applyAlignment="1">
      <alignment horizontal="left" vertical="center" wrapText="1"/>
    </xf>
    <xf numFmtId="0" fontId="29" fillId="0" borderId="1" xfId="3" applyFont="1" applyBorder="1" applyAlignment="1">
      <alignment horizontal="left" vertical="center" wrapText="1"/>
    </xf>
    <xf numFmtId="0" fontId="29" fillId="0" borderId="4" xfId="3" applyFont="1" applyBorder="1" applyAlignment="1">
      <alignment horizontal="left" vertical="center" wrapText="1"/>
    </xf>
    <xf numFmtId="0" fontId="13" fillId="0" borderId="0" xfId="3" applyFont="1" applyAlignment="1">
      <alignment horizontal="center"/>
    </xf>
    <xf numFmtId="0" fontId="2" fillId="0" borderId="0" xfId="3" applyAlignment="1">
      <alignment horizontal="center"/>
    </xf>
    <xf numFmtId="0" fontId="2" fillId="0" borderId="5" xfId="3" applyBorder="1" applyAlignment="1">
      <alignment horizontal="left" vertical="center" wrapText="1"/>
    </xf>
    <xf numFmtId="0" fontId="9" fillId="0" borderId="10" xfId="3" applyFont="1" applyBorder="1" applyAlignment="1">
      <alignment horizontal="center" wrapText="1"/>
    </xf>
    <xf numFmtId="0" fontId="9" fillId="0" borderId="0" xfId="3" applyFont="1" applyAlignment="1">
      <alignment horizontal="center" wrapText="1"/>
    </xf>
    <xf numFmtId="0" fontId="2" fillId="0" borderId="5" xfId="3" applyBorder="1" applyAlignment="1">
      <alignment horizontal="center" vertical="center" wrapText="1"/>
    </xf>
    <xf numFmtId="0" fontId="5" fillId="0" borderId="0" xfId="3" applyFont="1" applyAlignment="1">
      <alignment horizontal="left"/>
    </xf>
    <xf numFmtId="0" fontId="71" fillId="0" borderId="7" xfId="3" applyFont="1" applyBorder="1" applyAlignment="1">
      <alignment horizontal="left"/>
    </xf>
    <xf numFmtId="0" fontId="71" fillId="0" borderId="8" xfId="3" applyFont="1" applyBorder="1" applyAlignment="1">
      <alignment horizontal="left"/>
    </xf>
    <xf numFmtId="0" fontId="17" fillId="0" borderId="0" xfId="3" applyFont="1" applyAlignment="1">
      <alignment horizontal="left" vertical="top" wrapText="1"/>
    </xf>
    <xf numFmtId="49" fontId="2" fillId="4" borderId="15" xfId="3" applyNumberFormat="1" applyFill="1" applyBorder="1" applyAlignment="1" applyProtection="1">
      <alignment horizontal="left"/>
      <protection locked="0"/>
    </xf>
    <xf numFmtId="49" fontId="2" fillId="4" borderId="18" xfId="3" applyNumberFormat="1" applyFill="1" applyBorder="1" applyAlignment="1" applyProtection="1">
      <alignment horizontal="left"/>
      <protection locked="0"/>
    </xf>
    <xf numFmtId="49" fontId="2" fillId="4" borderId="19" xfId="3" applyNumberFormat="1" applyFill="1" applyBorder="1" applyAlignment="1" applyProtection="1">
      <alignment horizontal="left"/>
      <protection locked="0"/>
    </xf>
    <xf numFmtId="0" fontId="2" fillId="4" borderId="15" xfId="3" applyFill="1" applyBorder="1" applyAlignment="1" applyProtection="1">
      <alignment horizontal="left"/>
      <protection locked="0"/>
    </xf>
    <xf numFmtId="0" fontId="2" fillId="4" borderId="18" xfId="3" applyFill="1" applyBorder="1" applyAlignment="1" applyProtection="1">
      <alignment horizontal="left"/>
      <protection locked="0"/>
    </xf>
    <xf numFmtId="0" fontId="2" fillId="4" borderId="19" xfId="3" applyFill="1" applyBorder="1" applyAlignment="1" applyProtection="1">
      <alignment horizontal="left"/>
      <protection locked="0"/>
    </xf>
    <xf numFmtId="0" fontId="17" fillId="0" borderId="0" xfId="3" applyFont="1" applyAlignment="1">
      <alignment horizontal="left" vertical="center" wrapText="1"/>
    </xf>
    <xf numFmtId="0" fontId="5" fillId="0" borderId="1" xfId="3" applyFont="1" applyBorder="1" applyAlignment="1">
      <alignment horizontal="left" vertical="center" wrapText="1"/>
    </xf>
    <xf numFmtId="0" fontId="5" fillId="0" borderId="5" xfId="3" applyFont="1" applyBorder="1" applyAlignment="1">
      <alignment horizontal="left" vertical="center" wrapText="1"/>
    </xf>
    <xf numFmtId="0" fontId="5" fillId="0" borderId="4" xfId="3" applyFont="1" applyBorder="1" applyAlignment="1">
      <alignment horizontal="left" vertical="center" wrapText="1"/>
    </xf>
    <xf numFmtId="0" fontId="2" fillId="0" borderId="14" xfId="3" applyBorder="1" applyAlignment="1">
      <alignment horizontal="left"/>
    </xf>
    <xf numFmtId="0" fontId="2" fillId="0" borderId="27" xfId="3" applyBorder="1" applyAlignment="1">
      <alignment horizontal="left"/>
    </xf>
    <xf numFmtId="0" fontId="5" fillId="0" borderId="5" xfId="3" applyFont="1" applyBorder="1" applyAlignment="1">
      <alignment horizontal="left" vertical="top" wrapText="1"/>
    </xf>
    <xf numFmtId="0" fontId="13" fillId="0" borderId="1" xfId="3" applyFont="1" applyBorder="1" applyAlignment="1">
      <alignment horizontal="center"/>
    </xf>
    <xf numFmtId="0" fontId="2" fillId="0" borderId="2" xfId="3" applyBorder="1" applyAlignment="1">
      <alignment horizontal="center"/>
    </xf>
    <xf numFmtId="0" fontId="5" fillId="0" borderId="7" xfId="3" applyFont="1" applyBorder="1" applyAlignment="1">
      <alignment horizontal="left"/>
    </xf>
    <xf numFmtId="0" fontId="19" fillId="0" borderId="6" xfId="3" applyFont="1" applyBorder="1" applyAlignment="1">
      <alignment horizontal="center" vertical="top"/>
    </xf>
    <xf numFmtId="0" fontId="18" fillId="2" borderId="0" xfId="3" applyFont="1" applyFill="1" applyAlignment="1">
      <alignment horizontal="left" vertical="top" wrapText="1"/>
    </xf>
    <xf numFmtId="0" fontId="2" fillId="10" borderId="20" xfId="3" applyFill="1" applyBorder="1" applyAlignment="1">
      <alignment horizontal="center" vertical="center"/>
    </xf>
    <xf numFmtId="0" fontId="2" fillId="10" borderId="17" xfId="3" applyFill="1" applyBorder="1" applyAlignment="1">
      <alignment horizontal="center" vertical="center"/>
    </xf>
    <xf numFmtId="0" fontId="11" fillId="2" borderId="7" xfId="3" applyFont="1" applyFill="1" applyBorder="1" applyAlignment="1">
      <alignment horizontal="left" vertical="top" wrapText="1"/>
    </xf>
    <xf numFmtId="0" fontId="11" fillId="0" borderId="0" xfId="3" applyFont="1" applyAlignment="1">
      <alignment horizontal="left"/>
    </xf>
    <xf numFmtId="0" fontId="2" fillId="0" borderId="20" xfId="3" applyBorder="1" applyAlignment="1">
      <alignment horizontal="center" vertical="center"/>
    </xf>
    <xf numFmtId="0" fontId="2" fillId="0" borderId="17" xfId="3" applyBorder="1" applyAlignment="1">
      <alignment horizontal="center" vertical="center"/>
    </xf>
    <xf numFmtId="0" fontId="6" fillId="0" borderId="0" xfId="3" applyFont="1" applyAlignment="1">
      <alignment horizontal="center"/>
    </xf>
    <xf numFmtId="0" fontId="2" fillId="4" borderId="12" xfId="3" applyFill="1" applyBorder="1" applyAlignment="1" applyProtection="1">
      <alignment horizontal="left"/>
      <protection locked="0"/>
    </xf>
    <xf numFmtId="0" fontId="2" fillId="0" borderId="24" xfId="3" applyBorder="1" applyAlignment="1">
      <alignment horizontal="left" vertical="center" wrapText="1"/>
    </xf>
    <xf numFmtId="0" fontId="2" fillId="0" borderId="0" xfId="3" applyAlignment="1">
      <alignment horizontal="left" vertical="center" wrapText="1"/>
    </xf>
    <xf numFmtId="0" fontId="11" fillId="0" borderId="0" xfId="3" applyFont="1" applyAlignment="1">
      <alignment horizontal="center" vertical="top" wrapText="1"/>
    </xf>
    <xf numFmtId="0" fontId="5" fillId="0" borderId="5" xfId="3" applyFont="1" applyBorder="1" applyAlignment="1">
      <alignment horizontal="left" vertical="center"/>
    </xf>
    <xf numFmtId="0" fontId="5" fillId="0" borderId="4" xfId="3" applyFont="1" applyBorder="1" applyAlignment="1">
      <alignment horizontal="left" vertical="center"/>
    </xf>
    <xf numFmtId="0" fontId="2" fillId="0" borderId="2" xfId="3" applyBorder="1" applyAlignment="1" applyProtection="1">
      <alignment horizontal="left"/>
      <protection locked="0"/>
    </xf>
    <xf numFmtId="0" fontId="5" fillId="0" borderId="5" xfId="3" applyFont="1" applyBorder="1" applyAlignment="1">
      <alignment horizontal="center"/>
    </xf>
    <xf numFmtId="0" fontId="5" fillId="0" borderId="0" xfId="3" applyFont="1" applyAlignment="1">
      <alignment horizontal="center"/>
    </xf>
    <xf numFmtId="0" fontId="29" fillId="0" borderId="1" xfId="3" applyFont="1" applyBorder="1" applyAlignment="1">
      <alignment horizontal="left" vertical="top" wrapText="1"/>
    </xf>
    <xf numFmtId="0" fontId="29" fillId="0" borderId="5" xfId="3" applyFont="1" applyBorder="1" applyAlignment="1">
      <alignment horizontal="left" vertical="top" wrapText="1"/>
    </xf>
    <xf numFmtId="0" fontId="29" fillId="0" borderId="4" xfId="3" applyFont="1" applyBorder="1" applyAlignment="1">
      <alignment horizontal="left" vertical="top" wrapText="1"/>
    </xf>
    <xf numFmtId="49" fontId="67" fillId="4" borderId="15" xfId="3" applyNumberFormat="1" applyFont="1" applyFill="1" applyBorder="1" applyAlignment="1" applyProtection="1">
      <alignment horizontal="left"/>
      <protection locked="0"/>
    </xf>
    <xf numFmtId="49" fontId="67" fillId="4" borderId="18" xfId="3" applyNumberFormat="1" applyFont="1" applyFill="1" applyBorder="1" applyAlignment="1" applyProtection="1">
      <alignment horizontal="left"/>
      <protection locked="0"/>
    </xf>
    <xf numFmtId="49" fontId="67" fillId="4" borderId="19" xfId="3" applyNumberFormat="1" applyFont="1" applyFill="1" applyBorder="1" applyAlignment="1" applyProtection="1">
      <alignment horizontal="left"/>
      <protection locked="0"/>
    </xf>
    <xf numFmtId="0" fontId="92" fillId="0" borderId="0" xfId="3" applyFont="1" applyAlignment="1">
      <alignment horizontal="left" vertical="center" wrapText="1"/>
    </xf>
    <xf numFmtId="0" fontId="68" fillId="0" borderId="22" xfId="3" applyFont="1" applyBorder="1" applyAlignment="1">
      <alignment horizontal="left" wrapText="1"/>
    </xf>
    <xf numFmtId="0" fontId="68" fillId="0" borderId="23" xfId="3" applyFont="1" applyBorder="1" applyAlignment="1">
      <alignment horizontal="left" wrapText="1"/>
    </xf>
    <xf numFmtId="0" fontId="13" fillId="0" borderId="25" xfId="3" applyFont="1" applyBorder="1" applyAlignment="1">
      <alignment horizontal="center"/>
    </xf>
    <xf numFmtId="0" fontId="13" fillId="0" borderId="10" xfId="3" applyFont="1" applyBorder="1" applyAlignment="1">
      <alignment horizontal="center"/>
    </xf>
    <xf numFmtId="0" fontId="29" fillId="0" borderId="24" xfId="3" applyFont="1" applyBorder="1" applyAlignment="1">
      <alignment horizontal="left" vertical="center" wrapText="1"/>
    </xf>
    <xf numFmtId="0" fontId="29" fillId="0" borderId="24" xfId="3" applyFont="1" applyBorder="1" applyAlignment="1">
      <alignment horizontal="left" vertical="center"/>
    </xf>
    <xf numFmtId="0" fontId="29" fillId="0" borderId="26" xfId="3" applyFont="1" applyBorder="1" applyAlignment="1">
      <alignment horizontal="left" vertical="center"/>
    </xf>
    <xf numFmtId="0" fontId="31" fillId="0" borderId="0" xfId="3" applyFont="1" applyAlignment="1">
      <alignment horizontal="center"/>
    </xf>
    <xf numFmtId="0" fontId="8" fillId="0" borderId="0" xfId="3" applyFont="1"/>
    <xf numFmtId="0" fontId="2" fillId="0" borderId="14" xfId="3" applyBorder="1" applyAlignment="1">
      <alignment horizontal="center"/>
    </xf>
    <xf numFmtId="0" fontId="2" fillId="0" borderId="27" xfId="3" applyBorder="1" applyAlignment="1">
      <alignment horizontal="center"/>
    </xf>
    <xf numFmtId="0" fontId="13" fillId="0" borderId="2" xfId="3" applyFont="1" applyBorder="1" applyAlignment="1">
      <alignment horizontal="center"/>
    </xf>
    <xf numFmtId="0" fontId="2" fillId="4" borderId="15" xfId="0" applyFont="1" applyFill="1" applyBorder="1" applyAlignment="1" applyProtection="1">
      <alignment horizontal="left"/>
      <protection locked="0"/>
    </xf>
    <xf numFmtId="0" fontId="2" fillId="4" borderId="18" xfId="0" applyFont="1" applyFill="1" applyBorder="1" applyAlignment="1" applyProtection="1">
      <alignment horizontal="left"/>
      <protection locked="0"/>
    </xf>
    <xf numFmtId="0" fontId="2" fillId="4" borderId="19" xfId="0" applyFont="1" applyFill="1" applyBorder="1" applyAlignment="1" applyProtection="1">
      <alignment horizontal="left"/>
      <protection locked="0"/>
    </xf>
    <xf numFmtId="0" fontId="5" fillId="13" borderId="0" xfId="0" applyFont="1" applyFill="1" applyAlignment="1">
      <alignment horizontal="left"/>
    </xf>
    <xf numFmtId="0" fontId="37" fillId="0" borderId="22" xfId="0" applyFont="1" applyBorder="1" applyAlignment="1">
      <alignment horizontal="left" vertical="center" wrapText="1"/>
    </xf>
    <xf numFmtId="0" fontId="37" fillId="0" borderId="23" xfId="0" applyFont="1" applyBorder="1" applyAlignment="1">
      <alignment horizontal="left" vertical="center" wrapText="1"/>
    </xf>
    <xf numFmtId="0" fontId="13" fillId="13" borderId="0" xfId="0" applyFont="1" applyFill="1" applyAlignment="1">
      <alignment horizontal="center"/>
    </xf>
    <xf numFmtId="0" fontId="2" fillId="13" borderId="0" xfId="0" applyFont="1" applyFill="1" applyAlignment="1">
      <alignment horizontal="center"/>
    </xf>
    <xf numFmtId="0" fontId="2" fillId="13" borderId="5" xfId="0" applyFont="1" applyFill="1" applyBorder="1" applyAlignment="1">
      <alignment horizontal="left" vertical="center" wrapText="1"/>
    </xf>
    <xf numFmtId="0" fontId="9" fillId="13" borderId="10" xfId="0" applyFont="1" applyFill="1" applyBorder="1" applyAlignment="1">
      <alignment horizontal="center" wrapText="1"/>
    </xf>
    <xf numFmtId="0" fontId="9" fillId="13" borderId="0" xfId="0" applyFont="1" applyFill="1" applyAlignment="1">
      <alignment horizontal="center" wrapText="1"/>
    </xf>
    <xf numFmtId="0" fontId="5" fillId="0" borderId="1" xfId="0" applyFont="1" applyBorder="1" applyAlignment="1">
      <alignment horizontal="left" vertical="top" wrapText="1"/>
    </xf>
    <xf numFmtId="0" fontId="5" fillId="0" borderId="5" xfId="0" applyFont="1" applyBorder="1" applyAlignment="1">
      <alignment horizontal="left" vertical="top" wrapText="1"/>
    </xf>
    <xf numFmtId="0" fontId="5" fillId="0" borderId="4" xfId="0" applyFont="1" applyBorder="1" applyAlignment="1">
      <alignment horizontal="left" vertical="top" wrapText="1"/>
    </xf>
    <xf numFmtId="49" fontId="2" fillId="12" borderId="15" xfId="0" applyNumberFormat="1" applyFont="1" applyFill="1" applyBorder="1" applyAlignment="1">
      <alignment horizontal="center"/>
    </xf>
    <xf numFmtId="49" fontId="2" fillId="12" borderId="18" xfId="0" applyNumberFormat="1" applyFont="1" applyFill="1" applyBorder="1" applyAlignment="1">
      <alignment horizontal="center"/>
    </xf>
    <xf numFmtId="49" fontId="2" fillId="12" borderId="19" xfId="0" applyNumberFormat="1" applyFont="1" applyFill="1" applyBorder="1" applyAlignment="1">
      <alignment horizontal="center"/>
    </xf>
    <xf numFmtId="0" fontId="5" fillId="13" borderId="28" xfId="0" applyFont="1" applyFill="1" applyBorder="1" applyAlignment="1">
      <alignment horizontal="left"/>
    </xf>
    <xf numFmtId="0" fontId="5" fillId="0" borderId="1" xfId="0" applyFont="1" applyBorder="1" applyAlignment="1">
      <alignment horizontal="left" vertical="center" wrapText="1"/>
    </xf>
    <xf numFmtId="0" fontId="5" fillId="0" borderId="5" xfId="0" applyFont="1" applyBorder="1" applyAlignment="1">
      <alignment horizontal="left" vertical="center" wrapText="1"/>
    </xf>
    <xf numFmtId="0" fontId="5" fillId="0" borderId="4" xfId="0" applyFont="1" applyBorder="1" applyAlignment="1">
      <alignment horizontal="left" vertical="center" wrapText="1"/>
    </xf>
    <xf numFmtId="0" fontId="5" fillId="0" borderId="5" xfId="0" applyFont="1" applyBorder="1" applyAlignment="1">
      <alignment horizontal="left" vertical="center"/>
    </xf>
    <xf numFmtId="0" fontId="5" fillId="0" borderId="4" xfId="0" applyFont="1" applyBorder="1" applyAlignment="1">
      <alignment horizontal="left" vertical="center"/>
    </xf>
    <xf numFmtId="49" fontId="2" fillId="4" borderId="12" xfId="0" applyNumberFormat="1" applyFont="1" applyFill="1" applyBorder="1" applyAlignment="1" applyProtection="1">
      <alignment horizontal="left"/>
      <protection locked="0"/>
    </xf>
    <xf numFmtId="49" fontId="2" fillId="4" borderId="15" xfId="0" applyNumberFormat="1" applyFont="1" applyFill="1" applyBorder="1" applyAlignment="1" applyProtection="1">
      <alignment horizontal="left"/>
      <protection locked="0"/>
    </xf>
    <xf numFmtId="49" fontId="2" fillId="4" borderId="18" xfId="0" applyNumberFormat="1" applyFont="1" applyFill="1" applyBorder="1" applyAlignment="1" applyProtection="1">
      <alignment horizontal="left"/>
      <protection locked="0"/>
    </xf>
    <xf numFmtId="49" fontId="2" fillId="4" borderId="19" xfId="0" applyNumberFormat="1" applyFont="1" applyFill="1" applyBorder="1" applyAlignment="1" applyProtection="1">
      <alignment horizontal="left"/>
      <protection locked="0"/>
    </xf>
    <xf numFmtId="0" fontId="2" fillId="13" borderId="5" xfId="0" applyFont="1" applyFill="1" applyBorder="1" applyAlignment="1">
      <alignment horizontal="center" vertical="center" wrapText="1"/>
    </xf>
    <xf numFmtId="0" fontId="2" fillId="5" borderId="2" xfId="0" applyFont="1" applyFill="1" applyBorder="1" applyAlignment="1">
      <alignment horizontal="center" vertical="center" wrapText="1"/>
    </xf>
    <xf numFmtId="0" fontId="2" fillId="5" borderId="0" xfId="0" applyFont="1" applyFill="1" applyAlignment="1">
      <alignment horizontal="center" vertical="center" wrapText="1"/>
    </xf>
    <xf numFmtId="0" fontId="0" fillId="2" borderId="0" xfId="0" applyFill="1" applyAlignment="1">
      <alignment horizontal="left" wrapText="1"/>
    </xf>
    <xf numFmtId="0" fontId="0" fillId="10" borderId="20" xfId="0" applyFill="1" applyBorder="1" applyAlignment="1">
      <alignment horizontal="center" vertical="center"/>
    </xf>
    <xf numFmtId="0" fontId="0" fillId="10" borderId="17" xfId="0" applyFill="1" applyBorder="1" applyAlignment="1">
      <alignment horizontal="center" vertical="center"/>
    </xf>
    <xf numFmtId="0" fontId="19" fillId="0" borderId="5" xfId="0" applyFont="1" applyBorder="1" applyAlignment="1">
      <alignment horizontal="center" vertical="top"/>
    </xf>
    <xf numFmtId="0" fontId="19" fillId="0" borderId="0" xfId="0" applyFont="1" applyAlignment="1">
      <alignment horizontal="center" vertical="top"/>
    </xf>
    <xf numFmtId="0" fontId="19" fillId="0" borderId="6" xfId="0" applyFont="1" applyBorder="1" applyAlignment="1">
      <alignment horizontal="center" vertical="top"/>
    </xf>
    <xf numFmtId="0" fontId="46" fillId="3" borderId="1" xfId="0" applyFont="1" applyFill="1" applyBorder="1" applyAlignment="1">
      <alignment horizontal="left" vertical="top" wrapText="1"/>
    </xf>
    <xf numFmtId="0" fontId="46" fillId="3" borderId="2" xfId="0" applyFont="1" applyFill="1" applyBorder="1" applyAlignment="1">
      <alignment horizontal="left" vertical="top" wrapText="1"/>
    </xf>
    <xf numFmtId="0" fontId="46" fillId="3" borderId="3" xfId="0" applyFont="1" applyFill="1" applyBorder="1" applyAlignment="1">
      <alignment horizontal="left" vertical="top" wrapText="1"/>
    </xf>
    <xf numFmtId="0" fontId="46" fillId="3" borderId="5" xfId="0" applyFont="1" applyFill="1" applyBorder="1" applyAlignment="1">
      <alignment horizontal="left" vertical="top" wrapText="1"/>
    </xf>
    <xf numFmtId="0" fontId="46" fillId="3" borderId="0" xfId="0" applyFont="1" applyFill="1" applyAlignment="1">
      <alignment horizontal="left" vertical="top" wrapText="1"/>
    </xf>
    <xf numFmtId="0" fontId="46" fillId="3" borderId="6" xfId="0" applyFont="1" applyFill="1" applyBorder="1" applyAlignment="1">
      <alignment horizontal="left" vertical="top" wrapText="1"/>
    </xf>
    <xf numFmtId="0" fontId="46" fillId="3" borderId="4" xfId="0" applyFont="1" applyFill="1" applyBorder="1" applyAlignment="1">
      <alignment horizontal="left" vertical="top" wrapText="1"/>
    </xf>
    <xf numFmtId="0" fontId="46" fillId="3" borderId="7" xfId="0" applyFont="1" applyFill="1" applyBorder="1" applyAlignment="1">
      <alignment horizontal="left" vertical="top" wrapText="1"/>
    </xf>
    <xf numFmtId="0" fontId="46" fillId="3" borderId="8" xfId="0" applyFont="1" applyFill="1" applyBorder="1" applyAlignment="1">
      <alignment horizontal="left" vertical="top" wrapText="1"/>
    </xf>
    <xf numFmtId="0" fontId="39" fillId="0" borderId="2" xfId="0" applyFont="1" applyBorder="1" applyAlignment="1">
      <alignment wrapText="1"/>
    </xf>
    <xf numFmtId="0" fontId="0" fillId="0" borderId="2" xfId="0" applyBorder="1" applyAlignment="1">
      <alignment wrapText="1"/>
    </xf>
    <xf numFmtId="0" fontId="0" fillId="0" borderId="3" xfId="0" applyBorder="1" applyAlignment="1">
      <alignment wrapText="1"/>
    </xf>
    <xf numFmtId="0" fontId="39" fillId="0" borderId="5" xfId="0" applyFont="1" applyBorder="1" applyAlignment="1">
      <alignment wrapText="1"/>
    </xf>
    <xf numFmtId="0" fontId="39" fillId="0" borderId="0" xfId="0" applyFont="1" applyAlignment="1">
      <alignment wrapText="1"/>
    </xf>
    <xf numFmtId="0" fontId="0" fillId="0" borderId="0" xfId="0" applyAlignment="1">
      <alignment wrapText="1"/>
    </xf>
    <xf numFmtId="0" fontId="0" fillId="0" borderId="6" xfId="0" applyBorder="1" applyAlignment="1">
      <alignment wrapText="1"/>
    </xf>
    <xf numFmtId="0" fontId="39" fillId="0" borderId="4" xfId="0" applyFont="1" applyBorder="1" applyAlignment="1">
      <alignment wrapText="1"/>
    </xf>
    <xf numFmtId="0" fontId="39" fillId="0" borderId="7" xfId="0" applyFont="1" applyBorder="1" applyAlignment="1">
      <alignment wrapText="1"/>
    </xf>
    <xf numFmtId="0" fontId="0" fillId="0" borderId="7" xfId="0" applyBorder="1" applyAlignment="1">
      <alignment wrapText="1"/>
    </xf>
    <xf numFmtId="0" fontId="0" fillId="0" borderId="8" xfId="0" applyBorder="1" applyAlignment="1">
      <alignment wrapText="1"/>
    </xf>
    <xf numFmtId="0" fontId="5" fillId="11" borderId="1" xfId="0" applyFont="1" applyFill="1" applyBorder="1" applyAlignment="1">
      <alignment horizontal="left" vertical="center"/>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5" xfId="0" applyFont="1" applyFill="1" applyBorder="1" applyAlignment="1">
      <alignment horizontal="left" vertical="center"/>
    </xf>
    <xf numFmtId="0" fontId="5" fillId="11" borderId="0" xfId="0" applyFont="1" applyFill="1" applyAlignment="1">
      <alignment horizontal="left" vertical="center"/>
    </xf>
    <xf numFmtId="0" fontId="5" fillId="11" borderId="6" xfId="0" applyFont="1" applyFill="1" applyBorder="1" applyAlignment="1">
      <alignment horizontal="left" vertical="center"/>
    </xf>
    <xf numFmtId="0" fontId="5" fillId="11" borderId="4"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18" fillId="2" borderId="25" xfId="0" applyFont="1" applyFill="1" applyBorder="1" applyAlignment="1">
      <alignment horizontal="left" vertical="center"/>
    </xf>
    <xf numFmtId="0" fontId="18" fillId="2" borderId="10" xfId="0" applyFont="1" applyFill="1" applyBorder="1" applyAlignment="1">
      <alignment horizontal="left" vertical="center"/>
    </xf>
    <xf numFmtId="0" fontId="18" fillId="2" borderId="11" xfId="0" applyFont="1" applyFill="1" applyBorder="1" applyAlignment="1">
      <alignment horizontal="left" vertical="center"/>
    </xf>
    <xf numFmtId="0" fontId="18" fillId="2" borderId="24" xfId="0" applyFont="1" applyFill="1" applyBorder="1" applyAlignment="1">
      <alignment horizontal="left" vertical="center"/>
    </xf>
    <xf numFmtId="0" fontId="18" fillId="2" borderId="0" xfId="0" applyFont="1" applyFill="1" applyAlignment="1">
      <alignment horizontal="left" vertical="center"/>
    </xf>
    <xf numFmtId="0" fontId="18" fillId="2" borderId="13" xfId="0" applyFont="1" applyFill="1" applyBorder="1" applyAlignment="1">
      <alignment horizontal="left" vertical="center"/>
    </xf>
    <xf numFmtId="0" fontId="18" fillId="2" borderId="26" xfId="0" applyFont="1" applyFill="1" applyBorder="1" applyAlignment="1">
      <alignment horizontal="left" vertical="center"/>
    </xf>
    <xf numFmtId="0" fontId="18" fillId="2" borderId="14" xfId="0" applyFont="1" applyFill="1" applyBorder="1" applyAlignment="1">
      <alignment horizontal="left" vertical="center"/>
    </xf>
    <xf numFmtId="0" fontId="18" fillId="2" borderId="27" xfId="0" applyFont="1" applyFill="1" applyBorder="1" applyAlignment="1">
      <alignment horizontal="left" vertical="center"/>
    </xf>
    <xf numFmtId="0" fontId="64" fillId="18" borderId="12" xfId="0" applyFont="1" applyFill="1" applyBorder="1" applyAlignment="1">
      <alignment horizontal="left"/>
    </xf>
    <xf numFmtId="0" fontId="11" fillId="0" borderId="0" xfId="0" applyFont="1" applyAlignment="1">
      <alignment horizontal="center" vertical="top" wrapText="1"/>
    </xf>
    <xf numFmtId="0" fontId="29" fillId="0" borderId="1" xfId="0" applyFont="1" applyBorder="1" applyAlignment="1">
      <alignment horizontal="left" vertical="top" wrapText="1"/>
    </xf>
    <xf numFmtId="0" fontId="29" fillId="0" borderId="5" xfId="0" applyFont="1" applyBorder="1" applyAlignment="1">
      <alignment horizontal="left" vertical="top" wrapText="1"/>
    </xf>
    <xf numFmtId="0" fontId="29" fillId="0" borderId="4" xfId="0" applyFont="1" applyBorder="1" applyAlignment="1">
      <alignment horizontal="left" vertical="top" wrapText="1"/>
    </xf>
    <xf numFmtId="0" fontId="44" fillId="13" borderId="22" xfId="0" applyFont="1" applyFill="1" applyBorder="1" applyAlignment="1">
      <alignment horizontal="left" vertical="center" wrapText="1"/>
    </xf>
    <xf numFmtId="0" fontId="44" fillId="13" borderId="23" xfId="0" applyFont="1" applyFill="1" applyBorder="1" applyAlignment="1">
      <alignment horizontal="left" vertical="center" wrapText="1"/>
    </xf>
    <xf numFmtId="0" fontId="29" fillId="13" borderId="5" xfId="0" applyFont="1" applyFill="1" applyBorder="1" applyAlignment="1">
      <alignment horizontal="left" vertical="center" wrapText="1"/>
    </xf>
    <xf numFmtId="0" fontId="29" fillId="13" borderId="5" xfId="0" applyFont="1" applyFill="1" applyBorder="1" applyAlignment="1">
      <alignment horizontal="left" vertical="center"/>
    </xf>
    <xf numFmtId="0" fontId="29" fillId="13" borderId="4" xfId="0" applyFont="1" applyFill="1" applyBorder="1" applyAlignment="1">
      <alignment horizontal="left" vertical="center"/>
    </xf>
    <xf numFmtId="0" fontId="29" fillId="0" borderId="5" xfId="0" applyFont="1" applyBorder="1" applyAlignment="1">
      <alignment horizontal="left" vertical="center" wrapText="1"/>
    </xf>
    <xf numFmtId="0" fontId="29" fillId="0" borderId="4" xfId="0" applyFont="1" applyBorder="1" applyAlignment="1">
      <alignment horizontal="left" vertical="center" wrapText="1"/>
    </xf>
    <xf numFmtId="0" fontId="5" fillId="0" borderId="7" xfId="0" applyFont="1" applyBorder="1" applyAlignment="1">
      <alignment horizontal="left"/>
    </xf>
    <xf numFmtId="0" fontId="29" fillId="13" borderId="4" xfId="0" applyFont="1" applyFill="1" applyBorder="1" applyAlignment="1">
      <alignment horizontal="left" vertical="center" wrapText="1"/>
    </xf>
    <xf numFmtId="0" fontId="2" fillId="13" borderId="5" xfId="3" applyFill="1" applyBorder="1" applyAlignment="1">
      <alignment horizontal="left" vertical="center" wrapText="1"/>
    </xf>
    <xf numFmtId="0" fontId="2" fillId="13" borderId="5" xfId="3" applyFill="1" applyBorder="1" applyAlignment="1">
      <alignment horizontal="center" vertical="center" wrapText="1"/>
    </xf>
    <xf numFmtId="0" fontId="29" fillId="13" borderId="0" xfId="0" applyFont="1" applyFill="1" applyAlignment="1">
      <alignment horizontal="left" vertical="center" wrapText="1"/>
    </xf>
    <xf numFmtId="0" fontId="29" fillId="0" borderId="1" xfId="0" applyFont="1" applyBorder="1" applyAlignment="1">
      <alignment horizontal="left" vertical="center" wrapText="1"/>
    </xf>
    <xf numFmtId="0" fontId="13" fillId="0" borderId="1" xfId="0" applyFont="1" applyBorder="1" applyAlignment="1">
      <alignment horizontal="center"/>
    </xf>
    <xf numFmtId="0" fontId="0" fillId="0" borderId="2" xfId="0" applyBorder="1" applyAlignment="1">
      <alignment horizontal="center"/>
    </xf>
    <xf numFmtId="0" fontId="44" fillId="0" borderId="2" xfId="0" applyFont="1" applyBorder="1" applyAlignment="1">
      <alignment horizontal="left" vertical="center"/>
    </xf>
    <xf numFmtId="0" fontId="44" fillId="0" borderId="0" xfId="0" applyFont="1" applyAlignment="1">
      <alignment horizontal="left" vertical="center"/>
    </xf>
    <xf numFmtId="0" fontId="6" fillId="0" borderId="0" xfId="0" applyFont="1" applyAlignment="1">
      <alignment horizontal="center"/>
    </xf>
    <xf numFmtId="0" fontId="19" fillId="11" borderId="1" xfId="0" applyFont="1" applyFill="1" applyBorder="1" applyAlignment="1">
      <alignment horizontal="center" vertical="center"/>
    </xf>
    <xf numFmtId="0" fontId="19" fillId="11" borderId="2" xfId="0" applyFont="1" applyFill="1" applyBorder="1" applyAlignment="1">
      <alignment horizontal="center" vertical="center"/>
    </xf>
    <xf numFmtId="0" fontId="19" fillId="11" borderId="3" xfId="0" applyFont="1" applyFill="1" applyBorder="1" applyAlignment="1">
      <alignment horizontal="center" vertical="center"/>
    </xf>
    <xf numFmtId="0" fontId="19" fillId="11" borderId="5" xfId="0" applyFont="1" applyFill="1" applyBorder="1" applyAlignment="1">
      <alignment horizontal="center" vertical="center"/>
    </xf>
    <xf numFmtId="0" fontId="19" fillId="11" borderId="0" xfId="0" applyFont="1" applyFill="1" applyAlignment="1">
      <alignment horizontal="center" vertical="center"/>
    </xf>
    <xf numFmtId="0" fontId="19" fillId="11" borderId="6" xfId="0" applyFont="1" applyFill="1" applyBorder="1" applyAlignment="1">
      <alignment horizontal="center" vertical="center"/>
    </xf>
    <xf numFmtId="0" fontId="19" fillId="11" borderId="4" xfId="0" applyFont="1" applyFill="1" applyBorder="1" applyAlignment="1">
      <alignment horizontal="center" vertical="center"/>
    </xf>
    <xf numFmtId="0" fontId="19" fillId="11" borderId="7" xfId="0" applyFont="1" applyFill="1" applyBorder="1" applyAlignment="1">
      <alignment horizontal="center" vertical="center"/>
    </xf>
    <xf numFmtId="0" fontId="19" fillId="11" borderId="8" xfId="0" applyFont="1" applyFill="1" applyBorder="1" applyAlignment="1">
      <alignment horizontal="center" vertical="center"/>
    </xf>
    <xf numFmtId="0" fontId="13" fillId="0" borderId="2" xfId="0" applyFont="1" applyBorder="1" applyAlignment="1">
      <alignment horizontal="center"/>
    </xf>
    <xf numFmtId="0" fontId="13" fillId="0" borderId="0" xfId="0" applyFont="1" applyAlignment="1">
      <alignment horizontal="center"/>
    </xf>
    <xf numFmtId="0" fontId="0" fillId="0" borderId="0" xfId="0" applyAlignment="1">
      <alignment horizontal="center"/>
    </xf>
    <xf numFmtId="0" fontId="0" fillId="0" borderId="5" xfId="0" applyBorder="1" applyAlignment="1">
      <alignment horizontal="left" vertical="center" wrapText="1"/>
    </xf>
    <xf numFmtId="0" fontId="9" fillId="0" borderId="10" xfId="0" applyFont="1" applyBorder="1" applyAlignment="1">
      <alignment horizontal="center" wrapText="1"/>
    </xf>
    <xf numFmtId="0" fontId="9" fillId="0" borderId="0" xfId="0" applyFont="1" applyAlignment="1">
      <alignment horizontal="center" wrapText="1"/>
    </xf>
    <xf numFmtId="0" fontId="68" fillId="0" borderId="22" xfId="0" applyFont="1" applyBorder="1" applyAlignment="1">
      <alignment horizontal="left" wrapText="1"/>
    </xf>
    <xf numFmtId="0" fontId="68" fillId="0" borderId="23" xfId="0" applyFont="1" applyBorder="1" applyAlignment="1">
      <alignment horizontal="left" wrapText="1"/>
    </xf>
    <xf numFmtId="0" fontId="13" fillId="0" borderId="25" xfId="0" applyFont="1" applyBorder="1" applyAlignment="1">
      <alignment horizontal="center"/>
    </xf>
    <xf numFmtId="0" fontId="13" fillId="0" borderId="10" xfId="0" applyFont="1" applyBorder="1" applyAlignment="1">
      <alignment horizontal="center"/>
    </xf>
    <xf numFmtId="0" fontId="29" fillId="0" borderId="24" xfId="0" applyFont="1" applyBorder="1" applyAlignment="1">
      <alignment horizontal="left" vertical="center" wrapText="1"/>
    </xf>
    <xf numFmtId="0" fontId="29" fillId="0" borderId="24" xfId="0" applyFont="1" applyBorder="1" applyAlignment="1">
      <alignment horizontal="left" vertical="center"/>
    </xf>
    <xf numFmtId="0" fontId="29" fillId="0" borderId="26" xfId="0" applyFont="1" applyBorder="1" applyAlignment="1">
      <alignment horizontal="left" vertical="center"/>
    </xf>
    <xf numFmtId="0" fontId="31" fillId="0" borderId="0" xfId="0" applyFont="1" applyAlignment="1">
      <alignment horizontal="center"/>
    </xf>
    <xf numFmtId="0" fontId="8" fillId="0" borderId="0" xfId="0" applyFont="1"/>
    <xf numFmtId="0" fontId="0" fillId="0" borderId="14" xfId="0" applyBorder="1" applyAlignment="1">
      <alignment horizontal="center"/>
    </xf>
    <xf numFmtId="0" fontId="0" fillId="0" borderId="27" xfId="0" applyBorder="1" applyAlignment="1">
      <alignment horizontal="center"/>
    </xf>
    <xf numFmtId="0" fontId="2" fillId="0" borderId="5" xfId="0" applyFont="1" applyBorder="1" applyAlignment="1">
      <alignment horizontal="left" vertical="center" wrapText="1"/>
    </xf>
    <xf numFmtId="0" fontId="2" fillId="0" borderId="5" xfId="0" applyFont="1" applyBorder="1" applyAlignment="1">
      <alignment horizontal="center" vertical="center" wrapText="1"/>
    </xf>
    <xf numFmtId="0" fontId="5" fillId="0" borderId="0" xfId="0" applyFont="1" applyAlignment="1">
      <alignment horizontal="left"/>
    </xf>
    <xf numFmtId="0" fontId="29" fillId="0" borderId="0" xfId="0" applyFont="1" applyAlignment="1">
      <alignment horizontal="left" vertical="center" wrapText="1"/>
    </xf>
    <xf numFmtId="0" fontId="25" fillId="0" borderId="5" xfId="0" applyFont="1" applyBorder="1" applyAlignment="1">
      <alignment horizontal="center" vertical="center" wrapText="1"/>
    </xf>
    <xf numFmtId="0" fontId="25" fillId="0" borderId="0" xfId="0" applyFont="1" applyAlignment="1">
      <alignment horizontal="center" vertical="center" wrapText="1"/>
    </xf>
    <xf numFmtId="0" fontId="2" fillId="4" borderId="12" xfId="0" applyFont="1" applyFill="1" applyBorder="1" applyAlignment="1" applyProtection="1">
      <alignment horizontal="left"/>
      <protection locked="0"/>
    </xf>
    <xf numFmtId="0" fontId="2" fillId="0" borderId="0" xfId="0" applyFont="1" applyAlignment="1">
      <alignment horizontal="left" vertical="center" wrapText="1"/>
    </xf>
    <xf numFmtId="0" fontId="5" fillId="0" borderId="0" xfId="0" applyFont="1" applyAlignment="1">
      <alignment horizontal="center"/>
    </xf>
    <xf numFmtId="0" fontId="2" fillId="11" borderId="21" xfId="0" applyFont="1" applyFill="1" applyBorder="1" applyAlignment="1">
      <alignment horizontal="center" vertical="center" wrapText="1"/>
    </xf>
    <xf numFmtId="0" fontId="2" fillId="14" borderId="21" xfId="0" applyFont="1" applyFill="1" applyBorder="1" applyAlignment="1">
      <alignment horizontal="center" vertical="center" wrapText="1"/>
    </xf>
    <xf numFmtId="0" fontId="2" fillId="0" borderId="17" xfId="8" applyBorder="1" applyAlignment="1">
      <alignment horizontal="center" vertical="center" wrapText="1"/>
    </xf>
    <xf numFmtId="0" fontId="2" fillId="0" borderId="12" xfId="8" applyBorder="1" applyAlignment="1">
      <alignment horizontal="center" vertical="center" wrapText="1"/>
    </xf>
    <xf numFmtId="0" fontId="84" fillId="0" borderId="20" xfId="8" applyFont="1" applyBorder="1" applyAlignment="1">
      <alignment horizontal="center" vertical="center"/>
    </xf>
    <xf numFmtId="0" fontId="84" fillId="0" borderId="17" xfId="8" applyFont="1" applyBorder="1" applyAlignment="1">
      <alignment horizontal="center" vertical="center"/>
    </xf>
    <xf numFmtId="0" fontId="2" fillId="0" borderId="17" xfId="8" applyBorder="1" applyAlignment="1">
      <alignment horizontal="center"/>
    </xf>
    <xf numFmtId="0" fontId="2" fillId="0" borderId="12" xfId="8" applyBorder="1" applyAlignment="1">
      <alignment horizontal="center"/>
    </xf>
    <xf numFmtId="0" fontId="2" fillId="0" borderId="20" xfId="8" applyBorder="1" applyAlignment="1">
      <alignment horizontal="center" vertical="center"/>
    </xf>
    <xf numFmtId="0" fontId="2" fillId="0" borderId="17" xfId="8" applyBorder="1" applyAlignment="1">
      <alignment horizontal="center" vertical="center"/>
    </xf>
    <xf numFmtId="0" fontId="17" fillId="0" borderId="0" xfId="0" applyFont="1" applyAlignment="1">
      <alignment horizontal="left" vertical="center" wrapText="1"/>
    </xf>
    <xf numFmtId="0" fontId="17" fillId="0" borderId="0" xfId="0" applyFont="1" applyAlignment="1">
      <alignment horizontal="left" vertical="top" wrapText="1"/>
    </xf>
    <xf numFmtId="0" fontId="17" fillId="0" borderId="0" xfId="0" applyFont="1" applyAlignment="1">
      <alignment horizontal="left" wrapText="1"/>
    </xf>
    <xf numFmtId="0" fontId="68" fillId="0" borderId="22" xfId="0" applyFont="1" applyBorder="1" applyAlignment="1">
      <alignment horizontal="left" vertical="top" wrapText="1"/>
    </xf>
    <xf numFmtId="0" fontId="68" fillId="0" borderId="23" xfId="0" applyFont="1" applyBorder="1" applyAlignment="1">
      <alignment horizontal="left" vertical="top" wrapText="1"/>
    </xf>
    <xf numFmtId="0" fontId="2" fillId="2" borderId="0" xfId="3" applyFill="1" applyAlignment="1">
      <alignment horizontal="center" vertical="center"/>
    </xf>
    <xf numFmtId="0" fontId="2" fillId="0" borderId="12" xfId="3" applyBorder="1" applyAlignment="1">
      <alignment horizontal="center" vertical="center" wrapText="1"/>
    </xf>
    <xf numFmtId="1" fontId="37" fillId="24" borderId="0" xfId="8" applyNumberFormat="1" applyFont="1" applyFill="1" applyAlignment="1">
      <alignment horizontal="left" vertical="center"/>
    </xf>
    <xf numFmtId="0" fontId="2" fillId="0" borderId="21" xfId="3" applyBorder="1" applyAlignment="1">
      <alignment horizontal="center" vertical="center"/>
    </xf>
    <xf numFmtId="0" fontId="2" fillId="0" borderId="0" xfId="8" applyAlignment="1">
      <alignment horizontal="left" vertical="center"/>
    </xf>
    <xf numFmtId="0" fontId="2" fillId="2" borderId="20" xfId="3" applyFill="1" applyBorder="1" applyAlignment="1">
      <alignment horizontal="center" vertical="center" wrapText="1"/>
    </xf>
    <xf numFmtId="0" fontId="2" fillId="2" borderId="17" xfId="3" applyFill="1" applyBorder="1" applyAlignment="1">
      <alignment horizontal="center" vertical="center" wrapText="1"/>
    </xf>
    <xf numFmtId="0" fontId="2" fillId="0" borderId="20" xfId="3" applyBorder="1" applyAlignment="1">
      <alignment horizontal="center" vertical="center" wrapText="1"/>
    </xf>
    <xf numFmtId="0" fontId="44" fillId="13" borderId="22" xfId="3" applyFont="1" applyFill="1" applyBorder="1" applyAlignment="1">
      <alignment horizontal="left" vertical="center" wrapText="1"/>
    </xf>
    <xf numFmtId="0" fontId="44" fillId="13" borderId="23" xfId="3" applyFont="1" applyFill="1" applyBorder="1" applyAlignment="1">
      <alignment horizontal="left" vertical="center" wrapText="1"/>
    </xf>
    <xf numFmtId="0" fontId="29" fillId="13" borderId="5" xfId="3" applyFont="1" applyFill="1" applyBorder="1" applyAlignment="1">
      <alignment horizontal="left" vertical="center" wrapText="1"/>
    </xf>
    <xf numFmtId="0" fontId="29" fillId="13" borderId="5" xfId="3" applyFont="1" applyFill="1" applyBorder="1" applyAlignment="1">
      <alignment horizontal="left" vertical="center"/>
    </xf>
    <xf numFmtId="0" fontId="29" fillId="13" borderId="4" xfId="3" applyFont="1" applyFill="1" applyBorder="1" applyAlignment="1">
      <alignment horizontal="left" vertical="center"/>
    </xf>
    <xf numFmtId="0" fontId="71" fillId="13" borderId="7" xfId="3" applyFont="1" applyFill="1" applyBorder="1" applyAlignment="1">
      <alignment horizontal="left"/>
    </xf>
    <xf numFmtId="0" fontId="71" fillId="13" borderId="8" xfId="3" applyFont="1" applyFill="1" applyBorder="1" applyAlignment="1">
      <alignment horizontal="left"/>
    </xf>
    <xf numFmtId="0" fontId="29" fillId="13" borderId="1" xfId="3" applyFont="1" applyFill="1" applyBorder="1" applyAlignment="1">
      <alignment horizontal="left" vertical="center" wrapText="1"/>
    </xf>
    <xf numFmtId="0" fontId="29" fillId="13" borderId="4" xfId="3" applyFont="1" applyFill="1" applyBorder="1" applyAlignment="1">
      <alignment horizontal="left" vertical="center" wrapText="1"/>
    </xf>
    <xf numFmtId="0" fontId="86" fillId="13" borderId="0" xfId="3" applyFont="1" applyFill="1" applyAlignment="1">
      <alignment horizontal="center"/>
    </xf>
    <xf numFmtId="0" fontId="71" fillId="13" borderId="0" xfId="3" applyFont="1" applyFill="1"/>
    <xf numFmtId="0" fontId="71" fillId="0" borderId="0" xfId="3" applyFont="1" applyAlignment="1">
      <alignment horizontal="left" wrapText="1"/>
    </xf>
    <xf numFmtId="0" fontId="29" fillId="13" borderId="1" xfId="3" applyFont="1" applyFill="1" applyBorder="1" applyAlignment="1">
      <alignment horizontal="left" vertical="top" wrapText="1"/>
    </xf>
    <xf numFmtId="0" fontId="29" fillId="13" borderId="5" xfId="3" applyFont="1" applyFill="1" applyBorder="1" applyAlignment="1">
      <alignment horizontal="left" vertical="top" wrapText="1"/>
    </xf>
    <xf numFmtId="0" fontId="29" fillId="13" borderId="4" xfId="3" applyFont="1" applyFill="1" applyBorder="1" applyAlignment="1">
      <alignment horizontal="left" vertical="top" wrapText="1"/>
    </xf>
    <xf numFmtId="0" fontId="5" fillId="13" borderId="5" xfId="3" applyFont="1" applyFill="1" applyBorder="1" applyAlignment="1">
      <alignment horizontal="left" vertical="center" wrapText="1"/>
    </xf>
    <xf numFmtId="0" fontId="5" fillId="13" borderId="5" xfId="3" applyFont="1" applyFill="1" applyBorder="1" applyAlignment="1">
      <alignment horizontal="left" vertical="center"/>
    </xf>
    <xf numFmtId="0" fontId="5" fillId="13" borderId="4" xfId="3" applyFont="1" applyFill="1" applyBorder="1" applyAlignment="1">
      <alignment horizontal="left" vertical="center"/>
    </xf>
    <xf numFmtId="0" fontId="5" fillId="13" borderId="1" xfId="3" applyFont="1" applyFill="1" applyBorder="1" applyAlignment="1">
      <alignment horizontal="left" vertical="center" wrapText="1"/>
    </xf>
    <xf numFmtId="0" fontId="5" fillId="13" borderId="5" xfId="0" applyFont="1" applyFill="1" applyBorder="1" applyAlignment="1">
      <alignment horizontal="left" vertical="center" wrapText="1"/>
    </xf>
    <xf numFmtId="0" fontId="5" fillId="13" borderId="4" xfId="0" applyFont="1" applyFill="1" applyBorder="1" applyAlignment="1">
      <alignment horizontal="left" vertical="center" wrapText="1"/>
    </xf>
    <xf numFmtId="0" fontId="5" fillId="13" borderId="4" xfId="3" applyFont="1" applyFill="1" applyBorder="1" applyAlignment="1">
      <alignment horizontal="left" vertical="center" wrapText="1"/>
    </xf>
    <xf numFmtId="0" fontId="88" fillId="0" borderId="0" xfId="3" applyFont="1" applyAlignment="1">
      <alignment horizontal="center" vertical="top" wrapText="1"/>
    </xf>
    <xf numFmtId="0" fontId="71" fillId="13" borderId="0" xfId="3" applyFont="1" applyFill="1" applyAlignment="1">
      <alignment horizontal="left"/>
    </xf>
    <xf numFmtId="0" fontId="71" fillId="13" borderId="6" xfId="3" applyFont="1" applyFill="1" applyBorder="1" applyAlignment="1">
      <alignment horizontal="left"/>
    </xf>
    <xf numFmtId="0" fontId="5" fillId="13" borderId="5" xfId="3" applyFont="1" applyFill="1" applyBorder="1" applyAlignment="1">
      <alignment horizontal="left" vertical="top" wrapText="1"/>
    </xf>
    <xf numFmtId="0" fontId="5" fillId="13" borderId="4" xfId="3" applyFont="1" applyFill="1" applyBorder="1" applyAlignment="1">
      <alignment horizontal="left" vertical="top" wrapText="1"/>
    </xf>
    <xf numFmtId="0" fontId="71" fillId="13" borderId="0" xfId="3" applyFont="1" applyFill="1" applyAlignment="1">
      <alignment horizontal="left" vertical="center" wrapText="1"/>
    </xf>
    <xf numFmtId="0" fontId="11" fillId="0" borderId="0" xfId="0" applyFont="1" applyAlignment="1">
      <alignment horizontal="left"/>
    </xf>
    <xf numFmtId="0" fontId="2" fillId="0" borderId="20" xfId="0" applyFont="1" applyBorder="1" applyAlignment="1">
      <alignment horizontal="center" vertical="center"/>
    </xf>
    <xf numFmtId="0" fontId="2" fillId="0" borderId="17" xfId="0" applyFont="1" applyBorder="1" applyAlignment="1">
      <alignment horizontal="center" vertical="center"/>
    </xf>
    <xf numFmtId="0" fontId="18" fillId="2" borderId="0" xfId="0" applyFont="1" applyFill="1" applyAlignment="1">
      <alignment horizontal="left" vertical="top" wrapText="1"/>
    </xf>
    <xf numFmtId="0" fontId="2" fillId="10" borderId="20" xfId="0" applyFont="1" applyFill="1" applyBorder="1" applyAlignment="1">
      <alignment horizontal="center" vertical="center"/>
    </xf>
    <xf numFmtId="0" fontId="9" fillId="13" borderId="10" xfId="3" applyFont="1" applyFill="1" applyBorder="1" applyAlignment="1">
      <alignment horizontal="left" wrapText="1"/>
    </xf>
    <xf numFmtId="0" fontId="9" fillId="13" borderId="0" xfId="3" applyFont="1" applyFill="1" applyAlignment="1">
      <alignment horizontal="left" wrapText="1"/>
    </xf>
    <xf numFmtId="49" fontId="2" fillId="4" borderId="12" xfId="3" applyNumberFormat="1" applyFill="1" applyBorder="1" applyAlignment="1" applyProtection="1">
      <alignment horizontal="left"/>
      <protection locked="0"/>
    </xf>
    <xf numFmtId="0" fontId="88" fillId="13" borderId="0" xfId="3" applyFont="1" applyFill="1" applyAlignment="1">
      <alignment horizontal="center" vertical="top" wrapText="1"/>
    </xf>
    <xf numFmtId="49" fontId="2" fillId="4" borderId="12" xfId="3" applyNumberFormat="1" applyFill="1" applyBorder="1" applyAlignment="1">
      <alignment horizontal="left"/>
    </xf>
    <xf numFmtId="0" fontId="2" fillId="4" borderId="15" xfId="3" applyFill="1" applyBorder="1" applyAlignment="1">
      <alignment horizontal="left"/>
    </xf>
    <xf numFmtId="0" fontId="2" fillId="4" borderId="18" xfId="3" applyFill="1" applyBorder="1" applyAlignment="1">
      <alignment horizontal="left"/>
    </xf>
    <xf numFmtId="0" fontId="2" fillId="4" borderId="19" xfId="3" applyFill="1" applyBorder="1" applyAlignment="1">
      <alignment horizontal="left"/>
    </xf>
    <xf numFmtId="49" fontId="2" fillId="4" borderId="15" xfId="3" applyNumberFormat="1" applyFill="1" applyBorder="1" applyAlignment="1">
      <alignment horizontal="left"/>
    </xf>
    <xf numFmtId="49" fontId="2" fillId="4" borderId="18" xfId="3" applyNumberFormat="1" applyFill="1" applyBorder="1" applyAlignment="1">
      <alignment horizontal="left"/>
    </xf>
    <xf numFmtId="49" fontId="2" fillId="4" borderId="19" xfId="3" applyNumberFormat="1" applyFill="1" applyBorder="1" applyAlignment="1">
      <alignment horizontal="left"/>
    </xf>
    <xf numFmtId="0" fontId="86" fillId="0" borderId="0" xfId="3" applyFont="1" applyAlignment="1">
      <alignment horizontal="center"/>
    </xf>
    <xf numFmtId="0" fontId="71" fillId="0" borderId="0" xfId="3" applyFont="1"/>
    <xf numFmtId="0" fontId="29" fillId="0" borderId="5" xfId="3" applyFont="1" applyBorder="1" applyAlignment="1">
      <alignment horizontal="left" vertical="center"/>
    </xf>
    <xf numFmtId="0" fontId="29" fillId="0" borderId="4" xfId="3" applyFont="1" applyBorder="1" applyAlignment="1">
      <alignment horizontal="left" vertical="center"/>
    </xf>
    <xf numFmtId="0" fontId="17" fillId="0" borderId="0" xfId="3" applyFont="1" applyAlignment="1">
      <alignment horizontal="left" wrapText="1"/>
    </xf>
    <xf numFmtId="0" fontId="29" fillId="0" borderId="0" xfId="3" applyFont="1" applyAlignment="1">
      <alignment horizontal="left" vertical="center" wrapText="1"/>
    </xf>
    <xf numFmtId="0" fontId="71" fillId="0" borderId="14" xfId="3" applyFont="1" applyBorder="1" applyAlignment="1">
      <alignment horizontal="left"/>
    </xf>
    <xf numFmtId="0" fontId="71" fillId="0" borderId="27" xfId="3" applyFont="1" applyBorder="1" applyAlignment="1">
      <alignment horizontal="left"/>
    </xf>
  </cellXfs>
  <cellStyles count="10">
    <cellStyle name="Normal 2" xfId="1" xr:uid="{00000000-0005-0000-0000-000001000000}"/>
    <cellStyle name="Normal 2 2" xfId="2" xr:uid="{00000000-0005-0000-0000-000002000000}"/>
    <cellStyle name="Normal 2 2 2" xfId="3" xr:uid="{00000000-0005-0000-0000-000003000000}"/>
    <cellStyle name="Normal 2 2_MessageCoverPage" xfId="4" xr:uid="{00000000-0005-0000-0000-000004000000}"/>
    <cellStyle name="Normal 2 3" xfId="5" xr:uid="{00000000-0005-0000-0000-000005000000}"/>
    <cellStyle name="Normal 2_Change History" xfId="6" xr:uid="{00000000-0005-0000-0000-000006000000}"/>
    <cellStyle name="Normal 3" xfId="7" xr:uid="{00000000-0005-0000-0000-000007000000}"/>
    <cellStyle name="Normal 4" xfId="9" xr:uid="{00000000-0005-0000-0000-000008000000}"/>
    <cellStyle name="Normal_TEK586 Command_Details(FW Ver 19.5)" xfId="8" xr:uid="{00000000-0005-0000-0000-000009000000}"/>
    <cellStyle name="Normale" xfId="0" builtinId="0"/>
  </cellStyles>
  <dxfs count="296">
    <dxf>
      <fill>
        <patternFill>
          <bgColor rgb="FFFF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0000"/>
        </patternFill>
      </fill>
    </dxf>
    <dxf>
      <fill>
        <patternFill>
          <bgColor rgb="FFFF0000"/>
        </patternFill>
      </fill>
    </dxf>
    <dxf>
      <fill>
        <patternFill>
          <bgColor indexed="10"/>
        </patternFill>
      </fill>
    </dxf>
    <dxf>
      <font>
        <color theme="0"/>
      </font>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ndense val="0"/>
        <extend val="0"/>
        <color indexed="9"/>
      </font>
      <fill>
        <patternFill patternType="none">
          <bgColor indexed="65"/>
        </patternFill>
      </fill>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dxf>
    <dxf>
      <font>
        <b val="0"/>
        <i/>
        <condense val="0"/>
        <extend val="0"/>
        <color indexed="48"/>
      </font>
      <fill>
        <patternFill patternType="none">
          <bgColor indexed="65"/>
        </patternFill>
      </fill>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lor theme="0" tint="-0.24994659260841701"/>
      </font>
      <fill>
        <patternFill>
          <bgColor theme="0"/>
        </patternFill>
      </fill>
    </dxf>
    <dxf>
      <fill>
        <patternFill>
          <bgColor rgb="FFFF0000"/>
        </patternFill>
      </fill>
    </dxf>
    <dxf>
      <fill>
        <patternFill>
          <bgColor rgb="FFFF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0000"/>
        </patternFill>
      </fill>
    </dxf>
    <dxf>
      <fill>
        <patternFill>
          <bgColor rgb="FFFF0000"/>
        </patternFill>
      </fill>
    </dxf>
    <dxf>
      <fill>
        <patternFill>
          <bgColor indexed="10"/>
        </patternFill>
      </fill>
    </dxf>
    <dxf>
      <font>
        <condense val="0"/>
        <extend val="0"/>
        <color indexed="9"/>
      </font>
      <fill>
        <patternFill patternType="solid">
          <bgColor theme="0"/>
        </patternFill>
      </fill>
      <border>
        <left/>
        <right/>
        <top/>
        <bottom/>
      </border>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ndense val="0"/>
        <extend val="0"/>
        <color indexed="9"/>
      </font>
      <fill>
        <patternFill patternType="none">
          <bgColor indexed="65"/>
        </patternFill>
      </fill>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border>
        <left/>
        <right/>
        <top/>
        <bottom/>
      </border>
    </dxf>
    <dxf>
      <font>
        <condense val="0"/>
        <extend val="0"/>
        <color indexed="9"/>
      </font>
      <fill>
        <patternFill patternType="none">
          <bgColor indexed="65"/>
        </patternFill>
      </fill>
    </dxf>
    <dxf>
      <font>
        <b val="0"/>
        <i/>
        <color theme="0"/>
      </font>
      <fill>
        <patternFill patternType="solid">
          <bgColor theme="0"/>
        </patternFill>
      </fill>
      <border>
        <left/>
        <right/>
        <top/>
        <bottom/>
      </border>
    </dxf>
    <dxf>
      <font>
        <color indexed="55"/>
      </font>
      <fill>
        <patternFill patternType="none">
          <bgColor indexed="65"/>
        </patternFill>
      </fill>
    </dxf>
    <dxf>
      <font>
        <color theme="0" tint="-0.24994659260841701"/>
      </font>
      <fill>
        <patternFill patternType="none">
          <bgColor indexed="65"/>
        </patternFill>
      </fill>
    </dxf>
    <dxf>
      <font>
        <color theme="0"/>
      </font>
      <fill>
        <patternFill>
          <bgColor theme="0"/>
        </patternFill>
      </fill>
      <border>
        <left/>
        <right/>
        <top/>
        <bottom/>
      </border>
    </dxf>
    <dxf>
      <font>
        <color theme="0" tint="-0.24994659260841701"/>
      </font>
      <fill>
        <patternFill>
          <bgColor theme="0"/>
        </patternFill>
      </fill>
    </dxf>
    <dxf>
      <fill>
        <patternFill>
          <bgColor rgb="FFFF0000"/>
        </patternFill>
      </fill>
    </dxf>
    <dxf>
      <font>
        <color theme="0"/>
      </font>
    </dxf>
    <dxf>
      <fill>
        <patternFill>
          <bgColor rgb="FFFF0000"/>
        </patternFill>
      </fill>
    </dxf>
    <dxf>
      <fill>
        <patternFill>
          <bgColor rgb="FFFF0000"/>
        </patternFill>
      </fill>
    </dxf>
    <dxf>
      <fill>
        <patternFill>
          <bgColor indexed="10"/>
        </patternFill>
      </fill>
    </dxf>
    <dxf>
      <font>
        <color theme="0"/>
      </font>
    </dxf>
    <dxf>
      <font>
        <condense val="0"/>
        <extend val="0"/>
        <color indexed="9"/>
      </font>
      <fill>
        <patternFill patternType="solid">
          <bgColor theme="0"/>
        </patternFill>
      </fill>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dxf>
    <dxf>
      <font>
        <b val="0"/>
        <i/>
        <condense val="0"/>
        <extend val="0"/>
        <color indexed="48"/>
      </font>
      <fill>
        <patternFill patternType="none">
          <bgColor indexed="65"/>
        </patternFill>
      </fill>
    </dxf>
    <dxf>
      <font>
        <color indexed="55"/>
      </font>
      <fill>
        <patternFill patternType="none">
          <bgColor indexed="65"/>
        </patternFill>
      </fill>
    </dxf>
    <dxf>
      <font>
        <color theme="0" tint="-0.24994659260841701"/>
      </font>
      <fill>
        <patternFill patternType="none">
          <bgColor indexed="65"/>
        </patternFill>
      </fill>
    </dxf>
    <dxf>
      <font>
        <color theme="0"/>
      </font>
      <fill>
        <patternFill>
          <bgColor theme="0"/>
        </patternFill>
      </fill>
      <border>
        <left/>
        <right/>
        <top/>
        <bottom/>
      </border>
    </dxf>
    <dxf>
      <font>
        <color theme="0" tint="-0.24994659260841701"/>
      </font>
      <fill>
        <patternFill>
          <bgColor theme="0"/>
        </patternFill>
      </fill>
    </dxf>
    <dxf>
      <font>
        <condense val="0"/>
        <extend val="0"/>
        <color indexed="9"/>
      </font>
      <fill>
        <patternFill patternType="solid">
          <bgColor theme="0"/>
        </patternFill>
      </fill>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dxf>
    <dxf>
      <font>
        <b val="0"/>
        <i/>
        <condense val="0"/>
        <extend val="0"/>
        <color indexed="48"/>
      </font>
      <fill>
        <patternFill patternType="none">
          <bgColor indexed="65"/>
        </patternFill>
      </fill>
    </dxf>
    <dxf>
      <font>
        <color indexed="55"/>
      </font>
      <fill>
        <patternFill patternType="none">
          <bgColor indexed="65"/>
        </patternFill>
      </fill>
    </dxf>
    <dxf>
      <font>
        <color theme="0" tint="-0.24994659260841701"/>
      </font>
      <fill>
        <patternFill patternType="none">
          <bgColor indexed="65"/>
        </patternFill>
      </fill>
    </dxf>
    <dxf>
      <font>
        <color theme="0"/>
      </font>
      <fill>
        <patternFill>
          <bgColor theme="0"/>
        </patternFill>
      </fill>
      <border>
        <left/>
        <right/>
        <top/>
        <bottom/>
      </border>
    </dxf>
    <dxf>
      <font>
        <color theme="0" tint="-0.24994659260841701"/>
      </font>
      <fill>
        <patternFill>
          <bgColor theme="0"/>
        </patternFill>
      </fill>
    </dxf>
    <dxf>
      <fill>
        <patternFill>
          <bgColor rgb="FFFF0000"/>
        </patternFill>
      </fill>
    </dxf>
    <dxf>
      <font>
        <color theme="0"/>
      </font>
    </dxf>
    <dxf>
      <fill>
        <patternFill>
          <bgColor rgb="FFFF0000"/>
        </patternFill>
      </fill>
    </dxf>
    <dxf>
      <fill>
        <patternFill>
          <bgColor rgb="FFFF0000"/>
        </patternFill>
      </fill>
    </dxf>
    <dxf>
      <fill>
        <patternFill>
          <bgColor indexed="10"/>
        </patternFill>
      </fill>
    </dxf>
    <dxf>
      <font>
        <color theme="0"/>
      </font>
    </dxf>
    <dxf>
      <font>
        <condense val="0"/>
        <extend val="0"/>
        <color indexed="9"/>
      </font>
      <fill>
        <patternFill patternType="solid">
          <bgColor theme="0"/>
        </patternFill>
      </fill>
      <border>
        <left/>
        <right/>
        <top/>
        <bottom/>
      </border>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ndense val="0"/>
        <extend val="0"/>
        <color indexed="9"/>
      </font>
      <fill>
        <patternFill patternType="none">
          <bgColor indexed="65"/>
        </patternFill>
      </fill>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border>
        <left/>
        <right/>
        <top/>
        <bottom/>
      </border>
    </dxf>
    <dxf>
      <font>
        <condense val="0"/>
        <extend val="0"/>
        <color indexed="9"/>
      </font>
      <fill>
        <patternFill patternType="none">
          <bgColor indexed="65"/>
        </patternFill>
      </fill>
    </dxf>
    <dxf>
      <font>
        <b val="0"/>
        <i/>
        <color theme="0"/>
      </font>
      <fill>
        <patternFill patternType="solid">
          <bgColor theme="0"/>
        </patternFill>
      </fill>
      <border>
        <left/>
        <right/>
        <top/>
        <bottom/>
      </border>
    </dxf>
    <dxf>
      <font>
        <color indexed="55"/>
      </font>
      <fill>
        <patternFill patternType="none">
          <bgColor indexed="65"/>
        </patternFill>
      </fill>
    </dxf>
    <dxf>
      <font>
        <color theme="0" tint="-0.24994659260841701"/>
      </font>
      <fill>
        <patternFill patternType="none">
          <bgColor indexed="65"/>
        </patternFill>
      </fill>
    </dxf>
    <dxf>
      <font>
        <color theme="0"/>
      </font>
      <fill>
        <patternFill>
          <bgColor theme="0"/>
        </patternFill>
      </fill>
      <border>
        <left/>
        <right/>
        <top/>
        <bottom/>
      </border>
    </dxf>
    <dxf>
      <font>
        <color theme="0" tint="-0.24994659260841701"/>
      </font>
      <fill>
        <patternFill>
          <bgColor theme="0"/>
        </patternFill>
      </fill>
    </dxf>
    <dxf>
      <fill>
        <patternFill>
          <bgColor rgb="FFFF0000"/>
        </patternFill>
      </fill>
    </dxf>
    <dxf>
      <font>
        <condense val="0"/>
        <extend val="0"/>
        <color indexed="9"/>
      </font>
      <fill>
        <patternFill patternType="solid">
          <bgColor theme="0"/>
        </patternFill>
      </fill>
      <border>
        <left/>
        <right/>
        <top/>
        <bottom/>
      </border>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ndense val="0"/>
        <extend val="0"/>
        <color indexed="9"/>
      </font>
      <fill>
        <patternFill patternType="none">
          <bgColor indexed="65"/>
        </patternFill>
      </fill>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border>
        <left/>
        <right/>
        <top/>
        <bottom/>
      </border>
    </dxf>
    <dxf>
      <font>
        <condense val="0"/>
        <extend val="0"/>
        <color indexed="9"/>
      </font>
      <fill>
        <patternFill patternType="none">
          <bgColor indexed="65"/>
        </patternFill>
      </fill>
    </dxf>
    <dxf>
      <font>
        <b val="0"/>
        <i/>
        <color theme="0"/>
      </font>
      <fill>
        <patternFill patternType="solid">
          <bgColor theme="0"/>
        </patternFill>
      </fill>
      <border>
        <left/>
        <right/>
        <top/>
        <bottom/>
      </border>
    </dxf>
    <dxf>
      <font>
        <color indexed="55"/>
      </font>
      <fill>
        <patternFill patternType="none">
          <bgColor indexed="65"/>
        </patternFill>
      </fill>
    </dxf>
    <dxf>
      <font>
        <color theme="0" tint="-0.24994659260841701"/>
      </font>
      <fill>
        <patternFill patternType="none">
          <bgColor indexed="65"/>
        </patternFill>
      </fill>
    </dxf>
    <dxf>
      <font>
        <color theme="0"/>
      </font>
      <fill>
        <patternFill>
          <bgColor theme="0"/>
        </patternFill>
      </fill>
      <border>
        <left/>
        <right/>
        <top/>
        <bottom/>
      </border>
    </dxf>
    <dxf>
      <font>
        <color theme="0" tint="-0.24994659260841701"/>
      </font>
      <fill>
        <patternFill>
          <bgColor theme="0"/>
        </patternFill>
      </fill>
    </dxf>
    <dxf>
      <fill>
        <patternFill>
          <bgColor rgb="FFFF0000"/>
        </patternFill>
      </fill>
    </dxf>
    <dxf>
      <fill>
        <patternFill>
          <bgColor rgb="FFFF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0000"/>
        </patternFill>
      </fill>
    </dxf>
    <dxf>
      <fill>
        <patternFill>
          <bgColor rgb="FFFF0000"/>
        </patternFill>
      </fill>
    </dxf>
    <dxf>
      <fill>
        <patternFill>
          <bgColor indexed="10"/>
        </patternFill>
      </fill>
    </dxf>
    <dxf>
      <fill>
        <patternFill>
          <bgColor rgb="FFFF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indexed="10"/>
        </patternFill>
      </fill>
    </dxf>
    <dxf>
      <font>
        <color theme="0"/>
      </font>
    </dxf>
    <dxf>
      <font>
        <condense val="0"/>
        <extend val="0"/>
        <color indexed="9"/>
      </font>
      <fill>
        <patternFill patternType="none">
          <bgColor indexed="65"/>
        </patternFill>
      </fill>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dxf>
    <dxf>
      <font>
        <b val="0"/>
        <i/>
        <condense val="0"/>
        <extend val="0"/>
        <color indexed="48"/>
      </font>
      <fill>
        <patternFill patternType="none">
          <bgColor indexed="65"/>
        </patternFill>
      </fill>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lor theme="0" tint="-0.24994659260841701"/>
      </font>
      <fill>
        <patternFill>
          <bgColor theme="0"/>
        </patternFill>
      </fill>
    </dxf>
    <dxf>
      <fill>
        <patternFill>
          <bgColor rgb="FFFF0000"/>
        </patternFill>
      </fill>
    </dxf>
    <dxf>
      <font>
        <color theme="0"/>
      </font>
    </dxf>
    <dxf>
      <font>
        <color theme="0"/>
      </font>
    </dxf>
    <dxf>
      <font>
        <color theme="0"/>
      </font>
    </dxf>
    <dxf>
      <font>
        <color theme="0"/>
      </font>
    </dxf>
    <dxf>
      <font>
        <color theme="0"/>
      </font>
    </dxf>
    <dxf>
      <fill>
        <patternFill>
          <bgColor rgb="FFFF0000"/>
        </patternFill>
      </fill>
    </dxf>
    <dxf>
      <fill>
        <patternFill>
          <bgColor rgb="FFFF0000"/>
        </patternFill>
      </fill>
    </dxf>
    <dxf>
      <fill>
        <patternFill>
          <bgColor indexed="10"/>
        </patternFill>
      </fill>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lor theme="0" tint="-0.24994659260841701"/>
      </font>
      <fill>
        <patternFill>
          <bgColor theme="0"/>
        </patternFill>
      </fill>
    </dxf>
    <dxf>
      <fill>
        <patternFill>
          <bgColor rgb="FFFF0000"/>
        </patternFill>
      </fill>
    </dxf>
    <dxf>
      <fill>
        <patternFill>
          <bgColor rgb="FFFF0000"/>
        </patternFill>
      </fill>
    </dxf>
    <dxf>
      <fill>
        <patternFill>
          <bgColor rgb="FFFF0000"/>
        </patternFill>
      </fill>
    </dxf>
    <dxf>
      <fill>
        <patternFill>
          <bgColor indexed="10"/>
        </patternFill>
      </fill>
    </dxf>
    <dxf>
      <font>
        <color theme="0"/>
      </font>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lor theme="0" tint="-0.24994659260841701"/>
      </font>
      <fill>
        <patternFill>
          <bgColor theme="0"/>
        </patternFill>
      </fill>
    </dxf>
    <dxf>
      <font>
        <condense val="0"/>
        <extend val="0"/>
        <color indexed="9"/>
      </font>
      <fill>
        <patternFill patternType="none">
          <bgColor indexed="65"/>
        </patternFill>
      </fill>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dxf>
    <dxf>
      <font>
        <b val="0"/>
        <i/>
        <condense val="0"/>
        <extend val="0"/>
        <color indexed="48"/>
      </font>
      <fill>
        <patternFill patternType="none">
          <bgColor indexed="65"/>
        </patternFill>
      </fill>
    </dxf>
    <dxf>
      <fill>
        <patternFill>
          <bgColor rgb="FFFF0000"/>
        </patternFill>
      </fill>
    </dxf>
    <dxf>
      <fill>
        <patternFill>
          <bgColor rgb="FFFF0000"/>
        </patternFill>
      </fill>
    </dxf>
    <dxf>
      <fill>
        <patternFill>
          <bgColor rgb="FFFF0000"/>
        </patternFill>
      </fill>
    </dxf>
    <dxf>
      <fill>
        <patternFill>
          <bgColor indexed="10"/>
        </patternFill>
      </fill>
    </dxf>
    <dxf>
      <font>
        <color theme="0"/>
      </font>
    </dxf>
    <dxf>
      <font>
        <condense val="0"/>
        <extend val="0"/>
        <color indexed="9"/>
      </font>
      <fill>
        <patternFill patternType="solid">
          <bgColor theme="0"/>
        </patternFill>
      </fill>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border>
        <left/>
        <right/>
        <top/>
        <bottom/>
      </border>
    </dxf>
    <dxf>
      <font>
        <condense val="0"/>
        <extend val="0"/>
        <color indexed="9"/>
      </font>
      <fill>
        <patternFill patternType="solid">
          <bgColor theme="0"/>
        </patternFill>
      </fill>
    </dxf>
    <dxf>
      <font>
        <b val="0"/>
        <i/>
        <condense val="0"/>
        <extend val="0"/>
        <color indexed="48"/>
      </font>
      <fill>
        <patternFill patternType="solid">
          <bgColor theme="0"/>
        </patternFill>
      </fill>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lor theme="0" tint="-0.24994659260841701"/>
      </font>
      <fill>
        <patternFill>
          <bgColor theme="0"/>
        </patternFill>
      </fill>
    </dxf>
    <dxf>
      <font>
        <color theme="0"/>
      </font>
    </dxf>
    <dxf>
      <font>
        <color theme="0"/>
      </font>
    </dxf>
    <dxf>
      <font>
        <color theme="0"/>
      </font>
    </dxf>
    <dxf>
      <font>
        <color theme="0"/>
      </font>
    </dxf>
    <dxf>
      <font>
        <color theme="0"/>
      </font>
    </dxf>
    <dxf>
      <fill>
        <patternFill>
          <bgColor rgb="FFFF0000"/>
        </patternFill>
      </fill>
    </dxf>
    <dxf>
      <font>
        <color theme="0"/>
      </font>
    </dxf>
    <dxf>
      <font>
        <color theme="0"/>
      </font>
    </dxf>
    <dxf>
      <font>
        <color theme="0"/>
      </font>
    </dxf>
    <dxf>
      <fill>
        <patternFill>
          <bgColor rgb="FFFF0000"/>
        </patternFill>
      </fill>
    </dxf>
    <dxf>
      <fill>
        <patternFill>
          <bgColor rgb="FFFF0000"/>
        </patternFill>
      </fill>
    </dxf>
    <dxf>
      <fill>
        <patternFill>
          <bgColor indexed="10"/>
        </patternFill>
      </fill>
    </dxf>
    <dxf>
      <font>
        <color rgb="FFFF0000"/>
      </font>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dxf>
    <dxf>
      <font>
        <condense val="0"/>
        <extend val="0"/>
        <color indexed="9"/>
      </font>
      <fill>
        <patternFill patternType="none">
          <bgColor indexed="65"/>
        </patternFill>
      </fill>
    </dxf>
    <dxf>
      <font>
        <condense val="0"/>
        <extend val="0"/>
        <color indexed="9"/>
      </font>
      <fill>
        <patternFill patternType="none">
          <bgColor indexed="65"/>
        </patternFill>
      </fill>
    </dxf>
    <dxf>
      <font>
        <condense val="0"/>
        <extend val="0"/>
        <color indexed="9"/>
      </font>
      <fill>
        <patternFill patternType="none">
          <bgColor indexed="65"/>
        </patternFill>
      </fill>
      <border>
        <left/>
        <right/>
        <top/>
        <bottom/>
      </border>
    </dxf>
    <dxf>
      <font>
        <color theme="0" tint="-0.24994659260841701"/>
      </font>
      <fill>
        <patternFill>
          <bgColor theme="0"/>
        </patternFill>
      </fill>
    </dxf>
    <dxf>
      <fill>
        <patternFill>
          <bgColor rgb="FFFF0000"/>
        </patternFill>
      </fill>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dxf>
    <dxf>
      <font>
        <condense val="0"/>
        <extend val="0"/>
        <color indexed="9"/>
      </font>
      <fill>
        <patternFill patternType="none">
          <bgColor indexed="65"/>
        </patternFill>
      </fill>
    </dxf>
    <dxf>
      <font>
        <condense val="0"/>
        <extend val="0"/>
        <color indexed="9"/>
      </font>
      <fill>
        <patternFill patternType="none">
          <bgColor indexed="65"/>
        </patternFill>
      </fill>
    </dxf>
    <dxf>
      <font>
        <condense val="0"/>
        <extend val="0"/>
        <color indexed="9"/>
      </font>
      <fill>
        <patternFill patternType="none">
          <bgColor indexed="65"/>
        </patternFill>
      </fill>
      <border>
        <left/>
        <right/>
        <top/>
        <bottom/>
      </border>
    </dxf>
    <dxf>
      <font>
        <color theme="0" tint="-0.24994659260841701"/>
      </font>
      <fill>
        <patternFill>
          <bgColor theme="0"/>
        </patternFill>
      </fill>
    </dxf>
    <dxf>
      <fill>
        <patternFill>
          <bgColor rgb="FFFF0000"/>
        </patternFill>
      </fill>
    </dxf>
    <dxf>
      <font>
        <color theme="0"/>
      </font>
    </dxf>
    <dxf>
      <font>
        <color theme="0"/>
      </font>
    </dxf>
    <dxf>
      <font>
        <color theme="0"/>
      </font>
    </dxf>
    <dxf>
      <font>
        <color theme="0"/>
      </font>
    </dxf>
    <dxf>
      <fill>
        <patternFill>
          <bgColor indexed="10"/>
        </patternFill>
      </fill>
    </dxf>
    <dxf>
      <font>
        <color theme="0"/>
      </font>
    </dxf>
    <dxf>
      <fill>
        <patternFill>
          <bgColor rgb="FFFF0000"/>
        </patternFill>
      </fill>
    </dxf>
    <dxf>
      <fill>
        <patternFill>
          <bgColor rgb="FFFF0000"/>
        </patternFill>
      </fill>
    </dxf>
    <dxf>
      <fill>
        <patternFill>
          <bgColor indexed="10"/>
        </patternFill>
      </fill>
    </dxf>
    <dxf>
      <font>
        <color theme="0"/>
      </font>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lor indexed="55"/>
      </font>
      <fill>
        <patternFill patternType="none">
          <bgColor indexed="65"/>
        </patternFill>
      </fill>
    </dxf>
    <dxf>
      <font>
        <color theme="0" tint="-0.24994659260841701"/>
      </font>
      <fill>
        <patternFill patternType="none">
          <bgColor indexed="65"/>
        </patternFill>
      </fill>
    </dxf>
    <dxf>
      <font>
        <color theme="0" tint="-0.24994659260841701"/>
      </font>
      <fill>
        <patternFill>
          <bgColor theme="0"/>
        </patternFill>
      </fill>
    </dxf>
    <dxf>
      <font>
        <color theme="0" tint="-0.24994659260841701"/>
      </font>
      <fill>
        <patternFill>
          <bgColor theme="0"/>
        </patternFill>
      </fill>
    </dxf>
    <dxf>
      <fill>
        <patternFill>
          <bgColor rgb="FFFF0000"/>
        </patternFill>
      </fill>
    </dxf>
    <dxf>
      <font>
        <color rgb="FF9C0006"/>
      </font>
      <fill>
        <patternFill>
          <bgColor rgb="FFFFC7CE"/>
        </patternFill>
      </fill>
    </dxf>
    <dxf>
      <fill>
        <patternFill>
          <bgColor theme="4" tint="0.59996337778862885"/>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ont>
        <color theme="0"/>
      </font>
    </dxf>
    <dxf>
      <font>
        <color theme="0"/>
      </font>
    </dxf>
    <dxf>
      <font>
        <color theme="0"/>
      </font>
    </dxf>
    <dxf>
      <font>
        <color theme="0"/>
      </font>
    </dxf>
    <dxf>
      <fill>
        <patternFill>
          <bgColor rgb="FFFF0000"/>
        </patternFill>
      </fill>
    </dxf>
    <dxf>
      <font>
        <color theme="0"/>
      </font>
    </dxf>
    <dxf>
      <font>
        <color theme="0"/>
      </font>
    </dxf>
    <dxf>
      <font>
        <color theme="0"/>
      </font>
    </dxf>
    <dxf>
      <fill>
        <patternFill>
          <bgColor rgb="FFFF0000"/>
        </patternFill>
      </fill>
    </dxf>
    <dxf>
      <fill>
        <patternFill>
          <bgColor rgb="FFFF0000"/>
        </patternFill>
      </fill>
    </dxf>
    <dxf>
      <fill>
        <patternFill>
          <bgColor indexed="10"/>
        </patternFill>
      </fill>
    </dxf>
  </dxfs>
  <tableStyles count="0" defaultTableStyle="TableStyleMedium9" defaultPivotStyle="PivotStyleLight16"/>
  <colors>
    <mruColors>
      <color rgb="FFC0C0C0"/>
      <color rgb="FFFF00FF"/>
      <color rgb="FFFFFF00"/>
      <color rgb="FF00008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7.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openxmlformats.org/officeDocument/2006/relationships/externalLink" Target="externalLinks/externalLink10.xml"/><Relationship Id="rId47" Type="http://schemas.openxmlformats.org/officeDocument/2006/relationships/theme" Target="theme/theme1.xml"/><Relationship Id="rId50"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5.xml"/><Relationship Id="rId40" Type="http://schemas.openxmlformats.org/officeDocument/2006/relationships/externalLink" Target="externalLinks/externalLink8.xml"/><Relationship Id="rId45" Type="http://schemas.openxmlformats.org/officeDocument/2006/relationships/externalLink" Target="externalLinks/externalLink1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2.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43" Type="http://schemas.openxmlformats.org/officeDocument/2006/relationships/externalLink" Target="externalLinks/externalLink11.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externalLink" Target="externalLinks/externalLink6.xml"/><Relationship Id="rId46" Type="http://schemas.openxmlformats.org/officeDocument/2006/relationships/externalLink" Target="externalLinks/externalLink14.xml"/><Relationship Id="rId20" Type="http://schemas.openxmlformats.org/officeDocument/2006/relationships/worksheet" Target="worksheets/sheet20.xml"/><Relationship Id="rId41" Type="http://schemas.openxmlformats.org/officeDocument/2006/relationships/externalLink" Target="externalLinks/externalLink9.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'908'!$J$66:$J$93</c:f>
            </c:numRef>
          </c:xVal>
          <c:yVal>
            <c:numRef>
              <c:f>'908'!$C$66:$C$93</c:f>
            </c:numRef>
          </c:yVal>
          <c:smooth val="0"/>
          <c:extLst>
            <c:ext xmlns:c16="http://schemas.microsoft.com/office/drawing/2014/chart" uri="{C3380CC4-5D6E-409C-BE32-E72D297353CC}">
              <c16:uniqueId val="{00000001-7167-4DA9-9492-6C6508EEF558}"/>
            </c:ext>
          </c:extLst>
        </c:ser>
        <c:dLbls>
          <c:showLegendKey val="0"/>
          <c:showVal val="0"/>
          <c:showCatName val="0"/>
          <c:showSerName val="0"/>
          <c:showPercent val="0"/>
          <c:showBubbleSize val="0"/>
        </c:dLbls>
        <c:axId val="118977024"/>
        <c:axId val="118974144"/>
      </c:scatterChart>
      <c:scatterChart>
        <c:scatterStyle val="lineMarker"/>
        <c:varyColors val="0"/>
        <c:ser>
          <c:idx val="1"/>
          <c:order val="1"/>
          <c:tx>
            <c:v>SRC</c:v>
          </c:tx>
          <c:spPr>
            <a:ln w="12700">
              <a:solidFill>
                <a:srgbClr val="FF00FF"/>
              </a:solidFill>
              <a:prstDash val="solid"/>
            </a:ln>
          </c:spPr>
          <c:marker>
            <c:symbol val="none"/>
          </c:marker>
          <c:xVal>
            <c:numRef>
              <c:f>'908'!$J$66:$J$93</c:f>
            </c:numRef>
          </c:xVal>
          <c:yVal>
            <c:numRef>
              <c:f>'908'!$D$66:$D$93</c:f>
            </c:numRef>
          </c:yVal>
          <c:smooth val="1"/>
          <c:extLst>
            <c:ext xmlns:c16="http://schemas.microsoft.com/office/drawing/2014/chart" uri="{C3380CC4-5D6E-409C-BE32-E72D297353CC}">
              <c16:uniqueId val="{00000002-7167-4DA9-9492-6C6508EEF558}"/>
            </c:ext>
          </c:extLst>
        </c:ser>
        <c:ser>
          <c:idx val="2"/>
          <c:order val="2"/>
          <c:tx>
            <c:v>Rssi</c:v>
          </c:tx>
          <c:spPr>
            <a:ln w="12700">
              <a:solidFill>
                <a:srgbClr val="FFFF00"/>
              </a:solidFill>
              <a:prstDash val="solid"/>
            </a:ln>
          </c:spPr>
          <c:marker>
            <c:symbol val="none"/>
          </c:marker>
          <c:xVal>
            <c:numRef>
              <c:f>'908'!$J$66:$J$93</c:f>
            </c:numRef>
          </c:xVal>
          <c:yVal>
            <c:numRef>
              <c:f>'908'!$E$66:$E$93</c:f>
            </c:numRef>
          </c:yVal>
          <c:smooth val="1"/>
          <c:extLst>
            <c:ext xmlns:c16="http://schemas.microsoft.com/office/drawing/2014/chart" uri="{C3380CC4-5D6E-409C-BE32-E72D297353CC}">
              <c16:uniqueId val="{00000003-7167-4DA9-9492-6C6508EEF558}"/>
            </c:ext>
          </c:extLst>
        </c:ser>
        <c:dLbls>
          <c:showLegendKey val="0"/>
          <c:showVal val="0"/>
          <c:showCatName val="0"/>
          <c:showSerName val="0"/>
          <c:showPercent val="0"/>
          <c:showBubbleSize val="0"/>
        </c:dLbls>
        <c:axId val="118974720"/>
        <c:axId val="118977600"/>
      </c:scatterChart>
      <c:valAx>
        <c:axId val="118977024"/>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144"/>
        <c:crosses val="autoZero"/>
        <c:crossBetween val="midCat"/>
      </c:valAx>
      <c:valAx>
        <c:axId val="118974144"/>
        <c:scaling>
          <c:orientation val="minMax"/>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7024"/>
        <c:crosses val="autoZero"/>
        <c:crossBetween val="midCat"/>
        <c:minorUnit val="0.4"/>
      </c:valAx>
      <c:valAx>
        <c:axId val="118974720"/>
        <c:scaling>
          <c:orientation val="minMax"/>
        </c:scaling>
        <c:delete val="1"/>
        <c:axPos val="b"/>
        <c:numFmt formatCode="0.00" sourceLinked="1"/>
        <c:majorTickMark val="out"/>
        <c:minorTickMark val="none"/>
        <c:tickLblPos val="nextTo"/>
        <c:crossAx val="118977600"/>
        <c:crosses val="autoZero"/>
        <c:crossBetween val="midCat"/>
      </c:valAx>
      <c:valAx>
        <c:axId val="118977600"/>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72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753424657534248E-2"/>
          <c:y val="6.9582504970178927E-2"/>
          <c:w val="0.83561643835616439"/>
          <c:h val="0.85288270377733599"/>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'822'!$J$66:$J$93</c:f>
            </c:numRef>
          </c:xVal>
          <c:yVal>
            <c:numRef>
              <c:f>'822'!$C$66:$C$93</c:f>
            </c:numRef>
          </c:yVal>
          <c:smooth val="0"/>
          <c:extLst>
            <c:ext xmlns:c16="http://schemas.microsoft.com/office/drawing/2014/chart" uri="{C3380CC4-5D6E-409C-BE32-E72D297353CC}">
              <c16:uniqueId val="{00000001-7CB5-4A66-9050-21795D7F4E86}"/>
            </c:ext>
          </c:extLst>
        </c:ser>
        <c:dLbls>
          <c:showLegendKey val="0"/>
          <c:showVal val="0"/>
          <c:showCatName val="0"/>
          <c:showSerName val="0"/>
          <c:showPercent val="0"/>
          <c:showBubbleSize val="0"/>
        </c:dLbls>
        <c:axId val="203811456"/>
        <c:axId val="203817344"/>
      </c:scatterChart>
      <c:scatterChart>
        <c:scatterStyle val="lineMarker"/>
        <c:varyColors val="0"/>
        <c:ser>
          <c:idx val="1"/>
          <c:order val="1"/>
          <c:tx>
            <c:v>SRC</c:v>
          </c:tx>
          <c:spPr>
            <a:ln w="12700">
              <a:solidFill>
                <a:srgbClr val="FF00FF"/>
              </a:solidFill>
              <a:prstDash val="solid"/>
            </a:ln>
          </c:spPr>
          <c:marker>
            <c:symbol val="none"/>
          </c:marker>
          <c:xVal>
            <c:numRef>
              <c:f>'822'!$J$66:$J$93</c:f>
            </c:numRef>
          </c:xVal>
          <c:yVal>
            <c:numRef>
              <c:f>'822'!$D$66:$D$93</c:f>
            </c:numRef>
          </c:yVal>
          <c:smooth val="1"/>
          <c:extLst>
            <c:ext xmlns:c16="http://schemas.microsoft.com/office/drawing/2014/chart" uri="{C3380CC4-5D6E-409C-BE32-E72D297353CC}">
              <c16:uniqueId val="{00000002-7CB5-4A66-9050-21795D7F4E86}"/>
            </c:ext>
          </c:extLst>
        </c:ser>
        <c:ser>
          <c:idx val="2"/>
          <c:order val="2"/>
          <c:tx>
            <c:v>Rssi</c:v>
          </c:tx>
          <c:spPr>
            <a:ln w="12700">
              <a:solidFill>
                <a:srgbClr val="FFFF00"/>
              </a:solidFill>
              <a:prstDash val="solid"/>
            </a:ln>
          </c:spPr>
          <c:marker>
            <c:symbol val="none"/>
          </c:marker>
          <c:xVal>
            <c:numRef>
              <c:f>'822'!$J$66:$J$93</c:f>
            </c:numRef>
          </c:xVal>
          <c:yVal>
            <c:numRef>
              <c:f>'822'!$E$66:$E$93</c:f>
            </c:numRef>
          </c:yVal>
          <c:smooth val="1"/>
          <c:extLst>
            <c:ext xmlns:c16="http://schemas.microsoft.com/office/drawing/2014/chart" uri="{C3380CC4-5D6E-409C-BE32-E72D297353CC}">
              <c16:uniqueId val="{00000003-7CB5-4A66-9050-21795D7F4E86}"/>
            </c:ext>
          </c:extLst>
        </c:ser>
        <c:dLbls>
          <c:showLegendKey val="0"/>
          <c:showVal val="0"/>
          <c:showCatName val="0"/>
          <c:showSerName val="0"/>
          <c:showPercent val="0"/>
          <c:showBubbleSize val="0"/>
        </c:dLbls>
        <c:axId val="203818880"/>
        <c:axId val="203820416"/>
      </c:scatterChart>
      <c:valAx>
        <c:axId val="203811456"/>
        <c:scaling>
          <c:orientation val="minMax"/>
          <c:min val="0"/>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817344"/>
        <c:crosses val="autoZero"/>
        <c:crossBetween val="midCat"/>
      </c:valAx>
      <c:valAx>
        <c:axId val="203817344"/>
        <c:scaling>
          <c:orientation val="minMax"/>
          <c:max val="2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811456"/>
        <c:crosses val="autoZero"/>
        <c:crossBetween val="midCat"/>
        <c:minorUnit val="0.4"/>
      </c:valAx>
      <c:valAx>
        <c:axId val="203818880"/>
        <c:scaling>
          <c:orientation val="minMax"/>
        </c:scaling>
        <c:delete val="1"/>
        <c:axPos val="b"/>
        <c:numFmt formatCode="0.00" sourceLinked="1"/>
        <c:majorTickMark val="out"/>
        <c:minorTickMark val="none"/>
        <c:tickLblPos val="nextTo"/>
        <c:crossAx val="203820416"/>
        <c:crosses val="autoZero"/>
        <c:crossBetween val="midCat"/>
      </c:valAx>
      <c:valAx>
        <c:axId val="203820416"/>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81888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79109589041095896"/>
          <c:y val="0.4234592445328032"/>
          <c:w val="0.20034246575342465"/>
          <c:h val="0.15506958250497019"/>
        </c:manualLayout>
      </c:layout>
      <c:overlay val="0"/>
      <c:spPr>
        <a:solidFill>
          <a:srgbClr val="FFFFFF"/>
        </a:solidFill>
        <a:ln w="3175">
          <a:solidFill>
            <a:srgbClr val="000000"/>
          </a:solidFill>
          <a:prstDash val="solid"/>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753424657534248E-2"/>
          <c:y val="6.9582504970178927E-2"/>
          <c:w val="0.83561643835616439"/>
          <c:h val="0.85288270377733599"/>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'898'!$J$66:$J$93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'898'!$C$66:$C$93</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1-6ED2-42F9-B703-84327FF3598A}"/>
            </c:ext>
          </c:extLst>
        </c:ser>
        <c:dLbls>
          <c:showLegendKey val="0"/>
          <c:showVal val="0"/>
          <c:showCatName val="0"/>
          <c:showSerName val="0"/>
          <c:showPercent val="0"/>
          <c:showBubbleSize val="0"/>
        </c:dLbls>
        <c:axId val="203811456"/>
        <c:axId val="203817344"/>
      </c:scatterChart>
      <c:scatterChart>
        <c:scatterStyle val="lineMarker"/>
        <c:varyColors val="0"/>
        <c:ser>
          <c:idx val="1"/>
          <c:order val="1"/>
          <c:tx>
            <c:v>SRC</c:v>
          </c:tx>
          <c:spPr>
            <a:ln w="12700">
              <a:solidFill>
                <a:srgbClr val="FF00FF"/>
              </a:solidFill>
              <a:prstDash val="solid"/>
            </a:ln>
          </c:spPr>
          <c:marker>
            <c:symbol val="none"/>
          </c:marker>
          <c:xVal>
            <c:numRef>
              <c:f>'898'!$J$66:$J$93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'898'!$D$66:$D$93</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2-6ED2-42F9-B703-84327FF3598A}"/>
            </c:ext>
          </c:extLst>
        </c:ser>
        <c:ser>
          <c:idx val="2"/>
          <c:order val="2"/>
          <c:tx>
            <c:v>Rssi</c:v>
          </c:tx>
          <c:spPr>
            <a:ln w="12700">
              <a:solidFill>
                <a:srgbClr val="FFFF00"/>
              </a:solidFill>
              <a:prstDash val="solid"/>
            </a:ln>
          </c:spPr>
          <c:marker>
            <c:symbol val="none"/>
          </c:marker>
          <c:xVal>
            <c:numRef>
              <c:f>'898'!$J$66:$J$93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'898'!$E$66:$E$93</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3-6ED2-42F9-B703-84327FF3598A}"/>
            </c:ext>
          </c:extLst>
        </c:ser>
        <c:dLbls>
          <c:showLegendKey val="0"/>
          <c:showVal val="0"/>
          <c:showCatName val="0"/>
          <c:showSerName val="0"/>
          <c:showPercent val="0"/>
          <c:showBubbleSize val="0"/>
        </c:dLbls>
        <c:axId val="203818880"/>
        <c:axId val="203820416"/>
      </c:scatterChart>
      <c:valAx>
        <c:axId val="203811456"/>
        <c:scaling>
          <c:orientation val="minMax"/>
          <c:min val="0"/>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817344"/>
        <c:crosses val="autoZero"/>
        <c:crossBetween val="midCat"/>
      </c:valAx>
      <c:valAx>
        <c:axId val="203817344"/>
        <c:scaling>
          <c:orientation val="minMax"/>
          <c:max val="2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811456"/>
        <c:crosses val="autoZero"/>
        <c:crossBetween val="midCat"/>
        <c:minorUnit val="0.4"/>
      </c:valAx>
      <c:valAx>
        <c:axId val="203818880"/>
        <c:scaling>
          <c:orientation val="minMax"/>
        </c:scaling>
        <c:delete val="1"/>
        <c:axPos val="b"/>
        <c:numFmt formatCode="0.00" sourceLinked="1"/>
        <c:majorTickMark val="out"/>
        <c:minorTickMark val="none"/>
        <c:tickLblPos val="nextTo"/>
        <c:crossAx val="203820416"/>
        <c:crosses val="autoZero"/>
        <c:crossBetween val="midCat"/>
      </c:valAx>
      <c:valAx>
        <c:axId val="203820416"/>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81888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79109589041095896"/>
          <c:y val="0.4234592445328032"/>
          <c:w val="0.20034246575342465"/>
          <c:h val="0.15506958250497019"/>
        </c:manualLayout>
      </c:layout>
      <c:overlay val="0"/>
      <c:spPr>
        <a:solidFill>
          <a:srgbClr val="FFFFFF"/>
        </a:solidFill>
        <a:ln w="3175">
          <a:solidFill>
            <a:srgbClr val="000000"/>
          </a:solidFill>
          <a:prstDash val="solid"/>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'733'!$J$66:$J$93</c:f>
              <c:numCache>
                <c:formatCode>0.00</c:formatCode>
                <c:ptCount val="28"/>
                <c:pt idx="0">
                  <c:v>8.3333333333333329E-2</c:v>
                </c:pt>
                <c:pt idx="1">
                  <c:v>8.0357142857142849E-2</c:v>
                </c:pt>
                <c:pt idx="2">
                  <c:v>7.738095238095237E-2</c:v>
                </c:pt>
                <c:pt idx="3">
                  <c:v>7.440476190476189E-2</c:v>
                </c:pt>
                <c:pt idx="4">
                  <c:v>7.1428571428571411E-2</c:v>
                </c:pt>
                <c:pt idx="5">
                  <c:v>6.8452380952380931E-2</c:v>
                </c:pt>
                <c:pt idx="6">
                  <c:v>6.5476190476190452E-2</c:v>
                </c:pt>
                <c:pt idx="7">
                  <c:v>6.2499999999999972E-2</c:v>
                </c:pt>
                <c:pt idx="8">
                  <c:v>5.9523809523809493E-2</c:v>
                </c:pt>
                <c:pt idx="9">
                  <c:v>5.6547619047619013E-2</c:v>
                </c:pt>
                <c:pt idx="10">
                  <c:v>5.3571428571428534E-2</c:v>
                </c:pt>
                <c:pt idx="11">
                  <c:v>5.0595238095238054E-2</c:v>
                </c:pt>
                <c:pt idx="12">
                  <c:v>4.7619047619047575E-2</c:v>
                </c:pt>
                <c:pt idx="13">
                  <c:v>4.4642857142857095E-2</c:v>
                </c:pt>
                <c:pt idx="14">
                  <c:v>4.1666666666666616E-2</c:v>
                </c:pt>
                <c:pt idx="15">
                  <c:v>3.8690476190476136E-2</c:v>
                </c:pt>
                <c:pt idx="16">
                  <c:v>3.5714285714285657E-2</c:v>
                </c:pt>
                <c:pt idx="17">
                  <c:v>3.2738095238095177E-2</c:v>
                </c:pt>
                <c:pt idx="18">
                  <c:v>2.9761904761904701E-2</c:v>
                </c:pt>
                <c:pt idx="19">
                  <c:v>2.6785714285714225E-2</c:v>
                </c:pt>
                <c:pt idx="20">
                  <c:v>2.3809523809523749E-2</c:v>
                </c:pt>
                <c:pt idx="21">
                  <c:v>2.0833333333333273E-2</c:v>
                </c:pt>
                <c:pt idx="22">
                  <c:v>1.7857142857142797E-2</c:v>
                </c:pt>
                <c:pt idx="23">
                  <c:v>1.4880952380952321E-2</c:v>
                </c:pt>
                <c:pt idx="24">
                  <c:v>1.1904761904761845E-2</c:v>
                </c:pt>
                <c:pt idx="25">
                  <c:v>8.9285714285713691E-3</c:v>
                </c:pt>
                <c:pt idx="26">
                  <c:v>5.9523809523808931E-3</c:v>
                </c:pt>
                <c:pt idx="27">
                  <c:v>2.976190476190417E-3</c:v>
                </c:pt>
              </c:numCache>
            </c:numRef>
          </c:xVal>
          <c:yVal>
            <c:numRef>
              <c:f>'733'!$C$66:$C$93</c:f>
              <c:numCache>
                <c:formatCode>General</c:formatCode>
                <c:ptCount val="28"/>
                <c:pt idx="0">
                  <c:v>119</c:v>
                </c:pt>
                <c:pt idx="1">
                  <c:v>119</c:v>
                </c:pt>
                <c:pt idx="2">
                  <c:v>118</c:v>
                </c:pt>
                <c:pt idx="3">
                  <c:v>119</c:v>
                </c:pt>
                <c:pt idx="4">
                  <c:v>119</c:v>
                </c:pt>
                <c:pt idx="5">
                  <c:v>119</c:v>
                </c:pt>
                <c:pt idx="6">
                  <c:v>119</c:v>
                </c:pt>
                <c:pt idx="7">
                  <c:v>118</c:v>
                </c:pt>
                <c:pt idx="8">
                  <c:v>118</c:v>
                </c:pt>
                <c:pt idx="9">
                  <c:v>118</c:v>
                </c:pt>
                <c:pt idx="10">
                  <c:v>119</c:v>
                </c:pt>
                <c:pt idx="11">
                  <c:v>118</c:v>
                </c:pt>
                <c:pt idx="12">
                  <c:v>118</c:v>
                </c:pt>
                <c:pt idx="13">
                  <c:v>118</c:v>
                </c:pt>
                <c:pt idx="14">
                  <c:v>119</c:v>
                </c:pt>
                <c:pt idx="15">
                  <c:v>119</c:v>
                </c:pt>
                <c:pt idx="16">
                  <c:v>119</c:v>
                </c:pt>
                <c:pt idx="17">
                  <c:v>119</c:v>
                </c:pt>
                <c:pt idx="18">
                  <c:v>119</c:v>
                </c:pt>
                <c:pt idx="19">
                  <c:v>119</c:v>
                </c:pt>
                <c:pt idx="20">
                  <c:v>119</c:v>
                </c:pt>
                <c:pt idx="21">
                  <c:v>119</c:v>
                </c:pt>
                <c:pt idx="22">
                  <c:v>119</c:v>
                </c:pt>
                <c:pt idx="23">
                  <c:v>119</c:v>
                </c:pt>
                <c:pt idx="24">
                  <c:v>119</c:v>
                </c:pt>
                <c:pt idx="25">
                  <c:v>0</c:v>
                </c:pt>
                <c:pt idx="26">
                  <c:v>0</c:v>
                </c:pt>
                <c:pt idx="27">
                  <c:v>0</c:v>
                </c:pt>
              </c:numCache>
            </c:numRef>
          </c:yVal>
          <c:smooth val="0"/>
          <c:extLst>
            <c:ext xmlns:c16="http://schemas.microsoft.com/office/drawing/2014/chart" uri="{C3380CC4-5D6E-409C-BE32-E72D297353CC}">
              <c16:uniqueId val="{00000001-4056-4180-B746-93E4FBDD3544}"/>
            </c:ext>
          </c:extLst>
        </c:ser>
        <c:dLbls>
          <c:showLegendKey val="0"/>
          <c:showVal val="0"/>
          <c:showCatName val="0"/>
          <c:showSerName val="0"/>
          <c:showPercent val="0"/>
          <c:showBubbleSize val="0"/>
        </c:dLbls>
        <c:axId val="355939840"/>
        <c:axId val="355946112"/>
      </c:scatterChart>
      <c:scatterChart>
        <c:scatterStyle val="lineMarker"/>
        <c:varyColors val="0"/>
        <c:ser>
          <c:idx val="1"/>
          <c:order val="1"/>
          <c:tx>
            <c:v>SRC</c:v>
          </c:tx>
          <c:spPr>
            <a:ln w="12700">
              <a:solidFill>
                <a:srgbClr val="FF00FF"/>
              </a:solidFill>
              <a:prstDash val="solid"/>
            </a:ln>
          </c:spPr>
          <c:marker>
            <c:symbol val="none"/>
          </c:marker>
          <c:xVal>
            <c:numRef>
              <c:f>'733'!$J$66:$J$93</c:f>
              <c:numCache>
                <c:formatCode>0.00</c:formatCode>
                <c:ptCount val="28"/>
                <c:pt idx="0">
                  <c:v>8.3333333333333329E-2</c:v>
                </c:pt>
                <c:pt idx="1">
                  <c:v>8.0357142857142849E-2</c:v>
                </c:pt>
                <c:pt idx="2">
                  <c:v>7.738095238095237E-2</c:v>
                </c:pt>
                <c:pt idx="3">
                  <c:v>7.440476190476189E-2</c:v>
                </c:pt>
                <c:pt idx="4">
                  <c:v>7.1428571428571411E-2</c:v>
                </c:pt>
                <c:pt idx="5">
                  <c:v>6.8452380952380931E-2</c:v>
                </c:pt>
                <c:pt idx="6">
                  <c:v>6.5476190476190452E-2</c:v>
                </c:pt>
                <c:pt idx="7">
                  <c:v>6.2499999999999972E-2</c:v>
                </c:pt>
                <c:pt idx="8">
                  <c:v>5.9523809523809493E-2</c:v>
                </c:pt>
                <c:pt idx="9">
                  <c:v>5.6547619047619013E-2</c:v>
                </c:pt>
                <c:pt idx="10">
                  <c:v>5.3571428571428534E-2</c:v>
                </c:pt>
                <c:pt idx="11">
                  <c:v>5.0595238095238054E-2</c:v>
                </c:pt>
                <c:pt idx="12">
                  <c:v>4.7619047619047575E-2</c:v>
                </c:pt>
                <c:pt idx="13">
                  <c:v>4.4642857142857095E-2</c:v>
                </c:pt>
                <c:pt idx="14">
                  <c:v>4.1666666666666616E-2</c:v>
                </c:pt>
                <c:pt idx="15">
                  <c:v>3.8690476190476136E-2</c:v>
                </c:pt>
                <c:pt idx="16">
                  <c:v>3.5714285714285657E-2</c:v>
                </c:pt>
                <c:pt idx="17">
                  <c:v>3.2738095238095177E-2</c:v>
                </c:pt>
                <c:pt idx="18">
                  <c:v>2.9761904761904701E-2</c:v>
                </c:pt>
                <c:pt idx="19">
                  <c:v>2.6785714285714225E-2</c:v>
                </c:pt>
                <c:pt idx="20">
                  <c:v>2.3809523809523749E-2</c:v>
                </c:pt>
                <c:pt idx="21">
                  <c:v>2.0833333333333273E-2</c:v>
                </c:pt>
                <c:pt idx="22">
                  <c:v>1.7857142857142797E-2</c:v>
                </c:pt>
                <c:pt idx="23">
                  <c:v>1.4880952380952321E-2</c:v>
                </c:pt>
                <c:pt idx="24">
                  <c:v>1.1904761904761845E-2</c:v>
                </c:pt>
                <c:pt idx="25">
                  <c:v>8.9285714285713691E-3</c:v>
                </c:pt>
                <c:pt idx="26">
                  <c:v>5.9523809523808931E-3</c:v>
                </c:pt>
                <c:pt idx="27">
                  <c:v>2.976190476190417E-3</c:v>
                </c:pt>
              </c:numCache>
            </c:numRef>
          </c:xVal>
          <c:yVal>
            <c:numRef>
              <c:f>'733'!$D$66:$D$93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pt idx="24">
                  <c:v>10</c:v>
                </c:pt>
                <c:pt idx="25">
                  <c:v>0</c:v>
                </c:pt>
                <c:pt idx="26">
                  <c:v>0</c:v>
                </c:pt>
                <c:pt idx="27">
                  <c:v>0</c:v>
                </c:pt>
              </c:numCache>
            </c:numRef>
          </c:yVal>
          <c:smooth val="1"/>
          <c:extLst>
            <c:ext xmlns:c16="http://schemas.microsoft.com/office/drawing/2014/chart" uri="{C3380CC4-5D6E-409C-BE32-E72D297353CC}">
              <c16:uniqueId val="{00000002-4056-4180-B746-93E4FBDD3544}"/>
            </c:ext>
          </c:extLst>
        </c:ser>
        <c:ser>
          <c:idx val="2"/>
          <c:order val="2"/>
          <c:tx>
            <c:v>Rssi</c:v>
          </c:tx>
          <c:spPr>
            <a:ln w="12700">
              <a:solidFill>
                <a:srgbClr val="FFFF00"/>
              </a:solidFill>
              <a:prstDash val="solid"/>
            </a:ln>
          </c:spPr>
          <c:marker>
            <c:symbol val="none"/>
          </c:marker>
          <c:xVal>
            <c:numRef>
              <c:f>'733'!$J$66:$J$93</c:f>
              <c:numCache>
                <c:formatCode>0.00</c:formatCode>
                <c:ptCount val="28"/>
                <c:pt idx="0">
                  <c:v>8.3333333333333329E-2</c:v>
                </c:pt>
                <c:pt idx="1">
                  <c:v>8.0357142857142849E-2</c:v>
                </c:pt>
                <c:pt idx="2">
                  <c:v>7.738095238095237E-2</c:v>
                </c:pt>
                <c:pt idx="3">
                  <c:v>7.440476190476189E-2</c:v>
                </c:pt>
                <c:pt idx="4">
                  <c:v>7.1428571428571411E-2</c:v>
                </c:pt>
                <c:pt idx="5">
                  <c:v>6.8452380952380931E-2</c:v>
                </c:pt>
                <c:pt idx="6">
                  <c:v>6.5476190476190452E-2</c:v>
                </c:pt>
                <c:pt idx="7">
                  <c:v>6.2499999999999972E-2</c:v>
                </c:pt>
                <c:pt idx="8">
                  <c:v>5.9523809523809493E-2</c:v>
                </c:pt>
                <c:pt idx="9">
                  <c:v>5.6547619047619013E-2</c:v>
                </c:pt>
                <c:pt idx="10">
                  <c:v>5.3571428571428534E-2</c:v>
                </c:pt>
                <c:pt idx="11">
                  <c:v>5.0595238095238054E-2</c:v>
                </c:pt>
                <c:pt idx="12">
                  <c:v>4.7619047619047575E-2</c:v>
                </c:pt>
                <c:pt idx="13">
                  <c:v>4.4642857142857095E-2</c:v>
                </c:pt>
                <c:pt idx="14">
                  <c:v>4.1666666666666616E-2</c:v>
                </c:pt>
                <c:pt idx="15">
                  <c:v>3.8690476190476136E-2</c:v>
                </c:pt>
                <c:pt idx="16">
                  <c:v>3.5714285714285657E-2</c:v>
                </c:pt>
                <c:pt idx="17">
                  <c:v>3.2738095238095177E-2</c:v>
                </c:pt>
                <c:pt idx="18">
                  <c:v>2.9761904761904701E-2</c:v>
                </c:pt>
                <c:pt idx="19">
                  <c:v>2.6785714285714225E-2</c:v>
                </c:pt>
                <c:pt idx="20">
                  <c:v>2.3809523809523749E-2</c:v>
                </c:pt>
                <c:pt idx="21">
                  <c:v>2.0833333333333273E-2</c:v>
                </c:pt>
                <c:pt idx="22">
                  <c:v>1.7857142857142797E-2</c:v>
                </c:pt>
                <c:pt idx="23">
                  <c:v>1.4880952380952321E-2</c:v>
                </c:pt>
                <c:pt idx="24">
                  <c:v>1.1904761904761845E-2</c:v>
                </c:pt>
                <c:pt idx="25">
                  <c:v>8.9285714285713691E-3</c:v>
                </c:pt>
                <c:pt idx="26">
                  <c:v>5.9523809523808931E-3</c:v>
                </c:pt>
                <c:pt idx="27">
                  <c:v>2.976190476190417E-3</c:v>
                </c:pt>
              </c:numCache>
            </c:numRef>
          </c:xVal>
          <c:yVal>
            <c:numRef>
              <c:f>'733'!$E$66:$E$93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pt idx="24">
                  <c:v>10</c:v>
                </c:pt>
                <c:pt idx="25">
                  <c:v>0</c:v>
                </c:pt>
                <c:pt idx="26">
                  <c:v>0</c:v>
                </c:pt>
                <c:pt idx="27">
                  <c:v>0</c:v>
                </c:pt>
              </c:numCache>
            </c:numRef>
          </c:yVal>
          <c:smooth val="1"/>
          <c:extLst>
            <c:ext xmlns:c16="http://schemas.microsoft.com/office/drawing/2014/chart" uri="{C3380CC4-5D6E-409C-BE32-E72D297353CC}">
              <c16:uniqueId val="{00000003-4056-4180-B746-93E4FBDD3544}"/>
            </c:ext>
          </c:extLst>
        </c:ser>
        <c:dLbls>
          <c:showLegendKey val="0"/>
          <c:showVal val="0"/>
          <c:showCatName val="0"/>
          <c:showSerName val="0"/>
          <c:showPercent val="0"/>
          <c:showBubbleSize val="0"/>
        </c:dLbls>
        <c:axId val="355941800"/>
        <c:axId val="355938664"/>
      </c:scatterChart>
      <c:valAx>
        <c:axId val="355939840"/>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55946112"/>
        <c:crosses val="autoZero"/>
        <c:crossBetween val="midCat"/>
      </c:valAx>
      <c:valAx>
        <c:axId val="355946112"/>
        <c:scaling>
          <c:orientation val="minMax"/>
          <c:max val="2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55939840"/>
        <c:crosses val="autoZero"/>
        <c:crossBetween val="midCat"/>
        <c:minorUnit val="0.4"/>
      </c:valAx>
      <c:valAx>
        <c:axId val="355941800"/>
        <c:scaling>
          <c:orientation val="minMax"/>
        </c:scaling>
        <c:delete val="1"/>
        <c:axPos val="b"/>
        <c:numFmt formatCode="0.00" sourceLinked="1"/>
        <c:majorTickMark val="out"/>
        <c:minorTickMark val="none"/>
        <c:tickLblPos val="nextTo"/>
        <c:crossAx val="355938664"/>
        <c:crosses val="autoZero"/>
        <c:crossBetween val="midCat"/>
      </c:valAx>
      <c:valAx>
        <c:axId val="355938664"/>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5594180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753424657534248E-2"/>
          <c:y val="6.9582504970178927E-2"/>
          <c:w val="0.83561643835616439"/>
          <c:h val="0.85288270377733599"/>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Lit>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Lit>
          </c:xVal>
          <c:yVal>
            <c:numLit>
              <c:formatCode>General</c:formatCode>
              <c:ptCount val="28"/>
              <c:pt idx="0">
                <c:v>345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Lit>
          </c:yVal>
          <c:smooth val="0"/>
          <c:extLst>
            <c:ext xmlns:c16="http://schemas.microsoft.com/office/drawing/2014/chart" uri="{C3380CC4-5D6E-409C-BE32-E72D297353CC}">
              <c16:uniqueId val="{00000001-9CB0-4BE6-8F53-D28D9D4F32A1}"/>
            </c:ext>
          </c:extLst>
        </c:ser>
        <c:dLbls>
          <c:showLegendKey val="0"/>
          <c:showVal val="0"/>
          <c:showCatName val="0"/>
          <c:showSerName val="0"/>
          <c:showPercent val="0"/>
          <c:showBubbleSize val="0"/>
        </c:dLbls>
        <c:axId val="198020096"/>
        <c:axId val="198435584"/>
      </c:scatterChart>
      <c:scatterChart>
        <c:scatterStyle val="lineMarker"/>
        <c:varyColors val="0"/>
        <c:ser>
          <c:idx val="1"/>
          <c:order val="1"/>
          <c:tx>
            <c:v>SRC</c:v>
          </c:tx>
          <c:spPr>
            <a:ln w="12700">
              <a:solidFill>
                <a:srgbClr val="FF00FF"/>
              </a:solidFill>
              <a:prstDash val="solid"/>
            </a:ln>
          </c:spPr>
          <c:marker>
            <c:symbol val="none"/>
          </c:marker>
          <c:xVal>
            <c:numLit>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Lit>
          </c:xVal>
          <c:yVal>
            <c:numLit>
              <c:formatCode>General</c:formatCode>
              <c:ptCount val="28"/>
              <c:pt idx="0">
                <c:v>10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Lit>
          </c:yVal>
          <c:smooth val="1"/>
          <c:extLst>
            <c:ext xmlns:c16="http://schemas.microsoft.com/office/drawing/2014/chart" uri="{C3380CC4-5D6E-409C-BE32-E72D297353CC}">
              <c16:uniqueId val="{00000002-9CB0-4BE6-8F53-D28D9D4F32A1}"/>
            </c:ext>
          </c:extLst>
        </c:ser>
        <c:ser>
          <c:idx val="2"/>
          <c:order val="2"/>
          <c:tx>
            <c:v>Rssi</c:v>
          </c:tx>
          <c:spPr>
            <a:ln w="12700">
              <a:solidFill>
                <a:srgbClr val="FFFF00"/>
              </a:solidFill>
              <a:prstDash val="solid"/>
            </a:ln>
          </c:spPr>
          <c:marker>
            <c:symbol val="none"/>
          </c:marker>
          <c:xVal>
            <c:numLit>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Lit>
          </c:xVal>
          <c:yVal>
            <c:numLit>
              <c:formatCode>General</c:formatCode>
              <c:ptCount val="28"/>
              <c:pt idx="0">
                <c:v>10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Lit>
          </c:yVal>
          <c:smooth val="1"/>
          <c:extLst>
            <c:ext xmlns:c16="http://schemas.microsoft.com/office/drawing/2014/chart" uri="{C3380CC4-5D6E-409C-BE32-E72D297353CC}">
              <c16:uniqueId val="{00000003-9CB0-4BE6-8F53-D28D9D4F32A1}"/>
            </c:ext>
          </c:extLst>
        </c:ser>
        <c:dLbls>
          <c:showLegendKey val="0"/>
          <c:showVal val="0"/>
          <c:showCatName val="0"/>
          <c:showSerName val="0"/>
          <c:showPercent val="0"/>
          <c:showBubbleSize val="0"/>
        </c:dLbls>
        <c:axId val="198437120"/>
        <c:axId val="198721536"/>
      </c:scatterChart>
      <c:valAx>
        <c:axId val="198020096"/>
        <c:scaling>
          <c:orientation val="minMax"/>
          <c:min val="0"/>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98435584"/>
        <c:crosses val="autoZero"/>
        <c:crossBetween val="midCat"/>
      </c:valAx>
      <c:valAx>
        <c:axId val="198435584"/>
        <c:scaling>
          <c:orientation val="minMax"/>
          <c:max val="2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98020096"/>
        <c:crosses val="autoZero"/>
        <c:crossBetween val="midCat"/>
        <c:minorUnit val="0.4"/>
      </c:valAx>
      <c:valAx>
        <c:axId val="198437120"/>
        <c:scaling>
          <c:orientation val="minMax"/>
        </c:scaling>
        <c:delete val="1"/>
        <c:axPos val="b"/>
        <c:numFmt formatCode="0.00" sourceLinked="1"/>
        <c:majorTickMark val="out"/>
        <c:minorTickMark val="none"/>
        <c:tickLblPos val="nextTo"/>
        <c:crossAx val="198721536"/>
        <c:crosses val="autoZero"/>
        <c:crossBetween val="midCat"/>
      </c:valAx>
      <c:valAx>
        <c:axId val="198721536"/>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9843712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79109589041095896"/>
          <c:y val="0.4234592445328032"/>
          <c:w val="0.20034246575342465"/>
          <c:h val="0.15506958250497019"/>
        </c:manualLayout>
      </c:layout>
      <c:overlay val="0"/>
      <c:spPr>
        <a:solidFill>
          <a:srgbClr val="FFFFFF"/>
        </a:solidFill>
        <a:ln w="3175">
          <a:solidFill>
            <a:srgbClr val="000000"/>
          </a:solidFill>
          <a:prstDash val="solid"/>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'733A'!$J$66:$J$93</c:f>
              <c:numCache>
                <c:formatCode>0.00</c:formatCode>
                <c:ptCount val="28"/>
                <c:pt idx="0">
                  <c:v>8.3333333333333329E-2</c:v>
                </c:pt>
                <c:pt idx="1">
                  <c:v>8.0357142857142849E-2</c:v>
                </c:pt>
                <c:pt idx="2">
                  <c:v>7.738095238095237E-2</c:v>
                </c:pt>
                <c:pt idx="3">
                  <c:v>7.440476190476189E-2</c:v>
                </c:pt>
                <c:pt idx="4">
                  <c:v>7.1428571428571411E-2</c:v>
                </c:pt>
                <c:pt idx="5">
                  <c:v>6.8452380952380931E-2</c:v>
                </c:pt>
                <c:pt idx="6">
                  <c:v>6.5476190476190452E-2</c:v>
                </c:pt>
                <c:pt idx="7">
                  <c:v>6.2499999999999972E-2</c:v>
                </c:pt>
                <c:pt idx="8">
                  <c:v>5.9523809523809493E-2</c:v>
                </c:pt>
                <c:pt idx="9">
                  <c:v>5.6547619047619013E-2</c:v>
                </c:pt>
                <c:pt idx="10">
                  <c:v>5.3571428571428534E-2</c:v>
                </c:pt>
                <c:pt idx="11">
                  <c:v>5.0595238095238054E-2</c:v>
                </c:pt>
                <c:pt idx="12">
                  <c:v>4.7619047619047575E-2</c:v>
                </c:pt>
                <c:pt idx="13">
                  <c:v>4.4642857142857095E-2</c:v>
                </c:pt>
                <c:pt idx="14">
                  <c:v>4.1666666666666616E-2</c:v>
                </c:pt>
                <c:pt idx="15">
                  <c:v>3.8690476190476136E-2</c:v>
                </c:pt>
                <c:pt idx="16">
                  <c:v>3.5714285714285657E-2</c:v>
                </c:pt>
                <c:pt idx="17">
                  <c:v>3.2738095238095177E-2</c:v>
                </c:pt>
                <c:pt idx="18">
                  <c:v>2.9761904761904701E-2</c:v>
                </c:pt>
                <c:pt idx="19">
                  <c:v>2.6785714285714225E-2</c:v>
                </c:pt>
                <c:pt idx="20">
                  <c:v>2.3809523809523749E-2</c:v>
                </c:pt>
                <c:pt idx="21">
                  <c:v>2.0833333333333273E-2</c:v>
                </c:pt>
                <c:pt idx="22">
                  <c:v>1.7857142857142797E-2</c:v>
                </c:pt>
                <c:pt idx="23">
                  <c:v>1.4880952380952321E-2</c:v>
                </c:pt>
                <c:pt idx="24">
                  <c:v>1.1904761904761845E-2</c:v>
                </c:pt>
                <c:pt idx="25">
                  <c:v>8.9285714285713691E-3</c:v>
                </c:pt>
                <c:pt idx="26">
                  <c:v>5.9523809523808931E-3</c:v>
                </c:pt>
                <c:pt idx="27">
                  <c:v>2.976190476190417E-3</c:v>
                </c:pt>
              </c:numCache>
            </c:numRef>
          </c:xVal>
          <c:yVal>
            <c:numRef>
              <c:f>'733A'!$C$66:$C$93</c:f>
              <c:numCache>
                <c:formatCode>General</c:formatCode>
                <c:ptCount val="28"/>
                <c:pt idx="0">
                  <c:v>119</c:v>
                </c:pt>
                <c:pt idx="1">
                  <c:v>119</c:v>
                </c:pt>
                <c:pt idx="2">
                  <c:v>118</c:v>
                </c:pt>
                <c:pt idx="3">
                  <c:v>119</c:v>
                </c:pt>
                <c:pt idx="4">
                  <c:v>119</c:v>
                </c:pt>
                <c:pt idx="5">
                  <c:v>119</c:v>
                </c:pt>
                <c:pt idx="6">
                  <c:v>119</c:v>
                </c:pt>
                <c:pt idx="7">
                  <c:v>118</c:v>
                </c:pt>
                <c:pt idx="8">
                  <c:v>118</c:v>
                </c:pt>
                <c:pt idx="9">
                  <c:v>118</c:v>
                </c:pt>
                <c:pt idx="10">
                  <c:v>119</c:v>
                </c:pt>
                <c:pt idx="11">
                  <c:v>118</c:v>
                </c:pt>
                <c:pt idx="12">
                  <c:v>118</c:v>
                </c:pt>
                <c:pt idx="13">
                  <c:v>118</c:v>
                </c:pt>
                <c:pt idx="14">
                  <c:v>119</c:v>
                </c:pt>
                <c:pt idx="15">
                  <c:v>119</c:v>
                </c:pt>
                <c:pt idx="16">
                  <c:v>119</c:v>
                </c:pt>
                <c:pt idx="17">
                  <c:v>119</c:v>
                </c:pt>
                <c:pt idx="18">
                  <c:v>119</c:v>
                </c:pt>
                <c:pt idx="19">
                  <c:v>119</c:v>
                </c:pt>
                <c:pt idx="20">
                  <c:v>119</c:v>
                </c:pt>
                <c:pt idx="21">
                  <c:v>119</c:v>
                </c:pt>
                <c:pt idx="22">
                  <c:v>119</c:v>
                </c:pt>
                <c:pt idx="23">
                  <c:v>119</c:v>
                </c:pt>
                <c:pt idx="24">
                  <c:v>119</c:v>
                </c:pt>
                <c:pt idx="25">
                  <c:v>0</c:v>
                </c:pt>
                <c:pt idx="26">
                  <c:v>0</c:v>
                </c:pt>
                <c:pt idx="27">
                  <c:v>0</c:v>
                </c:pt>
              </c:numCache>
            </c:numRef>
          </c:yVal>
          <c:smooth val="0"/>
          <c:extLst>
            <c:ext xmlns:c16="http://schemas.microsoft.com/office/drawing/2014/chart" uri="{C3380CC4-5D6E-409C-BE32-E72D297353CC}">
              <c16:uniqueId val="{00000001-C41F-452A-A677-5DFCFD625BE4}"/>
            </c:ext>
          </c:extLst>
        </c:ser>
        <c:dLbls>
          <c:showLegendKey val="0"/>
          <c:showVal val="0"/>
          <c:showCatName val="0"/>
          <c:showSerName val="0"/>
          <c:showPercent val="0"/>
          <c:showBubbleSize val="0"/>
        </c:dLbls>
        <c:axId val="76044160"/>
        <c:axId val="76045696"/>
      </c:scatterChart>
      <c:scatterChart>
        <c:scatterStyle val="lineMarker"/>
        <c:varyColors val="0"/>
        <c:ser>
          <c:idx val="1"/>
          <c:order val="1"/>
          <c:tx>
            <c:v>SRC</c:v>
          </c:tx>
          <c:spPr>
            <a:ln w="12700">
              <a:solidFill>
                <a:srgbClr val="FF00FF"/>
              </a:solidFill>
              <a:prstDash val="solid"/>
            </a:ln>
          </c:spPr>
          <c:marker>
            <c:symbol val="none"/>
          </c:marker>
          <c:xVal>
            <c:numRef>
              <c:f>'733A'!$J$66:$J$93</c:f>
              <c:numCache>
                <c:formatCode>0.00</c:formatCode>
                <c:ptCount val="28"/>
                <c:pt idx="0">
                  <c:v>8.3333333333333329E-2</c:v>
                </c:pt>
                <c:pt idx="1">
                  <c:v>8.0357142857142849E-2</c:v>
                </c:pt>
                <c:pt idx="2">
                  <c:v>7.738095238095237E-2</c:v>
                </c:pt>
                <c:pt idx="3">
                  <c:v>7.440476190476189E-2</c:v>
                </c:pt>
                <c:pt idx="4">
                  <c:v>7.1428571428571411E-2</c:v>
                </c:pt>
                <c:pt idx="5">
                  <c:v>6.8452380952380931E-2</c:v>
                </c:pt>
                <c:pt idx="6">
                  <c:v>6.5476190476190452E-2</c:v>
                </c:pt>
                <c:pt idx="7">
                  <c:v>6.2499999999999972E-2</c:v>
                </c:pt>
                <c:pt idx="8">
                  <c:v>5.9523809523809493E-2</c:v>
                </c:pt>
                <c:pt idx="9">
                  <c:v>5.6547619047619013E-2</c:v>
                </c:pt>
                <c:pt idx="10">
                  <c:v>5.3571428571428534E-2</c:v>
                </c:pt>
                <c:pt idx="11">
                  <c:v>5.0595238095238054E-2</c:v>
                </c:pt>
                <c:pt idx="12">
                  <c:v>4.7619047619047575E-2</c:v>
                </c:pt>
                <c:pt idx="13">
                  <c:v>4.4642857142857095E-2</c:v>
                </c:pt>
                <c:pt idx="14">
                  <c:v>4.1666666666666616E-2</c:v>
                </c:pt>
                <c:pt idx="15">
                  <c:v>3.8690476190476136E-2</c:v>
                </c:pt>
                <c:pt idx="16">
                  <c:v>3.5714285714285657E-2</c:v>
                </c:pt>
                <c:pt idx="17">
                  <c:v>3.2738095238095177E-2</c:v>
                </c:pt>
                <c:pt idx="18">
                  <c:v>2.9761904761904701E-2</c:v>
                </c:pt>
                <c:pt idx="19">
                  <c:v>2.6785714285714225E-2</c:v>
                </c:pt>
                <c:pt idx="20">
                  <c:v>2.3809523809523749E-2</c:v>
                </c:pt>
                <c:pt idx="21">
                  <c:v>2.0833333333333273E-2</c:v>
                </c:pt>
                <c:pt idx="22">
                  <c:v>1.7857142857142797E-2</c:v>
                </c:pt>
                <c:pt idx="23">
                  <c:v>1.4880952380952321E-2</c:v>
                </c:pt>
                <c:pt idx="24">
                  <c:v>1.1904761904761845E-2</c:v>
                </c:pt>
                <c:pt idx="25">
                  <c:v>8.9285714285713691E-3</c:v>
                </c:pt>
                <c:pt idx="26">
                  <c:v>5.9523809523808931E-3</c:v>
                </c:pt>
                <c:pt idx="27">
                  <c:v>2.976190476190417E-3</c:v>
                </c:pt>
              </c:numCache>
            </c:numRef>
          </c:xVal>
          <c:yVal>
            <c:numRef>
              <c:f>'733A'!$D$66:$D$93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pt idx="24">
                  <c:v>10</c:v>
                </c:pt>
                <c:pt idx="25">
                  <c:v>0</c:v>
                </c:pt>
                <c:pt idx="26">
                  <c:v>0</c:v>
                </c:pt>
                <c:pt idx="27">
                  <c:v>0</c:v>
                </c:pt>
              </c:numCache>
            </c:numRef>
          </c:yVal>
          <c:smooth val="1"/>
          <c:extLst>
            <c:ext xmlns:c16="http://schemas.microsoft.com/office/drawing/2014/chart" uri="{C3380CC4-5D6E-409C-BE32-E72D297353CC}">
              <c16:uniqueId val="{00000002-C41F-452A-A677-5DFCFD625BE4}"/>
            </c:ext>
          </c:extLst>
        </c:ser>
        <c:ser>
          <c:idx val="2"/>
          <c:order val="2"/>
          <c:tx>
            <c:v>Rssi</c:v>
          </c:tx>
          <c:spPr>
            <a:ln w="12700">
              <a:solidFill>
                <a:srgbClr val="FFFF00"/>
              </a:solidFill>
              <a:prstDash val="solid"/>
            </a:ln>
          </c:spPr>
          <c:marker>
            <c:symbol val="none"/>
          </c:marker>
          <c:xVal>
            <c:numRef>
              <c:f>'733A'!$J$66:$J$93</c:f>
              <c:numCache>
                <c:formatCode>0.00</c:formatCode>
                <c:ptCount val="28"/>
                <c:pt idx="0">
                  <c:v>8.3333333333333329E-2</c:v>
                </c:pt>
                <c:pt idx="1">
                  <c:v>8.0357142857142849E-2</c:v>
                </c:pt>
                <c:pt idx="2">
                  <c:v>7.738095238095237E-2</c:v>
                </c:pt>
                <c:pt idx="3">
                  <c:v>7.440476190476189E-2</c:v>
                </c:pt>
                <c:pt idx="4">
                  <c:v>7.1428571428571411E-2</c:v>
                </c:pt>
                <c:pt idx="5">
                  <c:v>6.8452380952380931E-2</c:v>
                </c:pt>
                <c:pt idx="6">
                  <c:v>6.5476190476190452E-2</c:v>
                </c:pt>
                <c:pt idx="7">
                  <c:v>6.2499999999999972E-2</c:v>
                </c:pt>
                <c:pt idx="8">
                  <c:v>5.9523809523809493E-2</c:v>
                </c:pt>
                <c:pt idx="9">
                  <c:v>5.6547619047619013E-2</c:v>
                </c:pt>
                <c:pt idx="10">
                  <c:v>5.3571428571428534E-2</c:v>
                </c:pt>
                <c:pt idx="11">
                  <c:v>5.0595238095238054E-2</c:v>
                </c:pt>
                <c:pt idx="12">
                  <c:v>4.7619047619047575E-2</c:v>
                </c:pt>
                <c:pt idx="13">
                  <c:v>4.4642857142857095E-2</c:v>
                </c:pt>
                <c:pt idx="14">
                  <c:v>4.1666666666666616E-2</c:v>
                </c:pt>
                <c:pt idx="15">
                  <c:v>3.8690476190476136E-2</c:v>
                </c:pt>
                <c:pt idx="16">
                  <c:v>3.5714285714285657E-2</c:v>
                </c:pt>
                <c:pt idx="17">
                  <c:v>3.2738095238095177E-2</c:v>
                </c:pt>
                <c:pt idx="18">
                  <c:v>2.9761904761904701E-2</c:v>
                </c:pt>
                <c:pt idx="19">
                  <c:v>2.6785714285714225E-2</c:v>
                </c:pt>
                <c:pt idx="20">
                  <c:v>2.3809523809523749E-2</c:v>
                </c:pt>
                <c:pt idx="21">
                  <c:v>2.0833333333333273E-2</c:v>
                </c:pt>
                <c:pt idx="22">
                  <c:v>1.7857142857142797E-2</c:v>
                </c:pt>
                <c:pt idx="23">
                  <c:v>1.4880952380952321E-2</c:v>
                </c:pt>
                <c:pt idx="24">
                  <c:v>1.1904761904761845E-2</c:v>
                </c:pt>
                <c:pt idx="25">
                  <c:v>8.9285714285713691E-3</c:v>
                </c:pt>
                <c:pt idx="26">
                  <c:v>5.9523809523808931E-3</c:v>
                </c:pt>
                <c:pt idx="27">
                  <c:v>2.976190476190417E-3</c:v>
                </c:pt>
              </c:numCache>
            </c:numRef>
          </c:xVal>
          <c:yVal>
            <c:numRef>
              <c:f>'733A'!$E$66:$E$93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pt idx="24">
                  <c:v>10</c:v>
                </c:pt>
                <c:pt idx="25">
                  <c:v>0</c:v>
                </c:pt>
                <c:pt idx="26">
                  <c:v>0</c:v>
                </c:pt>
                <c:pt idx="27">
                  <c:v>0</c:v>
                </c:pt>
              </c:numCache>
            </c:numRef>
          </c:yVal>
          <c:smooth val="1"/>
          <c:extLst>
            <c:ext xmlns:c16="http://schemas.microsoft.com/office/drawing/2014/chart" uri="{C3380CC4-5D6E-409C-BE32-E72D297353CC}">
              <c16:uniqueId val="{00000003-C41F-452A-A677-5DFCFD625BE4}"/>
            </c:ext>
          </c:extLst>
        </c:ser>
        <c:dLbls>
          <c:showLegendKey val="0"/>
          <c:showVal val="0"/>
          <c:showCatName val="0"/>
          <c:showSerName val="0"/>
          <c:showPercent val="0"/>
          <c:showBubbleSize val="0"/>
        </c:dLbls>
        <c:axId val="76063872"/>
        <c:axId val="76065408"/>
      </c:scatterChart>
      <c:valAx>
        <c:axId val="76044160"/>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6045696"/>
        <c:crosses val="autoZero"/>
        <c:crossBetween val="midCat"/>
      </c:valAx>
      <c:valAx>
        <c:axId val="76045696"/>
        <c:scaling>
          <c:orientation val="minMax"/>
          <c:max val="2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6044160"/>
        <c:crosses val="autoZero"/>
        <c:crossBetween val="midCat"/>
        <c:minorUnit val="0.4"/>
      </c:valAx>
      <c:valAx>
        <c:axId val="76063872"/>
        <c:scaling>
          <c:orientation val="minMax"/>
        </c:scaling>
        <c:delete val="1"/>
        <c:axPos val="b"/>
        <c:numFmt formatCode="0.00" sourceLinked="1"/>
        <c:majorTickMark val="out"/>
        <c:minorTickMark val="none"/>
        <c:tickLblPos val="nextTo"/>
        <c:crossAx val="76065408"/>
        <c:crosses val="autoZero"/>
        <c:crossBetween val="midCat"/>
      </c:valAx>
      <c:valAx>
        <c:axId val="76065408"/>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76063872"/>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'871ALR'!$J$66:$J$93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'871ALR'!$C$66:$C$93</c:f>
              <c:numCache>
                <c:formatCode>General</c:formatCode>
                <c:ptCount val="28"/>
                <c:pt idx="0">
                  <c:v>74</c:v>
                </c:pt>
                <c:pt idx="1">
                  <c:v>74</c:v>
                </c:pt>
                <c:pt idx="2">
                  <c:v>74</c:v>
                </c:pt>
                <c:pt idx="3">
                  <c:v>74</c:v>
                </c:pt>
                <c:pt idx="4">
                  <c:v>56</c:v>
                </c:pt>
                <c:pt idx="5">
                  <c:v>56</c:v>
                </c:pt>
                <c:pt idx="6">
                  <c:v>56</c:v>
                </c:pt>
                <c:pt idx="7">
                  <c:v>56</c:v>
                </c:pt>
                <c:pt idx="8">
                  <c:v>56</c:v>
                </c:pt>
                <c:pt idx="9">
                  <c:v>41</c:v>
                </c:pt>
                <c:pt idx="10">
                  <c:v>40</c:v>
                </c:pt>
                <c:pt idx="11">
                  <c:v>41</c:v>
                </c:pt>
                <c:pt idx="12">
                  <c:v>41</c:v>
                </c:pt>
                <c:pt idx="13">
                  <c:v>40</c:v>
                </c:pt>
                <c:pt idx="14">
                  <c:v>41</c:v>
                </c:pt>
                <c:pt idx="15">
                  <c:v>40</c:v>
                </c:pt>
                <c:pt idx="16">
                  <c:v>41</c:v>
                </c:pt>
                <c:pt idx="17">
                  <c:v>41</c:v>
                </c:pt>
                <c:pt idx="18">
                  <c:v>40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1-387A-41F9-9455-B7E084CB44D3}"/>
            </c:ext>
          </c:extLst>
        </c:ser>
        <c:dLbls>
          <c:showLegendKey val="0"/>
          <c:showVal val="0"/>
          <c:showCatName val="0"/>
          <c:showSerName val="0"/>
          <c:showPercent val="0"/>
          <c:showBubbleSize val="0"/>
        </c:dLbls>
        <c:axId val="118977024"/>
        <c:axId val="118974144"/>
      </c:scatterChart>
      <c:scatterChart>
        <c:scatterStyle val="lineMarker"/>
        <c:varyColors val="0"/>
        <c:ser>
          <c:idx val="1"/>
          <c:order val="1"/>
          <c:tx>
            <c:v>SRC</c:v>
          </c:tx>
          <c:spPr>
            <a:ln w="12700">
              <a:solidFill>
                <a:srgbClr val="FF00FF"/>
              </a:solidFill>
              <a:prstDash val="solid"/>
            </a:ln>
          </c:spPr>
          <c:marker>
            <c:symbol val="none"/>
          </c:marker>
          <c:xVal>
            <c:numRef>
              <c:f>'871ALR'!$J$66:$J$93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'871ALR'!$D$66:$D$93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2-387A-41F9-9455-B7E084CB44D3}"/>
            </c:ext>
          </c:extLst>
        </c:ser>
        <c:ser>
          <c:idx val="2"/>
          <c:order val="2"/>
          <c:tx>
            <c:v>Rssi</c:v>
          </c:tx>
          <c:spPr>
            <a:ln w="12700">
              <a:solidFill>
                <a:srgbClr val="FFFF00"/>
              </a:solidFill>
              <a:prstDash val="solid"/>
            </a:ln>
          </c:spPr>
          <c:marker>
            <c:symbol val="none"/>
          </c:marker>
          <c:xVal>
            <c:numRef>
              <c:f>'871ALR'!$J$66:$J$93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'871ALR'!$E$66:$E$93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3-387A-41F9-9455-B7E084CB44D3}"/>
            </c:ext>
          </c:extLst>
        </c:ser>
        <c:dLbls>
          <c:showLegendKey val="0"/>
          <c:showVal val="0"/>
          <c:showCatName val="0"/>
          <c:showSerName val="0"/>
          <c:showPercent val="0"/>
          <c:showBubbleSize val="0"/>
        </c:dLbls>
        <c:axId val="118974720"/>
        <c:axId val="118977600"/>
      </c:scatterChart>
      <c:valAx>
        <c:axId val="118977024"/>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144"/>
        <c:crosses val="autoZero"/>
        <c:crossBetween val="midCat"/>
      </c:valAx>
      <c:valAx>
        <c:axId val="118974144"/>
        <c:scaling>
          <c:orientation val="minMax"/>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7024"/>
        <c:crosses val="autoZero"/>
        <c:crossBetween val="midCat"/>
        <c:minorUnit val="0.4"/>
      </c:valAx>
      <c:valAx>
        <c:axId val="118974720"/>
        <c:scaling>
          <c:orientation val="minMax"/>
        </c:scaling>
        <c:delete val="1"/>
        <c:axPos val="b"/>
        <c:numFmt formatCode="0.00" sourceLinked="1"/>
        <c:majorTickMark val="out"/>
        <c:minorTickMark val="none"/>
        <c:tickLblPos val="nextTo"/>
        <c:crossAx val="118977600"/>
        <c:crosses val="autoZero"/>
        <c:crossBetween val="midCat"/>
      </c:valAx>
      <c:valAx>
        <c:axId val="118977600"/>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72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'871A'!$J$66:$J$93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'871A'!$C$66:$C$93</c:f>
              <c:numCache>
                <c:formatCode>General</c:formatCode>
                <c:ptCount val="28"/>
                <c:pt idx="0">
                  <c:v>74</c:v>
                </c:pt>
                <c:pt idx="1">
                  <c:v>74</c:v>
                </c:pt>
                <c:pt idx="2">
                  <c:v>74</c:v>
                </c:pt>
                <c:pt idx="3">
                  <c:v>74</c:v>
                </c:pt>
                <c:pt idx="4">
                  <c:v>56</c:v>
                </c:pt>
                <c:pt idx="5">
                  <c:v>56</c:v>
                </c:pt>
                <c:pt idx="6">
                  <c:v>56</c:v>
                </c:pt>
                <c:pt idx="7">
                  <c:v>56</c:v>
                </c:pt>
                <c:pt idx="8">
                  <c:v>56</c:v>
                </c:pt>
                <c:pt idx="9">
                  <c:v>41</c:v>
                </c:pt>
                <c:pt idx="10">
                  <c:v>40</c:v>
                </c:pt>
                <c:pt idx="11">
                  <c:v>41</c:v>
                </c:pt>
                <c:pt idx="12">
                  <c:v>41</c:v>
                </c:pt>
                <c:pt idx="13">
                  <c:v>40</c:v>
                </c:pt>
                <c:pt idx="14">
                  <c:v>41</c:v>
                </c:pt>
                <c:pt idx="15">
                  <c:v>40</c:v>
                </c:pt>
                <c:pt idx="16">
                  <c:v>41</c:v>
                </c:pt>
                <c:pt idx="17">
                  <c:v>41</c:v>
                </c:pt>
                <c:pt idx="18">
                  <c:v>40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1-4315-4AAA-9878-B57E46A51112}"/>
            </c:ext>
          </c:extLst>
        </c:ser>
        <c:dLbls>
          <c:showLegendKey val="0"/>
          <c:showVal val="0"/>
          <c:showCatName val="0"/>
          <c:showSerName val="0"/>
          <c:showPercent val="0"/>
          <c:showBubbleSize val="0"/>
        </c:dLbls>
        <c:axId val="118977024"/>
        <c:axId val="118974144"/>
      </c:scatterChart>
      <c:scatterChart>
        <c:scatterStyle val="lineMarker"/>
        <c:varyColors val="0"/>
        <c:ser>
          <c:idx val="1"/>
          <c:order val="1"/>
          <c:tx>
            <c:v>SRC</c:v>
          </c:tx>
          <c:spPr>
            <a:ln w="12700">
              <a:solidFill>
                <a:srgbClr val="FF00FF"/>
              </a:solidFill>
              <a:prstDash val="solid"/>
            </a:ln>
          </c:spPr>
          <c:marker>
            <c:symbol val="none"/>
          </c:marker>
          <c:xVal>
            <c:numRef>
              <c:f>'871A'!$J$66:$J$93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'871A'!$D$66:$D$93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2-4315-4AAA-9878-B57E46A51112}"/>
            </c:ext>
          </c:extLst>
        </c:ser>
        <c:ser>
          <c:idx val="2"/>
          <c:order val="2"/>
          <c:tx>
            <c:v>Rssi</c:v>
          </c:tx>
          <c:spPr>
            <a:ln w="12700">
              <a:solidFill>
                <a:srgbClr val="FFFF00"/>
              </a:solidFill>
              <a:prstDash val="solid"/>
            </a:ln>
          </c:spPr>
          <c:marker>
            <c:symbol val="none"/>
          </c:marker>
          <c:xVal>
            <c:numRef>
              <c:f>'871A'!$J$66:$J$93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'871A'!$E$66:$E$93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3-4315-4AAA-9878-B57E46A51112}"/>
            </c:ext>
          </c:extLst>
        </c:ser>
        <c:dLbls>
          <c:showLegendKey val="0"/>
          <c:showVal val="0"/>
          <c:showCatName val="0"/>
          <c:showSerName val="0"/>
          <c:showPercent val="0"/>
          <c:showBubbleSize val="0"/>
        </c:dLbls>
        <c:axId val="118974720"/>
        <c:axId val="118977600"/>
      </c:scatterChart>
      <c:valAx>
        <c:axId val="118977024"/>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144"/>
        <c:crosses val="autoZero"/>
        <c:crossBetween val="midCat"/>
      </c:valAx>
      <c:valAx>
        <c:axId val="118974144"/>
        <c:scaling>
          <c:orientation val="minMax"/>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7024"/>
        <c:crosses val="autoZero"/>
        <c:crossBetween val="midCat"/>
        <c:minorUnit val="0.4"/>
      </c:valAx>
      <c:valAx>
        <c:axId val="118974720"/>
        <c:scaling>
          <c:orientation val="minMax"/>
        </c:scaling>
        <c:delete val="1"/>
        <c:axPos val="b"/>
        <c:numFmt formatCode="0.00" sourceLinked="1"/>
        <c:majorTickMark val="out"/>
        <c:minorTickMark val="none"/>
        <c:tickLblPos val="nextTo"/>
        <c:crossAx val="118977600"/>
        <c:crosses val="autoZero"/>
        <c:crossBetween val="midCat"/>
      </c:valAx>
      <c:valAx>
        <c:axId val="118977600"/>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72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'811'!$J$66:$J$93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'811'!$C$66:$C$93</c:f>
              <c:numCache>
                <c:formatCode>General</c:formatCode>
                <c:ptCount val="28"/>
                <c:pt idx="0">
                  <c:v>944</c:v>
                </c:pt>
                <c:pt idx="1">
                  <c:v>943</c:v>
                </c:pt>
                <c:pt idx="2">
                  <c:v>943</c:v>
                </c:pt>
                <c:pt idx="3">
                  <c:v>943</c:v>
                </c:pt>
                <c:pt idx="4">
                  <c:v>942</c:v>
                </c:pt>
                <c:pt idx="5">
                  <c:v>942</c:v>
                </c:pt>
                <c:pt idx="6">
                  <c:v>942</c:v>
                </c:pt>
                <c:pt idx="7">
                  <c:v>942</c:v>
                </c:pt>
                <c:pt idx="8">
                  <c:v>943</c:v>
                </c:pt>
                <c:pt idx="9">
                  <c:v>943</c:v>
                </c:pt>
                <c:pt idx="10">
                  <c:v>943</c:v>
                </c:pt>
                <c:pt idx="11">
                  <c:v>943</c:v>
                </c:pt>
                <c:pt idx="12">
                  <c:v>942</c:v>
                </c:pt>
                <c:pt idx="13">
                  <c:v>942</c:v>
                </c:pt>
                <c:pt idx="14">
                  <c:v>943</c:v>
                </c:pt>
                <c:pt idx="15">
                  <c:v>941</c:v>
                </c:pt>
                <c:pt idx="16">
                  <c:v>0</c:v>
                </c:pt>
                <c:pt idx="17">
                  <c:v>376</c:v>
                </c:pt>
                <c:pt idx="18">
                  <c:v>395</c:v>
                </c:pt>
                <c:pt idx="19">
                  <c:v>378</c:v>
                </c:pt>
                <c:pt idx="20">
                  <c:v>379</c:v>
                </c:pt>
                <c:pt idx="21">
                  <c:v>645</c:v>
                </c:pt>
                <c:pt idx="22">
                  <c:v>645</c:v>
                </c:pt>
                <c:pt idx="23">
                  <c:v>643</c:v>
                </c:pt>
                <c:pt idx="24">
                  <c:v>642</c:v>
                </c:pt>
                <c:pt idx="25">
                  <c:v>642</c:v>
                </c:pt>
                <c:pt idx="26">
                  <c:v>0</c:v>
                </c:pt>
                <c:pt idx="27">
                  <c:v>0</c:v>
                </c:pt>
              </c:numCache>
            </c:numRef>
          </c:yVal>
          <c:smooth val="0"/>
          <c:extLst>
            <c:ext xmlns:c16="http://schemas.microsoft.com/office/drawing/2014/chart" uri="{C3380CC4-5D6E-409C-BE32-E72D297353CC}">
              <c16:uniqueId val="{00000001-0B7B-4FB5-8A11-CCE1740E135D}"/>
            </c:ext>
          </c:extLst>
        </c:ser>
        <c:dLbls>
          <c:showLegendKey val="0"/>
          <c:showVal val="0"/>
          <c:showCatName val="0"/>
          <c:showSerName val="0"/>
          <c:showPercent val="0"/>
          <c:showBubbleSize val="0"/>
        </c:dLbls>
        <c:axId val="118977024"/>
        <c:axId val="118974144"/>
      </c:scatterChart>
      <c:scatterChart>
        <c:scatterStyle val="lineMarker"/>
        <c:varyColors val="0"/>
        <c:ser>
          <c:idx val="1"/>
          <c:order val="1"/>
          <c:tx>
            <c:v>SRC</c:v>
          </c:tx>
          <c:spPr>
            <a:ln w="12700">
              <a:solidFill>
                <a:srgbClr val="FF00FF"/>
              </a:solidFill>
              <a:prstDash val="solid"/>
            </a:ln>
          </c:spPr>
          <c:marker>
            <c:symbol val="none"/>
          </c:marker>
          <c:xVal>
            <c:numRef>
              <c:f>'811'!$J$66:$J$93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'811'!$D$66:$D$93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0</c:v>
                </c:pt>
                <c:pt idx="17">
                  <c:v>10</c:v>
                </c:pt>
                <c:pt idx="18">
                  <c:v>10</c:v>
                </c:pt>
                <c:pt idx="19">
                  <c:v>10</c:v>
                </c:pt>
                <c:pt idx="20">
                  <c:v>10</c:v>
                </c:pt>
                <c:pt idx="21">
                  <c:v>10</c:v>
                </c:pt>
                <c:pt idx="22">
                  <c:v>10</c:v>
                </c:pt>
                <c:pt idx="23">
                  <c:v>10</c:v>
                </c:pt>
                <c:pt idx="24">
                  <c:v>10</c:v>
                </c:pt>
                <c:pt idx="25">
                  <c:v>10</c:v>
                </c:pt>
                <c:pt idx="26">
                  <c:v>0</c:v>
                </c:pt>
                <c:pt idx="27">
                  <c:v>0</c:v>
                </c:pt>
              </c:numCache>
            </c:numRef>
          </c:yVal>
          <c:smooth val="1"/>
          <c:extLst>
            <c:ext xmlns:c16="http://schemas.microsoft.com/office/drawing/2014/chart" uri="{C3380CC4-5D6E-409C-BE32-E72D297353CC}">
              <c16:uniqueId val="{00000002-0B7B-4FB5-8A11-CCE1740E135D}"/>
            </c:ext>
          </c:extLst>
        </c:ser>
        <c:ser>
          <c:idx val="2"/>
          <c:order val="2"/>
          <c:tx>
            <c:v>Rssi</c:v>
          </c:tx>
          <c:spPr>
            <a:ln w="12700">
              <a:solidFill>
                <a:srgbClr val="FFFF00"/>
              </a:solidFill>
              <a:prstDash val="solid"/>
            </a:ln>
          </c:spPr>
          <c:marker>
            <c:symbol val="none"/>
          </c:marker>
          <c:xVal>
            <c:numRef>
              <c:f>'811'!$J$66:$J$93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'811'!$E$66:$E$93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0</c:v>
                </c:pt>
                <c:pt idx="17">
                  <c:v>1</c:v>
                </c:pt>
                <c:pt idx="18">
                  <c:v>0</c:v>
                </c:pt>
                <c:pt idx="19">
                  <c:v>0</c:v>
                </c:pt>
                <c:pt idx="20">
                  <c:v>1</c:v>
                </c:pt>
                <c:pt idx="21">
                  <c:v>1</c:v>
                </c:pt>
                <c:pt idx="22">
                  <c:v>1</c:v>
                </c:pt>
                <c:pt idx="23">
                  <c:v>1</c:v>
                </c:pt>
                <c:pt idx="24">
                  <c:v>1</c:v>
                </c:pt>
                <c:pt idx="25">
                  <c:v>3</c:v>
                </c:pt>
                <c:pt idx="26">
                  <c:v>0</c:v>
                </c:pt>
                <c:pt idx="27">
                  <c:v>0</c:v>
                </c:pt>
              </c:numCache>
            </c:numRef>
          </c:yVal>
          <c:smooth val="1"/>
          <c:extLst>
            <c:ext xmlns:c16="http://schemas.microsoft.com/office/drawing/2014/chart" uri="{C3380CC4-5D6E-409C-BE32-E72D297353CC}">
              <c16:uniqueId val="{00000003-0B7B-4FB5-8A11-CCE1740E135D}"/>
            </c:ext>
          </c:extLst>
        </c:ser>
        <c:dLbls>
          <c:showLegendKey val="0"/>
          <c:showVal val="0"/>
          <c:showCatName val="0"/>
          <c:showSerName val="0"/>
          <c:showPercent val="0"/>
          <c:showBubbleSize val="0"/>
        </c:dLbls>
        <c:axId val="118974720"/>
        <c:axId val="118977600"/>
      </c:scatterChart>
      <c:valAx>
        <c:axId val="118977024"/>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144"/>
        <c:crosses val="autoZero"/>
        <c:crossBetween val="midCat"/>
      </c:valAx>
      <c:valAx>
        <c:axId val="118974144"/>
        <c:scaling>
          <c:orientation val="minMax"/>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7024"/>
        <c:crosses val="autoZero"/>
        <c:crossBetween val="midCat"/>
        <c:minorUnit val="0.4"/>
      </c:valAx>
      <c:valAx>
        <c:axId val="118974720"/>
        <c:scaling>
          <c:orientation val="minMax"/>
        </c:scaling>
        <c:delete val="1"/>
        <c:axPos val="b"/>
        <c:numFmt formatCode="0.00" sourceLinked="1"/>
        <c:majorTickMark val="out"/>
        <c:minorTickMark val="none"/>
        <c:tickLblPos val="nextTo"/>
        <c:crossAx val="118977600"/>
        <c:crosses val="autoZero"/>
        <c:crossBetween val="midCat"/>
      </c:valAx>
      <c:valAx>
        <c:axId val="118977600"/>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72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'811A'!$J$66:$J$93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'811A'!$C$66:$C$93</c:f>
              <c:numCache>
                <c:formatCode>General</c:formatCode>
                <c:ptCount val="28"/>
                <c:pt idx="0">
                  <c:v>29</c:v>
                </c:pt>
                <c:pt idx="1">
                  <c:v>29</c:v>
                </c:pt>
                <c:pt idx="2">
                  <c:v>29</c:v>
                </c:pt>
                <c:pt idx="3">
                  <c:v>30</c:v>
                </c:pt>
                <c:pt idx="4">
                  <c:v>30</c:v>
                </c:pt>
                <c:pt idx="5">
                  <c:v>29</c:v>
                </c:pt>
                <c:pt idx="6">
                  <c:v>29</c:v>
                </c:pt>
                <c:pt idx="7">
                  <c:v>28</c:v>
                </c:pt>
                <c:pt idx="8">
                  <c:v>29</c:v>
                </c:pt>
                <c:pt idx="9">
                  <c:v>29</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1-44E9-4A0D-891B-910B7247C7E0}"/>
            </c:ext>
          </c:extLst>
        </c:ser>
        <c:dLbls>
          <c:showLegendKey val="0"/>
          <c:showVal val="0"/>
          <c:showCatName val="0"/>
          <c:showSerName val="0"/>
          <c:showPercent val="0"/>
          <c:showBubbleSize val="0"/>
        </c:dLbls>
        <c:axId val="118977024"/>
        <c:axId val="118974144"/>
      </c:scatterChart>
      <c:scatterChart>
        <c:scatterStyle val="lineMarker"/>
        <c:varyColors val="0"/>
        <c:ser>
          <c:idx val="1"/>
          <c:order val="1"/>
          <c:tx>
            <c:v>SRC</c:v>
          </c:tx>
          <c:spPr>
            <a:ln w="12700">
              <a:solidFill>
                <a:srgbClr val="FF00FF"/>
              </a:solidFill>
              <a:prstDash val="solid"/>
            </a:ln>
          </c:spPr>
          <c:marker>
            <c:symbol val="none"/>
          </c:marker>
          <c:xVal>
            <c:numRef>
              <c:f>'811A'!$J$66:$J$93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'811A'!$D$66:$D$93</c:f>
              <c:numCache>
                <c:formatCode>General</c:formatCode>
                <c:ptCount val="28"/>
                <c:pt idx="0">
                  <c:v>10</c:v>
                </c:pt>
                <c:pt idx="1">
                  <c:v>10</c:v>
                </c:pt>
                <c:pt idx="2">
                  <c:v>10</c:v>
                </c:pt>
                <c:pt idx="3">
                  <c:v>10</c:v>
                </c:pt>
                <c:pt idx="4">
                  <c:v>10</c:v>
                </c:pt>
                <c:pt idx="5">
                  <c:v>10</c:v>
                </c:pt>
                <c:pt idx="6">
                  <c:v>10</c:v>
                </c:pt>
                <c:pt idx="7">
                  <c:v>10</c:v>
                </c:pt>
                <c:pt idx="8">
                  <c:v>10</c:v>
                </c:pt>
                <c:pt idx="9">
                  <c:v>10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2-44E9-4A0D-891B-910B7247C7E0}"/>
            </c:ext>
          </c:extLst>
        </c:ser>
        <c:ser>
          <c:idx val="2"/>
          <c:order val="2"/>
          <c:tx>
            <c:v>Rssi</c:v>
          </c:tx>
          <c:spPr>
            <a:ln w="12700">
              <a:solidFill>
                <a:srgbClr val="FFFF00"/>
              </a:solidFill>
              <a:prstDash val="solid"/>
            </a:ln>
          </c:spPr>
          <c:marker>
            <c:symbol val="none"/>
          </c:marker>
          <c:xVal>
            <c:numRef>
              <c:f>'811A'!$J$66:$J$93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'811A'!$E$66:$E$93</c:f>
              <c:numCache>
                <c:formatCode>General</c:formatCode>
                <c:ptCount val="28"/>
                <c:pt idx="0">
                  <c:v>6</c:v>
                </c:pt>
                <c:pt idx="1">
                  <c:v>6</c:v>
                </c:pt>
                <c:pt idx="2">
                  <c:v>6</c:v>
                </c:pt>
                <c:pt idx="3">
                  <c:v>6</c:v>
                </c:pt>
                <c:pt idx="4">
                  <c:v>6</c:v>
                </c:pt>
                <c:pt idx="5">
                  <c:v>6</c:v>
                </c:pt>
                <c:pt idx="6">
                  <c:v>6</c:v>
                </c:pt>
                <c:pt idx="7">
                  <c:v>5</c:v>
                </c:pt>
                <c:pt idx="8">
                  <c:v>6</c:v>
                </c:pt>
                <c:pt idx="9">
                  <c:v>6</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3-44E9-4A0D-891B-910B7247C7E0}"/>
            </c:ext>
          </c:extLst>
        </c:ser>
        <c:dLbls>
          <c:showLegendKey val="0"/>
          <c:showVal val="0"/>
          <c:showCatName val="0"/>
          <c:showSerName val="0"/>
          <c:showPercent val="0"/>
          <c:showBubbleSize val="0"/>
        </c:dLbls>
        <c:axId val="118974720"/>
        <c:axId val="118977600"/>
      </c:scatterChart>
      <c:valAx>
        <c:axId val="118977024"/>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144"/>
        <c:crosses val="autoZero"/>
        <c:crossBetween val="midCat"/>
      </c:valAx>
      <c:valAx>
        <c:axId val="118974144"/>
        <c:scaling>
          <c:orientation val="minMax"/>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7024"/>
        <c:crosses val="autoZero"/>
        <c:crossBetween val="midCat"/>
        <c:minorUnit val="0.4"/>
      </c:valAx>
      <c:valAx>
        <c:axId val="118974720"/>
        <c:scaling>
          <c:orientation val="minMax"/>
        </c:scaling>
        <c:delete val="1"/>
        <c:axPos val="b"/>
        <c:numFmt formatCode="0.00" sourceLinked="1"/>
        <c:majorTickMark val="out"/>
        <c:minorTickMark val="none"/>
        <c:tickLblPos val="nextTo"/>
        <c:crossAx val="118977600"/>
        <c:crosses val="autoZero"/>
        <c:crossBetween val="midCat"/>
      </c:valAx>
      <c:valAx>
        <c:axId val="118977600"/>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72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'871'!$J$66:$J$93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'871'!$C$66:$C$93</c:f>
              <c:numCache>
                <c:formatCode>General</c:formatCode>
                <c:ptCount val="28"/>
                <c:pt idx="0">
                  <c:v>74</c:v>
                </c:pt>
                <c:pt idx="1">
                  <c:v>74</c:v>
                </c:pt>
                <c:pt idx="2">
                  <c:v>74</c:v>
                </c:pt>
                <c:pt idx="3">
                  <c:v>74</c:v>
                </c:pt>
                <c:pt idx="4">
                  <c:v>56</c:v>
                </c:pt>
                <c:pt idx="5">
                  <c:v>56</c:v>
                </c:pt>
                <c:pt idx="6">
                  <c:v>56</c:v>
                </c:pt>
                <c:pt idx="7">
                  <c:v>56</c:v>
                </c:pt>
                <c:pt idx="8">
                  <c:v>56</c:v>
                </c:pt>
                <c:pt idx="9">
                  <c:v>41</c:v>
                </c:pt>
                <c:pt idx="10">
                  <c:v>40</c:v>
                </c:pt>
                <c:pt idx="11">
                  <c:v>41</c:v>
                </c:pt>
                <c:pt idx="12">
                  <c:v>41</c:v>
                </c:pt>
                <c:pt idx="13">
                  <c:v>40</c:v>
                </c:pt>
                <c:pt idx="14">
                  <c:v>41</c:v>
                </c:pt>
                <c:pt idx="15">
                  <c:v>40</c:v>
                </c:pt>
                <c:pt idx="16">
                  <c:v>41</c:v>
                </c:pt>
                <c:pt idx="17">
                  <c:v>41</c:v>
                </c:pt>
                <c:pt idx="18">
                  <c:v>40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1-B3B6-4951-AE7E-3BC233D68652}"/>
            </c:ext>
          </c:extLst>
        </c:ser>
        <c:dLbls>
          <c:showLegendKey val="0"/>
          <c:showVal val="0"/>
          <c:showCatName val="0"/>
          <c:showSerName val="0"/>
          <c:showPercent val="0"/>
          <c:showBubbleSize val="0"/>
        </c:dLbls>
        <c:axId val="118977024"/>
        <c:axId val="118974144"/>
      </c:scatterChart>
      <c:scatterChart>
        <c:scatterStyle val="lineMarker"/>
        <c:varyColors val="0"/>
        <c:ser>
          <c:idx val="1"/>
          <c:order val="1"/>
          <c:tx>
            <c:v>SRC</c:v>
          </c:tx>
          <c:spPr>
            <a:ln w="12700">
              <a:solidFill>
                <a:srgbClr val="FF00FF"/>
              </a:solidFill>
              <a:prstDash val="solid"/>
            </a:ln>
          </c:spPr>
          <c:marker>
            <c:symbol val="none"/>
          </c:marker>
          <c:xVal>
            <c:numRef>
              <c:f>'871'!$J$66:$J$93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'871'!$D$66:$D$93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2-B3B6-4951-AE7E-3BC233D68652}"/>
            </c:ext>
          </c:extLst>
        </c:ser>
        <c:ser>
          <c:idx val="2"/>
          <c:order val="2"/>
          <c:tx>
            <c:v>Rssi</c:v>
          </c:tx>
          <c:spPr>
            <a:ln w="12700">
              <a:solidFill>
                <a:srgbClr val="FFFF00"/>
              </a:solidFill>
              <a:prstDash val="solid"/>
            </a:ln>
          </c:spPr>
          <c:marker>
            <c:symbol val="none"/>
          </c:marker>
          <c:xVal>
            <c:numRef>
              <c:f>'871'!$J$66:$J$93</c:f>
              <c:numCache>
                <c:formatCode>0.00</c:formatCode>
                <c:ptCount val="28"/>
                <c:pt idx="0">
                  <c:v>4.1666666666666664E-2</c:v>
                </c:pt>
                <c:pt idx="1">
                  <c:v>4.0178571428571425E-2</c:v>
                </c:pt>
                <c:pt idx="2">
                  <c:v>3.8690476190476185E-2</c:v>
                </c:pt>
                <c:pt idx="3">
                  <c:v>3.7202380952380945E-2</c:v>
                </c:pt>
                <c:pt idx="4">
                  <c:v>3.5714285714285705E-2</c:v>
                </c:pt>
                <c:pt idx="5">
                  <c:v>3.4226190476190466E-2</c:v>
                </c:pt>
                <c:pt idx="6">
                  <c:v>3.2738095238095226E-2</c:v>
                </c:pt>
                <c:pt idx="7">
                  <c:v>3.1249999999999986E-2</c:v>
                </c:pt>
                <c:pt idx="8">
                  <c:v>2.9761904761904746E-2</c:v>
                </c:pt>
                <c:pt idx="9">
                  <c:v>2.8273809523809507E-2</c:v>
                </c:pt>
                <c:pt idx="10">
                  <c:v>2.6785714285714267E-2</c:v>
                </c:pt>
                <c:pt idx="11">
                  <c:v>2.5297619047619027E-2</c:v>
                </c:pt>
                <c:pt idx="12">
                  <c:v>2.3809523809523787E-2</c:v>
                </c:pt>
                <c:pt idx="13">
                  <c:v>2.2321428571428548E-2</c:v>
                </c:pt>
                <c:pt idx="14">
                  <c:v>2.0833333333333308E-2</c:v>
                </c:pt>
                <c:pt idx="15">
                  <c:v>1.9345238095238068E-2</c:v>
                </c:pt>
                <c:pt idx="16">
                  <c:v>1.7857142857142828E-2</c:v>
                </c:pt>
                <c:pt idx="17">
                  <c:v>1.6369047619047589E-2</c:v>
                </c:pt>
                <c:pt idx="18">
                  <c:v>1.4880952380952351E-2</c:v>
                </c:pt>
                <c:pt idx="19">
                  <c:v>1.3392857142857113E-2</c:v>
                </c:pt>
                <c:pt idx="20">
                  <c:v>1.1904761904761875E-2</c:v>
                </c:pt>
                <c:pt idx="21">
                  <c:v>1.0416666666666637E-2</c:v>
                </c:pt>
                <c:pt idx="22">
                  <c:v>8.9285714285713986E-3</c:v>
                </c:pt>
                <c:pt idx="23">
                  <c:v>7.4404761904761606E-3</c:v>
                </c:pt>
                <c:pt idx="24">
                  <c:v>5.9523809523809226E-3</c:v>
                </c:pt>
                <c:pt idx="25">
                  <c:v>4.4642857142856845E-3</c:v>
                </c:pt>
                <c:pt idx="26">
                  <c:v>2.9761904761904465E-3</c:v>
                </c:pt>
                <c:pt idx="27">
                  <c:v>1.4880952380952085E-3</c:v>
                </c:pt>
              </c:numCache>
            </c:numRef>
          </c:xVal>
          <c:yVal>
            <c:numRef>
              <c:f>'871'!$E$66:$E$93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0</c:v>
                </c:pt>
                <c:pt idx="20">
                  <c:v>0</c:v>
                </c:pt>
                <c:pt idx="21">
                  <c:v>0</c:v>
                </c:pt>
                <c:pt idx="22">
                  <c:v>0</c:v>
                </c:pt>
                <c:pt idx="23">
                  <c:v>0</c:v>
                </c:pt>
                <c:pt idx="24">
                  <c:v>0</c:v>
                </c:pt>
                <c:pt idx="25">
                  <c:v>0</c:v>
                </c:pt>
                <c:pt idx="26">
                  <c:v>0</c:v>
                </c:pt>
                <c:pt idx="27">
                  <c:v>0</c:v>
                </c:pt>
              </c:numCache>
            </c:numRef>
          </c:yVal>
          <c:smooth val="1"/>
          <c:extLst>
            <c:ext xmlns:c16="http://schemas.microsoft.com/office/drawing/2014/chart" uri="{C3380CC4-5D6E-409C-BE32-E72D297353CC}">
              <c16:uniqueId val="{00000003-B3B6-4951-AE7E-3BC233D68652}"/>
            </c:ext>
          </c:extLst>
        </c:ser>
        <c:dLbls>
          <c:showLegendKey val="0"/>
          <c:showVal val="0"/>
          <c:showCatName val="0"/>
          <c:showSerName val="0"/>
          <c:showPercent val="0"/>
          <c:showBubbleSize val="0"/>
        </c:dLbls>
        <c:axId val="118974720"/>
        <c:axId val="118977600"/>
      </c:scatterChart>
      <c:valAx>
        <c:axId val="118977024"/>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144"/>
        <c:crosses val="autoZero"/>
        <c:crossBetween val="midCat"/>
      </c:valAx>
      <c:valAx>
        <c:axId val="118974144"/>
        <c:scaling>
          <c:orientation val="minMax"/>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7024"/>
        <c:crosses val="autoZero"/>
        <c:crossBetween val="midCat"/>
        <c:minorUnit val="0.4"/>
      </c:valAx>
      <c:valAx>
        <c:axId val="118974720"/>
        <c:scaling>
          <c:orientation val="minMax"/>
        </c:scaling>
        <c:delete val="1"/>
        <c:axPos val="b"/>
        <c:numFmt formatCode="0.00" sourceLinked="1"/>
        <c:majorTickMark val="out"/>
        <c:minorTickMark val="none"/>
        <c:tickLblPos val="nextTo"/>
        <c:crossAx val="118977600"/>
        <c:crosses val="autoZero"/>
        <c:crossBetween val="midCat"/>
      </c:valAx>
      <c:valAx>
        <c:axId val="118977600"/>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72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72602739726027"/>
          <c:y val="8.1510934393638171E-2"/>
          <c:w val="0.7345890410958904"/>
          <c:h val="0.84890656063618286"/>
        </c:manualLayout>
      </c:layout>
      <c:scatterChart>
        <c:scatterStyle val="smoothMarker"/>
        <c:varyColors val="0"/>
        <c:ser>
          <c:idx val="0"/>
          <c:order val="0"/>
          <c:tx>
            <c:v>Ullage</c:v>
          </c:tx>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FF0000"/>
                </a:solidFill>
                <a:prstDash val="sysDash"/>
              </a:ln>
            </c:spPr>
            <c:trendlineType val="linear"/>
            <c:dispRSqr val="0"/>
            <c:dispEq val="1"/>
            <c:trendlineLbl>
              <c:layout>
                <c:manualLayout>
                  <c:x val="-0.28063913118540695"/>
                  <c:y val="-0.2860682405181495"/>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'811LR'!$J$66:$J$93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'811LR'!$C$66:$C$93</c:f>
              <c:numCache>
                <c:formatCode>General</c:formatCode>
                <c:ptCount val="28"/>
                <c:pt idx="0">
                  <c:v>944</c:v>
                </c:pt>
                <c:pt idx="1">
                  <c:v>943</c:v>
                </c:pt>
                <c:pt idx="2">
                  <c:v>943</c:v>
                </c:pt>
                <c:pt idx="3">
                  <c:v>943</c:v>
                </c:pt>
                <c:pt idx="4">
                  <c:v>942</c:v>
                </c:pt>
                <c:pt idx="5">
                  <c:v>942</c:v>
                </c:pt>
                <c:pt idx="6">
                  <c:v>942</c:v>
                </c:pt>
                <c:pt idx="7">
                  <c:v>942</c:v>
                </c:pt>
                <c:pt idx="8">
                  <c:v>943</c:v>
                </c:pt>
                <c:pt idx="9">
                  <c:v>943</c:v>
                </c:pt>
                <c:pt idx="10">
                  <c:v>943</c:v>
                </c:pt>
                <c:pt idx="11">
                  <c:v>943</c:v>
                </c:pt>
                <c:pt idx="12">
                  <c:v>942</c:v>
                </c:pt>
                <c:pt idx="13">
                  <c:v>942</c:v>
                </c:pt>
                <c:pt idx="14">
                  <c:v>943</c:v>
                </c:pt>
                <c:pt idx="15">
                  <c:v>941</c:v>
                </c:pt>
                <c:pt idx="16">
                  <c:v>0</c:v>
                </c:pt>
                <c:pt idx="17">
                  <c:v>376</c:v>
                </c:pt>
                <c:pt idx="18">
                  <c:v>395</c:v>
                </c:pt>
                <c:pt idx="19">
                  <c:v>378</c:v>
                </c:pt>
                <c:pt idx="20">
                  <c:v>379</c:v>
                </c:pt>
                <c:pt idx="21">
                  <c:v>645</c:v>
                </c:pt>
                <c:pt idx="22">
                  <c:v>645</c:v>
                </c:pt>
                <c:pt idx="23">
                  <c:v>643</c:v>
                </c:pt>
                <c:pt idx="24">
                  <c:v>642</c:v>
                </c:pt>
                <c:pt idx="25">
                  <c:v>642</c:v>
                </c:pt>
                <c:pt idx="26">
                  <c:v>0</c:v>
                </c:pt>
                <c:pt idx="27">
                  <c:v>0</c:v>
                </c:pt>
              </c:numCache>
            </c:numRef>
          </c:yVal>
          <c:smooth val="0"/>
          <c:extLst>
            <c:ext xmlns:c16="http://schemas.microsoft.com/office/drawing/2014/chart" uri="{C3380CC4-5D6E-409C-BE32-E72D297353CC}">
              <c16:uniqueId val="{00000001-6E1F-4582-BA73-10CBB28776E9}"/>
            </c:ext>
          </c:extLst>
        </c:ser>
        <c:dLbls>
          <c:showLegendKey val="0"/>
          <c:showVal val="0"/>
          <c:showCatName val="0"/>
          <c:showSerName val="0"/>
          <c:showPercent val="0"/>
          <c:showBubbleSize val="0"/>
        </c:dLbls>
        <c:axId val="118977024"/>
        <c:axId val="118974144"/>
      </c:scatterChart>
      <c:scatterChart>
        <c:scatterStyle val="lineMarker"/>
        <c:varyColors val="0"/>
        <c:ser>
          <c:idx val="1"/>
          <c:order val="1"/>
          <c:tx>
            <c:v>SRC</c:v>
          </c:tx>
          <c:spPr>
            <a:ln w="12700">
              <a:solidFill>
                <a:srgbClr val="FF00FF"/>
              </a:solidFill>
              <a:prstDash val="solid"/>
            </a:ln>
          </c:spPr>
          <c:marker>
            <c:symbol val="none"/>
          </c:marker>
          <c:xVal>
            <c:numRef>
              <c:f>'811LR'!$J$66:$J$93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'811LR'!$D$66:$D$93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0</c:v>
                </c:pt>
                <c:pt idx="17">
                  <c:v>10</c:v>
                </c:pt>
                <c:pt idx="18">
                  <c:v>10</c:v>
                </c:pt>
                <c:pt idx="19">
                  <c:v>10</c:v>
                </c:pt>
                <c:pt idx="20">
                  <c:v>10</c:v>
                </c:pt>
                <c:pt idx="21">
                  <c:v>10</c:v>
                </c:pt>
                <c:pt idx="22">
                  <c:v>10</c:v>
                </c:pt>
                <c:pt idx="23">
                  <c:v>10</c:v>
                </c:pt>
                <c:pt idx="24">
                  <c:v>10</c:v>
                </c:pt>
                <c:pt idx="25">
                  <c:v>10</c:v>
                </c:pt>
                <c:pt idx="26">
                  <c:v>0</c:v>
                </c:pt>
                <c:pt idx="27">
                  <c:v>0</c:v>
                </c:pt>
              </c:numCache>
            </c:numRef>
          </c:yVal>
          <c:smooth val="1"/>
          <c:extLst>
            <c:ext xmlns:c16="http://schemas.microsoft.com/office/drawing/2014/chart" uri="{C3380CC4-5D6E-409C-BE32-E72D297353CC}">
              <c16:uniqueId val="{00000002-6E1F-4582-BA73-10CBB28776E9}"/>
            </c:ext>
          </c:extLst>
        </c:ser>
        <c:ser>
          <c:idx val="2"/>
          <c:order val="2"/>
          <c:tx>
            <c:v>Rssi</c:v>
          </c:tx>
          <c:spPr>
            <a:ln w="12700">
              <a:solidFill>
                <a:srgbClr val="FFFF00"/>
              </a:solidFill>
              <a:prstDash val="solid"/>
            </a:ln>
          </c:spPr>
          <c:marker>
            <c:symbol val="none"/>
          </c:marker>
          <c:xVal>
            <c:numRef>
              <c:f>'811LR'!$J$66:$J$93</c:f>
              <c:numCache>
                <c:formatCode>0.00</c:formatCode>
                <c:ptCount val="28"/>
                <c:pt idx="0">
                  <c:v>0.16666666666666666</c:v>
                </c:pt>
                <c:pt idx="1">
                  <c:v>0.1607142857142857</c:v>
                </c:pt>
                <c:pt idx="2">
                  <c:v>0.15476190476190474</c:v>
                </c:pt>
                <c:pt idx="3">
                  <c:v>0.14880952380952378</c:v>
                </c:pt>
                <c:pt idx="4">
                  <c:v>0.14285714285714282</c:v>
                </c:pt>
                <c:pt idx="5">
                  <c:v>0.13690476190476186</c:v>
                </c:pt>
                <c:pt idx="6">
                  <c:v>0.1309523809523809</c:v>
                </c:pt>
                <c:pt idx="7">
                  <c:v>0.12499999999999994</c:v>
                </c:pt>
                <c:pt idx="8">
                  <c:v>0.11904761904761899</c:v>
                </c:pt>
                <c:pt idx="9">
                  <c:v>0.11309523809523803</c:v>
                </c:pt>
                <c:pt idx="10">
                  <c:v>0.10714285714285707</c:v>
                </c:pt>
                <c:pt idx="11">
                  <c:v>0.10119047619047611</c:v>
                </c:pt>
                <c:pt idx="12">
                  <c:v>9.523809523809515E-2</c:v>
                </c:pt>
                <c:pt idx="13">
                  <c:v>8.9285714285714191E-2</c:v>
                </c:pt>
                <c:pt idx="14">
                  <c:v>8.3333333333333232E-2</c:v>
                </c:pt>
                <c:pt idx="15">
                  <c:v>7.7380952380952273E-2</c:v>
                </c:pt>
                <c:pt idx="16">
                  <c:v>7.1428571428571314E-2</c:v>
                </c:pt>
                <c:pt idx="17">
                  <c:v>6.5476190476190355E-2</c:v>
                </c:pt>
                <c:pt idx="18">
                  <c:v>5.9523809523809403E-2</c:v>
                </c:pt>
                <c:pt idx="19">
                  <c:v>5.357142857142845E-2</c:v>
                </c:pt>
                <c:pt idx="20">
                  <c:v>4.7619047619047498E-2</c:v>
                </c:pt>
                <c:pt idx="21">
                  <c:v>4.1666666666666546E-2</c:v>
                </c:pt>
                <c:pt idx="22">
                  <c:v>3.5714285714285594E-2</c:v>
                </c:pt>
                <c:pt idx="23">
                  <c:v>2.9761904761904642E-2</c:v>
                </c:pt>
                <c:pt idx="24">
                  <c:v>2.380952380952369E-2</c:v>
                </c:pt>
                <c:pt idx="25">
                  <c:v>1.7857142857142738E-2</c:v>
                </c:pt>
                <c:pt idx="26">
                  <c:v>1.1904761904761786E-2</c:v>
                </c:pt>
                <c:pt idx="27">
                  <c:v>5.9523809523808341E-3</c:v>
                </c:pt>
              </c:numCache>
            </c:numRef>
          </c:xVal>
          <c:yVal>
            <c:numRef>
              <c:f>'811LR'!$E$66:$E$93</c:f>
              <c:numCache>
                <c:formatCode>General</c:formatCode>
                <c:ptCount val="28"/>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0</c:v>
                </c:pt>
                <c:pt idx="17">
                  <c:v>1</c:v>
                </c:pt>
                <c:pt idx="18">
                  <c:v>0</c:v>
                </c:pt>
                <c:pt idx="19">
                  <c:v>0</c:v>
                </c:pt>
                <c:pt idx="20">
                  <c:v>1</c:v>
                </c:pt>
                <c:pt idx="21">
                  <c:v>1</c:v>
                </c:pt>
                <c:pt idx="22">
                  <c:v>1</c:v>
                </c:pt>
                <c:pt idx="23">
                  <c:v>1</c:v>
                </c:pt>
                <c:pt idx="24">
                  <c:v>1</c:v>
                </c:pt>
                <c:pt idx="25">
                  <c:v>3</c:v>
                </c:pt>
                <c:pt idx="26">
                  <c:v>0</c:v>
                </c:pt>
                <c:pt idx="27">
                  <c:v>0</c:v>
                </c:pt>
              </c:numCache>
            </c:numRef>
          </c:yVal>
          <c:smooth val="1"/>
          <c:extLst>
            <c:ext xmlns:c16="http://schemas.microsoft.com/office/drawing/2014/chart" uri="{C3380CC4-5D6E-409C-BE32-E72D297353CC}">
              <c16:uniqueId val="{00000003-6E1F-4582-BA73-10CBB28776E9}"/>
            </c:ext>
          </c:extLst>
        </c:ser>
        <c:dLbls>
          <c:showLegendKey val="0"/>
          <c:showVal val="0"/>
          <c:showCatName val="0"/>
          <c:showSerName val="0"/>
          <c:showPercent val="0"/>
          <c:showBubbleSize val="0"/>
        </c:dLbls>
        <c:axId val="118974720"/>
        <c:axId val="118977600"/>
      </c:scatterChart>
      <c:valAx>
        <c:axId val="118977024"/>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144"/>
        <c:crosses val="autoZero"/>
        <c:crossBetween val="midCat"/>
      </c:valAx>
      <c:valAx>
        <c:axId val="118974144"/>
        <c:scaling>
          <c:orientation val="minMax"/>
          <c:max val="200"/>
          <c:min val="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7024"/>
        <c:crosses val="autoZero"/>
        <c:crossBetween val="midCat"/>
        <c:minorUnit val="0.4"/>
      </c:valAx>
      <c:valAx>
        <c:axId val="118974720"/>
        <c:scaling>
          <c:orientation val="minMax"/>
        </c:scaling>
        <c:delete val="1"/>
        <c:axPos val="b"/>
        <c:numFmt formatCode="0.00" sourceLinked="1"/>
        <c:majorTickMark val="out"/>
        <c:minorTickMark val="none"/>
        <c:tickLblPos val="nextTo"/>
        <c:crossAx val="118977600"/>
        <c:crosses val="autoZero"/>
        <c:crossBetween val="midCat"/>
      </c:valAx>
      <c:valAx>
        <c:axId val="118977600"/>
        <c:scaling>
          <c:orientation val="minMax"/>
          <c:max val="50"/>
          <c:min val="0"/>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18974720"/>
        <c:crosses val="max"/>
        <c:crossBetween val="midCat"/>
        <c:minorUnit val="0.4"/>
      </c:valAx>
      <c:spPr>
        <a:solidFill>
          <a:srgbClr val="C0C0C0"/>
        </a:solidFill>
        <a:ln w="12700">
          <a:solidFill>
            <a:srgbClr val="808080"/>
          </a:solidFill>
          <a:prstDash val="solid"/>
        </a:ln>
      </c:spPr>
    </c:plotArea>
    <c:legend>
      <c:legendPos val="r"/>
      <c:layout>
        <c:manualLayout>
          <c:xMode val="edge"/>
          <c:yMode val="edge"/>
          <c:x val="0.53253424657534243"/>
          <c:y val="9.9403578528827041E-3"/>
          <c:w val="0.25342465753424659"/>
          <c:h val="8.9463220675944338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11" r="0.75000000000000111"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emf"/></Relationships>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3.emf"/></Relationships>
</file>

<file path=xl/drawings/_rels/drawing6.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3.emf"/></Relationships>
</file>

<file path=xl/drawings/_rels/drawing7.xml.rels><?xml version="1.0" encoding="UTF-8" standalone="yes"?>
<Relationships xmlns="http://schemas.openxmlformats.org/package/2006/relationships"><Relationship Id="rId1" Type="http://schemas.openxmlformats.org/officeDocument/2006/relationships/image" Target="../media/image3.emf"/></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image" Target="../media/image3.emf"/></Relationships>
</file>

<file path=xl/drawings/_rels/drawing9.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image" Target="../media/image3.emf"/></Relationships>
</file>

<file path=xl/drawings/_rels/drawing10.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image" Target="../media/image3.emf"/></Relationships>
</file>

<file path=xl/drawings/_rels/drawing1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image" Target="../media/image3.emf"/></Relationships>
</file>

<file path=xl/drawings/_rels/drawing1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image" Target="../media/image3.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oneCellAnchor>
    <xdr:from>
      <xdr:col>6</xdr:col>
      <xdr:colOff>223633</xdr:colOff>
      <xdr:row>25</xdr:row>
      <xdr:rowOff>91111</xdr:rowOff>
    </xdr:from>
    <xdr:ext cx="6333333" cy="3104762"/>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241278" y="2885746"/>
          <a:ext cx="6333333" cy="3104762"/>
        </a:xfrm>
        <a:prstGeom prst="rect">
          <a:avLst/>
        </a:prstGeom>
      </xdr:spPr>
    </xdr:pic>
    <xdr:clientData/>
  </xdr:oneCellAnchor>
  <xdr:twoCellAnchor>
    <xdr:from>
      <xdr:col>6</xdr:col>
      <xdr:colOff>289892</xdr:colOff>
      <xdr:row>8</xdr:row>
      <xdr:rowOff>132523</xdr:rowOff>
    </xdr:from>
    <xdr:to>
      <xdr:col>8</xdr:col>
      <xdr:colOff>480391</xdr:colOff>
      <xdr:row>21</xdr:row>
      <xdr:rowOff>16565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305632" y="1555558"/>
          <a:ext cx="1409699" cy="12352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E" sz="1100" b="1" u="sng">
              <a:solidFill>
                <a:schemeClr val="dk1"/>
              </a:solidFill>
              <a:effectLst/>
              <a:latin typeface="+mn-lt"/>
              <a:ea typeface="+mn-ea"/>
              <a:cs typeface="+mn-cs"/>
            </a:rPr>
            <a:t>BG95M3 Global Bands</a:t>
          </a:r>
          <a:r>
            <a:rPr lang="en-IE" sz="1100" b="1" u="sng" baseline="0">
              <a:solidFill>
                <a:schemeClr val="dk1"/>
              </a:solidFill>
              <a:effectLst/>
              <a:latin typeface="+mn-lt"/>
              <a:ea typeface="+mn-ea"/>
              <a:cs typeface="+mn-cs"/>
            </a:rPr>
            <a:t> useable, from specification  D/S</a:t>
          </a:r>
          <a:endParaRPr lang="en-IE">
            <a:effectLst/>
          </a:endParaRPr>
        </a:p>
        <a:p>
          <a:r>
            <a:rPr lang="en-IE" sz="1100">
              <a:solidFill>
                <a:schemeClr val="dk1"/>
              </a:solidFill>
              <a:effectLst/>
              <a:latin typeface="+mn-lt"/>
              <a:ea typeface="+mn-ea"/>
              <a:cs typeface="+mn-cs"/>
            </a:rPr>
            <a:t>2G:</a:t>
          </a:r>
          <a:endParaRPr lang="en-IE">
            <a:effectLst/>
          </a:endParaRPr>
        </a:p>
        <a:p>
          <a:r>
            <a:rPr lang="en-IE" sz="1100">
              <a:solidFill>
                <a:schemeClr val="dk1"/>
              </a:solidFill>
              <a:effectLst/>
              <a:latin typeface="+mn-lt"/>
              <a:ea typeface="+mn-ea"/>
              <a:cs typeface="+mn-cs"/>
            </a:rPr>
            <a:t>850/900/1800/1900MHz</a:t>
          </a:r>
          <a:endParaRPr lang="en-IE">
            <a:effectLst/>
          </a:endParaRPr>
        </a:p>
        <a:p>
          <a:r>
            <a:rPr lang="en-IE" sz="1100">
              <a:solidFill>
                <a:schemeClr val="dk1"/>
              </a:solidFill>
              <a:effectLst/>
              <a:latin typeface="+mn-lt"/>
              <a:ea typeface="+mn-ea"/>
              <a:cs typeface="+mn-cs"/>
            </a:rPr>
            <a:t>Cat M1:</a:t>
          </a:r>
          <a:endParaRPr lang="en-IE">
            <a:effectLst/>
          </a:endParaRPr>
        </a:p>
        <a:p>
          <a:r>
            <a:rPr lang="en-IE" sz="1100">
              <a:solidFill>
                <a:schemeClr val="bg1">
                  <a:lumMod val="75000"/>
                </a:schemeClr>
              </a:solidFill>
              <a:effectLst/>
              <a:latin typeface="+mn-lt"/>
              <a:ea typeface="+mn-ea"/>
              <a:cs typeface="+mn-cs"/>
            </a:rPr>
            <a:t>B1</a:t>
          </a:r>
          <a:r>
            <a:rPr lang="en-IE" sz="1100">
              <a:solidFill>
                <a:schemeClr val="dk1"/>
              </a:solidFill>
              <a:effectLst/>
              <a:latin typeface="+mn-lt"/>
              <a:ea typeface="+mn-ea"/>
              <a:cs typeface="+mn-cs"/>
            </a:rPr>
            <a:t>/B2/B3/B4/B5/B8/B12/B13/</a:t>
          </a:r>
          <a:r>
            <a:rPr lang="en-IE" sz="1100">
              <a:solidFill>
                <a:schemeClr val="bg1">
                  <a:lumMod val="75000"/>
                </a:schemeClr>
              </a:solidFill>
              <a:effectLst/>
              <a:latin typeface="+mn-lt"/>
              <a:ea typeface="+mn-ea"/>
              <a:cs typeface="+mn-cs"/>
            </a:rPr>
            <a:t>B14</a:t>
          </a:r>
          <a:r>
            <a:rPr lang="en-IE" sz="1100">
              <a:solidFill>
                <a:schemeClr val="dk1"/>
              </a:solidFill>
              <a:effectLst/>
              <a:latin typeface="+mn-lt"/>
              <a:ea typeface="+mn-ea"/>
              <a:cs typeface="+mn-cs"/>
            </a:rPr>
            <a:t>/B18/B19/B20/B25/B26</a:t>
          </a:r>
          <a:r>
            <a:rPr lang="en-IE" sz="1100">
              <a:solidFill>
                <a:schemeClr val="bg1">
                  <a:lumMod val="75000"/>
                </a:schemeClr>
              </a:solidFill>
              <a:effectLst/>
              <a:latin typeface="+mn-lt"/>
              <a:ea typeface="+mn-ea"/>
              <a:cs typeface="+mn-cs"/>
            </a:rPr>
            <a:t>/B27/B28/B66/B85</a:t>
          </a:r>
          <a:endParaRPr lang="en-IE">
            <a:solidFill>
              <a:schemeClr val="bg1">
                <a:lumMod val="75000"/>
              </a:schemeClr>
            </a:solidFill>
            <a:effectLst/>
          </a:endParaRPr>
        </a:p>
        <a:p>
          <a:r>
            <a:rPr lang="en-IE" sz="1100">
              <a:solidFill>
                <a:schemeClr val="dk1"/>
              </a:solidFill>
              <a:effectLst/>
              <a:latin typeface="+mn-lt"/>
              <a:ea typeface="+mn-ea"/>
              <a:cs typeface="+mn-cs"/>
            </a:rPr>
            <a:t>Cat NB2:</a:t>
          </a:r>
          <a:endParaRPr lang="en-IE">
            <a:effectLst/>
          </a:endParaRPr>
        </a:p>
        <a:p>
          <a:r>
            <a:rPr lang="en-IE" sz="1100">
              <a:solidFill>
                <a:schemeClr val="bg1">
                  <a:lumMod val="75000"/>
                </a:schemeClr>
              </a:solidFill>
              <a:effectLst/>
              <a:latin typeface="+mn-lt"/>
              <a:ea typeface="+mn-ea"/>
              <a:cs typeface="+mn-cs"/>
            </a:rPr>
            <a:t>B1</a:t>
          </a:r>
          <a:r>
            <a:rPr lang="en-IE" sz="1100">
              <a:solidFill>
                <a:schemeClr val="dk1"/>
              </a:solidFill>
              <a:effectLst/>
              <a:latin typeface="+mn-lt"/>
              <a:ea typeface="+mn-ea"/>
              <a:cs typeface="+mn-cs"/>
            </a:rPr>
            <a:t>/B2/B3/B4/B5/B8/B12/B13/        B18/B19/B20/B25/</a:t>
          </a:r>
          <a:r>
            <a:rPr lang="en-IE" sz="1100">
              <a:solidFill>
                <a:srgbClr val="FF0000"/>
              </a:solidFill>
              <a:effectLst/>
              <a:latin typeface="+mn-lt"/>
              <a:ea typeface="+mn-ea"/>
              <a:cs typeface="+mn-cs"/>
            </a:rPr>
            <a:t>B26</a:t>
          </a:r>
          <a:r>
            <a:rPr lang="en-IE" sz="1100">
              <a:solidFill>
                <a:schemeClr val="dk1"/>
              </a:solidFill>
              <a:effectLst/>
              <a:latin typeface="+mn-lt"/>
              <a:ea typeface="+mn-ea"/>
              <a:cs typeface="+mn-cs"/>
            </a:rPr>
            <a:t>/</a:t>
          </a:r>
          <a:r>
            <a:rPr lang="en-IE" sz="1100">
              <a:solidFill>
                <a:schemeClr val="bg1">
                  <a:lumMod val="75000"/>
                </a:schemeClr>
              </a:solidFill>
              <a:effectLst/>
              <a:latin typeface="+mn-lt"/>
              <a:ea typeface="+mn-ea"/>
              <a:cs typeface="+mn-cs"/>
            </a:rPr>
            <a:t>B28/B66/B71/B85</a:t>
          </a:r>
          <a:endParaRPr lang="en-IE">
            <a:solidFill>
              <a:schemeClr val="bg1">
                <a:lumMod val="75000"/>
              </a:schemeClr>
            </a:solidFill>
            <a:effectLst/>
          </a:endParaRPr>
        </a:p>
        <a:p>
          <a:endParaRPr lang="en-IE" sz="1100"/>
        </a:p>
      </xdr:txBody>
    </xdr:sp>
    <xdr:clientData/>
  </xdr:twoCellAnchor>
  <xdr:twoCellAnchor>
    <xdr:from>
      <xdr:col>6</xdr:col>
      <xdr:colOff>231913</xdr:colOff>
      <xdr:row>111</xdr:row>
      <xdr:rowOff>115956</xdr:rowOff>
    </xdr:from>
    <xdr:to>
      <xdr:col>8</xdr:col>
      <xdr:colOff>579783</xdr:colOff>
      <xdr:row>166</xdr:row>
      <xdr:rowOff>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4251463" y="6164331"/>
          <a:ext cx="1568975" cy="12556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E" sz="1100" b="1" i="0">
              <a:solidFill>
                <a:schemeClr val="dk1"/>
              </a:solidFill>
              <a:effectLst/>
              <a:latin typeface="+mn-lt"/>
              <a:ea typeface="+mn-ea"/>
              <a:cs typeface="+mn-cs"/>
            </a:rPr>
            <a:t>NB-IoT Frequency Bands (As per 3GPP Rel.</a:t>
          </a:r>
          <a:r>
            <a:rPr lang="en-IE" sz="1100" b="0" i="0">
              <a:solidFill>
                <a:schemeClr val="dk1"/>
              </a:solidFill>
              <a:effectLst/>
              <a:latin typeface="+mn-lt"/>
              <a:ea typeface="+mn-ea"/>
              <a:cs typeface="+mn-cs"/>
            </a:rPr>
            <a:t> </a:t>
          </a:r>
          <a:r>
            <a:rPr lang="en-IE" sz="1100" b="1" i="0">
              <a:solidFill>
                <a:schemeClr val="dk1"/>
              </a:solidFill>
              <a:effectLst/>
              <a:latin typeface="+mn-lt"/>
              <a:ea typeface="+mn-ea"/>
              <a:cs typeface="+mn-cs"/>
            </a:rPr>
            <a:t>13, 14 and 15)</a:t>
          </a:r>
        </a:p>
        <a:p>
          <a:r>
            <a:rPr lang="en-IE" sz="1100" b="0" i="0">
              <a:solidFill>
                <a:schemeClr val="dk1"/>
              </a:solidFill>
              <a:effectLst/>
              <a:latin typeface="+mn-lt"/>
              <a:ea typeface="+mn-ea"/>
              <a:cs typeface="+mn-cs"/>
            </a:rPr>
            <a:t>North America: </a:t>
          </a:r>
          <a:r>
            <a:rPr lang="en-IE" sz="1100" b="1" i="0">
              <a:solidFill>
                <a:schemeClr val="dk1"/>
              </a:solidFill>
              <a:effectLst/>
              <a:latin typeface="+mn-lt"/>
              <a:ea typeface="+mn-ea"/>
              <a:cs typeface="+mn-cs"/>
            </a:rPr>
            <a:t>B4</a:t>
          </a:r>
          <a:r>
            <a:rPr lang="en-IE" sz="1100" b="0" i="0">
              <a:solidFill>
                <a:schemeClr val="dk1"/>
              </a:solidFill>
              <a:effectLst/>
              <a:latin typeface="+mn-lt"/>
              <a:ea typeface="+mn-ea"/>
              <a:cs typeface="+mn-cs"/>
            </a:rPr>
            <a:t> (1700), </a:t>
          </a:r>
          <a:r>
            <a:rPr lang="en-IE" sz="1100" b="1" i="0">
              <a:solidFill>
                <a:schemeClr val="dk1"/>
              </a:solidFill>
              <a:effectLst/>
              <a:latin typeface="+mn-lt"/>
              <a:ea typeface="+mn-ea"/>
              <a:cs typeface="+mn-cs"/>
            </a:rPr>
            <a:t>B12</a:t>
          </a:r>
          <a:r>
            <a:rPr lang="en-IE" sz="1100" b="0" i="0">
              <a:solidFill>
                <a:schemeClr val="dk1"/>
              </a:solidFill>
              <a:effectLst/>
              <a:latin typeface="+mn-lt"/>
              <a:ea typeface="+mn-ea"/>
              <a:cs typeface="+mn-cs"/>
            </a:rPr>
            <a:t> (700), </a:t>
          </a:r>
          <a:r>
            <a:rPr lang="en-IE" sz="1100" b="1" i="0">
              <a:solidFill>
                <a:schemeClr val="dk1"/>
              </a:solidFill>
              <a:effectLst/>
              <a:latin typeface="+mn-lt"/>
              <a:ea typeface="+mn-ea"/>
              <a:cs typeface="+mn-cs"/>
            </a:rPr>
            <a:t>B66</a:t>
          </a:r>
          <a:r>
            <a:rPr lang="en-IE" sz="1100" b="0" i="0">
              <a:solidFill>
                <a:schemeClr val="dk1"/>
              </a:solidFill>
              <a:effectLst/>
              <a:latin typeface="+mn-lt"/>
              <a:ea typeface="+mn-ea"/>
              <a:cs typeface="+mn-cs"/>
            </a:rPr>
            <a:t> (1700),</a:t>
          </a:r>
          <a:r>
            <a:rPr lang="en-IE" sz="1100" b="1" i="0">
              <a:solidFill>
                <a:schemeClr val="dk1"/>
              </a:solidFill>
              <a:effectLst/>
              <a:latin typeface="+mn-lt"/>
              <a:ea typeface="+mn-ea"/>
              <a:cs typeface="+mn-cs"/>
            </a:rPr>
            <a:t> B71 </a:t>
          </a:r>
          <a:r>
            <a:rPr lang="en-IE" sz="1100" b="0" i="0">
              <a:solidFill>
                <a:schemeClr val="dk1"/>
              </a:solidFill>
              <a:effectLst/>
              <a:latin typeface="+mn-lt"/>
              <a:ea typeface="+mn-ea"/>
              <a:cs typeface="+mn-cs"/>
            </a:rPr>
            <a:t>(600), </a:t>
          </a:r>
          <a:r>
            <a:rPr lang="en-IE" sz="1100" b="1" i="0">
              <a:solidFill>
                <a:schemeClr val="dk1"/>
              </a:solidFill>
              <a:effectLst/>
              <a:latin typeface="+mn-lt"/>
              <a:ea typeface="+mn-ea"/>
              <a:cs typeface="+mn-cs"/>
            </a:rPr>
            <a:t>B26</a:t>
          </a:r>
          <a:r>
            <a:rPr lang="en-IE" sz="1100" b="0" i="0">
              <a:solidFill>
                <a:schemeClr val="dk1"/>
              </a:solidFill>
              <a:effectLst/>
              <a:latin typeface="+mn-lt"/>
              <a:ea typeface="+mn-ea"/>
              <a:cs typeface="+mn-cs"/>
            </a:rPr>
            <a:t> (850)</a:t>
          </a:r>
        </a:p>
        <a:p>
          <a:pPr marL="0" marR="0" lvl="0" indent="0" defTabSz="914400" eaLnBrk="1" fontAlgn="auto" latinLnBrk="0" hangingPunct="1">
            <a:lnSpc>
              <a:spcPct val="100000"/>
            </a:lnSpc>
            <a:spcBef>
              <a:spcPts val="0"/>
            </a:spcBef>
            <a:spcAft>
              <a:spcPts val="0"/>
            </a:spcAft>
            <a:buClrTx/>
            <a:buSzTx/>
            <a:buFontTx/>
            <a:buNone/>
            <a:tabLst/>
            <a:defRPr/>
          </a:pPr>
          <a:r>
            <a:rPr lang="en-IE" sz="1100" b="0" i="0">
              <a:solidFill>
                <a:schemeClr val="dk1"/>
              </a:solidFill>
              <a:effectLst/>
              <a:latin typeface="+mn-lt"/>
              <a:ea typeface="+mn-ea"/>
              <a:cs typeface="+mn-cs"/>
            </a:rPr>
            <a:t>Latin America: </a:t>
          </a:r>
          <a:r>
            <a:rPr lang="en-IE" sz="1100" b="1" i="0">
              <a:solidFill>
                <a:schemeClr val="dk1"/>
              </a:solidFill>
              <a:effectLst/>
              <a:latin typeface="+mn-lt"/>
              <a:ea typeface="+mn-ea"/>
              <a:cs typeface="+mn-cs"/>
            </a:rPr>
            <a:t>B2</a:t>
          </a:r>
          <a:r>
            <a:rPr lang="en-IE" sz="1100" b="0" i="0">
              <a:solidFill>
                <a:schemeClr val="dk1"/>
              </a:solidFill>
              <a:effectLst/>
              <a:latin typeface="+mn-lt"/>
              <a:ea typeface="+mn-ea"/>
              <a:cs typeface="+mn-cs"/>
            </a:rPr>
            <a:t>(1900), </a:t>
          </a:r>
          <a:r>
            <a:rPr lang="en-IE" sz="1100" b="1" i="0">
              <a:solidFill>
                <a:schemeClr val="dk1"/>
              </a:solidFill>
              <a:effectLst/>
              <a:latin typeface="+mn-lt"/>
              <a:ea typeface="+mn-ea"/>
              <a:cs typeface="+mn-cs"/>
            </a:rPr>
            <a:t>B3</a:t>
          </a:r>
          <a:r>
            <a:rPr lang="en-IE" sz="1100" b="0" i="0">
              <a:solidFill>
                <a:schemeClr val="dk1"/>
              </a:solidFill>
              <a:effectLst/>
              <a:latin typeface="+mn-lt"/>
              <a:ea typeface="+mn-ea"/>
              <a:cs typeface="+mn-cs"/>
            </a:rPr>
            <a:t>(1800), </a:t>
          </a:r>
          <a:r>
            <a:rPr lang="en-IE" sz="1100" b="1" i="0">
              <a:solidFill>
                <a:schemeClr val="dk1"/>
              </a:solidFill>
              <a:effectLst/>
              <a:latin typeface="+mn-lt"/>
              <a:ea typeface="+mn-ea"/>
              <a:cs typeface="+mn-cs"/>
            </a:rPr>
            <a:t>B5</a:t>
          </a:r>
          <a:r>
            <a:rPr lang="en-IE" sz="1100" b="0" i="0">
              <a:solidFill>
                <a:schemeClr val="dk1"/>
              </a:solidFill>
              <a:effectLst/>
              <a:latin typeface="+mn-lt"/>
              <a:ea typeface="+mn-ea"/>
              <a:cs typeface="+mn-cs"/>
            </a:rPr>
            <a:t>(850) and </a:t>
          </a:r>
          <a:r>
            <a:rPr lang="en-IE" sz="1100" b="1" i="0">
              <a:solidFill>
                <a:schemeClr val="dk1"/>
              </a:solidFill>
              <a:effectLst/>
              <a:latin typeface="+mn-lt"/>
              <a:ea typeface="+mn-ea"/>
              <a:cs typeface="+mn-cs"/>
            </a:rPr>
            <a:t>B28</a:t>
          </a:r>
          <a:r>
            <a:rPr lang="en-IE" sz="1100" b="0" i="0">
              <a:solidFill>
                <a:schemeClr val="dk1"/>
              </a:solidFill>
              <a:effectLst/>
              <a:latin typeface="+mn-lt"/>
              <a:ea typeface="+mn-ea"/>
              <a:cs typeface="+mn-cs"/>
            </a:rPr>
            <a:t>(700)</a:t>
          </a:r>
          <a:endParaRPr lang="en-IE">
            <a:effectLst/>
          </a:endParaRPr>
        </a:p>
        <a:p>
          <a:endParaRPr lang="en-IE" sz="1100" b="0" i="0">
            <a:solidFill>
              <a:schemeClr val="dk1"/>
            </a:solidFill>
            <a:effectLst/>
            <a:latin typeface="+mn-lt"/>
            <a:ea typeface="+mn-ea"/>
            <a:cs typeface="+mn-cs"/>
          </a:endParaRPr>
        </a:p>
        <a:p>
          <a:r>
            <a:rPr lang="en-IE" sz="1100" b="0" i="0">
              <a:solidFill>
                <a:schemeClr val="dk1"/>
              </a:solidFill>
              <a:effectLst/>
              <a:latin typeface="+mn-lt"/>
              <a:ea typeface="+mn-ea"/>
              <a:cs typeface="+mn-cs"/>
            </a:rPr>
            <a:t>Asia Pacific: B1(2100), B3(1800), B5(850), B8(900), B18(850), B20(800), B26(850) ...</a:t>
          </a:r>
        </a:p>
        <a:p>
          <a:r>
            <a:rPr lang="en-IE" sz="1100" b="0" i="0">
              <a:solidFill>
                <a:schemeClr val="dk1"/>
              </a:solidFill>
              <a:effectLst/>
              <a:latin typeface="+mn-lt"/>
              <a:ea typeface="+mn-ea"/>
              <a:cs typeface="+mn-cs"/>
            </a:rPr>
            <a:t>Europe: </a:t>
          </a:r>
          <a:r>
            <a:rPr lang="en-IE" sz="1100" b="1" i="0">
              <a:solidFill>
                <a:schemeClr val="dk1"/>
              </a:solidFill>
              <a:effectLst/>
              <a:latin typeface="+mn-lt"/>
              <a:ea typeface="+mn-ea"/>
              <a:cs typeface="+mn-cs"/>
            </a:rPr>
            <a:t>B3</a:t>
          </a:r>
          <a:r>
            <a:rPr lang="en-IE" sz="1100" b="0" i="0">
              <a:solidFill>
                <a:schemeClr val="dk1"/>
              </a:solidFill>
              <a:effectLst/>
              <a:latin typeface="+mn-lt"/>
              <a:ea typeface="+mn-ea"/>
              <a:cs typeface="+mn-cs"/>
            </a:rPr>
            <a:t> (1800),</a:t>
          </a:r>
          <a:r>
            <a:rPr lang="en-IE" sz="1100" b="1" i="0">
              <a:solidFill>
                <a:schemeClr val="dk1"/>
              </a:solidFill>
              <a:effectLst/>
              <a:latin typeface="+mn-lt"/>
              <a:ea typeface="+mn-ea"/>
              <a:cs typeface="+mn-cs"/>
            </a:rPr>
            <a:t> B8 </a:t>
          </a:r>
          <a:r>
            <a:rPr lang="en-IE" sz="1100" b="0" i="0">
              <a:solidFill>
                <a:schemeClr val="dk1"/>
              </a:solidFill>
              <a:effectLst/>
              <a:latin typeface="+mn-lt"/>
              <a:ea typeface="+mn-ea"/>
              <a:cs typeface="+mn-cs"/>
            </a:rPr>
            <a:t>(900) and </a:t>
          </a:r>
          <a:r>
            <a:rPr lang="en-IE" sz="1100" b="1" i="0">
              <a:solidFill>
                <a:schemeClr val="dk1"/>
              </a:solidFill>
              <a:effectLst/>
              <a:latin typeface="+mn-lt"/>
              <a:ea typeface="+mn-ea"/>
              <a:cs typeface="+mn-cs"/>
            </a:rPr>
            <a:t>B20</a:t>
          </a:r>
          <a:r>
            <a:rPr lang="en-IE" sz="1100" b="0" i="0">
              <a:solidFill>
                <a:schemeClr val="dk1"/>
              </a:solidFill>
              <a:effectLst/>
              <a:latin typeface="+mn-lt"/>
              <a:ea typeface="+mn-ea"/>
              <a:cs typeface="+mn-cs"/>
            </a:rPr>
            <a:t> (800);</a:t>
          </a:r>
        </a:p>
        <a:p>
          <a:endParaRPr lang="en-IE"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112396</xdr:colOff>
      <xdr:row>0</xdr:row>
      <xdr:rowOff>28574</xdr:rowOff>
    </xdr:from>
    <xdr:to>
      <xdr:col>9</xdr:col>
      <xdr:colOff>419101</xdr:colOff>
      <xdr:row>37</xdr:row>
      <xdr:rowOff>133350</xdr:rowOff>
    </xdr:to>
    <xdr:sp macro="" textlink="">
      <xdr:nvSpPr>
        <xdr:cNvPr id="2" name="Text Box 1">
          <a:extLst>
            <a:ext uri="{FF2B5EF4-FFF2-40B4-BE49-F238E27FC236}">
              <a16:creationId xmlns:a16="http://schemas.microsoft.com/office/drawing/2014/main" id="{00000000-0008-0000-0400-000002000000}"/>
            </a:ext>
          </a:extLst>
        </xdr:cNvPr>
        <xdr:cNvSpPr txBox="1">
          <a:spLocks noChangeArrowheads="1"/>
        </xdr:cNvSpPr>
      </xdr:nvSpPr>
      <xdr:spPr bwMode="auto">
        <a:xfrm>
          <a:off x="9418321" y="28574"/>
          <a:ext cx="3268980" cy="648652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100" b="1" i="0" u="none" strike="noStrike" baseline="0">
              <a:solidFill>
                <a:srgbClr val="000000"/>
              </a:solidFill>
              <a:latin typeface="+mn-lt"/>
              <a:cs typeface="Arial"/>
            </a:rPr>
            <a:t>Requests are commands sent to the RTU (Remote Transmitter Unit) in order to request some action or response.</a:t>
          </a:r>
        </a:p>
        <a:p>
          <a:pPr algn="l" rtl="0">
            <a:defRPr sz="1000"/>
          </a:pPr>
          <a:endParaRPr lang="en-IE" sz="1100" b="1" i="0" u="none" strike="noStrike" baseline="0">
            <a:solidFill>
              <a:srgbClr val="000000"/>
            </a:solidFill>
            <a:latin typeface="+mn-lt"/>
            <a:cs typeface="Arial"/>
          </a:endParaRPr>
        </a:p>
        <a:p>
          <a:pPr algn="l" rtl="0">
            <a:defRPr sz="1000"/>
          </a:pPr>
          <a:r>
            <a:rPr lang="en-IE" sz="1100" b="1" i="0" u="none" strike="noStrike" baseline="0">
              <a:solidFill>
                <a:srgbClr val="000000"/>
              </a:solidFill>
              <a:latin typeface="+mn-lt"/>
              <a:cs typeface="Arial"/>
            </a:rPr>
            <a:t>Requests are optionally sent from Server to RTU, either as text (7-bit) SMS or GPRS, or can be sent from an ordinary mobile phone, or can be sent via the transponder port.</a:t>
          </a:r>
        </a:p>
        <a:p>
          <a:pPr algn="l" rtl="0">
            <a:defRPr sz="1000"/>
          </a:pPr>
          <a:endParaRPr lang="en-IE" sz="1100" b="1" i="0" u="none" strike="noStrike" baseline="0">
            <a:solidFill>
              <a:srgbClr val="000000"/>
            </a:solidFill>
            <a:latin typeface="+mn-lt"/>
            <a:cs typeface="Arial"/>
          </a:endParaRPr>
        </a:p>
        <a:p>
          <a:pPr algn="l" rtl="0">
            <a:defRPr sz="1000"/>
          </a:pPr>
          <a:r>
            <a:rPr lang="en-IE" sz="1100" b="1" i="0" u="none" strike="noStrike" baseline="0">
              <a:solidFill>
                <a:srgbClr val="000000"/>
              </a:solidFill>
              <a:latin typeface="+mn-lt"/>
              <a:cs typeface="Arial"/>
            </a:rPr>
            <a:t>Server requests are sent out as ASCII characters and must take the general form:-</a:t>
          </a:r>
        </a:p>
        <a:p>
          <a:pPr marL="0" marR="0" indent="0" algn="l" defTabSz="914400" rtl="0" eaLnBrk="1" fontAlgn="auto" latinLnBrk="0" hangingPunct="1">
            <a:lnSpc>
              <a:spcPct val="100000"/>
            </a:lnSpc>
            <a:spcBef>
              <a:spcPts val="0"/>
            </a:spcBef>
            <a:spcAft>
              <a:spcPts val="0"/>
            </a:spcAft>
            <a:buClrTx/>
            <a:buSzTx/>
            <a:buFontTx/>
            <a:buNone/>
            <a:tabLst/>
            <a:defRPr sz="1000"/>
          </a:pPr>
          <a:r>
            <a:rPr lang="en-IE" sz="1100" b="1" i="0" baseline="0">
              <a:effectLst/>
              <a:latin typeface="+mn-lt"/>
              <a:ea typeface="+mn-ea"/>
              <a:cs typeface="+mn-cs"/>
            </a:rPr>
            <a:t>&lt;Password&gt;,&lt;Request&gt;,&lt;Request&gt;...&lt;Request&gt;,</a:t>
          </a:r>
          <a:r>
            <a:rPr lang="en-IE" sz="1100" b="1" i="1" baseline="0">
              <a:effectLst/>
              <a:latin typeface="+mn-lt"/>
              <a:ea typeface="+mn-ea"/>
              <a:cs typeface="+mn-cs"/>
            </a:rPr>
            <a:t>&lt;CRC&gt;&lt;CRLF&gt;  The password is case sensitive, and can contain any printable ascii char, except Comma(,), Requests may be concatenated.</a:t>
          </a:r>
          <a:endParaRPr lang="en-IE" sz="1100" b="1">
            <a:effectLst/>
            <a:latin typeface="+mn-lt"/>
          </a:endParaRPr>
        </a:p>
        <a:p>
          <a:pPr algn="l" rtl="0">
            <a:defRPr sz="1000"/>
          </a:pPr>
          <a:endParaRPr lang="en-IE" sz="1100" b="1" i="0" u="none" strike="noStrike" baseline="0">
            <a:solidFill>
              <a:srgbClr val="000000"/>
            </a:solidFill>
            <a:latin typeface="+mn-lt"/>
            <a:cs typeface="Arial"/>
          </a:endParaRPr>
        </a:p>
        <a:p>
          <a:pPr algn="l" rtl="0">
            <a:defRPr sz="1000"/>
          </a:pPr>
          <a:r>
            <a:rPr lang="en-IE" sz="1100" b="1" i="0" u="none" strike="noStrike" baseline="0">
              <a:solidFill>
                <a:srgbClr val="000000"/>
              </a:solidFill>
              <a:latin typeface="+mn-lt"/>
              <a:cs typeface="Arial"/>
            </a:rPr>
            <a:t>The &lt;CRC&gt; field is optional, and will be </a:t>
          </a:r>
          <a:r>
            <a:rPr lang="en-IE" sz="1100" b="1" i="0" u="none" strike="noStrike" baseline="0">
              <a:solidFill>
                <a:sysClr val="windowText" lastClr="000000"/>
              </a:solidFill>
              <a:latin typeface="+mn-lt"/>
              <a:cs typeface="Arial"/>
            </a:rPr>
            <a:t>checked if S3,bit 4 is set. The CRC is CCIT-CRC16</a:t>
          </a:r>
          <a:r>
            <a:rPr lang="en-IE" sz="1100" b="1" i="0" u="none" strike="noStrike" baseline="0">
              <a:solidFill>
                <a:srgbClr val="000000"/>
              </a:solidFill>
              <a:latin typeface="+mn-lt"/>
              <a:cs typeface="Arial"/>
            </a:rPr>
            <a:t>, 0x1021, Seed=0. The CRC result is ,Z=CRC and the crc algorithm includes the ,Z </a:t>
          </a:r>
        </a:p>
        <a:p>
          <a:pPr algn="l" rtl="0">
            <a:defRPr sz="1000"/>
          </a:pPr>
          <a:endParaRPr lang="en-IE" sz="1100" b="1" i="0" u="none" strike="noStrike" baseline="0">
            <a:solidFill>
              <a:srgbClr val="000000"/>
            </a:solidFill>
            <a:latin typeface="+mn-lt"/>
            <a:cs typeface="Arial"/>
          </a:endParaRPr>
        </a:p>
        <a:p>
          <a:pPr algn="l" rtl="0">
            <a:defRPr sz="1000"/>
          </a:pPr>
          <a:r>
            <a:rPr lang="en-IE" sz="1100" b="1" i="0" u="none" strike="noStrike" baseline="0">
              <a:solidFill>
                <a:srgbClr val="000000"/>
              </a:solidFill>
              <a:latin typeface="+mn-lt"/>
              <a:cs typeface="Arial"/>
            </a:rPr>
            <a:t>If CRC checking is turned off the format is</a:t>
          </a:r>
        </a:p>
        <a:p>
          <a:pPr algn="l" rtl="0">
            <a:defRPr sz="1000"/>
          </a:pPr>
          <a:r>
            <a:rPr lang="en-IE" sz="1100" b="1" i="0" u="none" strike="noStrike" baseline="0">
              <a:solidFill>
                <a:srgbClr val="000000"/>
              </a:solidFill>
              <a:latin typeface="+mn-lt"/>
              <a:cs typeface="Arial"/>
            </a:rPr>
            <a:t>&lt;Password&gt;,&lt;Request&gt;&lt;CRLF&gt;</a:t>
          </a:r>
          <a:r>
            <a:rPr lang="en-IE" sz="1100" b="1" i="1" u="none" strike="noStrike" baseline="0">
              <a:solidFill>
                <a:srgbClr val="000000"/>
              </a:solidFill>
              <a:latin typeface="+mn-lt"/>
              <a:cs typeface="Arial"/>
            </a:rPr>
            <a:t>    i.e. server can be configured by mobile phone if user knows password</a:t>
          </a:r>
          <a:endParaRPr lang="en-IE" sz="1100" b="1" i="0" u="none" strike="noStrike" baseline="0">
            <a:solidFill>
              <a:srgbClr val="000000"/>
            </a:solidFill>
            <a:latin typeface="+mn-lt"/>
            <a:cs typeface="Arial"/>
          </a:endParaRPr>
        </a:p>
        <a:p>
          <a:pPr algn="l" rtl="0">
            <a:lnSpc>
              <a:spcPts val="1000"/>
            </a:lnSpc>
            <a:defRPr sz="1000"/>
          </a:pPr>
          <a:endParaRPr lang="en-IE" sz="1100" b="1" i="0" u="none" strike="noStrike" baseline="0">
            <a:solidFill>
              <a:srgbClr val="000000"/>
            </a:solidFill>
            <a:latin typeface="Arial"/>
            <a:cs typeface="Arial"/>
          </a:endParaRPr>
        </a:p>
        <a:p>
          <a:pPr marL="0" marR="0" indent="0" algn="l" defTabSz="914400" rtl="0" eaLnBrk="1" fontAlgn="auto" latinLnBrk="0" hangingPunct="1">
            <a:lnSpc>
              <a:spcPts val="1100"/>
            </a:lnSpc>
            <a:spcBef>
              <a:spcPts val="0"/>
            </a:spcBef>
            <a:spcAft>
              <a:spcPts val="0"/>
            </a:spcAft>
            <a:buClrTx/>
            <a:buSzTx/>
            <a:buFontTx/>
            <a:buNone/>
            <a:tabLst/>
            <a:defRPr sz="1000"/>
          </a:pPr>
          <a:r>
            <a:rPr lang="en-IE" sz="1100" b="1" i="0" baseline="0">
              <a:effectLst/>
              <a:latin typeface="+mn-lt"/>
              <a:ea typeface="+mn-ea"/>
              <a:cs typeface="+mn-cs"/>
            </a:rPr>
            <a:t>Example: TEK733,R3=ACTIVE,R1=20</a:t>
          </a:r>
          <a:r>
            <a:rPr lang="en-IE" sz="1100" b="1" i="1" baseline="0">
              <a:effectLst/>
              <a:latin typeface="+mn-lt"/>
              <a:ea typeface="+mn-ea"/>
              <a:cs typeface="+mn-cs"/>
            </a:rPr>
            <a:t>&lt;CRLF&gt; </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en-IE" sz="1100" b="1" i="1" baseline="0">
            <a:effectLst/>
            <a:latin typeface="+mn-lt"/>
            <a:ea typeface="+mn-ea"/>
            <a:cs typeface="+mn-cs"/>
          </a:endParaRPr>
        </a:p>
        <a:p>
          <a:pPr marL="0" marR="0" indent="0" algn="l" defTabSz="914400" rtl="0" eaLnBrk="1" fontAlgn="auto" latinLnBrk="0" hangingPunct="1">
            <a:lnSpc>
              <a:spcPts val="1100"/>
            </a:lnSpc>
            <a:spcBef>
              <a:spcPts val="0"/>
            </a:spcBef>
            <a:spcAft>
              <a:spcPts val="0"/>
            </a:spcAft>
            <a:buClrTx/>
            <a:buSzTx/>
            <a:buFontTx/>
            <a:buNone/>
            <a:tabLst/>
            <a:defRPr sz="1000"/>
          </a:pPr>
          <a:r>
            <a:rPr lang="en-IE" sz="1100" b="1">
              <a:effectLst/>
            </a:rPr>
            <a:t>Note:  Requests and Settings (see "Configuration Help" sheet) may be concatenated in the same Request/Settings string, e.g. TEK643,S1=02,R1=01&lt;CRLF&gt; or TEK643,R1=01,S1=01&lt;CRLF&gt;</a:t>
          </a:r>
        </a:p>
        <a:p>
          <a:pPr marL="0" marR="0" indent="0" algn="l" defTabSz="914400" rtl="0" eaLnBrk="1" fontAlgn="auto" latinLnBrk="0" hangingPunct="1">
            <a:lnSpc>
              <a:spcPts val="1100"/>
            </a:lnSpc>
            <a:spcBef>
              <a:spcPts val="0"/>
            </a:spcBef>
            <a:spcAft>
              <a:spcPts val="0"/>
            </a:spcAft>
            <a:buClrTx/>
            <a:buSzTx/>
            <a:buFontTx/>
            <a:buNone/>
            <a:tabLst/>
            <a:defRPr sz="1000"/>
          </a:pPr>
          <a:endParaRPr lang="en-IE" sz="1100" b="1">
            <a:effectLst/>
          </a:endParaRPr>
        </a:p>
        <a:p>
          <a:pPr marL="0" marR="0" indent="0" algn="l" defTabSz="914400" rtl="0" eaLnBrk="1" fontAlgn="auto" latinLnBrk="0" hangingPunct="1">
            <a:lnSpc>
              <a:spcPts val="1200"/>
            </a:lnSpc>
            <a:spcBef>
              <a:spcPts val="0"/>
            </a:spcBef>
            <a:spcAft>
              <a:spcPts val="0"/>
            </a:spcAft>
            <a:buClrTx/>
            <a:buSzTx/>
            <a:buFontTx/>
            <a:buNone/>
            <a:tabLst/>
            <a:defRPr sz="1000"/>
          </a:pPr>
          <a:r>
            <a:rPr lang="en-IE" sz="1100" b="1">
              <a:effectLst/>
            </a:rPr>
            <a:t>Note: "TSP" refers to a transponder tool that is used in factory configuration and testing.  These commands are not valid for issuing via SMS from a phone or via a server SMS/TCP command.</a:t>
          </a:r>
        </a:p>
        <a:p>
          <a:pPr algn="l" rtl="0">
            <a:lnSpc>
              <a:spcPts val="900"/>
            </a:lnSpc>
            <a:defRPr sz="1000"/>
          </a:pPr>
          <a:endParaRPr lang="en-IE" sz="1000" b="0" i="0" u="none" strike="noStrike" baseline="0">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3</xdr:col>
          <xdr:colOff>7620</xdr:colOff>
          <xdr:row>2</xdr:row>
          <xdr:rowOff>7620</xdr:rowOff>
        </xdr:from>
        <xdr:to>
          <xdr:col>3</xdr:col>
          <xdr:colOff>1318260</xdr:colOff>
          <xdr:row>2</xdr:row>
          <xdr:rowOff>152400</xdr:rowOff>
        </xdr:to>
        <xdr:sp macro="" textlink="">
          <xdr:nvSpPr>
            <xdr:cNvPr id="204802" name="Button 2" hidden="1">
              <a:extLst>
                <a:ext uri="{63B3BB69-23CF-44E3-9099-C40C66FF867C}">
                  <a14:compatExt spid="_x0000_s204802"/>
                </a:ext>
                <a:ext uri="{FF2B5EF4-FFF2-40B4-BE49-F238E27FC236}">
                  <a16:creationId xmlns:a16="http://schemas.microsoft.com/office/drawing/2014/main" id="{00000000-0008-0000-0400-0000022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Click to 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6</xdr:row>
          <xdr:rowOff>76200</xdr:rowOff>
        </xdr:from>
        <xdr:to>
          <xdr:col>7</xdr:col>
          <xdr:colOff>7620</xdr:colOff>
          <xdr:row>6</xdr:row>
          <xdr:rowOff>312420</xdr:rowOff>
        </xdr:to>
        <xdr:sp macro="" textlink="">
          <xdr:nvSpPr>
            <xdr:cNvPr id="246785" name="Button 1" hidden="1">
              <a:extLst>
                <a:ext uri="{63B3BB69-23CF-44E3-9099-C40C66FF867C}">
                  <a14:compatExt spid="_x0000_s246785"/>
                </a:ext>
                <a:ext uri="{FF2B5EF4-FFF2-40B4-BE49-F238E27FC236}">
                  <a16:creationId xmlns:a16="http://schemas.microsoft.com/office/drawing/2014/main" id="{00000000-0008-0000-0500-000001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586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68580</xdr:colOff>
          <xdr:row>7</xdr:row>
          <xdr:rowOff>60960</xdr:rowOff>
        </xdr:from>
        <xdr:to>
          <xdr:col>6</xdr:col>
          <xdr:colOff>502920</xdr:colOff>
          <xdr:row>7</xdr:row>
          <xdr:rowOff>297180</xdr:rowOff>
        </xdr:to>
        <xdr:sp macro="" textlink="">
          <xdr:nvSpPr>
            <xdr:cNvPr id="246786" name="Button 2" hidden="1">
              <a:extLst>
                <a:ext uri="{63B3BB69-23CF-44E3-9099-C40C66FF867C}">
                  <a14:compatExt spid="_x0000_s246786"/>
                </a:ext>
                <a:ext uri="{FF2B5EF4-FFF2-40B4-BE49-F238E27FC236}">
                  <a16:creationId xmlns:a16="http://schemas.microsoft.com/office/drawing/2014/main" id="{00000000-0008-0000-0500-000002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733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8</xdr:row>
          <xdr:rowOff>60960</xdr:rowOff>
        </xdr:from>
        <xdr:to>
          <xdr:col>6</xdr:col>
          <xdr:colOff>502920</xdr:colOff>
          <xdr:row>8</xdr:row>
          <xdr:rowOff>297180</xdr:rowOff>
        </xdr:to>
        <xdr:sp macro="" textlink="">
          <xdr:nvSpPr>
            <xdr:cNvPr id="246787" name="Button 3" hidden="1">
              <a:extLst>
                <a:ext uri="{63B3BB69-23CF-44E3-9099-C40C66FF867C}">
                  <a14:compatExt spid="_x0000_s246787"/>
                </a:ext>
                <a:ext uri="{FF2B5EF4-FFF2-40B4-BE49-F238E27FC236}">
                  <a16:creationId xmlns:a16="http://schemas.microsoft.com/office/drawing/2014/main" id="{00000000-0008-0000-0500-000003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643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83820</xdr:colOff>
          <xdr:row>9</xdr:row>
          <xdr:rowOff>38100</xdr:rowOff>
        </xdr:from>
        <xdr:to>
          <xdr:col>6</xdr:col>
          <xdr:colOff>518160</xdr:colOff>
          <xdr:row>9</xdr:row>
          <xdr:rowOff>274320</xdr:rowOff>
        </xdr:to>
        <xdr:sp macro="" textlink="">
          <xdr:nvSpPr>
            <xdr:cNvPr id="246788" name="Button 4" hidden="1">
              <a:extLst>
                <a:ext uri="{63B3BB69-23CF-44E3-9099-C40C66FF867C}">
                  <a14:compatExt spid="_x0000_s246788"/>
                </a:ext>
                <a:ext uri="{FF2B5EF4-FFF2-40B4-BE49-F238E27FC236}">
                  <a16:creationId xmlns:a16="http://schemas.microsoft.com/office/drawing/2014/main" id="{00000000-0008-0000-0500-000004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733A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68580</xdr:colOff>
          <xdr:row>10</xdr:row>
          <xdr:rowOff>60960</xdr:rowOff>
        </xdr:from>
        <xdr:to>
          <xdr:col>6</xdr:col>
          <xdr:colOff>495300</xdr:colOff>
          <xdr:row>10</xdr:row>
          <xdr:rowOff>297180</xdr:rowOff>
        </xdr:to>
        <xdr:sp macro="" textlink="">
          <xdr:nvSpPr>
            <xdr:cNvPr id="246789" name="Button 5" hidden="1">
              <a:extLst>
                <a:ext uri="{63B3BB69-23CF-44E3-9099-C40C66FF867C}">
                  <a14:compatExt spid="_x0000_s246789"/>
                </a:ext>
                <a:ext uri="{FF2B5EF4-FFF2-40B4-BE49-F238E27FC236}">
                  <a16:creationId xmlns:a16="http://schemas.microsoft.com/office/drawing/2014/main" id="{00000000-0008-0000-0500-000005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811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12</xdr:row>
          <xdr:rowOff>60960</xdr:rowOff>
        </xdr:from>
        <xdr:to>
          <xdr:col>6</xdr:col>
          <xdr:colOff>487680</xdr:colOff>
          <xdr:row>12</xdr:row>
          <xdr:rowOff>297180</xdr:rowOff>
        </xdr:to>
        <xdr:sp macro="" textlink="">
          <xdr:nvSpPr>
            <xdr:cNvPr id="246790" name="Button 6" hidden="1">
              <a:extLst>
                <a:ext uri="{63B3BB69-23CF-44E3-9099-C40C66FF867C}">
                  <a14:compatExt spid="_x0000_s246790"/>
                </a:ext>
                <a:ext uri="{FF2B5EF4-FFF2-40B4-BE49-F238E27FC236}">
                  <a16:creationId xmlns:a16="http://schemas.microsoft.com/office/drawing/2014/main" id="{00000000-0008-0000-0500-000006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822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68580</xdr:colOff>
          <xdr:row>15</xdr:row>
          <xdr:rowOff>45720</xdr:rowOff>
        </xdr:from>
        <xdr:to>
          <xdr:col>6</xdr:col>
          <xdr:colOff>495300</xdr:colOff>
          <xdr:row>15</xdr:row>
          <xdr:rowOff>289560</xdr:rowOff>
        </xdr:to>
        <xdr:sp macro="" textlink="">
          <xdr:nvSpPr>
            <xdr:cNvPr id="246791" name="Button 7" hidden="1">
              <a:extLst>
                <a:ext uri="{63B3BB69-23CF-44E3-9099-C40C66FF867C}">
                  <a14:compatExt spid="_x0000_s246791"/>
                </a:ext>
                <a:ext uri="{FF2B5EF4-FFF2-40B4-BE49-F238E27FC236}">
                  <a16:creationId xmlns:a16="http://schemas.microsoft.com/office/drawing/2014/main" id="{00000000-0008-0000-0500-000007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811A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68580</xdr:colOff>
          <xdr:row>16</xdr:row>
          <xdr:rowOff>68580</xdr:rowOff>
        </xdr:from>
        <xdr:to>
          <xdr:col>6</xdr:col>
          <xdr:colOff>495300</xdr:colOff>
          <xdr:row>16</xdr:row>
          <xdr:rowOff>304800</xdr:rowOff>
        </xdr:to>
        <xdr:sp macro="" textlink="">
          <xdr:nvSpPr>
            <xdr:cNvPr id="246792" name="Button 8" hidden="1">
              <a:extLst>
                <a:ext uri="{63B3BB69-23CF-44E3-9099-C40C66FF867C}">
                  <a14:compatExt spid="_x0000_s246792"/>
                </a:ext>
                <a:ext uri="{FF2B5EF4-FFF2-40B4-BE49-F238E27FC236}">
                  <a16:creationId xmlns:a16="http://schemas.microsoft.com/office/drawing/2014/main" id="{00000000-0008-0000-0500-000008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871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68580</xdr:colOff>
          <xdr:row>20</xdr:row>
          <xdr:rowOff>60960</xdr:rowOff>
        </xdr:from>
        <xdr:to>
          <xdr:col>7</xdr:col>
          <xdr:colOff>83820</xdr:colOff>
          <xdr:row>20</xdr:row>
          <xdr:rowOff>297180</xdr:rowOff>
        </xdr:to>
        <xdr:sp macro="" textlink="">
          <xdr:nvSpPr>
            <xdr:cNvPr id="246793" name="Button 9" hidden="1">
              <a:extLst>
                <a:ext uri="{63B3BB69-23CF-44E3-9099-C40C66FF867C}">
                  <a14:compatExt spid="_x0000_s246793"/>
                </a:ext>
                <a:ext uri="{FF2B5EF4-FFF2-40B4-BE49-F238E27FC236}">
                  <a16:creationId xmlns:a16="http://schemas.microsoft.com/office/drawing/2014/main" id="{00000000-0008-0000-0500-000009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811LR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68580</xdr:colOff>
          <xdr:row>17</xdr:row>
          <xdr:rowOff>68580</xdr:rowOff>
        </xdr:from>
        <xdr:to>
          <xdr:col>6</xdr:col>
          <xdr:colOff>495300</xdr:colOff>
          <xdr:row>17</xdr:row>
          <xdr:rowOff>304800</xdr:rowOff>
        </xdr:to>
        <xdr:sp macro="" textlink="">
          <xdr:nvSpPr>
            <xdr:cNvPr id="246795" name="Button 11" hidden="1">
              <a:extLst>
                <a:ext uri="{63B3BB69-23CF-44E3-9099-C40C66FF867C}">
                  <a14:compatExt spid="_x0000_s246795"/>
                </a:ext>
                <a:ext uri="{FF2B5EF4-FFF2-40B4-BE49-F238E27FC236}">
                  <a16:creationId xmlns:a16="http://schemas.microsoft.com/office/drawing/2014/main" id="{00000000-0008-0000-0500-00000B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898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22</xdr:row>
          <xdr:rowOff>22860</xdr:rowOff>
        </xdr:from>
        <xdr:to>
          <xdr:col>7</xdr:col>
          <xdr:colOff>83820</xdr:colOff>
          <xdr:row>22</xdr:row>
          <xdr:rowOff>266700</xdr:rowOff>
        </xdr:to>
        <xdr:sp macro="" textlink="">
          <xdr:nvSpPr>
            <xdr:cNvPr id="246799" name="Button 15" hidden="1">
              <a:extLst>
                <a:ext uri="{63B3BB69-23CF-44E3-9099-C40C66FF867C}">
                  <a14:compatExt spid="_x0000_s246799"/>
                </a:ext>
                <a:ext uri="{FF2B5EF4-FFF2-40B4-BE49-F238E27FC236}">
                  <a16:creationId xmlns:a16="http://schemas.microsoft.com/office/drawing/2014/main" id="{00000000-0008-0000-0500-00000F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871A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23</xdr:row>
          <xdr:rowOff>30480</xdr:rowOff>
        </xdr:from>
        <xdr:to>
          <xdr:col>7</xdr:col>
          <xdr:colOff>99060</xdr:colOff>
          <xdr:row>23</xdr:row>
          <xdr:rowOff>289560</xdr:rowOff>
        </xdr:to>
        <xdr:sp macro="" textlink="">
          <xdr:nvSpPr>
            <xdr:cNvPr id="246801" name="Button 17" hidden="1">
              <a:extLst>
                <a:ext uri="{63B3BB69-23CF-44E3-9099-C40C66FF867C}">
                  <a14:compatExt spid="_x0000_s246801"/>
                </a:ext>
                <a:ext uri="{FF2B5EF4-FFF2-40B4-BE49-F238E27FC236}">
                  <a16:creationId xmlns:a16="http://schemas.microsoft.com/office/drawing/2014/main" id="{00000000-0008-0000-0500-000011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871ALR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24</xdr:row>
          <xdr:rowOff>30480</xdr:rowOff>
        </xdr:from>
        <xdr:to>
          <xdr:col>7</xdr:col>
          <xdr:colOff>99060</xdr:colOff>
          <xdr:row>24</xdr:row>
          <xdr:rowOff>289560</xdr:rowOff>
        </xdr:to>
        <xdr:sp macro="" textlink="">
          <xdr:nvSpPr>
            <xdr:cNvPr id="246802" name="Button 18" hidden="1">
              <a:extLst>
                <a:ext uri="{63B3BB69-23CF-44E3-9099-C40C66FF867C}">
                  <a14:compatExt spid="_x0000_s246802"/>
                </a:ext>
                <a:ext uri="{FF2B5EF4-FFF2-40B4-BE49-F238E27FC236}">
                  <a16:creationId xmlns:a16="http://schemas.microsoft.com/office/drawing/2014/main" id="{00000000-0008-0000-0500-000012C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908</a:t>
              </a:r>
            </a:p>
          </xdr:txBody>
        </xdr:sp>
        <xdr:clientData fPrintsWithSheet="0"/>
      </xdr:twoCellAnchor>
    </mc:Choice>
    <mc:Fallback/>
  </mc:AlternateContent>
  <xdr:twoCellAnchor editAs="oneCell">
    <xdr:from>
      <xdr:col>8</xdr:col>
      <xdr:colOff>10142</xdr:colOff>
      <xdr:row>0</xdr:row>
      <xdr:rowOff>71436</xdr:rowOff>
    </xdr:from>
    <xdr:to>
      <xdr:col>10</xdr:col>
      <xdr:colOff>198438</xdr:colOff>
      <xdr:row>6</xdr:row>
      <xdr:rowOff>322051</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99580" y="71436"/>
          <a:ext cx="2212358" cy="14253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0700-000002000000}"/>
            </a:ext>
          </a:extLst>
        </xdr:cNvPr>
        <xdr:cNvCxnSpPr>
          <a:cxnSpLocks noChangeShapeType="1"/>
        </xdr:cNvCxnSpPr>
      </xdr:nvCxnSpPr>
      <xdr:spPr bwMode="auto">
        <a:xfrm flipV="1">
          <a:off x="6294120" y="1043940"/>
          <a:ext cx="1295400" cy="1546860"/>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0700-000003000000}"/>
            </a:ext>
          </a:extLst>
        </xdr:cNvPr>
        <xdr:cNvCxnSpPr>
          <a:cxnSpLocks noChangeShapeType="1"/>
        </xdr:cNvCxnSpPr>
      </xdr:nvCxnSpPr>
      <xdr:spPr bwMode="auto">
        <a:xfrm>
          <a:off x="6303645" y="2758440"/>
          <a:ext cx="1285875"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4" name="Elbow Connector 12">
          <a:extLst>
            <a:ext uri="{FF2B5EF4-FFF2-40B4-BE49-F238E27FC236}">
              <a16:creationId xmlns:a16="http://schemas.microsoft.com/office/drawing/2014/main" id="{00000000-0008-0000-0700-000004000000}"/>
            </a:ext>
          </a:extLst>
        </xdr:cNvPr>
        <xdr:cNvCxnSpPr>
          <a:cxnSpLocks noChangeShapeType="1"/>
        </xdr:cNvCxnSpPr>
      </xdr:nvCxnSpPr>
      <xdr:spPr bwMode="auto">
        <a:xfrm>
          <a:off x="6294120" y="3093720"/>
          <a:ext cx="1304925" cy="800100"/>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200024</xdr:colOff>
      <xdr:row>19</xdr:row>
      <xdr:rowOff>9524</xdr:rowOff>
    </xdr:from>
    <xdr:to>
      <xdr:col>20</xdr:col>
      <xdr:colOff>66674</xdr:colOff>
      <xdr:row>27</xdr:row>
      <xdr:rowOff>266699</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9946004" y="3194684"/>
          <a:ext cx="2183130" cy="1499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xdr:twoCellAnchor>
    <xdr:from>
      <xdr:col>18</xdr:col>
      <xdr:colOff>142875</xdr:colOff>
      <xdr:row>56</xdr:row>
      <xdr:rowOff>104775</xdr:rowOff>
    </xdr:from>
    <xdr:to>
      <xdr:col>23</xdr:col>
      <xdr:colOff>247650</xdr:colOff>
      <xdr:row>59</xdr:row>
      <xdr:rowOff>276225</xdr:rowOff>
    </xdr:to>
    <xdr:sp macro="" textlink="">
      <xdr:nvSpPr>
        <xdr:cNvPr id="6" name="Text Box 6">
          <a:extLst>
            <a:ext uri="{FF2B5EF4-FFF2-40B4-BE49-F238E27FC236}">
              <a16:creationId xmlns:a16="http://schemas.microsoft.com/office/drawing/2014/main" id="{00000000-0008-0000-0700-000006000000}"/>
            </a:ext>
          </a:extLst>
        </xdr:cNvPr>
        <xdr:cNvSpPr txBox="1">
          <a:spLocks noChangeArrowheads="1"/>
        </xdr:cNvSpPr>
      </xdr:nvSpPr>
      <xdr:spPr bwMode="auto">
        <a:xfrm>
          <a:off x="10955655" y="9492615"/>
          <a:ext cx="3228975" cy="56769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7" name="Line 10">
          <a:extLst>
            <a:ext uri="{FF2B5EF4-FFF2-40B4-BE49-F238E27FC236}">
              <a16:creationId xmlns:a16="http://schemas.microsoft.com/office/drawing/2014/main" id="{00000000-0008-0000-0700-000007000000}"/>
            </a:ext>
          </a:extLst>
        </xdr:cNvPr>
        <xdr:cNvSpPr>
          <a:spLocks noChangeShapeType="1"/>
        </xdr:cNvSpPr>
      </xdr:nvSpPr>
      <xdr:spPr bwMode="auto">
        <a:xfrm>
          <a:off x="8846820" y="11690985"/>
          <a:ext cx="0" cy="36385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8" name="Line 12">
          <a:extLst>
            <a:ext uri="{FF2B5EF4-FFF2-40B4-BE49-F238E27FC236}">
              <a16:creationId xmlns:a16="http://schemas.microsoft.com/office/drawing/2014/main" id="{00000000-0008-0000-0700-000008000000}"/>
            </a:ext>
          </a:extLst>
        </xdr:cNvPr>
        <xdr:cNvSpPr>
          <a:spLocks noChangeShapeType="1"/>
        </xdr:cNvSpPr>
      </xdr:nvSpPr>
      <xdr:spPr bwMode="auto">
        <a:xfrm>
          <a:off x="8094345" y="10786110"/>
          <a:ext cx="172783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9" name="Picture 289">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22720" y="9473565"/>
          <a:ext cx="4255770" cy="68008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249555</xdr:colOff>
      <xdr:row>65</xdr:row>
      <xdr:rowOff>17145</xdr:rowOff>
    </xdr:from>
    <xdr:to>
      <xdr:col>20</xdr:col>
      <xdr:colOff>400050</xdr:colOff>
      <xdr:row>93</xdr:row>
      <xdr:rowOff>167640</xdr:rowOff>
    </xdr:to>
    <xdr:graphicFrame macro="">
      <xdr:nvGraphicFramePr>
        <xdr:cNvPr id="10" name="Chart 323">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9525</xdr:colOff>
      <xdr:row>29</xdr:row>
      <xdr:rowOff>0</xdr:rowOff>
    </xdr:from>
    <xdr:to>
      <xdr:col>22</xdr:col>
      <xdr:colOff>9525</xdr:colOff>
      <xdr:row>29</xdr:row>
      <xdr:rowOff>0</xdr:rowOff>
    </xdr:to>
    <xdr:sp macro="" textlink="">
      <xdr:nvSpPr>
        <xdr:cNvPr id="11" name="Object 14" hidden="1">
          <a:extLst>
            <a:ext uri="{63B3BB69-23CF-44E3-9099-C40C66FF867C}">
              <a14:compatExt xmlns:a14="http://schemas.microsoft.com/office/drawing/2010/main" spid="_x0000_s111630"/>
            </a:ext>
            <a:ext uri="{FF2B5EF4-FFF2-40B4-BE49-F238E27FC236}">
              <a16:creationId xmlns:a16="http://schemas.microsoft.com/office/drawing/2014/main" id="{00000000-0008-0000-0700-00000B000000}"/>
            </a:ext>
          </a:extLst>
        </xdr:cNvPr>
        <xdr:cNvSpPr/>
      </xdr:nvSpPr>
      <xdr:spPr bwMode="auto">
        <a:xfrm>
          <a:off x="7980045" y="4861560"/>
          <a:ext cx="534162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0</xdr:colOff>
      <xdr:row>29</xdr:row>
      <xdr:rowOff>0</xdr:rowOff>
    </xdr:from>
    <xdr:to>
      <xdr:col>20</xdr:col>
      <xdr:colOff>647700</xdr:colOff>
      <xdr:row>29</xdr:row>
      <xdr:rowOff>0</xdr:rowOff>
    </xdr:to>
    <xdr:sp macro="" textlink="">
      <xdr:nvSpPr>
        <xdr:cNvPr id="12" name="Object 19" hidden="1">
          <a:extLst>
            <a:ext uri="{63B3BB69-23CF-44E3-9099-C40C66FF867C}">
              <a14:compatExt xmlns:a14="http://schemas.microsoft.com/office/drawing/2010/main" spid="_x0000_s111635"/>
            </a:ext>
            <a:ext uri="{FF2B5EF4-FFF2-40B4-BE49-F238E27FC236}">
              <a16:creationId xmlns:a16="http://schemas.microsoft.com/office/drawing/2014/main" id="{00000000-0008-0000-0700-00000C000000}"/>
            </a:ext>
          </a:extLst>
        </xdr:cNvPr>
        <xdr:cNvSpPr/>
      </xdr:nvSpPr>
      <xdr:spPr bwMode="auto">
        <a:xfrm>
          <a:off x="8359140" y="4861560"/>
          <a:ext cx="432816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200025</xdr:colOff>
      <xdr:row>29</xdr:row>
      <xdr:rowOff>0</xdr:rowOff>
    </xdr:from>
    <xdr:to>
      <xdr:col>22</xdr:col>
      <xdr:colOff>85725</xdr:colOff>
      <xdr:row>29</xdr:row>
      <xdr:rowOff>0</xdr:rowOff>
    </xdr:to>
    <xdr:sp macro="" textlink="">
      <xdr:nvSpPr>
        <xdr:cNvPr id="13" name="Object 21" hidden="1">
          <a:extLst>
            <a:ext uri="{63B3BB69-23CF-44E3-9099-C40C66FF867C}">
              <a14:compatExt xmlns:a14="http://schemas.microsoft.com/office/drawing/2010/main" spid="_x0000_s111637"/>
            </a:ext>
            <a:ext uri="{FF2B5EF4-FFF2-40B4-BE49-F238E27FC236}">
              <a16:creationId xmlns:a16="http://schemas.microsoft.com/office/drawing/2014/main" id="{00000000-0008-0000-0700-00000D000000}"/>
            </a:ext>
          </a:extLst>
        </xdr:cNvPr>
        <xdr:cNvSpPr/>
      </xdr:nvSpPr>
      <xdr:spPr bwMode="auto">
        <a:xfrm>
          <a:off x="8559165" y="4861560"/>
          <a:ext cx="483870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11</xdr:col>
      <xdr:colOff>9525</xdr:colOff>
      <xdr:row>29</xdr:row>
      <xdr:rowOff>0</xdr:rowOff>
    </xdr:from>
    <xdr:to>
      <xdr:col>22</xdr:col>
      <xdr:colOff>9525</xdr:colOff>
      <xdr:row>29</xdr:row>
      <xdr:rowOff>0</xdr:rowOff>
    </xdr:to>
    <xdr:pic>
      <xdr:nvPicPr>
        <xdr:cNvPr id="14" name="Picture 14">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80045" y="4861560"/>
          <a:ext cx="534162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0</xdr:colOff>
      <xdr:row>29</xdr:row>
      <xdr:rowOff>0</xdr:rowOff>
    </xdr:from>
    <xdr:to>
      <xdr:col>20</xdr:col>
      <xdr:colOff>647700</xdr:colOff>
      <xdr:row>29</xdr:row>
      <xdr:rowOff>0</xdr:rowOff>
    </xdr:to>
    <xdr:pic>
      <xdr:nvPicPr>
        <xdr:cNvPr id="15" name="Picture 19">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59140" y="4861560"/>
          <a:ext cx="432816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200025</xdr:colOff>
      <xdr:row>29</xdr:row>
      <xdr:rowOff>0</xdr:rowOff>
    </xdr:from>
    <xdr:to>
      <xdr:col>22</xdr:col>
      <xdr:colOff>85725</xdr:colOff>
      <xdr:row>29</xdr:row>
      <xdr:rowOff>0</xdr:rowOff>
    </xdr:to>
    <xdr:pic>
      <xdr:nvPicPr>
        <xdr:cNvPr id="16" name="Picture 21">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59165" y="4861560"/>
          <a:ext cx="48387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wsDr>
</file>

<file path=xl/drawings/drawing5.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0900-000002000000}"/>
            </a:ext>
          </a:extLst>
        </xdr:cNvPr>
        <xdr:cNvCxnSpPr>
          <a:cxnSpLocks noChangeShapeType="1"/>
        </xdr:cNvCxnSpPr>
      </xdr:nvCxnSpPr>
      <xdr:spPr bwMode="auto">
        <a:xfrm flipV="1">
          <a:off x="5585460" y="1188720"/>
          <a:ext cx="1318260" cy="1478280"/>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0900-000003000000}"/>
            </a:ext>
          </a:extLst>
        </xdr:cNvPr>
        <xdr:cNvCxnSpPr>
          <a:cxnSpLocks noChangeShapeType="1"/>
        </xdr:cNvCxnSpPr>
      </xdr:nvCxnSpPr>
      <xdr:spPr bwMode="auto">
        <a:xfrm>
          <a:off x="5594985" y="2827020"/>
          <a:ext cx="1308735"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4" name="Elbow Connector 12">
          <a:extLst>
            <a:ext uri="{FF2B5EF4-FFF2-40B4-BE49-F238E27FC236}">
              <a16:creationId xmlns:a16="http://schemas.microsoft.com/office/drawing/2014/main" id="{00000000-0008-0000-0900-000004000000}"/>
            </a:ext>
          </a:extLst>
        </xdr:cNvPr>
        <xdr:cNvCxnSpPr>
          <a:cxnSpLocks noChangeShapeType="1"/>
        </xdr:cNvCxnSpPr>
      </xdr:nvCxnSpPr>
      <xdr:spPr bwMode="auto">
        <a:xfrm>
          <a:off x="5585460" y="3147060"/>
          <a:ext cx="1327785" cy="762000"/>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198119</xdr:colOff>
      <xdr:row>19</xdr:row>
      <xdr:rowOff>9524</xdr:rowOff>
    </xdr:from>
    <xdr:to>
      <xdr:col>20</xdr:col>
      <xdr:colOff>66694</xdr:colOff>
      <xdr:row>27</xdr:row>
      <xdr:rowOff>160019</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9799319" y="3240404"/>
          <a:ext cx="2436515" cy="14306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mc:AlternateContent xmlns:mc="http://schemas.openxmlformats.org/markup-compatibility/2006">
    <mc:Choice xmlns:a14="http://schemas.microsoft.com/office/drawing/2010/main" Requires="a14">
      <xdr:twoCellAnchor>
        <xdr:from>
          <xdr:col>11</xdr:col>
          <xdr:colOff>7620</xdr:colOff>
          <xdr:row>29</xdr:row>
          <xdr:rowOff>0</xdr:rowOff>
        </xdr:from>
        <xdr:to>
          <xdr:col>22</xdr:col>
          <xdr:colOff>7620</xdr:colOff>
          <xdr:row>29</xdr:row>
          <xdr:rowOff>0</xdr:rowOff>
        </xdr:to>
        <xdr:sp macro="" textlink="">
          <xdr:nvSpPr>
            <xdr:cNvPr id="294913" name="Object 1" hidden="1">
              <a:extLst>
                <a:ext uri="{63B3BB69-23CF-44E3-9099-C40C66FF867C}">
                  <a14:compatExt spid="_x0000_s294913"/>
                </a:ext>
                <a:ext uri="{FF2B5EF4-FFF2-40B4-BE49-F238E27FC236}">
                  <a16:creationId xmlns:a16="http://schemas.microsoft.com/office/drawing/2014/main" id="{00000000-0008-0000-0900-0000018004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29</xdr:row>
          <xdr:rowOff>0</xdr:rowOff>
        </xdr:from>
        <xdr:to>
          <xdr:col>20</xdr:col>
          <xdr:colOff>518160</xdr:colOff>
          <xdr:row>29</xdr:row>
          <xdr:rowOff>0</xdr:rowOff>
        </xdr:to>
        <xdr:sp macro="" textlink="">
          <xdr:nvSpPr>
            <xdr:cNvPr id="294914" name="Object 2" hidden="1">
              <a:extLst>
                <a:ext uri="{63B3BB69-23CF-44E3-9099-C40C66FF867C}">
                  <a14:compatExt spid="_x0000_s294914"/>
                </a:ext>
                <a:ext uri="{FF2B5EF4-FFF2-40B4-BE49-F238E27FC236}">
                  <a16:creationId xmlns:a16="http://schemas.microsoft.com/office/drawing/2014/main" id="{00000000-0008-0000-0900-0000028004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160020</xdr:colOff>
          <xdr:row>29</xdr:row>
          <xdr:rowOff>0</xdr:rowOff>
        </xdr:from>
        <xdr:to>
          <xdr:col>22</xdr:col>
          <xdr:colOff>68580</xdr:colOff>
          <xdr:row>29</xdr:row>
          <xdr:rowOff>0</xdr:rowOff>
        </xdr:to>
        <xdr:sp macro="" textlink="">
          <xdr:nvSpPr>
            <xdr:cNvPr id="294915" name="Object 3" hidden="1">
              <a:extLst>
                <a:ext uri="{63B3BB69-23CF-44E3-9099-C40C66FF867C}">
                  <a14:compatExt spid="_x0000_s294915"/>
                </a:ext>
                <a:ext uri="{FF2B5EF4-FFF2-40B4-BE49-F238E27FC236}">
                  <a16:creationId xmlns:a16="http://schemas.microsoft.com/office/drawing/2014/main" id="{00000000-0008-0000-0900-0000038004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xdr:twoCellAnchor>
    <xdr:from>
      <xdr:col>18</xdr:col>
      <xdr:colOff>142875</xdr:colOff>
      <xdr:row>56</xdr:row>
      <xdr:rowOff>104775</xdr:rowOff>
    </xdr:from>
    <xdr:to>
      <xdr:col>23</xdr:col>
      <xdr:colOff>247650</xdr:colOff>
      <xdr:row>59</xdr:row>
      <xdr:rowOff>276225</xdr:rowOff>
    </xdr:to>
    <xdr:sp macro="" textlink="">
      <xdr:nvSpPr>
        <xdr:cNvPr id="9" name="Text Box 6">
          <a:extLst>
            <a:ext uri="{FF2B5EF4-FFF2-40B4-BE49-F238E27FC236}">
              <a16:creationId xmlns:a16="http://schemas.microsoft.com/office/drawing/2014/main" id="{00000000-0008-0000-0900-000009000000}"/>
            </a:ext>
          </a:extLst>
        </xdr:cNvPr>
        <xdr:cNvSpPr txBox="1">
          <a:spLocks noChangeArrowheads="1"/>
        </xdr:cNvSpPr>
      </xdr:nvSpPr>
      <xdr:spPr bwMode="auto">
        <a:xfrm>
          <a:off x="11062335" y="4831080"/>
          <a:ext cx="3228975" cy="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10" name="Line 10">
          <a:extLst>
            <a:ext uri="{FF2B5EF4-FFF2-40B4-BE49-F238E27FC236}">
              <a16:creationId xmlns:a16="http://schemas.microsoft.com/office/drawing/2014/main" id="{00000000-0008-0000-0900-00000A000000}"/>
            </a:ext>
          </a:extLst>
        </xdr:cNvPr>
        <xdr:cNvSpPr>
          <a:spLocks noChangeShapeType="1"/>
        </xdr:cNvSpPr>
      </xdr:nvSpPr>
      <xdr:spPr bwMode="auto">
        <a:xfrm>
          <a:off x="8161020" y="4831080"/>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11" name="Line 12">
          <a:extLst>
            <a:ext uri="{FF2B5EF4-FFF2-40B4-BE49-F238E27FC236}">
              <a16:creationId xmlns:a16="http://schemas.microsoft.com/office/drawing/2014/main" id="{00000000-0008-0000-0900-00000B000000}"/>
            </a:ext>
          </a:extLst>
        </xdr:cNvPr>
        <xdr:cNvSpPr>
          <a:spLocks noChangeShapeType="1"/>
        </xdr:cNvSpPr>
      </xdr:nvSpPr>
      <xdr:spPr bwMode="auto">
        <a:xfrm>
          <a:off x="7408545" y="4831080"/>
          <a:ext cx="226885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12" name="Picture 289">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14060" y="4831080"/>
          <a:ext cx="5071110" cy="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190500</xdr:colOff>
      <xdr:row>65</xdr:row>
      <xdr:rowOff>0</xdr:rowOff>
    </xdr:from>
    <xdr:to>
      <xdr:col>19</xdr:col>
      <xdr:colOff>152400</xdr:colOff>
      <xdr:row>93</xdr:row>
      <xdr:rowOff>142875</xdr:rowOff>
    </xdr:to>
    <xdr:graphicFrame macro="">
      <xdr:nvGraphicFramePr>
        <xdr:cNvPr id="13" name="Chart 323">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0B00-000002000000}"/>
            </a:ext>
          </a:extLst>
        </xdr:cNvPr>
        <xdr:cNvCxnSpPr>
          <a:cxnSpLocks noChangeShapeType="1"/>
        </xdr:cNvCxnSpPr>
      </xdr:nvCxnSpPr>
      <xdr:spPr bwMode="auto">
        <a:xfrm flipV="1">
          <a:off x="5429250" y="1200150"/>
          <a:ext cx="1276350" cy="1495425"/>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0B00-000003000000}"/>
            </a:ext>
          </a:extLst>
        </xdr:cNvPr>
        <xdr:cNvCxnSpPr>
          <a:cxnSpLocks noChangeShapeType="1"/>
        </xdr:cNvCxnSpPr>
      </xdr:nvCxnSpPr>
      <xdr:spPr bwMode="auto">
        <a:xfrm>
          <a:off x="5438775" y="2857500"/>
          <a:ext cx="1266825"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4" name="Elbow Connector 12">
          <a:extLst>
            <a:ext uri="{FF2B5EF4-FFF2-40B4-BE49-F238E27FC236}">
              <a16:creationId xmlns:a16="http://schemas.microsoft.com/office/drawing/2014/main" id="{00000000-0008-0000-0B00-000004000000}"/>
            </a:ext>
          </a:extLst>
        </xdr:cNvPr>
        <xdr:cNvCxnSpPr>
          <a:cxnSpLocks noChangeShapeType="1"/>
        </xdr:cNvCxnSpPr>
      </xdr:nvCxnSpPr>
      <xdr:spPr bwMode="auto">
        <a:xfrm>
          <a:off x="5429250" y="3181350"/>
          <a:ext cx="1285875" cy="771525"/>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198119</xdr:colOff>
      <xdr:row>19</xdr:row>
      <xdr:rowOff>9524</xdr:rowOff>
    </xdr:from>
    <xdr:to>
      <xdr:col>20</xdr:col>
      <xdr:colOff>66694</xdr:colOff>
      <xdr:row>27</xdr:row>
      <xdr:rowOff>160019</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9532619" y="3276599"/>
          <a:ext cx="2373650" cy="14458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mc:AlternateContent xmlns:mc="http://schemas.openxmlformats.org/markup-compatibility/2006">
    <mc:Choice xmlns:a14="http://schemas.microsoft.com/office/drawing/2010/main" Requires="a14">
      <xdr:twoCellAnchor>
        <xdr:from>
          <xdr:col>11</xdr:col>
          <xdr:colOff>7620</xdr:colOff>
          <xdr:row>29</xdr:row>
          <xdr:rowOff>0</xdr:rowOff>
        </xdr:from>
        <xdr:to>
          <xdr:col>22</xdr:col>
          <xdr:colOff>7620</xdr:colOff>
          <xdr:row>29</xdr:row>
          <xdr:rowOff>0</xdr:rowOff>
        </xdr:to>
        <xdr:sp macro="" textlink="">
          <xdr:nvSpPr>
            <xdr:cNvPr id="269313" name="Object 1" hidden="1">
              <a:extLst>
                <a:ext uri="{63B3BB69-23CF-44E3-9099-C40C66FF867C}">
                  <a14:compatExt spid="_x0000_s269313"/>
                </a:ext>
                <a:ext uri="{FF2B5EF4-FFF2-40B4-BE49-F238E27FC236}">
                  <a16:creationId xmlns:a16="http://schemas.microsoft.com/office/drawing/2014/main" id="{00000000-0008-0000-0B00-0000011C04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29</xdr:row>
          <xdr:rowOff>0</xdr:rowOff>
        </xdr:from>
        <xdr:to>
          <xdr:col>20</xdr:col>
          <xdr:colOff>518160</xdr:colOff>
          <xdr:row>29</xdr:row>
          <xdr:rowOff>0</xdr:rowOff>
        </xdr:to>
        <xdr:sp macro="" textlink="">
          <xdr:nvSpPr>
            <xdr:cNvPr id="269314" name="Object 2" hidden="1">
              <a:extLst>
                <a:ext uri="{63B3BB69-23CF-44E3-9099-C40C66FF867C}">
                  <a14:compatExt spid="_x0000_s269314"/>
                </a:ext>
                <a:ext uri="{FF2B5EF4-FFF2-40B4-BE49-F238E27FC236}">
                  <a16:creationId xmlns:a16="http://schemas.microsoft.com/office/drawing/2014/main" id="{00000000-0008-0000-0B00-0000021C04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160020</xdr:colOff>
          <xdr:row>29</xdr:row>
          <xdr:rowOff>0</xdr:rowOff>
        </xdr:from>
        <xdr:to>
          <xdr:col>22</xdr:col>
          <xdr:colOff>68580</xdr:colOff>
          <xdr:row>29</xdr:row>
          <xdr:rowOff>0</xdr:rowOff>
        </xdr:to>
        <xdr:sp macro="" textlink="">
          <xdr:nvSpPr>
            <xdr:cNvPr id="269315" name="Object 3" hidden="1">
              <a:extLst>
                <a:ext uri="{63B3BB69-23CF-44E3-9099-C40C66FF867C}">
                  <a14:compatExt spid="_x0000_s269315"/>
                </a:ext>
                <a:ext uri="{FF2B5EF4-FFF2-40B4-BE49-F238E27FC236}">
                  <a16:creationId xmlns:a16="http://schemas.microsoft.com/office/drawing/2014/main" id="{00000000-0008-0000-0B00-0000031C04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xdr:twoCellAnchor>
    <xdr:from>
      <xdr:col>18</xdr:col>
      <xdr:colOff>142875</xdr:colOff>
      <xdr:row>56</xdr:row>
      <xdr:rowOff>104775</xdr:rowOff>
    </xdr:from>
    <xdr:to>
      <xdr:col>23</xdr:col>
      <xdr:colOff>247650</xdr:colOff>
      <xdr:row>59</xdr:row>
      <xdr:rowOff>276225</xdr:rowOff>
    </xdr:to>
    <xdr:sp macro="" textlink="">
      <xdr:nvSpPr>
        <xdr:cNvPr id="9" name="Text Box 6">
          <a:extLst>
            <a:ext uri="{FF2B5EF4-FFF2-40B4-BE49-F238E27FC236}">
              <a16:creationId xmlns:a16="http://schemas.microsoft.com/office/drawing/2014/main" id="{00000000-0008-0000-0B00-000009000000}"/>
            </a:ext>
          </a:extLst>
        </xdr:cNvPr>
        <xdr:cNvSpPr txBox="1">
          <a:spLocks noChangeArrowheads="1"/>
        </xdr:cNvSpPr>
      </xdr:nvSpPr>
      <xdr:spPr bwMode="auto">
        <a:xfrm>
          <a:off x="10763250" y="5153025"/>
          <a:ext cx="3152775" cy="6667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10" name="Line 10">
          <a:extLst>
            <a:ext uri="{FF2B5EF4-FFF2-40B4-BE49-F238E27FC236}">
              <a16:creationId xmlns:a16="http://schemas.microsoft.com/office/drawing/2014/main" id="{00000000-0008-0000-0B00-00000A000000}"/>
            </a:ext>
          </a:extLst>
        </xdr:cNvPr>
        <xdr:cNvSpPr>
          <a:spLocks noChangeShapeType="1"/>
        </xdr:cNvSpPr>
      </xdr:nvSpPr>
      <xdr:spPr bwMode="auto">
        <a:xfrm>
          <a:off x="7934325" y="7553325"/>
          <a:ext cx="0" cy="3905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11" name="Line 12">
          <a:extLst>
            <a:ext uri="{FF2B5EF4-FFF2-40B4-BE49-F238E27FC236}">
              <a16:creationId xmlns:a16="http://schemas.microsoft.com/office/drawing/2014/main" id="{00000000-0008-0000-0B00-00000B000000}"/>
            </a:ext>
          </a:extLst>
        </xdr:cNvPr>
        <xdr:cNvSpPr>
          <a:spLocks noChangeShapeType="1"/>
        </xdr:cNvSpPr>
      </xdr:nvSpPr>
      <xdr:spPr bwMode="auto">
        <a:xfrm>
          <a:off x="7200900" y="6591300"/>
          <a:ext cx="220980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12" name="Picture 289">
          <a:extLst>
            <a:ext uri="{FF2B5EF4-FFF2-40B4-BE49-F238E27FC236}">
              <a16:creationId xmlns:a16="http://schemas.microsoft.com/office/drawing/2014/main" id="{00000000-0008-0000-0B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57850" y="5133975"/>
          <a:ext cx="4943475" cy="809625"/>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190500</xdr:colOff>
      <xdr:row>65</xdr:row>
      <xdr:rowOff>0</xdr:rowOff>
    </xdr:from>
    <xdr:to>
      <xdr:col>19</xdr:col>
      <xdr:colOff>152400</xdr:colOff>
      <xdr:row>93</xdr:row>
      <xdr:rowOff>142875</xdr:rowOff>
    </xdr:to>
    <xdr:graphicFrame macro="">
      <xdr:nvGraphicFramePr>
        <xdr:cNvPr id="13" name="Chart 323">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0D00-000002000000}"/>
            </a:ext>
          </a:extLst>
        </xdr:cNvPr>
        <xdr:cNvCxnSpPr>
          <a:cxnSpLocks noChangeShapeType="1"/>
        </xdr:cNvCxnSpPr>
      </xdr:nvCxnSpPr>
      <xdr:spPr bwMode="auto">
        <a:xfrm flipV="1">
          <a:off x="5683250" y="1155700"/>
          <a:ext cx="1123950" cy="1524000"/>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12700</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0D00-000003000000}"/>
            </a:ext>
          </a:extLst>
        </xdr:cNvPr>
        <xdr:cNvCxnSpPr>
          <a:cxnSpLocks noChangeShapeType="1"/>
        </xdr:cNvCxnSpPr>
      </xdr:nvCxnSpPr>
      <xdr:spPr bwMode="auto">
        <a:xfrm>
          <a:off x="5695950" y="2844800"/>
          <a:ext cx="1111250"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12700</xdr:colOff>
      <xdr:row>23</xdr:row>
      <xdr:rowOff>38100</xdr:rowOff>
    </xdr:to>
    <xdr:cxnSp macro="">
      <xdr:nvCxnSpPr>
        <xdr:cNvPr id="4" name="Elbow Connector 12">
          <a:extLst>
            <a:ext uri="{FF2B5EF4-FFF2-40B4-BE49-F238E27FC236}">
              <a16:creationId xmlns:a16="http://schemas.microsoft.com/office/drawing/2014/main" id="{00000000-0008-0000-0D00-000004000000}"/>
            </a:ext>
          </a:extLst>
        </xdr:cNvPr>
        <xdr:cNvCxnSpPr>
          <a:cxnSpLocks noChangeShapeType="1"/>
        </xdr:cNvCxnSpPr>
      </xdr:nvCxnSpPr>
      <xdr:spPr bwMode="auto">
        <a:xfrm>
          <a:off x="5683250" y="3175000"/>
          <a:ext cx="1136650" cy="787400"/>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18</xdr:col>
      <xdr:colOff>111125</xdr:colOff>
      <xdr:row>56</xdr:row>
      <xdr:rowOff>104775</xdr:rowOff>
    </xdr:from>
    <xdr:to>
      <xdr:col>23</xdr:col>
      <xdr:colOff>222256</xdr:colOff>
      <xdr:row>60</xdr:row>
      <xdr:rowOff>76200</xdr:rowOff>
    </xdr:to>
    <xdr:sp macro="" textlink="">
      <xdr:nvSpPr>
        <xdr:cNvPr id="6" name="Text Box 6">
          <a:extLst>
            <a:ext uri="{FF2B5EF4-FFF2-40B4-BE49-F238E27FC236}">
              <a16:creationId xmlns:a16="http://schemas.microsoft.com/office/drawing/2014/main" id="{00000000-0008-0000-0D00-000006000000}"/>
            </a:ext>
          </a:extLst>
        </xdr:cNvPr>
        <xdr:cNvSpPr txBox="1">
          <a:spLocks noChangeArrowheads="1"/>
        </xdr:cNvSpPr>
      </xdr:nvSpPr>
      <xdr:spPr bwMode="auto">
        <a:xfrm>
          <a:off x="10617200" y="5095875"/>
          <a:ext cx="3159131" cy="6286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8</xdr:col>
      <xdr:colOff>269875</xdr:colOff>
      <xdr:row>56</xdr:row>
      <xdr:rowOff>107950</xdr:rowOff>
    </xdr:from>
    <xdr:to>
      <xdr:col>18</xdr:col>
      <xdr:colOff>31750</xdr:colOff>
      <xdr:row>60</xdr:row>
      <xdr:rowOff>107950</xdr:rowOff>
    </xdr:to>
    <xdr:pic>
      <xdr:nvPicPr>
        <xdr:cNvPr id="9" name="Picture 289">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32500" y="5099050"/>
          <a:ext cx="4505325" cy="6572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12700</xdr:colOff>
      <xdr:row>29</xdr:row>
      <xdr:rowOff>0</xdr:rowOff>
    </xdr:from>
    <xdr:to>
      <xdr:col>22</xdr:col>
      <xdr:colOff>12700</xdr:colOff>
      <xdr:row>29</xdr:row>
      <xdr:rowOff>0</xdr:rowOff>
    </xdr:to>
    <xdr:sp macro="" textlink="">
      <xdr:nvSpPr>
        <xdr:cNvPr id="10" name="Object 1" hidden="1">
          <a:extLst>
            <a:ext uri="{63B3BB69-23CF-44E3-9099-C40C66FF867C}">
              <a14:compatExt xmlns:a14="http://schemas.microsoft.com/office/drawing/2010/main" spid="_x0000_s158721"/>
            </a:ext>
            <a:ext uri="{FF2B5EF4-FFF2-40B4-BE49-F238E27FC236}">
              <a16:creationId xmlns:a16="http://schemas.microsoft.com/office/drawing/2014/main" id="{00000000-0008-0000-0D00-00000A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0</xdr:colOff>
      <xdr:row>29</xdr:row>
      <xdr:rowOff>0</xdr:rowOff>
    </xdr:from>
    <xdr:to>
      <xdr:col>20</xdr:col>
      <xdr:colOff>679450</xdr:colOff>
      <xdr:row>29</xdr:row>
      <xdr:rowOff>0</xdr:rowOff>
    </xdr:to>
    <xdr:sp macro="" textlink="">
      <xdr:nvSpPr>
        <xdr:cNvPr id="11" name="Object 2" hidden="1">
          <a:extLst>
            <a:ext uri="{63B3BB69-23CF-44E3-9099-C40C66FF867C}">
              <a14:compatExt xmlns:a14="http://schemas.microsoft.com/office/drawing/2010/main" spid="_x0000_s158722"/>
            </a:ext>
            <a:ext uri="{FF2B5EF4-FFF2-40B4-BE49-F238E27FC236}">
              <a16:creationId xmlns:a16="http://schemas.microsoft.com/office/drawing/2014/main" id="{00000000-0008-0000-0D00-00000B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209550</xdr:colOff>
      <xdr:row>29</xdr:row>
      <xdr:rowOff>0</xdr:rowOff>
    </xdr:from>
    <xdr:to>
      <xdr:col>22</xdr:col>
      <xdr:colOff>88900</xdr:colOff>
      <xdr:row>29</xdr:row>
      <xdr:rowOff>0</xdr:rowOff>
    </xdr:to>
    <xdr:sp macro="" textlink="">
      <xdr:nvSpPr>
        <xdr:cNvPr id="12" name="Object 3" hidden="1">
          <a:extLst>
            <a:ext uri="{63B3BB69-23CF-44E3-9099-C40C66FF867C}">
              <a14:compatExt xmlns:a14="http://schemas.microsoft.com/office/drawing/2010/main" spid="_x0000_s158723"/>
            </a:ext>
            <a:ext uri="{FF2B5EF4-FFF2-40B4-BE49-F238E27FC236}">
              <a16:creationId xmlns:a16="http://schemas.microsoft.com/office/drawing/2014/main" id="{00000000-0008-0000-0D00-00000C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11</xdr:col>
      <xdr:colOff>12700</xdr:colOff>
      <xdr:row>29</xdr:row>
      <xdr:rowOff>0</xdr:rowOff>
    </xdr:from>
    <xdr:to>
      <xdr:col>22</xdr:col>
      <xdr:colOff>12700</xdr:colOff>
      <xdr:row>29</xdr:row>
      <xdr:rowOff>0</xdr:rowOff>
    </xdr:to>
    <xdr:pic>
      <xdr:nvPicPr>
        <xdr:cNvPr id="158721" name="Picture 1">
          <a:extLst>
            <a:ext uri="{FF2B5EF4-FFF2-40B4-BE49-F238E27FC236}">
              <a16:creationId xmlns:a16="http://schemas.microsoft.com/office/drawing/2014/main" id="{00000000-0008-0000-0D00-0000016C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07250" y="4914900"/>
          <a:ext cx="62865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0</xdr:colOff>
      <xdr:row>29</xdr:row>
      <xdr:rowOff>0</xdr:rowOff>
    </xdr:from>
    <xdr:to>
      <xdr:col>20</xdr:col>
      <xdr:colOff>679450</xdr:colOff>
      <xdr:row>29</xdr:row>
      <xdr:rowOff>0</xdr:rowOff>
    </xdr:to>
    <xdr:pic>
      <xdr:nvPicPr>
        <xdr:cNvPr id="158722" name="Picture 2">
          <a:extLst>
            <a:ext uri="{FF2B5EF4-FFF2-40B4-BE49-F238E27FC236}">
              <a16:creationId xmlns:a16="http://schemas.microsoft.com/office/drawing/2014/main" id="{00000000-0008-0000-0D00-0000026C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94600" y="4914900"/>
          <a:ext cx="52451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209550</xdr:colOff>
      <xdr:row>29</xdr:row>
      <xdr:rowOff>0</xdr:rowOff>
    </xdr:from>
    <xdr:to>
      <xdr:col>22</xdr:col>
      <xdr:colOff>88900</xdr:colOff>
      <xdr:row>29</xdr:row>
      <xdr:rowOff>0</xdr:rowOff>
    </xdr:to>
    <xdr:pic>
      <xdr:nvPicPr>
        <xdr:cNvPr id="158723" name="Picture 3">
          <a:extLst>
            <a:ext uri="{FF2B5EF4-FFF2-40B4-BE49-F238E27FC236}">
              <a16:creationId xmlns:a16="http://schemas.microsoft.com/office/drawing/2014/main" id="{00000000-0008-0000-0D00-0000036C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804150" y="4914900"/>
          <a:ext cx="57658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mc:AlternateContent xmlns:mc="http://schemas.openxmlformats.org/markup-compatibility/2006">
    <mc:Choice xmlns:a14="http://schemas.microsoft.com/office/drawing/2010/main" Requires="a14">
      <xdr:twoCellAnchor>
        <xdr:from>
          <xdr:col>17</xdr:col>
          <xdr:colOff>327660</xdr:colOff>
          <xdr:row>6</xdr:row>
          <xdr:rowOff>22860</xdr:rowOff>
        </xdr:from>
        <xdr:to>
          <xdr:col>17</xdr:col>
          <xdr:colOff>601980</xdr:colOff>
          <xdr:row>6</xdr:row>
          <xdr:rowOff>144780</xdr:rowOff>
        </xdr:to>
        <xdr:sp macro="" textlink="">
          <xdr:nvSpPr>
            <xdr:cNvPr id="158759" name="Button 39" hidden="1">
              <a:extLst>
                <a:ext uri="{63B3BB69-23CF-44E3-9099-C40C66FF867C}">
                  <a14:compatExt spid="_x0000_s158759"/>
                </a:ext>
                <a:ext uri="{FF2B5EF4-FFF2-40B4-BE49-F238E27FC236}">
                  <a16:creationId xmlns:a16="http://schemas.microsoft.com/office/drawing/2014/main" id="{00000000-0008-0000-0D00-0000276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327660</xdr:colOff>
          <xdr:row>6</xdr:row>
          <xdr:rowOff>160020</xdr:rowOff>
        </xdr:from>
        <xdr:to>
          <xdr:col>17</xdr:col>
          <xdr:colOff>601980</xdr:colOff>
          <xdr:row>7</xdr:row>
          <xdr:rowOff>121920</xdr:rowOff>
        </xdr:to>
        <xdr:sp macro="" textlink="">
          <xdr:nvSpPr>
            <xdr:cNvPr id="158760" name="Button 40" hidden="1">
              <a:extLst>
                <a:ext uri="{63B3BB69-23CF-44E3-9099-C40C66FF867C}">
                  <a14:compatExt spid="_x0000_s158760"/>
                </a:ext>
                <a:ext uri="{FF2B5EF4-FFF2-40B4-BE49-F238E27FC236}">
                  <a16:creationId xmlns:a16="http://schemas.microsoft.com/office/drawing/2014/main" id="{00000000-0008-0000-0D00-0000286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327660</xdr:colOff>
          <xdr:row>7</xdr:row>
          <xdr:rowOff>152400</xdr:rowOff>
        </xdr:from>
        <xdr:to>
          <xdr:col>17</xdr:col>
          <xdr:colOff>601980</xdr:colOff>
          <xdr:row>8</xdr:row>
          <xdr:rowOff>137160</xdr:rowOff>
        </xdr:to>
        <xdr:sp macro="" textlink="">
          <xdr:nvSpPr>
            <xdr:cNvPr id="158761" name="Button 41" hidden="1">
              <a:extLst>
                <a:ext uri="{63B3BB69-23CF-44E3-9099-C40C66FF867C}">
                  <a14:compatExt spid="_x0000_s158761"/>
                </a:ext>
                <a:ext uri="{FF2B5EF4-FFF2-40B4-BE49-F238E27FC236}">
                  <a16:creationId xmlns:a16="http://schemas.microsoft.com/office/drawing/2014/main" id="{00000000-0008-0000-0D00-0000296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327660</xdr:colOff>
          <xdr:row>8</xdr:row>
          <xdr:rowOff>160020</xdr:rowOff>
        </xdr:from>
        <xdr:to>
          <xdr:col>17</xdr:col>
          <xdr:colOff>601980</xdr:colOff>
          <xdr:row>9</xdr:row>
          <xdr:rowOff>137160</xdr:rowOff>
        </xdr:to>
        <xdr:sp macro="" textlink="">
          <xdr:nvSpPr>
            <xdr:cNvPr id="158762" name="Button 42" hidden="1">
              <a:extLst>
                <a:ext uri="{63B3BB69-23CF-44E3-9099-C40C66FF867C}">
                  <a14:compatExt spid="_x0000_s158762"/>
                </a:ext>
                <a:ext uri="{FF2B5EF4-FFF2-40B4-BE49-F238E27FC236}">
                  <a16:creationId xmlns:a16="http://schemas.microsoft.com/office/drawing/2014/main" id="{00000000-0008-0000-0D00-00002A6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327660</xdr:colOff>
          <xdr:row>9</xdr:row>
          <xdr:rowOff>160020</xdr:rowOff>
        </xdr:from>
        <xdr:to>
          <xdr:col>17</xdr:col>
          <xdr:colOff>609600</xdr:colOff>
          <xdr:row>10</xdr:row>
          <xdr:rowOff>137160</xdr:rowOff>
        </xdr:to>
        <xdr:sp macro="" textlink="">
          <xdr:nvSpPr>
            <xdr:cNvPr id="158763" name="Button 43" hidden="1">
              <a:extLst>
                <a:ext uri="{63B3BB69-23CF-44E3-9099-C40C66FF867C}">
                  <a14:compatExt spid="_x0000_s158763"/>
                </a:ext>
                <a:ext uri="{FF2B5EF4-FFF2-40B4-BE49-F238E27FC236}">
                  <a16:creationId xmlns:a16="http://schemas.microsoft.com/office/drawing/2014/main" id="{00000000-0008-0000-0D00-00002B6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335280</xdr:colOff>
          <xdr:row>10</xdr:row>
          <xdr:rowOff>160020</xdr:rowOff>
        </xdr:from>
        <xdr:to>
          <xdr:col>18</xdr:col>
          <xdr:colOff>0</xdr:colOff>
          <xdr:row>11</xdr:row>
          <xdr:rowOff>144780</xdr:rowOff>
        </xdr:to>
        <xdr:sp macro="" textlink="">
          <xdr:nvSpPr>
            <xdr:cNvPr id="158764" name="Button 44" hidden="1">
              <a:extLst>
                <a:ext uri="{63B3BB69-23CF-44E3-9099-C40C66FF867C}">
                  <a14:compatExt spid="_x0000_s158764"/>
                </a:ext>
                <a:ext uri="{FF2B5EF4-FFF2-40B4-BE49-F238E27FC236}">
                  <a16:creationId xmlns:a16="http://schemas.microsoft.com/office/drawing/2014/main" id="{00000000-0008-0000-0D00-00002C6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17</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0F00-000002000000}"/>
            </a:ext>
          </a:extLst>
        </xdr:cNvPr>
        <xdr:cNvCxnSpPr>
          <a:cxnSpLocks noChangeShapeType="1"/>
        </xdr:cNvCxnSpPr>
      </xdr:nvCxnSpPr>
      <xdr:spPr bwMode="auto">
        <a:xfrm flipV="1">
          <a:off x="6451600" y="1155700"/>
          <a:ext cx="1123950" cy="1524000"/>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0F00-000003000000}"/>
            </a:ext>
          </a:extLst>
        </xdr:cNvPr>
        <xdr:cNvCxnSpPr>
          <a:cxnSpLocks noChangeShapeType="1"/>
        </xdr:cNvCxnSpPr>
      </xdr:nvCxnSpPr>
      <xdr:spPr bwMode="auto">
        <a:xfrm>
          <a:off x="6461125" y="2844800"/>
          <a:ext cx="1114425"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4" name="Elbow Connector 12">
          <a:extLst>
            <a:ext uri="{FF2B5EF4-FFF2-40B4-BE49-F238E27FC236}">
              <a16:creationId xmlns:a16="http://schemas.microsoft.com/office/drawing/2014/main" id="{00000000-0008-0000-0F00-000004000000}"/>
            </a:ext>
          </a:extLst>
        </xdr:cNvPr>
        <xdr:cNvCxnSpPr>
          <a:cxnSpLocks noChangeShapeType="1"/>
        </xdr:cNvCxnSpPr>
      </xdr:nvCxnSpPr>
      <xdr:spPr bwMode="auto">
        <a:xfrm>
          <a:off x="6451600" y="3175000"/>
          <a:ext cx="1133475" cy="787400"/>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200024</xdr:colOff>
      <xdr:row>19</xdr:row>
      <xdr:rowOff>9524</xdr:rowOff>
    </xdr:from>
    <xdr:to>
      <xdr:col>20</xdr:col>
      <xdr:colOff>66674</xdr:colOff>
      <xdr:row>27</xdr:row>
      <xdr:rowOff>266699</xdr:rowOff>
    </xdr:to>
    <xdr:sp macro="" textlink="">
      <xdr:nvSpPr>
        <xdr:cNvPr id="5" name="TextBox 4">
          <a:extLst>
            <a:ext uri="{FF2B5EF4-FFF2-40B4-BE49-F238E27FC236}">
              <a16:creationId xmlns:a16="http://schemas.microsoft.com/office/drawing/2014/main" id="{00000000-0008-0000-0F00-000005000000}"/>
            </a:ext>
          </a:extLst>
        </xdr:cNvPr>
        <xdr:cNvSpPr txBox="1"/>
      </xdr:nvSpPr>
      <xdr:spPr>
        <a:xfrm>
          <a:off x="9966324" y="3273424"/>
          <a:ext cx="2241550" cy="1476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xdr:twoCellAnchor>
    <xdr:from>
      <xdr:col>18</xdr:col>
      <xdr:colOff>142875</xdr:colOff>
      <xdr:row>56</xdr:row>
      <xdr:rowOff>104775</xdr:rowOff>
    </xdr:from>
    <xdr:to>
      <xdr:col>23</xdr:col>
      <xdr:colOff>247650</xdr:colOff>
      <xdr:row>59</xdr:row>
      <xdr:rowOff>276225</xdr:rowOff>
    </xdr:to>
    <xdr:sp macro="" textlink="">
      <xdr:nvSpPr>
        <xdr:cNvPr id="6" name="Text Box 6">
          <a:extLst>
            <a:ext uri="{FF2B5EF4-FFF2-40B4-BE49-F238E27FC236}">
              <a16:creationId xmlns:a16="http://schemas.microsoft.com/office/drawing/2014/main" id="{00000000-0008-0000-0F00-000006000000}"/>
            </a:ext>
          </a:extLst>
        </xdr:cNvPr>
        <xdr:cNvSpPr txBox="1">
          <a:spLocks noChangeArrowheads="1"/>
        </xdr:cNvSpPr>
      </xdr:nvSpPr>
      <xdr:spPr bwMode="auto">
        <a:xfrm>
          <a:off x="11001375" y="5184775"/>
          <a:ext cx="3311525" cy="6731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7" name="Line 10">
          <a:extLst>
            <a:ext uri="{FF2B5EF4-FFF2-40B4-BE49-F238E27FC236}">
              <a16:creationId xmlns:a16="http://schemas.microsoft.com/office/drawing/2014/main" id="{00000000-0008-0000-0F00-000007000000}"/>
            </a:ext>
          </a:extLst>
        </xdr:cNvPr>
        <xdr:cNvSpPr>
          <a:spLocks noChangeShapeType="1"/>
        </xdr:cNvSpPr>
      </xdr:nvSpPr>
      <xdr:spPr bwMode="auto">
        <a:xfrm>
          <a:off x="8858250" y="7470775"/>
          <a:ext cx="0" cy="3460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8" name="Line 12">
          <a:extLst>
            <a:ext uri="{FF2B5EF4-FFF2-40B4-BE49-F238E27FC236}">
              <a16:creationId xmlns:a16="http://schemas.microsoft.com/office/drawing/2014/main" id="{00000000-0008-0000-0F00-000008000000}"/>
            </a:ext>
          </a:extLst>
        </xdr:cNvPr>
        <xdr:cNvSpPr>
          <a:spLocks noChangeShapeType="1"/>
        </xdr:cNvSpPr>
      </xdr:nvSpPr>
      <xdr:spPr bwMode="auto">
        <a:xfrm>
          <a:off x="8086725" y="6604000"/>
          <a:ext cx="17557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9" name="Picture 289">
          <a:extLst>
            <a:ext uri="{FF2B5EF4-FFF2-40B4-BE49-F238E27FC236}">
              <a16:creationId xmlns:a16="http://schemas.microsoft.com/office/drawing/2014/main" id="{00000000-0008-0000-0F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80200" y="5165725"/>
          <a:ext cx="4127500" cy="8159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466725</xdr:colOff>
      <xdr:row>65</xdr:row>
      <xdr:rowOff>9525</xdr:rowOff>
    </xdr:from>
    <xdr:to>
      <xdr:col>20</xdr:col>
      <xdr:colOff>600075</xdr:colOff>
      <xdr:row>94</xdr:row>
      <xdr:rowOff>104775</xdr:rowOff>
    </xdr:to>
    <xdr:graphicFrame macro="">
      <xdr:nvGraphicFramePr>
        <xdr:cNvPr id="10" name="Chart 323">
          <a:extLst>
            <a:ext uri="{FF2B5EF4-FFF2-40B4-BE49-F238E27FC236}">
              <a16:creationId xmlns:a16="http://schemas.microsoft.com/office/drawing/2014/main" id="{00000000-0008-0000-0F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9525</xdr:colOff>
      <xdr:row>29</xdr:row>
      <xdr:rowOff>0</xdr:rowOff>
    </xdr:from>
    <xdr:to>
      <xdr:col>22</xdr:col>
      <xdr:colOff>9525</xdr:colOff>
      <xdr:row>29</xdr:row>
      <xdr:rowOff>0</xdr:rowOff>
    </xdr:to>
    <xdr:sp macro="" textlink="">
      <xdr:nvSpPr>
        <xdr:cNvPr id="11" name="Object 14" hidden="1">
          <a:extLst>
            <a:ext uri="{63B3BB69-23CF-44E3-9099-C40C66FF867C}">
              <a14:compatExt xmlns:a14="http://schemas.microsoft.com/office/drawing/2010/main" spid="_x0000_s111630"/>
            </a:ext>
            <a:ext uri="{FF2B5EF4-FFF2-40B4-BE49-F238E27FC236}">
              <a16:creationId xmlns:a16="http://schemas.microsoft.com/office/drawing/2014/main" id="{00000000-0008-0000-0F00-00000B000000}"/>
            </a:ext>
          </a:extLst>
        </xdr:cNvPr>
        <xdr:cNvSpPr/>
      </xdr:nvSpPr>
      <xdr:spPr bwMode="auto">
        <a:xfrm>
          <a:off x="7972425" y="4914900"/>
          <a:ext cx="546100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0</xdr:colOff>
      <xdr:row>29</xdr:row>
      <xdr:rowOff>0</xdr:rowOff>
    </xdr:from>
    <xdr:to>
      <xdr:col>20</xdr:col>
      <xdr:colOff>647700</xdr:colOff>
      <xdr:row>29</xdr:row>
      <xdr:rowOff>0</xdr:rowOff>
    </xdr:to>
    <xdr:sp macro="" textlink="">
      <xdr:nvSpPr>
        <xdr:cNvPr id="12" name="Object 19" hidden="1">
          <a:extLst>
            <a:ext uri="{63B3BB69-23CF-44E3-9099-C40C66FF867C}">
              <a14:compatExt xmlns:a14="http://schemas.microsoft.com/office/drawing/2010/main" spid="_x0000_s111635"/>
            </a:ext>
            <a:ext uri="{FF2B5EF4-FFF2-40B4-BE49-F238E27FC236}">
              <a16:creationId xmlns:a16="http://schemas.microsoft.com/office/drawing/2014/main" id="{00000000-0008-0000-0F00-00000C000000}"/>
            </a:ext>
          </a:extLst>
        </xdr:cNvPr>
        <xdr:cNvSpPr/>
      </xdr:nvSpPr>
      <xdr:spPr bwMode="auto">
        <a:xfrm>
          <a:off x="8362950" y="4914900"/>
          <a:ext cx="441960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200025</xdr:colOff>
      <xdr:row>29</xdr:row>
      <xdr:rowOff>0</xdr:rowOff>
    </xdr:from>
    <xdr:to>
      <xdr:col>22</xdr:col>
      <xdr:colOff>85725</xdr:colOff>
      <xdr:row>29</xdr:row>
      <xdr:rowOff>0</xdr:rowOff>
    </xdr:to>
    <xdr:sp macro="" textlink="">
      <xdr:nvSpPr>
        <xdr:cNvPr id="13" name="Object 21" hidden="1">
          <a:extLst>
            <a:ext uri="{63B3BB69-23CF-44E3-9099-C40C66FF867C}">
              <a14:compatExt xmlns:a14="http://schemas.microsoft.com/office/drawing/2010/main" spid="_x0000_s111637"/>
            </a:ext>
            <a:ext uri="{FF2B5EF4-FFF2-40B4-BE49-F238E27FC236}">
              <a16:creationId xmlns:a16="http://schemas.microsoft.com/office/drawing/2014/main" id="{00000000-0008-0000-0F00-00000D000000}"/>
            </a:ext>
          </a:extLst>
        </xdr:cNvPr>
        <xdr:cNvSpPr/>
      </xdr:nvSpPr>
      <xdr:spPr bwMode="auto">
        <a:xfrm>
          <a:off x="8562975" y="4914900"/>
          <a:ext cx="494665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11</xdr:col>
      <xdr:colOff>9525</xdr:colOff>
      <xdr:row>29</xdr:row>
      <xdr:rowOff>0</xdr:rowOff>
    </xdr:from>
    <xdr:to>
      <xdr:col>22</xdr:col>
      <xdr:colOff>9525</xdr:colOff>
      <xdr:row>29</xdr:row>
      <xdr:rowOff>0</xdr:rowOff>
    </xdr:to>
    <xdr:pic>
      <xdr:nvPicPr>
        <xdr:cNvPr id="14" name="Picture 14">
          <a:extLst>
            <a:ext uri="{FF2B5EF4-FFF2-40B4-BE49-F238E27FC236}">
              <a16:creationId xmlns:a16="http://schemas.microsoft.com/office/drawing/2014/main" id="{00000000-0008-0000-0F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72425" y="4914900"/>
          <a:ext cx="54610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0</xdr:colOff>
      <xdr:row>29</xdr:row>
      <xdr:rowOff>0</xdr:rowOff>
    </xdr:from>
    <xdr:to>
      <xdr:col>20</xdr:col>
      <xdr:colOff>647700</xdr:colOff>
      <xdr:row>29</xdr:row>
      <xdr:rowOff>0</xdr:rowOff>
    </xdr:to>
    <xdr:pic>
      <xdr:nvPicPr>
        <xdr:cNvPr id="15" name="Picture 19">
          <a:extLst>
            <a:ext uri="{FF2B5EF4-FFF2-40B4-BE49-F238E27FC236}">
              <a16:creationId xmlns:a16="http://schemas.microsoft.com/office/drawing/2014/main" id="{00000000-0008-0000-0F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62950" y="4914900"/>
          <a:ext cx="44196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200025</xdr:colOff>
      <xdr:row>29</xdr:row>
      <xdr:rowOff>0</xdr:rowOff>
    </xdr:from>
    <xdr:to>
      <xdr:col>22</xdr:col>
      <xdr:colOff>85725</xdr:colOff>
      <xdr:row>29</xdr:row>
      <xdr:rowOff>0</xdr:rowOff>
    </xdr:to>
    <xdr:pic>
      <xdr:nvPicPr>
        <xdr:cNvPr id="16" name="Picture 21">
          <a:extLst>
            <a:ext uri="{FF2B5EF4-FFF2-40B4-BE49-F238E27FC236}">
              <a16:creationId xmlns:a16="http://schemas.microsoft.com/office/drawing/2014/main" id="{00000000-0008-0000-0F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62975" y="4914900"/>
          <a:ext cx="494665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1100-000002000000}"/>
            </a:ext>
          </a:extLst>
        </xdr:cNvPr>
        <xdr:cNvCxnSpPr>
          <a:cxnSpLocks noChangeShapeType="1"/>
        </xdr:cNvCxnSpPr>
      </xdr:nvCxnSpPr>
      <xdr:spPr bwMode="auto">
        <a:xfrm flipV="1">
          <a:off x="5683250" y="1212850"/>
          <a:ext cx="1123950" cy="1524000"/>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1100-000003000000}"/>
            </a:ext>
          </a:extLst>
        </xdr:cNvPr>
        <xdr:cNvCxnSpPr>
          <a:cxnSpLocks noChangeShapeType="1"/>
        </xdr:cNvCxnSpPr>
      </xdr:nvCxnSpPr>
      <xdr:spPr bwMode="auto">
        <a:xfrm>
          <a:off x="5692775" y="2901950"/>
          <a:ext cx="1114425"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4" name="Elbow Connector 12">
          <a:extLst>
            <a:ext uri="{FF2B5EF4-FFF2-40B4-BE49-F238E27FC236}">
              <a16:creationId xmlns:a16="http://schemas.microsoft.com/office/drawing/2014/main" id="{00000000-0008-0000-1100-000004000000}"/>
            </a:ext>
          </a:extLst>
        </xdr:cNvPr>
        <xdr:cNvCxnSpPr>
          <a:cxnSpLocks noChangeShapeType="1"/>
        </xdr:cNvCxnSpPr>
      </xdr:nvCxnSpPr>
      <xdr:spPr bwMode="auto">
        <a:xfrm>
          <a:off x="5683250" y="3232150"/>
          <a:ext cx="1133475" cy="787400"/>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198119</xdr:colOff>
      <xdr:row>19</xdr:row>
      <xdr:rowOff>9524</xdr:rowOff>
    </xdr:from>
    <xdr:to>
      <xdr:col>20</xdr:col>
      <xdr:colOff>66694</xdr:colOff>
      <xdr:row>27</xdr:row>
      <xdr:rowOff>160019</xdr:rowOff>
    </xdr:to>
    <xdr:sp macro="" textlink="">
      <xdr:nvSpPr>
        <xdr:cNvPr id="5" name="TextBox 4">
          <a:extLst>
            <a:ext uri="{FF2B5EF4-FFF2-40B4-BE49-F238E27FC236}">
              <a16:creationId xmlns:a16="http://schemas.microsoft.com/office/drawing/2014/main" id="{00000000-0008-0000-1100-000005000000}"/>
            </a:ext>
          </a:extLst>
        </xdr:cNvPr>
        <xdr:cNvSpPr txBox="1"/>
      </xdr:nvSpPr>
      <xdr:spPr>
        <a:xfrm>
          <a:off x="9761219" y="3330574"/>
          <a:ext cx="2503825" cy="14712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mc:AlternateContent xmlns:mc="http://schemas.openxmlformats.org/markup-compatibility/2006">
    <mc:Choice xmlns:a14="http://schemas.microsoft.com/office/drawing/2010/main" Requires="a14">
      <xdr:twoCellAnchor>
        <xdr:from>
          <xdr:col>11</xdr:col>
          <xdr:colOff>7620</xdr:colOff>
          <xdr:row>29</xdr:row>
          <xdr:rowOff>0</xdr:rowOff>
        </xdr:from>
        <xdr:to>
          <xdr:col>22</xdr:col>
          <xdr:colOff>7620</xdr:colOff>
          <xdr:row>29</xdr:row>
          <xdr:rowOff>0</xdr:rowOff>
        </xdr:to>
        <xdr:sp macro="" textlink="">
          <xdr:nvSpPr>
            <xdr:cNvPr id="162817" name="Object 1" hidden="1">
              <a:extLst>
                <a:ext uri="{63B3BB69-23CF-44E3-9099-C40C66FF867C}">
                  <a14:compatExt spid="_x0000_s162817"/>
                </a:ext>
                <a:ext uri="{FF2B5EF4-FFF2-40B4-BE49-F238E27FC236}">
                  <a16:creationId xmlns:a16="http://schemas.microsoft.com/office/drawing/2014/main" id="{00000000-0008-0000-1100-0000017C02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29</xdr:row>
          <xdr:rowOff>0</xdr:rowOff>
        </xdr:from>
        <xdr:to>
          <xdr:col>20</xdr:col>
          <xdr:colOff>518160</xdr:colOff>
          <xdr:row>29</xdr:row>
          <xdr:rowOff>0</xdr:rowOff>
        </xdr:to>
        <xdr:sp macro="" textlink="">
          <xdr:nvSpPr>
            <xdr:cNvPr id="162818" name="Object 2" hidden="1">
              <a:extLst>
                <a:ext uri="{63B3BB69-23CF-44E3-9099-C40C66FF867C}">
                  <a14:compatExt spid="_x0000_s162818"/>
                </a:ext>
                <a:ext uri="{FF2B5EF4-FFF2-40B4-BE49-F238E27FC236}">
                  <a16:creationId xmlns:a16="http://schemas.microsoft.com/office/drawing/2014/main" id="{00000000-0008-0000-1100-0000027C02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160020</xdr:colOff>
          <xdr:row>29</xdr:row>
          <xdr:rowOff>0</xdr:rowOff>
        </xdr:from>
        <xdr:to>
          <xdr:col>22</xdr:col>
          <xdr:colOff>68580</xdr:colOff>
          <xdr:row>29</xdr:row>
          <xdr:rowOff>0</xdr:rowOff>
        </xdr:to>
        <xdr:sp macro="" textlink="">
          <xdr:nvSpPr>
            <xdr:cNvPr id="162819" name="Object 3" hidden="1">
              <a:extLst>
                <a:ext uri="{63B3BB69-23CF-44E3-9099-C40C66FF867C}">
                  <a14:compatExt spid="_x0000_s162819"/>
                </a:ext>
                <a:ext uri="{FF2B5EF4-FFF2-40B4-BE49-F238E27FC236}">
                  <a16:creationId xmlns:a16="http://schemas.microsoft.com/office/drawing/2014/main" id="{00000000-0008-0000-1100-0000037C0200}"/>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xdr:twoCellAnchor>
    <xdr:from>
      <xdr:col>18</xdr:col>
      <xdr:colOff>142875</xdr:colOff>
      <xdr:row>56</xdr:row>
      <xdr:rowOff>104775</xdr:rowOff>
    </xdr:from>
    <xdr:to>
      <xdr:col>23</xdr:col>
      <xdr:colOff>247650</xdr:colOff>
      <xdr:row>59</xdr:row>
      <xdr:rowOff>276225</xdr:rowOff>
    </xdr:to>
    <xdr:sp macro="" textlink="">
      <xdr:nvSpPr>
        <xdr:cNvPr id="9" name="Text Box 6">
          <a:extLst>
            <a:ext uri="{FF2B5EF4-FFF2-40B4-BE49-F238E27FC236}">
              <a16:creationId xmlns:a16="http://schemas.microsoft.com/office/drawing/2014/main" id="{00000000-0008-0000-1100-000009000000}"/>
            </a:ext>
          </a:extLst>
        </xdr:cNvPr>
        <xdr:cNvSpPr txBox="1">
          <a:spLocks noChangeArrowheads="1"/>
        </xdr:cNvSpPr>
      </xdr:nvSpPr>
      <xdr:spPr bwMode="auto">
        <a:xfrm>
          <a:off x="11058525" y="5241925"/>
          <a:ext cx="3311525" cy="6731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10" name="Line 10">
          <a:extLst>
            <a:ext uri="{FF2B5EF4-FFF2-40B4-BE49-F238E27FC236}">
              <a16:creationId xmlns:a16="http://schemas.microsoft.com/office/drawing/2014/main" id="{00000000-0008-0000-1100-00000A000000}"/>
            </a:ext>
          </a:extLst>
        </xdr:cNvPr>
        <xdr:cNvSpPr>
          <a:spLocks noChangeShapeType="1"/>
        </xdr:cNvSpPr>
      </xdr:nvSpPr>
      <xdr:spPr bwMode="auto">
        <a:xfrm>
          <a:off x="8089900" y="7604125"/>
          <a:ext cx="0" cy="3841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11" name="Line 12">
          <a:extLst>
            <a:ext uri="{FF2B5EF4-FFF2-40B4-BE49-F238E27FC236}">
              <a16:creationId xmlns:a16="http://schemas.microsoft.com/office/drawing/2014/main" id="{00000000-0008-0000-1100-00000B000000}"/>
            </a:ext>
          </a:extLst>
        </xdr:cNvPr>
        <xdr:cNvSpPr>
          <a:spLocks noChangeShapeType="1"/>
        </xdr:cNvSpPr>
      </xdr:nvSpPr>
      <xdr:spPr bwMode="auto">
        <a:xfrm>
          <a:off x="7318375" y="6661150"/>
          <a:ext cx="232092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12" name="Picture 289">
          <a:extLst>
            <a:ext uri="{FF2B5EF4-FFF2-40B4-BE49-F238E27FC236}">
              <a16:creationId xmlns:a16="http://schemas.microsoft.com/office/drawing/2014/main" id="{00000000-0008-0000-11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57850" y="5133975"/>
          <a:ext cx="4743450" cy="809625"/>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190500</xdr:colOff>
      <xdr:row>65</xdr:row>
      <xdr:rowOff>0</xdr:rowOff>
    </xdr:from>
    <xdr:to>
      <xdr:col>19</xdr:col>
      <xdr:colOff>152400</xdr:colOff>
      <xdr:row>93</xdr:row>
      <xdr:rowOff>142875</xdr:rowOff>
    </xdr:to>
    <xdr:graphicFrame macro="">
      <xdr:nvGraphicFramePr>
        <xdr:cNvPr id="13" name="Chart 323">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1300-000002000000}"/>
            </a:ext>
          </a:extLst>
        </xdr:cNvPr>
        <xdr:cNvCxnSpPr>
          <a:cxnSpLocks noChangeShapeType="1"/>
        </xdr:cNvCxnSpPr>
      </xdr:nvCxnSpPr>
      <xdr:spPr bwMode="auto">
        <a:xfrm flipV="1">
          <a:off x="6451600" y="1155700"/>
          <a:ext cx="1123950" cy="1524000"/>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1300-000003000000}"/>
            </a:ext>
          </a:extLst>
        </xdr:cNvPr>
        <xdr:cNvCxnSpPr>
          <a:cxnSpLocks noChangeShapeType="1"/>
        </xdr:cNvCxnSpPr>
      </xdr:nvCxnSpPr>
      <xdr:spPr bwMode="auto">
        <a:xfrm>
          <a:off x="6461125" y="2844800"/>
          <a:ext cx="1114425"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4" name="Elbow Connector 12">
          <a:extLst>
            <a:ext uri="{FF2B5EF4-FFF2-40B4-BE49-F238E27FC236}">
              <a16:creationId xmlns:a16="http://schemas.microsoft.com/office/drawing/2014/main" id="{00000000-0008-0000-1300-000004000000}"/>
            </a:ext>
          </a:extLst>
        </xdr:cNvPr>
        <xdr:cNvCxnSpPr>
          <a:cxnSpLocks noChangeShapeType="1"/>
        </xdr:cNvCxnSpPr>
      </xdr:nvCxnSpPr>
      <xdr:spPr bwMode="auto">
        <a:xfrm>
          <a:off x="6451600" y="3175000"/>
          <a:ext cx="1133475" cy="787400"/>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200024</xdr:colOff>
      <xdr:row>19</xdr:row>
      <xdr:rowOff>9524</xdr:rowOff>
    </xdr:from>
    <xdr:to>
      <xdr:col>20</xdr:col>
      <xdr:colOff>66674</xdr:colOff>
      <xdr:row>27</xdr:row>
      <xdr:rowOff>266699</xdr:rowOff>
    </xdr:to>
    <xdr:sp macro="" textlink="">
      <xdr:nvSpPr>
        <xdr:cNvPr id="5" name="TextBox 4">
          <a:extLst>
            <a:ext uri="{FF2B5EF4-FFF2-40B4-BE49-F238E27FC236}">
              <a16:creationId xmlns:a16="http://schemas.microsoft.com/office/drawing/2014/main" id="{00000000-0008-0000-1300-000005000000}"/>
            </a:ext>
          </a:extLst>
        </xdr:cNvPr>
        <xdr:cNvSpPr txBox="1"/>
      </xdr:nvSpPr>
      <xdr:spPr>
        <a:xfrm>
          <a:off x="9966324" y="3273424"/>
          <a:ext cx="2241550" cy="1476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xdr:twoCellAnchor>
    <xdr:from>
      <xdr:col>18</xdr:col>
      <xdr:colOff>142875</xdr:colOff>
      <xdr:row>56</xdr:row>
      <xdr:rowOff>104775</xdr:rowOff>
    </xdr:from>
    <xdr:to>
      <xdr:col>23</xdr:col>
      <xdr:colOff>247650</xdr:colOff>
      <xdr:row>59</xdr:row>
      <xdr:rowOff>276225</xdr:rowOff>
    </xdr:to>
    <xdr:sp macro="" textlink="">
      <xdr:nvSpPr>
        <xdr:cNvPr id="6" name="Text Box 6">
          <a:extLst>
            <a:ext uri="{FF2B5EF4-FFF2-40B4-BE49-F238E27FC236}">
              <a16:creationId xmlns:a16="http://schemas.microsoft.com/office/drawing/2014/main" id="{00000000-0008-0000-1300-000006000000}"/>
            </a:ext>
          </a:extLst>
        </xdr:cNvPr>
        <xdr:cNvSpPr txBox="1">
          <a:spLocks noChangeArrowheads="1"/>
        </xdr:cNvSpPr>
      </xdr:nvSpPr>
      <xdr:spPr bwMode="auto">
        <a:xfrm>
          <a:off x="11001375" y="5184775"/>
          <a:ext cx="3311525" cy="6731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7" name="Line 10">
          <a:extLst>
            <a:ext uri="{FF2B5EF4-FFF2-40B4-BE49-F238E27FC236}">
              <a16:creationId xmlns:a16="http://schemas.microsoft.com/office/drawing/2014/main" id="{00000000-0008-0000-1300-000007000000}"/>
            </a:ext>
          </a:extLst>
        </xdr:cNvPr>
        <xdr:cNvSpPr>
          <a:spLocks noChangeShapeType="1"/>
        </xdr:cNvSpPr>
      </xdr:nvSpPr>
      <xdr:spPr bwMode="auto">
        <a:xfrm>
          <a:off x="8858250" y="7546975"/>
          <a:ext cx="0" cy="3841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8" name="Line 12">
          <a:extLst>
            <a:ext uri="{FF2B5EF4-FFF2-40B4-BE49-F238E27FC236}">
              <a16:creationId xmlns:a16="http://schemas.microsoft.com/office/drawing/2014/main" id="{00000000-0008-0000-1300-000008000000}"/>
            </a:ext>
          </a:extLst>
        </xdr:cNvPr>
        <xdr:cNvSpPr>
          <a:spLocks noChangeShapeType="1"/>
        </xdr:cNvSpPr>
      </xdr:nvSpPr>
      <xdr:spPr bwMode="auto">
        <a:xfrm>
          <a:off x="8086725" y="6604000"/>
          <a:ext cx="17557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9" name="Picture 289">
          <a:extLst>
            <a:ext uri="{FF2B5EF4-FFF2-40B4-BE49-F238E27FC236}">
              <a16:creationId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80200" y="5165725"/>
          <a:ext cx="4127500" cy="8159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276225</xdr:colOff>
      <xdr:row>65</xdr:row>
      <xdr:rowOff>19050</xdr:rowOff>
    </xdr:from>
    <xdr:to>
      <xdr:col>20</xdr:col>
      <xdr:colOff>409575</xdr:colOff>
      <xdr:row>94</xdr:row>
      <xdr:rowOff>0</xdr:rowOff>
    </xdr:to>
    <xdr:graphicFrame macro="">
      <xdr:nvGraphicFramePr>
        <xdr:cNvPr id="10" name="Chart 323">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9525</xdr:colOff>
      <xdr:row>29</xdr:row>
      <xdr:rowOff>0</xdr:rowOff>
    </xdr:from>
    <xdr:to>
      <xdr:col>22</xdr:col>
      <xdr:colOff>9525</xdr:colOff>
      <xdr:row>29</xdr:row>
      <xdr:rowOff>0</xdr:rowOff>
    </xdr:to>
    <xdr:sp macro="" textlink="">
      <xdr:nvSpPr>
        <xdr:cNvPr id="11" name="Object 14" hidden="1">
          <a:extLst>
            <a:ext uri="{63B3BB69-23CF-44E3-9099-C40C66FF867C}">
              <a14:compatExt xmlns:a14="http://schemas.microsoft.com/office/drawing/2010/main" spid="_x0000_s111630"/>
            </a:ext>
            <a:ext uri="{FF2B5EF4-FFF2-40B4-BE49-F238E27FC236}">
              <a16:creationId xmlns:a16="http://schemas.microsoft.com/office/drawing/2014/main" id="{00000000-0008-0000-1300-00000B000000}"/>
            </a:ext>
          </a:extLst>
        </xdr:cNvPr>
        <xdr:cNvSpPr/>
      </xdr:nvSpPr>
      <xdr:spPr bwMode="auto">
        <a:xfrm>
          <a:off x="7972425" y="4914900"/>
          <a:ext cx="546100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0</xdr:colOff>
      <xdr:row>29</xdr:row>
      <xdr:rowOff>0</xdr:rowOff>
    </xdr:from>
    <xdr:to>
      <xdr:col>20</xdr:col>
      <xdr:colOff>647700</xdr:colOff>
      <xdr:row>29</xdr:row>
      <xdr:rowOff>0</xdr:rowOff>
    </xdr:to>
    <xdr:sp macro="" textlink="">
      <xdr:nvSpPr>
        <xdr:cNvPr id="12" name="Object 19" hidden="1">
          <a:extLst>
            <a:ext uri="{63B3BB69-23CF-44E3-9099-C40C66FF867C}">
              <a14:compatExt xmlns:a14="http://schemas.microsoft.com/office/drawing/2010/main" spid="_x0000_s111635"/>
            </a:ext>
            <a:ext uri="{FF2B5EF4-FFF2-40B4-BE49-F238E27FC236}">
              <a16:creationId xmlns:a16="http://schemas.microsoft.com/office/drawing/2014/main" id="{00000000-0008-0000-1300-00000C000000}"/>
            </a:ext>
          </a:extLst>
        </xdr:cNvPr>
        <xdr:cNvSpPr/>
      </xdr:nvSpPr>
      <xdr:spPr bwMode="auto">
        <a:xfrm>
          <a:off x="8362950" y="4914900"/>
          <a:ext cx="441960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200025</xdr:colOff>
      <xdr:row>29</xdr:row>
      <xdr:rowOff>0</xdr:rowOff>
    </xdr:from>
    <xdr:to>
      <xdr:col>22</xdr:col>
      <xdr:colOff>85725</xdr:colOff>
      <xdr:row>29</xdr:row>
      <xdr:rowOff>0</xdr:rowOff>
    </xdr:to>
    <xdr:sp macro="" textlink="">
      <xdr:nvSpPr>
        <xdr:cNvPr id="13" name="Object 21" hidden="1">
          <a:extLst>
            <a:ext uri="{63B3BB69-23CF-44E3-9099-C40C66FF867C}">
              <a14:compatExt xmlns:a14="http://schemas.microsoft.com/office/drawing/2010/main" spid="_x0000_s111637"/>
            </a:ext>
            <a:ext uri="{FF2B5EF4-FFF2-40B4-BE49-F238E27FC236}">
              <a16:creationId xmlns:a16="http://schemas.microsoft.com/office/drawing/2014/main" id="{00000000-0008-0000-1300-00000D000000}"/>
            </a:ext>
          </a:extLst>
        </xdr:cNvPr>
        <xdr:cNvSpPr/>
      </xdr:nvSpPr>
      <xdr:spPr bwMode="auto">
        <a:xfrm>
          <a:off x="8562975" y="4914900"/>
          <a:ext cx="494665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11</xdr:col>
      <xdr:colOff>9525</xdr:colOff>
      <xdr:row>29</xdr:row>
      <xdr:rowOff>0</xdr:rowOff>
    </xdr:from>
    <xdr:to>
      <xdr:col>22</xdr:col>
      <xdr:colOff>9525</xdr:colOff>
      <xdr:row>29</xdr:row>
      <xdr:rowOff>0</xdr:rowOff>
    </xdr:to>
    <xdr:pic>
      <xdr:nvPicPr>
        <xdr:cNvPr id="14" name="Picture 14">
          <a:extLst>
            <a:ext uri="{FF2B5EF4-FFF2-40B4-BE49-F238E27FC236}">
              <a16:creationId xmlns:a16="http://schemas.microsoft.com/office/drawing/2014/main" id="{00000000-0008-0000-13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72425" y="4914900"/>
          <a:ext cx="54610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0</xdr:colOff>
      <xdr:row>29</xdr:row>
      <xdr:rowOff>0</xdr:rowOff>
    </xdr:from>
    <xdr:to>
      <xdr:col>20</xdr:col>
      <xdr:colOff>647700</xdr:colOff>
      <xdr:row>29</xdr:row>
      <xdr:rowOff>0</xdr:rowOff>
    </xdr:to>
    <xdr:pic>
      <xdr:nvPicPr>
        <xdr:cNvPr id="15" name="Picture 19">
          <a:extLst>
            <a:ext uri="{FF2B5EF4-FFF2-40B4-BE49-F238E27FC236}">
              <a16:creationId xmlns:a16="http://schemas.microsoft.com/office/drawing/2014/main" id="{00000000-0008-0000-13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62950" y="4914900"/>
          <a:ext cx="44196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200025</xdr:colOff>
      <xdr:row>29</xdr:row>
      <xdr:rowOff>0</xdr:rowOff>
    </xdr:from>
    <xdr:to>
      <xdr:col>22</xdr:col>
      <xdr:colOff>85725</xdr:colOff>
      <xdr:row>29</xdr:row>
      <xdr:rowOff>0</xdr:rowOff>
    </xdr:to>
    <xdr:pic>
      <xdr:nvPicPr>
        <xdr:cNvPr id="16" name="Picture 21">
          <a:extLst>
            <a:ext uri="{FF2B5EF4-FFF2-40B4-BE49-F238E27FC236}">
              <a16:creationId xmlns:a16="http://schemas.microsoft.com/office/drawing/2014/main" id="{00000000-0008-0000-13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62975" y="4914900"/>
          <a:ext cx="494665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wsDr>
</file>

<file path=xl/drawings/drawing11.xml><?xml version="1.0" encoding="utf-8"?>
<xdr:wsDr xmlns:xdr="http://schemas.openxmlformats.org/drawingml/2006/spreadsheetDrawing" xmlns:a="http://schemas.openxmlformats.org/drawingml/2006/main">
  <xdr:twoCellAnchor>
    <xdr:from>
      <xdr:col>8</xdr:col>
      <xdr:colOff>609600</xdr:colOff>
      <xdr:row>65</xdr:row>
      <xdr:rowOff>76200</xdr:rowOff>
    </xdr:from>
    <xdr:to>
      <xdr:col>19</xdr:col>
      <xdr:colOff>581025</xdr:colOff>
      <xdr:row>94</xdr:row>
      <xdr:rowOff>57150</xdr:rowOff>
    </xdr:to>
    <xdr:graphicFrame macro="">
      <xdr:nvGraphicFramePr>
        <xdr:cNvPr id="2" name="Chart 323">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8</xdr:col>
      <xdr:colOff>609600</xdr:colOff>
      <xdr:row>65</xdr:row>
      <xdr:rowOff>76200</xdr:rowOff>
    </xdr:from>
    <xdr:to>
      <xdr:col>19</xdr:col>
      <xdr:colOff>581025</xdr:colOff>
      <xdr:row>94</xdr:row>
      <xdr:rowOff>57150</xdr:rowOff>
    </xdr:to>
    <xdr:graphicFrame macro="">
      <xdr:nvGraphicFramePr>
        <xdr:cNvPr id="2" name="Chart 323">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1800-000002000000}"/>
            </a:ext>
          </a:extLst>
        </xdr:cNvPr>
        <xdr:cNvCxnSpPr>
          <a:cxnSpLocks noChangeShapeType="1"/>
        </xdr:cNvCxnSpPr>
      </xdr:nvCxnSpPr>
      <xdr:spPr bwMode="auto">
        <a:xfrm flipV="1">
          <a:off x="6451600" y="1155700"/>
          <a:ext cx="1123950" cy="1524000"/>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1800-000003000000}"/>
            </a:ext>
          </a:extLst>
        </xdr:cNvPr>
        <xdr:cNvCxnSpPr>
          <a:cxnSpLocks noChangeShapeType="1"/>
        </xdr:cNvCxnSpPr>
      </xdr:nvCxnSpPr>
      <xdr:spPr bwMode="auto">
        <a:xfrm>
          <a:off x="6461125" y="2844800"/>
          <a:ext cx="1114425"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4" name="Elbow Connector 12">
          <a:extLst>
            <a:ext uri="{FF2B5EF4-FFF2-40B4-BE49-F238E27FC236}">
              <a16:creationId xmlns:a16="http://schemas.microsoft.com/office/drawing/2014/main" id="{00000000-0008-0000-1800-000004000000}"/>
            </a:ext>
          </a:extLst>
        </xdr:cNvPr>
        <xdr:cNvCxnSpPr>
          <a:cxnSpLocks noChangeShapeType="1"/>
        </xdr:cNvCxnSpPr>
      </xdr:nvCxnSpPr>
      <xdr:spPr bwMode="auto">
        <a:xfrm>
          <a:off x="6451600" y="3175000"/>
          <a:ext cx="1133475" cy="787400"/>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200024</xdr:colOff>
      <xdr:row>19</xdr:row>
      <xdr:rowOff>9524</xdr:rowOff>
    </xdr:from>
    <xdr:to>
      <xdr:col>20</xdr:col>
      <xdr:colOff>66674</xdr:colOff>
      <xdr:row>27</xdr:row>
      <xdr:rowOff>266699</xdr:rowOff>
    </xdr:to>
    <xdr:sp macro="" textlink="">
      <xdr:nvSpPr>
        <xdr:cNvPr id="5" name="TextBox 4">
          <a:extLst>
            <a:ext uri="{FF2B5EF4-FFF2-40B4-BE49-F238E27FC236}">
              <a16:creationId xmlns:a16="http://schemas.microsoft.com/office/drawing/2014/main" id="{00000000-0008-0000-1800-000005000000}"/>
            </a:ext>
          </a:extLst>
        </xdr:cNvPr>
        <xdr:cNvSpPr txBox="1"/>
      </xdr:nvSpPr>
      <xdr:spPr>
        <a:xfrm>
          <a:off x="9966324" y="3273424"/>
          <a:ext cx="2241550" cy="1476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xdr:twoCellAnchor>
    <xdr:from>
      <xdr:col>18</xdr:col>
      <xdr:colOff>142875</xdr:colOff>
      <xdr:row>56</xdr:row>
      <xdr:rowOff>104775</xdr:rowOff>
    </xdr:from>
    <xdr:to>
      <xdr:col>23</xdr:col>
      <xdr:colOff>247650</xdr:colOff>
      <xdr:row>59</xdr:row>
      <xdr:rowOff>276225</xdr:rowOff>
    </xdr:to>
    <xdr:sp macro="" textlink="">
      <xdr:nvSpPr>
        <xdr:cNvPr id="6" name="Text Box 6">
          <a:extLst>
            <a:ext uri="{FF2B5EF4-FFF2-40B4-BE49-F238E27FC236}">
              <a16:creationId xmlns:a16="http://schemas.microsoft.com/office/drawing/2014/main" id="{00000000-0008-0000-1800-000006000000}"/>
            </a:ext>
          </a:extLst>
        </xdr:cNvPr>
        <xdr:cNvSpPr txBox="1">
          <a:spLocks noChangeArrowheads="1"/>
        </xdr:cNvSpPr>
      </xdr:nvSpPr>
      <xdr:spPr bwMode="auto">
        <a:xfrm>
          <a:off x="11001375" y="5184775"/>
          <a:ext cx="3311525" cy="5905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7" name="Line 10">
          <a:extLst>
            <a:ext uri="{FF2B5EF4-FFF2-40B4-BE49-F238E27FC236}">
              <a16:creationId xmlns:a16="http://schemas.microsoft.com/office/drawing/2014/main" id="{00000000-0008-0000-1800-000007000000}"/>
            </a:ext>
          </a:extLst>
        </xdr:cNvPr>
        <xdr:cNvSpPr>
          <a:spLocks noChangeShapeType="1"/>
        </xdr:cNvSpPr>
      </xdr:nvSpPr>
      <xdr:spPr bwMode="auto">
        <a:xfrm>
          <a:off x="8858250" y="7439025"/>
          <a:ext cx="0" cy="3841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8" name="Line 12">
          <a:extLst>
            <a:ext uri="{FF2B5EF4-FFF2-40B4-BE49-F238E27FC236}">
              <a16:creationId xmlns:a16="http://schemas.microsoft.com/office/drawing/2014/main" id="{00000000-0008-0000-1800-000008000000}"/>
            </a:ext>
          </a:extLst>
        </xdr:cNvPr>
        <xdr:cNvSpPr>
          <a:spLocks noChangeShapeType="1"/>
        </xdr:cNvSpPr>
      </xdr:nvSpPr>
      <xdr:spPr bwMode="auto">
        <a:xfrm>
          <a:off x="8086725" y="6496050"/>
          <a:ext cx="17557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9" name="Picture 289">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91275" y="5076825"/>
          <a:ext cx="3962400" cy="7048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249555</xdr:colOff>
      <xdr:row>65</xdr:row>
      <xdr:rowOff>17145</xdr:rowOff>
    </xdr:from>
    <xdr:to>
      <xdr:col>20</xdr:col>
      <xdr:colOff>400050</xdr:colOff>
      <xdr:row>93</xdr:row>
      <xdr:rowOff>167640</xdr:rowOff>
    </xdr:to>
    <xdr:graphicFrame macro="">
      <xdr:nvGraphicFramePr>
        <xdr:cNvPr id="10" name="Chart 323">
          <a:extLst>
            <a:ext uri="{FF2B5EF4-FFF2-40B4-BE49-F238E27FC236}">
              <a16:creationId xmlns:a16="http://schemas.microsoft.com/office/drawing/2014/main" id="{00000000-0008-0000-1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9525</xdr:colOff>
      <xdr:row>29</xdr:row>
      <xdr:rowOff>0</xdr:rowOff>
    </xdr:from>
    <xdr:to>
      <xdr:col>22</xdr:col>
      <xdr:colOff>9525</xdr:colOff>
      <xdr:row>29</xdr:row>
      <xdr:rowOff>0</xdr:rowOff>
    </xdr:to>
    <xdr:sp macro="" textlink="">
      <xdr:nvSpPr>
        <xdr:cNvPr id="11" name="Object 14" hidden="1">
          <a:extLst>
            <a:ext uri="{63B3BB69-23CF-44E3-9099-C40C66FF867C}">
              <a14:compatExt xmlns:a14="http://schemas.microsoft.com/office/drawing/2010/main" spid="_x0000_s111630"/>
            </a:ext>
            <a:ext uri="{FF2B5EF4-FFF2-40B4-BE49-F238E27FC236}">
              <a16:creationId xmlns:a16="http://schemas.microsoft.com/office/drawing/2014/main" id="{00000000-0008-0000-1800-00000B000000}"/>
            </a:ext>
          </a:extLst>
        </xdr:cNvPr>
        <xdr:cNvSpPr/>
      </xdr:nvSpPr>
      <xdr:spPr bwMode="auto">
        <a:xfrm>
          <a:off x="7972425" y="4914900"/>
          <a:ext cx="546100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0</xdr:colOff>
      <xdr:row>29</xdr:row>
      <xdr:rowOff>0</xdr:rowOff>
    </xdr:from>
    <xdr:to>
      <xdr:col>20</xdr:col>
      <xdr:colOff>647700</xdr:colOff>
      <xdr:row>29</xdr:row>
      <xdr:rowOff>0</xdr:rowOff>
    </xdr:to>
    <xdr:sp macro="" textlink="">
      <xdr:nvSpPr>
        <xdr:cNvPr id="12" name="Object 19" hidden="1">
          <a:extLst>
            <a:ext uri="{63B3BB69-23CF-44E3-9099-C40C66FF867C}">
              <a14:compatExt xmlns:a14="http://schemas.microsoft.com/office/drawing/2010/main" spid="_x0000_s111635"/>
            </a:ext>
            <a:ext uri="{FF2B5EF4-FFF2-40B4-BE49-F238E27FC236}">
              <a16:creationId xmlns:a16="http://schemas.microsoft.com/office/drawing/2014/main" id="{00000000-0008-0000-1800-00000C000000}"/>
            </a:ext>
          </a:extLst>
        </xdr:cNvPr>
        <xdr:cNvSpPr/>
      </xdr:nvSpPr>
      <xdr:spPr bwMode="auto">
        <a:xfrm>
          <a:off x="8362950" y="4914900"/>
          <a:ext cx="441960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200025</xdr:colOff>
      <xdr:row>29</xdr:row>
      <xdr:rowOff>0</xdr:rowOff>
    </xdr:from>
    <xdr:to>
      <xdr:col>22</xdr:col>
      <xdr:colOff>85725</xdr:colOff>
      <xdr:row>29</xdr:row>
      <xdr:rowOff>0</xdr:rowOff>
    </xdr:to>
    <xdr:sp macro="" textlink="">
      <xdr:nvSpPr>
        <xdr:cNvPr id="13" name="Object 21" hidden="1">
          <a:extLst>
            <a:ext uri="{63B3BB69-23CF-44E3-9099-C40C66FF867C}">
              <a14:compatExt xmlns:a14="http://schemas.microsoft.com/office/drawing/2010/main" spid="_x0000_s111637"/>
            </a:ext>
            <a:ext uri="{FF2B5EF4-FFF2-40B4-BE49-F238E27FC236}">
              <a16:creationId xmlns:a16="http://schemas.microsoft.com/office/drawing/2014/main" id="{00000000-0008-0000-1800-00000D000000}"/>
            </a:ext>
          </a:extLst>
        </xdr:cNvPr>
        <xdr:cNvSpPr/>
      </xdr:nvSpPr>
      <xdr:spPr bwMode="auto">
        <a:xfrm>
          <a:off x="8562975" y="4914900"/>
          <a:ext cx="494665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11</xdr:col>
      <xdr:colOff>9525</xdr:colOff>
      <xdr:row>29</xdr:row>
      <xdr:rowOff>0</xdr:rowOff>
    </xdr:from>
    <xdr:to>
      <xdr:col>22</xdr:col>
      <xdr:colOff>9525</xdr:colOff>
      <xdr:row>29</xdr:row>
      <xdr:rowOff>0</xdr:rowOff>
    </xdr:to>
    <xdr:pic>
      <xdr:nvPicPr>
        <xdr:cNvPr id="14" name="Picture 14">
          <a:extLst>
            <a:ext uri="{FF2B5EF4-FFF2-40B4-BE49-F238E27FC236}">
              <a16:creationId xmlns:a16="http://schemas.microsoft.com/office/drawing/2014/main" id="{00000000-0008-0000-1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72425" y="4914900"/>
          <a:ext cx="54610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0</xdr:colOff>
      <xdr:row>29</xdr:row>
      <xdr:rowOff>0</xdr:rowOff>
    </xdr:from>
    <xdr:to>
      <xdr:col>20</xdr:col>
      <xdr:colOff>647700</xdr:colOff>
      <xdr:row>29</xdr:row>
      <xdr:rowOff>0</xdr:rowOff>
    </xdr:to>
    <xdr:pic>
      <xdr:nvPicPr>
        <xdr:cNvPr id="15" name="Picture 19">
          <a:extLst>
            <a:ext uri="{FF2B5EF4-FFF2-40B4-BE49-F238E27FC236}">
              <a16:creationId xmlns:a16="http://schemas.microsoft.com/office/drawing/2014/main" id="{00000000-0008-0000-1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62950" y="4914900"/>
          <a:ext cx="44196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200025</xdr:colOff>
      <xdr:row>29</xdr:row>
      <xdr:rowOff>0</xdr:rowOff>
    </xdr:from>
    <xdr:to>
      <xdr:col>22</xdr:col>
      <xdr:colOff>85725</xdr:colOff>
      <xdr:row>29</xdr:row>
      <xdr:rowOff>0</xdr:rowOff>
    </xdr:to>
    <xdr:pic>
      <xdr:nvPicPr>
        <xdr:cNvPr id="16" name="Picture 21">
          <a:extLst>
            <a:ext uri="{FF2B5EF4-FFF2-40B4-BE49-F238E27FC236}">
              <a16:creationId xmlns:a16="http://schemas.microsoft.com/office/drawing/2014/main" id="{00000000-0008-0000-1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62975" y="4914900"/>
          <a:ext cx="494665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2" name="Elbow Connector 2">
          <a:extLst>
            <a:ext uri="{FF2B5EF4-FFF2-40B4-BE49-F238E27FC236}">
              <a16:creationId xmlns:a16="http://schemas.microsoft.com/office/drawing/2014/main" id="{00000000-0008-0000-1B00-000002000000}"/>
            </a:ext>
          </a:extLst>
        </xdr:cNvPr>
        <xdr:cNvCxnSpPr>
          <a:cxnSpLocks noChangeShapeType="1"/>
        </xdr:cNvCxnSpPr>
      </xdr:nvCxnSpPr>
      <xdr:spPr bwMode="auto">
        <a:xfrm flipV="1">
          <a:off x="6339840" y="1127760"/>
          <a:ext cx="1112520" cy="1478280"/>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3" name="Straight Arrow Connector 9">
          <a:extLst>
            <a:ext uri="{FF2B5EF4-FFF2-40B4-BE49-F238E27FC236}">
              <a16:creationId xmlns:a16="http://schemas.microsoft.com/office/drawing/2014/main" id="{00000000-0008-0000-1B00-000003000000}"/>
            </a:ext>
          </a:extLst>
        </xdr:cNvPr>
        <xdr:cNvCxnSpPr>
          <a:cxnSpLocks noChangeShapeType="1"/>
        </xdr:cNvCxnSpPr>
      </xdr:nvCxnSpPr>
      <xdr:spPr bwMode="auto">
        <a:xfrm>
          <a:off x="6349365" y="2766060"/>
          <a:ext cx="1102995"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4" name="Elbow Connector 12">
          <a:extLst>
            <a:ext uri="{FF2B5EF4-FFF2-40B4-BE49-F238E27FC236}">
              <a16:creationId xmlns:a16="http://schemas.microsoft.com/office/drawing/2014/main" id="{00000000-0008-0000-1B00-000004000000}"/>
            </a:ext>
          </a:extLst>
        </xdr:cNvPr>
        <xdr:cNvCxnSpPr>
          <a:cxnSpLocks noChangeShapeType="1"/>
        </xdr:cNvCxnSpPr>
      </xdr:nvCxnSpPr>
      <xdr:spPr bwMode="auto">
        <a:xfrm>
          <a:off x="6339840" y="3086100"/>
          <a:ext cx="1122045" cy="762000"/>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200024</xdr:colOff>
      <xdr:row>19</xdr:row>
      <xdr:rowOff>9524</xdr:rowOff>
    </xdr:from>
    <xdr:to>
      <xdr:col>20</xdr:col>
      <xdr:colOff>66674</xdr:colOff>
      <xdr:row>27</xdr:row>
      <xdr:rowOff>266699</xdr:rowOff>
    </xdr:to>
    <xdr:sp macro="" textlink="">
      <xdr:nvSpPr>
        <xdr:cNvPr id="5" name="TextBox 4">
          <a:extLst>
            <a:ext uri="{FF2B5EF4-FFF2-40B4-BE49-F238E27FC236}">
              <a16:creationId xmlns:a16="http://schemas.microsoft.com/office/drawing/2014/main" id="{00000000-0008-0000-1B00-000005000000}"/>
            </a:ext>
          </a:extLst>
        </xdr:cNvPr>
        <xdr:cNvSpPr txBox="1"/>
      </xdr:nvSpPr>
      <xdr:spPr>
        <a:xfrm>
          <a:off x="9808844" y="3179444"/>
          <a:ext cx="2183130" cy="14306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xdr:twoCellAnchor>
    <xdr:from>
      <xdr:col>18</xdr:col>
      <xdr:colOff>142875</xdr:colOff>
      <xdr:row>56</xdr:row>
      <xdr:rowOff>104775</xdr:rowOff>
    </xdr:from>
    <xdr:to>
      <xdr:col>23</xdr:col>
      <xdr:colOff>247650</xdr:colOff>
      <xdr:row>59</xdr:row>
      <xdr:rowOff>276225</xdr:rowOff>
    </xdr:to>
    <xdr:sp macro="" textlink="">
      <xdr:nvSpPr>
        <xdr:cNvPr id="6" name="Text Box 6">
          <a:extLst>
            <a:ext uri="{FF2B5EF4-FFF2-40B4-BE49-F238E27FC236}">
              <a16:creationId xmlns:a16="http://schemas.microsoft.com/office/drawing/2014/main" id="{00000000-0008-0000-1B00-000006000000}"/>
            </a:ext>
          </a:extLst>
        </xdr:cNvPr>
        <xdr:cNvSpPr txBox="1">
          <a:spLocks noChangeArrowheads="1"/>
        </xdr:cNvSpPr>
      </xdr:nvSpPr>
      <xdr:spPr bwMode="auto">
        <a:xfrm>
          <a:off x="10818495" y="4770120"/>
          <a:ext cx="3228975" cy="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7" name="Line 10">
          <a:extLst>
            <a:ext uri="{FF2B5EF4-FFF2-40B4-BE49-F238E27FC236}">
              <a16:creationId xmlns:a16="http://schemas.microsoft.com/office/drawing/2014/main" id="{00000000-0008-0000-1B00-000007000000}"/>
            </a:ext>
          </a:extLst>
        </xdr:cNvPr>
        <xdr:cNvSpPr>
          <a:spLocks noChangeShapeType="1"/>
        </xdr:cNvSpPr>
      </xdr:nvSpPr>
      <xdr:spPr bwMode="auto">
        <a:xfrm>
          <a:off x="8709660" y="4770120"/>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8" name="Line 12">
          <a:extLst>
            <a:ext uri="{FF2B5EF4-FFF2-40B4-BE49-F238E27FC236}">
              <a16:creationId xmlns:a16="http://schemas.microsoft.com/office/drawing/2014/main" id="{00000000-0008-0000-1B00-000008000000}"/>
            </a:ext>
          </a:extLst>
        </xdr:cNvPr>
        <xdr:cNvSpPr>
          <a:spLocks noChangeShapeType="1"/>
        </xdr:cNvSpPr>
      </xdr:nvSpPr>
      <xdr:spPr bwMode="auto">
        <a:xfrm>
          <a:off x="7957185" y="4770120"/>
          <a:ext cx="172783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9" name="Picture 289">
          <a:extLst>
            <a:ext uri="{FF2B5EF4-FFF2-40B4-BE49-F238E27FC236}">
              <a16:creationId xmlns:a16="http://schemas.microsoft.com/office/drawing/2014/main" id="{00000000-0008-0000-1B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68440" y="4770120"/>
          <a:ext cx="4072890" cy="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249555</xdr:colOff>
      <xdr:row>65</xdr:row>
      <xdr:rowOff>17145</xdr:rowOff>
    </xdr:from>
    <xdr:to>
      <xdr:col>20</xdr:col>
      <xdr:colOff>400050</xdr:colOff>
      <xdr:row>93</xdr:row>
      <xdr:rowOff>167640</xdr:rowOff>
    </xdr:to>
    <xdr:graphicFrame macro="">
      <xdr:nvGraphicFramePr>
        <xdr:cNvPr id="10" name="Chart 323">
          <a:extLst>
            <a:ext uri="{FF2B5EF4-FFF2-40B4-BE49-F238E27FC236}">
              <a16:creationId xmlns:a16="http://schemas.microsoft.com/office/drawing/2014/main" id="{00000000-0008-0000-1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9525</xdr:colOff>
      <xdr:row>29</xdr:row>
      <xdr:rowOff>0</xdr:rowOff>
    </xdr:from>
    <xdr:to>
      <xdr:col>22</xdr:col>
      <xdr:colOff>9525</xdr:colOff>
      <xdr:row>29</xdr:row>
      <xdr:rowOff>0</xdr:rowOff>
    </xdr:to>
    <xdr:sp macro="" textlink="">
      <xdr:nvSpPr>
        <xdr:cNvPr id="11" name="Object 14" hidden="1">
          <a:extLst>
            <a:ext uri="{63B3BB69-23CF-44E3-9099-C40C66FF867C}">
              <a14:compatExt xmlns:a14="http://schemas.microsoft.com/office/drawing/2010/main" spid="_x0000_s111630"/>
            </a:ext>
            <a:ext uri="{FF2B5EF4-FFF2-40B4-BE49-F238E27FC236}">
              <a16:creationId xmlns:a16="http://schemas.microsoft.com/office/drawing/2014/main" id="{00000000-0008-0000-1B00-00000B000000}"/>
            </a:ext>
          </a:extLst>
        </xdr:cNvPr>
        <xdr:cNvSpPr/>
      </xdr:nvSpPr>
      <xdr:spPr bwMode="auto">
        <a:xfrm>
          <a:off x="7842885" y="4770120"/>
          <a:ext cx="534162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0</xdr:colOff>
      <xdr:row>29</xdr:row>
      <xdr:rowOff>0</xdr:rowOff>
    </xdr:from>
    <xdr:to>
      <xdr:col>20</xdr:col>
      <xdr:colOff>647700</xdr:colOff>
      <xdr:row>29</xdr:row>
      <xdr:rowOff>0</xdr:rowOff>
    </xdr:to>
    <xdr:sp macro="" textlink="">
      <xdr:nvSpPr>
        <xdr:cNvPr id="12" name="Object 19" hidden="1">
          <a:extLst>
            <a:ext uri="{63B3BB69-23CF-44E3-9099-C40C66FF867C}">
              <a14:compatExt xmlns:a14="http://schemas.microsoft.com/office/drawing/2010/main" spid="_x0000_s111635"/>
            </a:ext>
            <a:ext uri="{FF2B5EF4-FFF2-40B4-BE49-F238E27FC236}">
              <a16:creationId xmlns:a16="http://schemas.microsoft.com/office/drawing/2014/main" id="{00000000-0008-0000-1B00-00000C000000}"/>
            </a:ext>
          </a:extLst>
        </xdr:cNvPr>
        <xdr:cNvSpPr/>
      </xdr:nvSpPr>
      <xdr:spPr bwMode="auto">
        <a:xfrm>
          <a:off x="8221980" y="4770120"/>
          <a:ext cx="432816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200025</xdr:colOff>
      <xdr:row>29</xdr:row>
      <xdr:rowOff>0</xdr:rowOff>
    </xdr:from>
    <xdr:to>
      <xdr:col>22</xdr:col>
      <xdr:colOff>85725</xdr:colOff>
      <xdr:row>29</xdr:row>
      <xdr:rowOff>0</xdr:rowOff>
    </xdr:to>
    <xdr:sp macro="" textlink="">
      <xdr:nvSpPr>
        <xdr:cNvPr id="13" name="Object 21" hidden="1">
          <a:extLst>
            <a:ext uri="{63B3BB69-23CF-44E3-9099-C40C66FF867C}">
              <a14:compatExt xmlns:a14="http://schemas.microsoft.com/office/drawing/2010/main" spid="_x0000_s111637"/>
            </a:ext>
            <a:ext uri="{FF2B5EF4-FFF2-40B4-BE49-F238E27FC236}">
              <a16:creationId xmlns:a16="http://schemas.microsoft.com/office/drawing/2014/main" id="{00000000-0008-0000-1B00-00000D000000}"/>
            </a:ext>
          </a:extLst>
        </xdr:cNvPr>
        <xdr:cNvSpPr/>
      </xdr:nvSpPr>
      <xdr:spPr bwMode="auto">
        <a:xfrm>
          <a:off x="8422005" y="4770120"/>
          <a:ext cx="483870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11</xdr:col>
      <xdr:colOff>9525</xdr:colOff>
      <xdr:row>29</xdr:row>
      <xdr:rowOff>0</xdr:rowOff>
    </xdr:from>
    <xdr:to>
      <xdr:col>22</xdr:col>
      <xdr:colOff>9525</xdr:colOff>
      <xdr:row>29</xdr:row>
      <xdr:rowOff>0</xdr:rowOff>
    </xdr:to>
    <xdr:pic>
      <xdr:nvPicPr>
        <xdr:cNvPr id="14" name="Picture 14">
          <a:extLst>
            <a:ext uri="{FF2B5EF4-FFF2-40B4-BE49-F238E27FC236}">
              <a16:creationId xmlns:a16="http://schemas.microsoft.com/office/drawing/2014/main" id="{00000000-0008-0000-1B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842885" y="4770120"/>
          <a:ext cx="534162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0</xdr:colOff>
      <xdr:row>29</xdr:row>
      <xdr:rowOff>0</xdr:rowOff>
    </xdr:from>
    <xdr:to>
      <xdr:col>20</xdr:col>
      <xdr:colOff>647700</xdr:colOff>
      <xdr:row>29</xdr:row>
      <xdr:rowOff>0</xdr:rowOff>
    </xdr:to>
    <xdr:pic>
      <xdr:nvPicPr>
        <xdr:cNvPr id="15" name="Picture 19">
          <a:extLst>
            <a:ext uri="{FF2B5EF4-FFF2-40B4-BE49-F238E27FC236}">
              <a16:creationId xmlns:a16="http://schemas.microsoft.com/office/drawing/2014/main" id="{00000000-0008-0000-1B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221980" y="4770120"/>
          <a:ext cx="432816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200025</xdr:colOff>
      <xdr:row>29</xdr:row>
      <xdr:rowOff>0</xdr:rowOff>
    </xdr:from>
    <xdr:to>
      <xdr:col>22</xdr:col>
      <xdr:colOff>85725</xdr:colOff>
      <xdr:row>29</xdr:row>
      <xdr:rowOff>0</xdr:rowOff>
    </xdr:to>
    <xdr:pic>
      <xdr:nvPicPr>
        <xdr:cNvPr id="16" name="Picture 21">
          <a:extLst>
            <a:ext uri="{FF2B5EF4-FFF2-40B4-BE49-F238E27FC236}">
              <a16:creationId xmlns:a16="http://schemas.microsoft.com/office/drawing/2014/main" id="{00000000-0008-0000-1B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22005" y="4770120"/>
          <a:ext cx="48387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wsDr>
</file>

<file path=xl/drawings/drawing15.xml><?xml version="1.0" encoding="utf-8"?>
<xdr:wsDr xmlns:xdr="http://schemas.openxmlformats.org/drawingml/2006/spreadsheetDrawing" xmlns:a="http://schemas.openxmlformats.org/drawingml/2006/main">
  <xdr:twoCellAnchor>
    <xdr:from>
      <xdr:col>8</xdr:col>
      <xdr:colOff>609600</xdr:colOff>
      <xdr:row>65</xdr:row>
      <xdr:rowOff>76200</xdr:rowOff>
    </xdr:from>
    <xdr:to>
      <xdr:col>19</xdr:col>
      <xdr:colOff>581025</xdr:colOff>
      <xdr:row>94</xdr:row>
      <xdr:rowOff>57150</xdr:rowOff>
    </xdr:to>
    <xdr:graphicFrame macro="">
      <xdr:nvGraphicFramePr>
        <xdr:cNvPr id="2" name="Chart 323">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8</xdr:col>
      <xdr:colOff>0</xdr:colOff>
      <xdr:row>6</xdr:row>
      <xdr:rowOff>38100</xdr:rowOff>
    </xdr:from>
    <xdr:to>
      <xdr:col>10</xdr:col>
      <xdr:colOff>0</xdr:colOff>
      <xdr:row>15</xdr:row>
      <xdr:rowOff>76200</xdr:rowOff>
    </xdr:to>
    <xdr:cxnSp macro="">
      <xdr:nvCxnSpPr>
        <xdr:cNvPr id="111995" name="Elbow Connector 2">
          <a:extLst>
            <a:ext uri="{FF2B5EF4-FFF2-40B4-BE49-F238E27FC236}">
              <a16:creationId xmlns:a16="http://schemas.microsoft.com/office/drawing/2014/main" id="{00000000-0008-0000-1F00-00007BB50100}"/>
            </a:ext>
          </a:extLst>
        </xdr:cNvPr>
        <xdr:cNvCxnSpPr>
          <a:cxnSpLocks noChangeShapeType="1"/>
        </xdr:cNvCxnSpPr>
      </xdr:nvCxnSpPr>
      <xdr:spPr bwMode="auto">
        <a:xfrm flipV="1">
          <a:off x="5429250" y="1143000"/>
          <a:ext cx="1076325" cy="1495425"/>
        </a:xfrm>
        <a:prstGeom prst="bentConnector3">
          <a:avLst>
            <a:gd name="adj1" fmla="val 89569"/>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9525</xdr:colOff>
      <xdr:row>16</xdr:row>
      <xdr:rowOff>76200</xdr:rowOff>
    </xdr:from>
    <xdr:to>
      <xdr:col>10</xdr:col>
      <xdr:colOff>0</xdr:colOff>
      <xdr:row>16</xdr:row>
      <xdr:rowOff>76200</xdr:rowOff>
    </xdr:to>
    <xdr:cxnSp macro="">
      <xdr:nvCxnSpPr>
        <xdr:cNvPr id="111996" name="Straight Arrow Connector 9">
          <a:extLst>
            <a:ext uri="{FF2B5EF4-FFF2-40B4-BE49-F238E27FC236}">
              <a16:creationId xmlns:a16="http://schemas.microsoft.com/office/drawing/2014/main" id="{00000000-0008-0000-1F00-00007CB50100}"/>
            </a:ext>
          </a:extLst>
        </xdr:cNvPr>
        <xdr:cNvCxnSpPr>
          <a:cxnSpLocks noChangeShapeType="1"/>
        </xdr:cNvCxnSpPr>
      </xdr:nvCxnSpPr>
      <xdr:spPr bwMode="auto">
        <a:xfrm>
          <a:off x="5438775" y="2800350"/>
          <a:ext cx="1066800" cy="0"/>
        </a:xfrm>
        <a:prstGeom prst="straightConnector1">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8</xdr:col>
      <xdr:colOff>0</xdr:colOff>
      <xdr:row>18</xdr:row>
      <xdr:rowOff>76200</xdr:rowOff>
    </xdr:from>
    <xdr:to>
      <xdr:col>10</xdr:col>
      <xdr:colOff>9525</xdr:colOff>
      <xdr:row>23</xdr:row>
      <xdr:rowOff>38100</xdr:rowOff>
    </xdr:to>
    <xdr:cxnSp macro="">
      <xdr:nvCxnSpPr>
        <xdr:cNvPr id="111997" name="Elbow Connector 12">
          <a:extLst>
            <a:ext uri="{FF2B5EF4-FFF2-40B4-BE49-F238E27FC236}">
              <a16:creationId xmlns:a16="http://schemas.microsoft.com/office/drawing/2014/main" id="{00000000-0008-0000-1F00-00007DB50100}"/>
            </a:ext>
          </a:extLst>
        </xdr:cNvPr>
        <xdr:cNvCxnSpPr>
          <a:cxnSpLocks noChangeShapeType="1"/>
        </xdr:cNvCxnSpPr>
      </xdr:nvCxnSpPr>
      <xdr:spPr bwMode="auto">
        <a:xfrm>
          <a:off x="5429250" y="3124200"/>
          <a:ext cx="1085850" cy="771525"/>
        </a:xfrm>
        <a:prstGeom prst="bentConnector3">
          <a:avLst>
            <a:gd name="adj1" fmla="val 87856"/>
          </a:avLst>
        </a:prstGeom>
        <a:noFill/>
        <a:ln w="22225" algn="ctr">
          <a:solidFill>
            <a:srgbClr val="00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16</xdr:col>
      <xdr:colOff>200024</xdr:colOff>
      <xdr:row>19</xdr:row>
      <xdr:rowOff>9524</xdr:rowOff>
    </xdr:from>
    <xdr:to>
      <xdr:col>20</xdr:col>
      <xdr:colOff>66674</xdr:colOff>
      <xdr:row>27</xdr:row>
      <xdr:rowOff>266699</xdr:rowOff>
    </xdr:to>
    <xdr:sp macro="" textlink="">
      <xdr:nvSpPr>
        <xdr:cNvPr id="6" name="TextBox 5">
          <a:extLst>
            <a:ext uri="{FF2B5EF4-FFF2-40B4-BE49-F238E27FC236}">
              <a16:creationId xmlns:a16="http://schemas.microsoft.com/office/drawing/2014/main" id="{00000000-0008-0000-1F00-000006000000}"/>
            </a:ext>
          </a:extLst>
        </xdr:cNvPr>
        <xdr:cNvSpPr txBox="1"/>
      </xdr:nvSpPr>
      <xdr:spPr>
        <a:xfrm>
          <a:off x="9410699" y="3171824"/>
          <a:ext cx="2371725" cy="1552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nSpc>
              <a:spcPts val="1600"/>
            </a:lnSpc>
          </a:pPr>
          <a:r>
            <a:rPr lang="en-IE" sz="1600"/>
            <a:t>check settings of S0, S3 and S24 on "Configuration Help" to make sure decoding of payload is accurate</a:t>
          </a:r>
        </a:p>
      </xdr:txBody>
    </xdr:sp>
    <xdr:clientData/>
  </xdr:twoCellAnchor>
  <xdr:twoCellAnchor>
    <xdr:from>
      <xdr:col>18</xdr:col>
      <xdr:colOff>142875</xdr:colOff>
      <xdr:row>56</xdr:row>
      <xdr:rowOff>104775</xdr:rowOff>
    </xdr:from>
    <xdr:to>
      <xdr:col>23</xdr:col>
      <xdr:colOff>247650</xdr:colOff>
      <xdr:row>59</xdr:row>
      <xdr:rowOff>276225</xdr:rowOff>
    </xdr:to>
    <xdr:sp macro="" textlink="">
      <xdr:nvSpPr>
        <xdr:cNvPr id="111901" name="Text Box 6">
          <a:extLst>
            <a:ext uri="{FF2B5EF4-FFF2-40B4-BE49-F238E27FC236}">
              <a16:creationId xmlns:a16="http://schemas.microsoft.com/office/drawing/2014/main" id="{00000000-0008-0000-1F00-00001DB50100}"/>
            </a:ext>
          </a:extLst>
        </xdr:cNvPr>
        <xdr:cNvSpPr txBox="1">
          <a:spLocks noChangeArrowheads="1"/>
        </xdr:cNvSpPr>
      </xdr:nvSpPr>
      <xdr:spPr bwMode="auto">
        <a:xfrm>
          <a:off x="10563225" y="5362575"/>
          <a:ext cx="3152775" cy="6667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IE" sz="1000" b="0" i="0" u="none" strike="noStrike" baseline="0">
              <a:solidFill>
                <a:srgbClr val="000000"/>
              </a:solidFill>
              <a:latin typeface="Arial"/>
              <a:cs typeface="Arial"/>
            </a:rPr>
            <a:t>temperature Format</a:t>
          </a:r>
        </a:p>
        <a:p>
          <a:pPr algn="l" rtl="0">
            <a:defRPr sz="1000"/>
          </a:pPr>
          <a:r>
            <a:rPr lang="en-IE" sz="1000" b="0" i="0" u="none" strike="noStrike" baseline="0">
              <a:solidFill>
                <a:srgbClr val="000000"/>
              </a:solidFill>
              <a:latin typeface="Arial"/>
              <a:cs typeface="Arial"/>
            </a:rPr>
            <a:t>Range -30c to +97 Degrees C</a:t>
          </a:r>
        </a:p>
        <a:p>
          <a:pPr algn="l" rtl="0">
            <a:defRPr sz="1000"/>
          </a:pPr>
          <a:r>
            <a:rPr lang="en-IE" sz="1000" b="0" i="0" u="none" strike="noStrike" baseline="0">
              <a:solidFill>
                <a:srgbClr val="000000"/>
              </a:solidFill>
              <a:latin typeface="Arial"/>
              <a:cs typeface="Arial"/>
            </a:rPr>
            <a:t>Temperature (signed, Celcius) = TempCode -30</a:t>
          </a:r>
        </a:p>
      </xdr:txBody>
    </xdr:sp>
    <xdr:clientData/>
  </xdr:twoCellAnchor>
  <xdr:twoCellAnchor>
    <xdr:from>
      <xdr:col>13</xdr:col>
      <xdr:colOff>76200</xdr:colOff>
      <xdr:row>69</xdr:row>
      <xdr:rowOff>123825</xdr:rowOff>
    </xdr:from>
    <xdr:to>
      <xdr:col>13</xdr:col>
      <xdr:colOff>76200</xdr:colOff>
      <xdr:row>71</xdr:row>
      <xdr:rowOff>152400</xdr:rowOff>
    </xdr:to>
    <xdr:sp macro="" textlink="">
      <xdr:nvSpPr>
        <xdr:cNvPr id="112000" name="Line 10">
          <a:extLst>
            <a:ext uri="{FF2B5EF4-FFF2-40B4-BE49-F238E27FC236}">
              <a16:creationId xmlns:a16="http://schemas.microsoft.com/office/drawing/2014/main" id="{00000000-0008-0000-1F00-000080B50100}"/>
            </a:ext>
          </a:extLst>
        </xdr:cNvPr>
        <xdr:cNvSpPr>
          <a:spLocks noChangeShapeType="1"/>
        </xdr:cNvSpPr>
      </xdr:nvSpPr>
      <xdr:spPr bwMode="auto">
        <a:xfrm>
          <a:off x="7734300" y="7496175"/>
          <a:ext cx="0" cy="3905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123825</xdr:colOff>
      <xdr:row>64</xdr:row>
      <xdr:rowOff>57150</xdr:rowOff>
    </xdr:from>
    <xdr:to>
      <xdr:col>16</xdr:col>
      <xdr:colOff>76200</xdr:colOff>
      <xdr:row>64</xdr:row>
      <xdr:rowOff>57150</xdr:rowOff>
    </xdr:to>
    <xdr:sp macro="" textlink="">
      <xdr:nvSpPr>
        <xdr:cNvPr id="112001" name="Line 12">
          <a:extLst>
            <a:ext uri="{FF2B5EF4-FFF2-40B4-BE49-F238E27FC236}">
              <a16:creationId xmlns:a16="http://schemas.microsoft.com/office/drawing/2014/main" id="{00000000-0008-0000-1F00-000081B50100}"/>
            </a:ext>
          </a:extLst>
        </xdr:cNvPr>
        <xdr:cNvSpPr>
          <a:spLocks noChangeShapeType="1"/>
        </xdr:cNvSpPr>
      </xdr:nvSpPr>
      <xdr:spPr bwMode="auto">
        <a:xfrm>
          <a:off x="7000875" y="6534150"/>
          <a:ext cx="220980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228600</xdr:colOff>
      <xdr:row>56</xdr:row>
      <xdr:rowOff>85725</xdr:rowOff>
    </xdr:from>
    <xdr:to>
      <xdr:col>17</xdr:col>
      <xdr:colOff>590550</xdr:colOff>
      <xdr:row>60</xdr:row>
      <xdr:rowOff>95250</xdr:rowOff>
    </xdr:to>
    <xdr:pic>
      <xdr:nvPicPr>
        <xdr:cNvPr id="112002" name="Picture 289">
          <a:extLst>
            <a:ext uri="{FF2B5EF4-FFF2-40B4-BE49-F238E27FC236}">
              <a16:creationId xmlns:a16="http://schemas.microsoft.com/office/drawing/2014/main" id="{00000000-0008-0000-1F00-000082B5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57850" y="5076825"/>
          <a:ext cx="4743450" cy="8096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131445</xdr:colOff>
      <xdr:row>65</xdr:row>
      <xdr:rowOff>20955</xdr:rowOff>
    </xdr:from>
    <xdr:to>
      <xdr:col>20</xdr:col>
      <xdr:colOff>276225</xdr:colOff>
      <xdr:row>93</xdr:row>
      <xdr:rowOff>160020</xdr:rowOff>
    </xdr:to>
    <xdr:graphicFrame macro="">
      <xdr:nvGraphicFramePr>
        <xdr:cNvPr id="112003" name="Chart 323">
          <a:extLst>
            <a:ext uri="{FF2B5EF4-FFF2-40B4-BE49-F238E27FC236}">
              <a16:creationId xmlns:a16="http://schemas.microsoft.com/office/drawing/2014/main" id="{00000000-0008-0000-1F00-000083B5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9525</xdr:colOff>
      <xdr:row>29</xdr:row>
      <xdr:rowOff>0</xdr:rowOff>
    </xdr:from>
    <xdr:to>
      <xdr:col>22</xdr:col>
      <xdr:colOff>9525</xdr:colOff>
      <xdr:row>29</xdr:row>
      <xdr:rowOff>0</xdr:rowOff>
    </xdr:to>
    <xdr:sp macro="" textlink="">
      <xdr:nvSpPr>
        <xdr:cNvPr id="111630" name="Object 14" hidden="1">
          <a:extLst>
            <a:ext uri="{63B3BB69-23CF-44E3-9099-C40C66FF867C}">
              <a14:compatExt xmlns:a14="http://schemas.microsoft.com/office/drawing/2010/main" spid="_x0000_s111630"/>
            </a:ext>
            <a:ext uri="{FF2B5EF4-FFF2-40B4-BE49-F238E27FC236}">
              <a16:creationId xmlns:a16="http://schemas.microsoft.com/office/drawing/2014/main" id="{00000000-0008-0000-1F00-00000EB401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0</xdr:colOff>
      <xdr:row>29</xdr:row>
      <xdr:rowOff>0</xdr:rowOff>
    </xdr:from>
    <xdr:to>
      <xdr:col>20</xdr:col>
      <xdr:colOff>647700</xdr:colOff>
      <xdr:row>29</xdr:row>
      <xdr:rowOff>0</xdr:rowOff>
    </xdr:to>
    <xdr:sp macro="" textlink="">
      <xdr:nvSpPr>
        <xdr:cNvPr id="111635" name="Object 19" hidden="1">
          <a:extLst>
            <a:ext uri="{63B3BB69-23CF-44E3-9099-C40C66FF867C}">
              <a14:compatExt xmlns:a14="http://schemas.microsoft.com/office/drawing/2010/main" spid="_x0000_s111635"/>
            </a:ext>
            <a:ext uri="{FF2B5EF4-FFF2-40B4-BE49-F238E27FC236}">
              <a16:creationId xmlns:a16="http://schemas.microsoft.com/office/drawing/2014/main" id="{00000000-0008-0000-1F00-000013B401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12</xdr:col>
      <xdr:colOff>200025</xdr:colOff>
      <xdr:row>29</xdr:row>
      <xdr:rowOff>0</xdr:rowOff>
    </xdr:from>
    <xdr:to>
      <xdr:col>22</xdr:col>
      <xdr:colOff>85725</xdr:colOff>
      <xdr:row>29</xdr:row>
      <xdr:rowOff>0</xdr:rowOff>
    </xdr:to>
    <xdr:sp macro="" textlink="">
      <xdr:nvSpPr>
        <xdr:cNvPr id="111637" name="Object 21" hidden="1">
          <a:extLst>
            <a:ext uri="{63B3BB69-23CF-44E3-9099-C40C66FF867C}">
              <a14:compatExt xmlns:a14="http://schemas.microsoft.com/office/drawing/2010/main" spid="_x0000_s111637"/>
            </a:ext>
            <a:ext uri="{FF2B5EF4-FFF2-40B4-BE49-F238E27FC236}">
              <a16:creationId xmlns:a16="http://schemas.microsoft.com/office/drawing/2014/main" id="{00000000-0008-0000-1F00-000015B401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xdr:spPr>
    </xdr:sp>
    <xdr:clientData/>
  </xdr:twoCellAnchor>
  <xdr:twoCellAnchor>
    <xdr:from>
      <xdr:col>11</xdr:col>
      <xdr:colOff>9525</xdr:colOff>
      <xdr:row>29</xdr:row>
      <xdr:rowOff>0</xdr:rowOff>
    </xdr:from>
    <xdr:to>
      <xdr:col>22</xdr:col>
      <xdr:colOff>9525</xdr:colOff>
      <xdr:row>29</xdr:row>
      <xdr:rowOff>0</xdr:rowOff>
    </xdr:to>
    <xdr:pic>
      <xdr:nvPicPr>
        <xdr:cNvPr id="2" name="Picture 14">
          <a:extLst>
            <a:ext uri="{FF2B5EF4-FFF2-40B4-BE49-F238E27FC236}">
              <a16:creationId xmlns:a16="http://schemas.microsoft.com/office/drawing/2014/main" id="{00000000-0008-0000-1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86575" y="4829175"/>
          <a:ext cx="59817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0</xdr:colOff>
      <xdr:row>29</xdr:row>
      <xdr:rowOff>0</xdr:rowOff>
    </xdr:from>
    <xdr:to>
      <xdr:col>20</xdr:col>
      <xdr:colOff>647700</xdr:colOff>
      <xdr:row>29</xdr:row>
      <xdr:rowOff>0</xdr:rowOff>
    </xdr:to>
    <xdr:pic>
      <xdr:nvPicPr>
        <xdr:cNvPr id="3" name="Picture 19">
          <a:extLst>
            <a:ext uri="{FF2B5EF4-FFF2-40B4-BE49-F238E27FC236}">
              <a16:creationId xmlns:a16="http://schemas.microsoft.com/office/drawing/2014/main" id="{00000000-0008-0000-1F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58050" y="4829175"/>
          <a:ext cx="49911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twoCellAnchor>
    <xdr:from>
      <xdr:col>12</xdr:col>
      <xdr:colOff>200025</xdr:colOff>
      <xdr:row>29</xdr:row>
      <xdr:rowOff>0</xdr:rowOff>
    </xdr:from>
    <xdr:to>
      <xdr:col>22</xdr:col>
      <xdr:colOff>85725</xdr:colOff>
      <xdr:row>29</xdr:row>
      <xdr:rowOff>0</xdr:rowOff>
    </xdr:to>
    <xdr:pic>
      <xdr:nvPicPr>
        <xdr:cNvPr id="4" name="Picture 21">
          <a:extLst>
            <a:ext uri="{FF2B5EF4-FFF2-40B4-BE49-F238E27FC236}">
              <a16:creationId xmlns:a16="http://schemas.microsoft.com/office/drawing/2014/main" id="{00000000-0008-0000-1F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58075" y="4829175"/>
          <a:ext cx="5486400" cy="0"/>
        </a:xfrm>
        <a:prstGeom prst="rect">
          <a:avLst/>
        </a:prstGeom>
        <a:solidFill>
          <a:srgbClr xmlns:mc="http://schemas.openxmlformats.org/markup-compatibility/2006" xmlns:a14="http://schemas.microsoft.com/office/drawing/2010/main" val="FFFFFF" mc:Ignorable="a14" a14:legacySpreadsheetColorIndex="65"/>
        </a:solidFill>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Tekelek/Embedded%20C%20Files/TEK%20586%20On%20Tank%20HiRes/Sheets&amp;Docs/Adv_Sonics%20V20.xls" TargetMode="External"/><Relationship Id="rId1" Type="http://schemas.openxmlformats.org/officeDocument/2006/relationships/externalLinkPath" Target="/Tekelek/Embedded%20C%20Files/TEK%20586%20On%20Tank%20HiRes/Sheets&amp;Docs/Adv_Sonics%20V20.xls"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Tekelek/Embedded%20C%20Files/Source%20Controlled%20Versions/TEK687/trunk/sheets/TEK687%20Calcs.xls" TargetMode="External"/><Relationship Id="rId1" Type="http://schemas.openxmlformats.org/officeDocument/2006/relationships/externalLinkPath" Target="/Tekelek/Embedded%20C%20Files/Source%20Controlled%20Versions/TEK687/trunk/sheets/TEK687%20Calc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X:\Engineering\7xx\TEK%20750%20WiFi%20Tank%20Alert\03%20Software\TEK750%20calcs.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Tekelek/Embedded%20C%20Files/Source%20Controlled%20Versions/TEK687/trunk/sheets/Tek687%20SW%20spec.xls" TargetMode="External"/><Relationship Id="rId1" Type="http://schemas.openxmlformats.org/officeDocument/2006/relationships/externalLinkPath" Target="/Tekelek/Embedded%20C%20Files/Source%20Controlled%20Versions/TEK687/trunk/sheets/Tek687%20SW%20spec.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HVTEKSERV\Quality%20Working\Users\John\Desktop\Adv_Sonics%20V20.xls"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John/Desktop/Adv_Sonics%20V20.xls" TargetMode="External"/><Relationship Id="rId1" Type="http://schemas.openxmlformats.org/officeDocument/2006/relationships/externalLinkPath" Target="/Users/John/Desktop/Adv_Sonics%20V20.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TE2022SRV\Quality%20Working\Users\John\Desktop\Adv_Sonics%20V20.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HVTEKSERV\Quality%20Working\AlocalSW\TEK%20643_Atex\Tek643%20v2.5\trunk\Sheets\TEK643%20Command_Details%20V2.1.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HVTEKSERV\Quality%20Working\Users\johndrummond\AppData\Local\Microsoft\Windows\INetCache\Content.Outlook\H6HBZRO1\Copy%20of%20TEK643%20Command_Details%20Proposed%20V1%236.xls"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johndrummond/AppData/Local/Microsoft/Windows/INetCache/Content.Outlook/H6HBZRO1/Copy%20of%20TEK643%20Command_Details%20Proposed%20V1%236.xls" TargetMode="External"/><Relationship Id="rId1" Type="http://schemas.openxmlformats.org/officeDocument/2006/relationships/externalLinkPath" Target="/Users/johndrummond/AppData/Local/Microsoft/Windows/INetCache/Content.Outlook/H6HBZRO1/Copy%20of%20TEK643%20Command_Details%20Proposed%20V1%236.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TE2022SRV\Quality%20Working\Users\johndrummond\AppData\Local\Microsoft\Windows\INetCache\Content.Outlook\H6HBZRO1\Copy%20of%20TEK643%20Command_Details%20Proposed%20V1%236.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Q:\CF%20Configuration%20Detail\01.Pending\CF-5019-01%20TEK%20898%20configuration%20&amp;%20command%20detail%20v3.1.xlsm" TargetMode="External"/></Relationships>
</file>

<file path=xl/externalLinks/_rels/externalLink13.xml.rels><?xml version="1.0" encoding="UTF-8" standalone="yes"?>
<Relationships xmlns="http://schemas.openxmlformats.org/package/2006/relationships"><Relationship Id="rId3" Type="http://schemas.openxmlformats.org/officeDocument/2006/relationships/externalLinkPath" Target="../../../../../ruben.guijarro/Documents/TEK908/TEK908-Docs/230208%20CF-5018-17%20cellular%20configuration%20and%20command%20v1.17%20WIP.xlsm" TargetMode="External"/><Relationship Id="rId2" Type="http://schemas.openxmlformats.org/officeDocument/2006/relationships/externalLinkPath" Target="file:///C:\Users\ruben.guijarro\Documents\TEK908\TEK908-Docs\230208%20CF-5018-17%20cellular%20configuration%20and%20command%20v1.17%20WIP.xlsm" TargetMode="External"/><Relationship Id="rId1" Type="http://schemas.openxmlformats.org/officeDocument/2006/relationships/externalLinkPath" Target="/Users/ruben.guijarro/Documents/TEK908/TEK908-Docs/230208%20CF-5018-17%20cellular%20configuration%20and%20command%20v1.17%20WIP.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hvtekserv\Engineering\ForValidation\Archive\TEK8XX\TEK871%20(822%20with%20865)\TEK871%20V3.7\doc\CF-5014-XX%20871%20configuration%20&amp;%20command%20detail%20v3.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Ultrasonic"/>
      <sheetName val="tek581 Vref"/>
      <sheetName val="Near Range"/>
      <sheetName val="Far Range"/>
      <sheetName val="V20 adv sonics Raw Data"/>
      <sheetName val="S17 Configurator"/>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Tamb"/>
      <sheetName val="Vref"/>
      <sheetName val="Osctune"/>
      <sheetName val="Far Rssi"/>
      <sheetName val="Ultrasonic"/>
      <sheetName val="Master Timing"/>
      <sheetName val="Timer Calcs 16-bit"/>
    </sheet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O"/>
      <sheetName val="Timing"/>
      <sheetName val="EEPROM"/>
      <sheetName val="Thermistor 10k"/>
      <sheetName val="Sonics Mapping"/>
      <sheetName val="Ultrasonic"/>
      <sheetName val="Sonic Configurator"/>
      <sheetName val="BOD33"/>
      <sheetName val="Bootloader"/>
      <sheetName val="Factory Config"/>
      <sheetName val="WIFI"/>
    </sheetNames>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Eeprom Map"/>
      <sheetName val="Packet Types"/>
      <sheetName val="Tek687 Operation"/>
      <sheetName val="Tool2RF Comms"/>
      <sheetName val="Tool2Uart Comms"/>
      <sheetName val="Configurator HLp"/>
      <sheetName val="si4455"/>
      <sheetName val="Test"/>
    </sheetNames>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ltrasonic"/>
      <sheetName val="tek581 Vref"/>
      <sheetName val="Near Range"/>
      <sheetName val="Far Range"/>
      <sheetName val="V20 adv sonics Raw Data"/>
      <sheetName val="Sheet1"/>
    </sheetNames>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Ultrasonic"/>
      <sheetName val="tek581 Vref"/>
      <sheetName val="Near Range"/>
      <sheetName val="Far Range"/>
      <sheetName val="V20 adv sonics Raw Data"/>
      <sheetName val="Sheet1"/>
    </sheetNames>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ltrasonic"/>
      <sheetName val="tek581 Vref"/>
      <sheetName val="Near Range"/>
      <sheetName val="Far Range"/>
      <sheetName val="V20 adv sonics Raw Data"/>
      <sheetName val="Sheet1"/>
    </sheetNames>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Eprom map"/>
      <sheetName val="HMI"/>
      <sheetName val="DataMsg 4 &amp; 8"/>
      <sheetName val="Settings Msg #6"/>
      <sheetName val="Load Msg #14"/>
      <sheetName val="SIM Msg #16"/>
      <sheetName val="GPS Msg #17"/>
      <sheetName val="TextBack Query"/>
      <sheetName val="Request Commands"/>
      <sheetName val="Configuration Help"/>
      <sheetName val="ReverseConfig"/>
      <sheetName val="GSM Errocodes"/>
      <sheetName val="TSP Info"/>
      <sheetName val="Change History"/>
    </sheetNames>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Eprom map"/>
      <sheetName val="HMI"/>
      <sheetName val="DataMsg 4 &amp; 8"/>
      <sheetName val="Settings Msg #6"/>
      <sheetName val="SIM Msg #16"/>
      <sheetName val="TextBack Query"/>
      <sheetName val="Request Commands"/>
      <sheetName val="Configuration Help"/>
      <sheetName val="ReverseConfig"/>
      <sheetName val="GSM Errocodes"/>
      <sheetName val="TSP Info"/>
      <sheetName val="Change History"/>
    </sheetNames>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EEprom map"/>
      <sheetName val="HMI"/>
      <sheetName val="DataMsg 4 &amp; 8"/>
      <sheetName val="Settings Msg #6"/>
      <sheetName val="SIM Msg #16"/>
      <sheetName val="TextBack Query"/>
      <sheetName val="Request Commands"/>
      <sheetName val="Configuration Help"/>
      <sheetName val="ReverseConfig"/>
      <sheetName val="GSM Errocodes"/>
      <sheetName val="TSP Info"/>
      <sheetName val="Change History"/>
    </sheetNames>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Eprom map"/>
      <sheetName val="HMI"/>
      <sheetName val="DataMsg 4 &amp; 8"/>
      <sheetName val="Settings Msg #6"/>
      <sheetName val="SIM Msg #16"/>
      <sheetName val="TextBack Query"/>
      <sheetName val="Request Commands"/>
      <sheetName val="Configuration Help"/>
      <sheetName val="ReverseConfig"/>
      <sheetName val="GSM Errocodes"/>
      <sheetName val="TSP Info"/>
      <sheetName val="Change History"/>
    </sheetNames>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ssageCoverPage"/>
      <sheetName val="HMI "/>
      <sheetName val="Request Commands"/>
      <sheetName val="TextBack Query"/>
      <sheetName val="Configuration Help"/>
      <sheetName val="EEprom map"/>
      <sheetName val="Band Selection"/>
      <sheetName val="Diag msg 2"/>
      <sheetName val="Settings Msg #6"/>
      <sheetName val="Msg#16"/>
      <sheetName val="ReverseConfig"/>
      <sheetName val="733 Codes"/>
      <sheetName val="TSP Info 733"/>
      <sheetName val="TSP Info"/>
      <sheetName val="Slope"/>
      <sheetName val="Change History (2)"/>
      <sheetName val="Request Parser"/>
    </sheetNames>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New features"/>
      <sheetName val="HMI"/>
      <sheetName val="Band"/>
      <sheetName val="Device info"/>
      <sheetName val="Request Commands"/>
      <sheetName val="Dashboard"/>
      <sheetName val="908 CC"/>
      <sheetName val="822 CC"/>
      <sheetName val="822"/>
      <sheetName val="898 CC"/>
      <sheetName val="898"/>
      <sheetName val="586 CC"/>
      <sheetName val="586"/>
      <sheetName val="733 CC"/>
      <sheetName val="733"/>
      <sheetName val="643 CC"/>
      <sheetName val="643"/>
      <sheetName val="733A CC"/>
      <sheetName val="733A"/>
      <sheetName val="908"/>
      <sheetName val="811"/>
      <sheetName val="811 CC"/>
      <sheetName val="811A CC"/>
      <sheetName val="811A"/>
      <sheetName val="871 CC"/>
      <sheetName val="871"/>
      <sheetName val="811LR CC"/>
      <sheetName val="811LR"/>
    </sheetNames>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MI "/>
      <sheetName val="EEprom map"/>
      <sheetName val="MessageCoverPage"/>
      <sheetName val="Diag msg 2"/>
      <sheetName val="Settings Msg #6"/>
      <sheetName val="Msg#16"/>
      <sheetName val="ReverseConfig"/>
      <sheetName val="TextBack Query"/>
      <sheetName val="733 Codes"/>
      <sheetName val="TSP Info 733"/>
      <sheetName val="TSP Info"/>
      <sheetName val="Band Selection"/>
      <sheetName val="Request Commands"/>
      <sheetName val="Configuration Help"/>
      <sheetName val="Slope"/>
      <sheetName val="Change History (2)"/>
      <sheetName val="Request Parser"/>
    </sheet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solidFill>
          <a:srgbClr val="FFFFFF"/>
        </a:solidFill>
        <a:ln w="22225" cap="flat" cmpd="sng" algn="ctr">
          <a:solidFill>
            <a:srgbClr val="0070C0"/>
          </a:solidFill>
          <a:prstDash val="solid"/>
          <a:round/>
          <a:headEnd type="none" w="med" len="med"/>
          <a:tailEnd type="arrow"/>
        </a:ln>
        <a:effectLst/>
      </a:spPr>
      <a:bodyPr/>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4.v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omments" Target="../comments4.xml"/><Relationship Id="rId2" Type="http://schemas.openxmlformats.org/officeDocument/2006/relationships/drawing" Target="../drawings/drawing3.xml"/><Relationship Id="rId16" Type="http://schemas.openxmlformats.org/officeDocument/2006/relationships/ctrlProp" Target="../ctrlProps/ctrlProp14.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oleObject" Target="../embeddings/Microsoft_Excel_97-2003_Worksheet2.xls"/><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oleObject" Target="../embeddings/Microsoft_Excel_97-2003_Worksheet1.xls"/><Relationship Id="rId5" Type="http://schemas.openxmlformats.org/officeDocument/2006/relationships/image" Target="../media/image4.emf"/><Relationship Id="rId4" Type="http://schemas.openxmlformats.org/officeDocument/2006/relationships/oleObject" Target="../embeddings/Microsoft_Excel_97-2003_Worksheet.xls"/></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oleObject" Target="../embeddings/Microsoft_Excel_97-2003_Worksheet5.xls"/><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oleObject" Target="../embeddings/Microsoft_Excel_97-2003_Worksheet4.xls"/><Relationship Id="rId5" Type="http://schemas.openxmlformats.org/officeDocument/2006/relationships/image" Target="../media/image4.emf"/><Relationship Id="rId4" Type="http://schemas.openxmlformats.org/officeDocument/2006/relationships/oleObject" Target="../embeddings/Microsoft_Excel_97-2003_Worksheet3.xls"/></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12.vml"/><Relationship Id="rId7" Type="http://schemas.openxmlformats.org/officeDocument/2006/relationships/ctrlProp" Target="../ctrlProps/ctrlProp18.xml"/><Relationship Id="rId2" Type="http://schemas.openxmlformats.org/officeDocument/2006/relationships/drawing" Target="../drawings/drawing7.xml"/><Relationship Id="rId1" Type="http://schemas.openxmlformats.org/officeDocument/2006/relationships/printerSettings" Target="../printerSettings/printerSettings11.bin"/><Relationship Id="rId6" Type="http://schemas.openxmlformats.org/officeDocument/2006/relationships/ctrlProp" Target="../ctrlProps/ctrlProp17.xml"/><Relationship Id="rId5" Type="http://schemas.openxmlformats.org/officeDocument/2006/relationships/ctrlProp" Target="../ctrlProps/ctrlProp16.xml"/><Relationship Id="rId10" Type="http://schemas.openxmlformats.org/officeDocument/2006/relationships/comments" Target="../comments12.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3" Type="http://schemas.openxmlformats.org/officeDocument/2006/relationships/oleObject" Target="../embeddings/Microsoft_Excel_97-2003_Worksheet6.xls"/><Relationship Id="rId7"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9.xml"/><Relationship Id="rId6" Type="http://schemas.openxmlformats.org/officeDocument/2006/relationships/oleObject" Target="../embeddings/Microsoft_Excel_97-2003_Worksheet8.xls"/><Relationship Id="rId5" Type="http://schemas.openxmlformats.org/officeDocument/2006/relationships/oleObject" Target="../embeddings/Microsoft_Excel_97-2003_Worksheet7.xls"/><Relationship Id="rId4" Type="http://schemas.openxmlformats.org/officeDocument/2006/relationships/image" Target="../media/image4.emf"/></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omments" Target="../comments19.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20.xml"/></Relationships>
</file>

<file path=xl/worksheets/_rels/sheet23.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13.xml"/></Relationships>
</file>

<file path=xl/worksheets/_rels/sheet26.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drawing" Target="../drawings/drawing14.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15.xml"/><Relationship Id="rId1" Type="http://schemas.openxmlformats.org/officeDocument/2006/relationships/printerSettings" Target="../printerSettings/printerSettings16.bin"/><Relationship Id="rId4" Type="http://schemas.openxmlformats.org/officeDocument/2006/relationships/comments" Target="../comments28.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omments" Target="../comments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6019B-CC81-4930-9A7F-16BF762D2096}">
  <sheetPr codeName="Sheet21"/>
  <dimension ref="A1:S19"/>
  <sheetViews>
    <sheetView zoomScale="90" zoomScaleNormal="90" workbookViewId="0">
      <selection activeCell="C3" sqref="C3:G4"/>
    </sheetView>
  </sheetViews>
  <sheetFormatPr defaultColWidth="0" defaultRowHeight="13.2" zeroHeight="1"/>
  <cols>
    <col min="1" max="1" width="7.44140625" style="597" customWidth="1"/>
    <col min="2" max="2" width="3.44140625" style="597" customWidth="1"/>
    <col min="3" max="3" width="36" style="597" customWidth="1"/>
    <col min="4" max="4" width="2.5546875" style="597" customWidth="1"/>
    <col min="5" max="5" width="4.109375" style="597" customWidth="1"/>
    <col min="6" max="6" width="33.88671875" style="597" customWidth="1"/>
    <col min="7" max="7" width="2.6640625" style="597" customWidth="1"/>
    <col min="8" max="8" width="9.109375" style="597" customWidth="1"/>
    <col min="9" max="9" width="3.44140625" style="619" customWidth="1"/>
    <col min="10" max="10" width="36" style="597" customWidth="1"/>
    <col min="11" max="11" width="2.5546875" style="597" customWidth="1"/>
    <col min="12" max="12" width="4.109375" style="597" customWidth="1"/>
    <col min="13" max="13" width="33.88671875" style="597" customWidth="1"/>
    <col min="14" max="14" width="2.6640625" style="597" customWidth="1"/>
    <col min="15" max="15" width="9.109375" style="597" customWidth="1"/>
    <col min="16" max="29" width="9.109375" style="597" hidden="1" customWidth="1"/>
    <col min="30" max="16384" width="9.109375" style="597" hidden="1"/>
  </cols>
  <sheetData>
    <row r="1" spans="2:19" ht="13.8" thickBot="1">
      <c r="S1" s="597" t="s">
        <v>646</v>
      </c>
    </row>
    <row r="2" spans="2:19" ht="13.8">
      <c r="B2" s="598"/>
      <c r="C2" s="599" t="s">
        <v>551</v>
      </c>
      <c r="D2" s="599"/>
      <c r="E2" s="599"/>
      <c r="F2" s="600"/>
      <c r="G2" s="601"/>
      <c r="I2" s="651"/>
      <c r="J2" s="652" t="s">
        <v>565</v>
      </c>
      <c r="K2" s="653"/>
      <c r="L2" s="653"/>
      <c r="M2" s="653"/>
      <c r="N2" s="654"/>
      <c r="O2" s="650"/>
    </row>
    <row r="3" spans="2:19" ht="13.8" thickBot="1">
      <c r="B3" s="602"/>
      <c r="C3" s="1168" t="s">
        <v>552</v>
      </c>
      <c r="D3" s="1169"/>
      <c r="E3" s="1169"/>
      <c r="F3" s="1169"/>
      <c r="G3" s="1170"/>
      <c r="I3" s="655"/>
      <c r="J3" s="656"/>
      <c r="K3" s="656"/>
      <c r="L3" s="656"/>
      <c r="M3" s="656"/>
      <c r="N3" s="657"/>
      <c r="O3" s="650"/>
    </row>
    <row r="4" spans="2:19" ht="15" thickBot="1">
      <c r="B4" s="603"/>
      <c r="C4" s="1171"/>
      <c r="D4" s="1171"/>
      <c r="E4" s="1171"/>
      <c r="F4" s="1171"/>
      <c r="G4" s="1172"/>
      <c r="I4" s="651"/>
      <c r="J4" s="658" t="s">
        <v>566</v>
      </c>
      <c r="K4" s="653"/>
      <c r="L4" s="653"/>
      <c r="M4" s="653"/>
      <c r="N4" s="654"/>
      <c r="O4" s="650"/>
    </row>
    <row r="5" spans="2:19" ht="14.4" thickBot="1">
      <c r="B5" s="604"/>
      <c r="D5" s="605"/>
      <c r="E5" s="606"/>
      <c r="G5" s="607"/>
      <c r="I5" s="655"/>
      <c r="J5" s="1173" t="s">
        <v>567</v>
      </c>
      <c r="K5" s="1174"/>
      <c r="L5" s="1174"/>
      <c r="M5" s="1174"/>
      <c r="N5" s="1175"/>
      <c r="O5" s="650"/>
    </row>
    <row r="6" spans="2:19" ht="13.8" thickBot="1">
      <c r="B6" s="604"/>
      <c r="C6" s="608" t="s">
        <v>553</v>
      </c>
      <c r="D6" s="609"/>
      <c r="E6" s="610"/>
      <c r="F6" s="608" t="s">
        <v>554</v>
      </c>
      <c r="G6" s="607"/>
      <c r="I6" s="651"/>
      <c r="J6" s="653"/>
      <c r="K6" s="653"/>
      <c r="L6" s="653"/>
      <c r="M6" s="653"/>
      <c r="N6" s="654"/>
      <c r="O6" s="650"/>
    </row>
    <row r="7" spans="2:19" ht="14.4">
      <c r="B7" s="604"/>
      <c r="C7" s="611"/>
      <c r="D7" s="612"/>
      <c r="E7" s="613"/>
      <c r="F7" s="611"/>
      <c r="G7" s="607"/>
      <c r="I7" s="659"/>
      <c r="J7" s="660" t="s">
        <v>568</v>
      </c>
      <c r="K7" s="661"/>
      <c r="L7" s="661"/>
      <c r="M7" s="661"/>
      <c r="N7" s="662"/>
      <c r="O7" s="650"/>
    </row>
    <row r="8" spans="2:19" ht="66.599999999999994" thickBot="1">
      <c r="B8" s="604"/>
      <c r="C8" s="597" t="s">
        <v>555</v>
      </c>
      <c r="D8" s="612"/>
      <c r="E8" s="613"/>
      <c r="F8" s="597" t="s">
        <v>556</v>
      </c>
      <c r="G8" s="607"/>
      <c r="I8" s="655"/>
      <c r="J8" s="1173" t="s">
        <v>569</v>
      </c>
      <c r="K8" s="1174"/>
      <c r="L8" s="1174"/>
      <c r="M8" s="1174"/>
      <c r="N8" s="657"/>
      <c r="O8" s="650"/>
    </row>
    <row r="9" spans="2:19">
      <c r="B9" s="604"/>
      <c r="C9" s="611"/>
      <c r="D9" s="612"/>
      <c r="E9" s="613"/>
      <c r="F9" s="611"/>
      <c r="G9" s="607"/>
      <c r="I9" s="651"/>
      <c r="J9" s="653"/>
      <c r="K9" s="653"/>
      <c r="L9" s="653"/>
      <c r="M9" s="653"/>
      <c r="N9" s="654"/>
      <c r="O9" s="650"/>
    </row>
    <row r="10" spans="2:19" ht="39.6">
      <c r="B10" s="604"/>
      <c r="C10" s="597" t="s">
        <v>557</v>
      </c>
      <c r="D10" s="605"/>
      <c r="E10" s="606"/>
      <c r="F10" s="597" t="s">
        <v>558</v>
      </c>
      <c r="G10" s="607"/>
      <c r="I10" s="659"/>
      <c r="J10" s="660" t="s">
        <v>570</v>
      </c>
      <c r="K10" s="661"/>
      <c r="L10" s="661"/>
      <c r="M10" s="661"/>
      <c r="N10" s="662"/>
      <c r="O10" s="650"/>
    </row>
    <row r="11" spans="2:19">
      <c r="B11" s="604"/>
      <c r="D11" s="605"/>
      <c r="E11" s="606"/>
      <c r="G11" s="607"/>
      <c r="I11" s="1165" t="s">
        <v>571</v>
      </c>
      <c r="J11" s="1166"/>
      <c r="K11" s="1166"/>
      <c r="L11" s="1166"/>
      <c r="M11" s="1166"/>
      <c r="N11" s="1167"/>
      <c r="O11" s="650"/>
    </row>
    <row r="12" spans="2:19" ht="39.6">
      <c r="B12" s="604"/>
      <c r="C12" s="597" t="s">
        <v>559</v>
      </c>
      <c r="D12" s="605"/>
      <c r="E12" s="606"/>
      <c r="F12" s="597" t="s">
        <v>560</v>
      </c>
      <c r="G12" s="607"/>
      <c r="I12" s="1165" t="s">
        <v>572</v>
      </c>
      <c r="J12" s="1166"/>
      <c r="K12" s="1166"/>
      <c r="L12" s="1166"/>
      <c r="M12" s="1166"/>
      <c r="N12" s="1167"/>
      <c r="O12" s="650"/>
    </row>
    <row r="13" spans="2:19">
      <c r="B13" s="604"/>
      <c r="D13" s="605"/>
      <c r="E13" s="606"/>
      <c r="G13" s="607"/>
      <c r="I13" s="1165" t="s">
        <v>573</v>
      </c>
      <c r="J13" s="1166"/>
      <c r="K13" s="1166"/>
      <c r="L13" s="1166"/>
      <c r="M13" s="1166"/>
      <c r="N13" s="1167"/>
      <c r="O13" s="650"/>
    </row>
    <row r="14" spans="2:19" ht="52.8">
      <c r="B14" s="604"/>
      <c r="C14" s="597" t="s">
        <v>561</v>
      </c>
      <c r="D14" s="605"/>
      <c r="E14" s="606"/>
      <c r="F14" s="597" t="s">
        <v>562</v>
      </c>
      <c r="G14" s="607"/>
      <c r="I14" s="1165" t="s">
        <v>574</v>
      </c>
      <c r="J14" s="1166"/>
      <c r="K14" s="1166"/>
      <c r="L14" s="1166"/>
      <c r="M14" s="1166"/>
      <c r="N14" s="1167"/>
      <c r="O14" s="650"/>
    </row>
    <row r="15" spans="2:19">
      <c r="B15" s="604"/>
      <c r="D15" s="605"/>
      <c r="E15" s="606"/>
      <c r="G15" s="607"/>
      <c r="I15" s="1165" t="s">
        <v>575</v>
      </c>
      <c r="J15" s="1166"/>
      <c r="K15" s="1166"/>
      <c r="L15" s="1166"/>
      <c r="M15" s="1166"/>
      <c r="N15" s="1167"/>
    </row>
    <row r="16" spans="2:19">
      <c r="B16" s="604"/>
      <c r="C16" s="597" t="s">
        <v>563</v>
      </c>
      <c r="D16" s="605"/>
      <c r="E16" s="606"/>
      <c r="F16" s="597" t="s">
        <v>564</v>
      </c>
      <c r="G16" s="607"/>
      <c r="I16" s="1165" t="s">
        <v>576</v>
      </c>
      <c r="J16" s="1166"/>
      <c r="K16" s="1166"/>
      <c r="L16" s="1166"/>
      <c r="M16" s="1166"/>
      <c r="N16" s="1167"/>
    </row>
    <row r="17" spans="2:14" ht="13.8" thickBot="1">
      <c r="B17" s="614"/>
      <c r="C17" s="615"/>
      <c r="D17" s="616"/>
      <c r="E17" s="617"/>
      <c r="F17" s="615"/>
      <c r="G17" s="618"/>
      <c r="I17" s="1165" t="s">
        <v>577</v>
      </c>
      <c r="J17" s="1166"/>
      <c r="K17" s="1166"/>
      <c r="L17" s="1166"/>
      <c r="M17" s="1166"/>
      <c r="N17" s="1167"/>
    </row>
    <row r="18" spans="2:14" ht="13.8" thickBot="1">
      <c r="I18" s="655"/>
      <c r="J18" s="656"/>
      <c r="K18" s="656"/>
      <c r="L18" s="656"/>
      <c r="M18" s="656"/>
      <c r="N18" s="657"/>
    </row>
    <row r="19" spans="2:14"/>
  </sheetData>
  <mergeCells count="10">
    <mergeCell ref="I14:N14"/>
    <mergeCell ref="I15:N15"/>
    <mergeCell ref="I16:N16"/>
    <mergeCell ref="I17:N17"/>
    <mergeCell ref="C3:G4"/>
    <mergeCell ref="J5:N5"/>
    <mergeCell ref="J8:M8"/>
    <mergeCell ref="I11:N11"/>
    <mergeCell ref="I12:N12"/>
    <mergeCell ref="I13:N13"/>
  </mergeCells>
  <pageMargins left="0.7" right="0.7" top="0.75" bottom="0.75" header="0.3" footer="0.3"/>
  <pageSetup paperSize="9"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D04A4-8DB6-4A69-8085-D6A1456BBADF}">
  <sheetPr codeName="Sheet22"/>
  <dimension ref="A1:I42"/>
  <sheetViews>
    <sheetView workbookViewId="0">
      <selection activeCell="D33" sqref="D33"/>
    </sheetView>
  </sheetViews>
  <sheetFormatPr defaultColWidth="0" defaultRowHeight="13.2" zeroHeight="1"/>
  <cols>
    <col min="1" max="1" width="18.88671875" style="645" customWidth="1"/>
    <col min="2" max="2" width="13.44140625" style="156" customWidth="1"/>
    <col min="3" max="3" width="8.6640625" style="156" customWidth="1"/>
    <col min="4" max="4" width="8.44140625" style="156" customWidth="1"/>
    <col min="5" max="5" width="13.6640625" style="156" customWidth="1"/>
    <col min="6" max="6" width="17.109375" style="156" customWidth="1"/>
    <col min="7" max="7" width="13.88671875" style="156" bestFit="1" customWidth="1"/>
    <col min="8" max="8" width="40.6640625" style="156" bestFit="1" customWidth="1"/>
    <col min="9" max="9" width="8.6640625" style="156" customWidth="1"/>
    <col min="10" max="21" width="8.6640625" style="156" hidden="1" customWidth="1"/>
    <col min="22" max="16384" width="8.6640625" style="156" hidden="1"/>
  </cols>
  <sheetData>
    <row r="1" spans="1:9">
      <c r="A1" s="642" t="s">
        <v>581</v>
      </c>
      <c r="B1" s="163" t="s">
        <v>582</v>
      </c>
    </row>
    <row r="2" spans="1:9">
      <c r="A2" s="644" t="s">
        <v>583</v>
      </c>
    </row>
    <row r="3" spans="1:9">
      <c r="A3" s="645">
        <v>0</v>
      </c>
      <c r="B3" s="156" t="s">
        <v>584</v>
      </c>
      <c r="C3" s="156" t="s">
        <v>585</v>
      </c>
      <c r="D3" s="643"/>
      <c r="F3" s="156" t="s">
        <v>586</v>
      </c>
      <c r="G3" s="156" t="str">
        <f>F8&amp;":"&amp;F24&amp;":"&amp;F40</f>
        <v>0F:181A:0</v>
      </c>
    </row>
    <row r="4" spans="1:9">
      <c r="A4" s="645">
        <v>1</v>
      </c>
      <c r="B4" s="156" t="s">
        <v>587</v>
      </c>
      <c r="C4" s="156" t="s">
        <v>583</v>
      </c>
      <c r="D4" s="643">
        <v>1</v>
      </c>
      <c r="E4" s="648">
        <f>D4*HEX2DEC(A4)</f>
        <v>1</v>
      </c>
    </row>
    <row r="5" spans="1:9">
      <c r="A5" s="645">
        <v>2</v>
      </c>
      <c r="B5" s="156" t="s">
        <v>588</v>
      </c>
      <c r="C5" s="156" t="s">
        <v>583</v>
      </c>
      <c r="D5" s="643">
        <v>1</v>
      </c>
      <c r="E5" s="648">
        <f>D5*HEX2DEC(A5)</f>
        <v>2</v>
      </c>
      <c r="G5" s="251" t="s">
        <v>589</v>
      </c>
      <c r="H5" s="156" t="s">
        <v>590</v>
      </c>
    </row>
    <row r="6" spans="1:9">
      <c r="A6" s="645">
        <v>4</v>
      </c>
      <c r="B6" s="156" t="s">
        <v>591</v>
      </c>
      <c r="C6" s="156" t="s">
        <v>583</v>
      </c>
      <c r="D6" s="643">
        <v>1</v>
      </c>
      <c r="E6" s="648">
        <f>D6*HEX2DEC(A6)</f>
        <v>4</v>
      </c>
      <c r="G6" s="251" t="s">
        <v>592</v>
      </c>
      <c r="H6" s="156" t="s">
        <v>593</v>
      </c>
    </row>
    <row r="7" spans="1:9">
      <c r="A7" s="645">
        <v>8</v>
      </c>
      <c r="B7" s="156" t="s">
        <v>594</v>
      </c>
      <c r="C7" s="156" t="s">
        <v>583</v>
      </c>
      <c r="D7" s="643">
        <v>1</v>
      </c>
      <c r="E7" s="648">
        <f>D7*HEX2DEC(A7)</f>
        <v>8</v>
      </c>
      <c r="G7" s="251" t="s">
        <v>595</v>
      </c>
      <c r="H7" s="156" t="str">
        <f>"AT+QCFG=""BAND"","&amp;G3</f>
        <v>AT+QCFG="BAND",0F:181A:0</v>
      </c>
    </row>
    <row r="8" spans="1:9">
      <c r="E8" s="648">
        <f>SUM(E4:E7)</f>
        <v>15</v>
      </c>
      <c r="F8" s="647" t="str">
        <f>DEC2HEX(E8,2)</f>
        <v>0F</v>
      </c>
    </row>
    <row r="9" spans="1:9">
      <c r="A9" s="644" t="s">
        <v>596</v>
      </c>
      <c r="F9" s="156" t="s">
        <v>597</v>
      </c>
    </row>
    <row r="10" spans="1:9">
      <c r="A10" s="156" t="str">
        <f>MID(G10,3,30)</f>
        <v>1</v>
      </c>
      <c r="B10" s="156" t="s">
        <v>598</v>
      </c>
      <c r="C10" s="156" t="s">
        <v>599</v>
      </c>
      <c r="D10" s="643">
        <v>0</v>
      </c>
      <c r="E10" s="649">
        <f t="shared" ref="E10:E23" si="0">D10*HEX2DEC(A10)</f>
        <v>0</v>
      </c>
      <c r="G10" s="647" t="s">
        <v>600</v>
      </c>
      <c r="H10" s="647" t="s">
        <v>601</v>
      </c>
      <c r="I10" s="270"/>
    </row>
    <row r="11" spans="1:9">
      <c r="A11" s="156" t="str">
        <f t="shared" ref="A11:A24" si="1">MID(G11,3,30)</f>
        <v>2</v>
      </c>
      <c r="B11" s="156" t="s">
        <v>602</v>
      </c>
      <c r="C11" s="156" t="s">
        <v>599</v>
      </c>
      <c r="D11" s="643">
        <v>1</v>
      </c>
      <c r="E11" s="649">
        <f t="shared" si="0"/>
        <v>2</v>
      </c>
      <c r="G11" s="647" t="s">
        <v>603</v>
      </c>
      <c r="H11" s="647" t="s">
        <v>604</v>
      </c>
      <c r="I11" s="270"/>
    </row>
    <row r="12" spans="1:9">
      <c r="A12" s="156" t="str">
        <f t="shared" si="1"/>
        <v>4</v>
      </c>
      <c r="B12" s="156" t="s">
        <v>605</v>
      </c>
      <c r="C12" s="156" t="s">
        <v>599</v>
      </c>
      <c r="D12" s="643">
        <v>0</v>
      </c>
      <c r="E12" s="649">
        <f t="shared" si="0"/>
        <v>0</v>
      </c>
      <c r="G12" s="647" t="s">
        <v>606</v>
      </c>
      <c r="H12" s="647" t="s">
        <v>607</v>
      </c>
      <c r="I12" s="270"/>
    </row>
    <row r="13" spans="1:9">
      <c r="A13" s="156" t="str">
        <f t="shared" si="1"/>
        <v>8</v>
      </c>
      <c r="B13" s="156" t="s">
        <v>608</v>
      </c>
      <c r="C13" s="156" t="s">
        <v>599</v>
      </c>
      <c r="D13" s="643">
        <v>1</v>
      </c>
      <c r="E13" s="649">
        <f t="shared" si="0"/>
        <v>8</v>
      </c>
      <c r="G13" s="647" t="s">
        <v>609</v>
      </c>
      <c r="H13" s="647" t="s">
        <v>610</v>
      </c>
      <c r="I13" s="270"/>
    </row>
    <row r="14" spans="1:9">
      <c r="A14" s="156" t="str">
        <f t="shared" si="1"/>
        <v>10</v>
      </c>
      <c r="B14" s="156" t="s">
        <v>611</v>
      </c>
      <c r="C14" s="156" t="s">
        <v>599</v>
      </c>
      <c r="D14" s="643">
        <v>1</v>
      </c>
      <c r="E14" s="649">
        <f t="shared" si="0"/>
        <v>16</v>
      </c>
      <c r="G14" s="647" t="s">
        <v>612</v>
      </c>
      <c r="H14" s="647" t="s">
        <v>613</v>
      </c>
      <c r="I14" s="270"/>
    </row>
    <row r="15" spans="1:9">
      <c r="A15" s="156" t="str">
        <f t="shared" si="1"/>
        <v>80</v>
      </c>
      <c r="B15" s="156" t="s">
        <v>614</v>
      </c>
      <c r="C15" s="156" t="s">
        <v>599</v>
      </c>
      <c r="D15" s="643">
        <v>0</v>
      </c>
      <c r="E15" s="649">
        <f t="shared" si="0"/>
        <v>0</v>
      </c>
      <c r="G15" s="647" t="s">
        <v>615</v>
      </c>
      <c r="H15" s="647" t="s">
        <v>616</v>
      </c>
      <c r="I15" s="270"/>
    </row>
    <row r="16" spans="1:9">
      <c r="A16" s="156" t="str">
        <f t="shared" si="1"/>
        <v>800</v>
      </c>
      <c r="B16" s="156" t="s">
        <v>617</v>
      </c>
      <c r="C16" s="156" t="s">
        <v>599</v>
      </c>
      <c r="D16" s="643">
        <v>1</v>
      </c>
      <c r="E16" s="649">
        <f>D16*HEX2DEC(A16)</f>
        <v>2048</v>
      </c>
      <c r="G16" s="647" t="s">
        <v>618</v>
      </c>
      <c r="H16" s="647" t="s">
        <v>619</v>
      </c>
      <c r="I16" s="270"/>
    </row>
    <row r="17" spans="1:9">
      <c r="A17" s="156" t="str">
        <f t="shared" si="1"/>
        <v>1000</v>
      </c>
      <c r="B17" s="156" t="s">
        <v>620</v>
      </c>
      <c r="C17" s="156" t="s">
        <v>599</v>
      </c>
      <c r="D17" s="643">
        <v>1</v>
      </c>
      <c r="E17" s="649">
        <f t="shared" si="0"/>
        <v>4096</v>
      </c>
      <c r="G17" s="647" t="s">
        <v>621</v>
      </c>
      <c r="H17" s="647" t="s">
        <v>622</v>
      </c>
      <c r="I17" s="270"/>
    </row>
    <row r="18" spans="1:9">
      <c r="A18" s="156" t="str">
        <f t="shared" si="1"/>
        <v>20000</v>
      </c>
      <c r="B18" s="156" t="s">
        <v>623</v>
      </c>
      <c r="C18" s="156" t="s">
        <v>599</v>
      </c>
      <c r="D18" s="643">
        <v>0</v>
      </c>
      <c r="E18" s="649">
        <f t="shared" si="0"/>
        <v>0</v>
      </c>
      <c r="G18" s="647" t="s">
        <v>624</v>
      </c>
      <c r="H18" s="647" t="s">
        <v>625</v>
      </c>
      <c r="I18" s="270"/>
    </row>
    <row r="19" spans="1:9">
      <c r="A19" s="156" t="str">
        <f t="shared" si="1"/>
        <v>40000</v>
      </c>
      <c r="B19" s="156" t="s">
        <v>626</v>
      </c>
      <c r="C19" s="156" t="s">
        <v>599</v>
      </c>
      <c r="D19" s="643">
        <v>0</v>
      </c>
      <c r="E19" s="649">
        <f t="shared" si="0"/>
        <v>0</v>
      </c>
      <c r="G19" s="647" t="s">
        <v>627</v>
      </c>
      <c r="H19" s="647" t="s">
        <v>628</v>
      </c>
      <c r="I19" s="270"/>
    </row>
    <row r="20" spans="1:9">
      <c r="A20" s="156" t="str">
        <f t="shared" si="1"/>
        <v>80000</v>
      </c>
      <c r="B20" s="156" t="s">
        <v>629</v>
      </c>
      <c r="C20" s="156" t="s">
        <v>599</v>
      </c>
      <c r="D20" s="643">
        <v>0</v>
      </c>
      <c r="E20" s="649">
        <f t="shared" si="0"/>
        <v>0</v>
      </c>
      <c r="G20" s="647" t="s">
        <v>630</v>
      </c>
      <c r="H20" s="647" t="s">
        <v>631</v>
      </c>
      <c r="I20" s="270"/>
    </row>
    <row r="21" spans="1:9">
      <c r="A21" s="156" t="str">
        <f t="shared" si="1"/>
        <v>2000000</v>
      </c>
      <c r="B21" s="156" t="s">
        <v>632</v>
      </c>
      <c r="C21" s="156" t="s">
        <v>599</v>
      </c>
      <c r="D21" s="643">
        <v>0</v>
      </c>
      <c r="E21" s="649">
        <f t="shared" si="0"/>
        <v>0</v>
      </c>
      <c r="G21" s="647" t="s">
        <v>633</v>
      </c>
      <c r="H21" s="647" t="s">
        <v>634</v>
      </c>
      <c r="I21" s="270"/>
    </row>
    <row r="22" spans="1:9">
      <c r="A22" s="156" t="str">
        <f t="shared" si="1"/>
        <v>8000000</v>
      </c>
      <c r="B22" s="156" t="s">
        <v>635</v>
      </c>
      <c r="C22" s="156" t="s">
        <v>599</v>
      </c>
      <c r="D22" s="643">
        <v>0</v>
      </c>
      <c r="E22" s="649">
        <f t="shared" si="0"/>
        <v>0</v>
      </c>
      <c r="G22" s="647" t="s">
        <v>636</v>
      </c>
      <c r="H22" s="647" t="s">
        <v>637</v>
      </c>
      <c r="I22" s="270"/>
    </row>
    <row r="23" spans="1:9">
      <c r="A23" s="156" t="str">
        <f t="shared" si="1"/>
        <v>4000000000</v>
      </c>
      <c r="B23" s="156" t="s">
        <v>638</v>
      </c>
      <c r="C23" s="156" t="s">
        <v>599</v>
      </c>
      <c r="D23" s="643">
        <v>0</v>
      </c>
      <c r="E23" s="649">
        <f t="shared" si="0"/>
        <v>0</v>
      </c>
      <c r="G23" s="647" t="s">
        <v>639</v>
      </c>
      <c r="H23" s="647" t="s">
        <v>640</v>
      </c>
      <c r="I23" s="270"/>
    </row>
    <row r="24" spans="1:9">
      <c r="A24" s="156" t="str">
        <f t="shared" si="1"/>
        <v>400A0E189F</v>
      </c>
      <c r="B24" s="156" t="s">
        <v>641</v>
      </c>
      <c r="C24" s="156" t="s">
        <v>642</v>
      </c>
      <c r="E24" s="649">
        <f>SUM(E10:E23)</f>
        <v>6170</v>
      </c>
      <c r="F24" s="647" t="str">
        <f>DEC2HEX(E24)</f>
        <v>181A</v>
      </c>
      <c r="G24" s="647" t="s">
        <v>643</v>
      </c>
      <c r="H24" s="647" t="s">
        <v>644</v>
      </c>
      <c r="I24" s="270"/>
    </row>
    <row r="25" spans="1:9">
      <c r="F25" s="646" t="str">
        <f>"S22="&amp;DEC2HEX(E24)</f>
        <v>S22=181A</v>
      </c>
      <c r="G25" s="270"/>
      <c r="H25" s="270"/>
      <c r="I25" s="270"/>
    </row>
    <row r="26" spans="1:9">
      <c r="A26" s="644" t="s">
        <v>645</v>
      </c>
      <c r="E26" s="270"/>
      <c r="G26" s="270"/>
      <c r="H26" s="270"/>
      <c r="I26" s="270"/>
    </row>
    <row r="27" spans="1:9">
      <c r="A27" s="156" t="str">
        <f>MID(G27,3,30)</f>
        <v>1</v>
      </c>
      <c r="B27" s="156" t="s">
        <v>599</v>
      </c>
      <c r="C27" s="156" t="s">
        <v>598</v>
      </c>
      <c r="D27" s="643">
        <v>0</v>
      </c>
      <c r="E27" s="649">
        <f t="shared" ref="E27:E39" si="2">D27*HEX2DEC(A27)</f>
        <v>0</v>
      </c>
      <c r="G27" s="648" t="s">
        <v>600</v>
      </c>
      <c r="H27" s="647" t="s">
        <v>601</v>
      </c>
      <c r="I27" s="270"/>
    </row>
    <row r="28" spans="1:9">
      <c r="A28" s="156" t="str">
        <f t="shared" ref="A28:A39" si="3">MID(G28,3,30)</f>
        <v>2</v>
      </c>
      <c r="B28" s="156" t="s">
        <v>599</v>
      </c>
      <c r="C28" s="156" t="s">
        <v>602</v>
      </c>
      <c r="D28" s="643">
        <v>0</v>
      </c>
      <c r="E28" s="649">
        <f t="shared" si="2"/>
        <v>0</v>
      </c>
      <c r="G28" s="648" t="s">
        <v>603</v>
      </c>
      <c r="H28" s="647" t="s">
        <v>604</v>
      </c>
      <c r="I28" s="270"/>
    </row>
    <row r="29" spans="1:9">
      <c r="A29" s="156" t="str">
        <f t="shared" si="3"/>
        <v>4</v>
      </c>
      <c r="B29" s="156" t="s">
        <v>599</v>
      </c>
      <c r="C29" s="156" t="s">
        <v>605</v>
      </c>
      <c r="D29" s="643">
        <v>0</v>
      </c>
      <c r="E29" s="649">
        <f t="shared" si="2"/>
        <v>0</v>
      </c>
      <c r="G29" s="648" t="s">
        <v>606</v>
      </c>
      <c r="H29" s="647" t="s">
        <v>607</v>
      </c>
      <c r="I29" s="270"/>
    </row>
    <row r="30" spans="1:9">
      <c r="A30" s="156" t="str">
        <f t="shared" si="3"/>
        <v>8</v>
      </c>
      <c r="B30" s="156" t="s">
        <v>599</v>
      </c>
      <c r="C30" s="156" t="s">
        <v>608</v>
      </c>
      <c r="D30" s="643">
        <v>0</v>
      </c>
      <c r="E30" s="649">
        <f t="shared" si="2"/>
        <v>0</v>
      </c>
      <c r="G30" s="648" t="s">
        <v>609</v>
      </c>
      <c r="H30" s="647" t="s">
        <v>610</v>
      </c>
      <c r="I30" s="270"/>
    </row>
    <row r="31" spans="1:9">
      <c r="A31" s="156" t="str">
        <f t="shared" si="3"/>
        <v>10</v>
      </c>
      <c r="B31" s="156" t="s">
        <v>599</v>
      </c>
      <c r="C31" s="156" t="s">
        <v>611</v>
      </c>
      <c r="D31" s="643">
        <v>0</v>
      </c>
      <c r="E31" s="649">
        <f t="shared" si="2"/>
        <v>0</v>
      </c>
      <c r="G31" s="648" t="s">
        <v>612</v>
      </c>
      <c r="H31" s="647" t="s">
        <v>613</v>
      </c>
      <c r="I31" s="270"/>
    </row>
    <row r="32" spans="1:9">
      <c r="A32" s="156" t="str">
        <f t="shared" si="3"/>
        <v>80</v>
      </c>
      <c r="B32" s="156" t="s">
        <v>599</v>
      </c>
      <c r="C32" s="156" t="s">
        <v>614</v>
      </c>
      <c r="D32" s="643">
        <v>0</v>
      </c>
      <c r="E32" s="649">
        <f t="shared" si="2"/>
        <v>0</v>
      </c>
      <c r="G32" s="648" t="s">
        <v>615</v>
      </c>
      <c r="H32" s="647" t="s">
        <v>616</v>
      </c>
      <c r="I32" s="270"/>
    </row>
    <row r="33" spans="1:9">
      <c r="A33" s="156" t="str">
        <f t="shared" si="3"/>
        <v>800</v>
      </c>
      <c r="B33" s="156" t="s">
        <v>599</v>
      </c>
      <c r="C33" s="156" t="s">
        <v>617</v>
      </c>
      <c r="D33" s="643">
        <v>0</v>
      </c>
      <c r="E33" s="649">
        <f t="shared" si="2"/>
        <v>0</v>
      </c>
      <c r="G33" s="648" t="s">
        <v>618</v>
      </c>
      <c r="H33" s="647" t="s">
        <v>619</v>
      </c>
      <c r="I33" s="270"/>
    </row>
    <row r="34" spans="1:9">
      <c r="A34" s="156" t="str">
        <f t="shared" si="3"/>
        <v>1000</v>
      </c>
      <c r="B34" s="156" t="s">
        <v>599</v>
      </c>
      <c r="C34" s="156" t="s">
        <v>620</v>
      </c>
      <c r="D34" s="643">
        <v>0</v>
      </c>
      <c r="E34" s="649">
        <f t="shared" si="2"/>
        <v>0</v>
      </c>
      <c r="G34" s="648" t="s">
        <v>621</v>
      </c>
      <c r="H34" s="647" t="s">
        <v>622</v>
      </c>
      <c r="I34" s="270"/>
    </row>
    <row r="35" spans="1:9">
      <c r="A35" s="156" t="str">
        <f t="shared" si="3"/>
        <v>20000</v>
      </c>
      <c r="B35" s="156" t="s">
        <v>599</v>
      </c>
      <c r="C35" s="156" t="s">
        <v>623</v>
      </c>
      <c r="D35" s="643">
        <v>0</v>
      </c>
      <c r="E35" s="649">
        <f t="shared" si="2"/>
        <v>0</v>
      </c>
      <c r="G35" s="648" t="s">
        <v>624</v>
      </c>
      <c r="H35" s="647" t="s">
        <v>625</v>
      </c>
      <c r="I35" s="270"/>
    </row>
    <row r="36" spans="1:9">
      <c r="A36" s="156" t="str">
        <f t="shared" si="3"/>
        <v>40000</v>
      </c>
      <c r="B36" s="156" t="s">
        <v>599</v>
      </c>
      <c r="C36" s="156" t="s">
        <v>626</v>
      </c>
      <c r="D36" s="643">
        <v>0</v>
      </c>
      <c r="E36" s="649">
        <f t="shared" si="2"/>
        <v>0</v>
      </c>
      <c r="G36" s="648" t="s">
        <v>627</v>
      </c>
      <c r="H36" s="647" t="s">
        <v>628</v>
      </c>
      <c r="I36" s="270"/>
    </row>
    <row r="37" spans="1:9">
      <c r="A37" s="156" t="str">
        <f t="shared" si="3"/>
        <v>80000</v>
      </c>
      <c r="B37" s="156" t="s">
        <v>599</v>
      </c>
      <c r="C37" s="156" t="s">
        <v>629</v>
      </c>
      <c r="D37" s="643">
        <v>0</v>
      </c>
      <c r="E37" s="649">
        <f>D37*HEX2DEC(A37)</f>
        <v>0</v>
      </c>
      <c r="G37" s="648" t="s">
        <v>630</v>
      </c>
      <c r="H37" s="647" t="s">
        <v>631</v>
      </c>
      <c r="I37" s="270"/>
    </row>
    <row r="38" spans="1:9">
      <c r="A38" s="156" t="str">
        <f t="shared" si="3"/>
        <v>2000000</v>
      </c>
      <c r="B38" s="156" t="s">
        <v>599</v>
      </c>
      <c r="C38" s="156" t="s">
        <v>632</v>
      </c>
      <c r="D38" s="643">
        <v>0</v>
      </c>
      <c r="E38" s="649">
        <f t="shared" si="2"/>
        <v>0</v>
      </c>
      <c r="G38" s="648" t="s">
        <v>633</v>
      </c>
      <c r="H38" s="647" t="s">
        <v>634</v>
      </c>
      <c r="I38" s="270"/>
    </row>
    <row r="39" spans="1:9">
      <c r="A39" s="156" t="str">
        <f t="shared" si="3"/>
        <v>8000000</v>
      </c>
      <c r="B39" s="156" t="s">
        <v>599</v>
      </c>
      <c r="C39" s="156" t="s">
        <v>635</v>
      </c>
      <c r="D39" s="643">
        <v>0</v>
      </c>
      <c r="E39" s="649">
        <f t="shared" si="2"/>
        <v>0</v>
      </c>
      <c r="G39" s="648" t="s">
        <v>636</v>
      </c>
      <c r="H39" s="647" t="s">
        <v>637</v>
      </c>
      <c r="I39" s="270"/>
    </row>
    <row r="40" spans="1:9">
      <c r="E40" s="649">
        <f>SUM(E27:E39)</f>
        <v>0</v>
      </c>
      <c r="F40" s="647" t="str">
        <f>DEC2HEX(E40)</f>
        <v>0</v>
      </c>
    </row>
    <row r="41" spans="1:9">
      <c r="F41" s="646" t="str">
        <f>"S22="&amp;DEC2HEX(E40)</f>
        <v>S22=0</v>
      </c>
    </row>
    <row r="42" spans="1:9"/>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92625-5AC1-4171-A4C8-7CE04CCDF759}">
  <sheetPr codeName="Sheet24"/>
  <dimension ref="A2:T201"/>
  <sheetViews>
    <sheetView topLeftCell="A20" zoomScaleNormal="100" workbookViewId="0">
      <selection activeCell="G197" sqref="G197"/>
    </sheetView>
  </sheetViews>
  <sheetFormatPr defaultColWidth="8.88671875" defaultRowHeight="13.2"/>
  <cols>
    <col min="1" max="5" width="8.88671875" style="156"/>
    <col min="6" max="6" width="14.109375" style="156" customWidth="1"/>
    <col min="7" max="17" width="8.88671875" style="156"/>
    <col min="18" max="18" width="10" style="156" customWidth="1"/>
    <col min="19" max="16384" width="8.88671875" style="156"/>
  </cols>
  <sheetData>
    <row r="2" spans="1:7" ht="17.399999999999999">
      <c r="A2" s="1110" t="s">
        <v>1014</v>
      </c>
      <c r="C2" s="1111"/>
    </row>
    <row r="3" spans="1:7">
      <c r="A3" s="156" t="s">
        <v>1015</v>
      </c>
      <c r="C3" s="1111"/>
      <c r="F3" s="645"/>
      <c r="G3" s="156" t="s">
        <v>1016</v>
      </c>
    </row>
    <row r="4" spans="1:7">
      <c r="A4" s="243" t="s">
        <v>1015</v>
      </c>
      <c r="C4" s="1112"/>
      <c r="G4" s="156" t="s">
        <v>1017</v>
      </c>
    </row>
    <row r="5" spans="1:7">
      <c r="A5" s="243" t="s">
        <v>1018</v>
      </c>
      <c r="C5" s="1112"/>
    </row>
    <row r="6" spans="1:7">
      <c r="A6" s="243" t="s">
        <v>1019</v>
      </c>
      <c r="B6" s="243"/>
      <c r="C6" s="1112" t="s">
        <v>1020</v>
      </c>
    </row>
    <row r="7" spans="1:7">
      <c r="C7" s="1111"/>
      <c r="F7" s="645"/>
      <c r="G7" s="156" t="s">
        <v>301</v>
      </c>
    </row>
    <row r="8" spans="1:7">
      <c r="A8" s="156" t="s">
        <v>1021</v>
      </c>
      <c r="C8" s="1111" t="s">
        <v>1022</v>
      </c>
      <c r="D8" s="156" t="s">
        <v>1023</v>
      </c>
      <c r="E8" s="156" t="s">
        <v>1024</v>
      </c>
      <c r="F8" s="1113" t="s">
        <v>1025</v>
      </c>
    </row>
    <row r="9" spans="1:7">
      <c r="A9" s="238">
        <f t="shared" ref="A9:A72" si="0">FIND(B9,$F$8,1)</f>
        <v>1</v>
      </c>
      <c r="B9" s="1111" t="s">
        <v>598</v>
      </c>
      <c r="C9" s="958">
        <v>0</v>
      </c>
      <c r="D9" s="156" t="str">
        <f>C16&amp;C15&amp;C14&amp;C13&amp;C12&amp;C11&amp;C10&amp;C9</f>
        <v>00000000</v>
      </c>
      <c r="E9" s="156" t="str">
        <f>BIN2HEX(D9,2)</f>
        <v>00</v>
      </c>
      <c r="F9" s="1114" t="str" cm="1">
        <f t="array" ref="F9">RemoveLeadingZeros(E89&amp;E81&amp;E73&amp;E65&amp;E57&amp;E49&amp;E41&amp;E33&amp;E25&amp;E17&amp;E9)</f>
        <v>80000</v>
      </c>
    </row>
    <row r="10" spans="1:7">
      <c r="A10" s="238">
        <f t="shared" si="0"/>
        <v>4</v>
      </c>
      <c r="B10" s="1111" t="s">
        <v>602</v>
      </c>
      <c r="C10" s="958">
        <v>0</v>
      </c>
      <c r="F10" s="645"/>
    </row>
    <row r="11" spans="1:7">
      <c r="A11" s="238">
        <f t="shared" si="0"/>
        <v>7</v>
      </c>
      <c r="B11" s="1111" t="s">
        <v>605</v>
      </c>
      <c r="C11" s="958">
        <v>0</v>
      </c>
    </row>
    <row r="12" spans="1:7">
      <c r="A12" s="238">
        <f t="shared" si="0"/>
        <v>10</v>
      </c>
      <c r="B12" s="1111" t="s">
        <v>608</v>
      </c>
      <c r="C12" s="958">
        <v>0</v>
      </c>
    </row>
    <row r="13" spans="1:7">
      <c r="A13" s="238">
        <f t="shared" si="0"/>
        <v>13</v>
      </c>
      <c r="B13" s="1111" t="s">
        <v>611</v>
      </c>
      <c r="C13" s="958">
        <v>0</v>
      </c>
    </row>
    <row r="14" spans="1:7" hidden="1">
      <c r="A14" s="238">
        <f t="shared" si="0"/>
        <v>59</v>
      </c>
      <c r="B14" s="1115" t="s">
        <v>1026</v>
      </c>
      <c r="C14" s="958">
        <v>0</v>
      </c>
    </row>
    <row r="15" spans="1:7" hidden="1">
      <c r="A15" s="238" t="e">
        <f t="shared" si="0"/>
        <v>#VALUE!</v>
      </c>
      <c r="B15" s="1111" t="s">
        <v>1027</v>
      </c>
      <c r="C15" s="958">
        <v>0</v>
      </c>
    </row>
    <row r="16" spans="1:7">
      <c r="A16" s="238">
        <f t="shared" si="0"/>
        <v>16</v>
      </c>
      <c r="B16" s="1111" t="s">
        <v>614</v>
      </c>
      <c r="C16" s="958">
        <v>0</v>
      </c>
    </row>
    <row r="17" spans="1:5" hidden="1">
      <c r="A17" s="238" t="e">
        <f t="shared" si="0"/>
        <v>#VALUE!</v>
      </c>
      <c r="B17" s="1111" t="s">
        <v>1028</v>
      </c>
      <c r="C17" s="958">
        <v>0</v>
      </c>
      <c r="D17" s="156" t="str">
        <f>C24&amp;C23&amp;C22&amp;C21&amp;C20&amp;C19&amp;C18&amp;C17</f>
        <v>00000000</v>
      </c>
      <c r="E17" s="156" t="str">
        <f>BIN2HEX(D17,2)</f>
        <v>00</v>
      </c>
    </row>
    <row r="18" spans="1:5" hidden="1">
      <c r="A18" s="238" t="e">
        <f t="shared" si="0"/>
        <v>#VALUE!</v>
      </c>
      <c r="B18" s="1111" t="s">
        <v>1029</v>
      </c>
      <c r="C18" s="958">
        <v>0</v>
      </c>
    </row>
    <row r="19" spans="1:5" hidden="1">
      <c r="A19" s="238" t="e">
        <f t="shared" si="0"/>
        <v>#VALUE!</v>
      </c>
      <c r="B19" s="1111" t="s">
        <v>1030</v>
      </c>
      <c r="C19" s="958">
        <v>0</v>
      </c>
    </row>
    <row r="20" spans="1:5">
      <c r="A20" s="238">
        <f t="shared" si="0"/>
        <v>19</v>
      </c>
      <c r="B20" s="1111" t="s">
        <v>617</v>
      </c>
      <c r="C20" s="958">
        <v>0</v>
      </c>
    </row>
    <row r="21" spans="1:5">
      <c r="A21" s="238">
        <f t="shared" si="0"/>
        <v>23</v>
      </c>
      <c r="B21" s="1111" t="s">
        <v>620</v>
      </c>
      <c r="C21" s="958">
        <v>0</v>
      </c>
    </row>
    <row r="22" spans="1:5" hidden="1">
      <c r="A22" s="238">
        <f t="shared" si="0"/>
        <v>27</v>
      </c>
      <c r="B22" s="1115" t="s">
        <v>1031</v>
      </c>
      <c r="C22" s="958">
        <v>0</v>
      </c>
    </row>
    <row r="23" spans="1:5" hidden="1">
      <c r="A23" s="238" t="e">
        <f t="shared" si="0"/>
        <v>#VALUE!</v>
      </c>
      <c r="B23" s="1111" t="s">
        <v>1032</v>
      </c>
      <c r="C23" s="958">
        <v>0</v>
      </c>
    </row>
    <row r="24" spans="1:5" hidden="1">
      <c r="A24" s="238" t="e">
        <f t="shared" si="0"/>
        <v>#VALUE!</v>
      </c>
      <c r="B24" s="1111" t="s">
        <v>1033</v>
      </c>
      <c r="C24" s="958">
        <v>0</v>
      </c>
    </row>
    <row r="25" spans="1:5" hidden="1">
      <c r="A25" s="238" t="e">
        <f t="shared" si="0"/>
        <v>#VALUE!</v>
      </c>
      <c r="B25" s="1111" t="s">
        <v>1034</v>
      </c>
      <c r="C25" s="958">
        <v>0</v>
      </c>
      <c r="D25" s="156" t="str">
        <f>C32&amp;C31&amp;C30&amp;C29&amp;C28&amp;C27&amp;C26&amp;C25</f>
        <v>00001000</v>
      </c>
      <c r="E25" s="156" t="str">
        <f>BIN2HEX(D25,2)</f>
        <v>08</v>
      </c>
    </row>
    <row r="26" spans="1:5">
      <c r="A26" s="238">
        <f t="shared" si="0"/>
        <v>31</v>
      </c>
      <c r="B26" s="1111" t="s">
        <v>623</v>
      </c>
      <c r="C26" s="958">
        <v>0</v>
      </c>
    </row>
    <row r="27" spans="1:5">
      <c r="A27" s="238">
        <f t="shared" si="0"/>
        <v>35</v>
      </c>
      <c r="B27" s="1111" t="s">
        <v>626</v>
      </c>
      <c r="C27" s="958">
        <v>0</v>
      </c>
    </row>
    <row r="28" spans="1:5">
      <c r="A28" s="238">
        <f t="shared" si="0"/>
        <v>39</v>
      </c>
      <c r="B28" s="1111" t="s">
        <v>629</v>
      </c>
      <c r="C28" s="958">
        <v>1</v>
      </c>
    </row>
    <row r="29" spans="1:5" hidden="1">
      <c r="A29" s="238" t="e">
        <f t="shared" si="0"/>
        <v>#VALUE!</v>
      </c>
      <c r="B29" s="1111" t="s">
        <v>1035</v>
      </c>
      <c r="C29" s="958">
        <v>0</v>
      </c>
    </row>
    <row r="30" spans="1:5" hidden="1">
      <c r="A30" s="238" t="e">
        <f t="shared" si="0"/>
        <v>#VALUE!</v>
      </c>
      <c r="B30" s="1111" t="s">
        <v>1036</v>
      </c>
      <c r="C30" s="958">
        <v>0</v>
      </c>
    </row>
    <row r="31" spans="1:5" hidden="1">
      <c r="A31" s="238" t="e">
        <f t="shared" si="0"/>
        <v>#VALUE!</v>
      </c>
      <c r="B31" s="1111" t="s">
        <v>1037</v>
      </c>
      <c r="C31" s="958">
        <v>0</v>
      </c>
    </row>
    <row r="32" spans="1:5" hidden="1">
      <c r="A32" s="238" t="e">
        <f t="shared" si="0"/>
        <v>#VALUE!</v>
      </c>
      <c r="B32" s="1111" t="s">
        <v>1038</v>
      </c>
      <c r="C32" s="958">
        <v>0</v>
      </c>
    </row>
    <row r="33" spans="1:18">
      <c r="A33" s="238">
        <f t="shared" si="0"/>
        <v>43</v>
      </c>
      <c r="B33" s="1111" t="s">
        <v>1039</v>
      </c>
      <c r="C33" s="958">
        <v>0</v>
      </c>
      <c r="D33" s="156" t="str">
        <f>C40&amp;C39&amp;C38&amp;C37&amp;C36&amp;C35&amp;C34&amp;C33</f>
        <v>00000000</v>
      </c>
      <c r="E33" s="156" t="str">
        <f>BIN2HEX(D33,2)</f>
        <v>00</v>
      </c>
    </row>
    <row r="34" spans="1:18">
      <c r="A34" s="238">
        <f t="shared" si="0"/>
        <v>47</v>
      </c>
      <c r="B34" s="1111" t="s">
        <v>632</v>
      </c>
      <c r="C34" s="958">
        <v>0</v>
      </c>
    </row>
    <row r="35" spans="1:18">
      <c r="A35" s="238">
        <f t="shared" si="0"/>
        <v>51</v>
      </c>
      <c r="B35" s="1111" t="s">
        <v>1040</v>
      </c>
      <c r="C35" s="958">
        <v>0</v>
      </c>
    </row>
    <row r="36" spans="1:18">
      <c r="A36" s="238">
        <f t="shared" si="0"/>
        <v>55</v>
      </c>
      <c r="B36" s="1111" t="s">
        <v>635</v>
      </c>
      <c r="C36" s="958">
        <v>0</v>
      </c>
      <c r="R36" s="670" t="s">
        <v>1113</v>
      </c>
    </row>
    <row r="37" spans="1:18" hidden="1">
      <c r="A37" s="238" t="e">
        <f t="shared" si="0"/>
        <v>#VALUE!</v>
      </c>
      <c r="B37" s="1111" t="s">
        <v>1041</v>
      </c>
      <c r="C37" s="958">
        <v>0</v>
      </c>
      <c r="R37" s="670"/>
    </row>
    <row r="38" spans="1:18" hidden="1">
      <c r="A38" s="238" t="e">
        <f t="shared" si="0"/>
        <v>#VALUE!</v>
      </c>
      <c r="B38" s="1111" t="s">
        <v>1042</v>
      </c>
      <c r="C38" s="958">
        <v>0</v>
      </c>
      <c r="R38" s="670"/>
    </row>
    <row r="39" spans="1:18" hidden="1">
      <c r="A39" s="238" t="e">
        <f t="shared" si="0"/>
        <v>#VALUE!</v>
      </c>
      <c r="B39" s="1111" t="s">
        <v>1043</v>
      </c>
      <c r="C39" s="958">
        <v>0</v>
      </c>
      <c r="R39" s="670"/>
    </row>
    <row r="40" spans="1:18" hidden="1">
      <c r="A40" s="238" t="e">
        <f t="shared" si="0"/>
        <v>#VALUE!</v>
      </c>
      <c r="B40" s="1111" t="s">
        <v>1044</v>
      </c>
      <c r="C40" s="958">
        <v>0</v>
      </c>
      <c r="R40" s="670"/>
    </row>
    <row r="41" spans="1:18" hidden="1">
      <c r="A41" s="238" t="e">
        <f t="shared" si="0"/>
        <v>#VALUE!</v>
      </c>
      <c r="B41" s="1111" t="s">
        <v>1045</v>
      </c>
      <c r="C41" s="958">
        <v>0</v>
      </c>
      <c r="D41" s="156" t="str">
        <f>C48&amp;C47&amp;C46&amp;C45&amp;C44&amp;C43&amp;C42&amp;C41</f>
        <v>00000000</v>
      </c>
      <c r="E41" s="156" t="str">
        <f>BIN2HEX(D41,2)</f>
        <v>00</v>
      </c>
      <c r="R41" s="670"/>
    </row>
    <row r="42" spans="1:18" hidden="1">
      <c r="A42" s="238" t="e">
        <f t="shared" si="0"/>
        <v>#VALUE!</v>
      </c>
      <c r="B42" s="1111" t="s">
        <v>1046</v>
      </c>
      <c r="C42" s="958">
        <v>0</v>
      </c>
      <c r="R42" s="670"/>
    </row>
    <row r="43" spans="1:18" hidden="1">
      <c r="A43" s="238" t="e">
        <f t="shared" si="0"/>
        <v>#VALUE!</v>
      </c>
      <c r="B43" s="1111" t="s">
        <v>1047</v>
      </c>
      <c r="C43" s="958">
        <v>0</v>
      </c>
      <c r="R43" s="670"/>
    </row>
    <row r="44" spans="1:18" hidden="1">
      <c r="A44" s="238" t="e">
        <f t="shared" si="0"/>
        <v>#VALUE!</v>
      </c>
      <c r="B44" s="1111" t="s">
        <v>1048</v>
      </c>
      <c r="C44" s="958">
        <v>0</v>
      </c>
      <c r="R44" s="670"/>
    </row>
    <row r="45" spans="1:18" hidden="1">
      <c r="A45" s="238" t="e">
        <f t="shared" si="0"/>
        <v>#VALUE!</v>
      </c>
      <c r="B45" s="1111" t="s">
        <v>1049</v>
      </c>
      <c r="C45" s="958">
        <v>0</v>
      </c>
      <c r="R45" s="670"/>
    </row>
    <row r="46" spans="1:18" hidden="1">
      <c r="A46" s="238" t="e">
        <f t="shared" si="0"/>
        <v>#VALUE!</v>
      </c>
      <c r="B46" s="1111" t="s">
        <v>1050</v>
      </c>
      <c r="C46" s="958">
        <v>0</v>
      </c>
      <c r="R46" s="670"/>
    </row>
    <row r="47" spans="1:18" hidden="1">
      <c r="A47" s="238" t="e">
        <f t="shared" si="0"/>
        <v>#VALUE!</v>
      </c>
      <c r="B47" s="1111" t="s">
        <v>638</v>
      </c>
      <c r="C47" s="958">
        <v>0</v>
      </c>
      <c r="R47" s="670"/>
    </row>
    <row r="48" spans="1:18" hidden="1">
      <c r="A48" s="238" t="e">
        <f t="shared" si="0"/>
        <v>#VALUE!</v>
      </c>
      <c r="B48" s="1111" t="s">
        <v>1051</v>
      </c>
      <c r="C48" s="958">
        <v>0</v>
      </c>
      <c r="R48" s="670"/>
    </row>
    <row r="49" spans="1:18" hidden="1">
      <c r="A49" s="238" t="e">
        <f t="shared" si="0"/>
        <v>#VALUE!</v>
      </c>
      <c r="B49" s="1111" t="s">
        <v>1052</v>
      </c>
      <c r="C49" s="958">
        <v>0</v>
      </c>
      <c r="D49" s="156" t="str">
        <f>C56&amp;C55&amp;C54&amp;C53&amp;C52&amp;C51&amp;C50&amp;C49</f>
        <v>00000000</v>
      </c>
      <c r="E49" s="156" t="str">
        <f>BIN2HEX(D49,2)</f>
        <v>00</v>
      </c>
      <c r="R49" s="670"/>
    </row>
    <row r="50" spans="1:18" hidden="1">
      <c r="A50" s="238" t="e">
        <f t="shared" si="0"/>
        <v>#VALUE!</v>
      </c>
      <c r="B50" s="1111" t="s">
        <v>1053</v>
      </c>
      <c r="C50" s="958">
        <v>0</v>
      </c>
      <c r="R50" s="670"/>
    </row>
    <row r="51" spans="1:18" hidden="1">
      <c r="A51" s="238" t="e">
        <f t="shared" si="0"/>
        <v>#VALUE!</v>
      </c>
      <c r="B51" s="1111" t="s">
        <v>1054</v>
      </c>
      <c r="C51" s="958">
        <v>0</v>
      </c>
      <c r="R51" s="670"/>
    </row>
    <row r="52" spans="1:18" hidden="1">
      <c r="A52" s="238" t="e">
        <f t="shared" si="0"/>
        <v>#VALUE!</v>
      </c>
      <c r="B52" s="1111" t="s">
        <v>1055</v>
      </c>
      <c r="C52" s="958">
        <v>0</v>
      </c>
      <c r="R52" s="670"/>
    </row>
    <row r="53" spans="1:18" hidden="1">
      <c r="A53" s="238" t="e">
        <f t="shared" si="0"/>
        <v>#VALUE!</v>
      </c>
      <c r="B53" s="1111" t="s">
        <v>1056</v>
      </c>
      <c r="C53" s="958">
        <v>0</v>
      </c>
      <c r="R53" s="670"/>
    </row>
    <row r="54" spans="1:18" hidden="1">
      <c r="A54" s="238" t="e">
        <f t="shared" si="0"/>
        <v>#VALUE!</v>
      </c>
      <c r="B54" s="1111" t="s">
        <v>1057</v>
      </c>
      <c r="C54" s="958">
        <v>0</v>
      </c>
      <c r="R54" s="670"/>
    </row>
    <row r="55" spans="1:18" hidden="1">
      <c r="A55" s="238" t="e">
        <f t="shared" si="0"/>
        <v>#VALUE!</v>
      </c>
      <c r="B55" s="1111" t="s">
        <v>1058</v>
      </c>
      <c r="C55" s="958">
        <v>0</v>
      </c>
      <c r="R55" s="670"/>
    </row>
    <row r="56" spans="1:18" hidden="1">
      <c r="A56" s="238" t="e">
        <f t="shared" si="0"/>
        <v>#VALUE!</v>
      </c>
      <c r="B56" s="1111" t="s">
        <v>1059</v>
      </c>
      <c r="C56" s="958">
        <v>0</v>
      </c>
      <c r="R56" s="670"/>
    </row>
    <row r="57" spans="1:18" hidden="1">
      <c r="A57" s="238" t="e">
        <f t="shared" si="0"/>
        <v>#VALUE!</v>
      </c>
      <c r="B57" s="1111" t="s">
        <v>1060</v>
      </c>
      <c r="C57" s="958">
        <v>0</v>
      </c>
      <c r="D57" s="156" t="str">
        <f>C64&amp;C63&amp;C62&amp;C61&amp;C60&amp;C59&amp;C58&amp;C57</f>
        <v>00000000</v>
      </c>
      <c r="E57" s="156" t="str">
        <f>BIN2HEX(D57,2)</f>
        <v>00</v>
      </c>
      <c r="R57" s="670"/>
    </row>
    <row r="58" spans="1:18" hidden="1">
      <c r="A58" s="238" t="e">
        <f t="shared" si="0"/>
        <v>#VALUE!</v>
      </c>
      <c r="B58" s="1111" t="s">
        <v>1061</v>
      </c>
      <c r="C58" s="958">
        <v>0</v>
      </c>
      <c r="R58" s="670"/>
    </row>
    <row r="59" spans="1:18" hidden="1">
      <c r="A59" s="238" t="e">
        <f t="shared" si="0"/>
        <v>#VALUE!</v>
      </c>
      <c r="B59" s="1111" t="s">
        <v>1062</v>
      </c>
      <c r="C59" s="958">
        <v>0</v>
      </c>
      <c r="R59" s="670"/>
    </row>
    <row r="60" spans="1:18" hidden="1">
      <c r="A60" s="238" t="e">
        <f t="shared" si="0"/>
        <v>#VALUE!</v>
      </c>
      <c r="B60" s="1111" t="s">
        <v>1063</v>
      </c>
      <c r="C60" s="958">
        <v>0</v>
      </c>
      <c r="R60" s="670"/>
    </row>
    <row r="61" spans="1:18" hidden="1">
      <c r="A61" s="238" t="e">
        <f t="shared" si="0"/>
        <v>#VALUE!</v>
      </c>
      <c r="B61" s="1111" t="s">
        <v>1064</v>
      </c>
      <c r="C61" s="958">
        <v>0</v>
      </c>
      <c r="R61" s="670"/>
    </row>
    <row r="62" spans="1:18" hidden="1">
      <c r="A62" s="238" t="e">
        <f t="shared" si="0"/>
        <v>#VALUE!</v>
      </c>
      <c r="B62" s="1111" t="s">
        <v>1065</v>
      </c>
      <c r="C62" s="958">
        <v>0</v>
      </c>
      <c r="R62" s="670"/>
    </row>
    <row r="63" spans="1:18" hidden="1">
      <c r="A63" s="238" t="e">
        <f t="shared" si="0"/>
        <v>#VALUE!</v>
      </c>
      <c r="B63" s="1111" t="s">
        <v>1066</v>
      </c>
      <c r="C63" s="958">
        <v>0</v>
      </c>
      <c r="R63" s="670"/>
    </row>
    <row r="64" spans="1:18" hidden="1">
      <c r="A64" s="238" t="e">
        <f t="shared" si="0"/>
        <v>#VALUE!</v>
      </c>
      <c r="B64" s="1111" t="s">
        <v>1067</v>
      </c>
      <c r="C64" s="958">
        <v>0</v>
      </c>
      <c r="R64" s="670"/>
    </row>
    <row r="65" spans="1:18" hidden="1">
      <c r="A65" s="238" t="e">
        <f t="shared" si="0"/>
        <v>#VALUE!</v>
      </c>
      <c r="B65" s="1111" t="s">
        <v>1068</v>
      </c>
      <c r="C65" s="958">
        <v>0</v>
      </c>
      <c r="D65" s="156" t="str">
        <f>C72&amp;C71&amp;C70&amp;C69&amp;C68&amp;C67&amp;C66&amp;C65</f>
        <v>00000000</v>
      </c>
      <c r="E65" s="156" t="str">
        <f>BIN2HEX(D65,2)</f>
        <v>00</v>
      </c>
      <c r="R65" s="670"/>
    </row>
    <row r="66" spans="1:18" hidden="1">
      <c r="A66" s="238" t="e">
        <f t="shared" si="0"/>
        <v>#VALUE!</v>
      </c>
      <c r="B66" s="1111" t="s">
        <v>1069</v>
      </c>
      <c r="C66" s="958">
        <v>0</v>
      </c>
      <c r="R66" s="670"/>
    </row>
    <row r="67" spans="1:18" hidden="1">
      <c r="A67" s="238" t="e">
        <f t="shared" si="0"/>
        <v>#VALUE!</v>
      </c>
      <c r="B67" s="1111" t="s">
        <v>1070</v>
      </c>
      <c r="C67" s="958">
        <v>0</v>
      </c>
      <c r="R67" s="670"/>
    </row>
    <row r="68" spans="1:18" hidden="1">
      <c r="A68" s="238" t="e">
        <f t="shared" si="0"/>
        <v>#VALUE!</v>
      </c>
      <c r="B68" s="1111" t="s">
        <v>1071</v>
      </c>
      <c r="C68" s="958">
        <v>0</v>
      </c>
      <c r="R68" s="670"/>
    </row>
    <row r="69" spans="1:18" hidden="1">
      <c r="A69" s="238" t="e">
        <f t="shared" si="0"/>
        <v>#VALUE!</v>
      </c>
      <c r="B69" s="1111" t="s">
        <v>1072</v>
      </c>
      <c r="C69" s="958">
        <v>0</v>
      </c>
      <c r="R69" s="670"/>
    </row>
    <row r="70" spans="1:18" hidden="1">
      <c r="A70" s="238" t="e">
        <f t="shared" si="0"/>
        <v>#VALUE!</v>
      </c>
      <c r="B70" s="1111" t="s">
        <v>1073</v>
      </c>
      <c r="C70" s="958">
        <v>0</v>
      </c>
      <c r="R70" s="670"/>
    </row>
    <row r="71" spans="1:18" hidden="1">
      <c r="A71" s="238" t="e">
        <f t="shared" si="0"/>
        <v>#VALUE!</v>
      </c>
      <c r="B71" s="1111" t="s">
        <v>1074</v>
      </c>
      <c r="C71" s="958">
        <v>0</v>
      </c>
      <c r="R71" s="670"/>
    </row>
    <row r="72" spans="1:18" hidden="1">
      <c r="A72" s="238" t="e">
        <f t="shared" si="0"/>
        <v>#VALUE!</v>
      </c>
      <c r="B72" s="1111" t="s">
        <v>1075</v>
      </c>
      <c r="C72" s="958">
        <v>0</v>
      </c>
      <c r="R72" s="670"/>
    </row>
    <row r="73" spans="1:18" hidden="1">
      <c r="A73" s="238" t="e">
        <f t="shared" ref="A73:A96" si="1">FIND(B73,$F$8,1)</f>
        <v>#VALUE!</v>
      </c>
      <c r="B73" s="1111" t="s">
        <v>1076</v>
      </c>
      <c r="C73" s="958">
        <v>0</v>
      </c>
      <c r="D73" s="156" t="str">
        <f>C80&amp;C79&amp;C78&amp;C77&amp;C76&amp;C75&amp;C74&amp;C73</f>
        <v>00000000</v>
      </c>
      <c r="E73" s="156" t="str">
        <f>BIN2HEX(D73,2)</f>
        <v>00</v>
      </c>
      <c r="R73" s="670"/>
    </row>
    <row r="74" spans="1:18">
      <c r="A74" s="238">
        <f t="shared" si="1"/>
        <v>59</v>
      </c>
      <c r="B74" s="1111" t="s">
        <v>1077</v>
      </c>
      <c r="C74" s="958">
        <v>0</v>
      </c>
      <c r="R74" s="670" t="s">
        <v>1112</v>
      </c>
    </row>
    <row r="75" spans="1:18" hidden="1">
      <c r="A75" s="238" t="e">
        <f t="shared" si="1"/>
        <v>#VALUE!</v>
      </c>
      <c r="B75" s="1111" t="s">
        <v>1078</v>
      </c>
      <c r="C75" s="958">
        <v>0</v>
      </c>
    </row>
    <row r="76" spans="1:18" hidden="1">
      <c r="A76" s="238" t="e">
        <f t="shared" si="1"/>
        <v>#VALUE!</v>
      </c>
      <c r="B76" s="1111" t="s">
        <v>1079</v>
      </c>
      <c r="C76" s="958">
        <v>0</v>
      </c>
    </row>
    <row r="77" spans="1:18" hidden="1">
      <c r="A77" s="238" t="e">
        <f t="shared" si="1"/>
        <v>#VALUE!</v>
      </c>
      <c r="B77" s="1111" t="s">
        <v>1080</v>
      </c>
      <c r="C77" s="958">
        <v>0</v>
      </c>
    </row>
    <row r="78" spans="1:18" hidden="1">
      <c r="A78" s="238" t="e">
        <f t="shared" si="1"/>
        <v>#VALUE!</v>
      </c>
      <c r="B78" s="1111" t="s">
        <v>1081</v>
      </c>
      <c r="C78" s="958">
        <v>0</v>
      </c>
    </row>
    <row r="79" spans="1:18" hidden="1">
      <c r="A79" s="238" t="e">
        <f t="shared" si="1"/>
        <v>#VALUE!</v>
      </c>
      <c r="B79" s="1111" t="s">
        <v>1082</v>
      </c>
      <c r="C79" s="958">
        <v>0</v>
      </c>
    </row>
    <row r="80" spans="1:18" hidden="1">
      <c r="A80" s="238" t="e">
        <f t="shared" si="1"/>
        <v>#VALUE!</v>
      </c>
      <c r="B80" s="1111" t="s">
        <v>1083</v>
      </c>
      <c r="C80" s="958">
        <v>0</v>
      </c>
    </row>
    <row r="81" spans="1:5" hidden="1">
      <c r="A81" s="238" t="e">
        <f t="shared" si="1"/>
        <v>#VALUE!</v>
      </c>
      <c r="B81" s="1111" t="s">
        <v>1084</v>
      </c>
      <c r="C81" s="958">
        <v>0</v>
      </c>
      <c r="D81" s="156" t="str">
        <f>C88&amp;C87&amp;C86&amp;C85&amp;C84&amp;C83&amp;C82&amp;C81</f>
        <v>00000000</v>
      </c>
      <c r="E81" s="156" t="str">
        <f>BIN2HEX(D81,2)</f>
        <v>00</v>
      </c>
    </row>
    <row r="82" spans="1:5" hidden="1">
      <c r="A82" s="238" t="e">
        <f t="shared" si="1"/>
        <v>#VALUE!</v>
      </c>
      <c r="B82" s="1111" t="s">
        <v>1085</v>
      </c>
      <c r="C82" s="958">
        <v>0</v>
      </c>
    </row>
    <row r="83" spans="1:5" hidden="1">
      <c r="A83" s="238" t="e">
        <f t="shared" si="1"/>
        <v>#VALUE!</v>
      </c>
      <c r="B83" s="1111" t="s">
        <v>1086</v>
      </c>
      <c r="C83" s="958">
        <v>0</v>
      </c>
    </row>
    <row r="84" spans="1:5" hidden="1">
      <c r="A84" s="238" t="e">
        <f t="shared" si="1"/>
        <v>#VALUE!</v>
      </c>
      <c r="B84" s="1111" t="s">
        <v>1087</v>
      </c>
      <c r="C84" s="958">
        <v>0</v>
      </c>
    </row>
    <row r="85" spans="1:5" hidden="1">
      <c r="A85" s="238" t="e">
        <f t="shared" si="1"/>
        <v>#VALUE!</v>
      </c>
      <c r="B85" s="1111" t="s">
        <v>1088</v>
      </c>
      <c r="C85" s="958">
        <v>0</v>
      </c>
    </row>
    <row r="86" spans="1:5" hidden="1">
      <c r="A86" s="238" t="e">
        <f t="shared" si="1"/>
        <v>#VALUE!</v>
      </c>
      <c r="B86" s="1111" t="s">
        <v>1089</v>
      </c>
      <c r="C86" s="958">
        <v>0</v>
      </c>
    </row>
    <row r="87" spans="1:5" hidden="1">
      <c r="A87" s="238" t="e">
        <f t="shared" si="1"/>
        <v>#VALUE!</v>
      </c>
      <c r="B87" s="1111" t="s">
        <v>1090</v>
      </c>
      <c r="C87" s="958">
        <v>0</v>
      </c>
    </row>
    <row r="88" spans="1:5" hidden="1">
      <c r="A88" s="238" t="e">
        <f t="shared" si="1"/>
        <v>#VALUE!</v>
      </c>
      <c r="B88" s="1111" t="s">
        <v>1091</v>
      </c>
      <c r="C88" s="958">
        <v>0</v>
      </c>
    </row>
    <row r="89" spans="1:5" hidden="1">
      <c r="A89" s="238" t="e">
        <f t="shared" si="1"/>
        <v>#VALUE!</v>
      </c>
      <c r="B89" s="1111" t="s">
        <v>1092</v>
      </c>
      <c r="C89" s="958">
        <v>0</v>
      </c>
      <c r="D89" s="156" t="str">
        <f>C96&amp;C95&amp;C94&amp;C93&amp;C92&amp;C91&amp;C90&amp;C89</f>
        <v>00000000</v>
      </c>
      <c r="E89" s="156" t="str">
        <f>BIN2HEX(D89,2)</f>
        <v>00</v>
      </c>
    </row>
    <row r="90" spans="1:5" hidden="1">
      <c r="A90" s="238" t="e">
        <f t="shared" si="1"/>
        <v>#VALUE!</v>
      </c>
      <c r="B90" s="1111" t="s">
        <v>1093</v>
      </c>
      <c r="C90" s="958">
        <v>0</v>
      </c>
    </row>
    <row r="91" spans="1:5" hidden="1">
      <c r="A91" s="238" t="e">
        <f t="shared" si="1"/>
        <v>#VALUE!</v>
      </c>
      <c r="B91" s="1111" t="s">
        <v>1094</v>
      </c>
      <c r="C91" s="958">
        <v>0</v>
      </c>
    </row>
    <row r="92" spans="1:5" hidden="1">
      <c r="A92" s="238" t="e">
        <f t="shared" si="1"/>
        <v>#VALUE!</v>
      </c>
      <c r="B92" s="1111" t="s">
        <v>1095</v>
      </c>
      <c r="C92" s="958">
        <v>0</v>
      </c>
    </row>
    <row r="93" spans="1:5" ht="13.8" thickBot="1">
      <c r="A93" s="238">
        <f t="shared" si="1"/>
        <v>63</v>
      </c>
      <c r="B93" s="1111" t="s">
        <v>1096</v>
      </c>
      <c r="C93" s="958">
        <v>0</v>
      </c>
    </row>
    <row r="94" spans="1:5" ht="13.8" hidden="1" thickBot="1">
      <c r="A94" s="236" t="e">
        <f t="shared" si="1"/>
        <v>#VALUE!</v>
      </c>
      <c r="B94" s="1111" t="s">
        <v>1097</v>
      </c>
      <c r="C94" s="156">
        <v>0</v>
      </c>
    </row>
    <row r="95" spans="1:5" ht="13.8" hidden="1" thickBot="1">
      <c r="A95" s="236" t="e">
        <f t="shared" si="1"/>
        <v>#VALUE!</v>
      </c>
      <c r="B95" s="1111" t="s">
        <v>1098</v>
      </c>
      <c r="C95" s="156">
        <v>0</v>
      </c>
    </row>
    <row r="96" spans="1:5" ht="13.8" hidden="1" thickBot="1">
      <c r="A96" s="236" t="e">
        <f t="shared" si="1"/>
        <v>#VALUE!</v>
      </c>
      <c r="B96" s="1111" t="s">
        <v>1099</v>
      </c>
      <c r="C96" s="156">
        <v>0</v>
      </c>
    </row>
    <row r="97" spans="1:18" ht="13.8" thickBot="1">
      <c r="B97" s="1111"/>
      <c r="D97" s="645"/>
      <c r="F97" s="1116" t="str">
        <f>"S31="&amp;F9</f>
        <v>S31=80000</v>
      </c>
    </row>
    <row r="98" spans="1:18">
      <c r="C98" s="1111"/>
      <c r="F98" s="645"/>
    </row>
    <row r="99" spans="1:18">
      <c r="C99" s="1111"/>
      <c r="F99" s="645"/>
    </row>
    <row r="100" spans="1:18">
      <c r="A100" s="156" t="s">
        <v>1100</v>
      </c>
      <c r="C100" s="1111" t="s">
        <v>1022</v>
      </c>
      <c r="F100" s="1113" t="s">
        <v>1101</v>
      </c>
    </row>
    <row r="101" spans="1:18">
      <c r="A101" s="238">
        <f t="shared" ref="A101:A164" si="2">FIND(B101,$F$100,1)</f>
        <v>1</v>
      </c>
      <c r="B101" s="1111" t="s">
        <v>598</v>
      </c>
      <c r="C101" s="958">
        <v>0</v>
      </c>
      <c r="D101" s="156" t="str">
        <f>C108&amp;C107&amp;C106&amp;C105&amp;C104&amp;C103&amp;C102&amp;C101</f>
        <v>00000000</v>
      </c>
      <c r="E101" s="156" t="str">
        <f>BIN2HEX(D101,2)</f>
        <v>00</v>
      </c>
      <c r="F101" s="238" t="str" cm="1">
        <f t="array" ref="F101">RemoveLeadingZeros(E181&amp;E173&amp;E165&amp;E157&amp;E149&amp;E141&amp;E133&amp;E125&amp;E117&amp;E109&amp;E101)</f>
        <v>80000</v>
      </c>
      <c r="R101" s="670" t="s">
        <v>1114</v>
      </c>
    </row>
    <row r="102" spans="1:18">
      <c r="A102" s="238">
        <f t="shared" si="2"/>
        <v>4</v>
      </c>
      <c r="B102" s="1111" t="s">
        <v>602</v>
      </c>
      <c r="C102" s="958">
        <v>0</v>
      </c>
      <c r="R102" s="670" t="s">
        <v>1111</v>
      </c>
    </row>
    <row r="103" spans="1:18">
      <c r="A103" s="238">
        <f t="shared" si="2"/>
        <v>7</v>
      </c>
      <c r="B103" s="1111" t="s">
        <v>605</v>
      </c>
      <c r="C103" s="958">
        <v>0</v>
      </c>
    </row>
    <row r="104" spans="1:18">
      <c r="A104" s="238">
        <f t="shared" si="2"/>
        <v>10</v>
      </c>
      <c r="B104" s="1111" t="s">
        <v>608</v>
      </c>
      <c r="C104" s="958">
        <v>0</v>
      </c>
    </row>
    <row r="105" spans="1:18">
      <c r="A105" s="238">
        <f t="shared" si="2"/>
        <v>13</v>
      </c>
      <c r="B105" s="1111" t="s">
        <v>611</v>
      </c>
      <c r="C105" s="958">
        <v>0</v>
      </c>
    </row>
    <row r="106" spans="1:18" hidden="1">
      <c r="A106" s="238">
        <f t="shared" si="2"/>
        <v>51</v>
      </c>
      <c r="B106" s="1115" t="s">
        <v>1026</v>
      </c>
      <c r="C106" s="958">
        <v>0</v>
      </c>
    </row>
    <row r="107" spans="1:18" hidden="1">
      <c r="A107" s="238">
        <f t="shared" si="2"/>
        <v>55</v>
      </c>
      <c r="B107" s="1115" t="s">
        <v>1027</v>
      </c>
      <c r="C107" s="958">
        <v>0</v>
      </c>
    </row>
    <row r="108" spans="1:18">
      <c r="A108" s="238">
        <f t="shared" si="2"/>
        <v>16</v>
      </c>
      <c r="B108" s="1111" t="s">
        <v>614</v>
      </c>
      <c r="C108" s="958">
        <v>0</v>
      </c>
    </row>
    <row r="109" spans="1:18" hidden="1">
      <c r="A109" s="238" t="e">
        <f t="shared" si="2"/>
        <v>#VALUE!</v>
      </c>
      <c r="B109" s="1111" t="s">
        <v>1028</v>
      </c>
      <c r="C109" s="958">
        <v>0</v>
      </c>
      <c r="D109" s="156" t="str">
        <f>C116&amp;C115&amp;C114&amp;C113&amp;C112&amp;C111&amp;C110&amp;C109</f>
        <v>00000000</v>
      </c>
      <c r="E109" s="156" t="str">
        <f>BIN2HEX(D109,2)</f>
        <v>00</v>
      </c>
    </row>
    <row r="110" spans="1:18" hidden="1">
      <c r="A110" s="238" t="e">
        <f t="shared" si="2"/>
        <v>#VALUE!</v>
      </c>
      <c r="B110" s="1111" t="s">
        <v>1029</v>
      </c>
      <c r="C110" s="958">
        <v>0</v>
      </c>
    </row>
    <row r="111" spans="1:18" hidden="1">
      <c r="A111" s="238" t="e">
        <f t="shared" si="2"/>
        <v>#VALUE!</v>
      </c>
      <c r="B111" s="1111" t="s">
        <v>1030</v>
      </c>
      <c r="C111" s="958">
        <v>0</v>
      </c>
    </row>
    <row r="112" spans="1:18">
      <c r="A112" s="238">
        <f t="shared" si="2"/>
        <v>19</v>
      </c>
      <c r="B112" s="1111" t="s">
        <v>617</v>
      </c>
      <c r="C112" s="958">
        <v>0</v>
      </c>
    </row>
    <row r="113" spans="1:5">
      <c r="A113" s="238">
        <f t="shared" si="2"/>
        <v>23</v>
      </c>
      <c r="B113" s="1111" t="s">
        <v>620</v>
      </c>
      <c r="C113" s="958">
        <v>0</v>
      </c>
    </row>
    <row r="114" spans="1:5" hidden="1">
      <c r="A114" s="238" t="e">
        <f t="shared" si="2"/>
        <v>#VALUE!</v>
      </c>
      <c r="B114" s="1111" t="s">
        <v>1031</v>
      </c>
      <c r="C114" s="958">
        <v>0</v>
      </c>
    </row>
    <row r="115" spans="1:5" hidden="1">
      <c r="A115" s="238" t="e">
        <f t="shared" si="2"/>
        <v>#VALUE!</v>
      </c>
      <c r="B115" s="1111" t="s">
        <v>1032</v>
      </c>
      <c r="C115" s="958">
        <v>0</v>
      </c>
    </row>
    <row r="116" spans="1:5" hidden="1">
      <c r="A116" s="238" t="e">
        <f t="shared" si="2"/>
        <v>#VALUE!</v>
      </c>
      <c r="B116" s="1111" t="s">
        <v>1033</v>
      </c>
      <c r="C116" s="958">
        <v>0</v>
      </c>
    </row>
    <row r="117" spans="1:5" hidden="1">
      <c r="A117" s="238" t="e">
        <f t="shared" si="2"/>
        <v>#VALUE!</v>
      </c>
      <c r="B117" s="1111" t="s">
        <v>1034</v>
      </c>
      <c r="C117" s="958">
        <v>0</v>
      </c>
      <c r="D117" s="156" t="str">
        <f>C124&amp;C123&amp;C122&amp;C121&amp;C120&amp;C119&amp;C118&amp;C117</f>
        <v>00001000</v>
      </c>
      <c r="E117" s="156" t="str">
        <f>BIN2HEX(D117,2)</f>
        <v>08</v>
      </c>
    </row>
    <row r="118" spans="1:5">
      <c r="A118" s="238">
        <f t="shared" si="2"/>
        <v>27</v>
      </c>
      <c r="B118" s="1111" t="s">
        <v>623</v>
      </c>
      <c r="C118" s="958">
        <v>0</v>
      </c>
    </row>
    <row r="119" spans="1:5">
      <c r="A119" s="238">
        <f t="shared" si="2"/>
        <v>31</v>
      </c>
      <c r="B119" s="1111" t="s">
        <v>626</v>
      </c>
      <c r="C119" s="958">
        <v>0</v>
      </c>
    </row>
    <row r="120" spans="1:5">
      <c r="A120" s="238">
        <f t="shared" si="2"/>
        <v>35</v>
      </c>
      <c r="B120" s="1111" t="s">
        <v>629</v>
      </c>
      <c r="C120" s="958">
        <v>1</v>
      </c>
    </row>
    <row r="121" spans="1:5" hidden="1">
      <c r="A121" s="238" t="e">
        <f t="shared" si="2"/>
        <v>#VALUE!</v>
      </c>
      <c r="B121" s="1111" t="s">
        <v>1035</v>
      </c>
      <c r="C121" s="958">
        <v>0</v>
      </c>
    </row>
    <row r="122" spans="1:5" hidden="1">
      <c r="A122" s="238" t="e">
        <f t="shared" si="2"/>
        <v>#VALUE!</v>
      </c>
      <c r="B122" s="1111" t="s">
        <v>1036</v>
      </c>
      <c r="C122" s="958">
        <v>0</v>
      </c>
    </row>
    <row r="123" spans="1:5" hidden="1">
      <c r="A123" s="238" t="e">
        <f t="shared" si="2"/>
        <v>#VALUE!</v>
      </c>
      <c r="B123" s="1111" t="s">
        <v>1037</v>
      </c>
      <c r="C123" s="958">
        <v>0</v>
      </c>
    </row>
    <row r="124" spans="1:5" hidden="1">
      <c r="A124" s="238" t="e">
        <f t="shared" si="2"/>
        <v>#VALUE!</v>
      </c>
      <c r="B124" s="1111" t="s">
        <v>1038</v>
      </c>
      <c r="C124" s="958">
        <v>0</v>
      </c>
    </row>
    <row r="125" spans="1:5">
      <c r="A125" s="238">
        <f t="shared" si="2"/>
        <v>39</v>
      </c>
      <c r="B125" s="1111" t="s">
        <v>1039</v>
      </c>
      <c r="C125" s="958">
        <v>0</v>
      </c>
      <c r="D125" s="156" t="str">
        <f>C132&amp;C131&amp;C130&amp;C129&amp;C128&amp;C127&amp;C126&amp;C125</f>
        <v>00000000</v>
      </c>
      <c r="E125" s="156" t="str">
        <f>BIN2HEX(D125,2)</f>
        <v>00</v>
      </c>
    </row>
    <row r="126" spans="1:5" hidden="1">
      <c r="A126" s="238">
        <f t="shared" si="2"/>
        <v>43</v>
      </c>
      <c r="B126" s="1115" t="s">
        <v>632</v>
      </c>
      <c r="C126" s="958">
        <v>0</v>
      </c>
    </row>
    <row r="127" spans="1:5" hidden="1">
      <c r="A127" s="238" t="e">
        <f t="shared" si="2"/>
        <v>#VALUE!</v>
      </c>
      <c r="B127" s="1111" t="s">
        <v>1040</v>
      </c>
      <c r="C127" s="958">
        <v>0</v>
      </c>
    </row>
    <row r="128" spans="1:5">
      <c r="A128" s="238">
        <f t="shared" si="2"/>
        <v>47</v>
      </c>
      <c r="B128" s="1111" t="s">
        <v>635</v>
      </c>
      <c r="C128" s="958">
        <v>0</v>
      </c>
    </row>
    <row r="129" spans="1:5" hidden="1">
      <c r="A129" s="238" t="e">
        <f t="shared" si="2"/>
        <v>#VALUE!</v>
      </c>
      <c r="B129" s="1111" t="s">
        <v>1041</v>
      </c>
      <c r="C129" s="958">
        <v>0</v>
      </c>
    </row>
    <row r="130" spans="1:5" hidden="1">
      <c r="A130" s="238" t="e">
        <f t="shared" si="2"/>
        <v>#VALUE!</v>
      </c>
      <c r="B130" s="1111" t="s">
        <v>1042</v>
      </c>
      <c r="C130" s="958">
        <v>0</v>
      </c>
    </row>
    <row r="131" spans="1:5" hidden="1">
      <c r="A131" s="238" t="e">
        <f t="shared" si="2"/>
        <v>#VALUE!</v>
      </c>
      <c r="B131" s="1111" t="s">
        <v>1043</v>
      </c>
      <c r="C131" s="958">
        <v>0</v>
      </c>
    </row>
    <row r="132" spans="1:5" hidden="1">
      <c r="A132" s="238" t="e">
        <f t="shared" si="2"/>
        <v>#VALUE!</v>
      </c>
      <c r="B132" s="1111" t="s">
        <v>1044</v>
      </c>
      <c r="C132" s="958">
        <v>0</v>
      </c>
    </row>
    <row r="133" spans="1:5" hidden="1">
      <c r="A133" s="238" t="e">
        <f t="shared" si="2"/>
        <v>#VALUE!</v>
      </c>
      <c r="B133" s="1111" t="s">
        <v>1045</v>
      </c>
      <c r="C133" s="958">
        <v>0</v>
      </c>
      <c r="D133" s="156" t="str">
        <f>C140&amp;C139&amp;C138&amp;C137&amp;C136&amp;C135&amp;C134&amp;C133</f>
        <v>00000000</v>
      </c>
      <c r="E133" s="156" t="str">
        <f>BIN2HEX(D133,2)</f>
        <v>00</v>
      </c>
    </row>
    <row r="134" spans="1:5" hidden="1">
      <c r="A134" s="238" t="e">
        <f t="shared" si="2"/>
        <v>#VALUE!</v>
      </c>
      <c r="B134" s="1111" t="s">
        <v>1046</v>
      </c>
      <c r="C134" s="958">
        <v>0</v>
      </c>
    </row>
    <row r="135" spans="1:5" hidden="1">
      <c r="A135" s="238" t="e">
        <f t="shared" si="2"/>
        <v>#VALUE!</v>
      </c>
      <c r="B135" s="1111" t="s">
        <v>1047</v>
      </c>
      <c r="C135" s="958">
        <v>0</v>
      </c>
    </row>
    <row r="136" spans="1:5" hidden="1">
      <c r="A136" s="238" t="e">
        <f t="shared" si="2"/>
        <v>#VALUE!</v>
      </c>
      <c r="B136" s="1111" t="s">
        <v>1048</v>
      </c>
      <c r="C136" s="958">
        <v>0</v>
      </c>
    </row>
    <row r="137" spans="1:5" hidden="1">
      <c r="A137" s="238" t="e">
        <f t="shared" si="2"/>
        <v>#VALUE!</v>
      </c>
      <c r="B137" s="1111" t="s">
        <v>1049</v>
      </c>
      <c r="C137" s="958">
        <v>0</v>
      </c>
    </row>
    <row r="138" spans="1:5" hidden="1">
      <c r="A138" s="238" t="e">
        <f t="shared" si="2"/>
        <v>#VALUE!</v>
      </c>
      <c r="B138" s="1111" t="s">
        <v>1050</v>
      </c>
      <c r="C138" s="958">
        <v>0</v>
      </c>
    </row>
    <row r="139" spans="1:5" hidden="1">
      <c r="A139" s="238" t="e">
        <f t="shared" si="2"/>
        <v>#VALUE!</v>
      </c>
      <c r="B139" s="1111" t="s">
        <v>638</v>
      </c>
      <c r="C139" s="958">
        <v>0</v>
      </c>
    </row>
    <row r="140" spans="1:5" hidden="1">
      <c r="A140" s="238" t="e">
        <f t="shared" si="2"/>
        <v>#VALUE!</v>
      </c>
      <c r="B140" s="1111" t="s">
        <v>1051</v>
      </c>
      <c r="C140" s="958">
        <v>0</v>
      </c>
    </row>
    <row r="141" spans="1:5" hidden="1">
      <c r="A141" s="238" t="e">
        <f t="shared" si="2"/>
        <v>#VALUE!</v>
      </c>
      <c r="B141" s="1111" t="s">
        <v>1052</v>
      </c>
      <c r="C141" s="958">
        <v>0</v>
      </c>
      <c r="D141" s="156" t="str">
        <f>C148&amp;C147&amp;C146&amp;C145&amp;C144&amp;C143&amp;C142&amp;C141</f>
        <v>00000000</v>
      </c>
      <c r="E141" s="156" t="str">
        <f>BIN2HEX(D141,2)</f>
        <v>00</v>
      </c>
    </row>
    <row r="142" spans="1:5" hidden="1">
      <c r="A142" s="238" t="e">
        <f t="shared" si="2"/>
        <v>#VALUE!</v>
      </c>
      <c r="B142" s="1111" t="s">
        <v>1053</v>
      </c>
      <c r="C142" s="958">
        <v>0</v>
      </c>
    </row>
    <row r="143" spans="1:5" hidden="1">
      <c r="A143" s="238" t="e">
        <f t="shared" si="2"/>
        <v>#VALUE!</v>
      </c>
      <c r="B143" s="1111" t="s">
        <v>1054</v>
      </c>
      <c r="C143" s="958">
        <v>0</v>
      </c>
    </row>
    <row r="144" spans="1:5" hidden="1">
      <c r="A144" s="238" t="e">
        <f t="shared" si="2"/>
        <v>#VALUE!</v>
      </c>
      <c r="B144" s="1111" t="s">
        <v>1055</v>
      </c>
      <c r="C144" s="958">
        <v>0</v>
      </c>
    </row>
    <row r="145" spans="1:5" hidden="1">
      <c r="A145" s="238" t="e">
        <f t="shared" si="2"/>
        <v>#VALUE!</v>
      </c>
      <c r="B145" s="1111" t="s">
        <v>1056</v>
      </c>
      <c r="C145" s="958">
        <v>0</v>
      </c>
    </row>
    <row r="146" spans="1:5" hidden="1">
      <c r="A146" s="238" t="e">
        <f t="shared" si="2"/>
        <v>#VALUE!</v>
      </c>
      <c r="B146" s="1111" t="s">
        <v>1057</v>
      </c>
      <c r="C146" s="958">
        <v>0</v>
      </c>
    </row>
    <row r="147" spans="1:5" hidden="1">
      <c r="A147" s="238" t="e">
        <f t="shared" si="2"/>
        <v>#VALUE!</v>
      </c>
      <c r="B147" s="1111" t="s">
        <v>1058</v>
      </c>
      <c r="C147" s="958">
        <v>0</v>
      </c>
    </row>
    <row r="148" spans="1:5" hidden="1">
      <c r="A148" s="238" t="e">
        <f t="shared" si="2"/>
        <v>#VALUE!</v>
      </c>
      <c r="B148" s="1111" t="s">
        <v>1059</v>
      </c>
      <c r="C148" s="958">
        <v>0</v>
      </c>
    </row>
    <row r="149" spans="1:5" hidden="1">
      <c r="A149" s="238" t="e">
        <f t="shared" si="2"/>
        <v>#VALUE!</v>
      </c>
      <c r="B149" s="1111" t="s">
        <v>1060</v>
      </c>
      <c r="C149" s="958">
        <v>0</v>
      </c>
      <c r="D149" s="156" t="str">
        <f>C156&amp;C155&amp;C154&amp;C153&amp;C152&amp;C151&amp;C150&amp;C149</f>
        <v>00000000</v>
      </c>
      <c r="E149" s="156" t="str">
        <f>BIN2HEX(D149,2)</f>
        <v>00</v>
      </c>
    </row>
    <row r="150" spans="1:5" hidden="1">
      <c r="A150" s="238" t="e">
        <f t="shared" si="2"/>
        <v>#VALUE!</v>
      </c>
      <c r="B150" s="1111" t="s">
        <v>1061</v>
      </c>
      <c r="C150" s="958">
        <v>0</v>
      </c>
    </row>
    <row r="151" spans="1:5" hidden="1">
      <c r="A151" s="238" t="e">
        <f t="shared" si="2"/>
        <v>#VALUE!</v>
      </c>
      <c r="B151" s="1111" t="s">
        <v>1062</v>
      </c>
      <c r="C151" s="958">
        <v>0</v>
      </c>
    </row>
    <row r="152" spans="1:5" hidden="1">
      <c r="A152" s="238" t="e">
        <f t="shared" si="2"/>
        <v>#VALUE!</v>
      </c>
      <c r="B152" s="1111" t="s">
        <v>1063</v>
      </c>
      <c r="C152" s="958">
        <v>0</v>
      </c>
    </row>
    <row r="153" spans="1:5" hidden="1">
      <c r="A153" s="238" t="e">
        <f t="shared" si="2"/>
        <v>#VALUE!</v>
      </c>
      <c r="B153" s="1111" t="s">
        <v>1064</v>
      </c>
      <c r="C153" s="958">
        <v>0</v>
      </c>
    </row>
    <row r="154" spans="1:5" hidden="1">
      <c r="A154" s="238" t="e">
        <f t="shared" si="2"/>
        <v>#VALUE!</v>
      </c>
      <c r="B154" s="1111" t="s">
        <v>1065</v>
      </c>
      <c r="C154" s="958">
        <v>0</v>
      </c>
    </row>
    <row r="155" spans="1:5" hidden="1">
      <c r="A155" s="238" t="e">
        <f t="shared" si="2"/>
        <v>#VALUE!</v>
      </c>
      <c r="B155" s="1111" t="s">
        <v>1066</v>
      </c>
      <c r="C155" s="958">
        <v>0</v>
      </c>
    </row>
    <row r="156" spans="1:5" hidden="1">
      <c r="A156" s="238" t="e">
        <f t="shared" si="2"/>
        <v>#VALUE!</v>
      </c>
      <c r="B156" s="1111" t="s">
        <v>1067</v>
      </c>
      <c r="C156" s="958">
        <v>0</v>
      </c>
    </row>
    <row r="157" spans="1:5" hidden="1">
      <c r="A157" s="238" t="e">
        <f t="shared" si="2"/>
        <v>#VALUE!</v>
      </c>
      <c r="B157" s="1111" t="s">
        <v>1068</v>
      </c>
      <c r="C157" s="958">
        <v>0</v>
      </c>
      <c r="D157" s="156" t="str">
        <f>C164&amp;C163&amp;C162&amp;C161&amp;C160&amp;C159&amp;C158&amp;C157</f>
        <v>00000000</v>
      </c>
      <c r="E157" s="156" t="str">
        <f>BIN2HEX(D157,2)</f>
        <v>00</v>
      </c>
    </row>
    <row r="158" spans="1:5" hidden="1">
      <c r="A158" s="238" t="e">
        <f t="shared" si="2"/>
        <v>#VALUE!</v>
      </c>
      <c r="B158" s="1111" t="s">
        <v>1069</v>
      </c>
      <c r="C158" s="958">
        <v>0</v>
      </c>
    </row>
    <row r="159" spans="1:5" hidden="1">
      <c r="A159" s="238" t="e">
        <f t="shared" si="2"/>
        <v>#VALUE!</v>
      </c>
      <c r="B159" s="1111" t="s">
        <v>1070</v>
      </c>
      <c r="C159" s="958">
        <v>0</v>
      </c>
    </row>
    <row r="160" spans="1:5" hidden="1">
      <c r="A160" s="238" t="e">
        <f t="shared" si="2"/>
        <v>#VALUE!</v>
      </c>
      <c r="B160" s="1111" t="s">
        <v>1071</v>
      </c>
      <c r="C160" s="958">
        <v>0</v>
      </c>
    </row>
    <row r="161" spans="1:5" hidden="1">
      <c r="A161" s="238" t="e">
        <f t="shared" si="2"/>
        <v>#VALUE!</v>
      </c>
      <c r="B161" s="1111" t="s">
        <v>1072</v>
      </c>
      <c r="C161" s="958">
        <v>0</v>
      </c>
    </row>
    <row r="162" spans="1:5" hidden="1">
      <c r="A162" s="238" t="e">
        <f t="shared" si="2"/>
        <v>#VALUE!</v>
      </c>
      <c r="B162" s="1111" t="s">
        <v>1073</v>
      </c>
      <c r="C162" s="958">
        <v>0</v>
      </c>
    </row>
    <row r="163" spans="1:5" hidden="1">
      <c r="A163" s="238" t="e">
        <f t="shared" si="2"/>
        <v>#VALUE!</v>
      </c>
      <c r="B163" s="1111" t="s">
        <v>1074</v>
      </c>
      <c r="C163" s="958">
        <v>0</v>
      </c>
    </row>
    <row r="164" spans="1:5" hidden="1">
      <c r="A164" s="238" t="e">
        <f t="shared" si="2"/>
        <v>#VALUE!</v>
      </c>
      <c r="B164" s="1111" t="s">
        <v>1075</v>
      </c>
      <c r="C164" s="958">
        <v>0</v>
      </c>
    </row>
    <row r="165" spans="1:5" hidden="1">
      <c r="A165" s="238" t="e">
        <f t="shared" ref="A165:A188" si="3">FIND(B165,$F$100,1)</f>
        <v>#VALUE!</v>
      </c>
      <c r="B165" s="1111" t="s">
        <v>1076</v>
      </c>
      <c r="C165" s="958">
        <v>0</v>
      </c>
      <c r="D165" s="156" t="str">
        <f>C172&amp;C171&amp;C170&amp;C169&amp;C168&amp;C167&amp;C166&amp;C165</f>
        <v>00000000</v>
      </c>
      <c r="E165" s="156" t="str">
        <f>BIN2HEX(D165,2)</f>
        <v>00</v>
      </c>
    </row>
    <row r="166" spans="1:5">
      <c r="A166" s="238">
        <f t="shared" si="3"/>
        <v>51</v>
      </c>
      <c r="B166" s="1111" t="s">
        <v>1077</v>
      </c>
      <c r="C166" s="958">
        <v>0</v>
      </c>
    </row>
    <row r="167" spans="1:5" hidden="1">
      <c r="A167" s="238" t="e">
        <f t="shared" si="3"/>
        <v>#VALUE!</v>
      </c>
      <c r="B167" s="1111" t="s">
        <v>1078</v>
      </c>
      <c r="C167" s="958">
        <v>0</v>
      </c>
    </row>
    <row r="168" spans="1:5" hidden="1">
      <c r="A168" s="238" t="e">
        <f t="shared" si="3"/>
        <v>#VALUE!</v>
      </c>
      <c r="B168" s="1111" t="s">
        <v>1079</v>
      </c>
      <c r="C168" s="958">
        <v>0</v>
      </c>
    </row>
    <row r="169" spans="1:5" hidden="1">
      <c r="A169" s="238" t="e">
        <f t="shared" si="3"/>
        <v>#VALUE!</v>
      </c>
      <c r="B169" s="1111" t="s">
        <v>1080</v>
      </c>
      <c r="C169" s="958">
        <v>0</v>
      </c>
    </row>
    <row r="170" spans="1:5" hidden="1">
      <c r="A170" s="238" t="e">
        <f t="shared" si="3"/>
        <v>#VALUE!</v>
      </c>
      <c r="B170" s="1111" t="s">
        <v>1081</v>
      </c>
      <c r="C170" s="958">
        <v>0</v>
      </c>
    </row>
    <row r="171" spans="1:5">
      <c r="A171" s="238">
        <f t="shared" si="3"/>
        <v>55</v>
      </c>
      <c r="B171" s="1111" t="s">
        <v>1082</v>
      </c>
      <c r="C171" s="958">
        <v>0</v>
      </c>
    </row>
    <row r="172" spans="1:5" hidden="1">
      <c r="A172" s="238" t="e">
        <f t="shared" si="3"/>
        <v>#VALUE!</v>
      </c>
      <c r="B172" s="1111" t="s">
        <v>1083</v>
      </c>
      <c r="C172" s="958">
        <v>0</v>
      </c>
    </row>
    <row r="173" spans="1:5" hidden="1">
      <c r="A173" s="238" t="e">
        <f t="shared" si="3"/>
        <v>#VALUE!</v>
      </c>
      <c r="B173" s="1111" t="s">
        <v>1084</v>
      </c>
      <c r="C173" s="958">
        <v>0</v>
      </c>
      <c r="D173" s="156" t="str">
        <f>C180&amp;C179&amp;C178&amp;C177&amp;C176&amp;C175&amp;C174&amp;C173</f>
        <v>00000000</v>
      </c>
      <c r="E173" s="156" t="str">
        <f>BIN2HEX(D173,2)</f>
        <v>00</v>
      </c>
    </row>
    <row r="174" spans="1:5" hidden="1">
      <c r="A174" s="238" t="e">
        <f t="shared" si="3"/>
        <v>#VALUE!</v>
      </c>
      <c r="B174" s="1111" t="s">
        <v>1085</v>
      </c>
      <c r="C174" s="958">
        <v>0</v>
      </c>
    </row>
    <row r="175" spans="1:5" hidden="1">
      <c r="A175" s="238" t="e">
        <f t="shared" si="3"/>
        <v>#VALUE!</v>
      </c>
      <c r="B175" s="1111" t="s">
        <v>1086</v>
      </c>
      <c r="C175" s="958">
        <v>0</v>
      </c>
    </row>
    <row r="176" spans="1:5" hidden="1">
      <c r="A176" s="238" t="e">
        <f t="shared" si="3"/>
        <v>#VALUE!</v>
      </c>
      <c r="B176" s="1111" t="s">
        <v>1087</v>
      </c>
      <c r="C176" s="958">
        <v>0</v>
      </c>
    </row>
    <row r="177" spans="1:14" hidden="1">
      <c r="A177" s="238" t="e">
        <f t="shared" si="3"/>
        <v>#VALUE!</v>
      </c>
      <c r="B177" s="1111" t="s">
        <v>1088</v>
      </c>
      <c r="C177" s="958">
        <v>0</v>
      </c>
    </row>
    <row r="178" spans="1:14" hidden="1">
      <c r="A178" s="238" t="e">
        <f t="shared" si="3"/>
        <v>#VALUE!</v>
      </c>
      <c r="B178" s="1111" t="s">
        <v>1089</v>
      </c>
      <c r="C178" s="958">
        <v>0</v>
      </c>
    </row>
    <row r="179" spans="1:14" hidden="1">
      <c r="A179" s="238" t="e">
        <f t="shared" si="3"/>
        <v>#VALUE!</v>
      </c>
      <c r="B179" s="1111" t="s">
        <v>1090</v>
      </c>
      <c r="C179" s="958">
        <v>0</v>
      </c>
    </row>
    <row r="180" spans="1:14" hidden="1">
      <c r="A180" s="238" t="e">
        <f t="shared" si="3"/>
        <v>#VALUE!</v>
      </c>
      <c r="B180" s="1111" t="s">
        <v>1091</v>
      </c>
      <c r="C180" s="958">
        <v>0</v>
      </c>
    </row>
    <row r="181" spans="1:14" hidden="1">
      <c r="A181" s="238" t="e">
        <f t="shared" si="3"/>
        <v>#VALUE!</v>
      </c>
      <c r="B181" s="1111" t="s">
        <v>1092</v>
      </c>
      <c r="C181" s="958">
        <v>0</v>
      </c>
      <c r="D181" s="156" t="str">
        <f>C188&amp;C187&amp;C186&amp;C185&amp;C184&amp;C183&amp;C182&amp;C181</f>
        <v>00000000</v>
      </c>
      <c r="E181" s="156" t="str">
        <f>BIN2HEX(D181,2)</f>
        <v>00</v>
      </c>
    </row>
    <row r="182" spans="1:14" hidden="1">
      <c r="A182" s="238" t="e">
        <f t="shared" si="3"/>
        <v>#VALUE!</v>
      </c>
      <c r="B182" s="1111" t="s">
        <v>1093</v>
      </c>
      <c r="C182" s="958">
        <v>0</v>
      </c>
    </row>
    <row r="183" spans="1:14" hidden="1">
      <c r="A183" s="238" t="e">
        <f t="shared" si="3"/>
        <v>#VALUE!</v>
      </c>
      <c r="B183" s="1111" t="s">
        <v>1094</v>
      </c>
      <c r="C183" s="958">
        <v>0</v>
      </c>
    </row>
    <row r="184" spans="1:14" hidden="1">
      <c r="A184" s="238" t="e">
        <f t="shared" si="3"/>
        <v>#VALUE!</v>
      </c>
      <c r="B184" s="1111" t="s">
        <v>1095</v>
      </c>
      <c r="C184" s="958">
        <v>0</v>
      </c>
    </row>
    <row r="185" spans="1:14" ht="13.8" thickBot="1">
      <c r="A185" s="238">
        <f t="shared" si="3"/>
        <v>59</v>
      </c>
      <c r="B185" s="1111" t="s">
        <v>1096</v>
      </c>
      <c r="C185" s="958">
        <v>0</v>
      </c>
      <c r="G185" s="238" t="s">
        <v>1102</v>
      </c>
      <c r="J185" s="156" t="str">
        <f>G185&amp;D199&amp;","</f>
        <v>AT+QCFG="BAND",8,</v>
      </c>
    </row>
    <row r="186" spans="1:14" ht="13.8" hidden="1" thickBot="1">
      <c r="A186" s="236" t="e">
        <f t="shared" si="3"/>
        <v>#VALUE!</v>
      </c>
      <c r="B186" s="1117" t="s">
        <v>1097</v>
      </c>
      <c r="C186" s="156">
        <v>0</v>
      </c>
    </row>
    <row r="187" spans="1:14" ht="13.8" hidden="1" thickBot="1">
      <c r="A187" s="236" t="e">
        <f t="shared" si="3"/>
        <v>#VALUE!</v>
      </c>
      <c r="B187" s="1117" t="s">
        <v>1098</v>
      </c>
      <c r="C187" s="156">
        <v>0</v>
      </c>
    </row>
    <row r="188" spans="1:14" ht="13.8" hidden="1" thickBot="1">
      <c r="A188" s="236" t="e">
        <f t="shared" si="3"/>
        <v>#VALUE!</v>
      </c>
      <c r="B188" s="1118" t="s">
        <v>1099</v>
      </c>
      <c r="C188" s="156">
        <v>0</v>
      </c>
    </row>
    <row r="189" spans="1:14" ht="13.8" thickBot="1">
      <c r="C189" s="1111">
        <v>1</v>
      </c>
      <c r="F189" s="1116" t="str">
        <f>"S22="&amp;F101</f>
        <v>S22=80000</v>
      </c>
      <c r="G189" s="156" t="str">
        <f>J185&amp;F9&amp;","&amp;F101</f>
        <v>AT+QCFG="BAND",8,80000,80000</v>
      </c>
      <c r="L189" s="156" t="str">
        <f>"TEK822,"&amp;G189</f>
        <v>TEK822,AT+QCFG="BAND",8,80000,80000</v>
      </c>
    </row>
    <row r="190" spans="1:14">
      <c r="C190" s="1111"/>
      <c r="F190" s="645"/>
    </row>
    <row r="191" spans="1:14">
      <c r="C191" s="1111"/>
      <c r="F191" s="645"/>
      <c r="K191" s="156" t="s">
        <v>1103</v>
      </c>
      <c r="N191" s="156" t="s">
        <v>1104</v>
      </c>
    </row>
    <row r="193" spans="1:20">
      <c r="A193" s="156" t="s">
        <v>1105</v>
      </c>
      <c r="C193" s="1111"/>
      <c r="F193" s="645"/>
    </row>
    <row r="194" spans="1:20">
      <c r="C194" s="1111"/>
      <c r="F194" s="645"/>
    </row>
    <row r="195" spans="1:20">
      <c r="A195" s="156">
        <v>1</v>
      </c>
      <c r="B195" s="1119" t="s">
        <v>1106</v>
      </c>
      <c r="C195" s="958">
        <v>0</v>
      </c>
      <c r="D195" s="156">
        <f>C195*1</f>
        <v>0</v>
      </c>
      <c r="F195" s="645"/>
      <c r="S195" s="156">
        <v>0</v>
      </c>
      <c r="T195" s="156">
        <f t="shared" ref="T195:T200" si="4">2^S195</f>
        <v>1</v>
      </c>
    </row>
    <row r="196" spans="1:20">
      <c r="A196" s="156">
        <v>2</v>
      </c>
      <c r="B196" s="1119" t="s">
        <v>1107</v>
      </c>
      <c r="C196" s="958">
        <v>0</v>
      </c>
      <c r="D196" s="156">
        <f>C196*2</f>
        <v>0</v>
      </c>
      <c r="F196" s="645"/>
      <c r="S196" s="156">
        <v>1</v>
      </c>
      <c r="T196" s="156">
        <f t="shared" si="4"/>
        <v>2</v>
      </c>
    </row>
    <row r="197" spans="1:20">
      <c r="A197" s="156">
        <v>4</v>
      </c>
      <c r="B197" s="1119" t="s">
        <v>1108</v>
      </c>
      <c r="C197" s="958">
        <v>0</v>
      </c>
      <c r="D197" s="156">
        <f>C197*4</f>
        <v>0</v>
      </c>
      <c r="F197" s="645"/>
      <c r="S197" s="156">
        <v>2</v>
      </c>
      <c r="T197" s="156">
        <f t="shared" si="4"/>
        <v>4</v>
      </c>
    </row>
    <row r="198" spans="1:20">
      <c r="A198" s="156">
        <v>8</v>
      </c>
      <c r="B198" s="1119" t="s">
        <v>1109</v>
      </c>
      <c r="C198" s="958">
        <v>1</v>
      </c>
      <c r="D198" s="156">
        <f>C198*8</f>
        <v>8</v>
      </c>
      <c r="F198" s="645"/>
      <c r="S198" s="156">
        <v>3</v>
      </c>
      <c r="T198" s="156">
        <f t="shared" si="4"/>
        <v>8</v>
      </c>
    </row>
    <row r="199" spans="1:20">
      <c r="C199" s="1111"/>
      <c r="D199" s="1120" t="str">
        <f>DEC2HEX(SUM(D195:D198))</f>
        <v>8</v>
      </c>
      <c r="F199" s="645"/>
      <c r="S199" s="156">
        <v>4</v>
      </c>
      <c r="T199" s="156">
        <f t="shared" si="4"/>
        <v>16</v>
      </c>
    </row>
    <row r="200" spans="1:20">
      <c r="C200" s="1111"/>
      <c r="F200" s="645"/>
      <c r="S200" s="156">
        <v>5</v>
      </c>
      <c r="T200" s="156">
        <f t="shared" si="4"/>
        <v>32</v>
      </c>
    </row>
    <row r="201" spans="1:20">
      <c r="C201" s="1111"/>
      <c r="F201" s="645"/>
      <c r="S201" s="156">
        <v>6</v>
      </c>
    </row>
  </sheetData>
  <conditionalFormatting sqref="A9:A96">
    <cfRule type="expression" dxfId="284" priority="5">
      <formula>ISERROR(A9)</formula>
    </cfRule>
  </conditionalFormatting>
  <conditionalFormatting sqref="A101:A188">
    <cfRule type="expression" dxfId="283" priority="4">
      <formula>ISERROR(A101)</formula>
    </cfRule>
  </conditionalFormatting>
  <conditionalFormatting sqref="C9:C93">
    <cfRule type="cellIs" dxfId="282" priority="3" operator="equal">
      <formula>1</formula>
    </cfRule>
  </conditionalFormatting>
  <conditionalFormatting sqref="C101:C185">
    <cfRule type="cellIs" dxfId="281" priority="2" operator="equal">
      <formula>1</formula>
    </cfRule>
  </conditionalFormatting>
  <conditionalFormatting sqref="C195:C198">
    <cfRule type="cellIs" dxfId="280" priority="1" operator="equal">
      <formula>1</formula>
    </cfRule>
  </conditionalFormatting>
  <dataValidations count="1">
    <dataValidation type="whole" allowBlank="1" showInputMessage="1" showErrorMessage="1" sqref="C101:C188 C9:C97 C195:C198" xr:uid="{ADEB57E1-99D9-4453-B7C2-B5747FB1DD36}">
      <formula1>0</formula1>
      <formula2>1</formula2>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683CC-F796-4640-90CD-E77077FBD5B2}">
  <sheetPr codeName="Sheet23"/>
  <dimension ref="A1:B36"/>
  <sheetViews>
    <sheetView zoomScale="80" zoomScaleNormal="80" workbookViewId="0">
      <selection activeCell="B1" sqref="B1"/>
    </sheetView>
  </sheetViews>
  <sheetFormatPr defaultRowHeight="13.2"/>
  <cols>
    <col min="1" max="1" width="9.5546875" bestFit="1" customWidth="1"/>
    <col min="2" max="2" width="45.6640625" style="438" customWidth="1"/>
  </cols>
  <sheetData>
    <row r="1" spans="1:2" ht="17.399999999999999">
      <c r="A1" s="797">
        <v>822</v>
      </c>
    </row>
    <row r="2" spans="1:2">
      <c r="A2" s="448" t="s">
        <v>683</v>
      </c>
      <c r="B2" s="799" t="s">
        <v>684</v>
      </c>
    </row>
    <row r="3" spans="1:2" ht="14.4">
      <c r="A3" s="798">
        <v>1000</v>
      </c>
      <c r="B3" s="800" t="s">
        <v>682</v>
      </c>
    </row>
    <row r="4" spans="1:2" ht="28.8">
      <c r="A4" s="798">
        <v>1001</v>
      </c>
      <c r="B4" s="800" t="s">
        <v>676</v>
      </c>
    </row>
    <row r="5" spans="1:2" ht="14.4">
      <c r="A5" s="798">
        <v>1002</v>
      </c>
      <c r="B5" s="800" t="s">
        <v>677</v>
      </c>
    </row>
    <row r="6" spans="1:2" ht="14.4">
      <c r="A6" s="798">
        <v>1003</v>
      </c>
      <c r="B6" s="800" t="s">
        <v>678</v>
      </c>
    </row>
    <row r="7" spans="1:2" ht="14.4">
      <c r="A7" s="798">
        <v>1004</v>
      </c>
      <c r="B7" s="800" t="s">
        <v>682</v>
      </c>
    </row>
    <row r="8" spans="1:2" ht="14.4">
      <c r="A8" s="798">
        <v>1005</v>
      </c>
      <c r="B8" s="800" t="s">
        <v>682</v>
      </c>
    </row>
    <row r="9" spans="1:2" ht="14.4">
      <c r="A9" s="798">
        <v>1006</v>
      </c>
      <c r="B9" s="800" t="s">
        <v>679</v>
      </c>
    </row>
    <row r="10" spans="1:2" ht="14.4">
      <c r="A10" s="798">
        <v>1007</v>
      </c>
      <c r="B10" s="800" t="s">
        <v>682</v>
      </c>
    </row>
    <row r="11" spans="1:2" ht="14.4">
      <c r="A11" s="798">
        <v>1008</v>
      </c>
      <c r="B11" s="800" t="s">
        <v>680</v>
      </c>
    </row>
    <row r="12" spans="1:2" ht="14.4">
      <c r="A12" s="798">
        <v>1009</v>
      </c>
      <c r="B12" s="800" t="s">
        <v>682</v>
      </c>
    </row>
    <row r="13" spans="1:2" ht="14.4">
      <c r="A13" s="798">
        <v>1010</v>
      </c>
      <c r="B13" s="800" t="s">
        <v>682</v>
      </c>
    </row>
    <row r="14" spans="1:2" ht="14.4">
      <c r="A14" s="798">
        <v>1014</v>
      </c>
      <c r="B14" s="800" t="s">
        <v>682</v>
      </c>
    </row>
    <row r="15" spans="1:2" ht="14.4">
      <c r="A15" s="798">
        <v>1015</v>
      </c>
      <c r="B15" s="800" t="s">
        <v>682</v>
      </c>
    </row>
    <row r="16" spans="1:2" ht="28.8">
      <c r="A16" s="798">
        <v>1016</v>
      </c>
      <c r="B16" s="800" t="s">
        <v>681</v>
      </c>
    </row>
    <row r="17" spans="1:2" ht="17.399999999999999">
      <c r="A17" s="797">
        <v>586</v>
      </c>
    </row>
    <row r="18" spans="1:2">
      <c r="A18" s="448" t="s">
        <v>683</v>
      </c>
      <c r="B18" s="799" t="s">
        <v>684</v>
      </c>
    </row>
    <row r="19" spans="1:2">
      <c r="A19" s="40">
        <v>1000</v>
      </c>
      <c r="B19" s="314" t="s">
        <v>788</v>
      </c>
    </row>
    <row r="20" spans="1:2">
      <c r="A20" s="40">
        <v>1001</v>
      </c>
      <c r="B20" s="314" t="s">
        <v>789</v>
      </c>
    </row>
    <row r="21" spans="1:2">
      <c r="A21" s="40">
        <v>1002</v>
      </c>
      <c r="B21" s="314" t="s">
        <v>790</v>
      </c>
    </row>
    <row r="22" spans="1:2">
      <c r="A22" s="40">
        <v>1003</v>
      </c>
      <c r="B22" s="314" t="s">
        <v>791</v>
      </c>
    </row>
    <row r="23" spans="1:2">
      <c r="A23" s="40">
        <v>1004</v>
      </c>
      <c r="B23" s="314" t="s">
        <v>792</v>
      </c>
    </row>
    <row r="24" spans="1:2">
      <c r="A24" s="40">
        <v>1005</v>
      </c>
      <c r="B24" s="314" t="s">
        <v>793</v>
      </c>
    </row>
    <row r="25" spans="1:2">
      <c r="A25" s="40">
        <v>1006</v>
      </c>
      <c r="B25" s="314" t="s">
        <v>794</v>
      </c>
    </row>
    <row r="26" spans="1:2">
      <c r="A26" s="40">
        <v>1007</v>
      </c>
      <c r="B26" s="314" t="s">
        <v>795</v>
      </c>
    </row>
    <row r="27" spans="1:2">
      <c r="A27" s="40">
        <v>1008</v>
      </c>
      <c r="B27" s="314" t="s">
        <v>796</v>
      </c>
    </row>
    <row r="28" spans="1:2">
      <c r="A28" s="40">
        <v>1009</v>
      </c>
      <c r="B28" s="314" t="s">
        <v>797</v>
      </c>
    </row>
    <row r="29" spans="1:2">
      <c r="A29" s="40">
        <v>1010</v>
      </c>
      <c r="B29" s="314" t="s">
        <v>798</v>
      </c>
    </row>
    <row r="30" spans="1:2">
      <c r="A30" s="40">
        <v>1011</v>
      </c>
      <c r="B30" s="314" t="s">
        <v>799</v>
      </c>
    </row>
    <row r="31" spans="1:2">
      <c r="A31" s="40">
        <v>1012</v>
      </c>
      <c r="B31" s="314" t="s">
        <v>800</v>
      </c>
    </row>
    <row r="32" spans="1:2">
      <c r="A32" s="40">
        <v>1013</v>
      </c>
      <c r="B32" s="314" t="s">
        <v>801</v>
      </c>
    </row>
    <row r="33" spans="1:2">
      <c r="A33" s="40">
        <v>1014</v>
      </c>
      <c r="B33" s="314" t="s">
        <v>802</v>
      </c>
    </row>
    <row r="34" spans="1:2">
      <c r="A34" s="40">
        <v>1015</v>
      </c>
      <c r="B34" s="314" t="s">
        <v>803</v>
      </c>
    </row>
    <row r="35" spans="1:2">
      <c r="A35" s="40">
        <v>1016</v>
      </c>
      <c r="B35" s="314" t="s">
        <v>804</v>
      </c>
    </row>
    <row r="36" spans="1:2">
      <c r="A36" s="40">
        <v>1017</v>
      </c>
      <c r="B36" s="314" t="s">
        <v>805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7DAF9-E753-4D83-ABA4-1D736DBA234E}">
  <sheetPr codeName="Sheet18">
    <pageSetUpPr fitToPage="1"/>
  </sheetPr>
  <dimension ref="A1:WVW44"/>
  <sheetViews>
    <sheetView zoomScale="90" zoomScaleNormal="90" workbookViewId="0">
      <selection activeCell="B2" sqref="B2"/>
    </sheetView>
  </sheetViews>
  <sheetFormatPr defaultColWidth="0" defaultRowHeight="13.2" zeroHeight="1"/>
  <cols>
    <col min="1" max="1" width="28.109375" style="243" customWidth="1"/>
    <col min="2" max="2" width="43" style="243" customWidth="1"/>
    <col min="3" max="3" width="27.6640625" style="243" customWidth="1"/>
    <col min="4" max="4" width="19.88671875" style="243" customWidth="1"/>
    <col min="5" max="5" width="55.88671875" style="584" customWidth="1"/>
    <col min="6" max="6" width="16.44140625" style="243" customWidth="1"/>
    <col min="7" max="7" width="8.5546875" style="243" customWidth="1"/>
    <col min="8" max="10" width="9.6640625" style="243" customWidth="1"/>
    <col min="11" max="11" width="20.88671875" style="243" hidden="1"/>
    <col min="12" max="14" width="9.6640625" style="243" hidden="1"/>
    <col min="15" max="15" width="12.33203125" style="243" hidden="1"/>
    <col min="16" max="257" width="9.109375" style="243" hidden="1"/>
    <col min="258" max="258" width="36.88671875" style="243" hidden="1"/>
    <col min="259" max="259" width="71.109375" style="243" hidden="1"/>
    <col min="260" max="260" width="35.109375" style="243" hidden="1"/>
    <col min="261" max="261" width="60.88671875" style="243" hidden="1"/>
    <col min="262" max="262" width="16.44140625" style="243" hidden="1"/>
    <col min="263" max="263" width="8.5546875" style="243" hidden="1"/>
    <col min="264" max="266" width="9.6640625" style="243" hidden="1"/>
    <col min="267" max="267" width="20.88671875" style="243" hidden="1"/>
    <col min="268" max="270" width="9.6640625" style="243" hidden="1"/>
    <col min="271" max="271" width="12.33203125" style="243" hidden="1"/>
    <col min="272" max="513" width="9.109375" style="243" hidden="1"/>
    <col min="514" max="514" width="36.88671875" style="243" hidden="1"/>
    <col min="515" max="515" width="71.109375" style="243" hidden="1"/>
    <col min="516" max="516" width="35.109375" style="243" hidden="1"/>
    <col min="517" max="517" width="60.88671875" style="243" hidden="1"/>
    <col min="518" max="518" width="16.44140625" style="243" hidden="1"/>
    <col min="519" max="519" width="8.5546875" style="243" hidden="1"/>
    <col min="520" max="522" width="9.6640625" style="243" hidden="1"/>
    <col min="523" max="523" width="20.88671875" style="243" hidden="1"/>
    <col min="524" max="526" width="9.6640625" style="243" hidden="1"/>
    <col min="527" max="527" width="12.33203125" style="243" hidden="1"/>
    <col min="528" max="769" width="9.109375" style="243" hidden="1"/>
    <col min="770" max="770" width="36.88671875" style="243" hidden="1"/>
    <col min="771" max="771" width="71.109375" style="243" hidden="1"/>
    <col min="772" max="772" width="35.109375" style="243" hidden="1"/>
    <col min="773" max="773" width="60.88671875" style="243" hidden="1"/>
    <col min="774" max="774" width="16.44140625" style="243" hidden="1"/>
    <col min="775" max="775" width="8.5546875" style="243" hidden="1"/>
    <col min="776" max="778" width="9.6640625" style="243" hidden="1"/>
    <col min="779" max="779" width="20.88671875" style="243" hidden="1"/>
    <col min="780" max="782" width="9.6640625" style="243" hidden="1"/>
    <col min="783" max="783" width="12.33203125" style="243" hidden="1"/>
    <col min="784" max="1025" width="9.109375" style="243" hidden="1"/>
    <col min="1026" max="1026" width="36.88671875" style="243" hidden="1"/>
    <col min="1027" max="1027" width="71.109375" style="243" hidden="1"/>
    <col min="1028" max="1028" width="35.109375" style="243" hidden="1"/>
    <col min="1029" max="1029" width="60.88671875" style="243" hidden="1"/>
    <col min="1030" max="1030" width="16.44140625" style="243" hidden="1"/>
    <col min="1031" max="1031" width="8.5546875" style="243" hidden="1"/>
    <col min="1032" max="1034" width="9.6640625" style="243" hidden="1"/>
    <col min="1035" max="1035" width="20.88671875" style="243" hidden="1"/>
    <col min="1036" max="1038" width="9.6640625" style="243" hidden="1"/>
    <col min="1039" max="1039" width="12.33203125" style="243" hidden="1"/>
    <col min="1040" max="1281" width="9.109375" style="243" hidden="1"/>
    <col min="1282" max="1282" width="36.88671875" style="243" hidden="1"/>
    <col min="1283" max="1283" width="71.109375" style="243" hidden="1"/>
    <col min="1284" max="1284" width="35.109375" style="243" hidden="1"/>
    <col min="1285" max="1285" width="60.88671875" style="243" hidden="1"/>
    <col min="1286" max="1286" width="16.44140625" style="243" hidden="1"/>
    <col min="1287" max="1287" width="8.5546875" style="243" hidden="1"/>
    <col min="1288" max="1290" width="9.6640625" style="243" hidden="1"/>
    <col min="1291" max="1291" width="20.88671875" style="243" hidden="1"/>
    <col min="1292" max="1294" width="9.6640625" style="243" hidden="1"/>
    <col min="1295" max="1295" width="12.33203125" style="243" hidden="1"/>
    <col min="1296" max="1537" width="9.109375" style="243" hidden="1"/>
    <col min="1538" max="1538" width="36.88671875" style="243" hidden="1"/>
    <col min="1539" max="1539" width="71.109375" style="243" hidden="1"/>
    <col min="1540" max="1540" width="35.109375" style="243" hidden="1"/>
    <col min="1541" max="1541" width="60.88671875" style="243" hidden="1"/>
    <col min="1542" max="1542" width="16.44140625" style="243" hidden="1"/>
    <col min="1543" max="1543" width="8.5546875" style="243" hidden="1"/>
    <col min="1544" max="1546" width="9.6640625" style="243" hidden="1"/>
    <col min="1547" max="1547" width="20.88671875" style="243" hidden="1"/>
    <col min="1548" max="1550" width="9.6640625" style="243" hidden="1"/>
    <col min="1551" max="1551" width="12.33203125" style="243" hidden="1"/>
    <col min="1552" max="1793" width="9.109375" style="243" hidden="1"/>
    <col min="1794" max="1794" width="36.88671875" style="243" hidden="1"/>
    <col min="1795" max="1795" width="71.109375" style="243" hidden="1"/>
    <col min="1796" max="1796" width="35.109375" style="243" hidden="1"/>
    <col min="1797" max="1797" width="60.88671875" style="243" hidden="1"/>
    <col min="1798" max="1798" width="16.44140625" style="243" hidden="1"/>
    <col min="1799" max="1799" width="8.5546875" style="243" hidden="1"/>
    <col min="1800" max="1802" width="9.6640625" style="243" hidden="1"/>
    <col min="1803" max="1803" width="20.88671875" style="243" hidden="1"/>
    <col min="1804" max="1806" width="9.6640625" style="243" hidden="1"/>
    <col min="1807" max="1807" width="12.33203125" style="243" hidden="1"/>
    <col min="1808" max="2049" width="9.109375" style="243" hidden="1"/>
    <col min="2050" max="2050" width="36.88671875" style="243" hidden="1"/>
    <col min="2051" max="2051" width="71.109375" style="243" hidden="1"/>
    <col min="2052" max="2052" width="35.109375" style="243" hidden="1"/>
    <col min="2053" max="2053" width="60.88671875" style="243" hidden="1"/>
    <col min="2054" max="2054" width="16.44140625" style="243" hidden="1"/>
    <col min="2055" max="2055" width="8.5546875" style="243" hidden="1"/>
    <col min="2056" max="2058" width="9.6640625" style="243" hidden="1"/>
    <col min="2059" max="2059" width="20.88671875" style="243" hidden="1"/>
    <col min="2060" max="2062" width="9.6640625" style="243" hidden="1"/>
    <col min="2063" max="2063" width="12.33203125" style="243" hidden="1"/>
    <col min="2064" max="2305" width="9.109375" style="243" hidden="1"/>
    <col min="2306" max="2306" width="36.88671875" style="243" hidden="1"/>
    <col min="2307" max="2307" width="71.109375" style="243" hidden="1"/>
    <col min="2308" max="2308" width="35.109375" style="243" hidden="1"/>
    <col min="2309" max="2309" width="60.88671875" style="243" hidden="1"/>
    <col min="2310" max="2310" width="16.44140625" style="243" hidden="1"/>
    <col min="2311" max="2311" width="8.5546875" style="243" hidden="1"/>
    <col min="2312" max="2314" width="9.6640625" style="243" hidden="1"/>
    <col min="2315" max="2315" width="20.88671875" style="243" hidden="1"/>
    <col min="2316" max="2318" width="9.6640625" style="243" hidden="1"/>
    <col min="2319" max="2319" width="12.33203125" style="243" hidden="1"/>
    <col min="2320" max="2561" width="9.109375" style="243" hidden="1"/>
    <col min="2562" max="2562" width="36.88671875" style="243" hidden="1"/>
    <col min="2563" max="2563" width="71.109375" style="243" hidden="1"/>
    <col min="2564" max="2564" width="35.109375" style="243" hidden="1"/>
    <col min="2565" max="2565" width="60.88671875" style="243" hidden="1"/>
    <col min="2566" max="2566" width="16.44140625" style="243" hidden="1"/>
    <col min="2567" max="2567" width="8.5546875" style="243" hidden="1"/>
    <col min="2568" max="2570" width="9.6640625" style="243" hidden="1"/>
    <col min="2571" max="2571" width="20.88671875" style="243" hidden="1"/>
    <col min="2572" max="2574" width="9.6640625" style="243" hidden="1"/>
    <col min="2575" max="2575" width="12.33203125" style="243" hidden="1"/>
    <col min="2576" max="2817" width="9.109375" style="243" hidden="1"/>
    <col min="2818" max="2818" width="36.88671875" style="243" hidden="1"/>
    <col min="2819" max="2819" width="71.109375" style="243" hidden="1"/>
    <col min="2820" max="2820" width="35.109375" style="243" hidden="1"/>
    <col min="2821" max="2821" width="60.88671875" style="243" hidden="1"/>
    <col min="2822" max="2822" width="16.44140625" style="243" hidden="1"/>
    <col min="2823" max="2823" width="8.5546875" style="243" hidden="1"/>
    <col min="2824" max="2826" width="9.6640625" style="243" hidden="1"/>
    <col min="2827" max="2827" width="20.88671875" style="243" hidden="1"/>
    <col min="2828" max="2830" width="9.6640625" style="243" hidden="1"/>
    <col min="2831" max="2831" width="12.33203125" style="243" hidden="1"/>
    <col min="2832" max="3073" width="9.109375" style="243" hidden="1"/>
    <col min="3074" max="3074" width="36.88671875" style="243" hidden="1"/>
    <col min="3075" max="3075" width="71.109375" style="243" hidden="1"/>
    <col min="3076" max="3076" width="35.109375" style="243" hidden="1"/>
    <col min="3077" max="3077" width="60.88671875" style="243" hidden="1"/>
    <col min="3078" max="3078" width="16.44140625" style="243" hidden="1"/>
    <col min="3079" max="3079" width="8.5546875" style="243" hidden="1"/>
    <col min="3080" max="3082" width="9.6640625" style="243" hidden="1"/>
    <col min="3083" max="3083" width="20.88671875" style="243" hidden="1"/>
    <col min="3084" max="3086" width="9.6640625" style="243" hidden="1"/>
    <col min="3087" max="3087" width="12.33203125" style="243" hidden="1"/>
    <col min="3088" max="3329" width="9.109375" style="243" hidden="1"/>
    <col min="3330" max="3330" width="36.88671875" style="243" hidden="1"/>
    <col min="3331" max="3331" width="71.109375" style="243" hidden="1"/>
    <col min="3332" max="3332" width="35.109375" style="243" hidden="1"/>
    <col min="3333" max="3333" width="60.88671875" style="243" hidden="1"/>
    <col min="3334" max="3334" width="16.44140625" style="243" hidden="1"/>
    <col min="3335" max="3335" width="8.5546875" style="243" hidden="1"/>
    <col min="3336" max="3338" width="9.6640625" style="243" hidden="1"/>
    <col min="3339" max="3339" width="20.88671875" style="243" hidden="1"/>
    <col min="3340" max="3342" width="9.6640625" style="243" hidden="1"/>
    <col min="3343" max="3343" width="12.33203125" style="243" hidden="1"/>
    <col min="3344" max="3585" width="9.109375" style="243" hidden="1"/>
    <col min="3586" max="3586" width="36.88671875" style="243" hidden="1"/>
    <col min="3587" max="3587" width="71.109375" style="243" hidden="1"/>
    <col min="3588" max="3588" width="35.109375" style="243" hidden="1"/>
    <col min="3589" max="3589" width="60.88671875" style="243" hidden="1"/>
    <col min="3590" max="3590" width="16.44140625" style="243" hidden="1"/>
    <col min="3591" max="3591" width="8.5546875" style="243" hidden="1"/>
    <col min="3592" max="3594" width="9.6640625" style="243" hidden="1"/>
    <col min="3595" max="3595" width="20.88671875" style="243" hidden="1"/>
    <col min="3596" max="3598" width="9.6640625" style="243" hidden="1"/>
    <col min="3599" max="3599" width="12.33203125" style="243" hidden="1"/>
    <col min="3600" max="3841" width="9.109375" style="243" hidden="1"/>
    <col min="3842" max="3842" width="36.88671875" style="243" hidden="1"/>
    <col min="3843" max="3843" width="71.109375" style="243" hidden="1"/>
    <col min="3844" max="3844" width="35.109375" style="243" hidden="1"/>
    <col min="3845" max="3845" width="60.88671875" style="243" hidden="1"/>
    <col min="3846" max="3846" width="16.44140625" style="243" hidden="1"/>
    <col min="3847" max="3847" width="8.5546875" style="243" hidden="1"/>
    <col min="3848" max="3850" width="9.6640625" style="243" hidden="1"/>
    <col min="3851" max="3851" width="20.88671875" style="243" hidden="1"/>
    <col min="3852" max="3854" width="9.6640625" style="243" hidden="1"/>
    <col min="3855" max="3855" width="12.33203125" style="243" hidden="1"/>
    <col min="3856" max="4097" width="9.109375" style="243" hidden="1"/>
    <col min="4098" max="4098" width="36.88671875" style="243" hidden="1"/>
    <col min="4099" max="4099" width="71.109375" style="243" hidden="1"/>
    <col min="4100" max="4100" width="35.109375" style="243" hidden="1"/>
    <col min="4101" max="4101" width="60.88671875" style="243" hidden="1"/>
    <col min="4102" max="4102" width="16.44140625" style="243" hidden="1"/>
    <col min="4103" max="4103" width="8.5546875" style="243" hidden="1"/>
    <col min="4104" max="4106" width="9.6640625" style="243" hidden="1"/>
    <col min="4107" max="4107" width="20.88671875" style="243" hidden="1"/>
    <col min="4108" max="4110" width="9.6640625" style="243" hidden="1"/>
    <col min="4111" max="4111" width="12.33203125" style="243" hidden="1"/>
    <col min="4112" max="4353" width="9.109375" style="243" hidden="1"/>
    <col min="4354" max="4354" width="36.88671875" style="243" hidden="1"/>
    <col min="4355" max="4355" width="71.109375" style="243" hidden="1"/>
    <col min="4356" max="4356" width="35.109375" style="243" hidden="1"/>
    <col min="4357" max="4357" width="60.88671875" style="243" hidden="1"/>
    <col min="4358" max="4358" width="16.44140625" style="243" hidden="1"/>
    <col min="4359" max="4359" width="8.5546875" style="243" hidden="1"/>
    <col min="4360" max="4362" width="9.6640625" style="243" hidden="1"/>
    <col min="4363" max="4363" width="20.88671875" style="243" hidden="1"/>
    <col min="4364" max="4366" width="9.6640625" style="243" hidden="1"/>
    <col min="4367" max="4367" width="12.33203125" style="243" hidden="1"/>
    <col min="4368" max="4609" width="9.109375" style="243" hidden="1"/>
    <col min="4610" max="4610" width="36.88671875" style="243" hidden="1"/>
    <col min="4611" max="4611" width="71.109375" style="243" hidden="1"/>
    <col min="4612" max="4612" width="35.109375" style="243" hidden="1"/>
    <col min="4613" max="4613" width="60.88671875" style="243" hidden="1"/>
    <col min="4614" max="4614" width="16.44140625" style="243" hidden="1"/>
    <col min="4615" max="4615" width="8.5546875" style="243" hidden="1"/>
    <col min="4616" max="4618" width="9.6640625" style="243" hidden="1"/>
    <col min="4619" max="4619" width="20.88671875" style="243" hidden="1"/>
    <col min="4620" max="4622" width="9.6640625" style="243" hidden="1"/>
    <col min="4623" max="4623" width="12.33203125" style="243" hidden="1"/>
    <col min="4624" max="4865" width="9.109375" style="243" hidden="1"/>
    <col min="4866" max="4866" width="36.88671875" style="243" hidden="1"/>
    <col min="4867" max="4867" width="71.109375" style="243" hidden="1"/>
    <col min="4868" max="4868" width="35.109375" style="243" hidden="1"/>
    <col min="4869" max="4869" width="60.88671875" style="243" hidden="1"/>
    <col min="4870" max="4870" width="16.44140625" style="243" hidden="1"/>
    <col min="4871" max="4871" width="8.5546875" style="243" hidden="1"/>
    <col min="4872" max="4874" width="9.6640625" style="243" hidden="1"/>
    <col min="4875" max="4875" width="20.88671875" style="243" hidden="1"/>
    <col min="4876" max="4878" width="9.6640625" style="243" hidden="1"/>
    <col min="4879" max="4879" width="12.33203125" style="243" hidden="1"/>
    <col min="4880" max="5121" width="9.109375" style="243" hidden="1"/>
    <col min="5122" max="5122" width="36.88671875" style="243" hidden="1"/>
    <col min="5123" max="5123" width="71.109375" style="243" hidden="1"/>
    <col min="5124" max="5124" width="35.109375" style="243" hidden="1"/>
    <col min="5125" max="5125" width="60.88671875" style="243" hidden="1"/>
    <col min="5126" max="5126" width="16.44140625" style="243" hidden="1"/>
    <col min="5127" max="5127" width="8.5546875" style="243" hidden="1"/>
    <col min="5128" max="5130" width="9.6640625" style="243" hidden="1"/>
    <col min="5131" max="5131" width="20.88671875" style="243" hidden="1"/>
    <col min="5132" max="5134" width="9.6640625" style="243" hidden="1"/>
    <col min="5135" max="5135" width="12.33203125" style="243" hidden="1"/>
    <col min="5136" max="5377" width="9.109375" style="243" hidden="1"/>
    <col min="5378" max="5378" width="36.88671875" style="243" hidden="1"/>
    <col min="5379" max="5379" width="71.109375" style="243" hidden="1"/>
    <col min="5380" max="5380" width="35.109375" style="243" hidden="1"/>
    <col min="5381" max="5381" width="60.88671875" style="243" hidden="1"/>
    <col min="5382" max="5382" width="16.44140625" style="243" hidden="1"/>
    <col min="5383" max="5383" width="8.5546875" style="243" hidden="1"/>
    <col min="5384" max="5386" width="9.6640625" style="243" hidden="1"/>
    <col min="5387" max="5387" width="20.88671875" style="243" hidden="1"/>
    <col min="5388" max="5390" width="9.6640625" style="243" hidden="1"/>
    <col min="5391" max="5391" width="12.33203125" style="243" hidden="1"/>
    <col min="5392" max="5633" width="9.109375" style="243" hidden="1"/>
    <col min="5634" max="5634" width="36.88671875" style="243" hidden="1"/>
    <col min="5635" max="5635" width="71.109375" style="243" hidden="1"/>
    <col min="5636" max="5636" width="35.109375" style="243" hidden="1"/>
    <col min="5637" max="5637" width="60.88671875" style="243" hidden="1"/>
    <col min="5638" max="5638" width="16.44140625" style="243" hidden="1"/>
    <col min="5639" max="5639" width="8.5546875" style="243" hidden="1"/>
    <col min="5640" max="5642" width="9.6640625" style="243" hidden="1"/>
    <col min="5643" max="5643" width="20.88671875" style="243" hidden="1"/>
    <col min="5644" max="5646" width="9.6640625" style="243" hidden="1"/>
    <col min="5647" max="5647" width="12.33203125" style="243" hidden="1"/>
    <col min="5648" max="5889" width="9.109375" style="243" hidden="1"/>
    <col min="5890" max="5890" width="36.88671875" style="243" hidden="1"/>
    <col min="5891" max="5891" width="71.109375" style="243" hidden="1"/>
    <col min="5892" max="5892" width="35.109375" style="243" hidden="1"/>
    <col min="5893" max="5893" width="60.88671875" style="243" hidden="1"/>
    <col min="5894" max="5894" width="16.44140625" style="243" hidden="1"/>
    <col min="5895" max="5895" width="8.5546875" style="243" hidden="1"/>
    <col min="5896" max="5898" width="9.6640625" style="243" hidden="1"/>
    <col min="5899" max="5899" width="20.88671875" style="243" hidden="1"/>
    <col min="5900" max="5902" width="9.6640625" style="243" hidden="1"/>
    <col min="5903" max="5903" width="12.33203125" style="243" hidden="1"/>
    <col min="5904" max="6145" width="9.109375" style="243" hidden="1"/>
    <col min="6146" max="6146" width="36.88671875" style="243" hidden="1"/>
    <col min="6147" max="6147" width="71.109375" style="243" hidden="1"/>
    <col min="6148" max="6148" width="35.109375" style="243" hidden="1"/>
    <col min="6149" max="6149" width="60.88671875" style="243" hidden="1"/>
    <col min="6150" max="6150" width="16.44140625" style="243" hidden="1"/>
    <col min="6151" max="6151" width="8.5546875" style="243" hidden="1"/>
    <col min="6152" max="6154" width="9.6640625" style="243" hidden="1"/>
    <col min="6155" max="6155" width="20.88671875" style="243" hidden="1"/>
    <col min="6156" max="6158" width="9.6640625" style="243" hidden="1"/>
    <col min="6159" max="6159" width="12.33203125" style="243" hidden="1"/>
    <col min="6160" max="6401" width="9.109375" style="243" hidden="1"/>
    <col min="6402" max="6402" width="36.88671875" style="243" hidden="1"/>
    <col min="6403" max="6403" width="71.109375" style="243" hidden="1"/>
    <col min="6404" max="6404" width="35.109375" style="243" hidden="1"/>
    <col min="6405" max="6405" width="60.88671875" style="243" hidden="1"/>
    <col min="6406" max="6406" width="16.44140625" style="243" hidden="1"/>
    <col min="6407" max="6407" width="8.5546875" style="243" hidden="1"/>
    <col min="6408" max="6410" width="9.6640625" style="243" hidden="1"/>
    <col min="6411" max="6411" width="20.88671875" style="243" hidden="1"/>
    <col min="6412" max="6414" width="9.6640625" style="243" hidden="1"/>
    <col min="6415" max="6415" width="12.33203125" style="243" hidden="1"/>
    <col min="6416" max="6657" width="9.109375" style="243" hidden="1"/>
    <col min="6658" max="6658" width="36.88671875" style="243" hidden="1"/>
    <col min="6659" max="6659" width="71.109375" style="243" hidden="1"/>
    <col min="6660" max="6660" width="35.109375" style="243" hidden="1"/>
    <col min="6661" max="6661" width="60.88671875" style="243" hidden="1"/>
    <col min="6662" max="6662" width="16.44140625" style="243" hidden="1"/>
    <col min="6663" max="6663" width="8.5546875" style="243" hidden="1"/>
    <col min="6664" max="6666" width="9.6640625" style="243" hidden="1"/>
    <col min="6667" max="6667" width="20.88671875" style="243" hidden="1"/>
    <col min="6668" max="6670" width="9.6640625" style="243" hidden="1"/>
    <col min="6671" max="6671" width="12.33203125" style="243" hidden="1"/>
    <col min="6672" max="6913" width="9.109375" style="243" hidden="1"/>
    <col min="6914" max="6914" width="36.88671875" style="243" hidden="1"/>
    <col min="6915" max="6915" width="71.109375" style="243" hidden="1"/>
    <col min="6916" max="6916" width="35.109375" style="243" hidden="1"/>
    <col min="6917" max="6917" width="60.88671875" style="243" hidden="1"/>
    <col min="6918" max="6918" width="16.44140625" style="243" hidden="1"/>
    <col min="6919" max="6919" width="8.5546875" style="243" hidden="1"/>
    <col min="6920" max="6922" width="9.6640625" style="243" hidden="1"/>
    <col min="6923" max="6923" width="20.88671875" style="243" hidden="1"/>
    <col min="6924" max="6926" width="9.6640625" style="243" hidden="1"/>
    <col min="6927" max="6927" width="12.33203125" style="243" hidden="1"/>
    <col min="6928" max="7169" width="9.109375" style="243" hidden="1"/>
    <col min="7170" max="7170" width="36.88671875" style="243" hidden="1"/>
    <col min="7171" max="7171" width="71.109375" style="243" hidden="1"/>
    <col min="7172" max="7172" width="35.109375" style="243" hidden="1"/>
    <col min="7173" max="7173" width="60.88671875" style="243" hidden="1"/>
    <col min="7174" max="7174" width="16.44140625" style="243" hidden="1"/>
    <col min="7175" max="7175" width="8.5546875" style="243" hidden="1"/>
    <col min="7176" max="7178" width="9.6640625" style="243" hidden="1"/>
    <col min="7179" max="7179" width="20.88671875" style="243" hidden="1"/>
    <col min="7180" max="7182" width="9.6640625" style="243" hidden="1"/>
    <col min="7183" max="7183" width="12.33203125" style="243" hidden="1"/>
    <col min="7184" max="7425" width="9.109375" style="243" hidden="1"/>
    <col min="7426" max="7426" width="36.88671875" style="243" hidden="1"/>
    <col min="7427" max="7427" width="71.109375" style="243" hidden="1"/>
    <col min="7428" max="7428" width="35.109375" style="243" hidden="1"/>
    <col min="7429" max="7429" width="60.88671875" style="243" hidden="1"/>
    <col min="7430" max="7430" width="16.44140625" style="243" hidden="1"/>
    <col min="7431" max="7431" width="8.5546875" style="243" hidden="1"/>
    <col min="7432" max="7434" width="9.6640625" style="243" hidden="1"/>
    <col min="7435" max="7435" width="20.88671875" style="243" hidden="1"/>
    <col min="7436" max="7438" width="9.6640625" style="243" hidden="1"/>
    <col min="7439" max="7439" width="12.33203125" style="243" hidden="1"/>
    <col min="7440" max="7681" width="9.109375" style="243" hidden="1"/>
    <col min="7682" max="7682" width="36.88671875" style="243" hidden="1"/>
    <col min="7683" max="7683" width="71.109375" style="243" hidden="1"/>
    <col min="7684" max="7684" width="35.109375" style="243" hidden="1"/>
    <col min="7685" max="7685" width="60.88671875" style="243" hidden="1"/>
    <col min="7686" max="7686" width="16.44140625" style="243" hidden="1"/>
    <col min="7687" max="7687" width="8.5546875" style="243" hidden="1"/>
    <col min="7688" max="7690" width="9.6640625" style="243" hidden="1"/>
    <col min="7691" max="7691" width="20.88671875" style="243" hidden="1"/>
    <col min="7692" max="7694" width="9.6640625" style="243" hidden="1"/>
    <col min="7695" max="7695" width="12.33203125" style="243" hidden="1"/>
    <col min="7696" max="7937" width="9.109375" style="243" hidden="1"/>
    <col min="7938" max="7938" width="36.88671875" style="243" hidden="1"/>
    <col min="7939" max="7939" width="71.109375" style="243" hidden="1"/>
    <col min="7940" max="7940" width="35.109375" style="243" hidden="1"/>
    <col min="7941" max="7941" width="60.88671875" style="243" hidden="1"/>
    <col min="7942" max="7942" width="16.44140625" style="243" hidden="1"/>
    <col min="7943" max="7943" width="8.5546875" style="243" hidden="1"/>
    <col min="7944" max="7946" width="9.6640625" style="243" hidden="1"/>
    <col min="7947" max="7947" width="20.88671875" style="243" hidden="1"/>
    <col min="7948" max="7950" width="9.6640625" style="243" hidden="1"/>
    <col min="7951" max="7951" width="12.33203125" style="243" hidden="1"/>
    <col min="7952" max="8193" width="9.109375" style="243" hidden="1"/>
    <col min="8194" max="8194" width="36.88671875" style="243" hidden="1"/>
    <col min="8195" max="8195" width="71.109375" style="243" hidden="1"/>
    <col min="8196" max="8196" width="35.109375" style="243" hidden="1"/>
    <col min="8197" max="8197" width="60.88671875" style="243" hidden="1"/>
    <col min="8198" max="8198" width="16.44140625" style="243" hidden="1"/>
    <col min="8199" max="8199" width="8.5546875" style="243" hidden="1"/>
    <col min="8200" max="8202" width="9.6640625" style="243" hidden="1"/>
    <col min="8203" max="8203" width="20.88671875" style="243" hidden="1"/>
    <col min="8204" max="8206" width="9.6640625" style="243" hidden="1"/>
    <col min="8207" max="8207" width="12.33203125" style="243" hidden="1"/>
    <col min="8208" max="8449" width="9.109375" style="243" hidden="1"/>
    <col min="8450" max="8450" width="36.88671875" style="243" hidden="1"/>
    <col min="8451" max="8451" width="71.109375" style="243" hidden="1"/>
    <col min="8452" max="8452" width="35.109375" style="243" hidden="1"/>
    <col min="8453" max="8453" width="60.88671875" style="243" hidden="1"/>
    <col min="8454" max="8454" width="16.44140625" style="243" hidden="1"/>
    <col min="8455" max="8455" width="8.5546875" style="243" hidden="1"/>
    <col min="8456" max="8458" width="9.6640625" style="243" hidden="1"/>
    <col min="8459" max="8459" width="20.88671875" style="243" hidden="1"/>
    <col min="8460" max="8462" width="9.6640625" style="243" hidden="1"/>
    <col min="8463" max="8463" width="12.33203125" style="243" hidden="1"/>
    <col min="8464" max="8705" width="9.109375" style="243" hidden="1"/>
    <col min="8706" max="8706" width="36.88671875" style="243" hidden="1"/>
    <col min="8707" max="8707" width="71.109375" style="243" hidden="1"/>
    <col min="8708" max="8708" width="35.109375" style="243" hidden="1"/>
    <col min="8709" max="8709" width="60.88671875" style="243" hidden="1"/>
    <col min="8710" max="8710" width="16.44140625" style="243" hidden="1"/>
    <col min="8711" max="8711" width="8.5546875" style="243" hidden="1"/>
    <col min="8712" max="8714" width="9.6640625" style="243" hidden="1"/>
    <col min="8715" max="8715" width="20.88671875" style="243" hidden="1"/>
    <col min="8716" max="8718" width="9.6640625" style="243" hidden="1"/>
    <col min="8719" max="8719" width="12.33203125" style="243" hidden="1"/>
    <col min="8720" max="8961" width="9.109375" style="243" hidden="1"/>
    <col min="8962" max="8962" width="36.88671875" style="243" hidden="1"/>
    <col min="8963" max="8963" width="71.109375" style="243" hidden="1"/>
    <col min="8964" max="8964" width="35.109375" style="243" hidden="1"/>
    <col min="8965" max="8965" width="60.88671875" style="243" hidden="1"/>
    <col min="8966" max="8966" width="16.44140625" style="243" hidden="1"/>
    <col min="8967" max="8967" width="8.5546875" style="243" hidden="1"/>
    <col min="8968" max="8970" width="9.6640625" style="243" hidden="1"/>
    <col min="8971" max="8971" width="20.88671875" style="243" hidden="1"/>
    <col min="8972" max="8974" width="9.6640625" style="243" hidden="1"/>
    <col min="8975" max="8975" width="12.33203125" style="243" hidden="1"/>
    <col min="8976" max="9217" width="9.109375" style="243" hidden="1"/>
    <col min="9218" max="9218" width="36.88671875" style="243" hidden="1"/>
    <col min="9219" max="9219" width="71.109375" style="243" hidden="1"/>
    <col min="9220" max="9220" width="35.109375" style="243" hidden="1"/>
    <col min="9221" max="9221" width="60.88671875" style="243" hidden="1"/>
    <col min="9222" max="9222" width="16.44140625" style="243" hidden="1"/>
    <col min="9223" max="9223" width="8.5546875" style="243" hidden="1"/>
    <col min="9224" max="9226" width="9.6640625" style="243" hidden="1"/>
    <col min="9227" max="9227" width="20.88671875" style="243" hidden="1"/>
    <col min="9228" max="9230" width="9.6640625" style="243" hidden="1"/>
    <col min="9231" max="9231" width="12.33203125" style="243" hidden="1"/>
    <col min="9232" max="9473" width="9.109375" style="243" hidden="1"/>
    <col min="9474" max="9474" width="36.88671875" style="243" hidden="1"/>
    <col min="9475" max="9475" width="71.109375" style="243" hidden="1"/>
    <col min="9476" max="9476" width="35.109375" style="243" hidden="1"/>
    <col min="9477" max="9477" width="60.88671875" style="243" hidden="1"/>
    <col min="9478" max="9478" width="16.44140625" style="243" hidden="1"/>
    <col min="9479" max="9479" width="8.5546875" style="243" hidden="1"/>
    <col min="9480" max="9482" width="9.6640625" style="243" hidden="1"/>
    <col min="9483" max="9483" width="20.88671875" style="243" hidden="1"/>
    <col min="9484" max="9486" width="9.6640625" style="243" hidden="1"/>
    <col min="9487" max="9487" width="12.33203125" style="243" hidden="1"/>
    <col min="9488" max="9729" width="9.109375" style="243" hidden="1"/>
    <col min="9730" max="9730" width="36.88671875" style="243" hidden="1"/>
    <col min="9731" max="9731" width="71.109375" style="243" hidden="1"/>
    <col min="9732" max="9732" width="35.109375" style="243" hidden="1"/>
    <col min="9733" max="9733" width="60.88671875" style="243" hidden="1"/>
    <col min="9734" max="9734" width="16.44140625" style="243" hidden="1"/>
    <col min="9735" max="9735" width="8.5546875" style="243" hidden="1"/>
    <col min="9736" max="9738" width="9.6640625" style="243" hidden="1"/>
    <col min="9739" max="9739" width="20.88671875" style="243" hidden="1"/>
    <col min="9740" max="9742" width="9.6640625" style="243" hidden="1"/>
    <col min="9743" max="9743" width="12.33203125" style="243" hidden="1"/>
    <col min="9744" max="9985" width="9.109375" style="243" hidden="1"/>
    <col min="9986" max="9986" width="36.88671875" style="243" hidden="1"/>
    <col min="9987" max="9987" width="71.109375" style="243" hidden="1"/>
    <col min="9988" max="9988" width="35.109375" style="243" hidden="1"/>
    <col min="9989" max="9989" width="60.88671875" style="243" hidden="1"/>
    <col min="9990" max="9990" width="16.44140625" style="243" hidden="1"/>
    <col min="9991" max="9991" width="8.5546875" style="243" hidden="1"/>
    <col min="9992" max="9994" width="9.6640625" style="243" hidden="1"/>
    <col min="9995" max="9995" width="20.88671875" style="243" hidden="1"/>
    <col min="9996" max="9998" width="9.6640625" style="243" hidden="1"/>
    <col min="9999" max="9999" width="12.33203125" style="243" hidden="1"/>
    <col min="10000" max="10241" width="9.109375" style="243" hidden="1"/>
    <col min="10242" max="10242" width="36.88671875" style="243" hidden="1"/>
    <col min="10243" max="10243" width="71.109375" style="243" hidden="1"/>
    <col min="10244" max="10244" width="35.109375" style="243" hidden="1"/>
    <col min="10245" max="10245" width="60.88671875" style="243" hidden="1"/>
    <col min="10246" max="10246" width="16.44140625" style="243" hidden="1"/>
    <col min="10247" max="10247" width="8.5546875" style="243" hidden="1"/>
    <col min="10248" max="10250" width="9.6640625" style="243" hidden="1"/>
    <col min="10251" max="10251" width="20.88671875" style="243" hidden="1"/>
    <col min="10252" max="10254" width="9.6640625" style="243" hidden="1"/>
    <col min="10255" max="10255" width="12.33203125" style="243" hidden="1"/>
    <col min="10256" max="10497" width="9.109375" style="243" hidden="1"/>
    <col min="10498" max="10498" width="36.88671875" style="243" hidden="1"/>
    <col min="10499" max="10499" width="71.109375" style="243" hidden="1"/>
    <col min="10500" max="10500" width="35.109375" style="243" hidden="1"/>
    <col min="10501" max="10501" width="60.88671875" style="243" hidden="1"/>
    <col min="10502" max="10502" width="16.44140625" style="243" hidden="1"/>
    <col min="10503" max="10503" width="8.5546875" style="243" hidden="1"/>
    <col min="10504" max="10506" width="9.6640625" style="243" hidden="1"/>
    <col min="10507" max="10507" width="20.88671875" style="243" hidden="1"/>
    <col min="10508" max="10510" width="9.6640625" style="243" hidden="1"/>
    <col min="10511" max="10511" width="12.33203125" style="243" hidden="1"/>
    <col min="10512" max="10753" width="9.109375" style="243" hidden="1"/>
    <col min="10754" max="10754" width="36.88671875" style="243" hidden="1"/>
    <col min="10755" max="10755" width="71.109375" style="243" hidden="1"/>
    <col min="10756" max="10756" width="35.109375" style="243" hidden="1"/>
    <col min="10757" max="10757" width="60.88671875" style="243" hidden="1"/>
    <col min="10758" max="10758" width="16.44140625" style="243" hidden="1"/>
    <col min="10759" max="10759" width="8.5546875" style="243" hidden="1"/>
    <col min="10760" max="10762" width="9.6640625" style="243" hidden="1"/>
    <col min="10763" max="10763" width="20.88671875" style="243" hidden="1"/>
    <col min="10764" max="10766" width="9.6640625" style="243" hidden="1"/>
    <col min="10767" max="10767" width="12.33203125" style="243" hidden="1"/>
    <col min="10768" max="11009" width="9.109375" style="243" hidden="1"/>
    <col min="11010" max="11010" width="36.88671875" style="243" hidden="1"/>
    <col min="11011" max="11011" width="71.109375" style="243" hidden="1"/>
    <col min="11012" max="11012" width="35.109375" style="243" hidden="1"/>
    <col min="11013" max="11013" width="60.88671875" style="243" hidden="1"/>
    <col min="11014" max="11014" width="16.44140625" style="243" hidden="1"/>
    <col min="11015" max="11015" width="8.5546875" style="243" hidden="1"/>
    <col min="11016" max="11018" width="9.6640625" style="243" hidden="1"/>
    <col min="11019" max="11019" width="20.88671875" style="243" hidden="1"/>
    <col min="11020" max="11022" width="9.6640625" style="243" hidden="1"/>
    <col min="11023" max="11023" width="12.33203125" style="243" hidden="1"/>
    <col min="11024" max="11265" width="9.109375" style="243" hidden="1"/>
    <col min="11266" max="11266" width="36.88671875" style="243" hidden="1"/>
    <col min="11267" max="11267" width="71.109375" style="243" hidden="1"/>
    <col min="11268" max="11268" width="35.109375" style="243" hidden="1"/>
    <col min="11269" max="11269" width="60.88671875" style="243" hidden="1"/>
    <col min="11270" max="11270" width="16.44140625" style="243" hidden="1"/>
    <col min="11271" max="11271" width="8.5546875" style="243" hidden="1"/>
    <col min="11272" max="11274" width="9.6640625" style="243" hidden="1"/>
    <col min="11275" max="11275" width="20.88671875" style="243" hidden="1"/>
    <col min="11276" max="11278" width="9.6640625" style="243" hidden="1"/>
    <col min="11279" max="11279" width="12.33203125" style="243" hidden="1"/>
    <col min="11280" max="11521" width="9.109375" style="243" hidden="1"/>
    <col min="11522" max="11522" width="36.88671875" style="243" hidden="1"/>
    <col min="11523" max="11523" width="71.109375" style="243" hidden="1"/>
    <col min="11524" max="11524" width="35.109375" style="243" hidden="1"/>
    <col min="11525" max="11525" width="60.88671875" style="243" hidden="1"/>
    <col min="11526" max="11526" width="16.44140625" style="243" hidden="1"/>
    <col min="11527" max="11527" width="8.5546875" style="243" hidden="1"/>
    <col min="11528" max="11530" width="9.6640625" style="243" hidden="1"/>
    <col min="11531" max="11531" width="20.88671875" style="243" hidden="1"/>
    <col min="11532" max="11534" width="9.6640625" style="243" hidden="1"/>
    <col min="11535" max="11535" width="12.33203125" style="243" hidden="1"/>
    <col min="11536" max="11777" width="9.109375" style="243" hidden="1"/>
    <col min="11778" max="11778" width="36.88671875" style="243" hidden="1"/>
    <col min="11779" max="11779" width="71.109375" style="243" hidden="1"/>
    <col min="11780" max="11780" width="35.109375" style="243" hidden="1"/>
    <col min="11781" max="11781" width="60.88671875" style="243" hidden="1"/>
    <col min="11782" max="11782" width="16.44140625" style="243" hidden="1"/>
    <col min="11783" max="11783" width="8.5546875" style="243" hidden="1"/>
    <col min="11784" max="11786" width="9.6640625" style="243" hidden="1"/>
    <col min="11787" max="11787" width="20.88671875" style="243" hidden="1"/>
    <col min="11788" max="11790" width="9.6640625" style="243" hidden="1"/>
    <col min="11791" max="11791" width="12.33203125" style="243" hidden="1"/>
    <col min="11792" max="12033" width="9.109375" style="243" hidden="1"/>
    <col min="12034" max="12034" width="36.88671875" style="243" hidden="1"/>
    <col min="12035" max="12035" width="71.109375" style="243" hidden="1"/>
    <col min="12036" max="12036" width="35.109375" style="243" hidden="1"/>
    <col min="12037" max="12037" width="60.88671875" style="243" hidden="1"/>
    <col min="12038" max="12038" width="16.44140625" style="243" hidden="1"/>
    <col min="12039" max="12039" width="8.5546875" style="243" hidden="1"/>
    <col min="12040" max="12042" width="9.6640625" style="243" hidden="1"/>
    <col min="12043" max="12043" width="20.88671875" style="243" hidden="1"/>
    <col min="12044" max="12046" width="9.6640625" style="243" hidden="1"/>
    <col min="12047" max="12047" width="12.33203125" style="243" hidden="1"/>
    <col min="12048" max="12289" width="9.109375" style="243" hidden="1"/>
    <col min="12290" max="12290" width="36.88671875" style="243" hidden="1"/>
    <col min="12291" max="12291" width="71.109375" style="243" hidden="1"/>
    <col min="12292" max="12292" width="35.109375" style="243" hidden="1"/>
    <col min="12293" max="12293" width="60.88671875" style="243" hidden="1"/>
    <col min="12294" max="12294" width="16.44140625" style="243" hidden="1"/>
    <col min="12295" max="12295" width="8.5546875" style="243" hidden="1"/>
    <col min="12296" max="12298" width="9.6640625" style="243" hidden="1"/>
    <col min="12299" max="12299" width="20.88671875" style="243" hidden="1"/>
    <col min="12300" max="12302" width="9.6640625" style="243" hidden="1"/>
    <col min="12303" max="12303" width="12.33203125" style="243" hidden="1"/>
    <col min="12304" max="12545" width="9.109375" style="243" hidden="1"/>
    <col min="12546" max="12546" width="36.88671875" style="243" hidden="1"/>
    <col min="12547" max="12547" width="71.109375" style="243" hidden="1"/>
    <col min="12548" max="12548" width="35.109375" style="243" hidden="1"/>
    <col min="12549" max="12549" width="60.88671875" style="243" hidden="1"/>
    <col min="12550" max="12550" width="16.44140625" style="243" hidden="1"/>
    <col min="12551" max="12551" width="8.5546875" style="243" hidden="1"/>
    <col min="12552" max="12554" width="9.6640625" style="243" hidden="1"/>
    <col min="12555" max="12555" width="20.88671875" style="243" hidden="1"/>
    <col min="12556" max="12558" width="9.6640625" style="243" hidden="1"/>
    <col min="12559" max="12559" width="12.33203125" style="243" hidden="1"/>
    <col min="12560" max="12801" width="9.109375" style="243" hidden="1"/>
    <col min="12802" max="12802" width="36.88671875" style="243" hidden="1"/>
    <col min="12803" max="12803" width="71.109375" style="243" hidden="1"/>
    <col min="12804" max="12804" width="35.109375" style="243" hidden="1"/>
    <col min="12805" max="12805" width="60.88671875" style="243" hidden="1"/>
    <col min="12806" max="12806" width="16.44140625" style="243" hidden="1"/>
    <col min="12807" max="12807" width="8.5546875" style="243" hidden="1"/>
    <col min="12808" max="12810" width="9.6640625" style="243" hidden="1"/>
    <col min="12811" max="12811" width="20.88671875" style="243" hidden="1"/>
    <col min="12812" max="12814" width="9.6640625" style="243" hidden="1"/>
    <col min="12815" max="12815" width="12.33203125" style="243" hidden="1"/>
    <col min="12816" max="13057" width="9.109375" style="243" hidden="1"/>
    <col min="13058" max="13058" width="36.88671875" style="243" hidden="1"/>
    <col min="13059" max="13059" width="71.109375" style="243" hidden="1"/>
    <col min="13060" max="13060" width="35.109375" style="243" hidden="1"/>
    <col min="13061" max="13061" width="60.88671875" style="243" hidden="1"/>
    <col min="13062" max="13062" width="16.44140625" style="243" hidden="1"/>
    <col min="13063" max="13063" width="8.5546875" style="243" hidden="1"/>
    <col min="13064" max="13066" width="9.6640625" style="243" hidden="1"/>
    <col min="13067" max="13067" width="20.88671875" style="243" hidden="1"/>
    <col min="13068" max="13070" width="9.6640625" style="243" hidden="1"/>
    <col min="13071" max="13071" width="12.33203125" style="243" hidden="1"/>
    <col min="13072" max="13313" width="9.109375" style="243" hidden="1"/>
    <col min="13314" max="13314" width="36.88671875" style="243" hidden="1"/>
    <col min="13315" max="13315" width="71.109375" style="243" hidden="1"/>
    <col min="13316" max="13316" width="35.109375" style="243" hidden="1"/>
    <col min="13317" max="13317" width="60.88671875" style="243" hidden="1"/>
    <col min="13318" max="13318" width="16.44140625" style="243" hidden="1"/>
    <col min="13319" max="13319" width="8.5546875" style="243" hidden="1"/>
    <col min="13320" max="13322" width="9.6640625" style="243" hidden="1"/>
    <col min="13323" max="13323" width="20.88671875" style="243" hidden="1"/>
    <col min="13324" max="13326" width="9.6640625" style="243" hidden="1"/>
    <col min="13327" max="13327" width="12.33203125" style="243" hidden="1"/>
    <col min="13328" max="13569" width="9.109375" style="243" hidden="1"/>
    <col min="13570" max="13570" width="36.88671875" style="243" hidden="1"/>
    <col min="13571" max="13571" width="71.109375" style="243" hidden="1"/>
    <col min="13572" max="13572" width="35.109375" style="243" hidden="1"/>
    <col min="13573" max="13573" width="60.88671875" style="243" hidden="1"/>
    <col min="13574" max="13574" width="16.44140625" style="243" hidden="1"/>
    <col min="13575" max="13575" width="8.5546875" style="243" hidden="1"/>
    <col min="13576" max="13578" width="9.6640625" style="243" hidden="1"/>
    <col min="13579" max="13579" width="20.88671875" style="243" hidden="1"/>
    <col min="13580" max="13582" width="9.6640625" style="243" hidden="1"/>
    <col min="13583" max="13583" width="12.33203125" style="243" hidden="1"/>
    <col min="13584" max="13825" width="9.109375" style="243" hidden="1"/>
    <col min="13826" max="13826" width="36.88671875" style="243" hidden="1"/>
    <col min="13827" max="13827" width="71.109375" style="243" hidden="1"/>
    <col min="13828" max="13828" width="35.109375" style="243" hidden="1"/>
    <col min="13829" max="13829" width="60.88671875" style="243" hidden="1"/>
    <col min="13830" max="13830" width="16.44140625" style="243" hidden="1"/>
    <col min="13831" max="13831" width="8.5546875" style="243" hidden="1"/>
    <col min="13832" max="13834" width="9.6640625" style="243" hidden="1"/>
    <col min="13835" max="13835" width="20.88671875" style="243" hidden="1"/>
    <col min="13836" max="13838" width="9.6640625" style="243" hidden="1"/>
    <col min="13839" max="13839" width="12.33203125" style="243" hidden="1"/>
    <col min="13840" max="14081" width="9.109375" style="243" hidden="1"/>
    <col min="14082" max="14082" width="36.88671875" style="243" hidden="1"/>
    <col min="14083" max="14083" width="71.109375" style="243" hidden="1"/>
    <col min="14084" max="14084" width="35.109375" style="243" hidden="1"/>
    <col min="14085" max="14085" width="60.88671875" style="243" hidden="1"/>
    <col min="14086" max="14086" width="16.44140625" style="243" hidden="1"/>
    <col min="14087" max="14087" width="8.5546875" style="243" hidden="1"/>
    <col min="14088" max="14090" width="9.6640625" style="243" hidden="1"/>
    <col min="14091" max="14091" width="20.88671875" style="243" hidden="1"/>
    <col min="14092" max="14094" width="9.6640625" style="243" hidden="1"/>
    <col min="14095" max="14095" width="12.33203125" style="243" hidden="1"/>
    <col min="14096" max="14337" width="9.109375" style="243" hidden="1"/>
    <col min="14338" max="14338" width="36.88671875" style="243" hidden="1"/>
    <col min="14339" max="14339" width="71.109375" style="243" hidden="1"/>
    <col min="14340" max="14340" width="35.109375" style="243" hidden="1"/>
    <col min="14341" max="14341" width="60.88671875" style="243" hidden="1"/>
    <col min="14342" max="14342" width="16.44140625" style="243" hidden="1"/>
    <col min="14343" max="14343" width="8.5546875" style="243" hidden="1"/>
    <col min="14344" max="14346" width="9.6640625" style="243" hidden="1"/>
    <col min="14347" max="14347" width="20.88671875" style="243" hidden="1"/>
    <col min="14348" max="14350" width="9.6640625" style="243" hidden="1"/>
    <col min="14351" max="14351" width="12.33203125" style="243" hidden="1"/>
    <col min="14352" max="14593" width="9.109375" style="243" hidden="1"/>
    <col min="14594" max="14594" width="36.88671875" style="243" hidden="1"/>
    <col min="14595" max="14595" width="71.109375" style="243" hidden="1"/>
    <col min="14596" max="14596" width="35.109375" style="243" hidden="1"/>
    <col min="14597" max="14597" width="60.88671875" style="243" hidden="1"/>
    <col min="14598" max="14598" width="16.44140625" style="243" hidden="1"/>
    <col min="14599" max="14599" width="8.5546875" style="243" hidden="1"/>
    <col min="14600" max="14602" width="9.6640625" style="243" hidden="1"/>
    <col min="14603" max="14603" width="20.88671875" style="243" hidden="1"/>
    <col min="14604" max="14606" width="9.6640625" style="243" hidden="1"/>
    <col min="14607" max="14607" width="12.33203125" style="243" hidden="1"/>
    <col min="14608" max="14849" width="9.109375" style="243" hidden="1"/>
    <col min="14850" max="14850" width="36.88671875" style="243" hidden="1"/>
    <col min="14851" max="14851" width="71.109375" style="243" hidden="1"/>
    <col min="14852" max="14852" width="35.109375" style="243" hidden="1"/>
    <col min="14853" max="14853" width="60.88671875" style="243" hidden="1"/>
    <col min="14854" max="14854" width="16.44140625" style="243" hidden="1"/>
    <col min="14855" max="14855" width="8.5546875" style="243" hidden="1"/>
    <col min="14856" max="14858" width="9.6640625" style="243" hidden="1"/>
    <col min="14859" max="14859" width="20.88671875" style="243" hidden="1"/>
    <col min="14860" max="14862" width="9.6640625" style="243" hidden="1"/>
    <col min="14863" max="14863" width="12.33203125" style="243" hidden="1"/>
    <col min="14864" max="15105" width="9.109375" style="243" hidden="1"/>
    <col min="15106" max="15106" width="36.88671875" style="243" hidden="1"/>
    <col min="15107" max="15107" width="71.109375" style="243" hidden="1"/>
    <col min="15108" max="15108" width="35.109375" style="243" hidden="1"/>
    <col min="15109" max="15109" width="60.88671875" style="243" hidden="1"/>
    <col min="15110" max="15110" width="16.44140625" style="243" hidden="1"/>
    <col min="15111" max="15111" width="8.5546875" style="243" hidden="1"/>
    <col min="15112" max="15114" width="9.6640625" style="243" hidden="1"/>
    <col min="15115" max="15115" width="20.88671875" style="243" hidden="1"/>
    <col min="15116" max="15118" width="9.6640625" style="243" hidden="1"/>
    <col min="15119" max="15119" width="12.33203125" style="243" hidden="1"/>
    <col min="15120" max="15361" width="9.109375" style="243" hidden="1"/>
    <col min="15362" max="15362" width="36.88671875" style="243" hidden="1"/>
    <col min="15363" max="15363" width="71.109375" style="243" hidden="1"/>
    <col min="15364" max="15364" width="35.109375" style="243" hidden="1"/>
    <col min="15365" max="15365" width="60.88671875" style="243" hidden="1"/>
    <col min="15366" max="15366" width="16.44140625" style="243" hidden="1"/>
    <col min="15367" max="15367" width="8.5546875" style="243" hidden="1"/>
    <col min="15368" max="15370" width="9.6640625" style="243" hidden="1"/>
    <col min="15371" max="15371" width="20.88671875" style="243" hidden="1"/>
    <col min="15372" max="15374" width="9.6640625" style="243" hidden="1"/>
    <col min="15375" max="15375" width="12.33203125" style="243" hidden="1"/>
    <col min="15376" max="15617" width="9.109375" style="243" hidden="1"/>
    <col min="15618" max="15618" width="36.88671875" style="243" hidden="1"/>
    <col min="15619" max="15619" width="71.109375" style="243" hidden="1"/>
    <col min="15620" max="15620" width="35.109375" style="243" hidden="1"/>
    <col min="15621" max="15621" width="60.88671875" style="243" hidden="1"/>
    <col min="15622" max="15622" width="16.44140625" style="243" hidden="1"/>
    <col min="15623" max="15623" width="8.5546875" style="243" hidden="1"/>
    <col min="15624" max="15626" width="9.6640625" style="243" hidden="1"/>
    <col min="15627" max="15627" width="20.88671875" style="243" hidden="1"/>
    <col min="15628" max="15630" width="9.6640625" style="243" hidden="1"/>
    <col min="15631" max="15631" width="12.33203125" style="243" hidden="1"/>
    <col min="15632" max="15873" width="9.109375" style="243" hidden="1"/>
    <col min="15874" max="15874" width="36.88671875" style="243" hidden="1"/>
    <col min="15875" max="15875" width="71.109375" style="243" hidden="1"/>
    <col min="15876" max="15876" width="35.109375" style="243" hidden="1"/>
    <col min="15877" max="15877" width="60.88671875" style="243" hidden="1"/>
    <col min="15878" max="15878" width="16.44140625" style="243" hidden="1"/>
    <col min="15879" max="15879" width="8.5546875" style="243" hidden="1"/>
    <col min="15880" max="15882" width="9.6640625" style="243" hidden="1"/>
    <col min="15883" max="15883" width="20.88671875" style="243" hidden="1"/>
    <col min="15884" max="15886" width="9.6640625" style="243" hidden="1"/>
    <col min="15887" max="15887" width="12.33203125" style="243" hidden="1"/>
    <col min="15888" max="16129" width="9.109375" style="243" hidden="1"/>
    <col min="16130" max="16130" width="36.88671875" style="243" hidden="1"/>
    <col min="16131" max="16131" width="71.109375" style="243" hidden="1"/>
    <col min="16132" max="16132" width="35.109375" style="243" hidden="1"/>
    <col min="16133" max="16133" width="60.88671875" style="243" hidden="1"/>
    <col min="16134" max="16134" width="16.44140625" style="243" hidden="1"/>
    <col min="16135" max="16135" width="8.5546875" style="243" hidden="1"/>
    <col min="16136" max="16138" width="9.6640625" style="243" hidden="1"/>
    <col min="16139" max="16139" width="20.88671875" style="243" hidden="1"/>
    <col min="16140" max="16142" width="9.6640625" style="243" hidden="1"/>
    <col min="16143" max="16143" width="12.33203125" style="243" hidden="1"/>
    <col min="16144" max="16384" width="9.109375" style="243" hidden="1"/>
  </cols>
  <sheetData>
    <row r="1" spans="1:7" ht="17.399999999999999">
      <c r="A1" s="586" t="s">
        <v>548</v>
      </c>
    </row>
    <row r="2" spans="1:7">
      <c r="A2" s="581" t="s">
        <v>486</v>
      </c>
      <c r="B2" s="639" t="s">
        <v>457</v>
      </c>
      <c r="C2" s="639" t="s">
        <v>580</v>
      </c>
      <c r="D2" s="640"/>
      <c r="F2" s="582"/>
      <c r="G2" s="583"/>
    </row>
    <row r="3" spans="1:7">
      <c r="F3" s="580"/>
    </row>
    <row r="4" spans="1:7" ht="13.8" thickBot="1">
      <c r="A4" s="581" t="s">
        <v>524</v>
      </c>
      <c r="B4" s="581" t="s">
        <v>487</v>
      </c>
      <c r="C4" s="581" t="s">
        <v>488</v>
      </c>
      <c r="D4" s="581" t="s">
        <v>697</v>
      </c>
      <c r="E4" s="587" t="s">
        <v>489</v>
      </c>
    </row>
    <row r="5" spans="1:7">
      <c r="A5" s="641" t="s">
        <v>523</v>
      </c>
      <c r="B5" s="588"/>
      <c r="C5" s="588"/>
      <c r="D5" s="588"/>
      <c r="E5" s="589"/>
    </row>
    <row r="6" spans="1:7">
      <c r="A6" s="590" t="str">
        <f>B2&amp;",R1=01,Z=9C4C"</f>
        <v>TEK822,R1=01,Z=9C4C</v>
      </c>
      <c r="B6" s="243" t="s">
        <v>490</v>
      </c>
      <c r="C6" s="243" t="s">
        <v>491</v>
      </c>
      <c r="D6" s="243" t="s">
        <v>698</v>
      </c>
      <c r="E6" s="591" t="s">
        <v>492</v>
      </c>
      <c r="F6" s="582"/>
      <c r="G6" s="583"/>
    </row>
    <row r="7" spans="1:7">
      <c r="A7" s="590" t="str">
        <f>B2&amp;",R1=02"</f>
        <v>TEK822,R1=02</v>
      </c>
      <c r="B7" s="243" t="s">
        <v>493</v>
      </c>
      <c r="C7" s="243" t="s">
        <v>494</v>
      </c>
      <c r="D7" s="243" t="s">
        <v>699</v>
      </c>
      <c r="E7" s="591" t="s">
        <v>495</v>
      </c>
    </row>
    <row r="8" spans="1:7">
      <c r="A8" s="1050" t="str">
        <f>B2&amp;",R1=04"</f>
        <v>TEK822,R1=04</v>
      </c>
      <c r="B8" s="1051" t="s">
        <v>496</v>
      </c>
      <c r="C8" s="1051" t="s">
        <v>901</v>
      </c>
      <c r="D8" s="1051" t="s">
        <v>700</v>
      </c>
      <c r="E8" s="1052" t="s">
        <v>495</v>
      </c>
    </row>
    <row r="9" spans="1:7">
      <c r="A9" s="1050" t="str">
        <f>B2&amp;",R1=08"</f>
        <v>TEK822,R1=08</v>
      </c>
      <c r="B9" s="1051" t="s">
        <v>497</v>
      </c>
      <c r="C9" s="1051" t="s">
        <v>901</v>
      </c>
      <c r="D9" s="1051" t="s">
        <v>701</v>
      </c>
      <c r="E9" s="1052" t="s">
        <v>495</v>
      </c>
    </row>
    <row r="10" spans="1:7">
      <c r="A10" s="590" t="str">
        <f>B2&amp;",R1=10"</f>
        <v>TEK822,R1=10</v>
      </c>
      <c r="B10" s="243" t="s">
        <v>498</v>
      </c>
      <c r="C10" s="243" t="s">
        <v>499</v>
      </c>
      <c r="D10" s="243" t="s">
        <v>702</v>
      </c>
      <c r="E10" s="591" t="s">
        <v>500</v>
      </c>
    </row>
    <row r="11" spans="1:7">
      <c r="A11" s="590" t="str">
        <f>B2&amp;",R1=20"</f>
        <v>TEK822,R1=20</v>
      </c>
      <c r="B11" s="243" t="s">
        <v>501</v>
      </c>
      <c r="C11" s="243" t="s">
        <v>502</v>
      </c>
      <c r="D11" s="243" t="s">
        <v>703</v>
      </c>
      <c r="E11" s="591"/>
    </row>
    <row r="12" spans="1:7">
      <c r="A12" s="590" t="str">
        <f>B2&amp;",R1=40"</f>
        <v>TEK822,R1=40</v>
      </c>
      <c r="B12" s="243" t="s">
        <v>503</v>
      </c>
      <c r="C12" s="243" t="s">
        <v>504</v>
      </c>
      <c r="D12" s="243" t="s">
        <v>704</v>
      </c>
      <c r="E12" s="592"/>
    </row>
    <row r="13" spans="1:7">
      <c r="A13" s="590" t="str">
        <f>B2&amp;",R1=80"</f>
        <v>TEK822,R1=80</v>
      </c>
      <c r="B13" s="243" t="s">
        <v>505</v>
      </c>
      <c r="C13" s="243" t="s">
        <v>499</v>
      </c>
      <c r="D13" s="243" t="s">
        <v>705</v>
      </c>
      <c r="E13" s="591"/>
    </row>
    <row r="14" spans="1:7">
      <c r="A14" s="590" t="e">
        <f ca="1">B2&amp;",R2="&amp; TEXT(NOW(),"yy/mm/dd:hh/mm/ss")</f>
        <v>#VALUE!</v>
      </c>
      <c r="B14" s="243" t="s">
        <v>506</v>
      </c>
      <c r="C14" s="243" t="s">
        <v>499</v>
      </c>
      <c r="D14" s="243" t="s">
        <v>706</v>
      </c>
      <c r="E14" s="591" t="s">
        <v>507</v>
      </c>
    </row>
    <row r="15" spans="1:7">
      <c r="A15" s="590" t="str">
        <f>B2&amp;",R3=ACTIVE"</f>
        <v>TEK822,R3=ACTIVE</v>
      </c>
      <c r="B15" s="243" t="s">
        <v>508</v>
      </c>
      <c r="C15" s="243" t="s">
        <v>499</v>
      </c>
      <c r="D15" s="243" t="s">
        <v>707</v>
      </c>
      <c r="E15" s="591"/>
    </row>
    <row r="16" spans="1:7">
      <c r="A16" s="590" t="str">
        <f>B2&amp;",R4=DEACT"</f>
        <v>TEK822,R4=DEACT</v>
      </c>
      <c r="B16" s="243" t="s">
        <v>509</v>
      </c>
      <c r="C16" s="243" t="s">
        <v>499</v>
      </c>
      <c r="D16" s="243" t="s">
        <v>708</v>
      </c>
      <c r="E16" s="591"/>
    </row>
    <row r="17" spans="1:7" ht="26.4">
      <c r="A17" s="590" t="str">
        <f>$B$2&amp;",R7=FF,"</f>
        <v>TEK822,R7=FF,</v>
      </c>
      <c r="B17" s="243" t="s">
        <v>522</v>
      </c>
      <c r="C17" s="584" t="s">
        <v>525</v>
      </c>
      <c r="D17" s="584" t="s">
        <v>709</v>
      </c>
      <c r="E17" s="591" t="s">
        <v>549</v>
      </c>
      <c r="F17" s="582"/>
      <c r="G17" s="583"/>
    </row>
    <row r="18" spans="1:7">
      <c r="A18" s="590" t="str">
        <f>$B$2&amp;",R6=01"</f>
        <v>TEK822,R6=01</v>
      </c>
      <c r="B18" s="243" t="s">
        <v>517</v>
      </c>
      <c r="C18" s="243" t="s">
        <v>518</v>
      </c>
      <c r="D18" s="243" t="s">
        <v>710</v>
      </c>
      <c r="E18" s="592"/>
      <c r="F18" s="582"/>
      <c r="G18" s="583"/>
    </row>
    <row r="19" spans="1:7">
      <c r="A19" s="590" t="str">
        <f>$B$2&amp;",R6=02"</f>
        <v>TEK822,R6=02</v>
      </c>
      <c r="B19" s="243" t="s">
        <v>519</v>
      </c>
      <c r="C19" s="243" t="s">
        <v>520</v>
      </c>
      <c r="D19" s="243" t="s">
        <v>711</v>
      </c>
      <c r="E19" s="591"/>
      <c r="F19" s="582"/>
      <c r="G19" s="583"/>
    </row>
    <row r="20" spans="1:7" ht="13.8" thickBot="1">
      <c r="A20" s="593" t="str">
        <f>$B$2&amp;",R6=03"</f>
        <v>TEK822,R6=03</v>
      </c>
      <c r="B20" s="594" t="s">
        <v>521</v>
      </c>
      <c r="C20" s="594" t="s">
        <v>499</v>
      </c>
      <c r="D20" s="594" t="s">
        <v>712</v>
      </c>
      <c r="E20" s="595"/>
      <c r="F20" s="582"/>
      <c r="G20" s="583"/>
    </row>
    <row r="21" spans="1:7">
      <c r="A21" s="641" t="s">
        <v>526</v>
      </c>
      <c r="B21" s="588"/>
      <c r="C21" s="588"/>
      <c r="D21" s="588"/>
      <c r="E21" s="589"/>
    </row>
    <row r="22" spans="1:7" ht="26.4">
      <c r="A22" s="590" t="str">
        <f>B2&amp;",R5=01"</f>
        <v>TEK822,R5=01</v>
      </c>
      <c r="B22" s="243" t="s">
        <v>527</v>
      </c>
      <c r="C22" s="243" t="s">
        <v>510</v>
      </c>
      <c r="D22" s="243" t="s">
        <v>713</v>
      </c>
      <c r="E22" s="591" t="s">
        <v>511</v>
      </c>
      <c r="F22" s="582"/>
      <c r="G22" s="583"/>
    </row>
    <row r="23" spans="1:7">
      <c r="A23" s="590" t="str">
        <f>B2&amp;",R5=02"</f>
        <v>TEK822,R5=02</v>
      </c>
      <c r="B23" s="243" t="s">
        <v>528</v>
      </c>
      <c r="C23" s="243" t="s">
        <v>512</v>
      </c>
      <c r="D23" s="243" t="s">
        <v>714</v>
      </c>
      <c r="E23" s="591"/>
    </row>
    <row r="24" spans="1:7">
      <c r="A24" s="590" t="str">
        <f>B2&amp;",R5=03"</f>
        <v>TEK822,R5=03</v>
      </c>
      <c r="B24" s="243" t="s">
        <v>529</v>
      </c>
      <c r="C24" s="243" t="s">
        <v>513</v>
      </c>
      <c r="D24" s="243" t="s">
        <v>715</v>
      </c>
      <c r="E24" s="591"/>
    </row>
    <row r="25" spans="1:7">
      <c r="A25" s="590" t="str">
        <f>B2&amp;",R5=04"</f>
        <v>TEK822,R5=04</v>
      </c>
      <c r="B25" s="243" t="s">
        <v>530</v>
      </c>
      <c r="C25" s="243" t="s">
        <v>546</v>
      </c>
      <c r="D25" s="243" t="s">
        <v>716</v>
      </c>
      <c r="E25" s="591" t="s">
        <v>547</v>
      </c>
    </row>
    <row r="26" spans="1:7">
      <c r="A26" s="590" t="str">
        <f>B2&amp;",R5=05"</f>
        <v>TEK822,R5=05</v>
      </c>
      <c r="B26" s="243" t="s">
        <v>531</v>
      </c>
      <c r="C26" s="243" t="s">
        <v>545</v>
      </c>
      <c r="D26" s="243" t="s">
        <v>717</v>
      </c>
      <c r="E26" s="591" t="s">
        <v>547</v>
      </c>
    </row>
    <row r="27" spans="1:7">
      <c r="A27" s="590" t="str">
        <f>B2&amp;",R5=06"</f>
        <v>TEK822,R5=06</v>
      </c>
      <c r="B27" s="243" t="s">
        <v>532</v>
      </c>
      <c r="C27" s="243" t="s">
        <v>512</v>
      </c>
      <c r="D27" s="243" t="s">
        <v>718</v>
      </c>
      <c r="E27" s="591" t="s">
        <v>547</v>
      </c>
    </row>
    <row r="28" spans="1:7">
      <c r="A28" s="590" t="str">
        <f>B2&amp;",R5=07"</f>
        <v>TEK822,R5=07</v>
      </c>
      <c r="B28" s="243" t="s">
        <v>533</v>
      </c>
      <c r="D28" s="243" t="s">
        <v>719</v>
      </c>
      <c r="E28" s="591" t="s">
        <v>544</v>
      </c>
    </row>
    <row r="29" spans="1:7">
      <c r="A29" s="590" t="str">
        <f>B2&amp;",R5=08"</f>
        <v>TEK822,R5=08</v>
      </c>
      <c r="B29" s="243" t="s">
        <v>534</v>
      </c>
      <c r="C29" s="243" t="s">
        <v>514</v>
      </c>
      <c r="D29" s="243" t="s">
        <v>720</v>
      </c>
      <c r="E29" s="591" t="s">
        <v>547</v>
      </c>
    </row>
    <row r="30" spans="1:7">
      <c r="A30" s="590" t="str">
        <f>B2&amp;",R5=09"</f>
        <v>TEK822,R5=09</v>
      </c>
      <c r="B30" s="243" t="s">
        <v>535</v>
      </c>
      <c r="D30" s="243" t="s">
        <v>721</v>
      </c>
      <c r="E30" s="591" t="s">
        <v>544</v>
      </c>
      <c r="F30" s="582"/>
      <c r="G30" s="583"/>
    </row>
    <row r="31" spans="1:7">
      <c r="A31" s="590" t="str">
        <f>B2&amp;",R5=0A"</f>
        <v>TEK822,R5=0A</v>
      </c>
      <c r="B31" s="243" t="s">
        <v>536</v>
      </c>
      <c r="C31" s="243" t="s">
        <v>512</v>
      </c>
      <c r="D31" s="243" t="s">
        <v>722</v>
      </c>
      <c r="E31" s="591"/>
      <c r="F31" s="582"/>
    </row>
    <row r="32" spans="1:7">
      <c r="A32" s="590" t="str">
        <f>B2&amp;",R5=0B"</f>
        <v>TEK822,R5=0B</v>
      </c>
      <c r="B32" s="243" t="s">
        <v>537</v>
      </c>
      <c r="D32" s="243" t="s">
        <v>723</v>
      </c>
      <c r="E32" s="591" t="s">
        <v>544</v>
      </c>
      <c r="F32" s="582"/>
      <c r="G32" s="583"/>
    </row>
    <row r="33" spans="1:7">
      <c r="A33" s="590" t="str">
        <f>B2&amp;",R5=0C"</f>
        <v>TEK822,R5=0C</v>
      </c>
      <c r="B33" s="243" t="s">
        <v>538</v>
      </c>
      <c r="C33" s="243" t="s">
        <v>514</v>
      </c>
      <c r="D33" s="243" t="s">
        <v>724</v>
      </c>
      <c r="E33" s="591"/>
    </row>
    <row r="34" spans="1:7">
      <c r="A34" s="590" t="str">
        <f>$B$2&amp;",R5=0D"</f>
        <v>TEK822,R5=0D</v>
      </c>
      <c r="B34" s="243" t="s">
        <v>539</v>
      </c>
      <c r="C34" s="243" t="s">
        <v>512</v>
      </c>
      <c r="D34" s="243" t="s">
        <v>725</v>
      </c>
      <c r="E34" s="591"/>
    </row>
    <row r="35" spans="1:7" ht="26.4">
      <c r="A35" s="590" t="str">
        <f>$B$2&amp;",R5=0E"</f>
        <v>TEK822,R5=0E</v>
      </c>
      <c r="B35" s="243" t="s">
        <v>540</v>
      </c>
      <c r="C35" s="584" t="s">
        <v>515</v>
      </c>
      <c r="D35" s="584" t="s">
        <v>726</v>
      </c>
      <c r="E35" s="591"/>
      <c r="F35" s="583"/>
      <c r="G35" s="583"/>
    </row>
    <row r="36" spans="1:7">
      <c r="A36" s="590" t="str">
        <f>$B$2&amp;",R5=0F"</f>
        <v>TEK822,R5=0F</v>
      </c>
      <c r="B36" s="243" t="s">
        <v>541</v>
      </c>
      <c r="C36" s="243" t="s">
        <v>514</v>
      </c>
      <c r="D36" s="243" t="s">
        <v>727</v>
      </c>
      <c r="E36" s="591"/>
    </row>
    <row r="37" spans="1:7">
      <c r="A37" s="590" t="str">
        <f>$B$2&amp;",R5=10"</f>
        <v>TEK822,R5=10</v>
      </c>
      <c r="B37" s="243" t="s">
        <v>542</v>
      </c>
      <c r="C37" s="243" t="s">
        <v>514</v>
      </c>
      <c r="D37" s="243" t="s">
        <v>728</v>
      </c>
      <c r="E37" s="591"/>
    </row>
    <row r="38" spans="1:7" ht="13.8" thickBot="1">
      <c r="A38" s="593" t="str">
        <f>$B$2&amp;",R5=11"</f>
        <v>TEK822,R5=11</v>
      </c>
      <c r="B38" s="594" t="s">
        <v>543</v>
      </c>
      <c r="C38" s="594" t="s">
        <v>516</v>
      </c>
      <c r="D38" s="594" t="s">
        <v>729</v>
      </c>
      <c r="E38" s="595"/>
    </row>
    <row r="39" spans="1:7">
      <c r="A39" s="585"/>
      <c r="B39" s="585"/>
      <c r="C39" s="585"/>
      <c r="D39" s="585"/>
    </row>
    <row r="40" spans="1:7" hidden="1">
      <c r="A40" s="585"/>
      <c r="B40" s="585"/>
      <c r="C40" s="585"/>
      <c r="D40" s="585"/>
    </row>
    <row r="41" spans="1:7" hidden="1">
      <c r="A41" s="585"/>
      <c r="B41" s="585"/>
      <c r="C41" s="585"/>
      <c r="D41" s="585"/>
    </row>
    <row r="42" spans="1:7" hidden="1">
      <c r="A42" s="585"/>
      <c r="B42" s="585"/>
      <c r="C42" s="585"/>
      <c r="D42" s="585"/>
    </row>
    <row r="43" spans="1:7" hidden="1">
      <c r="A43" s="585"/>
      <c r="B43" s="585"/>
      <c r="C43" s="585"/>
      <c r="D43" s="585"/>
    </row>
    <row r="44" spans="1:7" hidden="1">
      <c r="A44" s="585"/>
      <c r="B44" s="585"/>
      <c r="C44" s="585"/>
      <c r="D44" s="585"/>
    </row>
  </sheetData>
  <pageMargins left="0.75" right="0.75" top="1" bottom="1" header="0.5" footer="0.5"/>
  <pageSetup paperSize="9" scale="58"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02" r:id="rId4" name="Button 2">
              <controlPr defaultSize="0" print="0" autoFill="0" autoPict="0" macro="[0]!Button2_Click">
                <anchor moveWithCells="1" sizeWithCells="1">
                  <from>
                    <xdr:col>3</xdr:col>
                    <xdr:colOff>7620</xdr:colOff>
                    <xdr:row>2</xdr:row>
                    <xdr:rowOff>7620</xdr:rowOff>
                  </from>
                  <to>
                    <xdr:col>3</xdr:col>
                    <xdr:colOff>1318260</xdr:colOff>
                    <xdr:row>2</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45350-C39A-41B8-81B5-54BC41F76AB6}">
  <sheetPr codeName="Sheet17">
    <pageSetUpPr fitToPage="1"/>
  </sheetPr>
  <dimension ref="A1:K29"/>
  <sheetViews>
    <sheetView zoomScale="80" zoomScaleNormal="80" workbookViewId="0">
      <selection activeCell="B3" sqref="B3:E3"/>
    </sheetView>
  </sheetViews>
  <sheetFormatPr defaultColWidth="0" defaultRowHeight="13.2" zeroHeight="1"/>
  <cols>
    <col min="1" max="2" width="8.6640625" style="772" customWidth="1"/>
    <col min="3" max="3" width="11.109375" style="772" customWidth="1"/>
    <col min="4" max="4" width="8" style="772" bestFit="1" customWidth="1"/>
    <col min="5" max="5" width="15.6640625" style="772" hidden="1" customWidth="1"/>
    <col min="6" max="6" width="10.33203125" style="772" customWidth="1"/>
    <col min="7" max="7" width="7.5546875" style="772" customWidth="1"/>
    <col min="8" max="9" width="8.6640625" style="772" customWidth="1"/>
    <col min="10" max="10" width="20.33203125" style="772" customWidth="1"/>
    <col min="11" max="11" width="8.6640625" style="772" customWidth="1"/>
    <col min="12" max="16384" width="9.109375" hidden="1"/>
  </cols>
  <sheetData>
    <row r="1" spans="2:11"/>
    <row r="2" spans="2:11">
      <c r="B2" s="1176" t="s">
        <v>654</v>
      </c>
      <c r="C2" s="1176"/>
      <c r="D2" s="1176"/>
      <c r="E2" s="1176"/>
    </row>
    <row r="3" spans="2:11" ht="42" customHeight="1">
      <c r="B3" s="1177" t="s">
        <v>1005</v>
      </c>
      <c r="C3" s="1178"/>
      <c r="D3" s="1178"/>
      <c r="E3" s="1178"/>
    </row>
    <row r="4" spans="2:11" s="772" customFormat="1"/>
    <row r="5" spans="2:11" s="772" customFormat="1">
      <c r="C5" s="503" t="s">
        <v>895</v>
      </c>
      <c r="D5" s="154" t="s">
        <v>896</v>
      </c>
      <c r="E5" s="154" t="s">
        <v>655</v>
      </c>
      <c r="F5" s="154" t="s">
        <v>656</v>
      </c>
    </row>
    <row r="6" spans="2:11" ht="14.25" hidden="1" customHeight="1">
      <c r="B6" s="443" t="str">
        <f>LEFT(B3,2)</f>
        <v/>
      </c>
      <c r="C6" s="443" t="str">
        <f>IFERROR(VLOOKUP(B6,$C$7:$E$24,2,0),"")</f>
        <v/>
      </c>
      <c r="D6"/>
      <c r="E6"/>
      <c r="F6"/>
      <c r="G6"/>
      <c r="H6"/>
      <c r="I6"/>
      <c r="J6"/>
      <c r="K6"/>
    </row>
    <row r="7" spans="2:11" ht="26.25" customHeight="1">
      <c r="B7" s="795">
        <v>1</v>
      </c>
      <c r="C7" s="879" t="s">
        <v>657</v>
      </c>
      <c r="D7" s="796">
        <v>586</v>
      </c>
      <c r="E7" s="796" t="s">
        <v>658</v>
      </c>
      <c r="F7" s="796" t="s">
        <v>892</v>
      </c>
    </row>
    <row r="8" spans="2:11" ht="26.25" customHeight="1">
      <c r="B8" s="795">
        <v>2</v>
      </c>
      <c r="C8" s="879" t="s">
        <v>659</v>
      </c>
      <c r="D8" s="795">
        <v>733</v>
      </c>
      <c r="E8" s="796" t="s">
        <v>660</v>
      </c>
      <c r="F8" s="796" t="s">
        <v>661</v>
      </c>
    </row>
    <row r="9" spans="2:11" ht="26.25" customHeight="1">
      <c r="B9" s="795">
        <v>3</v>
      </c>
      <c r="C9" s="879" t="s">
        <v>662</v>
      </c>
      <c r="D9" s="795">
        <v>643</v>
      </c>
      <c r="E9" s="796" t="s">
        <v>663</v>
      </c>
      <c r="F9" s="796" t="s">
        <v>893</v>
      </c>
    </row>
    <row r="10" spans="2:11" ht="26.25" customHeight="1">
      <c r="B10" s="795">
        <v>4</v>
      </c>
      <c r="C10" s="879" t="s">
        <v>664</v>
      </c>
      <c r="D10" s="796" t="s">
        <v>665</v>
      </c>
      <c r="E10" s="796" t="s">
        <v>666</v>
      </c>
      <c r="F10" s="795" t="s">
        <v>894</v>
      </c>
    </row>
    <row r="11" spans="2:11" ht="26.25" customHeight="1">
      <c r="B11" s="795">
        <v>5</v>
      </c>
      <c r="C11" s="879" t="s">
        <v>667</v>
      </c>
      <c r="D11" s="795">
        <v>811</v>
      </c>
      <c r="E11" s="796" t="s">
        <v>668</v>
      </c>
      <c r="F11" s="796" t="s">
        <v>900</v>
      </c>
    </row>
    <row r="12" spans="2:11" ht="26.25" hidden="1" customHeight="1">
      <c r="B12" s="795"/>
      <c r="C12" s="879" t="s">
        <v>898</v>
      </c>
      <c r="D12" s="795">
        <v>811</v>
      </c>
      <c r="E12" s="796"/>
      <c r="F12" s="796"/>
    </row>
    <row r="13" spans="2:11" ht="26.25" customHeight="1">
      <c r="B13" s="795">
        <v>6</v>
      </c>
      <c r="C13" s="879" t="s">
        <v>669</v>
      </c>
      <c r="D13" s="795">
        <v>822</v>
      </c>
      <c r="E13" s="796" t="s">
        <v>670</v>
      </c>
      <c r="F13" s="796" t="s">
        <v>1115</v>
      </c>
    </row>
    <row r="14" spans="2:11" ht="26.25" hidden="1" customHeight="1">
      <c r="B14" s="795"/>
      <c r="C14" s="879" t="s">
        <v>780</v>
      </c>
      <c r="D14" s="795">
        <v>822</v>
      </c>
      <c r="E14" s="796"/>
      <c r="F14" s="795"/>
    </row>
    <row r="15" spans="2:11" ht="26.25" hidden="1" customHeight="1">
      <c r="B15" s="795"/>
      <c r="C15" s="879" t="s">
        <v>781</v>
      </c>
      <c r="D15" s="795">
        <v>822</v>
      </c>
      <c r="E15" s="796"/>
      <c r="F15" s="795"/>
    </row>
    <row r="16" spans="2:11" ht="26.25" customHeight="1">
      <c r="B16" s="795">
        <v>7</v>
      </c>
      <c r="C16" s="879" t="s">
        <v>671</v>
      </c>
      <c r="D16" s="796" t="s">
        <v>672</v>
      </c>
      <c r="E16" s="796" t="s">
        <v>673</v>
      </c>
      <c r="F16" s="796" t="s">
        <v>900</v>
      </c>
    </row>
    <row r="17" spans="1:11" ht="26.25" customHeight="1">
      <c r="B17" s="795">
        <v>8</v>
      </c>
      <c r="C17" s="879" t="s">
        <v>674</v>
      </c>
      <c r="D17" s="795">
        <v>871</v>
      </c>
      <c r="E17" s="796" t="s">
        <v>675</v>
      </c>
      <c r="F17" s="796" t="s">
        <v>897</v>
      </c>
    </row>
    <row r="18" spans="1:11" ht="26.25" customHeight="1">
      <c r="B18" s="795">
        <v>9</v>
      </c>
      <c r="C18" s="879" t="s">
        <v>770</v>
      </c>
      <c r="D18" s="795">
        <v>898</v>
      </c>
      <c r="E18" s="796" t="s">
        <v>734</v>
      </c>
      <c r="F18" s="796" t="s">
        <v>1115</v>
      </c>
    </row>
    <row r="19" spans="1:11" ht="26.25" hidden="1" customHeight="1">
      <c r="B19" s="795"/>
      <c r="C19" s="879" t="s">
        <v>771</v>
      </c>
      <c r="D19" s="795">
        <v>898</v>
      </c>
      <c r="E19" s="796"/>
      <c r="F19" s="796"/>
    </row>
    <row r="20" spans="1:11" ht="26.25" hidden="1" customHeight="1">
      <c r="B20" s="795"/>
      <c r="C20" s="879"/>
      <c r="D20" s="795"/>
      <c r="E20" s="796"/>
      <c r="F20" s="796"/>
    </row>
    <row r="21" spans="1:11" ht="26.25" customHeight="1">
      <c r="B21" s="795">
        <v>10</v>
      </c>
      <c r="C21" s="879" t="s">
        <v>687</v>
      </c>
      <c r="D21" s="796" t="s">
        <v>783</v>
      </c>
      <c r="E21" s="796" t="s">
        <v>733</v>
      </c>
      <c r="F21" s="796" t="s">
        <v>900</v>
      </c>
    </row>
    <row r="22" spans="1:11" ht="26.25" hidden="1" customHeight="1">
      <c r="B22" s="795"/>
      <c r="C22" s="879" t="s">
        <v>899</v>
      </c>
      <c r="D22" s="796" t="s">
        <v>783</v>
      </c>
      <c r="E22" s="796"/>
      <c r="F22" s="796"/>
    </row>
    <row r="23" spans="1:11" ht="26.25" customHeight="1">
      <c r="B23" s="795">
        <v>11</v>
      </c>
      <c r="C23" s="879" t="s">
        <v>929</v>
      </c>
      <c r="D23" s="796" t="s">
        <v>931</v>
      </c>
      <c r="E23" s="796"/>
      <c r="F23" s="796" t="s">
        <v>900</v>
      </c>
    </row>
    <row r="24" spans="1:11" ht="26.25" customHeight="1">
      <c r="B24" s="795">
        <v>12</v>
      </c>
      <c r="C24" s="879" t="s">
        <v>930</v>
      </c>
      <c r="D24" s="796" t="s">
        <v>932</v>
      </c>
      <c r="E24" s="796"/>
      <c r="F24" s="796" t="s">
        <v>900</v>
      </c>
    </row>
    <row r="25" spans="1:11" ht="26.25" customHeight="1">
      <c r="B25" s="795">
        <v>13</v>
      </c>
      <c r="C25" s="879" t="s">
        <v>944</v>
      </c>
      <c r="D25" s="796">
        <v>908</v>
      </c>
      <c r="E25" s="796"/>
      <c r="F25" s="796" t="s">
        <v>943</v>
      </c>
    </row>
    <row r="26" spans="1:11" ht="26.25" customHeight="1">
      <c r="B26" s="795"/>
      <c r="C26" s="879"/>
      <c r="D26" s="796"/>
      <c r="E26" s="796"/>
      <c r="F26" s="796"/>
    </row>
    <row r="27" spans="1:11">
      <c r="A27" s="1179" t="s">
        <v>1117</v>
      </c>
      <c r="B27" s="1179"/>
      <c r="C27" s="1179"/>
      <c r="D27" s="1179"/>
      <c r="E27" s="1179"/>
      <c r="F27" s="1179"/>
      <c r="G27" s="1179"/>
      <c r="H27" s="1180" t="s">
        <v>1118</v>
      </c>
      <c r="I27" s="1180"/>
      <c r="J27" s="1180"/>
      <c r="K27" s="1180"/>
    </row>
    <row r="28" spans="1:11"/>
    <row r="29" spans="1:11"/>
  </sheetData>
  <mergeCells count="4">
    <mergeCell ref="B2:E2"/>
    <mergeCell ref="B3:E3"/>
    <mergeCell ref="A27:G27"/>
    <mergeCell ref="H27:K27"/>
  </mergeCells>
  <conditionalFormatting sqref="B7:F26">
    <cfRule type="expression" dxfId="279" priority="1">
      <formula>ISEVEN(ROW())</formula>
    </cfRule>
  </conditionalFormatting>
  <conditionalFormatting sqref="C7:C26">
    <cfRule type="duplicateValues" dxfId="278" priority="26"/>
  </conditionalFormatting>
  <pageMargins left="0.7" right="0.7" top="0.75" bottom="0.75" header="0.3" footer="0.3"/>
  <pageSetup paperSize="9" scale="88" orientation="portrait" r:id="rId1"/>
  <ignoredErrors>
    <ignoredError sqref="C21 C13 C7:C11"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46785" r:id="rId4" name="Button 1">
              <controlPr defaultSize="0" print="0" autoFill="0" autoPict="0" macro="[0]!Button586_Click">
                <anchor moveWithCells="1" sizeWithCells="1">
                  <from>
                    <xdr:col>6</xdr:col>
                    <xdr:colOff>76200</xdr:colOff>
                    <xdr:row>6</xdr:row>
                    <xdr:rowOff>76200</xdr:rowOff>
                  </from>
                  <to>
                    <xdr:col>7</xdr:col>
                    <xdr:colOff>7620</xdr:colOff>
                    <xdr:row>6</xdr:row>
                    <xdr:rowOff>312420</xdr:rowOff>
                  </to>
                </anchor>
              </controlPr>
            </control>
          </mc:Choice>
        </mc:AlternateContent>
        <mc:AlternateContent xmlns:mc="http://schemas.openxmlformats.org/markup-compatibility/2006">
          <mc:Choice Requires="x14">
            <control shapeId="246786" r:id="rId5" name="Button 2">
              <controlPr defaultSize="0" print="0" autoFill="0" autoPict="0" macro="[0]!Button733_Click">
                <anchor moveWithCells="1" sizeWithCells="1">
                  <from>
                    <xdr:col>6</xdr:col>
                    <xdr:colOff>68580</xdr:colOff>
                    <xdr:row>7</xdr:row>
                    <xdr:rowOff>60960</xdr:rowOff>
                  </from>
                  <to>
                    <xdr:col>6</xdr:col>
                    <xdr:colOff>502920</xdr:colOff>
                    <xdr:row>7</xdr:row>
                    <xdr:rowOff>297180</xdr:rowOff>
                  </to>
                </anchor>
              </controlPr>
            </control>
          </mc:Choice>
        </mc:AlternateContent>
        <mc:AlternateContent xmlns:mc="http://schemas.openxmlformats.org/markup-compatibility/2006">
          <mc:Choice Requires="x14">
            <control shapeId="246787" r:id="rId6" name="Button 3">
              <controlPr defaultSize="0" print="0" autoFill="0" autoPict="0" macro="[0]!Button643_Click">
                <anchor moveWithCells="1" sizeWithCells="1">
                  <from>
                    <xdr:col>6</xdr:col>
                    <xdr:colOff>76200</xdr:colOff>
                    <xdr:row>8</xdr:row>
                    <xdr:rowOff>60960</xdr:rowOff>
                  </from>
                  <to>
                    <xdr:col>6</xdr:col>
                    <xdr:colOff>502920</xdr:colOff>
                    <xdr:row>8</xdr:row>
                    <xdr:rowOff>297180</xdr:rowOff>
                  </to>
                </anchor>
              </controlPr>
            </control>
          </mc:Choice>
        </mc:AlternateContent>
        <mc:AlternateContent xmlns:mc="http://schemas.openxmlformats.org/markup-compatibility/2006">
          <mc:Choice Requires="x14">
            <control shapeId="246788" r:id="rId7" name="Button 4">
              <controlPr defaultSize="0" print="0" autoFill="0" autoPict="0" macro="[0]!Button733A_Click">
                <anchor moveWithCells="1" sizeWithCells="1">
                  <from>
                    <xdr:col>6</xdr:col>
                    <xdr:colOff>83820</xdr:colOff>
                    <xdr:row>9</xdr:row>
                    <xdr:rowOff>38100</xdr:rowOff>
                  </from>
                  <to>
                    <xdr:col>6</xdr:col>
                    <xdr:colOff>518160</xdr:colOff>
                    <xdr:row>9</xdr:row>
                    <xdr:rowOff>274320</xdr:rowOff>
                  </to>
                </anchor>
              </controlPr>
            </control>
          </mc:Choice>
        </mc:AlternateContent>
        <mc:AlternateContent xmlns:mc="http://schemas.openxmlformats.org/markup-compatibility/2006">
          <mc:Choice Requires="x14">
            <control shapeId="246789" r:id="rId8" name="Button 5">
              <controlPr defaultSize="0" print="0" autoFill="0" autoPict="0" macro="[0]!Button811_Click">
                <anchor moveWithCells="1" sizeWithCells="1">
                  <from>
                    <xdr:col>6</xdr:col>
                    <xdr:colOff>68580</xdr:colOff>
                    <xdr:row>10</xdr:row>
                    <xdr:rowOff>60960</xdr:rowOff>
                  </from>
                  <to>
                    <xdr:col>6</xdr:col>
                    <xdr:colOff>495300</xdr:colOff>
                    <xdr:row>10</xdr:row>
                    <xdr:rowOff>297180</xdr:rowOff>
                  </to>
                </anchor>
              </controlPr>
            </control>
          </mc:Choice>
        </mc:AlternateContent>
        <mc:AlternateContent xmlns:mc="http://schemas.openxmlformats.org/markup-compatibility/2006">
          <mc:Choice Requires="x14">
            <control shapeId="246790" r:id="rId9" name="Button 6">
              <controlPr defaultSize="0" print="0" autoFill="0" autoPict="0" macro="[0]!Button822_Click">
                <anchor moveWithCells="1" sizeWithCells="1">
                  <from>
                    <xdr:col>6</xdr:col>
                    <xdr:colOff>60960</xdr:colOff>
                    <xdr:row>12</xdr:row>
                    <xdr:rowOff>60960</xdr:rowOff>
                  </from>
                  <to>
                    <xdr:col>6</xdr:col>
                    <xdr:colOff>487680</xdr:colOff>
                    <xdr:row>12</xdr:row>
                    <xdr:rowOff>297180</xdr:rowOff>
                  </to>
                </anchor>
              </controlPr>
            </control>
          </mc:Choice>
        </mc:AlternateContent>
        <mc:AlternateContent xmlns:mc="http://schemas.openxmlformats.org/markup-compatibility/2006">
          <mc:Choice Requires="x14">
            <control shapeId="246791" r:id="rId10" name="Button 7">
              <controlPr defaultSize="0" print="0" autoFill="0" autoPict="0" macro="[0]!Button811A_Click">
                <anchor moveWithCells="1" sizeWithCells="1">
                  <from>
                    <xdr:col>6</xdr:col>
                    <xdr:colOff>68580</xdr:colOff>
                    <xdr:row>15</xdr:row>
                    <xdr:rowOff>45720</xdr:rowOff>
                  </from>
                  <to>
                    <xdr:col>6</xdr:col>
                    <xdr:colOff>495300</xdr:colOff>
                    <xdr:row>15</xdr:row>
                    <xdr:rowOff>289560</xdr:rowOff>
                  </to>
                </anchor>
              </controlPr>
            </control>
          </mc:Choice>
        </mc:AlternateContent>
        <mc:AlternateContent xmlns:mc="http://schemas.openxmlformats.org/markup-compatibility/2006">
          <mc:Choice Requires="x14">
            <control shapeId="246792" r:id="rId11" name="Button 8">
              <controlPr defaultSize="0" print="0" autoFill="0" autoPict="0" macro="[0]!Button871_Click">
                <anchor moveWithCells="1" sizeWithCells="1">
                  <from>
                    <xdr:col>6</xdr:col>
                    <xdr:colOff>68580</xdr:colOff>
                    <xdr:row>16</xdr:row>
                    <xdr:rowOff>68580</xdr:rowOff>
                  </from>
                  <to>
                    <xdr:col>6</xdr:col>
                    <xdr:colOff>495300</xdr:colOff>
                    <xdr:row>16</xdr:row>
                    <xdr:rowOff>304800</xdr:rowOff>
                  </to>
                </anchor>
              </controlPr>
            </control>
          </mc:Choice>
        </mc:AlternateContent>
        <mc:AlternateContent xmlns:mc="http://schemas.openxmlformats.org/markup-compatibility/2006">
          <mc:Choice Requires="x14">
            <control shapeId="246793" r:id="rId12" name="Button 9">
              <controlPr defaultSize="0" print="0" autoFill="0" autoPict="0" macro="[0]!Button811LR_Click">
                <anchor moveWithCells="1" sizeWithCells="1">
                  <from>
                    <xdr:col>6</xdr:col>
                    <xdr:colOff>68580</xdr:colOff>
                    <xdr:row>20</xdr:row>
                    <xdr:rowOff>60960</xdr:rowOff>
                  </from>
                  <to>
                    <xdr:col>7</xdr:col>
                    <xdr:colOff>83820</xdr:colOff>
                    <xdr:row>20</xdr:row>
                    <xdr:rowOff>297180</xdr:rowOff>
                  </to>
                </anchor>
              </controlPr>
            </control>
          </mc:Choice>
        </mc:AlternateContent>
        <mc:AlternateContent xmlns:mc="http://schemas.openxmlformats.org/markup-compatibility/2006">
          <mc:Choice Requires="x14">
            <control shapeId="246795" r:id="rId13" name="Button 11">
              <controlPr defaultSize="0" print="0" autoFill="0" autoPict="0" macro="[0]!Button898_Click">
                <anchor moveWithCells="1" sizeWithCells="1">
                  <from>
                    <xdr:col>6</xdr:col>
                    <xdr:colOff>68580</xdr:colOff>
                    <xdr:row>17</xdr:row>
                    <xdr:rowOff>68580</xdr:rowOff>
                  </from>
                  <to>
                    <xdr:col>6</xdr:col>
                    <xdr:colOff>495300</xdr:colOff>
                    <xdr:row>17</xdr:row>
                    <xdr:rowOff>304800</xdr:rowOff>
                  </to>
                </anchor>
              </controlPr>
            </control>
          </mc:Choice>
        </mc:AlternateContent>
        <mc:AlternateContent xmlns:mc="http://schemas.openxmlformats.org/markup-compatibility/2006">
          <mc:Choice Requires="x14">
            <control shapeId="246799" r:id="rId14" name="Button 15">
              <controlPr defaultSize="0" print="0" autoFill="0" autoPict="0" macro="[0]!Button871A_Click">
                <anchor moveWithCells="1" sizeWithCells="1">
                  <from>
                    <xdr:col>6</xdr:col>
                    <xdr:colOff>60960</xdr:colOff>
                    <xdr:row>22</xdr:row>
                    <xdr:rowOff>22860</xdr:rowOff>
                  </from>
                  <to>
                    <xdr:col>7</xdr:col>
                    <xdr:colOff>83820</xdr:colOff>
                    <xdr:row>22</xdr:row>
                    <xdr:rowOff>266700</xdr:rowOff>
                  </to>
                </anchor>
              </controlPr>
            </control>
          </mc:Choice>
        </mc:AlternateContent>
        <mc:AlternateContent xmlns:mc="http://schemas.openxmlformats.org/markup-compatibility/2006">
          <mc:Choice Requires="x14">
            <control shapeId="246801" r:id="rId15" name="Button 17">
              <controlPr defaultSize="0" print="0" autoFill="0" autoPict="0" macro="[0]!Button871ALR_Click">
                <anchor moveWithCells="1" sizeWithCells="1">
                  <from>
                    <xdr:col>6</xdr:col>
                    <xdr:colOff>60960</xdr:colOff>
                    <xdr:row>23</xdr:row>
                    <xdr:rowOff>30480</xdr:rowOff>
                  </from>
                  <to>
                    <xdr:col>7</xdr:col>
                    <xdr:colOff>99060</xdr:colOff>
                    <xdr:row>23</xdr:row>
                    <xdr:rowOff>289560</xdr:rowOff>
                  </to>
                </anchor>
              </controlPr>
            </control>
          </mc:Choice>
        </mc:AlternateContent>
        <mc:AlternateContent xmlns:mc="http://schemas.openxmlformats.org/markup-compatibility/2006">
          <mc:Choice Requires="x14">
            <control shapeId="246802" r:id="rId16" name="Button 18">
              <controlPr defaultSize="0" print="0" autoFill="0" autoPict="0" macro="[0]!Button908_Click">
                <anchor moveWithCells="1" sizeWithCells="1">
                  <from>
                    <xdr:col>6</xdr:col>
                    <xdr:colOff>60960</xdr:colOff>
                    <xdr:row>24</xdr:row>
                    <xdr:rowOff>30480</xdr:rowOff>
                  </from>
                  <to>
                    <xdr:col>7</xdr:col>
                    <xdr:colOff>99060</xdr:colOff>
                    <xdr:row>24</xdr:row>
                    <xdr:rowOff>289560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99C91-BE7B-4107-B59E-3D2E3FD1000F}">
  <sheetPr codeName="Sheet32"/>
  <dimension ref="A1:XFC122"/>
  <sheetViews>
    <sheetView showGridLines="0" zoomScaleNormal="100" workbookViewId="0">
      <pane ySplit="6" topLeftCell="A41" activePane="bottomLeft" state="frozen"/>
      <selection pane="bottomLeft" activeCell="C48" sqref="C48"/>
    </sheetView>
  </sheetViews>
  <sheetFormatPr defaultColWidth="0" defaultRowHeight="13.2"/>
  <cols>
    <col min="1" max="1" width="16.88671875" style="156" customWidth="1"/>
    <col min="2" max="2" width="84.44140625" style="156" customWidth="1"/>
    <col min="3" max="3" width="10" style="156" customWidth="1"/>
    <col min="4" max="10" width="9.109375" style="156" bestFit="1" customWidth="1"/>
    <col min="11" max="12" width="5.6640625" style="156" customWidth="1"/>
    <col min="13" max="13" width="5.33203125" style="156" customWidth="1"/>
    <col min="14" max="14" width="7.6640625" style="156" customWidth="1"/>
    <col min="15" max="15" width="37.6640625" style="156" customWidth="1"/>
    <col min="16" max="16384" width="0" style="156" hidden="1"/>
  </cols>
  <sheetData>
    <row r="1" spans="1:15" ht="21">
      <c r="A1" s="262" t="s">
        <v>187</v>
      </c>
      <c r="B1" s="167"/>
      <c r="C1" s="747" t="s">
        <v>956</v>
      </c>
      <c r="D1" s="167" t="s">
        <v>302</v>
      </c>
      <c r="E1" s="167"/>
      <c r="F1" s="167"/>
      <c r="G1" s="167"/>
      <c r="H1" s="167"/>
      <c r="I1" s="167"/>
      <c r="J1" s="167"/>
      <c r="K1" s="167"/>
      <c r="L1" s="190"/>
    </row>
    <row r="2" spans="1:15">
      <c r="A2" s="244" t="s">
        <v>188</v>
      </c>
      <c r="B2" s="156" t="s">
        <v>189</v>
      </c>
      <c r="L2" s="174"/>
    </row>
    <row r="3" spans="1:15" ht="13.8" thickBot="1">
      <c r="A3" s="235" t="s">
        <v>190</v>
      </c>
      <c r="B3" s="162" t="s">
        <v>241</v>
      </c>
      <c r="C3" s="162" t="s">
        <v>191</v>
      </c>
      <c r="D3" s="162"/>
      <c r="E3" s="162"/>
      <c r="F3" s="162"/>
      <c r="G3" s="162"/>
      <c r="H3" s="162"/>
      <c r="I3" s="162"/>
      <c r="J3" s="162"/>
      <c r="K3" s="162"/>
      <c r="L3" s="209"/>
      <c r="M3" s="173"/>
      <c r="N3" s="173"/>
    </row>
    <row r="4" spans="1:15" ht="13.8" thickBot="1"/>
    <row r="5" spans="1:15" ht="45.75" customHeight="1" thickBot="1">
      <c r="A5" s="261" t="s">
        <v>192</v>
      </c>
      <c r="B5" s="1182" t="str">
        <f>N5</f>
        <v>TEK908,S0=00,S1=01,S2=7F2100,S3=82,S4=0032,S6=0000,S7=00,S8=00,,S9=,S10=,S11=TEK908,S12=,S13=,S14=,S15=,S16=,S17=1C20,S18=00,S19=,S20=00,S21=27201,S22=80000,S23=12,S24=00,S25=00,S26=00,S27=5F,S28=00,S29=00,R4=DEACT,Z=4930</v>
      </c>
      <c r="C5" s="1182"/>
      <c r="D5" s="1182"/>
      <c r="E5" s="1182"/>
      <c r="F5" s="1182"/>
      <c r="G5" s="1182"/>
      <c r="H5" s="1182"/>
      <c r="I5" s="1182"/>
      <c r="J5" s="1182"/>
      <c r="K5" s="1182"/>
      <c r="L5" s="1183"/>
      <c r="M5" s="238" t="str">
        <f>C1&amp;","&amp;C9&amp;","&amp;C13&amp;","&amp;C26&amp;","&amp;C37&amp;","&amp;C44&amp;","&amp;C55&amp;","&amp;D55&amp;","&amp;E55&amp;","&amp;F55&amp;","&amp;C60&amp;","&amp;C62&amp;","&amp;C64&amp;","&amp;C66&amp;","&amp;C68&amp;","&amp;C70&amp;","&amp;C72&amp;","&amp;C74&amp;","&amp;C78&amp;","&amp;C82&amp;","&amp;C86&amp;","&amp;C90&amp;","&amp;C94&amp;","&amp;C98&amp;","&amp;C103&amp;","&amp;C107&amp;","&amp;C111&amp;","&amp;D111&amp;","&amp;C117&amp;","&amp;C122&amp;","&amp;D122&amp;",R4=DEACT"</f>
        <v>TEK908,S0=00,S1=01,S2=7F2100,S3=82,S4=0032,S6=0000,S7=00,S8=00,,S9=,S10=,S11=TEK908,S12=,S13=,S14=,S15=,S16=,S17=1C20,S18=00,S19=,S20=00,S21=27201,S22=80000,S23=12,S24=00,S25=00,S26=00,S27=5F,S28=00,S29=00,R4=DEACT</v>
      </c>
      <c r="N5" s="238" t="str">
        <f>(M5&amp;",Z")&amp;"="&amp;CITT_CRC_String((M5&amp;",Z"))</f>
        <v>TEK908,S0=00,S1=01,S2=7F2100,S3=82,S4=0032,S6=0000,S7=00,S8=00,,S9=,S10=,S11=TEK908,S12=,S13=,S14=,S15=,S16=,S17=1C20,S18=00,S19=,S20=00,S21=27201,S22=80000,S23=12,S24=00,S25=00,S26=00,S27=5F,S28=00,S29=00,R4=DEACT,Z=4930</v>
      </c>
      <c r="O5" s="173"/>
    </row>
    <row r="6" spans="1:15" ht="19.5" customHeight="1" thickBot="1">
      <c r="A6" s="260"/>
      <c r="B6" s="259"/>
      <c r="C6" s="259"/>
      <c r="D6" s="259"/>
      <c r="E6" s="259"/>
      <c r="F6" s="259"/>
      <c r="G6" s="259"/>
      <c r="H6" s="259"/>
      <c r="I6" s="259"/>
      <c r="J6" s="259"/>
      <c r="K6" s="259"/>
      <c r="L6" s="259"/>
    </row>
    <row r="7" spans="1:15" ht="12.9" customHeight="1">
      <c r="A7" s="1184" t="s">
        <v>962</v>
      </c>
      <c r="B7" s="197"/>
      <c r="C7" s="167"/>
      <c r="D7" s="167"/>
      <c r="E7" s="167"/>
      <c r="F7" s="167"/>
      <c r="G7" s="167"/>
      <c r="H7" s="167"/>
      <c r="I7" s="167"/>
      <c r="J7" s="167"/>
      <c r="K7" s="195"/>
      <c r="L7" s="190"/>
    </row>
    <row r="8" spans="1:15" ht="12.9" customHeight="1">
      <c r="A8" s="1181"/>
      <c r="B8" s="172"/>
      <c r="C8" s="194">
        <v>0</v>
      </c>
      <c r="K8" s="163"/>
      <c r="L8" s="174"/>
    </row>
    <row r="9" spans="1:15" ht="12.9" customHeight="1" thickBot="1">
      <c r="A9" s="1185"/>
      <c r="B9" s="170"/>
      <c r="C9" s="193" t="str">
        <f>"S0="&amp;DEC2HEX(C8,2)</f>
        <v>S0=00</v>
      </c>
      <c r="D9" s="170"/>
      <c r="E9" s="170"/>
      <c r="F9" s="170"/>
      <c r="G9" s="170"/>
      <c r="H9" s="170"/>
      <c r="I9" s="170"/>
      <c r="J9" s="170"/>
      <c r="K9" s="170"/>
      <c r="L9" s="169"/>
      <c r="M9" s="156" t="str">
        <f>D25&amp;E25&amp;F25&amp;G25&amp;H25&amp;I25&amp;J25&amp;K25</f>
        <v/>
      </c>
      <c r="N9" s="173"/>
    </row>
    <row r="10" spans="1:15" ht="12.9" customHeight="1" thickBot="1">
      <c r="A10" s="198"/>
      <c r="B10" s="164"/>
      <c r="C10" s="158"/>
      <c r="D10" s="164"/>
      <c r="E10" s="164"/>
      <c r="F10" s="164"/>
      <c r="G10" s="164"/>
      <c r="H10" s="164"/>
      <c r="I10" s="164"/>
      <c r="J10" s="164"/>
      <c r="K10" s="164"/>
      <c r="L10" s="164"/>
    </row>
    <row r="11" spans="1:15" ht="17.399999999999999">
      <c r="A11" s="1184" t="s">
        <v>196</v>
      </c>
      <c r="B11" s="203"/>
      <c r="C11" s="203"/>
      <c r="D11" s="862"/>
      <c r="E11" s="862"/>
      <c r="F11" s="862"/>
      <c r="G11" s="862"/>
      <c r="H11" s="862"/>
      <c r="I11" s="862"/>
      <c r="J11" s="862"/>
      <c r="K11" s="863"/>
      <c r="L11" s="864"/>
      <c r="M11" s="664"/>
      <c r="N11" s="664"/>
      <c r="O11" s="664"/>
    </row>
    <row r="12" spans="1:15" ht="12.75" customHeight="1">
      <c r="A12" s="1181"/>
      <c r="B12" s="156" t="s">
        <v>285</v>
      </c>
      <c r="C12" s="165">
        <v>5</v>
      </c>
      <c r="D12" s="865"/>
      <c r="E12" s="865"/>
      <c r="F12" s="865"/>
      <c r="G12" s="865"/>
      <c r="H12" s="865"/>
      <c r="I12" s="865"/>
      <c r="J12" s="865"/>
      <c r="K12" s="664"/>
      <c r="L12" s="867"/>
      <c r="M12" s="870"/>
      <c r="N12" s="664"/>
      <c r="O12" s="664"/>
    </row>
    <row r="13" spans="1:15" ht="12.75" customHeight="1" thickBot="1">
      <c r="A13" s="1185"/>
      <c r="B13" s="162"/>
      <c r="C13" s="161" t="str">
        <f>"S1=" &amp;DEC2HEX( C12/5,2)</f>
        <v>S1=01</v>
      </c>
      <c r="D13" s="868"/>
      <c r="E13" s="868"/>
      <c r="F13" s="868"/>
      <c r="G13" s="868"/>
      <c r="H13" s="868"/>
      <c r="I13" s="868"/>
      <c r="J13" s="868"/>
      <c r="K13" s="868"/>
      <c r="L13" s="869"/>
      <c r="M13" s="664"/>
      <c r="N13" s="664"/>
      <c r="O13" s="664"/>
    </row>
    <row r="14" spans="1:15" ht="15" customHeight="1" thickBot="1">
      <c r="A14" s="1186"/>
      <c r="B14" s="1187"/>
      <c r="C14" s="1187"/>
      <c r="D14" s="1187"/>
      <c r="E14" s="1187"/>
      <c r="F14" s="1187"/>
      <c r="G14" s="1187"/>
      <c r="H14" s="1187"/>
      <c r="I14" s="1187"/>
      <c r="J14" s="1187"/>
      <c r="M14" s="664"/>
      <c r="N14" s="664"/>
      <c r="O14" s="664"/>
    </row>
    <row r="15" spans="1:15" ht="51" customHeight="1">
      <c r="A15" s="250" t="s">
        <v>197</v>
      </c>
      <c r="B15" s="249" t="s">
        <v>198</v>
      </c>
      <c r="C15" s="248"/>
      <c r="D15" s="247" t="s">
        <v>145</v>
      </c>
      <c r="E15" s="247" t="s">
        <v>146</v>
      </c>
      <c r="F15" s="247" t="s">
        <v>147</v>
      </c>
      <c r="G15" s="247" t="s">
        <v>148</v>
      </c>
      <c r="H15" s="247" t="s">
        <v>149</v>
      </c>
      <c r="I15" s="247" t="s">
        <v>150</v>
      </c>
      <c r="J15" s="247" t="s">
        <v>151</v>
      </c>
      <c r="K15" s="167"/>
      <c r="L15" s="190"/>
      <c r="M15" s="664"/>
      <c r="N15" s="664"/>
      <c r="O15" s="664"/>
    </row>
    <row r="16" spans="1:15" ht="15.75" customHeight="1">
      <c r="A16" s="1188" t="s">
        <v>155</v>
      </c>
      <c r="B16" s="156" t="s">
        <v>961</v>
      </c>
      <c r="D16" s="165">
        <v>1</v>
      </c>
      <c r="E16" s="165">
        <v>1</v>
      </c>
      <c r="F16" s="165">
        <v>1</v>
      </c>
      <c r="G16" s="165">
        <v>1</v>
      </c>
      <c r="H16" s="165">
        <v>1</v>
      </c>
      <c r="I16" s="165">
        <v>1</v>
      </c>
      <c r="J16" s="165">
        <v>1</v>
      </c>
      <c r="L16" s="174"/>
      <c r="M16" s="664"/>
      <c r="N16" s="664"/>
      <c r="O16" s="664"/>
    </row>
    <row r="17" spans="1:16">
      <c r="A17" s="1188"/>
      <c r="B17" s="156" t="s">
        <v>152</v>
      </c>
      <c r="C17" s="165">
        <v>8</v>
      </c>
      <c r="D17" s="156" t="s">
        <v>137</v>
      </c>
      <c r="E17" s="1189" t="s">
        <v>153</v>
      </c>
      <c r="F17" s="1189"/>
      <c r="G17" s="1189"/>
      <c r="H17" s="1189"/>
      <c r="I17" s="1189"/>
      <c r="J17" s="246" t="str">
        <f>BIN2HEX(C24 &amp; D16&amp;E16&amp;F16&amp;G16&amp;H16&amp;I16&amp;J16,2)</f>
        <v>7F</v>
      </c>
      <c r="L17" s="174"/>
      <c r="M17" s="664"/>
      <c r="N17" s="664"/>
      <c r="O17" s="664"/>
    </row>
    <row r="18" spans="1:16">
      <c r="A18" s="1188"/>
      <c r="B18" s="156" t="s">
        <v>290</v>
      </c>
      <c r="C18" s="165">
        <v>15</v>
      </c>
      <c r="D18" s="156" t="s">
        <v>156</v>
      </c>
      <c r="E18" s="1190"/>
      <c r="F18" s="1190"/>
      <c r="G18" s="1190"/>
      <c r="H18" s="1190"/>
      <c r="I18" s="1190"/>
      <c r="J18" s="246" t="str">
        <f>DEC2HEX((C25*128) + (C17*4) + (C18/15),2)</f>
        <v>21</v>
      </c>
      <c r="L18" s="174"/>
      <c r="M18" s="664"/>
      <c r="N18" s="664"/>
      <c r="O18" s="664"/>
    </row>
    <row r="19" spans="1:16">
      <c r="A19" s="244"/>
      <c r="L19" s="174"/>
      <c r="M19" s="664"/>
      <c r="N19" s="664"/>
      <c r="O19" s="664"/>
    </row>
    <row r="20" spans="1:16" ht="12.75" customHeight="1">
      <c r="A20" s="1188" t="s">
        <v>199</v>
      </c>
      <c r="B20" s="156" t="s">
        <v>289</v>
      </c>
      <c r="C20" s="165">
        <v>0</v>
      </c>
      <c r="D20" s="246" t="str">
        <f>IF(C20&gt;0, IF(C20&gt;0,  IF(C20=3,"Then, Every 4 hours ",IF(C20=2,"Then every Hour ","Then, Every 2 hours"))) &amp; " until " &amp; C22 &amp;":"&amp;IF(C106&lt;10,"0","")&amp;C106&amp;" Hours","Daily")</f>
        <v>Daily</v>
      </c>
      <c r="E20" s="246"/>
      <c r="F20" s="246"/>
      <c r="G20" s="246"/>
      <c r="H20" s="246"/>
      <c r="I20" s="246"/>
      <c r="J20" s="246"/>
      <c r="L20" s="174"/>
      <c r="M20" s="871"/>
      <c r="N20" s="664"/>
      <c r="O20" s="664"/>
    </row>
    <row r="21" spans="1:16">
      <c r="A21" s="1188"/>
      <c r="C21" s="188">
        <v>0</v>
      </c>
      <c r="D21" s="246"/>
      <c r="E21" s="246"/>
      <c r="F21" s="246"/>
      <c r="G21" s="246"/>
      <c r="H21" s="246"/>
      <c r="I21" s="246"/>
      <c r="J21" s="246"/>
      <c r="L21" s="174"/>
      <c r="M21" s="664"/>
      <c r="N21" s="664"/>
      <c r="O21" s="664"/>
    </row>
    <row r="22" spans="1:16">
      <c r="A22" s="1188"/>
      <c r="B22" s="163" t="s">
        <v>265</v>
      </c>
      <c r="C22" s="165">
        <v>23</v>
      </c>
      <c r="D22" s="246" t="str">
        <f>IF(C20=0,"00",DEC2HEX((C20*32 + C22),2))</f>
        <v>00</v>
      </c>
      <c r="E22" s="246" t="str">
        <f>HEX2BIN(D22,8)</f>
        <v>00000000</v>
      </c>
      <c r="F22" s="246"/>
      <c r="G22" s="246" t="s">
        <v>291</v>
      </c>
      <c r="H22" s="246"/>
      <c r="I22" s="246"/>
      <c r="J22" s="246"/>
      <c r="L22" s="174"/>
      <c r="M22" s="664"/>
      <c r="N22" s="664"/>
      <c r="O22" s="664"/>
    </row>
    <row r="23" spans="1:16" ht="12.75" customHeight="1">
      <c r="A23" s="244"/>
      <c r="D23" s="236"/>
      <c r="E23" s="236"/>
      <c r="F23" s="236"/>
      <c r="G23" s="236"/>
      <c r="H23" s="236"/>
      <c r="I23" s="236"/>
      <c r="J23" s="236"/>
      <c r="L23" s="174"/>
      <c r="M23" s="664"/>
      <c r="N23" s="664"/>
      <c r="O23" s="664"/>
    </row>
    <row r="24" spans="1:16" ht="14.25" customHeight="1">
      <c r="A24" s="1191" t="s">
        <v>200</v>
      </c>
      <c r="B24" s="245" t="s">
        <v>201</v>
      </c>
      <c r="C24" s="165">
        <v>0</v>
      </c>
      <c r="D24" s="236"/>
      <c r="E24" s="236"/>
      <c r="F24" s="236"/>
      <c r="G24" s="236"/>
      <c r="H24" s="236"/>
      <c r="I24" s="236"/>
      <c r="J24" s="236"/>
      <c r="L24" s="174"/>
      <c r="M24" s="664"/>
      <c r="N24" s="664"/>
      <c r="O24" s="664"/>
    </row>
    <row r="25" spans="1:16" ht="14.25" customHeight="1">
      <c r="A25" s="1191"/>
      <c r="B25" s="245" t="s">
        <v>224</v>
      </c>
      <c r="C25" s="165">
        <v>0</v>
      </c>
      <c r="D25" s="236" t="str">
        <f>IF(C24=1,IF(C25=1,"Monthly","Fortnightly"),"")</f>
        <v/>
      </c>
      <c r="E25" s="236"/>
      <c r="F25" s="236"/>
      <c r="G25" s="236"/>
      <c r="H25" s="236"/>
      <c r="I25" s="236"/>
      <c r="J25" s="236"/>
      <c r="L25" s="174"/>
      <c r="M25" s="664"/>
      <c r="N25" s="664"/>
      <c r="O25" s="664"/>
    </row>
    <row r="26" spans="1:16" ht="15.75" customHeight="1">
      <c r="A26" s="244"/>
      <c r="B26" s="156" t="s">
        <v>157</v>
      </c>
      <c r="C26" s="1192" t="str">
        <f>"S2="&amp; J17 &amp; J18  &amp; D22</f>
        <v>S2=7F2100</v>
      </c>
      <c r="D26" s="1192"/>
      <c r="E26" s="1192"/>
      <c r="F26" s="243"/>
      <c r="G26" s="243"/>
      <c r="H26" s="243"/>
      <c r="I26" s="243"/>
      <c r="J26" s="243"/>
      <c r="L26" s="174"/>
      <c r="M26" s="664"/>
      <c r="N26" s="664"/>
      <c r="O26" s="664"/>
    </row>
    <row r="27" spans="1:16" ht="13.8" thickBot="1">
      <c r="A27" s="235"/>
      <c r="B27" s="242" t="s">
        <v>154</v>
      </c>
      <c r="C27" s="271" t="str">
        <f>IF(AND(C24=0,C20&gt;0),"Start " &amp; C17&amp;":"&amp;  IF((((INT(C18/15)) *15) +C106)&lt;10,"0"&amp;((INT(C18/15)) *15) +C106,((INT(C18/15)) *15) +C106),C17&amp;":"&amp;((INT(C18/15)) *15))</f>
        <v>8:15</v>
      </c>
      <c r="D27" s="241" t="str">
        <f>IF(C24=1,(IF(C24=1,IF(C25=1,"Monthly","Fortnightly"),"")),(IF(C20=0,"Once, Daily"&amp;(IF(OR(C20=0,C20=4),"",", until "&amp;C22&amp;":"&amp;(INT(C18/15))*15&amp;" Hours")),(IF(C20=1,"Then every 2 hours"&amp;(IF(OR(C20=0,C20=4),"",", until "&amp;C22&amp;":"&amp;(INT(C18/15))*15&amp;" Hours")),(IF(C20=2,"Then every hour"&amp;(IF(OR(C20=0,C20=4),"",", until "&amp;C22&amp;":"&amp;(INT(C18/15))*15&amp;" Hours")),(IF(C20=3,"Then every 4 hours"&amp;(IF(OR(C20=0,C20=4),"",", until "&amp;C22&amp;":"&amp;(INT(C18/15))*15&amp;" Hours")),(IF(C20=4,"Once daily"&amp;(IF(OR(C20=0,C20=4),"",", until "&amp;C22&amp;":"&amp;(INT(C18/15))*15&amp;" Hours")),(IF(C20=5,"Then every 6 hours"&amp;(IF(OR(C20=0,C20=4),"",", until "&amp;C22&amp;":"&amp;(INT(C18/15))*15&amp;" Hours")),(IF(C20=6,"Then every 8 hours"&amp;(IF(OR(C20=0,C20=4),"",", until "&amp;C22&amp;":"&amp;(INT(C18/15))*15&amp;" Hours")),(IF(C20=7,"Then every 12 hours"&amp;(IF(OR(C20=0,C20=4),"",", until "&amp;C22&amp;":"&amp;(INT(C18/15))*15&amp;" Hours")),"")))))))))))))))))</f>
        <v>Once, Daily</v>
      </c>
      <c r="E27" s="241"/>
      <c r="F27" s="241"/>
      <c r="G27" s="241"/>
      <c r="H27" s="241"/>
      <c r="I27" s="241"/>
      <c r="J27" s="241"/>
      <c r="K27" s="162"/>
      <c r="L27" s="209"/>
      <c r="M27" s="664"/>
      <c r="N27" s="664"/>
      <c r="O27" s="664"/>
      <c r="P27" s="156" t="str">
        <f>DEC2BIN(O27,8)</f>
        <v>00000000</v>
      </c>
    </row>
    <row r="28" spans="1:16" ht="13.8" thickBot="1">
      <c r="M28" s="664"/>
      <c r="N28" s="664"/>
      <c r="O28" s="664"/>
    </row>
    <row r="29" spans="1:16">
      <c r="A29" s="191"/>
      <c r="B29" s="167"/>
      <c r="C29" s="166" t="s">
        <v>202</v>
      </c>
      <c r="D29" s="872"/>
      <c r="E29" s="872"/>
      <c r="F29" s="872"/>
      <c r="G29" s="872"/>
      <c r="H29" s="872"/>
      <c r="I29" s="872"/>
      <c r="J29" s="872"/>
      <c r="K29" s="873"/>
      <c r="L29" s="874"/>
      <c r="M29" s="231"/>
    </row>
    <row r="30" spans="1:16">
      <c r="A30" s="244"/>
      <c r="B30" s="156" t="s">
        <v>261</v>
      </c>
      <c r="C30" s="175">
        <v>2</v>
      </c>
      <c r="D30" s="875">
        <f>C36</f>
        <v>1</v>
      </c>
      <c r="E30" s="875">
        <f>C35</f>
        <v>0</v>
      </c>
      <c r="F30" s="875">
        <f>C34</f>
        <v>0</v>
      </c>
      <c r="G30" s="875">
        <f>C33</f>
        <v>0</v>
      </c>
      <c r="H30" s="875">
        <f>C32</f>
        <v>0</v>
      </c>
      <c r="I30" s="875">
        <f>C31</f>
        <v>0</v>
      </c>
      <c r="J30" s="875" t="str">
        <f>DEC2BIN(C30,2)</f>
        <v>10</v>
      </c>
      <c r="K30" s="877"/>
      <c r="L30" s="878"/>
      <c r="M30" s="173"/>
      <c r="N30" s="173"/>
      <c r="O30" s="188"/>
    </row>
    <row r="31" spans="1:16" ht="12.75" customHeight="1">
      <c r="A31" s="1181" t="s">
        <v>203</v>
      </c>
      <c r="B31" s="270" t="s">
        <v>278</v>
      </c>
      <c r="C31" s="237">
        <v>0</v>
      </c>
      <c r="D31" s="246" t="str">
        <f>D30&amp;E30&amp;F30&amp;G30&amp;H30&amp;I30&amp;J30</f>
        <v>10000010</v>
      </c>
      <c r="E31" s="246"/>
      <c r="F31" s="246"/>
      <c r="G31" s="246"/>
      <c r="H31" s="246"/>
      <c r="I31" s="246"/>
      <c r="J31" s="246"/>
      <c r="K31" s="246"/>
      <c r="L31" s="878"/>
      <c r="M31" s="173"/>
      <c r="N31" s="173"/>
      <c r="O31" s="173"/>
    </row>
    <row r="32" spans="1:16" ht="12.75" customHeight="1">
      <c r="A32" s="1181"/>
      <c r="B32" s="156" t="s">
        <v>225</v>
      </c>
      <c r="C32" s="165">
        <v>0</v>
      </c>
      <c r="D32" s="246"/>
      <c r="E32" s="246"/>
      <c r="F32" s="246"/>
      <c r="G32" s="246"/>
      <c r="H32" s="246"/>
      <c r="I32" s="246"/>
      <c r="J32" s="246"/>
      <c r="K32" s="246"/>
      <c r="L32" s="878"/>
      <c r="M32" s="173"/>
      <c r="N32" s="173"/>
      <c r="O32" s="173"/>
    </row>
    <row r="33" spans="1:1023 1031:2043 2051:3072 3075:4095 4103:5115 5123:6144 6147:7167 7175:8187 8195:9216 9219:10239 10247:11259 11267:12288 12291:13311 13319:14331 14339:15360 15363:16383" ht="13.5" customHeight="1">
      <c r="A33" s="1181"/>
      <c r="B33" s="156" t="s">
        <v>161</v>
      </c>
      <c r="C33" s="165">
        <v>0</v>
      </c>
      <c r="D33" s="246"/>
      <c r="E33" s="246"/>
      <c r="F33" s="246"/>
      <c r="G33" s="246"/>
      <c r="H33" s="246"/>
      <c r="I33" s="246"/>
      <c r="J33" s="246"/>
      <c r="K33" s="246"/>
      <c r="L33" s="878"/>
      <c r="M33" s="173"/>
      <c r="N33" s="173"/>
      <c r="O33" s="173"/>
    </row>
    <row r="34" spans="1:1023 1031:2043 2051:3072 3075:4095 4103:5115 5123:6144 6147:7167 7175:8187 8195:9216 9219:10239 10247:11259 11267:12288 12291:13311 13319:14331 14339:15360 15363:16383" ht="12.75" customHeight="1">
      <c r="A34" s="1181"/>
      <c r="B34" s="156" t="s">
        <v>271</v>
      </c>
      <c r="C34" s="237">
        <v>0</v>
      </c>
      <c r="D34" s="246"/>
      <c r="E34" s="246"/>
      <c r="F34" s="246"/>
      <c r="G34" s="246"/>
      <c r="H34" s="246"/>
      <c r="I34" s="246"/>
      <c r="J34" s="246"/>
      <c r="K34" s="246"/>
      <c r="L34" s="878"/>
      <c r="M34" s="173"/>
      <c r="N34" s="173"/>
      <c r="O34" s="173"/>
    </row>
    <row r="35" spans="1:1023 1031:2043 2051:3072 3075:4095 4103:5115 5123:6144 6147:7167 7175:8187 8195:9216 9219:10239 10247:11259 11267:12288 12291:13311 13319:14331 14339:15360 15363:16383" ht="11.25" customHeight="1">
      <c r="A35" s="1181"/>
      <c r="B35" s="156" t="s">
        <v>271</v>
      </c>
      <c r="C35" s="237">
        <v>0</v>
      </c>
      <c r="E35" s="246"/>
      <c r="F35" s="246"/>
      <c r="G35" s="246"/>
      <c r="H35" s="246"/>
      <c r="I35" s="246"/>
      <c r="J35" s="246"/>
      <c r="K35" s="246"/>
      <c r="L35" s="878"/>
      <c r="M35" s="173"/>
      <c r="N35" s="173"/>
      <c r="O35" s="173"/>
    </row>
    <row r="36" spans="1:1023 1031:2043 2051:3072 3075:4095 4103:5115 5123:6144 6147:7167 7175:8187 8195:9216 9219:10239 10247:11259 11267:12288 12291:13311 13319:14331 14339:15360 15363:16383" ht="13.5" customHeight="1">
      <c r="A36" s="1181"/>
      <c r="B36" s="156" t="s">
        <v>204</v>
      </c>
      <c r="C36" s="165">
        <v>1</v>
      </c>
      <c r="D36" s="246"/>
      <c r="E36" s="246"/>
      <c r="F36" s="246"/>
      <c r="G36" s="246"/>
      <c r="H36" s="246"/>
      <c r="I36" s="246"/>
      <c r="J36" s="246"/>
      <c r="K36" s="246"/>
      <c r="L36" s="878"/>
      <c r="M36" s="173"/>
      <c r="N36" s="173"/>
      <c r="O36" s="173"/>
    </row>
    <row r="37" spans="1:1023 1031:2043 2051:3072 3075:4095 4103:5115 5123:6144 6147:7167 7175:8187 8195:9216 9219:10239 10247:11259 11267:12288 12291:13311 13319:14331 14339:15360 15363:16383">
      <c r="A37" s="1181"/>
      <c r="C37" s="163" t="str">
        <f>"S3="&amp;(BIN2HEX(D31,2))</f>
        <v>S3=82</v>
      </c>
      <c r="D37" s="246"/>
      <c r="E37" s="664"/>
      <c r="F37" s="664"/>
      <c r="G37" s="664"/>
      <c r="H37" s="664"/>
      <c r="I37" s="664"/>
      <c r="J37" s="664"/>
      <c r="L37" s="174"/>
      <c r="M37" s="173"/>
      <c r="N37" s="173"/>
      <c r="O37" s="173"/>
    </row>
    <row r="38" spans="1:1023 1031:2043 2051:3072 3075:4095 4103:5115 5123:6144 6147:7167 7175:8187 8195:9216 9219:10239 10247:11259 11267:12288 12291:13311 13319:14331 14339:15360 15363:16383" ht="13.8" thickBot="1">
      <c r="A38" s="235"/>
      <c r="B38" s="162"/>
      <c r="C38" s="161"/>
      <c r="D38" s="162"/>
      <c r="E38" s="162"/>
      <c r="F38" s="162"/>
      <c r="G38" s="162"/>
      <c r="H38" s="162"/>
      <c r="I38" s="162"/>
      <c r="J38" s="1193"/>
      <c r="K38" s="1193"/>
      <c r="L38" s="1194"/>
      <c r="M38" s="173"/>
      <c r="N38" s="173"/>
      <c r="O38" s="173"/>
    </row>
    <row r="39" spans="1:1023 1031:2043 2051:3072 3075:4095 4103:5115 5123:6144 6147:7167 7175:8187 8195:9216 9219:10239 10247:11259 11267:12288 12291:13311 13319:14331 14339:15360 15363:16383" ht="13.8" thickBot="1">
      <c r="C39" s="163"/>
      <c r="K39" s="1077"/>
      <c r="L39" s="1077"/>
      <c r="M39" s="173"/>
      <c r="N39" s="173"/>
      <c r="O39" s="173"/>
    </row>
    <row r="40" spans="1:1023 1031:2043 2051:3072 3075:4095 4103:5115 5123:6144 6147:7167 7175:8187 8195:9216 9219:10239 10247:11259 11267:12288 12291:13311 13319:14331 14339:15360 15363:16383">
      <c r="A40" s="191"/>
      <c r="B40" s="167"/>
      <c r="C40" s="195"/>
      <c r="D40" s="167"/>
      <c r="E40" s="167"/>
      <c r="F40" s="167"/>
      <c r="G40" s="167"/>
      <c r="H40" s="167"/>
      <c r="I40" s="167"/>
      <c r="J40" s="167"/>
      <c r="K40" s="1079"/>
      <c r="L40" s="1078"/>
      <c r="O40" s="163"/>
      <c r="W40" s="1077"/>
      <c r="X40" s="1077"/>
      <c r="AA40" s="163"/>
      <c r="AI40" s="1077"/>
      <c r="AJ40" s="1077"/>
      <c r="AM40" s="163"/>
      <c r="AU40" s="1077"/>
      <c r="AV40" s="1077"/>
      <c r="AY40" s="163"/>
      <c r="BG40" s="1077"/>
      <c r="BH40" s="1077"/>
      <c r="BK40" s="163"/>
      <c r="BS40" s="1077"/>
      <c r="BT40" s="1077"/>
      <c r="BW40" s="163"/>
      <c r="CE40" s="1077"/>
      <c r="CF40" s="1077"/>
      <c r="CI40" s="163"/>
      <c r="CQ40" s="1077"/>
      <c r="CR40" s="1077"/>
      <c r="CU40" s="163"/>
      <c r="DC40" s="1077"/>
      <c r="DD40" s="1077"/>
      <c r="DG40" s="163"/>
      <c r="DO40" s="1077"/>
      <c r="DP40" s="1077"/>
      <c r="DS40" s="163"/>
      <c r="EA40" s="1077"/>
      <c r="EB40" s="1077"/>
      <c r="EE40" s="163"/>
      <c r="EM40" s="1077"/>
      <c r="EN40" s="1077"/>
      <c r="EQ40" s="163"/>
      <c r="EY40" s="1077"/>
      <c r="EZ40" s="1077"/>
      <c r="FC40" s="163"/>
      <c r="FK40" s="1077"/>
      <c r="FL40" s="1077"/>
      <c r="FO40" s="163"/>
      <c r="FW40" s="1077"/>
      <c r="FX40" s="1077"/>
      <c r="GA40" s="163"/>
      <c r="GI40" s="1077"/>
      <c r="GJ40" s="1077"/>
      <c r="GM40" s="163"/>
      <c r="GU40" s="1077"/>
      <c r="GV40" s="1077"/>
      <c r="GY40" s="163"/>
      <c r="HG40" s="1077"/>
      <c r="HH40" s="1077"/>
      <c r="HK40" s="163"/>
      <c r="HS40" s="1077"/>
      <c r="HT40" s="1077"/>
      <c r="HW40" s="163"/>
      <c r="IE40" s="1077"/>
      <c r="IF40" s="1077"/>
      <c r="II40" s="163"/>
      <c r="IQ40" s="1077"/>
      <c r="IR40" s="1077"/>
      <c r="IU40" s="163"/>
      <c r="JC40" s="1077"/>
      <c r="JD40" s="1077"/>
      <c r="JG40" s="163"/>
      <c r="JO40" s="1077"/>
      <c r="JP40" s="1077"/>
      <c r="JS40" s="163"/>
      <c r="KA40" s="1077"/>
      <c r="KB40" s="1077"/>
      <c r="KE40" s="163"/>
      <c r="KM40" s="1077"/>
      <c r="KN40" s="1077"/>
      <c r="KQ40" s="163"/>
      <c r="KY40" s="1077"/>
      <c r="KZ40" s="1077"/>
      <c r="LC40" s="163"/>
      <c r="LK40" s="1077"/>
      <c r="LL40" s="1077"/>
      <c r="LO40" s="163"/>
      <c r="LW40" s="1077"/>
      <c r="LX40" s="1077"/>
      <c r="MA40" s="163"/>
      <c r="MI40" s="1077"/>
      <c r="MJ40" s="1077"/>
      <c r="MM40" s="163"/>
      <c r="MU40" s="1077"/>
      <c r="MV40" s="1077"/>
      <c r="MY40" s="163"/>
      <c r="NG40" s="1077"/>
      <c r="NH40" s="1077"/>
      <c r="NK40" s="163"/>
      <c r="NS40" s="1077"/>
      <c r="NT40" s="1077"/>
      <c r="NW40" s="163"/>
      <c r="OE40" s="1077"/>
      <c r="OF40" s="1077"/>
      <c r="OI40" s="163"/>
      <c r="OQ40" s="1077"/>
      <c r="OR40" s="1077"/>
      <c r="OU40" s="163"/>
      <c r="PC40" s="1077"/>
      <c r="PD40" s="1077"/>
      <c r="PG40" s="163"/>
      <c r="PO40" s="1077"/>
      <c r="PP40" s="1077"/>
      <c r="PS40" s="163"/>
      <c r="QA40" s="1077"/>
      <c r="QB40" s="1077"/>
      <c r="QE40" s="163"/>
      <c r="QM40" s="1077"/>
      <c r="QN40" s="1077"/>
      <c r="QQ40" s="163"/>
      <c r="QY40" s="1077"/>
      <c r="QZ40" s="1077"/>
      <c r="RC40" s="163"/>
      <c r="RK40" s="1077"/>
      <c r="RL40" s="1077"/>
      <c r="RO40" s="163"/>
      <c r="RW40" s="1077"/>
      <c r="RX40" s="1077"/>
      <c r="SA40" s="163"/>
      <c r="SI40" s="1077"/>
      <c r="SJ40" s="1077"/>
      <c r="SM40" s="163"/>
      <c r="SU40" s="1077"/>
      <c r="SV40" s="1077"/>
      <c r="SY40" s="163"/>
      <c r="TG40" s="1077"/>
      <c r="TH40" s="1077"/>
      <c r="TK40" s="163"/>
      <c r="TS40" s="1077"/>
      <c r="TT40" s="1077"/>
      <c r="TW40" s="163"/>
      <c r="UE40" s="1077"/>
      <c r="UF40" s="1077"/>
      <c r="UI40" s="163"/>
      <c r="UQ40" s="1077"/>
      <c r="UR40" s="1077"/>
      <c r="UU40" s="163"/>
      <c r="VC40" s="1077"/>
      <c r="VD40" s="1077"/>
      <c r="VG40" s="163"/>
      <c r="VO40" s="1077"/>
      <c r="VP40" s="1077"/>
      <c r="VS40" s="163"/>
      <c r="WA40" s="1077"/>
      <c r="WB40" s="1077"/>
      <c r="WE40" s="163"/>
      <c r="WM40" s="1077"/>
      <c r="WN40" s="1077"/>
      <c r="WQ40" s="163"/>
      <c r="WY40" s="1077"/>
      <c r="WZ40" s="1077"/>
      <c r="XC40" s="163"/>
      <c r="XK40" s="1077"/>
      <c r="XL40" s="1077"/>
      <c r="XO40" s="163"/>
      <c r="XW40" s="1077"/>
      <c r="XX40" s="1077"/>
      <c r="YA40" s="163"/>
      <c r="YI40" s="1077"/>
      <c r="YJ40" s="1077"/>
      <c r="YM40" s="163"/>
      <c r="YU40" s="1077"/>
      <c r="YV40" s="1077"/>
      <c r="YY40" s="163"/>
      <c r="ZG40" s="1077"/>
      <c r="ZH40" s="1077"/>
      <c r="ZK40" s="163"/>
      <c r="ZS40" s="1077"/>
      <c r="ZT40" s="1077"/>
      <c r="ZW40" s="163"/>
      <c r="AAE40" s="1077"/>
      <c r="AAF40" s="1077"/>
      <c r="AAI40" s="163"/>
      <c r="AAQ40" s="1077"/>
      <c r="AAR40" s="1077"/>
      <c r="AAU40" s="163"/>
      <c r="ABC40" s="1077"/>
      <c r="ABD40" s="1077"/>
      <c r="ABG40" s="163"/>
      <c r="ABO40" s="1077"/>
      <c r="ABP40" s="1077"/>
      <c r="ABS40" s="163"/>
      <c r="ACA40" s="1077"/>
      <c r="ACB40" s="1077"/>
      <c r="ACE40" s="163"/>
      <c r="ACM40" s="1077"/>
      <c r="ACN40" s="1077"/>
      <c r="ACQ40" s="163"/>
      <c r="ACY40" s="1077"/>
      <c r="ACZ40" s="1077"/>
      <c r="ADC40" s="163"/>
      <c r="ADK40" s="1077"/>
      <c r="ADL40" s="1077"/>
      <c r="ADO40" s="163"/>
      <c r="ADW40" s="1077"/>
      <c r="ADX40" s="1077"/>
      <c r="AEA40" s="163"/>
      <c r="AEI40" s="1077"/>
      <c r="AEJ40" s="1077"/>
      <c r="AEM40" s="163"/>
      <c r="AEU40" s="1077"/>
      <c r="AEV40" s="1077"/>
      <c r="AEY40" s="163"/>
      <c r="AFG40" s="1077"/>
      <c r="AFH40" s="1077"/>
      <c r="AFK40" s="163"/>
      <c r="AFS40" s="1077"/>
      <c r="AFT40" s="1077"/>
      <c r="AFW40" s="163"/>
      <c r="AGE40" s="1077"/>
      <c r="AGF40" s="1077"/>
      <c r="AGI40" s="163"/>
      <c r="AGQ40" s="1077"/>
      <c r="AGR40" s="1077"/>
      <c r="AGU40" s="163"/>
      <c r="AHC40" s="1077"/>
      <c r="AHD40" s="1077"/>
      <c r="AHG40" s="163"/>
      <c r="AHO40" s="1077"/>
      <c r="AHP40" s="1077"/>
      <c r="AHS40" s="163"/>
      <c r="AIA40" s="1077"/>
      <c r="AIB40" s="1077"/>
      <c r="AIE40" s="163"/>
      <c r="AIM40" s="1077"/>
      <c r="AIN40" s="1077"/>
      <c r="AIQ40" s="163"/>
      <c r="AIY40" s="1077"/>
      <c r="AIZ40" s="1077"/>
      <c r="AJC40" s="163"/>
      <c r="AJK40" s="1077"/>
      <c r="AJL40" s="1077"/>
      <c r="AJO40" s="163"/>
      <c r="AJW40" s="1077"/>
      <c r="AJX40" s="1077"/>
      <c r="AKA40" s="163"/>
      <c r="AKI40" s="1077"/>
      <c r="AKJ40" s="1077"/>
      <c r="AKM40" s="163"/>
      <c r="AKU40" s="1077"/>
      <c r="AKV40" s="1077"/>
      <c r="AKY40" s="163"/>
      <c r="ALG40" s="1077"/>
      <c r="ALH40" s="1077"/>
      <c r="ALK40" s="163"/>
      <c r="ALS40" s="1077"/>
      <c r="ALT40" s="1077"/>
      <c r="ALW40" s="163"/>
      <c r="AME40" s="1077"/>
      <c r="AMF40" s="1077"/>
      <c r="AMI40" s="163"/>
      <c r="AMQ40" s="1077"/>
      <c r="AMR40" s="1077"/>
      <c r="AMU40" s="163"/>
      <c r="ANC40" s="1077"/>
      <c r="AND40" s="1077"/>
      <c r="ANG40" s="163"/>
      <c r="ANO40" s="1077"/>
      <c r="ANP40" s="1077"/>
      <c r="ANS40" s="163"/>
      <c r="AOA40" s="1077"/>
      <c r="AOB40" s="1077"/>
      <c r="AOE40" s="163"/>
      <c r="AOM40" s="1077"/>
      <c r="AON40" s="1077"/>
      <c r="AOQ40" s="163"/>
      <c r="AOY40" s="1077"/>
      <c r="AOZ40" s="1077"/>
      <c r="APC40" s="163"/>
      <c r="APK40" s="1077"/>
      <c r="APL40" s="1077"/>
      <c r="APO40" s="163"/>
      <c r="APW40" s="1077"/>
      <c r="APX40" s="1077"/>
      <c r="AQA40" s="163"/>
      <c r="AQI40" s="1077"/>
      <c r="AQJ40" s="1077"/>
      <c r="AQM40" s="163"/>
      <c r="AQU40" s="1077"/>
      <c r="AQV40" s="1077"/>
      <c r="AQY40" s="163"/>
      <c r="ARG40" s="1077"/>
      <c r="ARH40" s="1077"/>
      <c r="ARK40" s="163"/>
      <c r="ARS40" s="1077"/>
      <c r="ART40" s="1077"/>
      <c r="ARW40" s="163"/>
      <c r="ASE40" s="1077"/>
      <c r="ASF40" s="1077"/>
      <c r="ASI40" s="163"/>
      <c r="ASQ40" s="1077"/>
      <c r="ASR40" s="1077"/>
      <c r="ASU40" s="163"/>
      <c r="ATC40" s="1077"/>
      <c r="ATD40" s="1077"/>
      <c r="ATG40" s="163"/>
      <c r="ATO40" s="1077"/>
      <c r="ATP40" s="1077"/>
      <c r="ATS40" s="163"/>
      <c r="AUA40" s="1077"/>
      <c r="AUB40" s="1077"/>
      <c r="AUE40" s="163"/>
      <c r="AUM40" s="1077"/>
      <c r="AUN40" s="1077"/>
      <c r="AUQ40" s="163"/>
      <c r="AUY40" s="1077"/>
      <c r="AUZ40" s="1077"/>
      <c r="AVC40" s="163"/>
      <c r="AVK40" s="1077"/>
      <c r="AVL40" s="1077"/>
      <c r="AVO40" s="163"/>
      <c r="AVW40" s="1077"/>
      <c r="AVX40" s="1077"/>
      <c r="AWA40" s="163"/>
      <c r="AWI40" s="1077"/>
      <c r="AWJ40" s="1077"/>
      <c r="AWM40" s="163"/>
      <c r="AWU40" s="1077"/>
      <c r="AWV40" s="1077"/>
      <c r="AWY40" s="163"/>
      <c r="AXG40" s="1077"/>
      <c r="AXH40" s="1077"/>
      <c r="AXK40" s="163"/>
      <c r="AXS40" s="1077"/>
      <c r="AXT40" s="1077"/>
      <c r="AXW40" s="163"/>
      <c r="AYE40" s="1077"/>
      <c r="AYF40" s="1077"/>
      <c r="AYI40" s="163"/>
      <c r="AYQ40" s="1077"/>
      <c r="AYR40" s="1077"/>
      <c r="AYU40" s="163"/>
      <c r="AZC40" s="1077"/>
      <c r="AZD40" s="1077"/>
      <c r="AZG40" s="163"/>
      <c r="AZO40" s="1077"/>
      <c r="AZP40" s="1077"/>
      <c r="AZS40" s="163"/>
      <c r="BAA40" s="1077"/>
      <c r="BAB40" s="1077"/>
      <c r="BAE40" s="163"/>
      <c r="BAM40" s="1077"/>
      <c r="BAN40" s="1077"/>
      <c r="BAQ40" s="163"/>
      <c r="BAY40" s="1077"/>
      <c r="BAZ40" s="1077"/>
      <c r="BBC40" s="163"/>
      <c r="BBK40" s="1077"/>
      <c r="BBL40" s="1077"/>
      <c r="BBO40" s="163"/>
      <c r="BBW40" s="1077"/>
      <c r="BBX40" s="1077"/>
      <c r="BCA40" s="163"/>
      <c r="BCI40" s="1077"/>
      <c r="BCJ40" s="1077"/>
      <c r="BCM40" s="163"/>
      <c r="BCU40" s="1077"/>
      <c r="BCV40" s="1077"/>
      <c r="BCY40" s="163"/>
      <c r="BDG40" s="1077"/>
      <c r="BDH40" s="1077"/>
      <c r="BDK40" s="163"/>
      <c r="BDS40" s="1077"/>
      <c r="BDT40" s="1077"/>
      <c r="BDW40" s="163"/>
      <c r="BEE40" s="1077"/>
      <c r="BEF40" s="1077"/>
      <c r="BEI40" s="163"/>
      <c r="BEQ40" s="1077"/>
      <c r="BER40" s="1077"/>
      <c r="BEU40" s="163"/>
      <c r="BFC40" s="1077"/>
      <c r="BFD40" s="1077"/>
      <c r="BFG40" s="163"/>
      <c r="BFO40" s="1077"/>
      <c r="BFP40" s="1077"/>
      <c r="BFS40" s="163"/>
      <c r="BGA40" s="1077"/>
      <c r="BGB40" s="1077"/>
      <c r="BGE40" s="163"/>
      <c r="BGM40" s="1077"/>
      <c r="BGN40" s="1077"/>
      <c r="BGQ40" s="163"/>
      <c r="BGY40" s="1077"/>
      <c r="BGZ40" s="1077"/>
      <c r="BHC40" s="163"/>
      <c r="BHK40" s="1077"/>
      <c r="BHL40" s="1077"/>
      <c r="BHO40" s="163"/>
      <c r="BHW40" s="1077"/>
      <c r="BHX40" s="1077"/>
      <c r="BIA40" s="163"/>
      <c r="BII40" s="1077"/>
      <c r="BIJ40" s="1077"/>
      <c r="BIM40" s="163"/>
      <c r="BIU40" s="1077"/>
      <c r="BIV40" s="1077"/>
      <c r="BIY40" s="163"/>
      <c r="BJG40" s="1077"/>
      <c r="BJH40" s="1077"/>
      <c r="BJK40" s="163"/>
      <c r="BJS40" s="1077"/>
      <c r="BJT40" s="1077"/>
      <c r="BJW40" s="163"/>
      <c r="BKE40" s="1077"/>
      <c r="BKF40" s="1077"/>
      <c r="BKI40" s="163"/>
      <c r="BKQ40" s="1077"/>
      <c r="BKR40" s="1077"/>
      <c r="BKU40" s="163"/>
      <c r="BLC40" s="1077"/>
      <c r="BLD40" s="1077"/>
      <c r="BLG40" s="163"/>
      <c r="BLO40" s="1077"/>
      <c r="BLP40" s="1077"/>
      <c r="BLS40" s="163"/>
      <c r="BMA40" s="1077"/>
      <c r="BMB40" s="1077"/>
      <c r="BME40" s="163"/>
      <c r="BMM40" s="1077"/>
      <c r="BMN40" s="1077"/>
      <c r="BMQ40" s="163"/>
      <c r="BMY40" s="1077"/>
      <c r="BMZ40" s="1077"/>
      <c r="BNC40" s="163"/>
      <c r="BNK40" s="1077"/>
      <c r="BNL40" s="1077"/>
      <c r="BNO40" s="163"/>
      <c r="BNW40" s="1077"/>
      <c r="BNX40" s="1077"/>
      <c r="BOA40" s="163"/>
      <c r="BOI40" s="1077"/>
      <c r="BOJ40" s="1077"/>
      <c r="BOM40" s="163"/>
      <c r="BOU40" s="1077"/>
      <c r="BOV40" s="1077"/>
      <c r="BOY40" s="163"/>
      <c r="BPG40" s="1077"/>
      <c r="BPH40" s="1077"/>
      <c r="BPK40" s="163"/>
      <c r="BPS40" s="1077"/>
      <c r="BPT40" s="1077"/>
      <c r="BPW40" s="163"/>
      <c r="BQE40" s="1077"/>
      <c r="BQF40" s="1077"/>
      <c r="BQI40" s="163"/>
      <c r="BQQ40" s="1077"/>
      <c r="BQR40" s="1077"/>
      <c r="BQU40" s="163"/>
      <c r="BRC40" s="1077"/>
      <c r="BRD40" s="1077"/>
      <c r="BRG40" s="163"/>
      <c r="BRO40" s="1077"/>
      <c r="BRP40" s="1077"/>
      <c r="BRS40" s="163"/>
      <c r="BSA40" s="1077"/>
      <c r="BSB40" s="1077"/>
      <c r="BSE40" s="163"/>
      <c r="BSM40" s="1077"/>
      <c r="BSN40" s="1077"/>
      <c r="BSQ40" s="163"/>
      <c r="BSY40" s="1077"/>
      <c r="BSZ40" s="1077"/>
      <c r="BTC40" s="163"/>
      <c r="BTK40" s="1077"/>
      <c r="BTL40" s="1077"/>
      <c r="BTO40" s="163"/>
      <c r="BTW40" s="1077"/>
      <c r="BTX40" s="1077"/>
      <c r="BUA40" s="163"/>
      <c r="BUI40" s="1077"/>
      <c r="BUJ40" s="1077"/>
      <c r="BUM40" s="163"/>
      <c r="BUU40" s="1077"/>
      <c r="BUV40" s="1077"/>
      <c r="BUY40" s="163"/>
      <c r="BVG40" s="1077"/>
      <c r="BVH40" s="1077"/>
      <c r="BVK40" s="163"/>
      <c r="BVS40" s="1077"/>
      <c r="BVT40" s="1077"/>
      <c r="BVW40" s="163"/>
      <c r="BWE40" s="1077"/>
      <c r="BWF40" s="1077"/>
      <c r="BWI40" s="163"/>
      <c r="BWQ40" s="1077"/>
      <c r="BWR40" s="1077"/>
      <c r="BWU40" s="163"/>
      <c r="BXC40" s="1077"/>
      <c r="BXD40" s="1077"/>
      <c r="BXG40" s="163"/>
      <c r="BXO40" s="1077"/>
      <c r="BXP40" s="1077"/>
      <c r="BXS40" s="163"/>
      <c r="BYA40" s="1077"/>
      <c r="BYB40" s="1077"/>
      <c r="BYE40" s="163"/>
      <c r="BYM40" s="1077"/>
      <c r="BYN40" s="1077"/>
      <c r="BYQ40" s="163"/>
      <c r="BYY40" s="1077"/>
      <c r="BYZ40" s="1077"/>
      <c r="BZC40" s="163"/>
      <c r="BZK40" s="1077"/>
      <c r="BZL40" s="1077"/>
      <c r="BZO40" s="163"/>
      <c r="BZW40" s="1077"/>
      <c r="BZX40" s="1077"/>
      <c r="CAA40" s="163"/>
      <c r="CAI40" s="1077"/>
      <c r="CAJ40" s="1077"/>
      <c r="CAM40" s="163"/>
      <c r="CAU40" s="1077"/>
      <c r="CAV40" s="1077"/>
      <c r="CAY40" s="163"/>
      <c r="CBG40" s="1077"/>
      <c r="CBH40" s="1077"/>
      <c r="CBK40" s="163"/>
      <c r="CBS40" s="1077"/>
      <c r="CBT40" s="1077"/>
      <c r="CBW40" s="163"/>
      <c r="CCE40" s="1077"/>
      <c r="CCF40" s="1077"/>
      <c r="CCI40" s="163"/>
      <c r="CCQ40" s="1077"/>
      <c r="CCR40" s="1077"/>
      <c r="CCU40" s="163"/>
      <c r="CDC40" s="1077"/>
      <c r="CDD40" s="1077"/>
      <c r="CDG40" s="163"/>
      <c r="CDO40" s="1077"/>
      <c r="CDP40" s="1077"/>
      <c r="CDS40" s="163"/>
      <c r="CEA40" s="1077"/>
      <c r="CEB40" s="1077"/>
      <c r="CEE40" s="163"/>
      <c r="CEM40" s="1077"/>
      <c r="CEN40" s="1077"/>
      <c r="CEQ40" s="163"/>
      <c r="CEY40" s="1077"/>
      <c r="CEZ40" s="1077"/>
      <c r="CFC40" s="163"/>
      <c r="CFK40" s="1077"/>
      <c r="CFL40" s="1077"/>
      <c r="CFO40" s="163"/>
      <c r="CFW40" s="1077"/>
      <c r="CFX40" s="1077"/>
      <c r="CGA40" s="163"/>
      <c r="CGI40" s="1077"/>
      <c r="CGJ40" s="1077"/>
      <c r="CGM40" s="163"/>
      <c r="CGU40" s="1077"/>
      <c r="CGV40" s="1077"/>
      <c r="CGY40" s="163"/>
      <c r="CHG40" s="1077"/>
      <c r="CHH40" s="1077"/>
      <c r="CHK40" s="163"/>
      <c r="CHS40" s="1077"/>
      <c r="CHT40" s="1077"/>
      <c r="CHW40" s="163"/>
      <c r="CIE40" s="1077"/>
      <c r="CIF40" s="1077"/>
      <c r="CII40" s="163"/>
      <c r="CIQ40" s="1077"/>
      <c r="CIR40" s="1077"/>
      <c r="CIU40" s="163"/>
      <c r="CJC40" s="1077"/>
      <c r="CJD40" s="1077"/>
      <c r="CJG40" s="163"/>
      <c r="CJO40" s="1077"/>
      <c r="CJP40" s="1077"/>
      <c r="CJS40" s="163"/>
      <c r="CKA40" s="1077"/>
      <c r="CKB40" s="1077"/>
      <c r="CKE40" s="163"/>
      <c r="CKM40" s="1077"/>
      <c r="CKN40" s="1077"/>
      <c r="CKQ40" s="163"/>
      <c r="CKY40" s="1077"/>
      <c r="CKZ40" s="1077"/>
      <c r="CLC40" s="163"/>
      <c r="CLK40" s="1077"/>
      <c r="CLL40" s="1077"/>
      <c r="CLO40" s="163"/>
      <c r="CLW40" s="1077"/>
      <c r="CLX40" s="1077"/>
      <c r="CMA40" s="163"/>
      <c r="CMI40" s="1077"/>
      <c r="CMJ40" s="1077"/>
      <c r="CMM40" s="163"/>
      <c r="CMU40" s="1077"/>
      <c r="CMV40" s="1077"/>
      <c r="CMY40" s="163"/>
      <c r="CNG40" s="1077"/>
      <c r="CNH40" s="1077"/>
      <c r="CNK40" s="163"/>
      <c r="CNS40" s="1077"/>
      <c r="CNT40" s="1077"/>
      <c r="CNW40" s="163"/>
      <c r="COE40" s="1077"/>
      <c r="COF40" s="1077"/>
      <c r="COI40" s="163"/>
      <c r="COQ40" s="1077"/>
      <c r="COR40" s="1077"/>
      <c r="COU40" s="163"/>
      <c r="CPC40" s="1077"/>
      <c r="CPD40" s="1077"/>
      <c r="CPG40" s="163"/>
      <c r="CPO40" s="1077"/>
      <c r="CPP40" s="1077"/>
      <c r="CPS40" s="163"/>
      <c r="CQA40" s="1077"/>
      <c r="CQB40" s="1077"/>
      <c r="CQE40" s="163"/>
      <c r="CQM40" s="1077"/>
      <c r="CQN40" s="1077"/>
      <c r="CQQ40" s="163"/>
      <c r="CQY40" s="1077"/>
      <c r="CQZ40" s="1077"/>
      <c r="CRC40" s="163"/>
      <c r="CRK40" s="1077"/>
      <c r="CRL40" s="1077"/>
      <c r="CRO40" s="163"/>
      <c r="CRW40" s="1077"/>
      <c r="CRX40" s="1077"/>
      <c r="CSA40" s="163"/>
      <c r="CSI40" s="1077"/>
      <c r="CSJ40" s="1077"/>
      <c r="CSM40" s="163"/>
      <c r="CSU40" s="1077"/>
      <c r="CSV40" s="1077"/>
      <c r="CSY40" s="163"/>
      <c r="CTG40" s="1077"/>
      <c r="CTH40" s="1077"/>
      <c r="CTK40" s="163"/>
      <c r="CTS40" s="1077"/>
      <c r="CTT40" s="1077"/>
      <c r="CTW40" s="163"/>
      <c r="CUE40" s="1077"/>
      <c r="CUF40" s="1077"/>
      <c r="CUI40" s="163"/>
      <c r="CUQ40" s="1077"/>
      <c r="CUR40" s="1077"/>
      <c r="CUU40" s="163"/>
      <c r="CVC40" s="1077"/>
      <c r="CVD40" s="1077"/>
      <c r="CVG40" s="163"/>
      <c r="CVO40" s="1077"/>
      <c r="CVP40" s="1077"/>
      <c r="CVS40" s="163"/>
      <c r="CWA40" s="1077"/>
      <c r="CWB40" s="1077"/>
      <c r="CWE40" s="163"/>
      <c r="CWM40" s="1077"/>
      <c r="CWN40" s="1077"/>
      <c r="CWQ40" s="163"/>
      <c r="CWY40" s="1077"/>
      <c r="CWZ40" s="1077"/>
      <c r="CXC40" s="163"/>
      <c r="CXK40" s="1077"/>
      <c r="CXL40" s="1077"/>
      <c r="CXO40" s="163"/>
      <c r="CXW40" s="1077"/>
      <c r="CXX40" s="1077"/>
      <c r="CYA40" s="163"/>
      <c r="CYI40" s="1077"/>
      <c r="CYJ40" s="1077"/>
      <c r="CYM40" s="163"/>
      <c r="CYU40" s="1077"/>
      <c r="CYV40" s="1077"/>
      <c r="CYY40" s="163"/>
      <c r="CZG40" s="1077"/>
      <c r="CZH40" s="1077"/>
      <c r="CZK40" s="163"/>
      <c r="CZS40" s="1077"/>
      <c r="CZT40" s="1077"/>
      <c r="CZW40" s="163"/>
      <c r="DAE40" s="1077"/>
      <c r="DAF40" s="1077"/>
      <c r="DAI40" s="163"/>
      <c r="DAQ40" s="1077"/>
      <c r="DAR40" s="1077"/>
      <c r="DAU40" s="163"/>
      <c r="DBC40" s="1077"/>
      <c r="DBD40" s="1077"/>
      <c r="DBG40" s="163"/>
      <c r="DBO40" s="1077"/>
      <c r="DBP40" s="1077"/>
      <c r="DBS40" s="163"/>
      <c r="DCA40" s="1077"/>
      <c r="DCB40" s="1077"/>
      <c r="DCE40" s="163"/>
      <c r="DCM40" s="1077"/>
      <c r="DCN40" s="1077"/>
      <c r="DCQ40" s="163"/>
      <c r="DCY40" s="1077"/>
      <c r="DCZ40" s="1077"/>
      <c r="DDC40" s="163"/>
      <c r="DDK40" s="1077"/>
      <c r="DDL40" s="1077"/>
      <c r="DDO40" s="163"/>
      <c r="DDW40" s="1077"/>
      <c r="DDX40" s="1077"/>
      <c r="DEA40" s="163"/>
      <c r="DEI40" s="1077"/>
      <c r="DEJ40" s="1077"/>
      <c r="DEM40" s="163"/>
      <c r="DEU40" s="1077"/>
      <c r="DEV40" s="1077"/>
      <c r="DEY40" s="163"/>
      <c r="DFG40" s="1077"/>
      <c r="DFH40" s="1077"/>
      <c r="DFK40" s="163"/>
      <c r="DFS40" s="1077"/>
      <c r="DFT40" s="1077"/>
      <c r="DFW40" s="163"/>
      <c r="DGE40" s="1077"/>
      <c r="DGF40" s="1077"/>
      <c r="DGI40" s="163"/>
      <c r="DGQ40" s="1077"/>
      <c r="DGR40" s="1077"/>
      <c r="DGU40" s="163"/>
      <c r="DHC40" s="1077"/>
      <c r="DHD40" s="1077"/>
      <c r="DHG40" s="163"/>
      <c r="DHO40" s="1077"/>
      <c r="DHP40" s="1077"/>
      <c r="DHS40" s="163"/>
      <c r="DIA40" s="1077"/>
      <c r="DIB40" s="1077"/>
      <c r="DIE40" s="163"/>
      <c r="DIM40" s="1077"/>
      <c r="DIN40" s="1077"/>
      <c r="DIQ40" s="163"/>
      <c r="DIY40" s="1077"/>
      <c r="DIZ40" s="1077"/>
      <c r="DJC40" s="163"/>
      <c r="DJK40" s="1077"/>
      <c r="DJL40" s="1077"/>
      <c r="DJO40" s="163"/>
      <c r="DJW40" s="1077"/>
      <c r="DJX40" s="1077"/>
      <c r="DKA40" s="163"/>
      <c r="DKI40" s="1077"/>
      <c r="DKJ40" s="1077"/>
      <c r="DKM40" s="163"/>
      <c r="DKU40" s="1077"/>
      <c r="DKV40" s="1077"/>
      <c r="DKY40" s="163"/>
      <c r="DLG40" s="1077"/>
      <c r="DLH40" s="1077"/>
      <c r="DLK40" s="163"/>
      <c r="DLS40" s="1077"/>
      <c r="DLT40" s="1077"/>
      <c r="DLW40" s="163"/>
      <c r="DME40" s="1077"/>
      <c r="DMF40" s="1077"/>
      <c r="DMI40" s="163"/>
      <c r="DMQ40" s="1077"/>
      <c r="DMR40" s="1077"/>
      <c r="DMU40" s="163"/>
      <c r="DNC40" s="1077"/>
      <c r="DND40" s="1077"/>
      <c r="DNG40" s="163"/>
      <c r="DNO40" s="1077"/>
      <c r="DNP40" s="1077"/>
      <c r="DNS40" s="163"/>
      <c r="DOA40" s="1077"/>
      <c r="DOB40" s="1077"/>
      <c r="DOE40" s="163"/>
      <c r="DOM40" s="1077"/>
      <c r="DON40" s="1077"/>
      <c r="DOQ40" s="163"/>
      <c r="DOY40" s="1077"/>
      <c r="DOZ40" s="1077"/>
      <c r="DPC40" s="163"/>
      <c r="DPK40" s="1077"/>
      <c r="DPL40" s="1077"/>
      <c r="DPO40" s="163"/>
      <c r="DPW40" s="1077"/>
      <c r="DPX40" s="1077"/>
      <c r="DQA40" s="163"/>
      <c r="DQI40" s="1077"/>
      <c r="DQJ40" s="1077"/>
      <c r="DQM40" s="163"/>
      <c r="DQU40" s="1077"/>
      <c r="DQV40" s="1077"/>
      <c r="DQY40" s="163"/>
      <c r="DRG40" s="1077"/>
      <c r="DRH40" s="1077"/>
      <c r="DRK40" s="163"/>
      <c r="DRS40" s="1077"/>
      <c r="DRT40" s="1077"/>
      <c r="DRW40" s="163"/>
      <c r="DSE40" s="1077"/>
      <c r="DSF40" s="1077"/>
      <c r="DSI40" s="163"/>
      <c r="DSQ40" s="1077"/>
      <c r="DSR40" s="1077"/>
      <c r="DSU40" s="163"/>
      <c r="DTC40" s="1077"/>
      <c r="DTD40" s="1077"/>
      <c r="DTG40" s="163"/>
      <c r="DTO40" s="1077"/>
      <c r="DTP40" s="1077"/>
      <c r="DTS40" s="163"/>
      <c r="DUA40" s="1077"/>
      <c r="DUB40" s="1077"/>
      <c r="DUE40" s="163"/>
      <c r="DUM40" s="1077"/>
      <c r="DUN40" s="1077"/>
      <c r="DUQ40" s="163"/>
      <c r="DUY40" s="1077"/>
      <c r="DUZ40" s="1077"/>
      <c r="DVC40" s="163"/>
      <c r="DVK40" s="1077"/>
      <c r="DVL40" s="1077"/>
      <c r="DVO40" s="163"/>
      <c r="DVW40" s="1077"/>
      <c r="DVX40" s="1077"/>
      <c r="DWA40" s="163"/>
      <c r="DWI40" s="1077"/>
      <c r="DWJ40" s="1077"/>
      <c r="DWM40" s="163"/>
      <c r="DWU40" s="1077"/>
      <c r="DWV40" s="1077"/>
      <c r="DWY40" s="163"/>
      <c r="DXG40" s="1077"/>
      <c r="DXH40" s="1077"/>
      <c r="DXK40" s="163"/>
      <c r="DXS40" s="1077"/>
      <c r="DXT40" s="1077"/>
      <c r="DXW40" s="163"/>
      <c r="DYE40" s="1077"/>
      <c r="DYF40" s="1077"/>
      <c r="DYI40" s="163"/>
      <c r="DYQ40" s="1077"/>
      <c r="DYR40" s="1077"/>
      <c r="DYU40" s="163"/>
      <c r="DZC40" s="1077"/>
      <c r="DZD40" s="1077"/>
      <c r="DZG40" s="163"/>
      <c r="DZO40" s="1077"/>
      <c r="DZP40" s="1077"/>
      <c r="DZS40" s="163"/>
      <c r="EAA40" s="1077"/>
      <c r="EAB40" s="1077"/>
      <c r="EAE40" s="163"/>
      <c r="EAM40" s="1077"/>
      <c r="EAN40" s="1077"/>
      <c r="EAQ40" s="163"/>
      <c r="EAY40" s="1077"/>
      <c r="EAZ40" s="1077"/>
      <c r="EBC40" s="163"/>
      <c r="EBK40" s="1077"/>
      <c r="EBL40" s="1077"/>
      <c r="EBO40" s="163"/>
      <c r="EBW40" s="1077"/>
      <c r="EBX40" s="1077"/>
      <c r="ECA40" s="163"/>
      <c r="ECI40" s="1077"/>
      <c r="ECJ40" s="1077"/>
      <c r="ECM40" s="163"/>
      <c r="ECU40" s="1077"/>
      <c r="ECV40" s="1077"/>
      <c r="ECY40" s="163"/>
      <c r="EDG40" s="1077"/>
      <c r="EDH40" s="1077"/>
      <c r="EDK40" s="163"/>
      <c r="EDS40" s="1077"/>
      <c r="EDT40" s="1077"/>
      <c r="EDW40" s="163"/>
      <c r="EEE40" s="1077"/>
      <c r="EEF40" s="1077"/>
      <c r="EEI40" s="163"/>
      <c r="EEQ40" s="1077"/>
      <c r="EER40" s="1077"/>
      <c r="EEU40" s="163"/>
      <c r="EFC40" s="1077"/>
      <c r="EFD40" s="1077"/>
      <c r="EFG40" s="163"/>
      <c r="EFO40" s="1077"/>
      <c r="EFP40" s="1077"/>
      <c r="EFS40" s="163"/>
      <c r="EGA40" s="1077"/>
      <c r="EGB40" s="1077"/>
      <c r="EGE40" s="163"/>
      <c r="EGM40" s="1077"/>
      <c r="EGN40" s="1077"/>
      <c r="EGQ40" s="163"/>
      <c r="EGY40" s="1077"/>
      <c r="EGZ40" s="1077"/>
      <c r="EHC40" s="163"/>
      <c r="EHK40" s="1077"/>
      <c r="EHL40" s="1077"/>
      <c r="EHO40" s="163"/>
      <c r="EHW40" s="1077"/>
      <c r="EHX40" s="1077"/>
      <c r="EIA40" s="163"/>
      <c r="EII40" s="1077"/>
      <c r="EIJ40" s="1077"/>
      <c r="EIM40" s="163"/>
      <c r="EIU40" s="1077"/>
      <c r="EIV40" s="1077"/>
      <c r="EIY40" s="163"/>
      <c r="EJG40" s="1077"/>
      <c r="EJH40" s="1077"/>
      <c r="EJK40" s="163"/>
      <c r="EJS40" s="1077"/>
      <c r="EJT40" s="1077"/>
      <c r="EJW40" s="163"/>
      <c r="EKE40" s="1077"/>
      <c r="EKF40" s="1077"/>
      <c r="EKI40" s="163"/>
      <c r="EKQ40" s="1077"/>
      <c r="EKR40" s="1077"/>
      <c r="EKU40" s="163"/>
      <c r="ELC40" s="1077"/>
      <c r="ELD40" s="1077"/>
      <c r="ELG40" s="163"/>
      <c r="ELO40" s="1077"/>
      <c r="ELP40" s="1077"/>
      <c r="ELS40" s="163"/>
      <c r="EMA40" s="1077"/>
      <c r="EMB40" s="1077"/>
      <c r="EME40" s="163"/>
      <c r="EMM40" s="1077"/>
      <c r="EMN40" s="1077"/>
      <c r="EMQ40" s="163"/>
      <c r="EMY40" s="1077"/>
      <c r="EMZ40" s="1077"/>
      <c r="ENC40" s="163"/>
      <c r="ENK40" s="1077"/>
      <c r="ENL40" s="1077"/>
      <c r="ENO40" s="163"/>
      <c r="ENW40" s="1077"/>
      <c r="ENX40" s="1077"/>
      <c r="EOA40" s="163"/>
      <c r="EOI40" s="1077"/>
      <c r="EOJ40" s="1077"/>
      <c r="EOM40" s="163"/>
      <c r="EOU40" s="1077"/>
      <c r="EOV40" s="1077"/>
      <c r="EOY40" s="163"/>
      <c r="EPG40" s="1077"/>
      <c r="EPH40" s="1077"/>
      <c r="EPK40" s="163"/>
      <c r="EPS40" s="1077"/>
      <c r="EPT40" s="1077"/>
      <c r="EPW40" s="163"/>
      <c r="EQE40" s="1077"/>
      <c r="EQF40" s="1077"/>
      <c r="EQI40" s="163"/>
      <c r="EQQ40" s="1077"/>
      <c r="EQR40" s="1077"/>
      <c r="EQU40" s="163"/>
      <c r="ERC40" s="1077"/>
      <c r="ERD40" s="1077"/>
      <c r="ERG40" s="163"/>
      <c r="ERO40" s="1077"/>
      <c r="ERP40" s="1077"/>
      <c r="ERS40" s="163"/>
      <c r="ESA40" s="1077"/>
      <c r="ESB40" s="1077"/>
      <c r="ESE40" s="163"/>
      <c r="ESM40" s="1077"/>
      <c r="ESN40" s="1077"/>
      <c r="ESQ40" s="163"/>
      <c r="ESY40" s="1077"/>
      <c r="ESZ40" s="1077"/>
      <c r="ETC40" s="163"/>
      <c r="ETK40" s="1077"/>
      <c r="ETL40" s="1077"/>
      <c r="ETO40" s="163"/>
      <c r="ETW40" s="1077"/>
      <c r="ETX40" s="1077"/>
      <c r="EUA40" s="163"/>
      <c r="EUI40" s="1077"/>
      <c r="EUJ40" s="1077"/>
      <c r="EUM40" s="163"/>
      <c r="EUU40" s="1077"/>
      <c r="EUV40" s="1077"/>
      <c r="EUY40" s="163"/>
      <c r="EVG40" s="1077"/>
      <c r="EVH40" s="1077"/>
      <c r="EVK40" s="163"/>
      <c r="EVS40" s="1077"/>
      <c r="EVT40" s="1077"/>
      <c r="EVW40" s="163"/>
      <c r="EWE40" s="1077"/>
      <c r="EWF40" s="1077"/>
      <c r="EWI40" s="163"/>
      <c r="EWQ40" s="1077"/>
      <c r="EWR40" s="1077"/>
      <c r="EWU40" s="163"/>
      <c r="EXC40" s="1077"/>
      <c r="EXD40" s="1077"/>
      <c r="EXG40" s="163"/>
      <c r="EXO40" s="1077"/>
      <c r="EXP40" s="1077"/>
      <c r="EXS40" s="163"/>
      <c r="EYA40" s="1077"/>
      <c r="EYB40" s="1077"/>
      <c r="EYE40" s="163"/>
      <c r="EYM40" s="1077"/>
      <c r="EYN40" s="1077"/>
      <c r="EYQ40" s="163"/>
      <c r="EYY40" s="1077"/>
      <c r="EYZ40" s="1077"/>
      <c r="EZC40" s="163"/>
      <c r="EZK40" s="1077"/>
      <c r="EZL40" s="1077"/>
      <c r="EZO40" s="163"/>
      <c r="EZW40" s="1077"/>
      <c r="EZX40" s="1077"/>
      <c r="FAA40" s="163"/>
      <c r="FAI40" s="1077"/>
      <c r="FAJ40" s="1077"/>
      <c r="FAM40" s="163"/>
      <c r="FAU40" s="1077"/>
      <c r="FAV40" s="1077"/>
      <c r="FAY40" s="163"/>
      <c r="FBG40" s="1077"/>
      <c r="FBH40" s="1077"/>
      <c r="FBK40" s="163"/>
      <c r="FBS40" s="1077"/>
      <c r="FBT40" s="1077"/>
      <c r="FBW40" s="163"/>
      <c r="FCE40" s="1077"/>
      <c r="FCF40" s="1077"/>
      <c r="FCI40" s="163"/>
      <c r="FCQ40" s="1077"/>
      <c r="FCR40" s="1077"/>
      <c r="FCU40" s="163"/>
      <c r="FDC40" s="1077"/>
      <c r="FDD40" s="1077"/>
      <c r="FDG40" s="163"/>
      <c r="FDO40" s="1077"/>
      <c r="FDP40" s="1077"/>
      <c r="FDS40" s="163"/>
      <c r="FEA40" s="1077"/>
      <c r="FEB40" s="1077"/>
      <c r="FEE40" s="163"/>
      <c r="FEM40" s="1077"/>
      <c r="FEN40" s="1077"/>
      <c r="FEQ40" s="163"/>
      <c r="FEY40" s="1077"/>
      <c r="FEZ40" s="1077"/>
      <c r="FFC40" s="163"/>
      <c r="FFK40" s="1077"/>
      <c r="FFL40" s="1077"/>
      <c r="FFO40" s="163"/>
      <c r="FFW40" s="1077"/>
      <c r="FFX40" s="1077"/>
      <c r="FGA40" s="163"/>
      <c r="FGI40" s="1077"/>
      <c r="FGJ40" s="1077"/>
      <c r="FGM40" s="163"/>
      <c r="FGU40" s="1077"/>
      <c r="FGV40" s="1077"/>
      <c r="FGY40" s="163"/>
      <c r="FHG40" s="1077"/>
      <c r="FHH40" s="1077"/>
      <c r="FHK40" s="163"/>
      <c r="FHS40" s="1077"/>
      <c r="FHT40" s="1077"/>
      <c r="FHW40" s="163"/>
      <c r="FIE40" s="1077"/>
      <c r="FIF40" s="1077"/>
      <c r="FII40" s="163"/>
      <c r="FIQ40" s="1077"/>
      <c r="FIR40" s="1077"/>
      <c r="FIU40" s="163"/>
      <c r="FJC40" s="1077"/>
      <c r="FJD40" s="1077"/>
      <c r="FJG40" s="163"/>
      <c r="FJO40" s="1077"/>
      <c r="FJP40" s="1077"/>
      <c r="FJS40" s="163"/>
      <c r="FKA40" s="1077"/>
      <c r="FKB40" s="1077"/>
      <c r="FKE40" s="163"/>
      <c r="FKM40" s="1077"/>
      <c r="FKN40" s="1077"/>
      <c r="FKQ40" s="163"/>
      <c r="FKY40" s="1077"/>
      <c r="FKZ40" s="1077"/>
      <c r="FLC40" s="163"/>
      <c r="FLK40" s="1077"/>
      <c r="FLL40" s="1077"/>
      <c r="FLO40" s="163"/>
      <c r="FLW40" s="1077"/>
      <c r="FLX40" s="1077"/>
      <c r="FMA40" s="163"/>
      <c r="FMI40" s="1077"/>
      <c r="FMJ40" s="1077"/>
      <c r="FMM40" s="163"/>
      <c r="FMU40" s="1077"/>
      <c r="FMV40" s="1077"/>
      <c r="FMY40" s="163"/>
      <c r="FNG40" s="1077"/>
      <c r="FNH40" s="1077"/>
      <c r="FNK40" s="163"/>
      <c r="FNS40" s="1077"/>
      <c r="FNT40" s="1077"/>
      <c r="FNW40" s="163"/>
      <c r="FOE40" s="1077"/>
      <c r="FOF40" s="1077"/>
      <c r="FOI40" s="163"/>
      <c r="FOQ40" s="1077"/>
      <c r="FOR40" s="1077"/>
      <c r="FOU40" s="163"/>
      <c r="FPC40" s="1077"/>
      <c r="FPD40" s="1077"/>
      <c r="FPG40" s="163"/>
      <c r="FPO40" s="1077"/>
      <c r="FPP40" s="1077"/>
      <c r="FPS40" s="163"/>
      <c r="FQA40" s="1077"/>
      <c r="FQB40" s="1077"/>
      <c r="FQE40" s="163"/>
      <c r="FQM40" s="1077"/>
      <c r="FQN40" s="1077"/>
      <c r="FQQ40" s="163"/>
      <c r="FQY40" s="1077"/>
      <c r="FQZ40" s="1077"/>
      <c r="FRC40" s="163"/>
      <c r="FRK40" s="1077"/>
      <c r="FRL40" s="1077"/>
      <c r="FRO40" s="163"/>
      <c r="FRW40" s="1077"/>
      <c r="FRX40" s="1077"/>
      <c r="FSA40" s="163"/>
      <c r="FSI40" s="1077"/>
      <c r="FSJ40" s="1077"/>
      <c r="FSM40" s="163"/>
      <c r="FSU40" s="1077"/>
      <c r="FSV40" s="1077"/>
      <c r="FSY40" s="163"/>
      <c r="FTG40" s="1077"/>
      <c r="FTH40" s="1077"/>
      <c r="FTK40" s="163"/>
      <c r="FTS40" s="1077"/>
      <c r="FTT40" s="1077"/>
      <c r="FTW40" s="163"/>
      <c r="FUE40" s="1077"/>
      <c r="FUF40" s="1077"/>
      <c r="FUI40" s="163"/>
      <c r="FUQ40" s="1077"/>
      <c r="FUR40" s="1077"/>
      <c r="FUU40" s="163"/>
      <c r="FVC40" s="1077"/>
      <c r="FVD40" s="1077"/>
      <c r="FVG40" s="163"/>
      <c r="FVO40" s="1077"/>
      <c r="FVP40" s="1077"/>
      <c r="FVS40" s="163"/>
      <c r="FWA40" s="1077"/>
      <c r="FWB40" s="1077"/>
      <c r="FWE40" s="163"/>
      <c r="FWM40" s="1077"/>
      <c r="FWN40" s="1077"/>
      <c r="FWQ40" s="163"/>
      <c r="FWY40" s="1077"/>
      <c r="FWZ40" s="1077"/>
      <c r="FXC40" s="163"/>
      <c r="FXK40" s="1077"/>
      <c r="FXL40" s="1077"/>
      <c r="FXO40" s="163"/>
      <c r="FXW40" s="1077"/>
      <c r="FXX40" s="1077"/>
      <c r="FYA40" s="163"/>
      <c r="FYI40" s="1077"/>
      <c r="FYJ40" s="1077"/>
      <c r="FYM40" s="163"/>
      <c r="FYU40" s="1077"/>
      <c r="FYV40" s="1077"/>
      <c r="FYY40" s="163"/>
      <c r="FZG40" s="1077"/>
      <c r="FZH40" s="1077"/>
      <c r="FZK40" s="163"/>
      <c r="FZS40" s="1077"/>
      <c r="FZT40" s="1077"/>
      <c r="FZW40" s="163"/>
      <c r="GAE40" s="1077"/>
      <c r="GAF40" s="1077"/>
      <c r="GAI40" s="163"/>
      <c r="GAQ40" s="1077"/>
      <c r="GAR40" s="1077"/>
      <c r="GAU40" s="163"/>
      <c r="GBC40" s="1077"/>
      <c r="GBD40" s="1077"/>
      <c r="GBG40" s="163"/>
      <c r="GBO40" s="1077"/>
      <c r="GBP40" s="1077"/>
      <c r="GBS40" s="163"/>
      <c r="GCA40" s="1077"/>
      <c r="GCB40" s="1077"/>
      <c r="GCE40" s="163"/>
      <c r="GCM40" s="1077"/>
      <c r="GCN40" s="1077"/>
      <c r="GCQ40" s="163"/>
      <c r="GCY40" s="1077"/>
      <c r="GCZ40" s="1077"/>
      <c r="GDC40" s="163"/>
      <c r="GDK40" s="1077"/>
      <c r="GDL40" s="1077"/>
      <c r="GDO40" s="163"/>
      <c r="GDW40" s="1077"/>
      <c r="GDX40" s="1077"/>
      <c r="GEA40" s="163"/>
      <c r="GEI40" s="1077"/>
      <c r="GEJ40" s="1077"/>
      <c r="GEM40" s="163"/>
      <c r="GEU40" s="1077"/>
      <c r="GEV40" s="1077"/>
      <c r="GEY40" s="163"/>
      <c r="GFG40" s="1077"/>
      <c r="GFH40" s="1077"/>
      <c r="GFK40" s="163"/>
      <c r="GFS40" s="1077"/>
      <c r="GFT40" s="1077"/>
      <c r="GFW40" s="163"/>
      <c r="GGE40" s="1077"/>
      <c r="GGF40" s="1077"/>
      <c r="GGI40" s="163"/>
      <c r="GGQ40" s="1077"/>
      <c r="GGR40" s="1077"/>
      <c r="GGU40" s="163"/>
      <c r="GHC40" s="1077"/>
      <c r="GHD40" s="1077"/>
      <c r="GHG40" s="163"/>
      <c r="GHO40" s="1077"/>
      <c r="GHP40" s="1077"/>
      <c r="GHS40" s="163"/>
      <c r="GIA40" s="1077"/>
      <c r="GIB40" s="1077"/>
      <c r="GIE40" s="163"/>
      <c r="GIM40" s="1077"/>
      <c r="GIN40" s="1077"/>
      <c r="GIQ40" s="163"/>
      <c r="GIY40" s="1077"/>
      <c r="GIZ40" s="1077"/>
      <c r="GJC40" s="163"/>
      <c r="GJK40" s="1077"/>
      <c r="GJL40" s="1077"/>
      <c r="GJO40" s="163"/>
      <c r="GJW40" s="1077"/>
      <c r="GJX40" s="1077"/>
      <c r="GKA40" s="163"/>
      <c r="GKI40" s="1077"/>
      <c r="GKJ40" s="1077"/>
      <c r="GKM40" s="163"/>
      <c r="GKU40" s="1077"/>
      <c r="GKV40" s="1077"/>
      <c r="GKY40" s="163"/>
      <c r="GLG40" s="1077"/>
      <c r="GLH40" s="1077"/>
      <c r="GLK40" s="163"/>
      <c r="GLS40" s="1077"/>
      <c r="GLT40" s="1077"/>
      <c r="GLW40" s="163"/>
      <c r="GME40" s="1077"/>
      <c r="GMF40" s="1077"/>
      <c r="GMI40" s="163"/>
      <c r="GMQ40" s="1077"/>
      <c r="GMR40" s="1077"/>
      <c r="GMU40" s="163"/>
      <c r="GNC40" s="1077"/>
      <c r="GND40" s="1077"/>
      <c r="GNG40" s="163"/>
      <c r="GNO40" s="1077"/>
      <c r="GNP40" s="1077"/>
      <c r="GNS40" s="163"/>
      <c r="GOA40" s="1077"/>
      <c r="GOB40" s="1077"/>
      <c r="GOE40" s="163"/>
      <c r="GOM40" s="1077"/>
      <c r="GON40" s="1077"/>
      <c r="GOQ40" s="163"/>
      <c r="GOY40" s="1077"/>
      <c r="GOZ40" s="1077"/>
      <c r="GPC40" s="163"/>
      <c r="GPK40" s="1077"/>
      <c r="GPL40" s="1077"/>
      <c r="GPO40" s="163"/>
      <c r="GPW40" s="1077"/>
      <c r="GPX40" s="1077"/>
      <c r="GQA40" s="163"/>
      <c r="GQI40" s="1077"/>
      <c r="GQJ40" s="1077"/>
      <c r="GQM40" s="163"/>
      <c r="GQU40" s="1077"/>
      <c r="GQV40" s="1077"/>
      <c r="GQY40" s="163"/>
      <c r="GRG40" s="1077"/>
      <c r="GRH40" s="1077"/>
      <c r="GRK40" s="163"/>
      <c r="GRS40" s="1077"/>
      <c r="GRT40" s="1077"/>
      <c r="GRW40" s="163"/>
      <c r="GSE40" s="1077"/>
      <c r="GSF40" s="1077"/>
      <c r="GSI40" s="163"/>
      <c r="GSQ40" s="1077"/>
      <c r="GSR40" s="1077"/>
      <c r="GSU40" s="163"/>
      <c r="GTC40" s="1077"/>
      <c r="GTD40" s="1077"/>
      <c r="GTG40" s="163"/>
      <c r="GTO40" s="1077"/>
      <c r="GTP40" s="1077"/>
      <c r="GTS40" s="163"/>
      <c r="GUA40" s="1077"/>
      <c r="GUB40" s="1077"/>
      <c r="GUE40" s="163"/>
      <c r="GUM40" s="1077"/>
      <c r="GUN40" s="1077"/>
      <c r="GUQ40" s="163"/>
      <c r="GUY40" s="1077"/>
      <c r="GUZ40" s="1077"/>
      <c r="GVC40" s="163"/>
      <c r="GVK40" s="1077"/>
      <c r="GVL40" s="1077"/>
      <c r="GVO40" s="163"/>
      <c r="GVW40" s="1077"/>
      <c r="GVX40" s="1077"/>
      <c r="GWA40" s="163"/>
      <c r="GWI40" s="1077"/>
      <c r="GWJ40" s="1077"/>
      <c r="GWM40" s="163"/>
      <c r="GWU40" s="1077"/>
      <c r="GWV40" s="1077"/>
      <c r="GWY40" s="163"/>
      <c r="GXG40" s="1077"/>
      <c r="GXH40" s="1077"/>
      <c r="GXK40" s="163"/>
      <c r="GXS40" s="1077"/>
      <c r="GXT40" s="1077"/>
      <c r="GXW40" s="163"/>
      <c r="GYE40" s="1077"/>
      <c r="GYF40" s="1077"/>
      <c r="GYI40" s="163"/>
      <c r="GYQ40" s="1077"/>
      <c r="GYR40" s="1077"/>
      <c r="GYU40" s="163"/>
      <c r="GZC40" s="1077"/>
      <c r="GZD40" s="1077"/>
      <c r="GZG40" s="163"/>
      <c r="GZO40" s="1077"/>
      <c r="GZP40" s="1077"/>
      <c r="GZS40" s="163"/>
      <c r="HAA40" s="1077"/>
      <c r="HAB40" s="1077"/>
      <c r="HAE40" s="163"/>
      <c r="HAM40" s="1077"/>
      <c r="HAN40" s="1077"/>
      <c r="HAQ40" s="163"/>
      <c r="HAY40" s="1077"/>
      <c r="HAZ40" s="1077"/>
      <c r="HBC40" s="163"/>
      <c r="HBK40" s="1077"/>
      <c r="HBL40" s="1077"/>
      <c r="HBO40" s="163"/>
      <c r="HBW40" s="1077"/>
      <c r="HBX40" s="1077"/>
      <c r="HCA40" s="163"/>
      <c r="HCI40" s="1077"/>
      <c r="HCJ40" s="1077"/>
      <c r="HCM40" s="163"/>
      <c r="HCU40" s="1077"/>
      <c r="HCV40" s="1077"/>
      <c r="HCY40" s="163"/>
      <c r="HDG40" s="1077"/>
      <c r="HDH40" s="1077"/>
      <c r="HDK40" s="163"/>
      <c r="HDS40" s="1077"/>
      <c r="HDT40" s="1077"/>
      <c r="HDW40" s="163"/>
      <c r="HEE40" s="1077"/>
      <c r="HEF40" s="1077"/>
      <c r="HEI40" s="163"/>
      <c r="HEQ40" s="1077"/>
      <c r="HER40" s="1077"/>
      <c r="HEU40" s="163"/>
      <c r="HFC40" s="1077"/>
      <c r="HFD40" s="1077"/>
      <c r="HFG40" s="163"/>
      <c r="HFO40" s="1077"/>
      <c r="HFP40" s="1077"/>
      <c r="HFS40" s="163"/>
      <c r="HGA40" s="1077"/>
      <c r="HGB40" s="1077"/>
      <c r="HGE40" s="163"/>
      <c r="HGM40" s="1077"/>
      <c r="HGN40" s="1077"/>
      <c r="HGQ40" s="163"/>
      <c r="HGY40" s="1077"/>
      <c r="HGZ40" s="1077"/>
      <c r="HHC40" s="163"/>
      <c r="HHK40" s="1077"/>
      <c r="HHL40" s="1077"/>
      <c r="HHO40" s="163"/>
      <c r="HHW40" s="1077"/>
      <c r="HHX40" s="1077"/>
      <c r="HIA40" s="163"/>
      <c r="HII40" s="1077"/>
      <c r="HIJ40" s="1077"/>
      <c r="HIM40" s="163"/>
      <c r="HIU40" s="1077"/>
      <c r="HIV40" s="1077"/>
      <c r="HIY40" s="163"/>
      <c r="HJG40" s="1077"/>
      <c r="HJH40" s="1077"/>
      <c r="HJK40" s="163"/>
      <c r="HJS40" s="1077"/>
      <c r="HJT40" s="1077"/>
      <c r="HJW40" s="163"/>
      <c r="HKE40" s="1077"/>
      <c r="HKF40" s="1077"/>
      <c r="HKI40" s="163"/>
      <c r="HKQ40" s="1077"/>
      <c r="HKR40" s="1077"/>
      <c r="HKU40" s="163"/>
      <c r="HLC40" s="1077"/>
      <c r="HLD40" s="1077"/>
      <c r="HLG40" s="163"/>
      <c r="HLO40" s="1077"/>
      <c r="HLP40" s="1077"/>
      <c r="HLS40" s="163"/>
      <c r="HMA40" s="1077"/>
      <c r="HMB40" s="1077"/>
      <c r="HME40" s="163"/>
      <c r="HMM40" s="1077"/>
      <c r="HMN40" s="1077"/>
      <c r="HMQ40" s="163"/>
      <c r="HMY40" s="1077"/>
      <c r="HMZ40" s="1077"/>
      <c r="HNC40" s="163"/>
      <c r="HNK40" s="1077"/>
      <c r="HNL40" s="1077"/>
      <c r="HNO40" s="163"/>
      <c r="HNW40" s="1077"/>
      <c r="HNX40" s="1077"/>
      <c r="HOA40" s="163"/>
      <c r="HOI40" s="1077"/>
      <c r="HOJ40" s="1077"/>
      <c r="HOM40" s="163"/>
      <c r="HOU40" s="1077"/>
      <c r="HOV40" s="1077"/>
      <c r="HOY40" s="163"/>
      <c r="HPG40" s="1077"/>
      <c r="HPH40" s="1077"/>
      <c r="HPK40" s="163"/>
      <c r="HPS40" s="1077"/>
      <c r="HPT40" s="1077"/>
      <c r="HPW40" s="163"/>
      <c r="HQE40" s="1077"/>
      <c r="HQF40" s="1077"/>
      <c r="HQI40" s="163"/>
      <c r="HQQ40" s="1077"/>
      <c r="HQR40" s="1077"/>
      <c r="HQU40" s="163"/>
      <c r="HRC40" s="1077"/>
      <c r="HRD40" s="1077"/>
      <c r="HRG40" s="163"/>
      <c r="HRO40" s="1077"/>
      <c r="HRP40" s="1077"/>
      <c r="HRS40" s="163"/>
      <c r="HSA40" s="1077"/>
      <c r="HSB40" s="1077"/>
      <c r="HSE40" s="163"/>
      <c r="HSM40" s="1077"/>
      <c r="HSN40" s="1077"/>
      <c r="HSQ40" s="163"/>
      <c r="HSY40" s="1077"/>
      <c r="HSZ40" s="1077"/>
      <c r="HTC40" s="163"/>
      <c r="HTK40" s="1077"/>
      <c r="HTL40" s="1077"/>
      <c r="HTO40" s="163"/>
      <c r="HTW40" s="1077"/>
      <c r="HTX40" s="1077"/>
      <c r="HUA40" s="163"/>
      <c r="HUI40" s="1077"/>
      <c r="HUJ40" s="1077"/>
      <c r="HUM40" s="163"/>
      <c r="HUU40" s="1077"/>
      <c r="HUV40" s="1077"/>
      <c r="HUY40" s="163"/>
      <c r="HVG40" s="1077"/>
      <c r="HVH40" s="1077"/>
      <c r="HVK40" s="163"/>
      <c r="HVS40" s="1077"/>
      <c r="HVT40" s="1077"/>
      <c r="HVW40" s="163"/>
      <c r="HWE40" s="1077"/>
      <c r="HWF40" s="1077"/>
      <c r="HWI40" s="163"/>
      <c r="HWQ40" s="1077"/>
      <c r="HWR40" s="1077"/>
      <c r="HWU40" s="163"/>
      <c r="HXC40" s="1077"/>
      <c r="HXD40" s="1077"/>
      <c r="HXG40" s="163"/>
      <c r="HXO40" s="1077"/>
      <c r="HXP40" s="1077"/>
      <c r="HXS40" s="163"/>
      <c r="HYA40" s="1077"/>
      <c r="HYB40" s="1077"/>
      <c r="HYE40" s="163"/>
      <c r="HYM40" s="1077"/>
      <c r="HYN40" s="1077"/>
      <c r="HYQ40" s="163"/>
      <c r="HYY40" s="1077"/>
      <c r="HYZ40" s="1077"/>
      <c r="HZC40" s="163"/>
      <c r="HZK40" s="1077"/>
      <c r="HZL40" s="1077"/>
      <c r="HZO40" s="163"/>
      <c r="HZW40" s="1077"/>
      <c r="HZX40" s="1077"/>
      <c r="IAA40" s="163"/>
      <c r="IAI40" s="1077"/>
      <c r="IAJ40" s="1077"/>
      <c r="IAM40" s="163"/>
      <c r="IAU40" s="1077"/>
      <c r="IAV40" s="1077"/>
      <c r="IAY40" s="163"/>
      <c r="IBG40" s="1077"/>
      <c r="IBH40" s="1077"/>
      <c r="IBK40" s="163"/>
      <c r="IBS40" s="1077"/>
      <c r="IBT40" s="1077"/>
      <c r="IBW40" s="163"/>
      <c r="ICE40" s="1077"/>
      <c r="ICF40" s="1077"/>
      <c r="ICI40" s="163"/>
      <c r="ICQ40" s="1077"/>
      <c r="ICR40" s="1077"/>
      <c r="ICU40" s="163"/>
      <c r="IDC40" s="1077"/>
      <c r="IDD40" s="1077"/>
      <c r="IDG40" s="163"/>
      <c r="IDO40" s="1077"/>
      <c r="IDP40" s="1077"/>
      <c r="IDS40" s="163"/>
      <c r="IEA40" s="1077"/>
      <c r="IEB40" s="1077"/>
      <c r="IEE40" s="163"/>
      <c r="IEM40" s="1077"/>
      <c r="IEN40" s="1077"/>
      <c r="IEQ40" s="163"/>
      <c r="IEY40" s="1077"/>
      <c r="IEZ40" s="1077"/>
      <c r="IFC40" s="163"/>
      <c r="IFK40" s="1077"/>
      <c r="IFL40" s="1077"/>
      <c r="IFO40" s="163"/>
      <c r="IFW40" s="1077"/>
      <c r="IFX40" s="1077"/>
      <c r="IGA40" s="163"/>
      <c r="IGI40" s="1077"/>
      <c r="IGJ40" s="1077"/>
      <c r="IGM40" s="163"/>
      <c r="IGU40" s="1077"/>
      <c r="IGV40" s="1077"/>
      <c r="IGY40" s="163"/>
      <c r="IHG40" s="1077"/>
      <c r="IHH40" s="1077"/>
      <c r="IHK40" s="163"/>
      <c r="IHS40" s="1077"/>
      <c r="IHT40" s="1077"/>
      <c r="IHW40" s="163"/>
      <c r="IIE40" s="1077"/>
      <c r="IIF40" s="1077"/>
      <c r="III40" s="163"/>
      <c r="IIQ40" s="1077"/>
      <c r="IIR40" s="1077"/>
      <c r="IIU40" s="163"/>
      <c r="IJC40" s="1077"/>
      <c r="IJD40" s="1077"/>
      <c r="IJG40" s="163"/>
      <c r="IJO40" s="1077"/>
      <c r="IJP40" s="1077"/>
      <c r="IJS40" s="163"/>
      <c r="IKA40" s="1077"/>
      <c r="IKB40" s="1077"/>
      <c r="IKE40" s="163"/>
      <c r="IKM40" s="1077"/>
      <c r="IKN40" s="1077"/>
      <c r="IKQ40" s="163"/>
      <c r="IKY40" s="1077"/>
      <c r="IKZ40" s="1077"/>
      <c r="ILC40" s="163"/>
      <c r="ILK40" s="1077"/>
      <c r="ILL40" s="1077"/>
      <c r="ILO40" s="163"/>
      <c r="ILW40" s="1077"/>
      <c r="ILX40" s="1077"/>
      <c r="IMA40" s="163"/>
      <c r="IMI40" s="1077"/>
      <c r="IMJ40" s="1077"/>
      <c r="IMM40" s="163"/>
      <c r="IMU40" s="1077"/>
      <c r="IMV40" s="1077"/>
      <c r="IMY40" s="163"/>
      <c r="ING40" s="1077"/>
      <c r="INH40" s="1077"/>
      <c r="INK40" s="163"/>
      <c r="INS40" s="1077"/>
      <c r="INT40" s="1077"/>
      <c r="INW40" s="163"/>
      <c r="IOE40" s="1077"/>
      <c r="IOF40" s="1077"/>
      <c r="IOI40" s="163"/>
      <c r="IOQ40" s="1077"/>
      <c r="IOR40" s="1077"/>
      <c r="IOU40" s="163"/>
      <c r="IPC40" s="1077"/>
      <c r="IPD40" s="1077"/>
      <c r="IPG40" s="163"/>
      <c r="IPO40" s="1077"/>
      <c r="IPP40" s="1077"/>
      <c r="IPS40" s="163"/>
      <c r="IQA40" s="1077"/>
      <c r="IQB40" s="1077"/>
      <c r="IQE40" s="163"/>
      <c r="IQM40" s="1077"/>
      <c r="IQN40" s="1077"/>
      <c r="IQQ40" s="163"/>
      <c r="IQY40" s="1077"/>
      <c r="IQZ40" s="1077"/>
      <c r="IRC40" s="163"/>
      <c r="IRK40" s="1077"/>
      <c r="IRL40" s="1077"/>
      <c r="IRO40" s="163"/>
      <c r="IRW40" s="1077"/>
      <c r="IRX40" s="1077"/>
      <c r="ISA40" s="163"/>
      <c r="ISI40" s="1077"/>
      <c r="ISJ40" s="1077"/>
      <c r="ISM40" s="163"/>
      <c r="ISU40" s="1077"/>
      <c r="ISV40" s="1077"/>
      <c r="ISY40" s="163"/>
      <c r="ITG40" s="1077"/>
      <c r="ITH40" s="1077"/>
      <c r="ITK40" s="163"/>
      <c r="ITS40" s="1077"/>
      <c r="ITT40" s="1077"/>
      <c r="ITW40" s="163"/>
      <c r="IUE40" s="1077"/>
      <c r="IUF40" s="1077"/>
      <c r="IUI40" s="163"/>
      <c r="IUQ40" s="1077"/>
      <c r="IUR40" s="1077"/>
      <c r="IUU40" s="163"/>
      <c r="IVC40" s="1077"/>
      <c r="IVD40" s="1077"/>
      <c r="IVG40" s="163"/>
      <c r="IVO40" s="1077"/>
      <c r="IVP40" s="1077"/>
      <c r="IVS40" s="163"/>
      <c r="IWA40" s="1077"/>
      <c r="IWB40" s="1077"/>
      <c r="IWE40" s="163"/>
      <c r="IWM40" s="1077"/>
      <c r="IWN40" s="1077"/>
      <c r="IWQ40" s="163"/>
      <c r="IWY40" s="1077"/>
      <c r="IWZ40" s="1077"/>
      <c r="IXC40" s="163"/>
      <c r="IXK40" s="1077"/>
      <c r="IXL40" s="1077"/>
      <c r="IXO40" s="163"/>
      <c r="IXW40" s="1077"/>
      <c r="IXX40" s="1077"/>
      <c r="IYA40" s="163"/>
      <c r="IYI40" s="1077"/>
      <c r="IYJ40" s="1077"/>
      <c r="IYM40" s="163"/>
      <c r="IYU40" s="1077"/>
      <c r="IYV40" s="1077"/>
      <c r="IYY40" s="163"/>
      <c r="IZG40" s="1077"/>
      <c r="IZH40" s="1077"/>
      <c r="IZK40" s="163"/>
      <c r="IZS40" s="1077"/>
      <c r="IZT40" s="1077"/>
      <c r="IZW40" s="163"/>
      <c r="JAE40" s="1077"/>
      <c r="JAF40" s="1077"/>
      <c r="JAI40" s="163"/>
      <c r="JAQ40" s="1077"/>
      <c r="JAR40" s="1077"/>
      <c r="JAU40" s="163"/>
      <c r="JBC40" s="1077"/>
      <c r="JBD40" s="1077"/>
      <c r="JBG40" s="163"/>
      <c r="JBO40" s="1077"/>
      <c r="JBP40" s="1077"/>
      <c r="JBS40" s="163"/>
      <c r="JCA40" s="1077"/>
      <c r="JCB40" s="1077"/>
      <c r="JCE40" s="163"/>
      <c r="JCM40" s="1077"/>
      <c r="JCN40" s="1077"/>
      <c r="JCQ40" s="163"/>
      <c r="JCY40" s="1077"/>
      <c r="JCZ40" s="1077"/>
      <c r="JDC40" s="163"/>
      <c r="JDK40" s="1077"/>
      <c r="JDL40" s="1077"/>
      <c r="JDO40" s="163"/>
      <c r="JDW40" s="1077"/>
      <c r="JDX40" s="1077"/>
      <c r="JEA40" s="163"/>
      <c r="JEI40" s="1077"/>
      <c r="JEJ40" s="1077"/>
      <c r="JEM40" s="163"/>
      <c r="JEU40" s="1077"/>
      <c r="JEV40" s="1077"/>
      <c r="JEY40" s="163"/>
      <c r="JFG40" s="1077"/>
      <c r="JFH40" s="1077"/>
      <c r="JFK40" s="163"/>
      <c r="JFS40" s="1077"/>
      <c r="JFT40" s="1077"/>
      <c r="JFW40" s="163"/>
      <c r="JGE40" s="1077"/>
      <c r="JGF40" s="1077"/>
      <c r="JGI40" s="163"/>
      <c r="JGQ40" s="1077"/>
      <c r="JGR40" s="1077"/>
      <c r="JGU40" s="163"/>
      <c r="JHC40" s="1077"/>
      <c r="JHD40" s="1077"/>
      <c r="JHG40" s="163"/>
      <c r="JHO40" s="1077"/>
      <c r="JHP40" s="1077"/>
      <c r="JHS40" s="163"/>
      <c r="JIA40" s="1077"/>
      <c r="JIB40" s="1077"/>
      <c r="JIE40" s="163"/>
      <c r="JIM40" s="1077"/>
      <c r="JIN40" s="1077"/>
      <c r="JIQ40" s="163"/>
      <c r="JIY40" s="1077"/>
      <c r="JIZ40" s="1077"/>
      <c r="JJC40" s="163"/>
      <c r="JJK40" s="1077"/>
      <c r="JJL40" s="1077"/>
      <c r="JJO40" s="163"/>
      <c r="JJW40" s="1077"/>
      <c r="JJX40" s="1077"/>
      <c r="JKA40" s="163"/>
      <c r="JKI40" s="1077"/>
      <c r="JKJ40" s="1077"/>
      <c r="JKM40" s="163"/>
      <c r="JKU40" s="1077"/>
      <c r="JKV40" s="1077"/>
      <c r="JKY40" s="163"/>
      <c r="JLG40" s="1077"/>
      <c r="JLH40" s="1077"/>
      <c r="JLK40" s="163"/>
      <c r="JLS40" s="1077"/>
      <c r="JLT40" s="1077"/>
      <c r="JLW40" s="163"/>
      <c r="JME40" s="1077"/>
      <c r="JMF40" s="1077"/>
      <c r="JMI40" s="163"/>
      <c r="JMQ40" s="1077"/>
      <c r="JMR40" s="1077"/>
      <c r="JMU40" s="163"/>
      <c r="JNC40" s="1077"/>
      <c r="JND40" s="1077"/>
      <c r="JNG40" s="163"/>
      <c r="JNO40" s="1077"/>
      <c r="JNP40" s="1077"/>
      <c r="JNS40" s="163"/>
      <c r="JOA40" s="1077"/>
      <c r="JOB40" s="1077"/>
      <c r="JOE40" s="163"/>
      <c r="JOM40" s="1077"/>
      <c r="JON40" s="1077"/>
      <c r="JOQ40" s="163"/>
      <c r="JOY40" s="1077"/>
      <c r="JOZ40" s="1077"/>
      <c r="JPC40" s="163"/>
      <c r="JPK40" s="1077"/>
      <c r="JPL40" s="1077"/>
      <c r="JPO40" s="163"/>
      <c r="JPW40" s="1077"/>
      <c r="JPX40" s="1077"/>
      <c r="JQA40" s="163"/>
      <c r="JQI40" s="1077"/>
      <c r="JQJ40" s="1077"/>
      <c r="JQM40" s="163"/>
      <c r="JQU40" s="1077"/>
      <c r="JQV40" s="1077"/>
      <c r="JQY40" s="163"/>
      <c r="JRG40" s="1077"/>
      <c r="JRH40" s="1077"/>
      <c r="JRK40" s="163"/>
      <c r="JRS40" s="1077"/>
      <c r="JRT40" s="1077"/>
      <c r="JRW40" s="163"/>
      <c r="JSE40" s="1077"/>
      <c r="JSF40" s="1077"/>
      <c r="JSI40" s="163"/>
      <c r="JSQ40" s="1077"/>
      <c r="JSR40" s="1077"/>
      <c r="JSU40" s="163"/>
      <c r="JTC40" s="1077"/>
      <c r="JTD40" s="1077"/>
      <c r="JTG40" s="163"/>
      <c r="JTO40" s="1077"/>
      <c r="JTP40" s="1077"/>
      <c r="JTS40" s="163"/>
      <c r="JUA40" s="1077"/>
      <c r="JUB40" s="1077"/>
      <c r="JUE40" s="163"/>
      <c r="JUM40" s="1077"/>
      <c r="JUN40" s="1077"/>
      <c r="JUQ40" s="163"/>
      <c r="JUY40" s="1077"/>
      <c r="JUZ40" s="1077"/>
      <c r="JVC40" s="163"/>
      <c r="JVK40" s="1077"/>
      <c r="JVL40" s="1077"/>
      <c r="JVO40" s="163"/>
      <c r="JVW40" s="1077"/>
      <c r="JVX40" s="1077"/>
      <c r="JWA40" s="163"/>
      <c r="JWI40" s="1077"/>
      <c r="JWJ40" s="1077"/>
      <c r="JWM40" s="163"/>
      <c r="JWU40" s="1077"/>
      <c r="JWV40" s="1077"/>
      <c r="JWY40" s="163"/>
      <c r="JXG40" s="1077"/>
      <c r="JXH40" s="1077"/>
      <c r="JXK40" s="163"/>
      <c r="JXS40" s="1077"/>
      <c r="JXT40" s="1077"/>
      <c r="JXW40" s="163"/>
      <c r="JYE40" s="1077"/>
      <c r="JYF40" s="1077"/>
      <c r="JYI40" s="163"/>
      <c r="JYQ40" s="1077"/>
      <c r="JYR40" s="1077"/>
      <c r="JYU40" s="163"/>
      <c r="JZC40" s="1077"/>
      <c r="JZD40" s="1077"/>
      <c r="JZG40" s="163"/>
      <c r="JZO40" s="1077"/>
      <c r="JZP40" s="1077"/>
      <c r="JZS40" s="163"/>
      <c r="KAA40" s="1077"/>
      <c r="KAB40" s="1077"/>
      <c r="KAE40" s="163"/>
      <c r="KAM40" s="1077"/>
      <c r="KAN40" s="1077"/>
      <c r="KAQ40" s="163"/>
      <c r="KAY40" s="1077"/>
      <c r="KAZ40" s="1077"/>
      <c r="KBC40" s="163"/>
      <c r="KBK40" s="1077"/>
      <c r="KBL40" s="1077"/>
      <c r="KBO40" s="163"/>
      <c r="KBW40" s="1077"/>
      <c r="KBX40" s="1077"/>
      <c r="KCA40" s="163"/>
      <c r="KCI40" s="1077"/>
      <c r="KCJ40" s="1077"/>
      <c r="KCM40" s="163"/>
      <c r="KCU40" s="1077"/>
      <c r="KCV40" s="1077"/>
      <c r="KCY40" s="163"/>
      <c r="KDG40" s="1077"/>
      <c r="KDH40" s="1077"/>
      <c r="KDK40" s="163"/>
      <c r="KDS40" s="1077"/>
      <c r="KDT40" s="1077"/>
      <c r="KDW40" s="163"/>
      <c r="KEE40" s="1077"/>
      <c r="KEF40" s="1077"/>
      <c r="KEI40" s="163"/>
      <c r="KEQ40" s="1077"/>
      <c r="KER40" s="1077"/>
      <c r="KEU40" s="163"/>
      <c r="KFC40" s="1077"/>
      <c r="KFD40" s="1077"/>
      <c r="KFG40" s="163"/>
      <c r="KFO40" s="1077"/>
      <c r="KFP40" s="1077"/>
      <c r="KFS40" s="163"/>
      <c r="KGA40" s="1077"/>
      <c r="KGB40" s="1077"/>
      <c r="KGE40" s="163"/>
      <c r="KGM40" s="1077"/>
      <c r="KGN40" s="1077"/>
      <c r="KGQ40" s="163"/>
      <c r="KGY40" s="1077"/>
      <c r="KGZ40" s="1077"/>
      <c r="KHC40" s="163"/>
      <c r="KHK40" s="1077"/>
      <c r="KHL40" s="1077"/>
      <c r="KHO40" s="163"/>
      <c r="KHW40" s="1077"/>
      <c r="KHX40" s="1077"/>
      <c r="KIA40" s="163"/>
      <c r="KII40" s="1077"/>
      <c r="KIJ40" s="1077"/>
      <c r="KIM40" s="163"/>
      <c r="KIU40" s="1077"/>
      <c r="KIV40" s="1077"/>
      <c r="KIY40" s="163"/>
      <c r="KJG40" s="1077"/>
      <c r="KJH40" s="1077"/>
      <c r="KJK40" s="163"/>
      <c r="KJS40" s="1077"/>
      <c r="KJT40" s="1077"/>
      <c r="KJW40" s="163"/>
      <c r="KKE40" s="1077"/>
      <c r="KKF40" s="1077"/>
      <c r="KKI40" s="163"/>
      <c r="KKQ40" s="1077"/>
      <c r="KKR40" s="1077"/>
      <c r="KKU40" s="163"/>
      <c r="KLC40" s="1077"/>
      <c r="KLD40" s="1077"/>
      <c r="KLG40" s="163"/>
      <c r="KLO40" s="1077"/>
      <c r="KLP40" s="1077"/>
      <c r="KLS40" s="163"/>
      <c r="KMA40" s="1077"/>
      <c r="KMB40" s="1077"/>
      <c r="KME40" s="163"/>
      <c r="KMM40" s="1077"/>
      <c r="KMN40" s="1077"/>
      <c r="KMQ40" s="163"/>
      <c r="KMY40" s="1077"/>
      <c r="KMZ40" s="1077"/>
      <c r="KNC40" s="163"/>
      <c r="KNK40" s="1077"/>
      <c r="KNL40" s="1077"/>
      <c r="KNO40" s="163"/>
      <c r="KNW40" s="1077"/>
      <c r="KNX40" s="1077"/>
      <c r="KOA40" s="163"/>
      <c r="KOI40" s="1077"/>
      <c r="KOJ40" s="1077"/>
      <c r="KOM40" s="163"/>
      <c r="KOU40" s="1077"/>
      <c r="KOV40" s="1077"/>
      <c r="KOY40" s="163"/>
      <c r="KPG40" s="1077"/>
      <c r="KPH40" s="1077"/>
      <c r="KPK40" s="163"/>
      <c r="KPS40" s="1077"/>
      <c r="KPT40" s="1077"/>
      <c r="KPW40" s="163"/>
      <c r="KQE40" s="1077"/>
      <c r="KQF40" s="1077"/>
      <c r="KQI40" s="163"/>
      <c r="KQQ40" s="1077"/>
      <c r="KQR40" s="1077"/>
      <c r="KQU40" s="163"/>
      <c r="KRC40" s="1077"/>
      <c r="KRD40" s="1077"/>
      <c r="KRG40" s="163"/>
      <c r="KRO40" s="1077"/>
      <c r="KRP40" s="1077"/>
      <c r="KRS40" s="163"/>
      <c r="KSA40" s="1077"/>
      <c r="KSB40" s="1077"/>
      <c r="KSE40" s="163"/>
      <c r="KSM40" s="1077"/>
      <c r="KSN40" s="1077"/>
      <c r="KSQ40" s="163"/>
      <c r="KSY40" s="1077"/>
      <c r="KSZ40" s="1077"/>
      <c r="KTC40" s="163"/>
      <c r="KTK40" s="1077"/>
      <c r="KTL40" s="1077"/>
      <c r="KTO40" s="163"/>
      <c r="KTW40" s="1077"/>
      <c r="KTX40" s="1077"/>
      <c r="KUA40" s="163"/>
      <c r="KUI40" s="1077"/>
      <c r="KUJ40" s="1077"/>
      <c r="KUM40" s="163"/>
      <c r="KUU40" s="1077"/>
      <c r="KUV40" s="1077"/>
      <c r="KUY40" s="163"/>
      <c r="KVG40" s="1077"/>
      <c r="KVH40" s="1077"/>
      <c r="KVK40" s="163"/>
      <c r="KVS40" s="1077"/>
      <c r="KVT40" s="1077"/>
      <c r="KVW40" s="163"/>
      <c r="KWE40" s="1077"/>
      <c r="KWF40" s="1077"/>
      <c r="KWI40" s="163"/>
      <c r="KWQ40" s="1077"/>
      <c r="KWR40" s="1077"/>
      <c r="KWU40" s="163"/>
      <c r="KXC40" s="1077"/>
      <c r="KXD40" s="1077"/>
      <c r="KXG40" s="163"/>
      <c r="KXO40" s="1077"/>
      <c r="KXP40" s="1077"/>
      <c r="KXS40" s="163"/>
      <c r="KYA40" s="1077"/>
      <c r="KYB40" s="1077"/>
      <c r="KYE40" s="163"/>
      <c r="KYM40" s="1077"/>
      <c r="KYN40" s="1077"/>
      <c r="KYQ40" s="163"/>
      <c r="KYY40" s="1077"/>
      <c r="KYZ40" s="1077"/>
      <c r="KZC40" s="163"/>
      <c r="KZK40" s="1077"/>
      <c r="KZL40" s="1077"/>
      <c r="KZO40" s="163"/>
      <c r="KZW40" s="1077"/>
      <c r="KZX40" s="1077"/>
      <c r="LAA40" s="163"/>
      <c r="LAI40" s="1077"/>
      <c r="LAJ40" s="1077"/>
      <c r="LAM40" s="163"/>
      <c r="LAU40" s="1077"/>
      <c r="LAV40" s="1077"/>
      <c r="LAY40" s="163"/>
      <c r="LBG40" s="1077"/>
      <c r="LBH40" s="1077"/>
      <c r="LBK40" s="163"/>
      <c r="LBS40" s="1077"/>
      <c r="LBT40" s="1077"/>
      <c r="LBW40" s="163"/>
      <c r="LCE40" s="1077"/>
      <c r="LCF40" s="1077"/>
      <c r="LCI40" s="163"/>
      <c r="LCQ40" s="1077"/>
      <c r="LCR40" s="1077"/>
      <c r="LCU40" s="163"/>
      <c r="LDC40" s="1077"/>
      <c r="LDD40" s="1077"/>
      <c r="LDG40" s="163"/>
      <c r="LDO40" s="1077"/>
      <c r="LDP40" s="1077"/>
      <c r="LDS40" s="163"/>
      <c r="LEA40" s="1077"/>
      <c r="LEB40" s="1077"/>
      <c r="LEE40" s="163"/>
      <c r="LEM40" s="1077"/>
      <c r="LEN40" s="1077"/>
      <c r="LEQ40" s="163"/>
      <c r="LEY40" s="1077"/>
      <c r="LEZ40" s="1077"/>
      <c r="LFC40" s="163"/>
      <c r="LFK40" s="1077"/>
      <c r="LFL40" s="1077"/>
      <c r="LFO40" s="163"/>
      <c r="LFW40" s="1077"/>
      <c r="LFX40" s="1077"/>
      <c r="LGA40" s="163"/>
      <c r="LGI40" s="1077"/>
      <c r="LGJ40" s="1077"/>
      <c r="LGM40" s="163"/>
      <c r="LGU40" s="1077"/>
      <c r="LGV40" s="1077"/>
      <c r="LGY40" s="163"/>
      <c r="LHG40" s="1077"/>
      <c r="LHH40" s="1077"/>
      <c r="LHK40" s="163"/>
      <c r="LHS40" s="1077"/>
      <c r="LHT40" s="1077"/>
      <c r="LHW40" s="163"/>
      <c r="LIE40" s="1077"/>
      <c r="LIF40" s="1077"/>
      <c r="LII40" s="163"/>
      <c r="LIQ40" s="1077"/>
      <c r="LIR40" s="1077"/>
      <c r="LIU40" s="163"/>
      <c r="LJC40" s="1077"/>
      <c r="LJD40" s="1077"/>
      <c r="LJG40" s="163"/>
      <c r="LJO40" s="1077"/>
      <c r="LJP40" s="1077"/>
      <c r="LJS40" s="163"/>
      <c r="LKA40" s="1077"/>
      <c r="LKB40" s="1077"/>
      <c r="LKE40" s="163"/>
      <c r="LKM40" s="1077"/>
      <c r="LKN40" s="1077"/>
      <c r="LKQ40" s="163"/>
      <c r="LKY40" s="1077"/>
      <c r="LKZ40" s="1077"/>
      <c r="LLC40" s="163"/>
      <c r="LLK40" s="1077"/>
      <c r="LLL40" s="1077"/>
      <c r="LLO40" s="163"/>
      <c r="LLW40" s="1077"/>
      <c r="LLX40" s="1077"/>
      <c r="LMA40" s="163"/>
      <c r="LMI40" s="1077"/>
      <c r="LMJ40" s="1077"/>
      <c r="LMM40" s="163"/>
      <c r="LMU40" s="1077"/>
      <c r="LMV40" s="1077"/>
      <c r="LMY40" s="163"/>
      <c r="LNG40" s="1077"/>
      <c r="LNH40" s="1077"/>
      <c r="LNK40" s="163"/>
      <c r="LNS40" s="1077"/>
      <c r="LNT40" s="1077"/>
      <c r="LNW40" s="163"/>
      <c r="LOE40" s="1077"/>
      <c r="LOF40" s="1077"/>
      <c r="LOI40" s="163"/>
      <c r="LOQ40" s="1077"/>
      <c r="LOR40" s="1077"/>
      <c r="LOU40" s="163"/>
      <c r="LPC40" s="1077"/>
      <c r="LPD40" s="1077"/>
      <c r="LPG40" s="163"/>
      <c r="LPO40" s="1077"/>
      <c r="LPP40" s="1077"/>
      <c r="LPS40" s="163"/>
      <c r="LQA40" s="1077"/>
      <c r="LQB40" s="1077"/>
      <c r="LQE40" s="163"/>
      <c r="LQM40" s="1077"/>
      <c r="LQN40" s="1077"/>
      <c r="LQQ40" s="163"/>
      <c r="LQY40" s="1077"/>
      <c r="LQZ40" s="1077"/>
      <c r="LRC40" s="163"/>
      <c r="LRK40" s="1077"/>
      <c r="LRL40" s="1077"/>
      <c r="LRO40" s="163"/>
      <c r="LRW40" s="1077"/>
      <c r="LRX40" s="1077"/>
      <c r="LSA40" s="163"/>
      <c r="LSI40" s="1077"/>
      <c r="LSJ40" s="1077"/>
      <c r="LSM40" s="163"/>
      <c r="LSU40" s="1077"/>
      <c r="LSV40" s="1077"/>
      <c r="LSY40" s="163"/>
      <c r="LTG40" s="1077"/>
      <c r="LTH40" s="1077"/>
      <c r="LTK40" s="163"/>
      <c r="LTS40" s="1077"/>
      <c r="LTT40" s="1077"/>
      <c r="LTW40" s="163"/>
      <c r="LUE40" s="1077"/>
      <c r="LUF40" s="1077"/>
      <c r="LUI40" s="163"/>
      <c r="LUQ40" s="1077"/>
      <c r="LUR40" s="1077"/>
      <c r="LUU40" s="163"/>
      <c r="LVC40" s="1077"/>
      <c r="LVD40" s="1077"/>
      <c r="LVG40" s="163"/>
      <c r="LVO40" s="1077"/>
      <c r="LVP40" s="1077"/>
      <c r="LVS40" s="163"/>
      <c r="LWA40" s="1077"/>
      <c r="LWB40" s="1077"/>
      <c r="LWE40" s="163"/>
      <c r="LWM40" s="1077"/>
      <c r="LWN40" s="1077"/>
      <c r="LWQ40" s="163"/>
      <c r="LWY40" s="1077"/>
      <c r="LWZ40" s="1077"/>
      <c r="LXC40" s="163"/>
      <c r="LXK40" s="1077"/>
      <c r="LXL40" s="1077"/>
      <c r="LXO40" s="163"/>
      <c r="LXW40" s="1077"/>
      <c r="LXX40" s="1077"/>
      <c r="LYA40" s="163"/>
      <c r="LYI40" s="1077"/>
      <c r="LYJ40" s="1077"/>
      <c r="LYM40" s="163"/>
      <c r="LYU40" s="1077"/>
      <c r="LYV40" s="1077"/>
      <c r="LYY40" s="163"/>
      <c r="LZG40" s="1077"/>
      <c r="LZH40" s="1077"/>
      <c r="LZK40" s="163"/>
      <c r="LZS40" s="1077"/>
      <c r="LZT40" s="1077"/>
      <c r="LZW40" s="163"/>
      <c r="MAE40" s="1077"/>
      <c r="MAF40" s="1077"/>
      <c r="MAI40" s="163"/>
      <c r="MAQ40" s="1077"/>
      <c r="MAR40" s="1077"/>
      <c r="MAU40" s="163"/>
      <c r="MBC40" s="1077"/>
      <c r="MBD40" s="1077"/>
      <c r="MBG40" s="163"/>
      <c r="MBO40" s="1077"/>
      <c r="MBP40" s="1077"/>
      <c r="MBS40" s="163"/>
      <c r="MCA40" s="1077"/>
      <c r="MCB40" s="1077"/>
      <c r="MCE40" s="163"/>
      <c r="MCM40" s="1077"/>
      <c r="MCN40" s="1077"/>
      <c r="MCQ40" s="163"/>
      <c r="MCY40" s="1077"/>
      <c r="MCZ40" s="1077"/>
      <c r="MDC40" s="163"/>
      <c r="MDK40" s="1077"/>
      <c r="MDL40" s="1077"/>
      <c r="MDO40" s="163"/>
      <c r="MDW40" s="1077"/>
      <c r="MDX40" s="1077"/>
      <c r="MEA40" s="163"/>
      <c r="MEI40" s="1077"/>
      <c r="MEJ40" s="1077"/>
      <c r="MEM40" s="163"/>
      <c r="MEU40" s="1077"/>
      <c r="MEV40" s="1077"/>
      <c r="MEY40" s="163"/>
      <c r="MFG40" s="1077"/>
      <c r="MFH40" s="1077"/>
      <c r="MFK40" s="163"/>
      <c r="MFS40" s="1077"/>
      <c r="MFT40" s="1077"/>
      <c r="MFW40" s="163"/>
      <c r="MGE40" s="1077"/>
      <c r="MGF40" s="1077"/>
      <c r="MGI40" s="163"/>
      <c r="MGQ40" s="1077"/>
      <c r="MGR40" s="1077"/>
      <c r="MGU40" s="163"/>
      <c r="MHC40" s="1077"/>
      <c r="MHD40" s="1077"/>
      <c r="MHG40" s="163"/>
      <c r="MHO40" s="1077"/>
      <c r="MHP40" s="1077"/>
      <c r="MHS40" s="163"/>
      <c r="MIA40" s="1077"/>
      <c r="MIB40" s="1077"/>
      <c r="MIE40" s="163"/>
      <c r="MIM40" s="1077"/>
      <c r="MIN40" s="1077"/>
      <c r="MIQ40" s="163"/>
      <c r="MIY40" s="1077"/>
      <c r="MIZ40" s="1077"/>
      <c r="MJC40" s="163"/>
      <c r="MJK40" s="1077"/>
      <c r="MJL40" s="1077"/>
      <c r="MJO40" s="163"/>
      <c r="MJW40" s="1077"/>
      <c r="MJX40" s="1077"/>
      <c r="MKA40" s="163"/>
      <c r="MKI40" s="1077"/>
      <c r="MKJ40" s="1077"/>
      <c r="MKM40" s="163"/>
      <c r="MKU40" s="1077"/>
      <c r="MKV40" s="1077"/>
      <c r="MKY40" s="163"/>
      <c r="MLG40" s="1077"/>
      <c r="MLH40" s="1077"/>
      <c r="MLK40" s="163"/>
      <c r="MLS40" s="1077"/>
      <c r="MLT40" s="1077"/>
      <c r="MLW40" s="163"/>
      <c r="MME40" s="1077"/>
      <c r="MMF40" s="1077"/>
      <c r="MMI40" s="163"/>
      <c r="MMQ40" s="1077"/>
      <c r="MMR40" s="1077"/>
      <c r="MMU40" s="163"/>
      <c r="MNC40" s="1077"/>
      <c r="MND40" s="1077"/>
      <c r="MNG40" s="163"/>
      <c r="MNO40" s="1077"/>
      <c r="MNP40" s="1077"/>
      <c r="MNS40" s="163"/>
      <c r="MOA40" s="1077"/>
      <c r="MOB40" s="1077"/>
      <c r="MOE40" s="163"/>
      <c r="MOM40" s="1077"/>
      <c r="MON40" s="1077"/>
      <c r="MOQ40" s="163"/>
      <c r="MOY40" s="1077"/>
      <c r="MOZ40" s="1077"/>
      <c r="MPC40" s="163"/>
      <c r="MPK40" s="1077"/>
      <c r="MPL40" s="1077"/>
      <c r="MPO40" s="163"/>
      <c r="MPW40" s="1077"/>
      <c r="MPX40" s="1077"/>
      <c r="MQA40" s="163"/>
      <c r="MQI40" s="1077"/>
      <c r="MQJ40" s="1077"/>
      <c r="MQM40" s="163"/>
      <c r="MQU40" s="1077"/>
      <c r="MQV40" s="1077"/>
      <c r="MQY40" s="163"/>
      <c r="MRG40" s="1077"/>
      <c r="MRH40" s="1077"/>
      <c r="MRK40" s="163"/>
      <c r="MRS40" s="1077"/>
      <c r="MRT40" s="1077"/>
      <c r="MRW40" s="163"/>
      <c r="MSE40" s="1077"/>
      <c r="MSF40" s="1077"/>
      <c r="MSI40" s="163"/>
      <c r="MSQ40" s="1077"/>
      <c r="MSR40" s="1077"/>
      <c r="MSU40" s="163"/>
      <c r="MTC40" s="1077"/>
      <c r="MTD40" s="1077"/>
      <c r="MTG40" s="163"/>
      <c r="MTO40" s="1077"/>
      <c r="MTP40" s="1077"/>
      <c r="MTS40" s="163"/>
      <c r="MUA40" s="1077"/>
      <c r="MUB40" s="1077"/>
      <c r="MUE40" s="163"/>
      <c r="MUM40" s="1077"/>
      <c r="MUN40" s="1077"/>
      <c r="MUQ40" s="163"/>
      <c r="MUY40" s="1077"/>
      <c r="MUZ40" s="1077"/>
      <c r="MVC40" s="163"/>
      <c r="MVK40" s="1077"/>
      <c r="MVL40" s="1077"/>
      <c r="MVO40" s="163"/>
      <c r="MVW40" s="1077"/>
      <c r="MVX40" s="1077"/>
      <c r="MWA40" s="163"/>
      <c r="MWI40" s="1077"/>
      <c r="MWJ40" s="1077"/>
      <c r="MWM40" s="163"/>
      <c r="MWU40" s="1077"/>
      <c r="MWV40" s="1077"/>
      <c r="MWY40" s="163"/>
      <c r="MXG40" s="1077"/>
      <c r="MXH40" s="1077"/>
      <c r="MXK40" s="163"/>
      <c r="MXS40" s="1077"/>
      <c r="MXT40" s="1077"/>
      <c r="MXW40" s="163"/>
      <c r="MYE40" s="1077"/>
      <c r="MYF40" s="1077"/>
      <c r="MYI40" s="163"/>
      <c r="MYQ40" s="1077"/>
      <c r="MYR40" s="1077"/>
      <c r="MYU40" s="163"/>
      <c r="MZC40" s="1077"/>
      <c r="MZD40" s="1077"/>
      <c r="MZG40" s="163"/>
      <c r="MZO40" s="1077"/>
      <c r="MZP40" s="1077"/>
      <c r="MZS40" s="163"/>
      <c r="NAA40" s="1077"/>
      <c r="NAB40" s="1077"/>
      <c r="NAE40" s="163"/>
      <c r="NAM40" s="1077"/>
      <c r="NAN40" s="1077"/>
      <c r="NAQ40" s="163"/>
      <c r="NAY40" s="1077"/>
      <c r="NAZ40" s="1077"/>
      <c r="NBC40" s="163"/>
      <c r="NBK40" s="1077"/>
      <c r="NBL40" s="1077"/>
      <c r="NBO40" s="163"/>
      <c r="NBW40" s="1077"/>
      <c r="NBX40" s="1077"/>
      <c r="NCA40" s="163"/>
      <c r="NCI40" s="1077"/>
      <c r="NCJ40" s="1077"/>
      <c r="NCM40" s="163"/>
      <c r="NCU40" s="1077"/>
      <c r="NCV40" s="1077"/>
      <c r="NCY40" s="163"/>
      <c r="NDG40" s="1077"/>
      <c r="NDH40" s="1077"/>
      <c r="NDK40" s="163"/>
      <c r="NDS40" s="1077"/>
      <c r="NDT40" s="1077"/>
      <c r="NDW40" s="163"/>
      <c r="NEE40" s="1077"/>
      <c r="NEF40" s="1077"/>
      <c r="NEI40" s="163"/>
      <c r="NEQ40" s="1077"/>
      <c r="NER40" s="1077"/>
      <c r="NEU40" s="163"/>
      <c r="NFC40" s="1077"/>
      <c r="NFD40" s="1077"/>
      <c r="NFG40" s="163"/>
      <c r="NFO40" s="1077"/>
      <c r="NFP40" s="1077"/>
      <c r="NFS40" s="163"/>
      <c r="NGA40" s="1077"/>
      <c r="NGB40" s="1077"/>
      <c r="NGE40" s="163"/>
      <c r="NGM40" s="1077"/>
      <c r="NGN40" s="1077"/>
      <c r="NGQ40" s="163"/>
      <c r="NGY40" s="1077"/>
      <c r="NGZ40" s="1077"/>
      <c r="NHC40" s="163"/>
      <c r="NHK40" s="1077"/>
      <c r="NHL40" s="1077"/>
      <c r="NHO40" s="163"/>
      <c r="NHW40" s="1077"/>
      <c r="NHX40" s="1077"/>
      <c r="NIA40" s="163"/>
      <c r="NII40" s="1077"/>
      <c r="NIJ40" s="1077"/>
      <c r="NIM40" s="163"/>
      <c r="NIU40" s="1077"/>
      <c r="NIV40" s="1077"/>
      <c r="NIY40" s="163"/>
      <c r="NJG40" s="1077"/>
      <c r="NJH40" s="1077"/>
      <c r="NJK40" s="163"/>
      <c r="NJS40" s="1077"/>
      <c r="NJT40" s="1077"/>
      <c r="NJW40" s="163"/>
      <c r="NKE40" s="1077"/>
      <c r="NKF40" s="1077"/>
      <c r="NKI40" s="163"/>
      <c r="NKQ40" s="1077"/>
      <c r="NKR40" s="1077"/>
      <c r="NKU40" s="163"/>
      <c r="NLC40" s="1077"/>
      <c r="NLD40" s="1077"/>
      <c r="NLG40" s="163"/>
      <c r="NLO40" s="1077"/>
      <c r="NLP40" s="1077"/>
      <c r="NLS40" s="163"/>
      <c r="NMA40" s="1077"/>
      <c r="NMB40" s="1077"/>
      <c r="NME40" s="163"/>
      <c r="NMM40" s="1077"/>
      <c r="NMN40" s="1077"/>
      <c r="NMQ40" s="163"/>
      <c r="NMY40" s="1077"/>
      <c r="NMZ40" s="1077"/>
      <c r="NNC40" s="163"/>
      <c r="NNK40" s="1077"/>
      <c r="NNL40" s="1077"/>
      <c r="NNO40" s="163"/>
      <c r="NNW40" s="1077"/>
      <c r="NNX40" s="1077"/>
      <c r="NOA40" s="163"/>
      <c r="NOI40" s="1077"/>
      <c r="NOJ40" s="1077"/>
      <c r="NOM40" s="163"/>
      <c r="NOU40" s="1077"/>
      <c r="NOV40" s="1077"/>
      <c r="NOY40" s="163"/>
      <c r="NPG40" s="1077"/>
      <c r="NPH40" s="1077"/>
      <c r="NPK40" s="163"/>
      <c r="NPS40" s="1077"/>
      <c r="NPT40" s="1077"/>
      <c r="NPW40" s="163"/>
      <c r="NQE40" s="1077"/>
      <c r="NQF40" s="1077"/>
      <c r="NQI40" s="163"/>
      <c r="NQQ40" s="1077"/>
      <c r="NQR40" s="1077"/>
      <c r="NQU40" s="163"/>
      <c r="NRC40" s="1077"/>
      <c r="NRD40" s="1077"/>
      <c r="NRG40" s="163"/>
      <c r="NRO40" s="1077"/>
      <c r="NRP40" s="1077"/>
      <c r="NRS40" s="163"/>
      <c r="NSA40" s="1077"/>
      <c r="NSB40" s="1077"/>
      <c r="NSE40" s="163"/>
      <c r="NSM40" s="1077"/>
      <c r="NSN40" s="1077"/>
      <c r="NSQ40" s="163"/>
      <c r="NSY40" s="1077"/>
      <c r="NSZ40" s="1077"/>
      <c r="NTC40" s="163"/>
      <c r="NTK40" s="1077"/>
      <c r="NTL40" s="1077"/>
      <c r="NTO40" s="163"/>
      <c r="NTW40" s="1077"/>
      <c r="NTX40" s="1077"/>
      <c r="NUA40" s="163"/>
      <c r="NUI40" s="1077"/>
      <c r="NUJ40" s="1077"/>
      <c r="NUM40" s="163"/>
      <c r="NUU40" s="1077"/>
      <c r="NUV40" s="1077"/>
      <c r="NUY40" s="163"/>
      <c r="NVG40" s="1077"/>
      <c r="NVH40" s="1077"/>
      <c r="NVK40" s="163"/>
      <c r="NVS40" s="1077"/>
      <c r="NVT40" s="1077"/>
      <c r="NVW40" s="163"/>
      <c r="NWE40" s="1077"/>
      <c r="NWF40" s="1077"/>
      <c r="NWI40" s="163"/>
      <c r="NWQ40" s="1077"/>
      <c r="NWR40" s="1077"/>
      <c r="NWU40" s="163"/>
      <c r="NXC40" s="1077"/>
      <c r="NXD40" s="1077"/>
      <c r="NXG40" s="163"/>
      <c r="NXO40" s="1077"/>
      <c r="NXP40" s="1077"/>
      <c r="NXS40" s="163"/>
      <c r="NYA40" s="1077"/>
      <c r="NYB40" s="1077"/>
      <c r="NYE40" s="163"/>
      <c r="NYM40" s="1077"/>
      <c r="NYN40" s="1077"/>
      <c r="NYQ40" s="163"/>
      <c r="NYY40" s="1077"/>
      <c r="NYZ40" s="1077"/>
      <c r="NZC40" s="163"/>
      <c r="NZK40" s="1077"/>
      <c r="NZL40" s="1077"/>
      <c r="NZO40" s="163"/>
      <c r="NZW40" s="1077"/>
      <c r="NZX40" s="1077"/>
      <c r="OAA40" s="163"/>
      <c r="OAI40" s="1077"/>
      <c r="OAJ40" s="1077"/>
      <c r="OAM40" s="163"/>
      <c r="OAU40" s="1077"/>
      <c r="OAV40" s="1077"/>
      <c r="OAY40" s="163"/>
      <c r="OBG40" s="1077"/>
      <c r="OBH40" s="1077"/>
      <c r="OBK40" s="163"/>
      <c r="OBS40" s="1077"/>
      <c r="OBT40" s="1077"/>
      <c r="OBW40" s="163"/>
      <c r="OCE40" s="1077"/>
      <c r="OCF40" s="1077"/>
      <c r="OCI40" s="163"/>
      <c r="OCQ40" s="1077"/>
      <c r="OCR40" s="1077"/>
      <c r="OCU40" s="163"/>
      <c r="ODC40" s="1077"/>
      <c r="ODD40" s="1077"/>
      <c r="ODG40" s="163"/>
      <c r="ODO40" s="1077"/>
      <c r="ODP40" s="1077"/>
      <c r="ODS40" s="163"/>
      <c r="OEA40" s="1077"/>
      <c r="OEB40" s="1077"/>
      <c r="OEE40" s="163"/>
      <c r="OEM40" s="1077"/>
      <c r="OEN40" s="1077"/>
      <c r="OEQ40" s="163"/>
      <c r="OEY40" s="1077"/>
      <c r="OEZ40" s="1077"/>
      <c r="OFC40" s="163"/>
      <c r="OFK40" s="1077"/>
      <c r="OFL40" s="1077"/>
      <c r="OFO40" s="163"/>
      <c r="OFW40" s="1077"/>
      <c r="OFX40" s="1077"/>
      <c r="OGA40" s="163"/>
      <c r="OGI40" s="1077"/>
      <c r="OGJ40" s="1077"/>
      <c r="OGM40" s="163"/>
      <c r="OGU40" s="1077"/>
      <c r="OGV40" s="1077"/>
      <c r="OGY40" s="163"/>
      <c r="OHG40" s="1077"/>
      <c r="OHH40" s="1077"/>
      <c r="OHK40" s="163"/>
      <c r="OHS40" s="1077"/>
      <c r="OHT40" s="1077"/>
      <c r="OHW40" s="163"/>
      <c r="OIE40" s="1077"/>
      <c r="OIF40" s="1077"/>
      <c r="OII40" s="163"/>
      <c r="OIQ40" s="1077"/>
      <c r="OIR40" s="1077"/>
      <c r="OIU40" s="163"/>
      <c r="OJC40" s="1077"/>
      <c r="OJD40" s="1077"/>
      <c r="OJG40" s="163"/>
      <c r="OJO40" s="1077"/>
      <c r="OJP40" s="1077"/>
      <c r="OJS40" s="163"/>
      <c r="OKA40" s="1077"/>
      <c r="OKB40" s="1077"/>
      <c r="OKE40" s="163"/>
      <c r="OKM40" s="1077"/>
      <c r="OKN40" s="1077"/>
      <c r="OKQ40" s="163"/>
      <c r="OKY40" s="1077"/>
      <c r="OKZ40" s="1077"/>
      <c r="OLC40" s="163"/>
      <c r="OLK40" s="1077"/>
      <c r="OLL40" s="1077"/>
      <c r="OLO40" s="163"/>
      <c r="OLW40" s="1077"/>
      <c r="OLX40" s="1077"/>
      <c r="OMA40" s="163"/>
      <c r="OMI40" s="1077"/>
      <c r="OMJ40" s="1077"/>
      <c r="OMM40" s="163"/>
      <c r="OMU40" s="1077"/>
      <c r="OMV40" s="1077"/>
      <c r="OMY40" s="163"/>
      <c r="ONG40" s="1077"/>
      <c r="ONH40" s="1077"/>
      <c r="ONK40" s="163"/>
      <c r="ONS40" s="1077"/>
      <c r="ONT40" s="1077"/>
      <c r="ONW40" s="163"/>
      <c r="OOE40" s="1077"/>
      <c r="OOF40" s="1077"/>
      <c r="OOI40" s="163"/>
      <c r="OOQ40" s="1077"/>
      <c r="OOR40" s="1077"/>
      <c r="OOU40" s="163"/>
      <c r="OPC40" s="1077"/>
      <c r="OPD40" s="1077"/>
      <c r="OPG40" s="163"/>
      <c r="OPO40" s="1077"/>
      <c r="OPP40" s="1077"/>
      <c r="OPS40" s="163"/>
      <c r="OQA40" s="1077"/>
      <c r="OQB40" s="1077"/>
      <c r="OQE40" s="163"/>
      <c r="OQM40" s="1077"/>
      <c r="OQN40" s="1077"/>
      <c r="OQQ40" s="163"/>
      <c r="OQY40" s="1077"/>
      <c r="OQZ40" s="1077"/>
      <c r="ORC40" s="163"/>
      <c r="ORK40" s="1077"/>
      <c r="ORL40" s="1077"/>
      <c r="ORO40" s="163"/>
      <c r="ORW40" s="1077"/>
      <c r="ORX40" s="1077"/>
      <c r="OSA40" s="163"/>
      <c r="OSI40" s="1077"/>
      <c r="OSJ40" s="1077"/>
      <c r="OSM40" s="163"/>
      <c r="OSU40" s="1077"/>
      <c r="OSV40" s="1077"/>
      <c r="OSY40" s="163"/>
      <c r="OTG40" s="1077"/>
      <c r="OTH40" s="1077"/>
      <c r="OTK40" s="163"/>
      <c r="OTS40" s="1077"/>
      <c r="OTT40" s="1077"/>
      <c r="OTW40" s="163"/>
      <c r="OUE40" s="1077"/>
      <c r="OUF40" s="1077"/>
      <c r="OUI40" s="163"/>
      <c r="OUQ40" s="1077"/>
      <c r="OUR40" s="1077"/>
      <c r="OUU40" s="163"/>
      <c r="OVC40" s="1077"/>
      <c r="OVD40" s="1077"/>
      <c r="OVG40" s="163"/>
      <c r="OVO40" s="1077"/>
      <c r="OVP40" s="1077"/>
      <c r="OVS40" s="163"/>
      <c r="OWA40" s="1077"/>
      <c r="OWB40" s="1077"/>
      <c r="OWE40" s="163"/>
      <c r="OWM40" s="1077"/>
      <c r="OWN40" s="1077"/>
      <c r="OWQ40" s="163"/>
      <c r="OWY40" s="1077"/>
      <c r="OWZ40" s="1077"/>
      <c r="OXC40" s="163"/>
      <c r="OXK40" s="1077"/>
      <c r="OXL40" s="1077"/>
      <c r="OXO40" s="163"/>
      <c r="OXW40" s="1077"/>
      <c r="OXX40" s="1077"/>
      <c r="OYA40" s="163"/>
      <c r="OYI40" s="1077"/>
      <c r="OYJ40" s="1077"/>
      <c r="OYM40" s="163"/>
      <c r="OYU40" s="1077"/>
      <c r="OYV40" s="1077"/>
      <c r="OYY40" s="163"/>
      <c r="OZG40" s="1077"/>
      <c r="OZH40" s="1077"/>
      <c r="OZK40" s="163"/>
      <c r="OZS40" s="1077"/>
      <c r="OZT40" s="1077"/>
      <c r="OZW40" s="163"/>
      <c r="PAE40" s="1077"/>
      <c r="PAF40" s="1077"/>
      <c r="PAI40" s="163"/>
      <c r="PAQ40" s="1077"/>
      <c r="PAR40" s="1077"/>
      <c r="PAU40" s="163"/>
      <c r="PBC40" s="1077"/>
      <c r="PBD40" s="1077"/>
      <c r="PBG40" s="163"/>
      <c r="PBO40" s="1077"/>
      <c r="PBP40" s="1077"/>
      <c r="PBS40" s="163"/>
      <c r="PCA40" s="1077"/>
      <c r="PCB40" s="1077"/>
      <c r="PCE40" s="163"/>
      <c r="PCM40" s="1077"/>
      <c r="PCN40" s="1077"/>
      <c r="PCQ40" s="163"/>
      <c r="PCY40" s="1077"/>
      <c r="PCZ40" s="1077"/>
      <c r="PDC40" s="163"/>
      <c r="PDK40" s="1077"/>
      <c r="PDL40" s="1077"/>
      <c r="PDO40" s="163"/>
      <c r="PDW40" s="1077"/>
      <c r="PDX40" s="1077"/>
      <c r="PEA40" s="163"/>
      <c r="PEI40" s="1077"/>
      <c r="PEJ40" s="1077"/>
      <c r="PEM40" s="163"/>
      <c r="PEU40" s="1077"/>
      <c r="PEV40" s="1077"/>
      <c r="PEY40" s="163"/>
      <c r="PFG40" s="1077"/>
      <c r="PFH40" s="1077"/>
      <c r="PFK40" s="163"/>
      <c r="PFS40" s="1077"/>
      <c r="PFT40" s="1077"/>
      <c r="PFW40" s="163"/>
      <c r="PGE40" s="1077"/>
      <c r="PGF40" s="1077"/>
      <c r="PGI40" s="163"/>
      <c r="PGQ40" s="1077"/>
      <c r="PGR40" s="1077"/>
      <c r="PGU40" s="163"/>
      <c r="PHC40" s="1077"/>
      <c r="PHD40" s="1077"/>
      <c r="PHG40" s="163"/>
      <c r="PHO40" s="1077"/>
      <c r="PHP40" s="1077"/>
      <c r="PHS40" s="163"/>
      <c r="PIA40" s="1077"/>
      <c r="PIB40" s="1077"/>
      <c r="PIE40" s="163"/>
      <c r="PIM40" s="1077"/>
      <c r="PIN40" s="1077"/>
      <c r="PIQ40" s="163"/>
      <c r="PIY40" s="1077"/>
      <c r="PIZ40" s="1077"/>
      <c r="PJC40" s="163"/>
      <c r="PJK40" s="1077"/>
      <c r="PJL40" s="1077"/>
      <c r="PJO40" s="163"/>
      <c r="PJW40" s="1077"/>
      <c r="PJX40" s="1077"/>
      <c r="PKA40" s="163"/>
      <c r="PKI40" s="1077"/>
      <c r="PKJ40" s="1077"/>
      <c r="PKM40" s="163"/>
      <c r="PKU40" s="1077"/>
      <c r="PKV40" s="1077"/>
      <c r="PKY40" s="163"/>
      <c r="PLG40" s="1077"/>
      <c r="PLH40" s="1077"/>
      <c r="PLK40" s="163"/>
      <c r="PLS40" s="1077"/>
      <c r="PLT40" s="1077"/>
      <c r="PLW40" s="163"/>
      <c r="PME40" s="1077"/>
      <c r="PMF40" s="1077"/>
      <c r="PMI40" s="163"/>
      <c r="PMQ40" s="1077"/>
      <c r="PMR40" s="1077"/>
      <c r="PMU40" s="163"/>
      <c r="PNC40" s="1077"/>
      <c r="PND40" s="1077"/>
      <c r="PNG40" s="163"/>
      <c r="PNO40" s="1077"/>
      <c r="PNP40" s="1077"/>
      <c r="PNS40" s="163"/>
      <c r="POA40" s="1077"/>
      <c r="POB40" s="1077"/>
      <c r="POE40" s="163"/>
      <c r="POM40" s="1077"/>
      <c r="PON40" s="1077"/>
      <c r="POQ40" s="163"/>
      <c r="POY40" s="1077"/>
      <c r="POZ40" s="1077"/>
      <c r="PPC40" s="163"/>
      <c r="PPK40" s="1077"/>
      <c r="PPL40" s="1077"/>
      <c r="PPO40" s="163"/>
      <c r="PPW40" s="1077"/>
      <c r="PPX40" s="1077"/>
      <c r="PQA40" s="163"/>
      <c r="PQI40" s="1077"/>
      <c r="PQJ40" s="1077"/>
      <c r="PQM40" s="163"/>
      <c r="PQU40" s="1077"/>
      <c r="PQV40" s="1077"/>
      <c r="PQY40" s="163"/>
      <c r="PRG40" s="1077"/>
      <c r="PRH40" s="1077"/>
      <c r="PRK40" s="163"/>
      <c r="PRS40" s="1077"/>
      <c r="PRT40" s="1077"/>
      <c r="PRW40" s="163"/>
      <c r="PSE40" s="1077"/>
      <c r="PSF40" s="1077"/>
      <c r="PSI40" s="163"/>
      <c r="PSQ40" s="1077"/>
      <c r="PSR40" s="1077"/>
      <c r="PSU40" s="163"/>
      <c r="PTC40" s="1077"/>
      <c r="PTD40" s="1077"/>
      <c r="PTG40" s="163"/>
      <c r="PTO40" s="1077"/>
      <c r="PTP40" s="1077"/>
      <c r="PTS40" s="163"/>
      <c r="PUA40" s="1077"/>
      <c r="PUB40" s="1077"/>
      <c r="PUE40" s="163"/>
      <c r="PUM40" s="1077"/>
      <c r="PUN40" s="1077"/>
      <c r="PUQ40" s="163"/>
      <c r="PUY40" s="1077"/>
      <c r="PUZ40" s="1077"/>
      <c r="PVC40" s="163"/>
      <c r="PVK40" s="1077"/>
      <c r="PVL40" s="1077"/>
      <c r="PVO40" s="163"/>
      <c r="PVW40" s="1077"/>
      <c r="PVX40" s="1077"/>
      <c r="PWA40" s="163"/>
      <c r="PWI40" s="1077"/>
      <c r="PWJ40" s="1077"/>
      <c r="PWM40" s="163"/>
      <c r="PWU40" s="1077"/>
      <c r="PWV40" s="1077"/>
      <c r="PWY40" s="163"/>
      <c r="PXG40" s="1077"/>
      <c r="PXH40" s="1077"/>
      <c r="PXK40" s="163"/>
      <c r="PXS40" s="1077"/>
      <c r="PXT40" s="1077"/>
      <c r="PXW40" s="163"/>
      <c r="PYE40" s="1077"/>
      <c r="PYF40" s="1077"/>
      <c r="PYI40" s="163"/>
      <c r="PYQ40" s="1077"/>
      <c r="PYR40" s="1077"/>
      <c r="PYU40" s="163"/>
      <c r="PZC40" s="1077"/>
      <c r="PZD40" s="1077"/>
      <c r="PZG40" s="163"/>
      <c r="PZO40" s="1077"/>
      <c r="PZP40" s="1077"/>
      <c r="PZS40" s="163"/>
      <c r="QAA40" s="1077"/>
      <c r="QAB40" s="1077"/>
      <c r="QAE40" s="163"/>
      <c r="QAM40" s="1077"/>
      <c r="QAN40" s="1077"/>
      <c r="QAQ40" s="163"/>
      <c r="QAY40" s="1077"/>
      <c r="QAZ40" s="1077"/>
      <c r="QBC40" s="163"/>
      <c r="QBK40" s="1077"/>
      <c r="QBL40" s="1077"/>
      <c r="QBO40" s="163"/>
      <c r="QBW40" s="1077"/>
      <c r="QBX40" s="1077"/>
      <c r="QCA40" s="163"/>
      <c r="QCI40" s="1077"/>
      <c r="QCJ40" s="1077"/>
      <c r="QCM40" s="163"/>
      <c r="QCU40" s="1077"/>
      <c r="QCV40" s="1077"/>
      <c r="QCY40" s="163"/>
      <c r="QDG40" s="1077"/>
      <c r="QDH40" s="1077"/>
      <c r="QDK40" s="163"/>
      <c r="QDS40" s="1077"/>
      <c r="QDT40" s="1077"/>
      <c r="QDW40" s="163"/>
      <c r="QEE40" s="1077"/>
      <c r="QEF40" s="1077"/>
      <c r="QEI40" s="163"/>
      <c r="QEQ40" s="1077"/>
      <c r="QER40" s="1077"/>
      <c r="QEU40" s="163"/>
      <c r="QFC40" s="1077"/>
      <c r="QFD40" s="1077"/>
      <c r="QFG40" s="163"/>
      <c r="QFO40" s="1077"/>
      <c r="QFP40" s="1077"/>
      <c r="QFS40" s="163"/>
      <c r="QGA40" s="1077"/>
      <c r="QGB40" s="1077"/>
      <c r="QGE40" s="163"/>
      <c r="QGM40" s="1077"/>
      <c r="QGN40" s="1077"/>
      <c r="QGQ40" s="163"/>
      <c r="QGY40" s="1077"/>
      <c r="QGZ40" s="1077"/>
      <c r="QHC40" s="163"/>
      <c r="QHK40" s="1077"/>
      <c r="QHL40" s="1077"/>
      <c r="QHO40" s="163"/>
      <c r="QHW40" s="1077"/>
      <c r="QHX40" s="1077"/>
      <c r="QIA40" s="163"/>
      <c r="QII40" s="1077"/>
      <c r="QIJ40" s="1077"/>
      <c r="QIM40" s="163"/>
      <c r="QIU40" s="1077"/>
      <c r="QIV40" s="1077"/>
      <c r="QIY40" s="163"/>
      <c r="QJG40" s="1077"/>
      <c r="QJH40" s="1077"/>
      <c r="QJK40" s="163"/>
      <c r="QJS40" s="1077"/>
      <c r="QJT40" s="1077"/>
      <c r="QJW40" s="163"/>
      <c r="QKE40" s="1077"/>
      <c r="QKF40" s="1077"/>
      <c r="QKI40" s="163"/>
      <c r="QKQ40" s="1077"/>
      <c r="QKR40" s="1077"/>
      <c r="QKU40" s="163"/>
      <c r="QLC40" s="1077"/>
      <c r="QLD40" s="1077"/>
      <c r="QLG40" s="163"/>
      <c r="QLO40" s="1077"/>
      <c r="QLP40" s="1077"/>
      <c r="QLS40" s="163"/>
      <c r="QMA40" s="1077"/>
      <c r="QMB40" s="1077"/>
      <c r="QME40" s="163"/>
      <c r="QMM40" s="1077"/>
      <c r="QMN40" s="1077"/>
      <c r="QMQ40" s="163"/>
      <c r="QMY40" s="1077"/>
      <c r="QMZ40" s="1077"/>
      <c r="QNC40" s="163"/>
      <c r="QNK40" s="1077"/>
      <c r="QNL40" s="1077"/>
      <c r="QNO40" s="163"/>
      <c r="QNW40" s="1077"/>
      <c r="QNX40" s="1077"/>
      <c r="QOA40" s="163"/>
      <c r="QOI40" s="1077"/>
      <c r="QOJ40" s="1077"/>
      <c r="QOM40" s="163"/>
      <c r="QOU40" s="1077"/>
      <c r="QOV40" s="1077"/>
      <c r="QOY40" s="163"/>
      <c r="QPG40" s="1077"/>
      <c r="QPH40" s="1077"/>
      <c r="QPK40" s="163"/>
      <c r="QPS40" s="1077"/>
      <c r="QPT40" s="1077"/>
      <c r="QPW40" s="163"/>
      <c r="QQE40" s="1077"/>
      <c r="QQF40" s="1077"/>
      <c r="QQI40" s="163"/>
      <c r="QQQ40" s="1077"/>
      <c r="QQR40" s="1077"/>
      <c r="QQU40" s="163"/>
      <c r="QRC40" s="1077"/>
      <c r="QRD40" s="1077"/>
      <c r="QRG40" s="163"/>
      <c r="QRO40" s="1077"/>
      <c r="QRP40" s="1077"/>
      <c r="QRS40" s="163"/>
      <c r="QSA40" s="1077"/>
      <c r="QSB40" s="1077"/>
      <c r="QSE40" s="163"/>
      <c r="QSM40" s="1077"/>
      <c r="QSN40" s="1077"/>
      <c r="QSQ40" s="163"/>
      <c r="QSY40" s="1077"/>
      <c r="QSZ40" s="1077"/>
      <c r="QTC40" s="163"/>
      <c r="QTK40" s="1077"/>
      <c r="QTL40" s="1077"/>
      <c r="QTO40" s="163"/>
      <c r="QTW40" s="1077"/>
      <c r="QTX40" s="1077"/>
      <c r="QUA40" s="163"/>
      <c r="QUI40" s="1077"/>
      <c r="QUJ40" s="1077"/>
      <c r="QUM40" s="163"/>
      <c r="QUU40" s="1077"/>
      <c r="QUV40" s="1077"/>
      <c r="QUY40" s="163"/>
      <c r="QVG40" s="1077"/>
      <c r="QVH40" s="1077"/>
      <c r="QVK40" s="163"/>
      <c r="QVS40" s="1077"/>
      <c r="QVT40" s="1077"/>
      <c r="QVW40" s="163"/>
      <c r="QWE40" s="1077"/>
      <c r="QWF40" s="1077"/>
      <c r="QWI40" s="163"/>
      <c r="QWQ40" s="1077"/>
      <c r="QWR40" s="1077"/>
      <c r="QWU40" s="163"/>
      <c r="QXC40" s="1077"/>
      <c r="QXD40" s="1077"/>
      <c r="QXG40" s="163"/>
      <c r="QXO40" s="1077"/>
      <c r="QXP40" s="1077"/>
      <c r="QXS40" s="163"/>
      <c r="QYA40" s="1077"/>
      <c r="QYB40" s="1077"/>
      <c r="QYE40" s="163"/>
      <c r="QYM40" s="1077"/>
      <c r="QYN40" s="1077"/>
      <c r="QYQ40" s="163"/>
      <c r="QYY40" s="1077"/>
      <c r="QYZ40" s="1077"/>
      <c r="QZC40" s="163"/>
      <c r="QZK40" s="1077"/>
      <c r="QZL40" s="1077"/>
      <c r="QZO40" s="163"/>
      <c r="QZW40" s="1077"/>
      <c r="QZX40" s="1077"/>
      <c r="RAA40" s="163"/>
      <c r="RAI40" s="1077"/>
      <c r="RAJ40" s="1077"/>
      <c r="RAM40" s="163"/>
      <c r="RAU40" s="1077"/>
      <c r="RAV40" s="1077"/>
      <c r="RAY40" s="163"/>
      <c r="RBG40" s="1077"/>
      <c r="RBH40" s="1077"/>
      <c r="RBK40" s="163"/>
      <c r="RBS40" s="1077"/>
      <c r="RBT40" s="1077"/>
      <c r="RBW40" s="163"/>
      <c r="RCE40" s="1077"/>
      <c r="RCF40" s="1077"/>
      <c r="RCI40" s="163"/>
      <c r="RCQ40" s="1077"/>
      <c r="RCR40" s="1077"/>
      <c r="RCU40" s="163"/>
      <c r="RDC40" s="1077"/>
      <c r="RDD40" s="1077"/>
      <c r="RDG40" s="163"/>
      <c r="RDO40" s="1077"/>
      <c r="RDP40" s="1077"/>
      <c r="RDS40" s="163"/>
      <c r="REA40" s="1077"/>
      <c r="REB40" s="1077"/>
      <c r="REE40" s="163"/>
      <c r="REM40" s="1077"/>
      <c r="REN40" s="1077"/>
      <c r="REQ40" s="163"/>
      <c r="REY40" s="1077"/>
      <c r="REZ40" s="1077"/>
      <c r="RFC40" s="163"/>
      <c r="RFK40" s="1077"/>
      <c r="RFL40" s="1077"/>
      <c r="RFO40" s="163"/>
      <c r="RFW40" s="1077"/>
      <c r="RFX40" s="1077"/>
      <c r="RGA40" s="163"/>
      <c r="RGI40" s="1077"/>
      <c r="RGJ40" s="1077"/>
      <c r="RGM40" s="163"/>
      <c r="RGU40" s="1077"/>
      <c r="RGV40" s="1077"/>
      <c r="RGY40" s="163"/>
      <c r="RHG40" s="1077"/>
      <c r="RHH40" s="1077"/>
      <c r="RHK40" s="163"/>
      <c r="RHS40" s="1077"/>
      <c r="RHT40" s="1077"/>
      <c r="RHW40" s="163"/>
      <c r="RIE40" s="1077"/>
      <c r="RIF40" s="1077"/>
      <c r="RII40" s="163"/>
      <c r="RIQ40" s="1077"/>
      <c r="RIR40" s="1077"/>
      <c r="RIU40" s="163"/>
      <c r="RJC40" s="1077"/>
      <c r="RJD40" s="1077"/>
      <c r="RJG40" s="163"/>
      <c r="RJO40" s="1077"/>
      <c r="RJP40" s="1077"/>
      <c r="RJS40" s="163"/>
      <c r="RKA40" s="1077"/>
      <c r="RKB40" s="1077"/>
      <c r="RKE40" s="163"/>
      <c r="RKM40" s="1077"/>
      <c r="RKN40" s="1077"/>
      <c r="RKQ40" s="163"/>
      <c r="RKY40" s="1077"/>
      <c r="RKZ40" s="1077"/>
      <c r="RLC40" s="163"/>
      <c r="RLK40" s="1077"/>
      <c r="RLL40" s="1077"/>
      <c r="RLO40" s="163"/>
      <c r="RLW40" s="1077"/>
      <c r="RLX40" s="1077"/>
      <c r="RMA40" s="163"/>
      <c r="RMI40" s="1077"/>
      <c r="RMJ40" s="1077"/>
      <c r="RMM40" s="163"/>
      <c r="RMU40" s="1077"/>
      <c r="RMV40" s="1077"/>
      <c r="RMY40" s="163"/>
      <c r="RNG40" s="1077"/>
      <c r="RNH40" s="1077"/>
      <c r="RNK40" s="163"/>
      <c r="RNS40" s="1077"/>
      <c r="RNT40" s="1077"/>
      <c r="RNW40" s="163"/>
      <c r="ROE40" s="1077"/>
      <c r="ROF40" s="1077"/>
      <c r="ROI40" s="163"/>
      <c r="ROQ40" s="1077"/>
      <c r="ROR40" s="1077"/>
      <c r="ROU40" s="163"/>
      <c r="RPC40" s="1077"/>
      <c r="RPD40" s="1077"/>
      <c r="RPG40" s="163"/>
      <c r="RPO40" s="1077"/>
      <c r="RPP40" s="1077"/>
      <c r="RPS40" s="163"/>
      <c r="RQA40" s="1077"/>
      <c r="RQB40" s="1077"/>
      <c r="RQE40" s="163"/>
      <c r="RQM40" s="1077"/>
      <c r="RQN40" s="1077"/>
      <c r="RQQ40" s="163"/>
      <c r="RQY40" s="1077"/>
      <c r="RQZ40" s="1077"/>
      <c r="RRC40" s="163"/>
      <c r="RRK40" s="1077"/>
      <c r="RRL40" s="1077"/>
      <c r="RRO40" s="163"/>
      <c r="RRW40" s="1077"/>
      <c r="RRX40" s="1077"/>
      <c r="RSA40" s="163"/>
      <c r="RSI40" s="1077"/>
      <c r="RSJ40" s="1077"/>
      <c r="RSM40" s="163"/>
      <c r="RSU40" s="1077"/>
      <c r="RSV40" s="1077"/>
      <c r="RSY40" s="163"/>
      <c r="RTG40" s="1077"/>
      <c r="RTH40" s="1077"/>
      <c r="RTK40" s="163"/>
      <c r="RTS40" s="1077"/>
      <c r="RTT40" s="1077"/>
      <c r="RTW40" s="163"/>
      <c r="RUE40" s="1077"/>
      <c r="RUF40" s="1077"/>
      <c r="RUI40" s="163"/>
      <c r="RUQ40" s="1077"/>
      <c r="RUR40" s="1077"/>
      <c r="RUU40" s="163"/>
      <c r="RVC40" s="1077"/>
      <c r="RVD40" s="1077"/>
      <c r="RVG40" s="163"/>
      <c r="RVO40" s="1077"/>
      <c r="RVP40" s="1077"/>
      <c r="RVS40" s="163"/>
      <c r="RWA40" s="1077"/>
      <c r="RWB40" s="1077"/>
      <c r="RWE40" s="163"/>
      <c r="RWM40" s="1077"/>
      <c r="RWN40" s="1077"/>
      <c r="RWQ40" s="163"/>
      <c r="RWY40" s="1077"/>
      <c r="RWZ40" s="1077"/>
      <c r="RXC40" s="163"/>
      <c r="RXK40" s="1077"/>
      <c r="RXL40" s="1077"/>
      <c r="RXO40" s="163"/>
      <c r="RXW40" s="1077"/>
      <c r="RXX40" s="1077"/>
      <c r="RYA40" s="163"/>
      <c r="RYI40" s="1077"/>
      <c r="RYJ40" s="1077"/>
      <c r="RYM40" s="163"/>
      <c r="RYU40" s="1077"/>
      <c r="RYV40" s="1077"/>
      <c r="RYY40" s="163"/>
      <c r="RZG40" s="1077"/>
      <c r="RZH40" s="1077"/>
      <c r="RZK40" s="163"/>
      <c r="RZS40" s="1077"/>
      <c r="RZT40" s="1077"/>
      <c r="RZW40" s="163"/>
      <c r="SAE40" s="1077"/>
      <c r="SAF40" s="1077"/>
      <c r="SAI40" s="163"/>
      <c r="SAQ40" s="1077"/>
      <c r="SAR40" s="1077"/>
      <c r="SAU40" s="163"/>
      <c r="SBC40" s="1077"/>
      <c r="SBD40" s="1077"/>
      <c r="SBG40" s="163"/>
      <c r="SBO40" s="1077"/>
      <c r="SBP40" s="1077"/>
      <c r="SBS40" s="163"/>
      <c r="SCA40" s="1077"/>
      <c r="SCB40" s="1077"/>
      <c r="SCE40" s="163"/>
      <c r="SCM40" s="1077"/>
      <c r="SCN40" s="1077"/>
      <c r="SCQ40" s="163"/>
      <c r="SCY40" s="1077"/>
      <c r="SCZ40" s="1077"/>
      <c r="SDC40" s="163"/>
      <c r="SDK40" s="1077"/>
      <c r="SDL40" s="1077"/>
      <c r="SDO40" s="163"/>
      <c r="SDW40" s="1077"/>
      <c r="SDX40" s="1077"/>
      <c r="SEA40" s="163"/>
      <c r="SEI40" s="1077"/>
      <c r="SEJ40" s="1077"/>
      <c r="SEM40" s="163"/>
      <c r="SEU40" s="1077"/>
      <c r="SEV40" s="1077"/>
      <c r="SEY40" s="163"/>
      <c r="SFG40" s="1077"/>
      <c r="SFH40" s="1077"/>
      <c r="SFK40" s="163"/>
      <c r="SFS40" s="1077"/>
      <c r="SFT40" s="1077"/>
      <c r="SFW40" s="163"/>
      <c r="SGE40" s="1077"/>
      <c r="SGF40" s="1077"/>
      <c r="SGI40" s="163"/>
      <c r="SGQ40" s="1077"/>
      <c r="SGR40" s="1077"/>
      <c r="SGU40" s="163"/>
      <c r="SHC40" s="1077"/>
      <c r="SHD40" s="1077"/>
      <c r="SHG40" s="163"/>
      <c r="SHO40" s="1077"/>
      <c r="SHP40" s="1077"/>
      <c r="SHS40" s="163"/>
      <c r="SIA40" s="1077"/>
      <c r="SIB40" s="1077"/>
      <c r="SIE40" s="163"/>
      <c r="SIM40" s="1077"/>
      <c r="SIN40" s="1077"/>
      <c r="SIQ40" s="163"/>
      <c r="SIY40" s="1077"/>
      <c r="SIZ40" s="1077"/>
      <c r="SJC40" s="163"/>
      <c r="SJK40" s="1077"/>
      <c r="SJL40" s="1077"/>
      <c r="SJO40" s="163"/>
      <c r="SJW40" s="1077"/>
      <c r="SJX40" s="1077"/>
      <c r="SKA40" s="163"/>
      <c r="SKI40" s="1077"/>
      <c r="SKJ40" s="1077"/>
      <c r="SKM40" s="163"/>
      <c r="SKU40" s="1077"/>
      <c r="SKV40" s="1077"/>
      <c r="SKY40" s="163"/>
      <c r="SLG40" s="1077"/>
      <c r="SLH40" s="1077"/>
      <c r="SLK40" s="163"/>
      <c r="SLS40" s="1077"/>
      <c r="SLT40" s="1077"/>
      <c r="SLW40" s="163"/>
      <c r="SME40" s="1077"/>
      <c r="SMF40" s="1077"/>
      <c r="SMI40" s="163"/>
      <c r="SMQ40" s="1077"/>
      <c r="SMR40" s="1077"/>
      <c r="SMU40" s="163"/>
      <c r="SNC40" s="1077"/>
      <c r="SND40" s="1077"/>
      <c r="SNG40" s="163"/>
      <c r="SNO40" s="1077"/>
      <c r="SNP40" s="1077"/>
      <c r="SNS40" s="163"/>
      <c r="SOA40" s="1077"/>
      <c r="SOB40" s="1077"/>
      <c r="SOE40" s="163"/>
      <c r="SOM40" s="1077"/>
      <c r="SON40" s="1077"/>
      <c r="SOQ40" s="163"/>
      <c r="SOY40" s="1077"/>
      <c r="SOZ40" s="1077"/>
      <c r="SPC40" s="163"/>
      <c r="SPK40" s="1077"/>
      <c r="SPL40" s="1077"/>
      <c r="SPO40" s="163"/>
      <c r="SPW40" s="1077"/>
      <c r="SPX40" s="1077"/>
      <c r="SQA40" s="163"/>
      <c r="SQI40" s="1077"/>
      <c r="SQJ40" s="1077"/>
      <c r="SQM40" s="163"/>
      <c r="SQU40" s="1077"/>
      <c r="SQV40" s="1077"/>
      <c r="SQY40" s="163"/>
      <c r="SRG40" s="1077"/>
      <c r="SRH40" s="1077"/>
      <c r="SRK40" s="163"/>
      <c r="SRS40" s="1077"/>
      <c r="SRT40" s="1077"/>
      <c r="SRW40" s="163"/>
      <c r="SSE40" s="1077"/>
      <c r="SSF40" s="1077"/>
      <c r="SSI40" s="163"/>
      <c r="SSQ40" s="1077"/>
      <c r="SSR40" s="1077"/>
      <c r="SSU40" s="163"/>
      <c r="STC40" s="1077"/>
      <c r="STD40" s="1077"/>
      <c r="STG40" s="163"/>
      <c r="STO40" s="1077"/>
      <c r="STP40" s="1077"/>
      <c r="STS40" s="163"/>
      <c r="SUA40" s="1077"/>
      <c r="SUB40" s="1077"/>
      <c r="SUE40" s="163"/>
      <c r="SUM40" s="1077"/>
      <c r="SUN40" s="1077"/>
      <c r="SUQ40" s="163"/>
      <c r="SUY40" s="1077"/>
      <c r="SUZ40" s="1077"/>
      <c r="SVC40" s="163"/>
      <c r="SVK40" s="1077"/>
      <c r="SVL40" s="1077"/>
      <c r="SVO40" s="163"/>
      <c r="SVW40" s="1077"/>
      <c r="SVX40" s="1077"/>
      <c r="SWA40" s="163"/>
      <c r="SWI40" s="1077"/>
      <c r="SWJ40" s="1077"/>
      <c r="SWM40" s="163"/>
      <c r="SWU40" s="1077"/>
      <c r="SWV40" s="1077"/>
      <c r="SWY40" s="163"/>
      <c r="SXG40" s="1077"/>
      <c r="SXH40" s="1077"/>
      <c r="SXK40" s="163"/>
      <c r="SXS40" s="1077"/>
      <c r="SXT40" s="1077"/>
      <c r="SXW40" s="163"/>
      <c r="SYE40" s="1077"/>
      <c r="SYF40" s="1077"/>
      <c r="SYI40" s="163"/>
      <c r="SYQ40" s="1077"/>
      <c r="SYR40" s="1077"/>
      <c r="SYU40" s="163"/>
      <c r="SZC40" s="1077"/>
      <c r="SZD40" s="1077"/>
      <c r="SZG40" s="163"/>
      <c r="SZO40" s="1077"/>
      <c r="SZP40" s="1077"/>
      <c r="SZS40" s="163"/>
      <c r="TAA40" s="1077"/>
      <c r="TAB40" s="1077"/>
      <c r="TAE40" s="163"/>
      <c r="TAM40" s="1077"/>
      <c r="TAN40" s="1077"/>
      <c r="TAQ40" s="163"/>
      <c r="TAY40" s="1077"/>
      <c r="TAZ40" s="1077"/>
      <c r="TBC40" s="163"/>
      <c r="TBK40" s="1077"/>
      <c r="TBL40" s="1077"/>
      <c r="TBO40" s="163"/>
      <c r="TBW40" s="1077"/>
      <c r="TBX40" s="1077"/>
      <c r="TCA40" s="163"/>
      <c r="TCI40" s="1077"/>
      <c r="TCJ40" s="1077"/>
      <c r="TCM40" s="163"/>
      <c r="TCU40" s="1077"/>
      <c r="TCV40" s="1077"/>
      <c r="TCY40" s="163"/>
      <c r="TDG40" s="1077"/>
      <c r="TDH40" s="1077"/>
      <c r="TDK40" s="163"/>
      <c r="TDS40" s="1077"/>
      <c r="TDT40" s="1077"/>
      <c r="TDW40" s="163"/>
      <c r="TEE40" s="1077"/>
      <c r="TEF40" s="1077"/>
      <c r="TEI40" s="163"/>
      <c r="TEQ40" s="1077"/>
      <c r="TER40" s="1077"/>
      <c r="TEU40" s="163"/>
      <c r="TFC40" s="1077"/>
      <c r="TFD40" s="1077"/>
      <c r="TFG40" s="163"/>
      <c r="TFO40" s="1077"/>
      <c r="TFP40" s="1077"/>
      <c r="TFS40" s="163"/>
      <c r="TGA40" s="1077"/>
      <c r="TGB40" s="1077"/>
      <c r="TGE40" s="163"/>
      <c r="TGM40" s="1077"/>
      <c r="TGN40" s="1077"/>
      <c r="TGQ40" s="163"/>
      <c r="TGY40" s="1077"/>
      <c r="TGZ40" s="1077"/>
      <c r="THC40" s="163"/>
      <c r="THK40" s="1077"/>
      <c r="THL40" s="1077"/>
      <c r="THO40" s="163"/>
      <c r="THW40" s="1077"/>
      <c r="THX40" s="1077"/>
      <c r="TIA40" s="163"/>
      <c r="TII40" s="1077"/>
      <c r="TIJ40" s="1077"/>
      <c r="TIM40" s="163"/>
      <c r="TIU40" s="1077"/>
      <c r="TIV40" s="1077"/>
      <c r="TIY40" s="163"/>
      <c r="TJG40" s="1077"/>
      <c r="TJH40" s="1077"/>
      <c r="TJK40" s="163"/>
      <c r="TJS40" s="1077"/>
      <c r="TJT40" s="1077"/>
      <c r="TJW40" s="163"/>
      <c r="TKE40" s="1077"/>
      <c r="TKF40" s="1077"/>
      <c r="TKI40" s="163"/>
      <c r="TKQ40" s="1077"/>
      <c r="TKR40" s="1077"/>
      <c r="TKU40" s="163"/>
      <c r="TLC40" s="1077"/>
      <c r="TLD40" s="1077"/>
      <c r="TLG40" s="163"/>
      <c r="TLO40" s="1077"/>
      <c r="TLP40" s="1077"/>
      <c r="TLS40" s="163"/>
      <c r="TMA40" s="1077"/>
      <c r="TMB40" s="1077"/>
      <c r="TME40" s="163"/>
      <c r="TMM40" s="1077"/>
      <c r="TMN40" s="1077"/>
      <c r="TMQ40" s="163"/>
      <c r="TMY40" s="1077"/>
      <c r="TMZ40" s="1077"/>
      <c r="TNC40" s="163"/>
      <c r="TNK40" s="1077"/>
      <c r="TNL40" s="1077"/>
      <c r="TNO40" s="163"/>
      <c r="TNW40" s="1077"/>
      <c r="TNX40" s="1077"/>
      <c r="TOA40" s="163"/>
      <c r="TOI40" s="1077"/>
      <c r="TOJ40" s="1077"/>
      <c r="TOM40" s="163"/>
      <c r="TOU40" s="1077"/>
      <c r="TOV40" s="1077"/>
      <c r="TOY40" s="163"/>
      <c r="TPG40" s="1077"/>
      <c r="TPH40" s="1077"/>
      <c r="TPK40" s="163"/>
      <c r="TPS40" s="1077"/>
      <c r="TPT40" s="1077"/>
      <c r="TPW40" s="163"/>
      <c r="TQE40" s="1077"/>
      <c r="TQF40" s="1077"/>
      <c r="TQI40" s="163"/>
      <c r="TQQ40" s="1077"/>
      <c r="TQR40" s="1077"/>
      <c r="TQU40" s="163"/>
      <c r="TRC40" s="1077"/>
      <c r="TRD40" s="1077"/>
      <c r="TRG40" s="163"/>
      <c r="TRO40" s="1077"/>
      <c r="TRP40" s="1077"/>
      <c r="TRS40" s="163"/>
      <c r="TSA40" s="1077"/>
      <c r="TSB40" s="1077"/>
      <c r="TSE40" s="163"/>
      <c r="TSM40" s="1077"/>
      <c r="TSN40" s="1077"/>
      <c r="TSQ40" s="163"/>
      <c r="TSY40" s="1077"/>
      <c r="TSZ40" s="1077"/>
      <c r="TTC40" s="163"/>
      <c r="TTK40" s="1077"/>
      <c r="TTL40" s="1077"/>
      <c r="TTO40" s="163"/>
      <c r="TTW40" s="1077"/>
      <c r="TTX40" s="1077"/>
      <c r="TUA40" s="163"/>
      <c r="TUI40" s="1077"/>
      <c r="TUJ40" s="1077"/>
      <c r="TUM40" s="163"/>
      <c r="TUU40" s="1077"/>
      <c r="TUV40" s="1077"/>
      <c r="TUY40" s="163"/>
      <c r="TVG40" s="1077"/>
      <c r="TVH40" s="1077"/>
      <c r="TVK40" s="163"/>
      <c r="TVS40" s="1077"/>
      <c r="TVT40" s="1077"/>
      <c r="TVW40" s="163"/>
      <c r="TWE40" s="1077"/>
      <c r="TWF40" s="1077"/>
      <c r="TWI40" s="163"/>
      <c r="TWQ40" s="1077"/>
      <c r="TWR40" s="1077"/>
      <c r="TWU40" s="163"/>
      <c r="TXC40" s="1077"/>
      <c r="TXD40" s="1077"/>
      <c r="TXG40" s="163"/>
      <c r="TXO40" s="1077"/>
      <c r="TXP40" s="1077"/>
      <c r="TXS40" s="163"/>
      <c r="TYA40" s="1077"/>
      <c r="TYB40" s="1077"/>
      <c r="TYE40" s="163"/>
      <c r="TYM40" s="1077"/>
      <c r="TYN40" s="1077"/>
      <c r="TYQ40" s="163"/>
      <c r="TYY40" s="1077"/>
      <c r="TYZ40" s="1077"/>
      <c r="TZC40" s="163"/>
      <c r="TZK40" s="1077"/>
      <c r="TZL40" s="1077"/>
      <c r="TZO40" s="163"/>
      <c r="TZW40" s="1077"/>
      <c r="TZX40" s="1077"/>
      <c r="UAA40" s="163"/>
      <c r="UAI40" s="1077"/>
      <c r="UAJ40" s="1077"/>
      <c r="UAM40" s="163"/>
      <c r="UAU40" s="1077"/>
      <c r="UAV40" s="1077"/>
      <c r="UAY40" s="163"/>
      <c r="UBG40" s="1077"/>
      <c r="UBH40" s="1077"/>
      <c r="UBK40" s="163"/>
      <c r="UBS40" s="1077"/>
      <c r="UBT40" s="1077"/>
      <c r="UBW40" s="163"/>
      <c r="UCE40" s="1077"/>
      <c r="UCF40" s="1077"/>
      <c r="UCI40" s="163"/>
      <c r="UCQ40" s="1077"/>
      <c r="UCR40" s="1077"/>
      <c r="UCU40" s="163"/>
      <c r="UDC40" s="1077"/>
      <c r="UDD40" s="1077"/>
      <c r="UDG40" s="163"/>
      <c r="UDO40" s="1077"/>
      <c r="UDP40" s="1077"/>
      <c r="UDS40" s="163"/>
      <c r="UEA40" s="1077"/>
      <c r="UEB40" s="1077"/>
      <c r="UEE40" s="163"/>
      <c r="UEM40" s="1077"/>
      <c r="UEN40" s="1077"/>
      <c r="UEQ40" s="163"/>
      <c r="UEY40" s="1077"/>
      <c r="UEZ40" s="1077"/>
      <c r="UFC40" s="163"/>
      <c r="UFK40" s="1077"/>
      <c r="UFL40" s="1077"/>
      <c r="UFO40" s="163"/>
      <c r="UFW40" s="1077"/>
      <c r="UFX40" s="1077"/>
      <c r="UGA40" s="163"/>
      <c r="UGI40" s="1077"/>
      <c r="UGJ40" s="1077"/>
      <c r="UGM40" s="163"/>
      <c r="UGU40" s="1077"/>
      <c r="UGV40" s="1077"/>
      <c r="UGY40" s="163"/>
      <c r="UHG40" s="1077"/>
      <c r="UHH40" s="1077"/>
      <c r="UHK40" s="163"/>
      <c r="UHS40" s="1077"/>
      <c r="UHT40" s="1077"/>
      <c r="UHW40" s="163"/>
      <c r="UIE40" s="1077"/>
      <c r="UIF40" s="1077"/>
      <c r="UII40" s="163"/>
      <c r="UIQ40" s="1077"/>
      <c r="UIR40" s="1077"/>
      <c r="UIU40" s="163"/>
      <c r="UJC40" s="1077"/>
      <c r="UJD40" s="1077"/>
      <c r="UJG40" s="163"/>
      <c r="UJO40" s="1077"/>
      <c r="UJP40" s="1077"/>
      <c r="UJS40" s="163"/>
      <c r="UKA40" s="1077"/>
      <c r="UKB40" s="1077"/>
      <c r="UKE40" s="163"/>
      <c r="UKM40" s="1077"/>
      <c r="UKN40" s="1077"/>
      <c r="UKQ40" s="163"/>
      <c r="UKY40" s="1077"/>
      <c r="UKZ40" s="1077"/>
      <c r="ULC40" s="163"/>
      <c r="ULK40" s="1077"/>
      <c r="ULL40" s="1077"/>
      <c r="ULO40" s="163"/>
      <c r="ULW40" s="1077"/>
      <c r="ULX40" s="1077"/>
      <c r="UMA40" s="163"/>
      <c r="UMI40" s="1077"/>
      <c r="UMJ40" s="1077"/>
      <c r="UMM40" s="163"/>
      <c r="UMU40" s="1077"/>
      <c r="UMV40" s="1077"/>
      <c r="UMY40" s="163"/>
      <c r="UNG40" s="1077"/>
      <c r="UNH40" s="1077"/>
      <c r="UNK40" s="163"/>
      <c r="UNS40" s="1077"/>
      <c r="UNT40" s="1077"/>
      <c r="UNW40" s="163"/>
      <c r="UOE40" s="1077"/>
      <c r="UOF40" s="1077"/>
      <c r="UOI40" s="163"/>
      <c r="UOQ40" s="1077"/>
      <c r="UOR40" s="1077"/>
      <c r="UOU40" s="163"/>
      <c r="UPC40" s="1077"/>
      <c r="UPD40" s="1077"/>
      <c r="UPG40" s="163"/>
      <c r="UPO40" s="1077"/>
      <c r="UPP40" s="1077"/>
      <c r="UPS40" s="163"/>
      <c r="UQA40" s="1077"/>
      <c r="UQB40" s="1077"/>
      <c r="UQE40" s="163"/>
      <c r="UQM40" s="1077"/>
      <c r="UQN40" s="1077"/>
      <c r="UQQ40" s="163"/>
      <c r="UQY40" s="1077"/>
      <c r="UQZ40" s="1077"/>
      <c r="URC40" s="163"/>
      <c r="URK40" s="1077"/>
      <c r="URL40" s="1077"/>
      <c r="URO40" s="163"/>
      <c r="URW40" s="1077"/>
      <c r="URX40" s="1077"/>
      <c r="USA40" s="163"/>
      <c r="USI40" s="1077"/>
      <c r="USJ40" s="1077"/>
      <c r="USM40" s="163"/>
      <c r="USU40" s="1077"/>
      <c r="USV40" s="1077"/>
      <c r="USY40" s="163"/>
      <c r="UTG40" s="1077"/>
      <c r="UTH40" s="1077"/>
      <c r="UTK40" s="163"/>
      <c r="UTS40" s="1077"/>
      <c r="UTT40" s="1077"/>
      <c r="UTW40" s="163"/>
      <c r="UUE40" s="1077"/>
      <c r="UUF40" s="1077"/>
      <c r="UUI40" s="163"/>
      <c r="UUQ40" s="1077"/>
      <c r="UUR40" s="1077"/>
      <c r="UUU40" s="163"/>
      <c r="UVC40" s="1077"/>
      <c r="UVD40" s="1077"/>
      <c r="UVG40" s="163"/>
      <c r="UVO40" s="1077"/>
      <c r="UVP40" s="1077"/>
      <c r="UVS40" s="163"/>
      <c r="UWA40" s="1077"/>
      <c r="UWB40" s="1077"/>
      <c r="UWE40" s="163"/>
      <c r="UWM40" s="1077"/>
      <c r="UWN40" s="1077"/>
      <c r="UWQ40" s="163"/>
      <c r="UWY40" s="1077"/>
      <c r="UWZ40" s="1077"/>
      <c r="UXC40" s="163"/>
      <c r="UXK40" s="1077"/>
      <c r="UXL40" s="1077"/>
      <c r="UXO40" s="163"/>
      <c r="UXW40" s="1077"/>
      <c r="UXX40" s="1077"/>
      <c r="UYA40" s="163"/>
      <c r="UYI40" s="1077"/>
      <c r="UYJ40" s="1077"/>
      <c r="UYM40" s="163"/>
      <c r="UYU40" s="1077"/>
      <c r="UYV40" s="1077"/>
      <c r="UYY40" s="163"/>
      <c r="UZG40" s="1077"/>
      <c r="UZH40" s="1077"/>
      <c r="UZK40" s="163"/>
      <c r="UZS40" s="1077"/>
      <c r="UZT40" s="1077"/>
      <c r="UZW40" s="163"/>
      <c r="VAE40" s="1077"/>
      <c r="VAF40" s="1077"/>
      <c r="VAI40" s="163"/>
      <c r="VAQ40" s="1077"/>
      <c r="VAR40" s="1077"/>
      <c r="VAU40" s="163"/>
      <c r="VBC40" s="1077"/>
      <c r="VBD40" s="1077"/>
      <c r="VBG40" s="163"/>
      <c r="VBO40" s="1077"/>
      <c r="VBP40" s="1077"/>
      <c r="VBS40" s="163"/>
      <c r="VCA40" s="1077"/>
      <c r="VCB40" s="1077"/>
      <c r="VCE40" s="163"/>
      <c r="VCM40" s="1077"/>
      <c r="VCN40" s="1077"/>
      <c r="VCQ40" s="163"/>
      <c r="VCY40" s="1077"/>
      <c r="VCZ40" s="1077"/>
      <c r="VDC40" s="163"/>
      <c r="VDK40" s="1077"/>
      <c r="VDL40" s="1077"/>
      <c r="VDO40" s="163"/>
      <c r="VDW40" s="1077"/>
      <c r="VDX40" s="1077"/>
      <c r="VEA40" s="163"/>
      <c r="VEI40" s="1077"/>
      <c r="VEJ40" s="1077"/>
      <c r="VEM40" s="163"/>
      <c r="VEU40" s="1077"/>
      <c r="VEV40" s="1077"/>
      <c r="VEY40" s="163"/>
      <c r="VFG40" s="1077"/>
      <c r="VFH40" s="1077"/>
      <c r="VFK40" s="163"/>
      <c r="VFS40" s="1077"/>
      <c r="VFT40" s="1077"/>
      <c r="VFW40" s="163"/>
      <c r="VGE40" s="1077"/>
      <c r="VGF40" s="1077"/>
      <c r="VGI40" s="163"/>
      <c r="VGQ40" s="1077"/>
      <c r="VGR40" s="1077"/>
      <c r="VGU40" s="163"/>
      <c r="VHC40" s="1077"/>
      <c r="VHD40" s="1077"/>
      <c r="VHG40" s="163"/>
      <c r="VHO40" s="1077"/>
      <c r="VHP40" s="1077"/>
      <c r="VHS40" s="163"/>
      <c r="VIA40" s="1077"/>
      <c r="VIB40" s="1077"/>
      <c r="VIE40" s="163"/>
      <c r="VIM40" s="1077"/>
      <c r="VIN40" s="1077"/>
      <c r="VIQ40" s="163"/>
      <c r="VIY40" s="1077"/>
      <c r="VIZ40" s="1077"/>
      <c r="VJC40" s="163"/>
      <c r="VJK40" s="1077"/>
      <c r="VJL40" s="1077"/>
      <c r="VJO40" s="163"/>
      <c r="VJW40" s="1077"/>
      <c r="VJX40" s="1077"/>
      <c r="VKA40" s="163"/>
      <c r="VKI40" s="1077"/>
      <c r="VKJ40" s="1077"/>
      <c r="VKM40" s="163"/>
      <c r="VKU40" s="1077"/>
      <c r="VKV40" s="1077"/>
      <c r="VKY40" s="163"/>
      <c r="VLG40" s="1077"/>
      <c r="VLH40" s="1077"/>
      <c r="VLK40" s="163"/>
      <c r="VLS40" s="1077"/>
      <c r="VLT40" s="1077"/>
      <c r="VLW40" s="163"/>
      <c r="VME40" s="1077"/>
      <c r="VMF40" s="1077"/>
      <c r="VMI40" s="163"/>
      <c r="VMQ40" s="1077"/>
      <c r="VMR40" s="1077"/>
      <c r="VMU40" s="163"/>
      <c r="VNC40" s="1077"/>
      <c r="VND40" s="1077"/>
      <c r="VNG40" s="163"/>
      <c r="VNO40" s="1077"/>
      <c r="VNP40" s="1077"/>
      <c r="VNS40" s="163"/>
      <c r="VOA40" s="1077"/>
      <c r="VOB40" s="1077"/>
      <c r="VOE40" s="163"/>
      <c r="VOM40" s="1077"/>
      <c r="VON40" s="1077"/>
      <c r="VOQ40" s="163"/>
      <c r="VOY40" s="1077"/>
      <c r="VOZ40" s="1077"/>
      <c r="VPC40" s="163"/>
      <c r="VPK40" s="1077"/>
      <c r="VPL40" s="1077"/>
      <c r="VPO40" s="163"/>
      <c r="VPW40" s="1077"/>
      <c r="VPX40" s="1077"/>
      <c r="VQA40" s="163"/>
      <c r="VQI40" s="1077"/>
      <c r="VQJ40" s="1077"/>
      <c r="VQM40" s="163"/>
      <c r="VQU40" s="1077"/>
      <c r="VQV40" s="1077"/>
      <c r="VQY40" s="163"/>
      <c r="VRG40" s="1077"/>
      <c r="VRH40" s="1077"/>
      <c r="VRK40" s="163"/>
      <c r="VRS40" s="1077"/>
      <c r="VRT40" s="1077"/>
      <c r="VRW40" s="163"/>
      <c r="VSE40" s="1077"/>
      <c r="VSF40" s="1077"/>
      <c r="VSI40" s="163"/>
      <c r="VSQ40" s="1077"/>
      <c r="VSR40" s="1077"/>
      <c r="VSU40" s="163"/>
      <c r="VTC40" s="1077"/>
      <c r="VTD40" s="1077"/>
      <c r="VTG40" s="163"/>
      <c r="VTO40" s="1077"/>
      <c r="VTP40" s="1077"/>
      <c r="VTS40" s="163"/>
      <c r="VUA40" s="1077"/>
      <c r="VUB40" s="1077"/>
      <c r="VUE40" s="163"/>
      <c r="VUM40" s="1077"/>
      <c r="VUN40" s="1077"/>
      <c r="VUQ40" s="163"/>
      <c r="VUY40" s="1077"/>
      <c r="VUZ40" s="1077"/>
      <c r="VVC40" s="163"/>
      <c r="VVK40" s="1077"/>
      <c r="VVL40" s="1077"/>
      <c r="VVO40" s="163"/>
      <c r="VVW40" s="1077"/>
      <c r="VVX40" s="1077"/>
      <c r="VWA40" s="163"/>
      <c r="VWI40" s="1077"/>
      <c r="VWJ40" s="1077"/>
      <c r="VWM40" s="163"/>
      <c r="VWU40" s="1077"/>
      <c r="VWV40" s="1077"/>
      <c r="VWY40" s="163"/>
      <c r="VXG40" s="1077"/>
      <c r="VXH40" s="1077"/>
      <c r="VXK40" s="163"/>
      <c r="VXS40" s="1077"/>
      <c r="VXT40" s="1077"/>
      <c r="VXW40" s="163"/>
      <c r="VYE40" s="1077"/>
      <c r="VYF40" s="1077"/>
      <c r="VYI40" s="163"/>
      <c r="VYQ40" s="1077"/>
      <c r="VYR40" s="1077"/>
      <c r="VYU40" s="163"/>
      <c r="VZC40" s="1077"/>
      <c r="VZD40" s="1077"/>
      <c r="VZG40" s="163"/>
      <c r="VZO40" s="1077"/>
      <c r="VZP40" s="1077"/>
      <c r="VZS40" s="163"/>
      <c r="WAA40" s="1077"/>
      <c r="WAB40" s="1077"/>
      <c r="WAE40" s="163"/>
      <c r="WAM40" s="1077"/>
      <c r="WAN40" s="1077"/>
      <c r="WAQ40" s="163"/>
      <c r="WAY40" s="1077"/>
      <c r="WAZ40" s="1077"/>
      <c r="WBC40" s="163"/>
      <c r="WBK40" s="1077"/>
      <c r="WBL40" s="1077"/>
      <c r="WBO40" s="163"/>
      <c r="WBW40" s="1077"/>
      <c r="WBX40" s="1077"/>
      <c r="WCA40" s="163"/>
      <c r="WCI40" s="1077"/>
      <c r="WCJ40" s="1077"/>
      <c r="WCM40" s="163"/>
      <c r="WCU40" s="1077"/>
      <c r="WCV40" s="1077"/>
      <c r="WCY40" s="163"/>
      <c r="WDG40" s="1077"/>
      <c r="WDH40" s="1077"/>
      <c r="WDK40" s="163"/>
      <c r="WDS40" s="1077"/>
      <c r="WDT40" s="1077"/>
      <c r="WDW40" s="163"/>
      <c r="WEE40" s="1077"/>
      <c r="WEF40" s="1077"/>
      <c r="WEI40" s="163"/>
      <c r="WEQ40" s="1077"/>
      <c r="WER40" s="1077"/>
      <c r="WEU40" s="163"/>
      <c r="WFC40" s="1077"/>
      <c r="WFD40" s="1077"/>
      <c r="WFG40" s="163"/>
      <c r="WFO40" s="1077"/>
      <c r="WFP40" s="1077"/>
      <c r="WFS40" s="163"/>
      <c r="WGA40" s="1077"/>
      <c r="WGB40" s="1077"/>
      <c r="WGE40" s="163"/>
      <c r="WGM40" s="1077"/>
      <c r="WGN40" s="1077"/>
      <c r="WGQ40" s="163"/>
      <c r="WGY40" s="1077"/>
      <c r="WGZ40" s="1077"/>
      <c r="WHC40" s="163"/>
      <c r="WHK40" s="1077"/>
      <c r="WHL40" s="1077"/>
      <c r="WHO40" s="163"/>
      <c r="WHW40" s="1077"/>
      <c r="WHX40" s="1077"/>
      <c r="WIA40" s="163"/>
      <c r="WII40" s="1077"/>
      <c r="WIJ40" s="1077"/>
      <c r="WIM40" s="163"/>
      <c r="WIU40" s="1077"/>
      <c r="WIV40" s="1077"/>
      <c r="WIY40" s="163"/>
      <c r="WJG40" s="1077"/>
      <c r="WJH40" s="1077"/>
      <c r="WJK40" s="163"/>
      <c r="WJS40" s="1077"/>
      <c r="WJT40" s="1077"/>
      <c r="WJW40" s="163"/>
      <c r="WKE40" s="1077"/>
      <c r="WKF40" s="1077"/>
      <c r="WKI40" s="163"/>
      <c r="WKQ40" s="1077"/>
      <c r="WKR40" s="1077"/>
      <c r="WKU40" s="163"/>
      <c r="WLC40" s="1077"/>
      <c r="WLD40" s="1077"/>
      <c r="WLG40" s="163"/>
      <c r="WLO40" s="1077"/>
      <c r="WLP40" s="1077"/>
      <c r="WLS40" s="163"/>
      <c r="WMA40" s="1077"/>
      <c r="WMB40" s="1077"/>
      <c r="WME40" s="163"/>
      <c r="WMM40" s="1077"/>
      <c r="WMN40" s="1077"/>
      <c r="WMQ40" s="163"/>
      <c r="WMY40" s="1077"/>
      <c r="WMZ40" s="1077"/>
      <c r="WNC40" s="163"/>
      <c r="WNK40" s="1077"/>
      <c r="WNL40" s="1077"/>
      <c r="WNO40" s="163"/>
      <c r="WNW40" s="1077"/>
      <c r="WNX40" s="1077"/>
      <c r="WOA40" s="163"/>
      <c r="WOI40" s="1077"/>
      <c r="WOJ40" s="1077"/>
      <c r="WOM40" s="163"/>
      <c r="WOU40" s="1077"/>
      <c r="WOV40" s="1077"/>
      <c r="WOY40" s="163"/>
      <c r="WPG40" s="1077"/>
      <c r="WPH40" s="1077"/>
      <c r="WPK40" s="163"/>
      <c r="WPS40" s="1077"/>
      <c r="WPT40" s="1077"/>
      <c r="WPW40" s="163"/>
      <c r="WQE40" s="1077"/>
      <c r="WQF40" s="1077"/>
      <c r="WQI40" s="163"/>
      <c r="WQQ40" s="1077"/>
      <c r="WQR40" s="1077"/>
      <c r="WQU40" s="163"/>
      <c r="WRC40" s="1077"/>
      <c r="WRD40" s="1077"/>
      <c r="WRG40" s="163"/>
      <c r="WRO40" s="1077"/>
      <c r="WRP40" s="1077"/>
      <c r="WRS40" s="163"/>
      <c r="WSA40" s="1077"/>
      <c r="WSB40" s="1077"/>
      <c r="WSE40" s="163"/>
      <c r="WSM40" s="1077"/>
      <c r="WSN40" s="1077"/>
      <c r="WSQ40" s="163"/>
      <c r="WSY40" s="1077"/>
      <c r="WSZ40" s="1077"/>
      <c r="WTC40" s="163"/>
      <c r="WTK40" s="1077"/>
      <c r="WTL40" s="1077"/>
      <c r="WTO40" s="163"/>
      <c r="WTW40" s="1077"/>
      <c r="WTX40" s="1077"/>
      <c r="WUA40" s="163"/>
      <c r="WUI40" s="1077"/>
      <c r="WUJ40" s="1077"/>
      <c r="WUM40" s="163"/>
      <c r="WUU40" s="1077"/>
      <c r="WUV40" s="1077"/>
      <c r="WUY40" s="163"/>
      <c r="WVG40" s="1077"/>
      <c r="WVH40" s="1077"/>
      <c r="WVK40" s="163"/>
      <c r="WVS40" s="1077"/>
      <c r="WVT40" s="1077"/>
      <c r="WVW40" s="163"/>
      <c r="WWE40" s="1077"/>
      <c r="WWF40" s="1077"/>
      <c r="WWI40" s="163"/>
      <c r="WWQ40" s="1077"/>
      <c r="WWR40" s="1077"/>
      <c r="WWU40" s="163"/>
      <c r="WXC40" s="1077"/>
      <c r="WXD40" s="1077"/>
      <c r="WXG40" s="163"/>
      <c r="WXO40" s="1077"/>
      <c r="WXP40" s="1077"/>
      <c r="WXS40" s="163"/>
      <c r="WYA40" s="1077"/>
      <c r="WYB40" s="1077"/>
      <c r="WYE40" s="163"/>
      <c r="WYM40" s="1077"/>
      <c r="WYN40" s="1077"/>
      <c r="WYQ40" s="163"/>
      <c r="WYY40" s="1077"/>
      <c r="WYZ40" s="1077"/>
      <c r="WZC40" s="163"/>
      <c r="WZK40" s="1077"/>
      <c r="WZL40" s="1077"/>
      <c r="WZO40" s="163"/>
      <c r="WZW40" s="1077"/>
      <c r="WZX40" s="1077"/>
      <c r="XAA40" s="163"/>
      <c r="XAI40" s="1077"/>
      <c r="XAJ40" s="1077"/>
      <c r="XAM40" s="163"/>
      <c r="XAU40" s="1077"/>
      <c r="XAV40" s="1077"/>
      <c r="XAY40" s="163"/>
      <c r="XBG40" s="1077"/>
      <c r="XBH40" s="1077"/>
      <c r="XBK40" s="163"/>
      <c r="XBS40" s="1077"/>
      <c r="XBT40" s="1077"/>
      <c r="XBW40" s="163"/>
      <c r="XCE40" s="1077"/>
      <c r="XCF40" s="1077"/>
      <c r="XCI40" s="163"/>
      <c r="XCQ40" s="1077"/>
      <c r="XCR40" s="1077"/>
      <c r="XCU40" s="163"/>
      <c r="XDC40" s="1077"/>
      <c r="XDD40" s="1077"/>
      <c r="XDG40" s="163"/>
      <c r="XDO40" s="1077"/>
      <c r="XDP40" s="1077"/>
      <c r="XDS40" s="163"/>
      <c r="XEA40" s="1077"/>
      <c r="XEB40" s="1077"/>
      <c r="XEE40" s="163"/>
      <c r="XEM40" s="1077"/>
      <c r="XEN40" s="1077"/>
      <c r="XEQ40" s="163"/>
      <c r="XEY40" s="1077"/>
      <c r="XEZ40" s="1077"/>
      <c r="XFC40" s="163"/>
    </row>
    <row r="41" spans="1:1023 1031:2043 2051:3072 3075:4095 4103:5115 5123:6144 6147:7167 7175:8187 8195:9216 9219:10239 10247:11259 11267:12288 12291:13311 13319:14331 14339:15360 15363:16383" ht="52.8">
      <c r="A41" s="1181" t="s">
        <v>960</v>
      </c>
      <c r="B41" s="245" t="s">
        <v>959</v>
      </c>
      <c r="C41" s="223">
        <v>0</v>
      </c>
      <c r="D41" s="246" t="str">
        <f>DEC2HEX(IF(C41,8,0),1)</f>
        <v>0</v>
      </c>
      <c r="E41" s="246"/>
      <c r="F41" s="246"/>
      <c r="G41" s="246"/>
      <c r="H41" s="246"/>
      <c r="I41" s="246"/>
      <c r="J41" s="246"/>
      <c r="K41" s="1077"/>
      <c r="L41" s="1076"/>
      <c r="M41" s="173"/>
      <c r="N41" s="173"/>
      <c r="O41" s="173"/>
    </row>
    <row r="42" spans="1:1023 1031:2043 2051:3072 3075:4095 4103:5115 5123:6144 6147:7167 7175:8187 8195:9216 9219:10239 10247:11259 11267:12288 12291:13311 13319:14331 14339:15360 15363:16383" ht="66">
      <c r="A42" s="1181"/>
      <c r="B42" s="245" t="s">
        <v>958</v>
      </c>
      <c r="C42" s="223">
        <v>0</v>
      </c>
      <c r="D42" s="246" t="str">
        <f>+DEC2HEX(C42,1)</f>
        <v>0</v>
      </c>
      <c r="E42" s="246"/>
      <c r="F42" s="246"/>
      <c r="G42" s="246"/>
      <c r="H42" s="246"/>
      <c r="I42" s="246"/>
      <c r="J42" s="246"/>
      <c r="K42" s="1077"/>
      <c r="L42" s="1076"/>
      <c r="M42" s="173"/>
      <c r="N42" s="173"/>
      <c r="O42" s="173"/>
    </row>
    <row r="43" spans="1:1023 1031:2043 2051:3072 3075:4095 4103:5115 5123:6144 6147:7167 7175:8187 8195:9216 9219:10239 10247:11259 11267:12288 12291:13311 13319:14331 14339:15360 15363:16383">
      <c r="A43" s="1181"/>
      <c r="B43" s="156" t="s">
        <v>957</v>
      </c>
      <c r="C43" s="221">
        <v>50</v>
      </c>
      <c r="D43" s="246" t="str">
        <f>+DEC2HEX(C43,2)</f>
        <v>32</v>
      </c>
      <c r="E43" s="246"/>
      <c r="F43" s="246"/>
      <c r="G43" s="246"/>
      <c r="H43" s="246"/>
      <c r="I43" s="246"/>
      <c r="J43" s="246"/>
      <c r="K43" s="1077"/>
      <c r="L43" s="1076"/>
      <c r="M43" s="173"/>
      <c r="N43" s="173"/>
      <c r="O43" s="173"/>
    </row>
    <row r="44" spans="1:1023 1031:2043 2051:3072 3075:4095 4103:5115 5123:6144 6147:7167 7175:8187 8195:9216 9219:10239 10247:11259 11267:12288 12291:13311 13319:14331 14339:15360 15363:16383" ht="13.8" thickBot="1">
      <c r="A44" s="235"/>
      <c r="B44" s="162"/>
      <c r="C44" s="161" t="str">
        <f>"S4="&amp;D41&amp;D42&amp;D43</f>
        <v>S4=0032</v>
      </c>
      <c r="D44" s="162"/>
      <c r="E44" s="162"/>
      <c r="F44" s="162"/>
      <c r="G44" s="162"/>
      <c r="H44" s="162"/>
      <c r="I44" s="162"/>
      <c r="J44" s="162"/>
      <c r="K44" s="1067"/>
      <c r="L44" s="1068"/>
      <c r="M44" s="173"/>
      <c r="N44" s="173"/>
      <c r="O44" s="173"/>
    </row>
    <row r="45" spans="1:1023 1031:2043 2051:3072 3075:4095 4103:5115 5123:6144 6147:7167 7175:8187 8195:9216 9219:10239 10247:11259 11267:12288 12291:13311 13319:14331 14339:15360 15363:16383" ht="13.8" thickBot="1">
      <c r="C45" s="163"/>
      <c r="K45" s="1077"/>
      <c r="L45" s="1077"/>
      <c r="M45" s="173"/>
      <c r="N45" s="173"/>
      <c r="O45" s="173"/>
    </row>
    <row r="46" spans="1:1023 1031:2043 2051:3072 3075:4095 4103:5115 5123:6144 6147:7167 7175:8187 8195:9216 9219:10239 10247:11259 11267:12288 12291:13311 13319:14331 14339:15360 15363:16383">
      <c r="A46" s="191"/>
      <c r="B46" s="167"/>
      <c r="C46" s="195"/>
      <c r="D46" s="167"/>
      <c r="E46" s="167"/>
      <c r="F46" s="167"/>
      <c r="G46" s="167"/>
      <c r="H46" s="167"/>
      <c r="I46" s="167"/>
      <c r="J46" s="167"/>
      <c r="K46" s="1079"/>
      <c r="L46" s="1078"/>
      <c r="M46" s="173"/>
      <c r="N46" s="173"/>
      <c r="O46" s="173"/>
    </row>
    <row r="47" spans="1:1023 1031:2043 2051:3072 3075:4095 4103:5115 5123:6144 6147:7167 7175:8187 8195:9216 9219:10239 10247:11259 11267:12288 12291:13311 13319:14331 14339:15360 15363:16383" ht="52.8">
      <c r="A47" s="1181" t="s">
        <v>970</v>
      </c>
      <c r="B47" s="245" t="s">
        <v>971</v>
      </c>
      <c r="C47" s="223">
        <v>0</v>
      </c>
      <c r="D47" s="246" t="str">
        <f>DEC2HEX(IF(C47,8,0),1)</f>
        <v>0</v>
      </c>
      <c r="E47" s="246"/>
      <c r="F47" s="246"/>
      <c r="G47" s="246"/>
      <c r="H47" s="246"/>
      <c r="I47" s="246"/>
      <c r="J47" s="246"/>
      <c r="K47" s="1077"/>
      <c r="L47" s="1076"/>
    </row>
    <row r="48" spans="1:1023 1031:2043 2051:3072 3075:4095 4103:5115 5123:6144 6147:7167 7175:8187 8195:9216 9219:10239 10247:11259 11267:12288 12291:13311 13319:14331 14339:15360 15363:16383" ht="66">
      <c r="A48" s="1181"/>
      <c r="B48" s="245" t="s">
        <v>972</v>
      </c>
      <c r="C48" s="223">
        <v>0</v>
      </c>
      <c r="D48" s="246" t="str">
        <f>+DEC2HEX(C48,1)</f>
        <v>0</v>
      </c>
      <c r="E48" s="246"/>
      <c r="F48" s="246"/>
      <c r="G48" s="246"/>
      <c r="H48" s="246"/>
      <c r="I48" s="246"/>
      <c r="J48" s="246"/>
      <c r="K48" s="1077"/>
      <c r="L48" s="1076"/>
    </row>
    <row r="49" spans="1:15" ht="39.6">
      <c r="A49" s="1181"/>
      <c r="B49" s="245" t="s">
        <v>973</v>
      </c>
      <c r="C49" s="223">
        <v>300</v>
      </c>
      <c r="D49" s="246" t="str">
        <f>+DEC2BIN((C49/100) - 1, 4)</f>
        <v>0010</v>
      </c>
      <c r="E49" s="246"/>
      <c r="F49" s="246"/>
      <c r="G49" s="246"/>
      <c r="H49" s="246"/>
      <c r="I49" s="246"/>
      <c r="J49" s="246"/>
      <c r="K49" s="1077"/>
      <c r="L49" s="1076"/>
    </row>
    <row r="50" spans="1:15" ht="12.9" customHeight="1">
      <c r="A50" s="1181"/>
      <c r="B50" s="156" t="s">
        <v>974</v>
      </c>
      <c r="C50" s="221">
        <v>30</v>
      </c>
      <c r="D50" s="246" t="str">
        <f>+DEC2HEX((C50-5)/5,2)</f>
        <v>05</v>
      </c>
      <c r="E50" s="246"/>
      <c r="F50" s="246"/>
      <c r="G50" s="246"/>
      <c r="H50" s="246"/>
      <c r="I50" s="246"/>
      <c r="J50" s="246"/>
      <c r="K50" s="1077"/>
      <c r="L50" s="1076"/>
    </row>
    <row r="51" spans="1:15" ht="12.9" customHeight="1" thickBot="1">
      <c r="A51" s="235"/>
      <c r="B51" s="162"/>
      <c r="C51" s="161" t="str">
        <f>"S4="&amp;BIN2HEX(C47&amp;C48&amp;0&amp;0,1)&amp;BIN2HEX(D49,1)&amp;D50</f>
        <v>S4=0205</v>
      </c>
      <c r="D51" s="162"/>
      <c r="E51" s="162"/>
      <c r="F51" s="162"/>
      <c r="G51" s="162"/>
      <c r="H51" s="162"/>
      <c r="I51" s="162"/>
      <c r="J51" s="162"/>
      <c r="K51" s="1067"/>
      <c r="L51" s="1068"/>
      <c r="M51" s="156" t="str">
        <f>D60&amp;E60&amp;F60&amp;G60&amp;H60&amp;I60&amp;J60&amp;K60</f>
        <v/>
      </c>
    </row>
    <row r="52" spans="1:15" ht="13.8" thickBot="1">
      <c r="C52" s="163"/>
      <c r="N52" s="164"/>
      <c r="O52" s="164"/>
    </row>
    <row r="53" spans="1:15">
      <c r="A53" s="1184" t="s">
        <v>975</v>
      </c>
      <c r="B53" s="197"/>
      <c r="C53" s="167"/>
      <c r="D53" s="167"/>
      <c r="E53" s="167"/>
      <c r="F53" s="167"/>
      <c r="G53" s="167"/>
      <c r="H53" s="167"/>
      <c r="I53" s="167"/>
      <c r="J53" s="167"/>
      <c r="K53" s="195"/>
      <c r="L53" s="190"/>
      <c r="N53" s="164"/>
      <c r="O53" s="164"/>
    </row>
    <row r="54" spans="1:15">
      <c r="A54" s="1181"/>
      <c r="B54" s="172"/>
      <c r="C54" s="175">
        <v>0</v>
      </c>
      <c r="D54" s="165">
        <v>0</v>
      </c>
      <c r="E54" s="165">
        <v>0</v>
      </c>
      <c r="F54" s="1072"/>
      <c r="G54" s="1072"/>
      <c r="H54" s="1072"/>
      <c r="I54" s="1072"/>
      <c r="J54" s="1072"/>
      <c r="K54" s="163"/>
      <c r="L54" s="174"/>
      <c r="M54" s="164"/>
      <c r="N54" s="164"/>
      <c r="O54" s="164"/>
    </row>
    <row r="55" spans="1:15" ht="13.8" thickBot="1">
      <c r="A55" s="1185"/>
      <c r="B55" s="170"/>
      <c r="C55" s="193" t="str">
        <f>"S6="&amp;DEC2HEX(C54,4)</f>
        <v>S6=0000</v>
      </c>
      <c r="D55" s="193" t="str">
        <f>"S7="&amp;DEC2HEX(D54,2)</f>
        <v>S7=00</v>
      </c>
      <c r="E55" s="193" t="str">
        <f>"S8="&amp;DEC2HEX(E54,2)</f>
        <v>S8=00</v>
      </c>
      <c r="F55" s="193"/>
      <c r="G55" s="193"/>
      <c r="H55" s="193"/>
      <c r="I55" s="193"/>
      <c r="J55" s="193"/>
      <c r="K55" s="170"/>
      <c r="L55" s="169"/>
      <c r="M55" s="164"/>
      <c r="N55" s="164"/>
      <c r="O55" s="164"/>
    </row>
    <row r="56" spans="1:15" ht="13.8" thickBot="1">
      <c r="C56" s="163"/>
      <c r="M56" s="164"/>
      <c r="N56" s="164"/>
      <c r="O56" s="164"/>
    </row>
    <row r="57" spans="1:15">
      <c r="A57" s="214" t="s">
        <v>215</v>
      </c>
      <c r="B57" s="197"/>
      <c r="C57" s="195"/>
      <c r="D57" s="167"/>
      <c r="E57" s="167"/>
      <c r="F57" s="167"/>
      <c r="G57" s="167"/>
      <c r="H57" s="167"/>
      <c r="I57" s="167"/>
      <c r="J57" s="167"/>
      <c r="K57" s="195"/>
      <c r="L57" s="190"/>
      <c r="M57" s="164"/>
      <c r="N57" s="246"/>
      <c r="O57" s="246"/>
    </row>
    <row r="58" spans="1:15">
      <c r="A58" s="213"/>
      <c r="B58" s="172"/>
      <c r="C58" s="163"/>
      <c r="K58" s="163"/>
      <c r="L58" s="174"/>
      <c r="M58" s="173"/>
      <c r="N58" s="272" t="s">
        <v>288</v>
      </c>
      <c r="O58" s="246"/>
    </row>
    <row r="59" spans="1:15">
      <c r="A59" s="157" t="s">
        <v>279</v>
      </c>
      <c r="C59" s="1196"/>
      <c r="D59" s="1197"/>
      <c r="E59" s="1197"/>
      <c r="F59" s="1197"/>
      <c r="G59" s="1198"/>
      <c r="K59" s="163"/>
      <c r="L59" s="174"/>
      <c r="M59" s="164"/>
      <c r="N59" s="273" t="s">
        <v>281</v>
      </c>
      <c r="O59" s="246"/>
    </row>
    <row r="60" spans="1:15">
      <c r="A60" s="160"/>
      <c r="C60" s="158" t="str">
        <f>"S9="&amp;C59</f>
        <v>S9=</v>
      </c>
      <c r="D60" s="159"/>
      <c r="E60" s="159"/>
      <c r="F60" s="159"/>
      <c r="G60" s="159"/>
      <c r="H60" s="159"/>
      <c r="I60" s="159"/>
      <c r="J60" s="159"/>
      <c r="K60" s="163"/>
      <c r="L60" s="174"/>
      <c r="M60" s="164"/>
      <c r="N60" s="272" t="s">
        <v>280</v>
      </c>
      <c r="O60" s="246"/>
    </row>
    <row r="61" spans="1:15">
      <c r="A61" s="157" t="s">
        <v>277</v>
      </c>
      <c r="C61" s="1196"/>
      <c r="D61" s="1197"/>
      <c r="E61" s="1197"/>
      <c r="F61" s="1197"/>
      <c r="G61" s="1198"/>
      <c r="K61" s="163"/>
      <c r="L61" s="174"/>
      <c r="M61" s="164"/>
      <c r="N61" s="246"/>
      <c r="O61" s="246"/>
    </row>
    <row r="62" spans="1:15">
      <c r="A62" s="157"/>
      <c r="C62" s="158" t="str">
        <f>"S10="&amp;C61</f>
        <v>S10=</v>
      </c>
      <c r="K62" s="163"/>
      <c r="L62" s="174"/>
      <c r="M62" s="164"/>
      <c r="N62" s="246"/>
      <c r="O62" s="246"/>
    </row>
    <row r="63" spans="1:15">
      <c r="A63" s="157" t="s">
        <v>216</v>
      </c>
      <c r="C63" s="1199" t="s">
        <v>956</v>
      </c>
      <c r="D63" s="1200"/>
      <c r="E63" s="1200"/>
      <c r="F63" s="1200"/>
      <c r="G63" s="1201"/>
      <c r="K63" s="163"/>
      <c r="L63" s="174"/>
      <c r="M63" s="164"/>
      <c r="N63" s="246"/>
      <c r="O63" s="246"/>
    </row>
    <row r="64" spans="1:15">
      <c r="A64" s="157"/>
      <c r="C64" s="158" t="str">
        <f>"S11="&amp;C63</f>
        <v>S11=TEK908</v>
      </c>
      <c r="K64" s="163"/>
      <c r="L64" s="174"/>
      <c r="M64" s="164"/>
      <c r="N64" s="246"/>
      <c r="O64" s="246"/>
    </row>
    <row r="65" spans="1:15">
      <c r="A65" s="157" t="s">
        <v>217</v>
      </c>
      <c r="C65" s="1199"/>
      <c r="D65" s="1200"/>
      <c r="E65" s="1200"/>
      <c r="F65" s="1200"/>
      <c r="G65" s="1201"/>
      <c r="K65" s="163"/>
      <c r="L65" s="174"/>
      <c r="M65" s="164"/>
      <c r="N65" s="246"/>
      <c r="O65" s="246"/>
    </row>
    <row r="66" spans="1:15">
      <c r="A66" s="157"/>
      <c r="C66" s="158" t="str">
        <f>"S12="&amp;C65</f>
        <v>S12=</v>
      </c>
      <c r="K66" s="163"/>
      <c r="L66" s="174"/>
      <c r="M66" s="164"/>
      <c r="N66" s="1074" t="s">
        <v>287</v>
      </c>
      <c r="O66" s="246"/>
    </row>
    <row r="67" spans="1:15">
      <c r="A67" s="157" t="s">
        <v>218</v>
      </c>
      <c r="C67" s="1199"/>
      <c r="D67" s="1200"/>
      <c r="E67" s="1200"/>
      <c r="F67" s="1200"/>
      <c r="G67" s="1201"/>
      <c r="K67" s="163"/>
      <c r="L67" s="174"/>
      <c r="M67" s="164"/>
      <c r="N67" s="1074" t="s">
        <v>272</v>
      </c>
      <c r="O67" s="246"/>
    </row>
    <row r="68" spans="1:15">
      <c r="A68" s="157"/>
      <c r="C68" s="158" t="str">
        <f>"S13="&amp;C67</f>
        <v>S13=</v>
      </c>
      <c r="K68" s="163"/>
      <c r="L68" s="174"/>
      <c r="M68" s="164"/>
      <c r="N68" s="164"/>
      <c r="O68" s="164"/>
    </row>
    <row r="69" spans="1:15">
      <c r="A69" s="157" t="s">
        <v>219</v>
      </c>
      <c r="C69" s="1199"/>
      <c r="D69" s="1200"/>
      <c r="E69" s="1200"/>
      <c r="F69" s="1200"/>
      <c r="G69" s="1201"/>
      <c r="K69" s="163"/>
      <c r="L69" s="174"/>
      <c r="M69" s="164"/>
      <c r="N69" s="164"/>
      <c r="O69" s="164"/>
    </row>
    <row r="70" spans="1:15">
      <c r="A70" s="157"/>
      <c r="C70" s="158" t="str">
        <f>"S14="&amp;C69</f>
        <v>S14=</v>
      </c>
      <c r="K70" s="163"/>
      <c r="L70" s="174"/>
      <c r="M70" s="164"/>
      <c r="N70" s="164"/>
      <c r="O70" s="164"/>
    </row>
    <row r="71" spans="1:15" ht="12.9" customHeight="1">
      <c r="A71" s="157" t="s">
        <v>220</v>
      </c>
      <c r="C71" s="1199"/>
      <c r="D71" s="1200"/>
      <c r="E71" s="1200"/>
      <c r="F71" s="1200"/>
      <c r="G71" s="1201"/>
      <c r="H71" s="1075"/>
      <c r="I71" s="1075"/>
      <c r="J71" s="1075"/>
      <c r="K71" s="163"/>
      <c r="L71" s="174"/>
    </row>
    <row r="72" spans="1:15" ht="12.9" customHeight="1">
      <c r="A72" s="157"/>
      <c r="C72" s="158" t="str">
        <f>"S15="&amp;C71</f>
        <v>S15=</v>
      </c>
      <c r="K72" s="163"/>
      <c r="L72" s="174"/>
    </row>
    <row r="73" spans="1:15" ht="12.9" customHeight="1">
      <c r="A73" s="157" t="s">
        <v>222</v>
      </c>
      <c r="C73" s="1199"/>
      <c r="D73" s="1200"/>
      <c r="E73" s="1200"/>
      <c r="F73" s="1200"/>
      <c r="G73" s="1201"/>
      <c r="K73" s="163"/>
      <c r="L73" s="174"/>
      <c r="M73" s="156" t="str">
        <f>D87&amp;E87&amp;F87&amp;G87&amp;H87&amp;I87&amp;J87&amp;K87</f>
        <v/>
      </c>
    </row>
    <row r="74" spans="1:15" ht="12.9" customHeight="1" thickBot="1">
      <c r="A74" s="212"/>
      <c r="B74" s="162"/>
      <c r="C74" s="193" t="str">
        <f>"S16="&amp;C73</f>
        <v>S16=</v>
      </c>
      <c r="D74" s="211"/>
      <c r="E74" s="211"/>
      <c r="F74" s="211"/>
      <c r="G74" s="211"/>
      <c r="H74" s="211"/>
      <c r="I74" s="211"/>
      <c r="J74" s="211"/>
      <c r="K74" s="161"/>
      <c r="L74" s="209"/>
    </row>
    <row r="75" spans="1:15" ht="12.9" customHeight="1" thickBot="1">
      <c r="A75" s="1073"/>
      <c r="C75" s="158"/>
      <c r="D75" s="928"/>
      <c r="E75" s="928"/>
      <c r="F75" s="928"/>
      <c r="G75" s="928"/>
      <c r="H75" s="928"/>
      <c r="I75" s="928"/>
      <c r="J75" s="928"/>
      <c r="K75" s="163"/>
    </row>
    <row r="76" spans="1:15" ht="12.9" customHeight="1">
      <c r="A76" s="1184" t="s">
        <v>955</v>
      </c>
      <c r="B76" s="197"/>
      <c r="C76" s="167"/>
      <c r="D76" s="167"/>
      <c r="E76" s="167"/>
      <c r="F76" s="167"/>
      <c r="G76" s="167"/>
      <c r="H76" s="167"/>
      <c r="I76" s="167"/>
      <c r="J76" s="167"/>
      <c r="K76" s="195"/>
      <c r="L76" s="190"/>
    </row>
    <row r="77" spans="1:15" ht="12.9" customHeight="1">
      <c r="A77" s="1181"/>
      <c r="B77" s="172" t="s">
        <v>954</v>
      </c>
      <c r="C77" s="175">
        <v>7200</v>
      </c>
      <c r="D77" s="1072"/>
      <c r="E77" s="1072"/>
      <c r="F77" s="1072"/>
      <c r="G77" s="1072"/>
      <c r="H77" s="1072"/>
      <c r="I77" s="1072"/>
      <c r="J77" s="1072"/>
      <c r="K77" s="163"/>
      <c r="L77" s="174"/>
      <c r="M77" s="156" t="str">
        <f>D90&amp;E90&amp;F90&amp;G90&amp;H90&amp;I90&amp;J90&amp;K90</f>
        <v/>
      </c>
    </row>
    <row r="78" spans="1:15" ht="13.8" thickBot="1">
      <c r="A78" s="1185"/>
      <c r="B78" s="170"/>
      <c r="C78" s="193" t="str">
        <f>"S17="&amp;DEC2HEX(C77)</f>
        <v>S17=1C20</v>
      </c>
      <c r="D78" s="193"/>
      <c r="E78" s="193"/>
      <c r="F78" s="193"/>
      <c r="G78" s="193"/>
      <c r="H78" s="193"/>
      <c r="I78" s="193"/>
      <c r="J78" s="193"/>
      <c r="K78" s="170"/>
      <c r="L78" s="169"/>
      <c r="M78" s="164"/>
      <c r="N78" s="1195"/>
      <c r="O78" s="1195"/>
    </row>
    <row r="79" spans="1:15" ht="18" customHeight="1" thickBot="1">
      <c r="A79" s="1066"/>
      <c r="B79" s="164"/>
      <c r="C79" s="158"/>
      <c r="D79" s="158"/>
      <c r="E79" s="158"/>
      <c r="F79" s="158"/>
      <c r="G79" s="158"/>
      <c r="H79" s="158"/>
      <c r="I79" s="158"/>
      <c r="J79" s="158"/>
      <c r="K79" s="164"/>
      <c r="M79" s="164"/>
      <c r="N79" s="164"/>
      <c r="O79" s="164"/>
    </row>
    <row r="80" spans="1:15">
      <c r="A80" s="1184" t="s">
        <v>953</v>
      </c>
      <c r="B80" s="197"/>
      <c r="C80" s="167"/>
      <c r="D80" s="167"/>
      <c r="E80" s="167"/>
      <c r="F80" s="167"/>
      <c r="G80" s="167"/>
      <c r="H80" s="167"/>
      <c r="I80" s="167"/>
      <c r="J80" s="167"/>
      <c r="K80" s="195"/>
      <c r="L80" s="190"/>
      <c r="M80" s="164"/>
      <c r="N80" s="164"/>
      <c r="O80" s="164"/>
    </row>
    <row r="81" spans="1:15">
      <c r="A81" s="1181"/>
      <c r="B81" s="172"/>
      <c r="C81" s="175">
        <v>0</v>
      </c>
      <c r="D81" s="1072"/>
      <c r="E81" s="1072"/>
      <c r="F81" s="1072"/>
      <c r="G81" s="1072"/>
      <c r="H81" s="1072"/>
      <c r="I81" s="1072"/>
      <c r="J81" s="1072"/>
      <c r="K81" s="163"/>
      <c r="L81" s="174"/>
      <c r="M81" s="164"/>
      <c r="N81" s="164"/>
      <c r="O81" s="164"/>
    </row>
    <row r="82" spans="1:15" ht="13.8" thickBot="1">
      <c r="A82" s="1185"/>
      <c r="B82" s="170"/>
      <c r="C82" s="193" t="str">
        <f>"S18="&amp;DEC2HEX(C81,2)</f>
        <v>S18=00</v>
      </c>
      <c r="D82" s="193"/>
      <c r="E82" s="193"/>
      <c r="F82" s="193"/>
      <c r="G82" s="193"/>
      <c r="H82" s="193"/>
      <c r="I82" s="193"/>
      <c r="J82" s="193"/>
      <c r="K82" s="170"/>
      <c r="L82" s="169"/>
    </row>
    <row r="83" spans="1:15" ht="12.9" customHeight="1" thickBot="1">
      <c r="A83" s="163"/>
      <c r="B83" s="172"/>
      <c r="K83" s="163"/>
    </row>
    <row r="84" spans="1:15" ht="12.9" customHeight="1">
      <c r="A84" s="1203" t="s">
        <v>268</v>
      </c>
      <c r="B84" s="203"/>
      <c r="C84" s="167"/>
      <c r="D84" s="167"/>
      <c r="E84" s="167"/>
      <c r="F84" s="167"/>
      <c r="G84" s="167"/>
      <c r="H84" s="167"/>
      <c r="I84" s="167"/>
      <c r="J84" s="167"/>
      <c r="K84" s="167"/>
      <c r="L84" s="177"/>
    </row>
    <row r="85" spans="1:15" ht="12.9" customHeight="1">
      <c r="A85" s="1204"/>
      <c r="C85" s="165"/>
      <c r="K85" s="201"/>
      <c r="L85" s="183"/>
    </row>
    <row r="86" spans="1:15" ht="13.8" thickBot="1">
      <c r="A86" s="1205"/>
      <c r="B86" s="200"/>
      <c r="C86" s="161" t="str">
        <f>"S19="&amp;C85</f>
        <v>S19=</v>
      </c>
      <c r="D86" s="170"/>
      <c r="E86" s="170"/>
      <c r="F86" s="170"/>
      <c r="G86" s="170"/>
      <c r="H86" s="170"/>
      <c r="I86" s="170"/>
      <c r="J86" s="170"/>
      <c r="K86" s="199"/>
      <c r="L86" s="169"/>
    </row>
    <row r="87" spans="1:15" ht="12.9" customHeight="1" thickBot="1"/>
    <row r="88" spans="1:15" ht="12.9" customHeight="1">
      <c r="A88" s="1203" t="s">
        <v>231</v>
      </c>
      <c r="B88" s="197"/>
      <c r="C88" s="167"/>
      <c r="D88" s="167"/>
      <c r="E88" s="167"/>
      <c r="F88" s="167"/>
      <c r="G88" s="167"/>
      <c r="H88" s="167"/>
      <c r="I88" s="167"/>
      <c r="J88" s="167"/>
      <c r="K88" s="195"/>
      <c r="L88" s="190"/>
    </row>
    <row r="89" spans="1:15" ht="12.9" customHeight="1">
      <c r="A89" s="1204"/>
      <c r="B89" s="172"/>
      <c r="C89" s="194">
        <v>0</v>
      </c>
      <c r="K89" s="163"/>
      <c r="L89" s="174"/>
    </row>
    <row r="90" spans="1:15" ht="12.9" customHeight="1" thickBot="1">
      <c r="A90" s="1205"/>
      <c r="B90" s="170"/>
      <c r="C90" s="193" t="str">
        <f>"S20="&amp;DEC2HEX(C89,2)</f>
        <v>S20=00</v>
      </c>
      <c r="D90" s="170"/>
      <c r="E90" s="170"/>
      <c r="F90" s="170"/>
      <c r="G90" s="170"/>
      <c r="H90" s="170"/>
      <c r="I90" s="170"/>
      <c r="J90" s="170"/>
      <c r="K90" s="170"/>
      <c r="L90" s="169"/>
    </row>
    <row r="91" spans="1:15" ht="12.9" customHeight="1" thickBot="1"/>
    <row r="92" spans="1:15" ht="12.9" customHeight="1">
      <c r="A92" s="1203" t="s">
        <v>262</v>
      </c>
      <c r="B92" s="197"/>
      <c r="C92" s="167"/>
      <c r="D92" s="167"/>
      <c r="E92" s="167"/>
      <c r="F92" s="167"/>
      <c r="G92" s="167"/>
      <c r="H92" s="167"/>
      <c r="I92" s="167"/>
      <c r="J92" s="167"/>
      <c r="K92" s="195"/>
      <c r="L92" s="190"/>
    </row>
    <row r="93" spans="1:15" ht="12.9" customHeight="1">
      <c r="A93" s="1204"/>
      <c r="B93" s="172" t="s">
        <v>293</v>
      </c>
      <c r="C93" s="194" t="s">
        <v>952</v>
      </c>
      <c r="K93" s="163"/>
      <c r="L93" s="174"/>
    </row>
    <row r="94" spans="1:15" ht="12.9" customHeight="1" thickBot="1">
      <c r="A94" s="1205"/>
      <c r="B94" s="170"/>
      <c r="C94" s="193" t="str">
        <f>"S21="&amp;C93</f>
        <v>S21=27201</v>
      </c>
      <c r="D94" s="170"/>
      <c r="E94" s="170"/>
      <c r="F94" s="170"/>
      <c r="G94" s="170"/>
      <c r="H94" s="170"/>
      <c r="I94" s="170"/>
      <c r="J94" s="1206"/>
      <c r="K94" s="1206"/>
      <c r="L94" s="1207"/>
    </row>
    <row r="95" spans="1:15" ht="12.75" customHeight="1" thickBot="1">
      <c r="A95" s="198"/>
      <c r="B95" s="164"/>
      <c r="C95" s="158"/>
      <c r="D95" s="164"/>
      <c r="E95" s="164"/>
      <c r="F95" s="164"/>
      <c r="G95" s="164"/>
      <c r="H95" s="164"/>
      <c r="I95" s="164"/>
      <c r="J95" s="164"/>
      <c r="K95" s="164"/>
      <c r="L95" s="164"/>
    </row>
    <row r="96" spans="1:15" ht="12.75" customHeight="1">
      <c r="A96" s="1203" t="s">
        <v>267</v>
      </c>
      <c r="B96" s="197"/>
      <c r="C96" s="167"/>
      <c r="D96" s="167"/>
      <c r="E96" s="167"/>
      <c r="F96" s="167"/>
      <c r="G96" s="167"/>
      <c r="H96" s="167"/>
      <c r="I96" s="167"/>
      <c r="J96" s="167"/>
      <c r="K96" s="195"/>
      <c r="L96" s="190"/>
    </row>
    <row r="97" spans="1:15" ht="12.75" customHeight="1">
      <c r="A97" s="1204"/>
      <c r="B97" s="172" t="s">
        <v>284</v>
      </c>
      <c r="C97" s="194" t="s">
        <v>951</v>
      </c>
      <c r="K97" s="163"/>
      <c r="L97" s="174"/>
    </row>
    <row r="98" spans="1:15" ht="13.8" thickBot="1">
      <c r="A98" s="1205"/>
      <c r="B98" s="170"/>
      <c r="C98" s="193" t="str">
        <f>"S22="&amp;C97</f>
        <v>S22=80000</v>
      </c>
      <c r="D98" s="170"/>
      <c r="E98" s="170"/>
      <c r="F98" s="170"/>
      <c r="G98" s="170"/>
      <c r="H98" s="170"/>
      <c r="I98" s="170"/>
      <c r="J98" s="170"/>
      <c r="K98" s="170"/>
      <c r="L98" s="169"/>
    </row>
    <row r="99" spans="1:15" ht="13.8" thickBot="1">
      <c r="A99" s="1065"/>
      <c r="B99" s="164"/>
      <c r="C99" s="158"/>
      <c r="D99" s="164"/>
      <c r="E99" s="164"/>
      <c r="F99" s="164"/>
      <c r="G99" s="164"/>
      <c r="H99" s="164"/>
      <c r="I99" s="164"/>
      <c r="J99" s="164"/>
      <c r="K99" s="164"/>
      <c r="L99" s="164"/>
    </row>
    <row r="100" spans="1:15">
      <c r="A100" s="1184" t="s">
        <v>205</v>
      </c>
      <c r="B100" s="167"/>
      <c r="C100" s="167"/>
      <c r="D100" s="234"/>
      <c r="E100" s="234"/>
      <c r="F100" s="234"/>
      <c r="G100" s="234"/>
      <c r="H100" s="234"/>
      <c r="I100" s="234"/>
      <c r="J100" s="234"/>
      <c r="K100" s="233"/>
      <c r="L100" s="190"/>
    </row>
    <row r="101" spans="1:15" ht="12.75" customHeight="1">
      <c r="A101" s="1181"/>
      <c r="B101" s="156" t="s">
        <v>206</v>
      </c>
      <c r="C101" s="165">
        <v>3</v>
      </c>
      <c r="D101" s="232">
        <f>C101-1</f>
        <v>2</v>
      </c>
      <c r="E101" s="232" t="s">
        <v>164</v>
      </c>
      <c r="F101" s="232"/>
      <c r="G101" s="232" t="s">
        <v>263</v>
      </c>
      <c r="H101" s="232" t="str">
        <f>DEC2BIN(D101,3)</f>
        <v>010</v>
      </c>
      <c r="I101" s="232"/>
      <c r="J101" s="232"/>
      <c r="K101" s="231"/>
      <c r="L101" s="174"/>
    </row>
    <row r="102" spans="1:15" ht="17.25" customHeight="1">
      <c r="A102" s="1181"/>
      <c r="B102" s="156" t="s">
        <v>207</v>
      </c>
      <c r="C102" s="165">
        <v>30</v>
      </c>
      <c r="D102" s="232">
        <f>INT(C102/10) -1</f>
        <v>2</v>
      </c>
      <c r="E102" s="232" t="s">
        <v>163</v>
      </c>
      <c r="F102" s="232"/>
      <c r="G102" s="232" t="s">
        <v>264</v>
      </c>
      <c r="H102" s="232" t="str">
        <f>DEC2BIN(D102,5)</f>
        <v>00010</v>
      </c>
      <c r="I102" s="232"/>
      <c r="J102" s="232"/>
      <c r="K102" s="231"/>
      <c r="L102" s="230"/>
    </row>
    <row r="103" spans="1:15" ht="12.9" customHeight="1" thickBot="1">
      <c r="A103" s="1185"/>
      <c r="B103" s="162"/>
      <c r="C103" s="161" t="str">
        <f>"S23="&amp;DEC2HEX( D101 + D102*8,2)</f>
        <v>S23=12</v>
      </c>
      <c r="D103" s="162"/>
      <c r="E103" s="162"/>
      <c r="F103" s="162"/>
      <c r="G103" s="162"/>
      <c r="H103" s="162"/>
      <c r="I103" s="162"/>
      <c r="J103" s="162"/>
      <c r="K103" s="162"/>
      <c r="L103" s="209"/>
    </row>
    <row r="104" spans="1:15" ht="12.9" customHeight="1" thickBot="1">
      <c r="A104" s="229"/>
      <c r="C104" s="163"/>
    </row>
    <row r="105" spans="1:15" ht="12.9" customHeight="1">
      <c r="A105" s="1209"/>
      <c r="B105" s="1210"/>
      <c r="C105" s="1210"/>
      <c r="D105" s="1210"/>
      <c r="E105" s="1210"/>
      <c r="F105" s="1210"/>
      <c r="G105" s="1210"/>
      <c r="H105" s="1210"/>
      <c r="I105" s="1210"/>
      <c r="J105" s="1210"/>
      <c r="K105" s="167"/>
      <c r="L105" s="190"/>
    </row>
    <row r="106" spans="1:15" ht="12.9" customHeight="1">
      <c r="A106" s="1181" t="s">
        <v>208</v>
      </c>
      <c r="B106" s="156" t="s">
        <v>209</v>
      </c>
      <c r="C106" s="165">
        <v>0</v>
      </c>
      <c r="D106" s="228" t="s">
        <v>156</v>
      </c>
      <c r="E106" s="228"/>
      <c r="F106" s="228"/>
      <c r="G106" s="228"/>
      <c r="H106" s="228"/>
      <c r="I106" s="228"/>
      <c r="J106" s="228"/>
      <c r="L106" s="174"/>
    </row>
    <row r="107" spans="1:15" ht="12.9" customHeight="1" thickBot="1">
      <c r="A107" s="1185"/>
      <c r="B107" s="162"/>
      <c r="C107" s="1211" t="str">
        <f>"S24="&amp;DEC2HEX( C106,2)</f>
        <v>S24=00</v>
      </c>
      <c r="D107" s="1211"/>
      <c r="E107" s="1211"/>
      <c r="F107" s="162"/>
      <c r="G107" s="162"/>
      <c r="H107" s="162"/>
      <c r="I107" s="162"/>
      <c r="J107" s="162"/>
      <c r="K107" s="162"/>
      <c r="L107" s="209"/>
    </row>
    <row r="108" spans="1:15" ht="13.8" thickBot="1">
      <c r="A108" s="198"/>
      <c r="B108" s="164"/>
      <c r="C108" s="158"/>
      <c r="D108" s="164"/>
      <c r="E108" s="164"/>
      <c r="F108" s="164"/>
      <c r="G108" s="164"/>
      <c r="H108" s="164"/>
      <c r="I108" s="164"/>
      <c r="J108" s="164"/>
      <c r="K108" s="164"/>
      <c r="L108" s="164"/>
      <c r="M108" s="164"/>
      <c r="N108" s="1202"/>
      <c r="O108" s="1202"/>
    </row>
    <row r="109" spans="1:15">
      <c r="A109" s="1203" t="s">
        <v>950</v>
      </c>
      <c r="B109" s="197"/>
      <c r="C109" s="167"/>
      <c r="D109" s="167"/>
      <c r="E109" s="167"/>
      <c r="F109" s="167"/>
      <c r="G109" s="167"/>
      <c r="H109" s="167"/>
      <c r="I109" s="167"/>
      <c r="J109" s="167"/>
      <c r="K109" s="195"/>
      <c r="L109" s="190"/>
      <c r="N109" s="1202"/>
      <c r="O109" s="1202"/>
    </row>
    <row r="110" spans="1:15">
      <c r="A110" s="1204"/>
      <c r="B110" s="172"/>
      <c r="C110" s="194">
        <v>0</v>
      </c>
      <c r="D110" s="165">
        <v>0</v>
      </c>
      <c r="K110" s="163"/>
      <c r="L110" s="174"/>
      <c r="N110" s="1202"/>
      <c r="O110" s="1202"/>
    </row>
    <row r="111" spans="1:15" ht="13.8" thickBot="1">
      <c r="A111" s="1205"/>
      <c r="B111" s="170"/>
      <c r="C111" s="193" t="str">
        <f>"S25="&amp;DEC2HEX(C110,2)</f>
        <v>S25=00</v>
      </c>
      <c r="D111" s="193" t="str">
        <f>"S26="&amp;DEC2HEX(D110,2)</f>
        <v>S26=00</v>
      </c>
      <c r="E111" s="170"/>
      <c r="F111" s="170"/>
      <c r="G111" s="170"/>
      <c r="H111" s="170"/>
      <c r="I111" s="170"/>
      <c r="J111" s="170"/>
      <c r="K111" s="170"/>
      <c r="L111" s="169"/>
      <c r="N111" s="1202"/>
      <c r="O111" s="1202"/>
    </row>
    <row r="112" spans="1:15" ht="12" customHeight="1" thickBot="1">
      <c r="A112" s="192"/>
      <c r="B112" s="192"/>
      <c r="C112" s="192"/>
      <c r="D112" s="192"/>
      <c r="E112" s="192"/>
      <c r="F112" s="192"/>
      <c r="G112" s="192"/>
      <c r="H112" s="192"/>
      <c r="I112" s="192"/>
      <c r="J112" s="192"/>
      <c r="N112" s="1202"/>
      <c r="O112" s="1202"/>
    </row>
    <row r="113" spans="1:15">
      <c r="A113" s="180"/>
      <c r="B113" s="167"/>
      <c r="C113" s="179"/>
      <c r="D113" s="178"/>
      <c r="E113" s="178"/>
      <c r="F113" s="178"/>
      <c r="G113" s="178"/>
      <c r="H113" s="178"/>
      <c r="I113" s="178"/>
      <c r="J113" s="178"/>
      <c r="K113" s="178"/>
      <c r="L113" s="177"/>
      <c r="N113" s="1202"/>
      <c r="O113" s="1202"/>
    </row>
    <row r="114" spans="1:15" ht="12.75" customHeight="1">
      <c r="A114" s="1208" t="s">
        <v>949</v>
      </c>
      <c r="B114" s="159" t="s">
        <v>948</v>
      </c>
      <c r="C114" s="175">
        <v>0</v>
      </c>
      <c r="D114" s="159"/>
      <c r="E114" s="159"/>
      <c r="F114" s="159"/>
      <c r="G114" s="159"/>
      <c r="H114" s="159"/>
      <c r="I114" s="159"/>
      <c r="J114" s="159"/>
      <c r="K114" s="163"/>
      <c r="L114" s="174"/>
    </row>
    <row r="115" spans="1:15">
      <c r="A115" s="1208"/>
      <c r="B115" s="159" t="s">
        <v>947</v>
      </c>
      <c r="C115" s="175">
        <v>1</v>
      </c>
      <c r="D115" s="159"/>
      <c r="E115" s="159"/>
      <c r="F115" s="159"/>
      <c r="G115" s="159"/>
      <c r="H115" s="159"/>
      <c r="I115" s="159"/>
      <c r="J115" s="159"/>
      <c r="K115" s="163"/>
      <c r="L115" s="174"/>
    </row>
    <row r="116" spans="1:15">
      <c r="A116" s="1208"/>
      <c r="B116" s="176" t="s">
        <v>946</v>
      </c>
      <c r="C116" s="175">
        <v>31</v>
      </c>
      <c r="E116" s="159"/>
      <c r="F116" s="159"/>
      <c r="G116" s="159"/>
      <c r="H116" s="159"/>
      <c r="I116" s="159"/>
      <c r="J116" s="159"/>
      <c r="K116" s="163"/>
      <c r="L116" s="174"/>
    </row>
    <row r="117" spans="1:15">
      <c r="A117" s="1208"/>
      <c r="B117" s="172"/>
      <c r="C117" s="158" t="str">
        <f>"S27="&amp;BIN2HEX(C114&amp;C115&amp;0&amp;DEC2BIN(C116,5),2)</f>
        <v>S27=5F</v>
      </c>
      <c r="K117" s="163"/>
      <c r="L117" s="174"/>
    </row>
    <row r="118" spans="1:15" ht="13.8" thickBot="1">
      <c r="A118" s="171"/>
      <c r="B118" s="170"/>
      <c r="C118" s="170"/>
      <c r="D118" s="170"/>
      <c r="E118" s="170"/>
      <c r="F118" s="170"/>
      <c r="G118" s="170"/>
      <c r="H118" s="170"/>
      <c r="I118" s="170"/>
      <c r="J118" s="170"/>
      <c r="K118" s="170"/>
      <c r="L118" s="169"/>
    </row>
    <row r="119" spans="1:15" ht="13.8" thickBot="1"/>
    <row r="120" spans="1:15">
      <c r="A120" s="1203" t="s">
        <v>945</v>
      </c>
      <c r="B120" s="197"/>
      <c r="C120" s="167"/>
      <c r="D120" s="167"/>
      <c r="E120" s="167"/>
      <c r="F120" s="167"/>
      <c r="G120" s="167"/>
      <c r="H120" s="167"/>
      <c r="I120" s="167"/>
      <c r="J120" s="167"/>
      <c r="K120" s="195"/>
      <c r="L120" s="190"/>
    </row>
    <row r="121" spans="1:15">
      <c r="A121" s="1204"/>
      <c r="B121" s="172"/>
      <c r="C121" s="165">
        <v>0</v>
      </c>
      <c r="D121" s="165">
        <v>0</v>
      </c>
      <c r="K121" s="163"/>
      <c r="L121" s="174"/>
    </row>
    <row r="122" spans="1:15" ht="13.8" thickBot="1">
      <c r="A122" s="1205"/>
      <c r="B122" s="170"/>
      <c r="C122" s="193" t="str">
        <f>"S28="&amp;DEC2HEX(C121,2)</f>
        <v>S28=00</v>
      </c>
      <c r="D122" s="193" t="str">
        <f>"S29="&amp;DEC2HEX(D121,2)</f>
        <v>S29=00</v>
      </c>
      <c r="E122" s="170"/>
      <c r="F122" s="170"/>
      <c r="G122" s="170"/>
      <c r="H122" s="170"/>
      <c r="I122" s="170"/>
      <c r="J122" s="170"/>
      <c r="K122" s="170"/>
      <c r="L122" s="169"/>
    </row>
  </sheetData>
  <mergeCells count="38">
    <mergeCell ref="A114:A117"/>
    <mergeCell ref="A120:A122"/>
    <mergeCell ref="A100:A103"/>
    <mergeCell ref="A105:J105"/>
    <mergeCell ref="A106:A107"/>
    <mergeCell ref="C107:E107"/>
    <mergeCell ref="N108:O113"/>
    <mergeCell ref="A109:A111"/>
    <mergeCell ref="A80:A82"/>
    <mergeCell ref="A84:A86"/>
    <mergeCell ref="A88:A90"/>
    <mergeCell ref="A92:A94"/>
    <mergeCell ref="J94:L94"/>
    <mergeCell ref="A96:A98"/>
    <mergeCell ref="N78:O78"/>
    <mergeCell ref="A47:A50"/>
    <mergeCell ref="A53:A55"/>
    <mergeCell ref="C59:G59"/>
    <mergeCell ref="C61:G61"/>
    <mergeCell ref="C63:G63"/>
    <mergeCell ref="C65:G65"/>
    <mergeCell ref="C67:G67"/>
    <mergeCell ref="C69:G69"/>
    <mergeCell ref="C71:G71"/>
    <mergeCell ref="C73:G73"/>
    <mergeCell ref="A76:A78"/>
    <mergeCell ref="A41:A43"/>
    <mergeCell ref="B5:L5"/>
    <mergeCell ref="A7:A9"/>
    <mergeCell ref="A11:A13"/>
    <mergeCell ref="A14:J14"/>
    <mergeCell ref="A16:A18"/>
    <mergeCell ref="E17:I18"/>
    <mergeCell ref="A20:A22"/>
    <mergeCell ref="A24:A25"/>
    <mergeCell ref="C26:E26"/>
    <mergeCell ref="A31:A37"/>
    <mergeCell ref="J38:L38"/>
  </mergeCells>
  <conditionalFormatting sqref="O14">
    <cfRule type="expression" dxfId="277" priority="8" stopIfTrue="1">
      <formula>#REF!="x"</formula>
    </cfRule>
  </conditionalFormatting>
  <conditionalFormatting sqref="D16:J16">
    <cfRule type="expression" dxfId="276" priority="7" stopIfTrue="1">
      <formula>$C$24=1</formula>
    </cfRule>
  </conditionalFormatting>
  <conditionalFormatting sqref="C22">
    <cfRule type="expression" dxfId="275" priority="6" stopIfTrue="1">
      <formula>$C$20=0</formula>
    </cfRule>
  </conditionalFormatting>
  <conditionalFormatting sqref="C20">
    <cfRule type="expression" dxfId="274" priority="5" stopIfTrue="1">
      <formula>$C$24=1</formula>
    </cfRule>
  </conditionalFormatting>
  <conditionalFormatting sqref="C22">
    <cfRule type="expression" dxfId="273" priority="9" stopIfTrue="1">
      <formula>$C$24=1</formula>
    </cfRule>
    <cfRule type="cellIs" priority="10" stopIfTrue="1" operator="greaterThan">
      <formula>$C$17 + $C$18 * $B$22/60</formula>
    </cfRule>
  </conditionalFormatting>
  <conditionalFormatting sqref="N26:N27">
    <cfRule type="expression" dxfId="272" priority="2" stopIfTrue="1">
      <formula>$C$20=0</formula>
    </cfRule>
  </conditionalFormatting>
  <conditionalFormatting sqref="N25:N26">
    <cfRule type="expression" dxfId="271" priority="1" stopIfTrue="1">
      <formula>$C$24=1</formula>
    </cfRule>
  </conditionalFormatting>
  <conditionalFormatting sqref="N27">
    <cfRule type="expression" dxfId="270" priority="3" stopIfTrue="1">
      <formula>$C$24=1</formula>
    </cfRule>
    <cfRule type="cellIs" priority="4" stopIfTrue="1" operator="greaterThan">
      <formula>$C$17 + $C$18 * $B$22/60</formula>
    </cfRule>
  </conditionalFormatting>
  <dataValidations count="15">
    <dataValidation type="whole" allowBlank="1" showInputMessage="1" showErrorMessage="1" sqref="C49" xr:uid="{835CD439-8E6D-427A-B5D1-50D0068DA1E4}">
      <formula1>100</formula1>
      <formula2>1000</formula2>
    </dataValidation>
    <dataValidation type="whole" allowBlank="1" showInputMessage="1" showErrorMessage="1" sqref="C50" xr:uid="{F93F78EF-69DC-4D64-8605-D76712936945}">
      <formula1>5</formula1>
      <formula2>360</formula2>
    </dataValidation>
    <dataValidation type="custom" errorStyle="warning" allowBlank="1" showInputMessage="1" showErrorMessage="1" sqref="O13" xr:uid="{66AEEE5D-5215-4385-9B3F-8D0F3BB8BB75}">
      <formula1>IF(O12=0,0)</formula1>
    </dataValidation>
    <dataValidation type="whole" allowBlank="1" showInputMessage="1" showErrorMessage="1" sqref="C24:C25 C114:C115 C41 C36 C32:C33 C47:C48" xr:uid="{FD80A02B-C0F6-4D17-9985-429AD1029D7B}">
      <formula1>0</formula1>
      <formula2>1</formula2>
    </dataValidation>
    <dataValidation type="whole" allowBlank="1" showInputMessage="1" showErrorMessage="1" sqref="C12" xr:uid="{BD0DC63D-6FAF-4EB7-AAA6-CE69A70FC247}">
      <formula1>0</formula1>
      <formula2>60</formula2>
    </dataValidation>
    <dataValidation type="whole" allowBlank="1" showInputMessage="1" showErrorMessage="1" sqref="C17" xr:uid="{24F54043-04D1-45EB-AB28-B51793CCF22D}">
      <formula1>0</formula1>
      <formula2>23</formula2>
    </dataValidation>
    <dataValidation type="whole" allowBlank="1" showInputMessage="1" showErrorMessage="1" sqref="C18" xr:uid="{4116225C-C17F-47A4-9C07-3E5C0E55233C}">
      <formula1>0</formula1>
      <formula2>59</formula2>
    </dataValidation>
    <dataValidation type="whole" allowBlank="1" showInputMessage="1" showErrorMessage="1" sqref="C106" xr:uid="{CAA12946-861D-484E-AA29-79BD615FBB00}">
      <formula1>0</formula1>
      <formula2>14</formula2>
    </dataValidation>
    <dataValidation type="whole" allowBlank="1" showInputMessage="1" showErrorMessage="1" sqref="C30 C42" xr:uid="{794C5A8A-74BE-4897-933A-28E85108AAB4}">
      <formula1>0</formula1>
      <formula2>2</formula2>
    </dataValidation>
    <dataValidation type="whole" operator="lessThanOrEqual" allowBlank="1" showInputMessage="1" showErrorMessage="1" sqref="C20" xr:uid="{ABCC3E93-005F-4751-89DF-74E215A8D339}">
      <formula1>7</formula1>
    </dataValidation>
    <dataValidation type="whole" allowBlank="1" showInputMessage="1" showErrorMessage="1" sqref="N27" xr:uid="{57A846F2-9FC7-43E2-B464-A393FCCE8C6B}">
      <formula1>N22 + N23/60</formula1>
      <formula2>22</formula2>
    </dataValidation>
    <dataValidation type="whole" allowBlank="1" showInputMessage="1" showErrorMessage="1" sqref="C22" xr:uid="{86D35CC3-EDDF-49EE-A9ED-257F9D46528B}">
      <formula1>C17 + C18/60</formula1>
      <formula2>23</formula2>
    </dataValidation>
    <dataValidation type="whole" allowBlank="1" showInputMessage="1" showErrorMessage="1" sqref="C43" xr:uid="{A6685320-C4D0-4426-9DDC-85102543E20A}">
      <formula1>0</formula1>
      <formula2>255</formula2>
    </dataValidation>
    <dataValidation type="whole" allowBlank="1" showInputMessage="1" showErrorMessage="1" sqref="C116" xr:uid="{2D336647-CB49-4106-927F-F41CBCD44471}">
      <formula1>0</formula1>
      <formula2>31</formula2>
    </dataValidation>
    <dataValidation type="whole" allowBlank="1" showInputMessage="1" showErrorMessage="1" sqref="C34:C35 C31" xr:uid="{AB1A1CEE-A320-4B40-9BA7-E0E0517140AE}">
      <formula1>0</formula1>
      <formula2>0</formula2>
    </dataValidation>
  </dataValidations>
  <pageMargins left="0.75" right="0.75" top="1" bottom="1" header="0.5" footer="0.5"/>
  <pageSetup paperSize="9"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46BB9-FB2B-47BB-BEC6-FA1A7F8E3444}">
  <sheetPr codeName="Sheet33"/>
  <dimension ref="A1:AL1000"/>
  <sheetViews>
    <sheetView zoomScaleNormal="100" workbookViewId="0">
      <selection activeCell="H2" sqref="H2"/>
    </sheetView>
  </sheetViews>
  <sheetFormatPr defaultColWidth="0" defaultRowHeight="0" customHeight="1" zeroHeight="1"/>
  <cols>
    <col min="1" max="1" width="14.44140625" style="954" customWidth="1"/>
    <col min="2" max="2" width="9.33203125" style="954" customWidth="1"/>
    <col min="3" max="3" width="9.5546875" style="954" customWidth="1"/>
    <col min="4" max="4" width="8.88671875" style="954" customWidth="1"/>
    <col min="5" max="5" width="8.6640625" style="954" customWidth="1"/>
    <col min="6" max="6" width="8.88671875" style="954" customWidth="1"/>
    <col min="7" max="7" width="6.44140625" style="998" customWidth="1"/>
    <col min="8" max="8" width="25.5546875" style="954" customWidth="1"/>
    <col min="9" max="9" width="14.5546875" style="954" customWidth="1"/>
    <col min="10" max="10" width="4.33203125" style="954" customWidth="1"/>
    <col min="11" max="11" width="5.5546875" style="954" customWidth="1"/>
    <col min="12" max="12" width="5.6640625" style="954" customWidth="1"/>
    <col min="13" max="13" width="6" style="954" customWidth="1"/>
    <col min="14" max="14" width="4.88671875" style="954" customWidth="1"/>
    <col min="15" max="15" width="5.44140625" style="954" customWidth="1"/>
    <col min="16" max="16" width="3.88671875" style="954" customWidth="1"/>
    <col min="17" max="17" width="6.44140625" style="954" customWidth="1"/>
    <col min="18" max="27" width="9.109375" style="954" customWidth="1"/>
    <col min="28" max="16384" width="0" style="156" hidden="1"/>
  </cols>
  <sheetData>
    <row r="1" spans="1:35" s="885" customFormat="1" ht="23.25" customHeight="1">
      <c r="A1" s="1129" t="s">
        <v>170</v>
      </c>
      <c r="B1" s="1130"/>
      <c r="C1" s="1130"/>
      <c r="D1" s="1130"/>
      <c r="E1" s="1130"/>
      <c r="F1" s="1130"/>
      <c r="G1" s="1212"/>
      <c r="H1" s="640" t="s">
        <v>1002</v>
      </c>
      <c r="I1" s="1080"/>
      <c r="J1" s="1080"/>
      <c r="K1" s="1080"/>
      <c r="L1" s="1080"/>
      <c r="M1" s="1080"/>
      <c r="N1" s="1080"/>
      <c r="O1" s="1080"/>
      <c r="P1" s="1081"/>
      <c r="Q1" s="1081"/>
      <c r="R1" s="1081"/>
      <c r="S1" s="1081"/>
      <c r="T1" s="1081"/>
      <c r="U1" s="1081"/>
      <c r="V1" s="1081"/>
    </row>
    <row r="2" spans="1:35" s="782" customFormat="1" ht="12.9" customHeight="1" thickBot="1">
      <c r="A2" s="1131" t="s">
        <v>964</v>
      </c>
      <c r="B2" s="1131"/>
      <c r="C2" s="1131"/>
      <c r="D2" s="1131"/>
      <c r="E2" s="1131"/>
      <c r="F2" s="1131"/>
      <c r="G2" s="1082"/>
      <c r="H2" s="1083"/>
      <c r="I2" s="1082"/>
      <c r="J2" s="1084"/>
      <c r="K2" s="1132" t="str">
        <f>H16</f>
        <v>Contact Reason</v>
      </c>
      <c r="L2" s="888" t="s">
        <v>273</v>
      </c>
      <c r="M2" s="889"/>
      <c r="N2" s="889"/>
      <c r="O2" s="890"/>
      <c r="P2" s="891" t="str">
        <f>MID($C16,1,1)</f>
        <v>0</v>
      </c>
      <c r="Q2" s="12"/>
      <c r="R2" s="12"/>
      <c r="W2" s="12"/>
      <c r="AC2" s="12"/>
      <c r="AD2" s="12"/>
      <c r="AE2" s="12"/>
      <c r="AF2" s="12"/>
    </row>
    <row r="3" spans="1:35" s="782" customFormat="1" ht="12.9" customHeight="1">
      <c r="A3" s="1131"/>
      <c r="B3" s="1131"/>
      <c r="C3" s="1131"/>
      <c r="D3" s="1131"/>
      <c r="E3" s="1131"/>
      <c r="F3" s="1131"/>
      <c r="G3" s="1082"/>
      <c r="H3" s="1082"/>
      <c r="I3" s="1082"/>
      <c r="J3" s="1084"/>
      <c r="K3" s="1133"/>
      <c r="L3" s="888" t="s">
        <v>172</v>
      </c>
      <c r="M3" s="889"/>
      <c r="N3" s="889"/>
      <c r="O3" s="890"/>
      <c r="P3" s="891" t="str">
        <f>MID($C16,2,1)</f>
        <v>0</v>
      </c>
      <c r="Q3" s="12"/>
      <c r="R3" s="1135" t="s">
        <v>1</v>
      </c>
      <c r="S3" s="1136"/>
      <c r="T3" s="1136"/>
      <c r="U3" s="1136"/>
      <c r="V3" s="1137"/>
      <c r="W3" s="1137"/>
      <c r="X3" s="1138"/>
      <c r="AC3" s="12"/>
      <c r="AD3" s="12"/>
      <c r="AE3" s="12"/>
      <c r="AF3" s="12"/>
    </row>
    <row r="4" spans="1:35" s="782" customFormat="1" ht="12.9" customHeight="1">
      <c r="A4" s="1131"/>
      <c r="B4" s="1131"/>
      <c r="C4" s="1131"/>
      <c r="D4" s="1131"/>
      <c r="E4" s="1131"/>
      <c r="F4" s="1131"/>
      <c r="G4" s="1082"/>
      <c r="H4" s="1082"/>
      <c r="I4" s="1082"/>
      <c r="J4" s="1084"/>
      <c r="K4" s="1133"/>
      <c r="L4" s="888" t="s">
        <v>965</v>
      </c>
      <c r="M4" s="889"/>
      <c r="N4" s="889"/>
      <c r="O4" s="890"/>
      <c r="P4" s="891" t="str">
        <f>MID($C16,3,1)</f>
        <v>1</v>
      </c>
      <c r="R4" s="1139"/>
      <c r="S4" s="1140"/>
      <c r="T4" s="1140"/>
      <c r="U4" s="1140"/>
      <c r="V4" s="1141"/>
      <c r="W4" s="1141"/>
      <c r="X4" s="1142"/>
      <c r="AC4" s="12"/>
      <c r="AD4" s="12"/>
      <c r="AE4" s="12"/>
      <c r="AF4" s="12"/>
    </row>
    <row r="5" spans="1:35" s="782" customFormat="1" ht="12.9" customHeight="1" thickBot="1">
      <c r="A5" s="1131"/>
      <c r="B5" s="1131"/>
      <c r="C5" s="1131"/>
      <c r="D5" s="1131"/>
      <c r="E5" s="1131"/>
      <c r="F5" s="1131"/>
      <c r="G5" s="1082"/>
      <c r="H5" s="1082"/>
      <c r="I5" s="1082"/>
      <c r="J5" s="1084"/>
      <c r="K5" s="1133"/>
      <c r="L5" s="888" t="s">
        <v>174</v>
      </c>
      <c r="M5" s="889"/>
      <c r="N5" s="889"/>
      <c r="O5" s="890"/>
      <c r="P5" s="891" t="str">
        <f>MID($C16,4,1)</f>
        <v>0</v>
      </c>
      <c r="R5" s="1143"/>
      <c r="S5" s="1144"/>
      <c r="T5" s="1144"/>
      <c r="U5" s="1144"/>
      <c r="V5" s="1145"/>
      <c r="W5" s="1145"/>
      <c r="X5" s="1146"/>
      <c r="AC5" s="12"/>
      <c r="AD5" s="12"/>
      <c r="AE5" s="12"/>
      <c r="AF5" s="12"/>
    </row>
    <row r="6" spans="1:35" s="782" customFormat="1" ht="12.9" customHeight="1">
      <c r="A6" s="1131"/>
      <c r="B6" s="1131"/>
      <c r="C6" s="1131"/>
      <c r="D6" s="1131"/>
      <c r="E6" s="1131"/>
      <c r="F6" s="1131"/>
      <c r="G6" s="1082"/>
      <c r="H6" s="1082"/>
      <c r="I6" s="1082"/>
      <c r="J6" s="1085"/>
      <c r="K6" s="1133"/>
      <c r="L6" s="888" t="s">
        <v>177</v>
      </c>
      <c r="M6" s="889"/>
      <c r="N6" s="889"/>
      <c r="O6" s="890"/>
      <c r="P6" s="891" t="str">
        <f>MID($C16,5,1)</f>
        <v>0</v>
      </c>
      <c r="R6" s="12" t="s">
        <v>240</v>
      </c>
      <c r="S6" s="886"/>
      <c r="AC6" s="12"/>
      <c r="AD6" s="12"/>
      <c r="AE6" s="12"/>
      <c r="AF6" s="12"/>
    </row>
    <row r="7" spans="1:35" s="782" customFormat="1" ht="12.9" customHeight="1">
      <c r="A7" s="1131"/>
      <c r="B7" s="1131"/>
      <c r="C7" s="1131"/>
      <c r="D7" s="1131"/>
      <c r="E7" s="1131"/>
      <c r="F7" s="1131"/>
      <c r="G7" s="1082"/>
      <c r="H7" s="1085"/>
      <c r="I7" s="1082"/>
      <c r="J7" s="1085"/>
      <c r="K7" s="1133"/>
      <c r="L7" s="888" t="s">
        <v>175</v>
      </c>
      <c r="M7" s="889"/>
      <c r="N7" s="889"/>
      <c r="O7" s="890"/>
      <c r="P7" s="891" t="str">
        <f>MID($C16,6,1)</f>
        <v>0</v>
      </c>
      <c r="R7" s="983" t="s">
        <v>237</v>
      </c>
      <c r="S7" s="983" t="s">
        <v>966</v>
      </c>
      <c r="T7" s="1086"/>
      <c r="U7" s="1086"/>
      <c r="V7" s="1086"/>
      <c r="W7" s="1086"/>
      <c r="X7" s="1086"/>
      <c r="Y7" s="1086"/>
      <c r="Z7" s="1086"/>
      <c r="AC7" s="12"/>
      <c r="AD7" s="12"/>
      <c r="AE7" s="12"/>
      <c r="AF7" s="12"/>
    </row>
    <row r="8" spans="1:35" s="782" customFormat="1" ht="12.9" customHeight="1" thickBot="1">
      <c r="A8" s="1131"/>
      <c r="B8" s="1131"/>
      <c r="C8" s="1131"/>
      <c r="D8" s="1131"/>
      <c r="E8" s="1131"/>
      <c r="F8" s="1131"/>
      <c r="G8" s="1082"/>
      <c r="H8" s="1082"/>
      <c r="I8" s="1082"/>
      <c r="J8" s="1085"/>
      <c r="K8" s="1133"/>
      <c r="L8" s="888" t="s">
        <v>176</v>
      </c>
      <c r="M8" s="889"/>
      <c r="N8" s="889"/>
      <c r="O8" s="890"/>
      <c r="P8" s="891" t="str">
        <f>MID($C16,7,1)</f>
        <v>0</v>
      </c>
      <c r="R8" s="983" t="s">
        <v>238</v>
      </c>
      <c r="S8" s="1107" t="s">
        <v>967</v>
      </c>
      <c r="T8" s="886"/>
      <c r="U8" s="886"/>
      <c r="V8" s="886"/>
      <c r="W8" s="886"/>
      <c r="X8" s="886"/>
      <c r="Y8" s="886"/>
      <c r="Z8" s="886"/>
      <c r="AC8" s="12"/>
      <c r="AD8" s="12"/>
      <c r="AE8" s="12"/>
      <c r="AF8" s="12"/>
    </row>
    <row r="9" spans="1:35" s="782" customFormat="1" ht="12.9" customHeight="1">
      <c r="A9" s="1131"/>
      <c r="B9" s="1131"/>
      <c r="C9" s="1131"/>
      <c r="D9" s="1131"/>
      <c r="E9" s="1131"/>
      <c r="F9" s="1131"/>
      <c r="G9" s="892">
        <v>1</v>
      </c>
      <c r="H9" s="893" t="s">
        <v>162</v>
      </c>
      <c r="K9" s="1134"/>
      <c r="L9" s="888" t="s">
        <v>186</v>
      </c>
      <c r="M9" s="889"/>
      <c r="N9" s="889"/>
      <c r="O9" s="890"/>
      <c r="P9" s="891" t="str">
        <f>MID($C16,8,1)</f>
        <v>0</v>
      </c>
      <c r="R9" s="983" t="s">
        <v>239</v>
      </c>
      <c r="S9" s="983" t="s">
        <v>963</v>
      </c>
      <c r="T9" s="886"/>
      <c r="U9" s="886"/>
      <c r="V9" s="886"/>
      <c r="W9" s="886"/>
      <c r="X9" s="886"/>
      <c r="Y9" s="886"/>
      <c r="Z9" s="886"/>
      <c r="AC9" s="12"/>
      <c r="AD9" s="12"/>
      <c r="AE9" s="12"/>
      <c r="AF9" s="12"/>
    </row>
    <row r="10" spans="1:35" s="782" customFormat="1" ht="12.9" customHeight="1" thickBot="1">
      <c r="A10" s="1131"/>
      <c r="B10" s="1131"/>
      <c r="C10" s="1131"/>
      <c r="D10" s="1131"/>
      <c r="E10" s="1131"/>
      <c r="F10" s="1131"/>
      <c r="G10" s="894"/>
      <c r="H10" s="895"/>
      <c r="I10" s="896"/>
      <c r="J10" s="896"/>
      <c r="K10" s="77"/>
      <c r="L10" s="14"/>
      <c r="M10" s="14"/>
      <c r="N10" s="14"/>
      <c r="O10" s="14"/>
      <c r="P10" s="14"/>
      <c r="R10" s="983" t="s">
        <v>1003</v>
      </c>
      <c r="S10" s="983" t="s">
        <v>1002</v>
      </c>
      <c r="T10" s="886"/>
      <c r="U10" s="886"/>
      <c r="V10" s="886"/>
      <c r="W10" s="886"/>
      <c r="X10" s="886"/>
      <c r="Y10" s="886"/>
      <c r="Z10" s="886"/>
    </row>
    <row r="11" spans="1:35" s="782" customFormat="1" ht="12.9" customHeight="1">
      <c r="A11" s="1131"/>
      <c r="B11" s="1131"/>
      <c r="C11" s="1131"/>
      <c r="D11" s="1131"/>
      <c r="E11" s="1131"/>
      <c r="F11" s="1131"/>
      <c r="G11" s="897"/>
      <c r="K11" s="1132" t="str">
        <f>H17</f>
        <v>Alarm/ Status</v>
      </c>
      <c r="L11" s="888" t="s">
        <v>178</v>
      </c>
      <c r="M11" s="889"/>
      <c r="N11" s="889"/>
      <c r="O11" s="890"/>
      <c r="P11" s="891" t="str">
        <f>MID($C17,1,1)</f>
        <v>0</v>
      </c>
      <c r="Q11" s="12"/>
      <c r="R11" s="983" t="s">
        <v>1001</v>
      </c>
      <c r="S11" s="983" t="s">
        <v>1000</v>
      </c>
      <c r="T11" s="1087"/>
      <c r="U11" s="1087"/>
      <c r="V11" s="1087"/>
      <c r="W11" s="1087"/>
      <c r="X11" s="1087"/>
      <c r="Y11" s="1087"/>
      <c r="Z11" s="1087"/>
      <c r="AA11" s="12"/>
    </row>
    <row r="12" spans="1:35" s="782" customFormat="1" ht="12.9" customHeight="1">
      <c r="A12" s="899"/>
      <c r="B12" s="900"/>
      <c r="D12" s="900"/>
      <c r="E12" s="900"/>
      <c r="F12" s="900"/>
      <c r="G12" s="897" t="s">
        <v>141</v>
      </c>
      <c r="K12" s="1133"/>
      <c r="L12" s="888" t="s">
        <v>179</v>
      </c>
      <c r="M12" s="889"/>
      <c r="N12" s="889"/>
      <c r="O12" s="890"/>
      <c r="P12" s="891" t="str">
        <f>MID($C17,2,1)</f>
        <v>0</v>
      </c>
      <c r="Q12" s="901"/>
      <c r="T12" s="886"/>
      <c r="U12" s="886"/>
      <c r="V12" s="886"/>
      <c r="W12" s="886"/>
      <c r="X12" s="886"/>
      <c r="Y12" s="886"/>
      <c r="Z12" s="886"/>
      <c r="AA12" s="12"/>
    </row>
    <row r="13" spans="1:35" s="782" customFormat="1" ht="12.9" customHeight="1">
      <c r="A13" s="782" t="str">
        <f t="shared" ref="A13:A29" si="0">MID($H$1,$G$9+2*G13,2)</f>
        <v>29</v>
      </c>
      <c r="B13" s="902" t="str">
        <f t="shared" ref="B13:B29" si="1">HEX2BIN(A13,8)</f>
        <v>00101001</v>
      </c>
      <c r="C13" s="903">
        <f>HEX2DEC(A13)</f>
        <v>41</v>
      </c>
      <c r="D13" s="1088"/>
      <c r="E13" s="1088"/>
      <c r="F13" s="1088"/>
      <c r="G13" s="897">
        <v>0</v>
      </c>
      <c r="H13" s="904" t="s">
        <v>142</v>
      </c>
      <c r="I13" s="905" t="str">
        <f>IF(C13=41,"TEK908",)</f>
        <v>TEK908</v>
      </c>
      <c r="K13" s="1133"/>
      <c r="L13" s="888" t="s">
        <v>180</v>
      </c>
      <c r="M13" s="889"/>
      <c r="N13" s="889"/>
      <c r="O13" s="890"/>
      <c r="P13" s="891" t="str">
        <f>MID($C17,3,1)</f>
        <v>0</v>
      </c>
      <c r="Q13" s="901"/>
      <c r="S13" s="156"/>
      <c r="T13" s="901"/>
      <c r="Z13" s="901"/>
      <c r="AA13" s="901"/>
      <c r="AC13" s="906"/>
      <c r="AD13" s="12"/>
      <c r="AE13" s="12"/>
      <c r="AF13" s="12"/>
      <c r="AG13" s="12"/>
      <c r="AH13" s="12"/>
      <c r="AI13" s="12"/>
    </row>
    <row r="14" spans="1:35" s="782" customFormat="1" ht="12.9" customHeight="1">
      <c r="A14" s="782" t="str">
        <f t="shared" si="0"/>
        <v>01</v>
      </c>
      <c r="B14" s="902" t="str">
        <f t="shared" si="1"/>
        <v>00000001</v>
      </c>
      <c r="C14" s="903" t="str">
        <f>BIN2DEC(I23) &amp; "." &amp;BIN2DEC( I22)</f>
        <v>1.0</v>
      </c>
      <c r="D14" s="1088"/>
      <c r="E14" s="1088"/>
      <c r="F14" s="1088"/>
      <c r="G14" s="897">
        <v>1</v>
      </c>
      <c r="H14" s="904" t="s">
        <v>143</v>
      </c>
      <c r="I14" s="905" t="s">
        <v>968</v>
      </c>
      <c r="J14" s="907"/>
      <c r="K14" s="1133"/>
      <c r="L14" s="888"/>
      <c r="M14" s="889"/>
      <c r="N14" s="889"/>
      <c r="O14" s="890"/>
      <c r="P14" s="891" t="str">
        <f>MID($C17,4,1)</f>
        <v>0</v>
      </c>
      <c r="Q14" s="901"/>
      <c r="S14" s="783"/>
      <c r="T14" s="909"/>
      <c r="Z14" s="901"/>
      <c r="AA14" s="901"/>
      <c r="AC14" s="12"/>
      <c r="AD14" s="12"/>
      <c r="AE14" s="12"/>
      <c r="AF14" s="12"/>
      <c r="AG14" s="910"/>
      <c r="AH14" s="910"/>
      <c r="AI14" s="910"/>
    </row>
    <row r="15" spans="1:35" s="782" customFormat="1" ht="12.9" customHeight="1">
      <c r="A15" s="782" t="str">
        <f t="shared" si="0"/>
        <v>81</v>
      </c>
      <c r="B15" s="1089" t="str">
        <f t="shared" si="1"/>
        <v>10000001</v>
      </c>
      <c r="C15" s="903" t="str">
        <f>BIN2DEC(RIGHT(B15,5)) &amp; "." &amp;BIN2DEC( LEFT(B15,3))</f>
        <v>1.4</v>
      </c>
      <c r="D15" s="1088"/>
      <c r="E15" s="1088"/>
      <c r="F15" s="1088"/>
      <c r="G15" s="897">
        <v>2</v>
      </c>
      <c r="H15" s="904" t="s">
        <v>168</v>
      </c>
      <c r="I15" s="905" t="str">
        <f>"FW "&amp; C15</f>
        <v>FW 1.4</v>
      </c>
      <c r="K15" s="1133"/>
      <c r="L15" s="888" t="s">
        <v>171</v>
      </c>
      <c r="M15" s="889"/>
      <c r="N15" s="889"/>
      <c r="O15" s="890"/>
      <c r="P15" s="891" t="str">
        <f>MID($C17,5,1)</f>
        <v>0</v>
      </c>
      <c r="Q15" s="1090" t="str">
        <f>MID($C17,5,1)</f>
        <v>0</v>
      </c>
      <c r="R15" s="1091"/>
      <c r="S15" s="1085"/>
      <c r="T15" s="1091"/>
      <c r="U15" s="1085"/>
      <c r="V15" s="1085"/>
      <c r="W15" s="1085"/>
      <c r="X15" s="1085"/>
      <c r="Y15" s="1085"/>
      <c r="Z15" s="1091"/>
      <c r="AA15" s="1091"/>
      <c r="AC15" s="911"/>
      <c r="AD15" s="901"/>
      <c r="AE15" s="901"/>
      <c r="AF15" s="901"/>
      <c r="AG15" s="901"/>
      <c r="AH15" s="901"/>
      <c r="AI15" s="901"/>
    </row>
    <row r="16" spans="1:35" s="782" customFormat="1" ht="12.9" customHeight="1">
      <c r="A16" s="782" t="str">
        <f t="shared" si="0"/>
        <v>20</v>
      </c>
      <c r="B16" s="902" t="str">
        <f t="shared" si="1"/>
        <v>00100000</v>
      </c>
      <c r="C16" s="903" t="str">
        <f>HEX2BIN(A16,8)</f>
        <v>00100000</v>
      </c>
      <c r="D16" s="1088"/>
      <c r="E16" s="1088"/>
      <c r="F16" s="1088"/>
      <c r="G16" s="897">
        <v>3</v>
      </c>
      <c r="H16" s="904" t="s">
        <v>144</v>
      </c>
      <c r="K16" s="1133"/>
      <c r="L16" s="888" t="s">
        <v>181</v>
      </c>
      <c r="M16" s="889"/>
      <c r="N16" s="889"/>
      <c r="O16" s="890"/>
      <c r="P16" s="891" t="str">
        <f>MID($C17,6,1)</f>
        <v>0</v>
      </c>
      <c r="Q16" s="1092"/>
      <c r="R16" s="1092"/>
      <c r="S16" s="1085"/>
      <c r="T16" s="1091"/>
      <c r="U16" s="1091"/>
      <c r="V16" s="1091"/>
      <c r="W16" s="1091"/>
      <c r="X16" s="1091"/>
      <c r="Y16" s="1091"/>
      <c r="Z16" s="1091"/>
      <c r="AA16" s="1091"/>
      <c r="AC16" s="911"/>
      <c r="AD16" s="901"/>
      <c r="AE16" s="901"/>
      <c r="AF16" s="901"/>
      <c r="AG16" s="901"/>
      <c r="AH16" s="901"/>
      <c r="AI16" s="901"/>
    </row>
    <row r="17" spans="1:35" s="782" customFormat="1" ht="12.9" customHeight="1">
      <c r="A17" s="782" t="str">
        <f t="shared" si="0"/>
        <v>00</v>
      </c>
      <c r="B17" s="902" t="str">
        <f t="shared" si="1"/>
        <v>00000000</v>
      </c>
      <c r="C17" s="903" t="str">
        <f>HEX2BIN(A17,8)</f>
        <v>00000000</v>
      </c>
      <c r="D17" s="1088"/>
      <c r="E17" s="1088"/>
      <c r="F17" s="1088"/>
      <c r="G17" s="897">
        <v>4</v>
      </c>
      <c r="H17" s="904" t="s">
        <v>166</v>
      </c>
      <c r="K17" s="1133"/>
      <c r="L17" s="888" t="s">
        <v>182</v>
      </c>
      <c r="M17" s="889"/>
      <c r="N17" s="889"/>
      <c r="O17" s="890"/>
      <c r="P17" s="891" t="str">
        <f>MID($C17,7,1)</f>
        <v>0</v>
      </c>
      <c r="Q17" s="1085"/>
      <c r="R17" s="1085"/>
      <c r="S17" s="1085"/>
      <c r="T17" s="1092"/>
      <c r="U17" s="1092"/>
      <c r="V17" s="1092"/>
      <c r="W17" s="1092"/>
      <c r="X17" s="1092"/>
      <c r="Y17" s="1092"/>
      <c r="Z17" s="1092"/>
      <c r="AA17" s="1092"/>
      <c r="AC17" s="911"/>
      <c r="AD17" s="901"/>
      <c r="AE17" s="901"/>
      <c r="AF17" s="901"/>
      <c r="AG17" s="901"/>
      <c r="AH17" s="901"/>
      <c r="AI17" s="901"/>
    </row>
    <row r="18" spans="1:35" s="782" customFormat="1" ht="12.9" customHeight="1">
      <c r="A18" s="782" t="str">
        <f t="shared" si="0"/>
        <v>12</v>
      </c>
      <c r="B18" s="902" t="str">
        <f t="shared" si="1"/>
        <v>00010010</v>
      </c>
      <c r="C18" s="903">
        <f>HEX2DEC(A18)</f>
        <v>18</v>
      </c>
      <c r="D18" s="1088"/>
      <c r="E18" s="1088"/>
      <c r="F18" s="1088"/>
      <c r="G18" s="897">
        <v>5</v>
      </c>
      <c r="H18" s="904" t="s">
        <v>283</v>
      </c>
      <c r="K18" s="1134"/>
      <c r="L18" s="888" t="s">
        <v>183</v>
      </c>
      <c r="M18" s="889"/>
      <c r="N18" s="889"/>
      <c r="O18" s="890"/>
      <c r="P18" s="891" t="str">
        <f>MID($C17,8,1)</f>
        <v>0</v>
      </c>
      <c r="Q18" s="1085"/>
      <c r="R18" s="1085"/>
      <c r="S18" s="1085"/>
      <c r="T18" s="1085"/>
      <c r="U18" s="1085"/>
      <c r="V18" s="1085"/>
      <c r="W18" s="1085"/>
      <c r="X18" s="1085"/>
      <c r="Y18" s="1085"/>
      <c r="Z18" s="1085"/>
      <c r="AA18" s="1085"/>
      <c r="AC18" s="911"/>
      <c r="AD18" s="901"/>
      <c r="AE18" s="901"/>
      <c r="AF18" s="901"/>
      <c r="AG18" s="901"/>
      <c r="AH18" s="901"/>
      <c r="AI18" s="901"/>
    </row>
    <row r="19" spans="1:35" s="782" customFormat="1" ht="12.9" customHeight="1" thickBot="1">
      <c r="A19" s="782" t="str">
        <f t="shared" si="0"/>
        <v>3F</v>
      </c>
      <c r="B19" s="902" t="str">
        <f t="shared" si="1"/>
        <v>00111111</v>
      </c>
      <c r="C19" s="1216" t="str">
        <f>ROUND((BIN2DEC(RIGHT(B19,5)) /0.31),2)&amp;"% Capacity Remaining"</f>
        <v>100% Capacity Remaining</v>
      </c>
      <c r="D19" s="1216"/>
      <c r="E19" s="1216"/>
      <c r="F19" s="1088"/>
      <c r="G19" s="897">
        <v>6</v>
      </c>
      <c r="H19" s="904" t="s">
        <v>159</v>
      </c>
      <c r="K19" s="915"/>
      <c r="L19" s="907"/>
      <c r="M19" s="907"/>
      <c r="N19" s="907"/>
      <c r="O19" s="907"/>
      <c r="P19" s="907"/>
      <c r="Q19" s="1085"/>
      <c r="R19" s="1085"/>
      <c r="S19" s="664"/>
      <c r="T19" s="1085"/>
      <c r="U19" s="1085"/>
      <c r="V19" s="1085"/>
      <c r="W19" s="1085"/>
      <c r="X19" s="1085"/>
      <c r="Y19" s="1085"/>
      <c r="Z19" s="1085"/>
      <c r="AA19" s="1093"/>
      <c r="AC19" s="912"/>
      <c r="AD19" s="912"/>
      <c r="AE19" s="912"/>
      <c r="AF19" s="912"/>
      <c r="AG19" s="912"/>
      <c r="AH19" s="912"/>
      <c r="AI19" s="912"/>
    </row>
    <row r="20" spans="1:35" s="782" customFormat="1" ht="12.9" customHeight="1">
      <c r="A20" s="782" t="str">
        <f t="shared" si="0"/>
        <v>08</v>
      </c>
      <c r="B20" s="902" t="str">
        <f t="shared" si="1"/>
        <v>00001000</v>
      </c>
      <c r="C20" s="1147" t="str">
        <f>"IMEI: " &amp;A20&amp;A21&amp;A22&amp;A23&amp;A24&amp;A25&amp;A26&amp;A27</f>
        <v>IMEI: 0861059067551436</v>
      </c>
      <c r="D20" s="1148"/>
      <c r="E20" s="1148"/>
      <c r="F20" s="1149"/>
      <c r="G20" s="897">
        <v>7</v>
      </c>
      <c r="H20" s="917" t="s">
        <v>139</v>
      </c>
      <c r="K20" s="1132" t="str">
        <f>H19</f>
        <v>Battery/Status</v>
      </c>
      <c r="L20" s="888" t="s">
        <v>307</v>
      </c>
      <c r="M20" s="918"/>
      <c r="N20" s="918"/>
      <c r="O20" s="919"/>
      <c r="P20" s="891" t="str">
        <f>MID($B26,1,1)</f>
        <v>0</v>
      </c>
      <c r="Q20" s="1085"/>
      <c r="R20" s="1085"/>
      <c r="S20" s="1085"/>
      <c r="T20" s="1085"/>
      <c r="U20" s="1085"/>
      <c r="V20" s="1085"/>
      <c r="W20" s="1085"/>
      <c r="X20" s="1085"/>
      <c r="Y20" s="1085"/>
      <c r="Z20" s="1085"/>
      <c r="AA20" s="1085"/>
    </row>
    <row r="21" spans="1:35" s="782" customFormat="1" ht="12.9" customHeight="1">
      <c r="A21" s="782" t="str">
        <f t="shared" si="0"/>
        <v>61</v>
      </c>
      <c r="B21" s="902" t="str">
        <f t="shared" si="1"/>
        <v>01100001</v>
      </c>
      <c r="C21" s="1150"/>
      <c r="D21" s="1151"/>
      <c r="E21" s="1151"/>
      <c r="F21" s="1152"/>
      <c r="G21" s="897">
        <v>8</v>
      </c>
      <c r="H21" s="920"/>
      <c r="I21" s="908"/>
      <c r="J21" s="908"/>
      <c r="K21" s="1133"/>
      <c r="L21" s="888" t="s">
        <v>308</v>
      </c>
      <c r="M21" s="889"/>
      <c r="N21" s="889"/>
      <c r="O21" s="890"/>
      <c r="P21" s="891" t="str">
        <f>MID($B19,2,1)</f>
        <v>0</v>
      </c>
      <c r="Q21" s="1085"/>
      <c r="R21" s="1085"/>
      <c r="S21" s="1085"/>
      <c r="T21" s="1085"/>
      <c r="U21" s="1085"/>
      <c r="V21" s="1085"/>
      <c r="W21" s="1085"/>
      <c r="X21" s="1085"/>
      <c r="Y21" s="1085"/>
      <c r="Z21" s="1085"/>
      <c r="AA21" s="1085"/>
    </row>
    <row r="22" spans="1:35" s="782" customFormat="1" ht="12.9" customHeight="1">
      <c r="A22" s="782" t="str">
        <f t="shared" si="0"/>
        <v>05</v>
      </c>
      <c r="B22" s="902" t="str">
        <f t="shared" si="1"/>
        <v>00000101</v>
      </c>
      <c r="C22" s="1150"/>
      <c r="D22" s="1151"/>
      <c r="E22" s="1151"/>
      <c r="F22" s="1152"/>
      <c r="G22" s="897">
        <v>9</v>
      </c>
      <c r="H22" s="920"/>
      <c r="I22" s="1094" t="str">
        <f>LEFT(B14,5)</f>
        <v>00000</v>
      </c>
      <c r="J22" s="908"/>
      <c r="K22" s="1133"/>
      <c r="L22" s="888" t="s">
        <v>184</v>
      </c>
      <c r="M22" s="889"/>
      <c r="N22" s="889"/>
      <c r="O22" s="890"/>
      <c r="P22" s="891" t="str">
        <f>MID($B19,3,1)</f>
        <v>1</v>
      </c>
      <c r="Q22" s="1085"/>
      <c r="R22" s="1085"/>
      <c r="S22" s="1085"/>
      <c r="T22" s="1085"/>
      <c r="U22" s="1085"/>
      <c r="V22" s="1085"/>
      <c r="W22" s="1085"/>
      <c r="X22" s="1085"/>
      <c r="Y22" s="1085"/>
      <c r="Z22" s="1085"/>
      <c r="AA22" s="1085"/>
    </row>
    <row r="23" spans="1:35" s="782" customFormat="1" ht="12.9" customHeight="1">
      <c r="A23" s="782" t="str">
        <f t="shared" si="0"/>
        <v>90</v>
      </c>
      <c r="B23" s="902" t="str">
        <f t="shared" si="1"/>
        <v>10010000</v>
      </c>
      <c r="C23" s="1150"/>
      <c r="D23" s="1151"/>
      <c r="E23" s="1151"/>
      <c r="F23" s="1152"/>
      <c r="G23" s="897">
        <v>10</v>
      </c>
      <c r="H23" s="920"/>
      <c r="I23" s="908" t="str">
        <f>RIGHT(B14,3)</f>
        <v>001</v>
      </c>
      <c r="J23" s="908"/>
      <c r="K23" s="1133"/>
      <c r="L23" s="1156" t="s">
        <v>742</v>
      </c>
      <c r="M23" s="1157"/>
      <c r="N23" s="1157"/>
      <c r="O23" s="1158"/>
      <c r="P23" s="891" t="str">
        <f>MID($B19,4,1)</f>
        <v>1</v>
      </c>
      <c r="Q23" s="1085"/>
      <c r="R23" s="1085"/>
      <c r="S23" s="1085"/>
      <c r="T23" s="1085"/>
      <c r="U23" s="1085"/>
      <c r="V23" s="1085"/>
      <c r="W23" s="1085"/>
      <c r="X23" s="1085"/>
      <c r="Y23" s="1085"/>
      <c r="Z23" s="1085"/>
      <c r="AA23" s="1085"/>
    </row>
    <row r="24" spans="1:35" s="782" customFormat="1" ht="12.9" customHeight="1">
      <c r="A24" s="782" t="str">
        <f t="shared" si="0"/>
        <v>67</v>
      </c>
      <c r="B24" s="902" t="str">
        <f t="shared" si="1"/>
        <v>01100111</v>
      </c>
      <c r="C24" s="1150"/>
      <c r="D24" s="1151"/>
      <c r="E24" s="1151"/>
      <c r="F24" s="1152"/>
      <c r="G24" s="897">
        <v>11</v>
      </c>
      <c r="H24" s="920"/>
      <c r="I24" s="1094"/>
      <c r="J24" s="908"/>
      <c r="K24" s="1133"/>
      <c r="L24" s="1159"/>
      <c r="M24" s="1160"/>
      <c r="N24" s="1160"/>
      <c r="O24" s="1161"/>
      <c r="P24" s="891" t="str">
        <f>MID($B19,5,1)</f>
        <v>1</v>
      </c>
      <c r="Q24" s="1085"/>
      <c r="R24" s="1085"/>
      <c r="S24" s="1085"/>
      <c r="T24" s="1085"/>
      <c r="U24" s="1085"/>
      <c r="V24" s="1085"/>
      <c r="W24" s="1085"/>
      <c r="X24" s="1085"/>
      <c r="Y24" s="1085"/>
      <c r="Z24" s="1085"/>
      <c r="AA24" s="1085"/>
    </row>
    <row r="25" spans="1:35" s="782" customFormat="1" ht="12.9" customHeight="1">
      <c r="A25" s="782" t="str">
        <f t="shared" si="0"/>
        <v>55</v>
      </c>
      <c r="B25" s="902" t="str">
        <f t="shared" si="1"/>
        <v>01010101</v>
      </c>
      <c r="C25" s="1150"/>
      <c r="D25" s="1151"/>
      <c r="E25" s="1151"/>
      <c r="F25" s="1152"/>
      <c r="G25" s="897">
        <v>12</v>
      </c>
      <c r="H25" s="920"/>
      <c r="I25" s="1094"/>
      <c r="J25" s="908"/>
      <c r="K25" s="1133"/>
      <c r="L25" s="1159"/>
      <c r="M25" s="1160"/>
      <c r="N25" s="1160"/>
      <c r="O25" s="1161"/>
      <c r="P25" s="891" t="str">
        <f>MID($B19,6,1)</f>
        <v>1</v>
      </c>
      <c r="Q25" s="1085"/>
      <c r="R25" s="1085"/>
      <c r="S25" s="1085"/>
      <c r="T25" s="1085"/>
      <c r="U25" s="1085"/>
      <c r="V25" s="1085"/>
      <c r="W25" s="1085"/>
      <c r="X25" s="1085"/>
      <c r="Y25" s="1085"/>
      <c r="Z25" s="1085"/>
      <c r="AA25" s="1085"/>
    </row>
    <row r="26" spans="1:35" s="782" customFormat="1" ht="12.9" customHeight="1">
      <c r="A26" s="782" t="str">
        <f t="shared" si="0"/>
        <v>14</v>
      </c>
      <c r="B26" s="902" t="str">
        <f t="shared" si="1"/>
        <v>00010100</v>
      </c>
      <c r="C26" s="1150"/>
      <c r="D26" s="1151"/>
      <c r="E26" s="1151"/>
      <c r="F26" s="1152"/>
      <c r="G26" s="897">
        <v>13</v>
      </c>
      <c r="H26" s="920"/>
      <c r="K26" s="1133"/>
      <c r="L26" s="1159"/>
      <c r="M26" s="1160"/>
      <c r="N26" s="1160"/>
      <c r="O26" s="1161"/>
      <c r="P26" s="891" t="str">
        <f>MID($B19,7,1)</f>
        <v>1</v>
      </c>
      <c r="Q26" s="1085"/>
      <c r="R26" s="1085"/>
      <c r="S26" s="1085"/>
      <c r="T26" s="1085"/>
      <c r="U26" s="1085"/>
      <c r="V26" s="1085"/>
      <c r="W26" s="1085"/>
      <c r="X26" s="1085"/>
      <c r="Y26" s="1085"/>
      <c r="Z26" s="1085"/>
      <c r="AA26" s="1085"/>
    </row>
    <row r="27" spans="1:35" s="782" customFormat="1" ht="12.9" customHeight="1" thickBot="1">
      <c r="A27" s="782" t="str">
        <f t="shared" si="0"/>
        <v>36</v>
      </c>
      <c r="B27" s="902" t="str">
        <f t="shared" si="1"/>
        <v>00110110</v>
      </c>
      <c r="C27" s="1153"/>
      <c r="D27" s="1154"/>
      <c r="E27" s="1154"/>
      <c r="F27" s="1155"/>
      <c r="G27" s="897">
        <v>14</v>
      </c>
      <c r="H27" s="921"/>
      <c r="K27" s="1134"/>
      <c r="L27" s="1162"/>
      <c r="M27" s="1163"/>
      <c r="N27" s="1163"/>
      <c r="O27" s="1164"/>
      <c r="P27" s="891" t="str">
        <f>MID($B19,8,1)</f>
        <v>1</v>
      </c>
      <c r="Q27" s="1085"/>
      <c r="R27" s="1085"/>
      <c r="S27" s="1085"/>
      <c r="T27" s="1085"/>
      <c r="U27" s="1085"/>
      <c r="V27" s="1085"/>
      <c r="W27" s="1085"/>
      <c r="X27" s="1085"/>
      <c r="Y27" s="1085"/>
      <c r="Z27" s="1085"/>
      <c r="AA27" s="1085"/>
    </row>
    <row r="28" spans="1:35" s="782" customFormat="1" ht="12.9" customHeight="1" thickBot="1">
      <c r="A28" s="782" t="str">
        <f t="shared" si="0"/>
        <v>34</v>
      </c>
      <c r="B28" s="902" t="str">
        <f t="shared" si="1"/>
        <v>00110100</v>
      </c>
      <c r="C28" s="922">
        <f>BIN2DEC(RIGHT(B28,6))</f>
        <v>52</v>
      </c>
      <c r="D28" s="923"/>
      <c r="E28" s="923"/>
      <c r="F28" s="924"/>
      <c r="G28" s="897">
        <v>15</v>
      </c>
      <c r="H28" s="925" t="s">
        <v>158</v>
      </c>
      <c r="I28" s="926" t="str">
        <f>IF(C28=2,"Message Valid",IF(C28=4,"Message Valid",IF(C28=6,"Message Valid",IF(C28=8,"Message Valid",IF(C28=16,"Message Valid",IF(C28=17,"Message Valid","Message Unsupported"))))))</f>
        <v>Message Unsupported</v>
      </c>
      <c r="Q28" s="1085"/>
      <c r="R28" s="1085"/>
      <c r="S28" s="1085"/>
      <c r="T28" s="1085"/>
      <c r="U28" s="1085"/>
      <c r="V28" s="1085"/>
      <c r="W28" s="1085"/>
      <c r="X28" s="1085"/>
      <c r="Y28" s="1085"/>
      <c r="Z28" s="1085"/>
      <c r="AA28" s="1085"/>
    </row>
    <row r="29" spans="1:35" s="782" customFormat="1" ht="12.9" customHeight="1" thickBot="1">
      <c r="A29" s="927" t="str">
        <f t="shared" si="0"/>
        <v>26</v>
      </c>
      <c r="B29" s="1106" t="str">
        <f t="shared" si="1"/>
        <v>00100110</v>
      </c>
      <c r="C29" s="1105">
        <f>HEX2DEC(A29) +BIN2DEC(LEFT( B28,2)) *256</f>
        <v>38</v>
      </c>
      <c r="D29" s="923"/>
      <c r="E29" s="923"/>
      <c r="F29" s="923"/>
      <c r="G29" s="929">
        <v>16</v>
      </c>
      <c r="H29" s="930" t="s">
        <v>160</v>
      </c>
      <c r="I29" s="927"/>
      <c r="J29" s="927"/>
      <c r="K29" s="927"/>
      <c r="L29" s="927"/>
      <c r="M29" s="927"/>
      <c r="N29" s="927"/>
      <c r="O29" s="927"/>
      <c r="P29" s="927"/>
      <c r="Q29" s="1095"/>
      <c r="R29" s="1095"/>
      <c r="S29" s="1095"/>
      <c r="T29" s="1095"/>
      <c r="U29" s="1095"/>
      <c r="V29" s="1095"/>
      <c r="W29" s="1095"/>
      <c r="X29" s="1095"/>
      <c r="Y29" s="1095"/>
      <c r="Z29" s="1095"/>
      <c r="AA29" s="1095"/>
      <c r="AB29" s="927"/>
      <c r="AC29" s="927"/>
      <c r="AD29" s="927"/>
      <c r="AE29" s="927"/>
      <c r="AF29" s="927"/>
      <c r="AG29" s="927"/>
      <c r="AH29" s="927"/>
      <c r="AI29" s="927"/>
    </row>
    <row r="30" spans="1:35" s="782" customFormat="1" ht="12.9" hidden="1" customHeight="1">
      <c r="A30" s="1124" t="s">
        <v>252</v>
      </c>
      <c r="B30" s="1124"/>
      <c r="C30" s="933"/>
      <c r="D30" s="933"/>
      <c r="E30" s="933"/>
      <c r="F30" s="933"/>
      <c r="G30" s="782" t="e">
        <f ca="1">FIND(",",A47,1)</f>
        <v>#VALUE!</v>
      </c>
      <c r="H30" s="932" t="s">
        <v>136</v>
      </c>
    </row>
    <row r="31" spans="1:35" s="782" customFormat="1" ht="12.9" hidden="1" customHeight="1">
      <c r="A31" s="1125"/>
      <c r="B31" s="1125"/>
      <c r="C31" s="933" t="e">
        <f ca="1">MID($A$47,G30+1,G31-G30-1)</f>
        <v>#VALUE!</v>
      </c>
      <c r="D31" s="933"/>
      <c r="E31" s="933"/>
      <c r="F31" s="933"/>
      <c r="G31" s="782" t="e">
        <f t="shared" ref="G31:G42" ca="1" si="2">FIND(",",$A$47,1+G30)</f>
        <v>#VALUE!</v>
      </c>
      <c r="H31" s="932" t="s">
        <v>251</v>
      </c>
    </row>
    <row r="32" spans="1:35" s="782" customFormat="1" ht="12.9" hidden="1" customHeight="1">
      <c r="A32" s="1125"/>
      <c r="B32" s="1125"/>
      <c r="C32" s="933" t="e">
        <f ca="1">MID($A$47,G31+1,G32-G31-1)</f>
        <v>#VALUE!</v>
      </c>
      <c r="D32" s="933"/>
      <c r="E32" s="933"/>
      <c r="F32" s="933"/>
      <c r="G32" s="782" t="e">
        <f t="shared" ca="1" si="2"/>
        <v>#VALUE!</v>
      </c>
      <c r="H32" s="932" t="s">
        <v>125</v>
      </c>
    </row>
    <row r="33" spans="1:9" s="782" customFormat="1" ht="12.9" hidden="1" customHeight="1">
      <c r="A33" s="1125"/>
      <c r="B33" s="1125"/>
      <c r="C33" s="933" t="e">
        <f ca="1">IF(I33&gt;=13,MID($A$47,G32+1,G33-G32-1),"no fix")</f>
        <v>#VALUE!</v>
      </c>
      <c r="D33" s="933"/>
      <c r="E33" s="933"/>
      <c r="F33" s="933"/>
      <c r="G33" s="782" t="e">
        <f t="shared" ca="1" si="2"/>
        <v>#VALUE!</v>
      </c>
      <c r="H33" s="932" t="s">
        <v>126</v>
      </c>
      <c r="I33" s="782" t="e">
        <f ca="1">LEN(A47)-LEN(SUBSTITUTE(A47,",",""))</f>
        <v>#VALUE!</v>
      </c>
    </row>
    <row r="34" spans="1:9" s="782" customFormat="1" ht="12.9" hidden="1" customHeight="1">
      <c r="A34" s="1125"/>
      <c r="B34" s="1125"/>
      <c r="C34" s="933" t="e">
        <f ca="1">IF(I33&gt;=13,MID($A$47,G33+1,G34-G33-1),"no fix")</f>
        <v>#VALUE!</v>
      </c>
      <c r="D34" s="933"/>
      <c r="E34" s="933"/>
      <c r="F34" s="933"/>
      <c r="G34" s="782" t="e">
        <f t="shared" ca="1" si="2"/>
        <v>#VALUE!</v>
      </c>
      <c r="H34" s="932" t="s">
        <v>127</v>
      </c>
    </row>
    <row r="35" spans="1:9" s="782" customFormat="1" ht="12.9" hidden="1" customHeight="1">
      <c r="A35" s="1125"/>
      <c r="B35" s="1125"/>
      <c r="C35" s="933" t="e">
        <f ca="1">IF(I33&gt;=13,MID($A$47,G34+1,G35-G34-1),"no fix")</f>
        <v>#VALUE!</v>
      </c>
      <c r="D35" s="933"/>
      <c r="E35" s="933"/>
      <c r="F35" s="933"/>
      <c r="G35" s="782" t="e">
        <f t="shared" ca="1" si="2"/>
        <v>#VALUE!</v>
      </c>
      <c r="H35" s="932" t="s">
        <v>128</v>
      </c>
    </row>
    <row r="36" spans="1:9" s="782" customFormat="1" ht="12.9" hidden="1" customHeight="1">
      <c r="A36" s="1125"/>
      <c r="B36" s="1125"/>
      <c r="C36" s="933" t="e">
        <f ca="1">IF(I33&gt;=13,MID($A$47,G35+1,G36-G35-1),"no fix")</f>
        <v>#VALUE!</v>
      </c>
      <c r="D36" s="933"/>
      <c r="E36" s="933"/>
      <c r="F36" s="933"/>
      <c r="G36" s="782" t="e">
        <f t="shared" ca="1" si="2"/>
        <v>#VALUE!</v>
      </c>
      <c r="H36" s="932" t="s">
        <v>129</v>
      </c>
    </row>
    <row r="37" spans="1:9" s="782" customFormat="1" ht="12.9" hidden="1" customHeight="1">
      <c r="A37" s="1125"/>
      <c r="B37" s="1125"/>
      <c r="C37" s="933" t="e">
        <f ca="1">IF(I33&gt;=13,MID($A$47,G36+1,G37-G36-1),"no fix")</f>
        <v>#VALUE!</v>
      </c>
      <c r="D37" s="933"/>
      <c r="E37" s="933"/>
      <c r="F37" s="933"/>
      <c r="G37" s="782" t="e">
        <f t="shared" ca="1" si="2"/>
        <v>#VALUE!</v>
      </c>
      <c r="H37" s="932" t="s">
        <v>130</v>
      </c>
    </row>
    <row r="38" spans="1:9" s="782" customFormat="1" ht="12.9" hidden="1" customHeight="1">
      <c r="A38" s="1125"/>
      <c r="B38" s="1125"/>
      <c r="C38" s="933" t="e">
        <f ca="1">IF(I33&gt;=13,MID($A$47,G37+1,G38-G37-1),"no fix")</f>
        <v>#VALUE!</v>
      </c>
      <c r="D38" s="933"/>
      <c r="E38" s="933"/>
      <c r="F38" s="933"/>
      <c r="G38" s="782" t="e">
        <f t="shared" ca="1" si="2"/>
        <v>#VALUE!</v>
      </c>
      <c r="H38" s="932" t="s">
        <v>131</v>
      </c>
    </row>
    <row r="39" spans="1:9" s="782" customFormat="1" ht="12.9" hidden="1" customHeight="1">
      <c r="A39" s="1125"/>
      <c r="B39" s="1125"/>
      <c r="C39" s="933" t="e">
        <f ca="1">IF(I33&gt;=13,MID($A$47,G38+1,G39-G38-1),"no fix")</f>
        <v>#VALUE!</v>
      </c>
      <c r="D39" s="933"/>
      <c r="E39" s="933"/>
      <c r="F39" s="933"/>
      <c r="G39" s="782" t="e">
        <f t="shared" ca="1" si="2"/>
        <v>#VALUE!</v>
      </c>
      <c r="H39" s="932" t="s">
        <v>132</v>
      </c>
    </row>
    <row r="40" spans="1:9" s="782" customFormat="1" ht="12.9" hidden="1" customHeight="1">
      <c r="A40" s="1125"/>
      <c r="B40" s="1125"/>
      <c r="C40" s="933" t="e">
        <f ca="1">IF(I33&gt;=13,MID($A$47,G39+1,G40-G39-1),"no fix")</f>
        <v>#VALUE!</v>
      </c>
      <c r="D40" s="933"/>
      <c r="E40" s="933"/>
      <c r="F40" s="933"/>
      <c r="G40" s="782" t="e">
        <f t="shared" ca="1" si="2"/>
        <v>#VALUE!</v>
      </c>
      <c r="H40" s="932" t="s">
        <v>133</v>
      </c>
    </row>
    <row r="41" spans="1:9" s="782" customFormat="1" ht="12.9" hidden="1" customHeight="1">
      <c r="A41" s="1125"/>
      <c r="B41" s="1125"/>
      <c r="C41" s="933" t="e">
        <f ca="1">IF(I33&gt;=13,MID($A$47,G40+1,G41-G40-1),"no fix")</f>
        <v>#VALUE!</v>
      </c>
      <c r="D41" s="933"/>
      <c r="E41" s="933"/>
      <c r="F41" s="933"/>
      <c r="G41" s="782" t="e">
        <f t="shared" ca="1" si="2"/>
        <v>#VALUE!</v>
      </c>
      <c r="H41" s="932" t="s">
        <v>134</v>
      </c>
    </row>
    <row r="42" spans="1:9" s="782" customFormat="1" ht="12.9" hidden="1" customHeight="1">
      <c r="A42" s="1125"/>
      <c r="B42" s="1125"/>
      <c r="C42" s="933" t="e">
        <f ca="1">IF(I33&gt;=13,MID($A$47,G41+1,G42-G41-1),"no fix")</f>
        <v>#VALUE!</v>
      </c>
      <c r="D42" s="933"/>
      <c r="E42" s="933"/>
      <c r="F42" s="933"/>
      <c r="G42" s="782" t="e">
        <f t="shared" ca="1" si="2"/>
        <v>#VALUE!</v>
      </c>
      <c r="H42" s="932" t="s">
        <v>135</v>
      </c>
    </row>
    <row r="43" spans="1:9" s="782" customFormat="1" ht="12.9" hidden="1" customHeight="1">
      <c r="A43" s="1125"/>
      <c r="B43" s="1125"/>
      <c r="C43" s="933"/>
      <c r="D43" s="933"/>
      <c r="E43" s="933"/>
      <c r="F43" s="933"/>
      <c r="H43" s="932" t="s">
        <v>136</v>
      </c>
    </row>
    <row r="44" spans="1:9" s="782" customFormat="1" ht="12.9" hidden="1" customHeight="1">
      <c r="H44" s="934" t="s">
        <v>85</v>
      </c>
    </row>
    <row r="45" spans="1:9" s="782" customFormat="1" ht="12.9" hidden="1" customHeight="1">
      <c r="H45" s="935"/>
    </row>
    <row r="46" spans="1:9" s="782" customFormat="1" ht="12.9" hidden="1" customHeight="1"/>
    <row r="47" spans="1:9" s="782" customFormat="1" ht="12.9" hidden="1" customHeight="1">
      <c r="A47" s="936" t="e">
        <f ca="1">A455</f>
        <v>#VALUE!</v>
      </c>
    </row>
    <row r="48" spans="1:9" s="782" customFormat="1" ht="12.9" hidden="1" customHeight="1"/>
    <row r="49" spans="1:37" s="782" customFormat="1" ht="12.9" hidden="1" customHeight="1"/>
    <row r="50" spans="1:37" s="782" customFormat="1" ht="12.9" hidden="1" customHeight="1"/>
    <row r="51" spans="1:37" s="782" customFormat="1" ht="12.9" hidden="1" customHeight="1">
      <c r="G51" s="897"/>
    </row>
    <row r="52" spans="1:37" s="782" customFormat="1" ht="12.9" hidden="1" customHeight="1">
      <c r="G52" s="897"/>
    </row>
    <row r="53" spans="1:37" s="782" customFormat="1" ht="12.9" hidden="1" customHeight="1">
      <c r="G53" s="897"/>
    </row>
    <row r="54" spans="1:37" s="782" customFormat="1" ht="12.9" hidden="1" customHeight="1">
      <c r="G54" s="897"/>
    </row>
    <row r="55" spans="1:37" s="782" customFormat="1" ht="12.9" hidden="1" customHeight="1" thickBot="1">
      <c r="A55" s="1096" t="s">
        <v>253</v>
      </c>
      <c r="B55" s="937"/>
      <c r="C55" s="937"/>
      <c r="D55" s="937"/>
      <c r="E55" s="937"/>
      <c r="F55" s="937"/>
      <c r="G55" s="937"/>
      <c r="H55" s="937"/>
      <c r="I55" s="937"/>
      <c r="J55" s="937"/>
      <c r="K55" s="937"/>
      <c r="L55" s="937"/>
      <c r="M55" s="937"/>
    </row>
    <row r="56" spans="1:37" ht="12.9" hidden="1" customHeight="1">
      <c r="A56" s="938" t="str">
        <f t="shared" ref="A56:A64" si="3">MID($H$1,$G$9+2*G56,2)</f>
        <v>04</v>
      </c>
      <c r="B56" s="939" t="str">
        <f>HEX2BIN(A56,8)</f>
        <v>00000100</v>
      </c>
      <c r="C56" s="1126">
        <f>HEX2DEC(A56) * 256 +HEX2DEC( A57)</f>
        <v>1047</v>
      </c>
      <c r="D56" s="940"/>
      <c r="E56" s="940"/>
      <c r="F56" s="940"/>
      <c r="G56" s="941">
        <v>17</v>
      </c>
      <c r="H56" s="942" t="s">
        <v>245</v>
      </c>
      <c r="I56" s="156"/>
      <c r="J56" s="943">
        <v>1</v>
      </c>
      <c r="K56" s="156"/>
      <c r="L56" s="156"/>
      <c r="M56" s="156"/>
      <c r="N56" s="156"/>
      <c r="O56" s="156"/>
      <c r="P56" s="156"/>
      <c r="Q56" s="156"/>
      <c r="R56" s="156"/>
      <c r="S56" s="156"/>
      <c r="T56" s="156"/>
      <c r="U56" s="156"/>
      <c r="V56" s="156"/>
      <c r="W56" s="156"/>
      <c r="X56" s="156"/>
      <c r="Y56" s="156"/>
      <c r="Z56" s="156"/>
      <c r="AA56" s="156"/>
    </row>
    <row r="57" spans="1:37" ht="12.9" hidden="1" customHeight="1">
      <c r="A57" s="938" t="str">
        <f t="shared" si="3"/>
        <v>17</v>
      </c>
      <c r="B57" s="939" t="s">
        <v>2</v>
      </c>
      <c r="C57" s="1127"/>
      <c r="D57" s="928"/>
      <c r="E57" s="928"/>
      <c r="F57" s="928"/>
      <c r="G57" s="941">
        <v>18</v>
      </c>
      <c r="H57" s="944"/>
      <c r="I57" s="156"/>
      <c r="J57" s="943">
        <v>2</v>
      </c>
      <c r="K57" s="156"/>
      <c r="L57" s="156"/>
      <c r="M57" s="156"/>
      <c r="N57" s="156"/>
      <c r="O57" s="156"/>
      <c r="P57" s="156"/>
      <c r="Q57" s="156"/>
      <c r="R57" s="156"/>
      <c r="S57" s="156"/>
      <c r="T57" s="156"/>
      <c r="U57" s="156"/>
      <c r="V57" s="156"/>
      <c r="W57" s="156"/>
      <c r="X57" s="156"/>
      <c r="Y57" s="156"/>
      <c r="Z57" s="156"/>
      <c r="AA57" s="156"/>
    </row>
    <row r="58" spans="1:37" ht="12.9" hidden="1" customHeight="1">
      <c r="A58" s="938" t="str">
        <f t="shared" si="3"/>
        <v>08</v>
      </c>
      <c r="B58" s="939" t="str">
        <f>RIGHT(HEX2BIN(A58,8),5)</f>
        <v>01000</v>
      </c>
      <c r="C58" s="945" t="str">
        <f>BIN2DEC(LEFT(HEX2BIN(A58,8),3)) &amp; " Try Tickets Remaining"</f>
        <v>0 Try Tickets Remaining</v>
      </c>
      <c r="D58" s="928"/>
      <c r="E58" s="928"/>
      <c r="F58" s="928"/>
      <c r="G58" s="941">
        <v>19</v>
      </c>
      <c r="H58" s="946" t="s">
        <v>246</v>
      </c>
      <c r="I58" s="156"/>
      <c r="J58" s="943">
        <v>3</v>
      </c>
      <c r="K58" s="156"/>
      <c r="L58" s="156"/>
      <c r="M58" s="156"/>
      <c r="N58" s="156"/>
      <c r="O58" s="156"/>
      <c r="P58" s="156"/>
      <c r="Q58" s="156"/>
      <c r="R58" s="156"/>
      <c r="S58" s="156"/>
      <c r="T58" s="156"/>
      <c r="U58" s="156"/>
      <c r="V58" s="156"/>
      <c r="W58" s="156"/>
      <c r="X58" s="156"/>
      <c r="Y58" s="156"/>
      <c r="Z58" s="156"/>
      <c r="AA58" s="156"/>
    </row>
    <row r="59" spans="1:37" ht="13.5" hidden="1" customHeight="1">
      <c r="A59" s="938" t="str">
        <f t="shared" si="3"/>
        <v>1F</v>
      </c>
      <c r="B59" s="1217" t="str">
        <f>A59 &amp; A60</f>
        <v>1F0D</v>
      </c>
      <c r="C59" s="1127">
        <f>HEX2DEC(B59)</f>
        <v>7949</v>
      </c>
      <c r="D59" s="928"/>
      <c r="E59" s="928"/>
      <c r="F59" s="928"/>
      <c r="G59" s="941">
        <v>20</v>
      </c>
      <c r="H59" s="1218" t="s">
        <v>270</v>
      </c>
      <c r="I59" s="156"/>
      <c r="J59" s="943">
        <v>4</v>
      </c>
      <c r="K59" s="156"/>
      <c r="L59" s="156"/>
      <c r="M59" s="156"/>
      <c r="N59" s="156"/>
      <c r="O59" s="156"/>
      <c r="P59" s="156"/>
      <c r="Q59" s="156"/>
      <c r="R59" s="156"/>
      <c r="S59" s="156"/>
      <c r="T59" s="156"/>
      <c r="U59" s="156"/>
      <c r="V59" s="156"/>
      <c r="W59" s="156"/>
      <c r="X59" s="156"/>
      <c r="Y59" s="156"/>
      <c r="Z59" s="156"/>
      <c r="AA59" s="156"/>
      <c r="AC59" s="948">
        <v>41388</v>
      </c>
      <c r="AD59" s="948"/>
      <c r="AE59" s="948"/>
      <c r="AF59" s="948"/>
      <c r="AH59" s="949"/>
      <c r="AI59" s="949"/>
      <c r="AJ59" s="949"/>
      <c r="AK59" s="949"/>
    </row>
    <row r="60" spans="1:37" ht="15.75" hidden="1" customHeight="1">
      <c r="A60" s="938" t="str">
        <f t="shared" si="3"/>
        <v>0D</v>
      </c>
      <c r="B60" s="1217"/>
      <c r="C60" s="1127"/>
      <c r="D60" s="928"/>
      <c r="E60" s="928"/>
      <c r="F60" s="928"/>
      <c r="G60" s="941">
        <v>21</v>
      </c>
      <c r="H60" s="1219"/>
      <c r="I60" s="156"/>
      <c r="J60" s="943">
        <v>5</v>
      </c>
      <c r="K60" s="156"/>
      <c r="L60" s="156"/>
      <c r="M60" s="156"/>
      <c r="N60" s="156"/>
      <c r="O60" s="156"/>
      <c r="P60" s="156"/>
      <c r="Q60" s="156"/>
      <c r="R60" s="156"/>
      <c r="S60" s="156"/>
      <c r="T60" s="156"/>
      <c r="U60" s="156"/>
      <c r="V60" s="156"/>
      <c r="W60" s="156"/>
      <c r="X60" s="156"/>
      <c r="Y60" s="156"/>
      <c r="Z60" s="156"/>
      <c r="AA60" s="156"/>
      <c r="AC60" s="950"/>
      <c r="AD60" s="950"/>
      <c r="AE60" s="950"/>
      <c r="AF60" s="950"/>
      <c r="AH60" s="949"/>
      <c r="AI60" s="949"/>
      <c r="AJ60" s="949"/>
      <c r="AK60" s="949"/>
    </row>
    <row r="61" spans="1:37" ht="13.8" hidden="1">
      <c r="A61" s="938" t="str">
        <f t="shared" si="3"/>
        <v>23</v>
      </c>
      <c r="B61" s="939" t="str">
        <f>HEX2BIN(A61,8)</f>
        <v>00100011</v>
      </c>
      <c r="C61" s="945">
        <f>-(BIN2DEC(RIGHT(B61,7))+44)</f>
        <v>-79</v>
      </c>
      <c r="D61" s="156" t="str">
        <f>MID(B61,1,1)</f>
        <v>0</v>
      </c>
      <c r="E61" s="1097">
        <f>TRUNC((140+C61)*31/65,0)</f>
        <v>29</v>
      </c>
      <c r="F61" s="1097">
        <f>TRUNC((120+C61)*31/45,0)</f>
        <v>28</v>
      </c>
      <c r="G61" s="941">
        <v>22</v>
      </c>
      <c r="H61" s="946" t="s">
        <v>278</v>
      </c>
      <c r="I61" s="156"/>
      <c r="J61" s="943">
        <v>6</v>
      </c>
      <c r="K61" s="952">
        <v>41388</v>
      </c>
      <c r="L61" s="952"/>
      <c r="M61" s="952"/>
      <c r="N61" s="156"/>
      <c r="O61" s="156"/>
      <c r="P61" s="156"/>
      <c r="Q61" s="156"/>
      <c r="R61" s="156"/>
      <c r="S61" s="156"/>
      <c r="T61" s="156"/>
      <c r="U61" s="156"/>
      <c r="V61" s="156"/>
      <c r="W61" s="156"/>
      <c r="X61" s="156"/>
      <c r="Y61" s="156"/>
      <c r="Z61" s="156"/>
      <c r="AA61" s="156"/>
      <c r="AI61" s="949"/>
      <c r="AJ61" s="949"/>
      <c r="AK61" s="949"/>
    </row>
    <row r="62" spans="1:37" ht="13.8" hidden="1">
      <c r="A62" s="938" t="str">
        <f t="shared" si="3"/>
        <v>1C</v>
      </c>
      <c r="B62" s="939" t="str">
        <f>HEX2BIN(A62,8)</f>
        <v>00011100</v>
      </c>
      <c r="C62" s="953">
        <f>(IF(A62="00",1,IF(A62="80",15,BIN2DEC(RIGHT(  B62,7))*15))) /1440</f>
        <v>0.29166666666666669</v>
      </c>
      <c r="D62" s="928" t="str">
        <f>LEFT(B62,1)</f>
        <v>0</v>
      </c>
      <c r="E62" s="928"/>
      <c r="F62" s="928"/>
      <c r="G62" s="941">
        <v>23</v>
      </c>
      <c r="H62" s="946" t="s">
        <v>247</v>
      </c>
      <c r="J62" s="943">
        <v>7</v>
      </c>
      <c r="K62" s="955">
        <f>IF(LEFT(B62,1)="0",1/(24*60),15/(24*60))</f>
        <v>6.9444444444444447E-4</v>
      </c>
      <c r="L62" s="956" t="s">
        <v>256</v>
      </c>
      <c r="M62" s="156"/>
      <c r="N62" s="957"/>
      <c r="O62" s="957"/>
      <c r="P62" s="156"/>
      <c r="Q62" s="156" t="s">
        <v>122</v>
      </c>
      <c r="R62" s="181"/>
      <c r="S62" s="156">
        <f>'[13]811 CC'!C104</f>
        <v>0</v>
      </c>
      <c r="T62" s="156" t="s">
        <v>255</v>
      </c>
      <c r="U62" s="156"/>
      <c r="X62" s="156"/>
      <c r="Y62" s="156"/>
      <c r="Z62" s="156"/>
      <c r="AA62" s="188" t="s">
        <v>221</v>
      </c>
      <c r="AB62" s="156" t="s">
        <v>255</v>
      </c>
    </row>
    <row r="63" spans="1:37" ht="13.8" hidden="1">
      <c r="A63" s="938" t="str">
        <f t="shared" si="3"/>
        <v>08</v>
      </c>
      <c r="B63" s="939" t="str">
        <f>HEX2BIN(A63,8)</f>
        <v>00001000</v>
      </c>
      <c r="C63" s="945">
        <f>HEX2DEC(A63)*5</f>
        <v>40</v>
      </c>
      <c r="D63" s="928"/>
      <c r="E63" s="928"/>
      <c r="F63" s="928"/>
      <c r="G63" s="941">
        <v>24</v>
      </c>
      <c r="H63" s="958" t="s">
        <v>248</v>
      </c>
      <c r="I63" s="156"/>
      <c r="J63" s="943">
        <v>8</v>
      </c>
      <c r="K63" s="231"/>
      <c r="L63" s="231"/>
      <c r="M63" s="231"/>
      <c r="N63" s="959"/>
      <c r="O63" s="960"/>
      <c r="P63" s="188"/>
      <c r="Q63" s="188">
        <f>(IF(A62="00",1,IF(A62="80",15,BIN2DEC(RIGHT(  B62,7))*15)))</f>
        <v>420</v>
      </c>
      <c r="R63" s="188">
        <f>Q63/60</f>
        <v>7</v>
      </c>
      <c r="S63" s="188">
        <f>R63/24</f>
        <v>0.29166666666666669</v>
      </c>
      <c r="T63" s="231">
        <f>S63/7</f>
        <v>4.1666666666666671E-2</v>
      </c>
      <c r="U63" s="156"/>
      <c r="V63" s="156"/>
      <c r="W63" s="156"/>
      <c r="X63" s="156"/>
      <c r="Y63" s="156"/>
      <c r="Z63" s="156"/>
      <c r="AA63" s="156"/>
    </row>
    <row r="64" spans="1:37" ht="13.8" hidden="1">
      <c r="A64" s="938" t="str">
        <f t="shared" si="3"/>
        <v>00</v>
      </c>
      <c r="B64" s="939" t="str">
        <f>HEX2BIN(A64,8)</f>
        <v>00000000</v>
      </c>
      <c r="C64" s="961">
        <f>(BIN2DEC(B58)/24)+(BIN2DEC(B64)/1440) + K61</f>
        <v>41388.333333333336</v>
      </c>
      <c r="D64" s="928"/>
      <c r="E64" s="928"/>
      <c r="F64" s="928"/>
      <c r="G64" s="941">
        <v>25</v>
      </c>
      <c r="H64" s="946" t="s">
        <v>249</v>
      </c>
      <c r="I64" s="156"/>
      <c r="J64" s="943">
        <v>9</v>
      </c>
      <c r="K64" s="156"/>
      <c r="L64" s="156"/>
      <c r="M64" s="156"/>
      <c r="N64" s="156"/>
      <c r="O64" s="156"/>
      <c r="P64" s="156"/>
      <c r="Q64" s="156"/>
      <c r="R64" s="156"/>
      <c r="S64" s="156"/>
      <c r="T64" s="156"/>
      <c r="U64" s="156"/>
      <c r="V64" s="156"/>
      <c r="W64" s="156"/>
      <c r="X64" s="156"/>
      <c r="Y64" s="156"/>
      <c r="Z64" s="156"/>
      <c r="AA64" s="156"/>
      <c r="AE64" s="936"/>
      <c r="AF64" s="936"/>
      <c r="AG64" s="936"/>
      <c r="AH64" s="936"/>
      <c r="AI64" s="936"/>
    </row>
    <row r="65" spans="1:38" ht="13.8" hidden="1">
      <c r="A65" s="938"/>
      <c r="B65" s="962" t="s">
        <v>86</v>
      </c>
      <c r="C65" s="962" t="s">
        <v>233</v>
      </c>
      <c r="D65" s="962" t="s">
        <v>87</v>
      </c>
      <c r="E65" s="962" t="s">
        <v>88</v>
      </c>
      <c r="F65" s="962" t="s">
        <v>89</v>
      </c>
      <c r="G65" s="963"/>
      <c r="H65" s="184"/>
      <c r="I65" s="156"/>
      <c r="J65" s="943"/>
      <c r="K65" s="156"/>
      <c r="L65" s="156"/>
      <c r="M65" s="156"/>
      <c r="N65" s="156"/>
      <c r="O65" s="156"/>
      <c r="P65" s="156"/>
      <c r="Q65" s="156"/>
      <c r="R65" s="156"/>
      <c r="S65" s="156"/>
      <c r="T65" s="156"/>
      <c r="U65" s="156"/>
      <c r="V65" s="156"/>
      <c r="W65" s="156"/>
      <c r="X65" s="156"/>
      <c r="Y65" s="156"/>
      <c r="Z65" s="156"/>
      <c r="AA65" s="156"/>
      <c r="AE65" s="936"/>
      <c r="AF65" s="936"/>
      <c r="AG65" s="936"/>
      <c r="AH65" s="936"/>
      <c r="AI65" s="936"/>
    </row>
    <row r="66" spans="1:38" ht="12.75" hidden="1" customHeight="1">
      <c r="A66" s="964" t="str">
        <f t="shared" ref="A66:A94" si="4">MID($H$1,$G$9+2*G66,8)</f>
        <v>01000D00</v>
      </c>
      <c r="B66" s="965">
        <f>IF(AND(C$28=4,P9="1"),C64-S62/1440,C64)</f>
        <v>41388.333333333336</v>
      </c>
      <c r="C66" s="966">
        <f t="shared" ref="C66:C93" si="5">BIN2DEC(RIGHT(HEX2BIN(M66,8),2))*256 +HEX2DEC(N66)</f>
        <v>256</v>
      </c>
      <c r="D66" s="966">
        <f t="shared" ref="D66:D93" si="6">BIN2DEC(MID(HEX2BIN(M66,8),3,4))</f>
        <v>3</v>
      </c>
      <c r="E66" s="966">
        <f t="shared" ref="E66:E93" si="7">HEX2DEC(K66)</f>
        <v>1</v>
      </c>
      <c r="F66" s="966">
        <f t="shared" ref="F66:F93" si="8">ROUNDDOWN((HEX2DEC(L66)/2),0)-30</f>
        <v>-30</v>
      </c>
      <c r="G66" s="967">
        <f>G64+1</f>
        <v>26</v>
      </c>
      <c r="H66" s="968" t="s">
        <v>90</v>
      </c>
      <c r="I66" s="231">
        <v>1</v>
      </c>
      <c r="J66" s="943">
        <f>T63*28</f>
        <v>1.1666666666666667</v>
      </c>
      <c r="K66" s="960" t="str">
        <f t="shared" ref="K66:K93" si="9">MID(A66,1,2)</f>
        <v>01</v>
      </c>
      <c r="L66" s="960" t="str">
        <f t="shared" ref="L66:L93" si="10">MID(A66,3,2)</f>
        <v>00</v>
      </c>
      <c r="M66" s="231" t="str">
        <f t="shared" ref="M66:M93" si="11">MID(A66,5,2)</f>
        <v>0D</v>
      </c>
      <c r="N66" s="960" t="str">
        <f t="shared" ref="N66:N93" si="12">MID(A66,7,2)</f>
        <v>00</v>
      </c>
      <c r="O66" s="1220" t="str">
        <f>MID(HEX2BIN(M66,8),3,4)</f>
        <v>0011</v>
      </c>
      <c r="P66" s="1220"/>
      <c r="Q66" s="1220"/>
      <c r="R66" s="954">
        <f>BIN2DEC(RIGHT(HEX2BIN(M66,8),2))</f>
        <v>1</v>
      </c>
      <c r="S66" s="954">
        <f>HEX2DEC(N66)</f>
        <v>0</v>
      </c>
      <c r="T66" s="156">
        <f>BIN2DEC(O66)</f>
        <v>3</v>
      </c>
      <c r="U66" s="164"/>
      <c r="V66" s="156"/>
      <c r="W66" s="181"/>
      <c r="X66" s="181"/>
      <c r="Y66" s="928"/>
      <c r="Z66" s="181"/>
      <c r="AA66" s="181"/>
      <c r="AB66" s="181"/>
      <c r="AC66" s="181"/>
      <c r="AD66" s="181"/>
      <c r="AL66" s="969" t="str">
        <f t="shared" ref="AL66:AL93" si="13">"DataLog["&amp;I66-1&amp;"] = 0x"&amp;A66&amp;";"</f>
        <v>DataLog[0] = 0x01000D00;</v>
      </c>
    </row>
    <row r="67" spans="1:38" ht="13.2" hidden="1">
      <c r="A67" s="964" t="str">
        <f t="shared" si="4"/>
        <v>00000000</v>
      </c>
      <c r="B67" s="955">
        <f>IF(C$28=4,$B$66-(I66*$C$62),  IF($P$6="1",$B$66,$B$66-(I66*$K$62)))</f>
        <v>41388.332638888889</v>
      </c>
      <c r="C67" s="181">
        <f t="shared" si="5"/>
        <v>0</v>
      </c>
      <c r="D67" s="1098">
        <f t="shared" si="6"/>
        <v>0</v>
      </c>
      <c r="E67" s="181">
        <f t="shared" si="7"/>
        <v>0</v>
      </c>
      <c r="F67" s="181">
        <f t="shared" si="8"/>
        <v>-30</v>
      </c>
      <c r="G67" s="941">
        <f t="shared" ref="G67:G95" si="14">G66+4</f>
        <v>30</v>
      </c>
      <c r="H67" s="934" t="s">
        <v>91</v>
      </c>
      <c r="I67" s="231">
        <v>2</v>
      </c>
      <c r="J67" s="970">
        <f t="shared" ref="J67:J93" si="15">J66-$T$63</f>
        <v>1.125</v>
      </c>
      <c r="K67" s="960" t="str">
        <f t="shared" si="9"/>
        <v>00</v>
      </c>
      <c r="L67" s="960" t="str">
        <f t="shared" si="10"/>
        <v>00</v>
      </c>
      <c r="M67" s="231" t="str">
        <f t="shared" si="11"/>
        <v>00</v>
      </c>
      <c r="N67" s="960" t="str">
        <f t="shared" si="12"/>
        <v>00</v>
      </c>
      <c r="O67" s="231"/>
      <c r="P67" s="164"/>
      <c r="Q67" s="164"/>
      <c r="R67" s="954">
        <f>BIN2DEC(RIGHT(HEX2BIN(M67,8),2))</f>
        <v>0</v>
      </c>
      <c r="S67" s="954">
        <f>HEX2DEC(N67)</f>
        <v>0</v>
      </c>
      <c r="T67" s="156"/>
      <c r="U67" s="156"/>
      <c r="V67" s="156"/>
      <c r="W67" s="181"/>
      <c r="X67" s="181"/>
      <c r="Y67" s="181"/>
      <c r="Z67" s="181"/>
      <c r="AA67" s="181"/>
      <c r="AB67" s="181"/>
      <c r="AC67" s="181"/>
      <c r="AD67" s="181"/>
      <c r="AE67" s="181"/>
      <c r="AF67" s="181"/>
      <c r="AG67" s="181"/>
      <c r="AH67" s="181"/>
      <c r="AI67" s="181"/>
      <c r="AL67" s="969" t="str">
        <f t="shared" si="13"/>
        <v>DataLog[1] = 0x00000000;</v>
      </c>
    </row>
    <row r="68" spans="1:38" ht="15.6" hidden="1">
      <c r="A68" s="964" t="str">
        <f t="shared" si="4"/>
        <v>02FF0000</v>
      </c>
      <c r="B68" s="965">
        <f t="shared" ref="B68:B93" si="16">IF(C$28=4,$B$66-(I67*$C$62),IF($P$6="1",$B$66,$B$66-(I67*$K$62)))</f>
        <v>41388.33194444445</v>
      </c>
      <c r="C68" s="966">
        <f t="shared" si="5"/>
        <v>0</v>
      </c>
      <c r="D68" s="966">
        <f t="shared" si="6"/>
        <v>0</v>
      </c>
      <c r="E68" s="966">
        <f t="shared" si="7"/>
        <v>2</v>
      </c>
      <c r="F68" s="966">
        <f t="shared" si="8"/>
        <v>97</v>
      </c>
      <c r="G68" s="967">
        <f t="shared" si="14"/>
        <v>34</v>
      </c>
      <c r="H68" s="968" t="s">
        <v>92</v>
      </c>
      <c r="I68" s="231">
        <v>3</v>
      </c>
      <c r="J68" s="970">
        <f t="shared" si="15"/>
        <v>1.0833333333333333</v>
      </c>
      <c r="K68" s="960" t="str">
        <f t="shared" si="9"/>
        <v>02</v>
      </c>
      <c r="L68" s="960" t="str">
        <f t="shared" si="10"/>
        <v>FF</v>
      </c>
      <c r="M68" s="231" t="str">
        <f t="shared" si="11"/>
        <v>00</v>
      </c>
      <c r="N68" s="960" t="str">
        <f t="shared" si="12"/>
        <v>00</v>
      </c>
      <c r="O68" s="231"/>
      <c r="P68" s="164"/>
      <c r="Q68" s="164"/>
      <c r="R68" s="954">
        <f t="shared" ref="R68:R78" si="17">BIN2DEC(RIGHT(HEX2BIN(M68,8),2))*256 +HEX2DEC(N68)</f>
        <v>0</v>
      </c>
      <c r="S68" s="954">
        <f>HEX2DEC(N68)</f>
        <v>0</v>
      </c>
      <c r="T68" s="181"/>
      <c r="U68" s="972"/>
      <c r="V68" s="156"/>
      <c r="W68" s="181"/>
      <c r="X68" s="181"/>
      <c r="Y68" s="181"/>
      <c r="Z68" s="181"/>
      <c r="AA68" s="181"/>
      <c r="AB68" s="181"/>
      <c r="AC68" s="181"/>
      <c r="AD68" s="181"/>
      <c r="AE68" s="181"/>
      <c r="AF68" s="181"/>
      <c r="AG68" s="181"/>
      <c r="AH68" s="181"/>
      <c r="AI68" s="181"/>
      <c r="AL68" s="969" t="str">
        <f t="shared" si="13"/>
        <v>DataLog[2] = 0x02FF0000;</v>
      </c>
    </row>
    <row r="69" spans="1:38" ht="15.6" hidden="1">
      <c r="A69" s="964" t="str">
        <f t="shared" si="4"/>
        <v>00000000</v>
      </c>
      <c r="B69" s="955">
        <f t="shared" si="16"/>
        <v>41388.331250000003</v>
      </c>
      <c r="C69" s="181">
        <f t="shared" si="5"/>
        <v>0</v>
      </c>
      <c r="D69" s="1098">
        <f t="shared" si="6"/>
        <v>0</v>
      </c>
      <c r="E69" s="181">
        <f t="shared" si="7"/>
        <v>0</v>
      </c>
      <c r="F69" s="181">
        <f t="shared" si="8"/>
        <v>-30</v>
      </c>
      <c r="G69" s="941">
        <f t="shared" si="14"/>
        <v>38</v>
      </c>
      <c r="H69" s="934" t="s">
        <v>93</v>
      </c>
      <c r="I69" s="231">
        <v>4</v>
      </c>
      <c r="J69" s="970">
        <f t="shared" si="15"/>
        <v>1.0416666666666665</v>
      </c>
      <c r="K69" s="960" t="str">
        <f t="shared" si="9"/>
        <v>00</v>
      </c>
      <c r="L69" s="960" t="str">
        <f t="shared" si="10"/>
        <v>00</v>
      </c>
      <c r="M69" s="231" t="str">
        <f t="shared" si="11"/>
        <v>00</v>
      </c>
      <c r="N69" s="960" t="str">
        <f t="shared" si="12"/>
        <v>00</v>
      </c>
      <c r="O69" s="231"/>
      <c r="P69" s="164"/>
      <c r="Q69" s="164"/>
      <c r="R69" s="954">
        <f t="shared" si="17"/>
        <v>0</v>
      </c>
      <c r="S69" s="954">
        <f>HEX2DEC(N69)</f>
        <v>0</v>
      </c>
      <c r="T69" s="181"/>
      <c r="U69" s="972"/>
      <c r="V69" s="156"/>
      <c r="W69" s="181"/>
      <c r="X69" s="181"/>
      <c r="Y69" s="181"/>
      <c r="Z69" s="181"/>
      <c r="AA69" s="181"/>
      <c r="AB69" s="181"/>
      <c r="AC69" s="181"/>
      <c r="AD69" s="181"/>
      <c r="AE69" s="181"/>
      <c r="AF69" s="181"/>
      <c r="AG69" s="181"/>
      <c r="AH69" s="181"/>
      <c r="AI69" s="181"/>
      <c r="AL69" s="969" t="str">
        <f t="shared" si="13"/>
        <v>DataLog[3] = 0x00000000;</v>
      </c>
    </row>
    <row r="70" spans="1:38" ht="13.2" hidden="1">
      <c r="A70" s="964" t="str">
        <f t="shared" si="4"/>
        <v>0100FF00</v>
      </c>
      <c r="B70" s="965">
        <f t="shared" si="16"/>
        <v>41388.330555555556</v>
      </c>
      <c r="C70" s="966">
        <f t="shared" si="5"/>
        <v>768</v>
      </c>
      <c r="D70" s="966">
        <f t="shared" si="6"/>
        <v>15</v>
      </c>
      <c r="E70" s="966">
        <f t="shared" si="7"/>
        <v>1</v>
      </c>
      <c r="F70" s="966">
        <f t="shared" si="8"/>
        <v>-30</v>
      </c>
      <c r="G70" s="967">
        <f t="shared" si="14"/>
        <v>42</v>
      </c>
      <c r="H70" s="968" t="s">
        <v>94</v>
      </c>
      <c r="I70" s="231">
        <v>5</v>
      </c>
      <c r="J70" s="970">
        <f t="shared" si="15"/>
        <v>0.99999999999999989</v>
      </c>
      <c r="K70" s="960" t="str">
        <f t="shared" si="9"/>
        <v>01</v>
      </c>
      <c r="L70" s="960" t="str">
        <f t="shared" si="10"/>
        <v>00</v>
      </c>
      <c r="M70" s="231" t="str">
        <f t="shared" si="11"/>
        <v>FF</v>
      </c>
      <c r="N70" s="960" t="str">
        <f t="shared" si="12"/>
        <v>00</v>
      </c>
      <c r="O70" s="231"/>
      <c r="P70" s="164"/>
      <c r="Q70" s="164"/>
      <c r="R70" s="954">
        <f t="shared" si="17"/>
        <v>768</v>
      </c>
      <c r="S70" s="941"/>
      <c r="T70" s="181"/>
      <c r="U70" s="156"/>
      <c r="V70" s="156"/>
      <c r="W70" s="181"/>
      <c r="X70" s="181"/>
      <c r="Y70" s="181"/>
      <c r="Z70" s="156"/>
      <c r="AA70" s="156"/>
      <c r="AF70" s="181"/>
      <c r="AG70" s="181"/>
      <c r="AH70" s="181"/>
      <c r="AI70" s="181"/>
      <c r="AL70" s="969" t="str">
        <f t="shared" si="13"/>
        <v>DataLog[4] = 0x0100FF00;</v>
      </c>
    </row>
    <row r="71" spans="1:38" ht="15.6" hidden="1">
      <c r="A71" s="964" t="str">
        <f t="shared" si="4"/>
        <v>FF03001B</v>
      </c>
      <c r="B71" s="955">
        <f t="shared" si="16"/>
        <v>41388.329861111117</v>
      </c>
      <c r="C71" s="181">
        <f t="shared" si="5"/>
        <v>27</v>
      </c>
      <c r="D71" s="1098">
        <f t="shared" si="6"/>
        <v>0</v>
      </c>
      <c r="E71" s="181">
        <f t="shared" si="7"/>
        <v>255</v>
      </c>
      <c r="F71" s="181">
        <f t="shared" si="8"/>
        <v>-29</v>
      </c>
      <c r="G71" s="941">
        <f t="shared" si="14"/>
        <v>46</v>
      </c>
      <c r="H71" s="934" t="s">
        <v>95</v>
      </c>
      <c r="I71" s="231">
        <v>6</v>
      </c>
      <c r="J71" s="970">
        <f t="shared" si="15"/>
        <v>0.95833333333333326</v>
      </c>
      <c r="K71" s="960" t="str">
        <f t="shared" si="9"/>
        <v>FF</v>
      </c>
      <c r="L71" s="960" t="str">
        <f t="shared" si="10"/>
        <v>03</v>
      </c>
      <c r="M71" s="231" t="str">
        <f t="shared" si="11"/>
        <v>00</v>
      </c>
      <c r="N71" s="960" t="str">
        <f t="shared" si="12"/>
        <v>1B</v>
      </c>
      <c r="O71" s="231"/>
      <c r="P71" s="164"/>
      <c r="Q71" s="164"/>
      <c r="R71" s="954">
        <f t="shared" si="17"/>
        <v>27</v>
      </c>
      <c r="S71" s="941"/>
      <c r="T71" s="181"/>
      <c r="U71" s="972"/>
      <c r="V71" s="181"/>
      <c r="W71" s="181"/>
      <c r="X71" s="181"/>
      <c r="Y71" s="181"/>
      <c r="Z71" s="181"/>
      <c r="AA71" s="181"/>
      <c r="AB71" s="181"/>
      <c r="AC71" s="181"/>
      <c r="AD71" s="181"/>
      <c r="AE71" s="181"/>
      <c r="AF71" s="181"/>
      <c r="AG71" s="181"/>
      <c r="AH71" s="181"/>
      <c r="AI71" s="181"/>
      <c r="AL71" s="969" t="str">
        <f t="shared" si="13"/>
        <v>DataLog[5] = 0xFF03001B;</v>
      </c>
    </row>
    <row r="72" spans="1:38" ht="13.2" hidden="1">
      <c r="A72" s="964" t="str">
        <f t="shared" si="4"/>
        <v>1C2301B4</v>
      </c>
      <c r="B72" s="965">
        <f t="shared" si="16"/>
        <v>41388.32916666667</v>
      </c>
      <c r="C72" s="966">
        <f t="shared" si="5"/>
        <v>436</v>
      </c>
      <c r="D72" s="966">
        <f t="shared" si="6"/>
        <v>0</v>
      </c>
      <c r="E72" s="966">
        <f t="shared" si="7"/>
        <v>28</v>
      </c>
      <c r="F72" s="966">
        <f t="shared" si="8"/>
        <v>-13</v>
      </c>
      <c r="G72" s="967">
        <f t="shared" si="14"/>
        <v>50</v>
      </c>
      <c r="H72" s="968" t="s">
        <v>96</v>
      </c>
      <c r="I72" s="231">
        <v>7</v>
      </c>
      <c r="J72" s="970">
        <f t="shared" si="15"/>
        <v>0.91666666666666663</v>
      </c>
      <c r="K72" s="960" t="str">
        <f t="shared" si="9"/>
        <v>1C</v>
      </c>
      <c r="L72" s="960" t="str">
        <f t="shared" si="10"/>
        <v>23</v>
      </c>
      <c r="M72" s="231" t="str">
        <f t="shared" si="11"/>
        <v>01</v>
      </c>
      <c r="N72" s="960" t="str">
        <f t="shared" si="12"/>
        <v>B4</v>
      </c>
      <c r="O72" s="231"/>
      <c r="P72" s="164"/>
      <c r="Q72" s="164"/>
      <c r="R72" s="954">
        <f t="shared" si="17"/>
        <v>436</v>
      </c>
      <c r="S72" s="164"/>
      <c r="T72" s="156"/>
      <c r="U72" s="156"/>
      <c r="V72" s="156"/>
      <c r="W72" s="156"/>
      <c r="X72" s="156"/>
      <c r="Y72" s="156"/>
      <c r="Z72" s="156"/>
      <c r="AA72" s="156"/>
      <c r="AL72" s="969" t="str">
        <f t="shared" si="13"/>
        <v>DataLog[6] = 0x1C2301B4;</v>
      </c>
    </row>
    <row r="73" spans="1:38" ht="13.2" hidden="1">
      <c r="A73" s="964" t="str">
        <f t="shared" si="4"/>
        <v>F9</v>
      </c>
      <c r="B73" s="955">
        <f t="shared" si="16"/>
        <v>41388.328472222223</v>
      </c>
      <c r="C73" s="181">
        <f t="shared" si="5"/>
        <v>0</v>
      </c>
      <c r="D73" s="1098">
        <f t="shared" si="6"/>
        <v>0</v>
      </c>
      <c r="E73" s="181">
        <f t="shared" si="7"/>
        <v>249</v>
      </c>
      <c r="F73" s="181">
        <f t="shared" si="8"/>
        <v>-30</v>
      </c>
      <c r="G73" s="941">
        <f t="shared" si="14"/>
        <v>54</v>
      </c>
      <c r="H73" s="934" t="s">
        <v>97</v>
      </c>
      <c r="I73" s="231">
        <v>8</v>
      </c>
      <c r="J73" s="970">
        <f t="shared" si="15"/>
        <v>0.875</v>
      </c>
      <c r="K73" s="960" t="str">
        <f t="shared" si="9"/>
        <v>F9</v>
      </c>
      <c r="L73" s="960" t="str">
        <f t="shared" si="10"/>
        <v/>
      </c>
      <c r="M73" s="231" t="str">
        <f t="shared" si="11"/>
        <v/>
      </c>
      <c r="N73" s="960" t="str">
        <f t="shared" si="12"/>
        <v/>
      </c>
      <c r="O73" s="231"/>
      <c r="P73" s="164"/>
      <c r="Q73" s="164"/>
      <c r="R73" s="954">
        <f t="shared" si="17"/>
        <v>0</v>
      </c>
      <c r="S73" s="164"/>
      <c r="T73" s="156"/>
      <c r="U73" s="156"/>
      <c r="V73" s="156"/>
      <c r="W73" s="156"/>
      <c r="X73" s="156"/>
      <c r="Y73" s="156"/>
      <c r="Z73" s="156"/>
      <c r="AA73" s="156"/>
      <c r="AL73" s="969" t="str">
        <f t="shared" si="13"/>
        <v>DataLog[7] = 0xF9;</v>
      </c>
    </row>
    <row r="74" spans="1:38" ht="13.2" hidden="1">
      <c r="A74" s="964" t="str">
        <f t="shared" si="4"/>
        <v/>
      </c>
      <c r="B74" s="965">
        <f t="shared" si="16"/>
        <v>41388.327777777777</v>
      </c>
      <c r="C74" s="966">
        <f t="shared" si="5"/>
        <v>0</v>
      </c>
      <c r="D74" s="966">
        <f t="shared" si="6"/>
        <v>0</v>
      </c>
      <c r="E74" s="966">
        <f t="shared" si="7"/>
        <v>0</v>
      </c>
      <c r="F74" s="966">
        <f t="shared" si="8"/>
        <v>-30</v>
      </c>
      <c r="G74" s="967">
        <f t="shared" si="14"/>
        <v>58</v>
      </c>
      <c r="H74" s="968" t="s">
        <v>98</v>
      </c>
      <c r="I74" s="231">
        <v>9</v>
      </c>
      <c r="J74" s="970">
        <f t="shared" si="15"/>
        <v>0.83333333333333337</v>
      </c>
      <c r="K74" s="960" t="str">
        <f t="shared" si="9"/>
        <v/>
      </c>
      <c r="L74" s="960" t="str">
        <f t="shared" si="10"/>
        <v/>
      </c>
      <c r="M74" s="231" t="str">
        <f t="shared" si="11"/>
        <v/>
      </c>
      <c r="N74" s="960" t="str">
        <f t="shared" si="12"/>
        <v/>
      </c>
      <c r="O74" s="231"/>
      <c r="P74" s="164"/>
      <c r="Q74" s="164"/>
      <c r="R74" s="954">
        <f t="shared" si="17"/>
        <v>0</v>
      </c>
      <c r="S74" s="164"/>
      <c r="T74" s="156"/>
      <c r="U74" s="156"/>
      <c r="V74" s="156"/>
      <c r="W74" s="156"/>
      <c r="X74" s="156"/>
      <c r="Y74" s="156"/>
      <c r="Z74" s="156"/>
      <c r="AA74" s="156"/>
      <c r="AL74" s="969" t="str">
        <f t="shared" si="13"/>
        <v>DataLog[8] = 0x;</v>
      </c>
    </row>
    <row r="75" spans="1:38" ht="13.2" hidden="1">
      <c r="A75" s="964" t="str">
        <f t="shared" si="4"/>
        <v/>
      </c>
      <c r="B75" s="955">
        <f t="shared" si="16"/>
        <v>41388.327083333337</v>
      </c>
      <c r="C75" s="181">
        <f t="shared" si="5"/>
        <v>0</v>
      </c>
      <c r="D75" s="1098">
        <f t="shared" si="6"/>
        <v>0</v>
      </c>
      <c r="E75" s="181">
        <f t="shared" si="7"/>
        <v>0</v>
      </c>
      <c r="F75" s="181">
        <f t="shared" si="8"/>
        <v>-30</v>
      </c>
      <c r="G75" s="941">
        <f t="shared" si="14"/>
        <v>62</v>
      </c>
      <c r="H75" s="934" t="s">
        <v>99</v>
      </c>
      <c r="I75" s="231">
        <v>10</v>
      </c>
      <c r="J75" s="970">
        <f t="shared" si="15"/>
        <v>0.79166666666666674</v>
      </c>
      <c r="K75" s="960" t="str">
        <f t="shared" si="9"/>
        <v/>
      </c>
      <c r="L75" s="960" t="str">
        <f t="shared" si="10"/>
        <v/>
      </c>
      <c r="M75" s="231" t="str">
        <f t="shared" si="11"/>
        <v/>
      </c>
      <c r="N75" s="960" t="str">
        <f t="shared" si="12"/>
        <v/>
      </c>
      <c r="O75" s="231"/>
      <c r="P75" s="164"/>
      <c r="Q75" s="164"/>
      <c r="R75" s="954">
        <f t="shared" si="17"/>
        <v>0</v>
      </c>
      <c r="S75" s="164"/>
      <c r="T75" s="156"/>
      <c r="U75" s="156"/>
      <c r="V75" s="156"/>
      <c r="W75" s="156"/>
      <c r="X75" s="156"/>
      <c r="Y75" s="156"/>
      <c r="Z75" s="156"/>
      <c r="AA75" s="156"/>
      <c r="AL75" s="969" t="str">
        <f t="shared" si="13"/>
        <v>DataLog[9] = 0x;</v>
      </c>
    </row>
    <row r="76" spans="1:38" ht="13.2" hidden="1">
      <c r="A76" s="964" t="str">
        <f t="shared" si="4"/>
        <v/>
      </c>
      <c r="B76" s="965">
        <f t="shared" si="16"/>
        <v>41388.326388888891</v>
      </c>
      <c r="C76" s="966">
        <f t="shared" si="5"/>
        <v>0</v>
      </c>
      <c r="D76" s="966">
        <f t="shared" si="6"/>
        <v>0</v>
      </c>
      <c r="E76" s="966">
        <f t="shared" si="7"/>
        <v>0</v>
      </c>
      <c r="F76" s="966">
        <f t="shared" si="8"/>
        <v>-30</v>
      </c>
      <c r="G76" s="967">
        <f t="shared" si="14"/>
        <v>66</v>
      </c>
      <c r="H76" s="968" t="s">
        <v>100</v>
      </c>
      <c r="I76" s="231">
        <v>11</v>
      </c>
      <c r="J76" s="970">
        <f t="shared" si="15"/>
        <v>0.75000000000000011</v>
      </c>
      <c r="K76" s="960" t="str">
        <f t="shared" si="9"/>
        <v/>
      </c>
      <c r="L76" s="960" t="str">
        <f t="shared" si="10"/>
        <v/>
      </c>
      <c r="M76" s="231" t="str">
        <f t="shared" si="11"/>
        <v/>
      </c>
      <c r="N76" s="960" t="str">
        <f t="shared" si="12"/>
        <v/>
      </c>
      <c r="O76" s="231"/>
      <c r="P76" s="164"/>
      <c r="Q76" s="164"/>
      <c r="R76" s="954">
        <f t="shared" si="17"/>
        <v>0</v>
      </c>
      <c r="S76" s="164"/>
      <c r="T76" s="156"/>
      <c r="U76" s="156"/>
      <c r="V76" s="156"/>
      <c r="W76" s="156"/>
      <c r="X76" s="156"/>
      <c r="Y76" s="156"/>
      <c r="Z76" s="156"/>
      <c r="AA76" s="156"/>
      <c r="AL76" s="969" t="str">
        <f t="shared" si="13"/>
        <v>DataLog[10] = 0x;</v>
      </c>
    </row>
    <row r="77" spans="1:38" ht="13.2" hidden="1">
      <c r="A77" s="964" t="str">
        <f t="shared" si="4"/>
        <v/>
      </c>
      <c r="B77" s="955">
        <f t="shared" si="16"/>
        <v>41388.325694444444</v>
      </c>
      <c r="C77" s="181">
        <f t="shared" si="5"/>
        <v>0</v>
      </c>
      <c r="D77" s="1098">
        <f t="shared" si="6"/>
        <v>0</v>
      </c>
      <c r="E77" s="181">
        <f t="shared" si="7"/>
        <v>0</v>
      </c>
      <c r="F77" s="181">
        <f t="shared" si="8"/>
        <v>-30</v>
      </c>
      <c r="G77" s="941">
        <f t="shared" si="14"/>
        <v>70</v>
      </c>
      <c r="H77" s="934" t="s">
        <v>101</v>
      </c>
      <c r="I77" s="231">
        <v>12</v>
      </c>
      <c r="J77" s="970">
        <f t="shared" si="15"/>
        <v>0.70833333333333348</v>
      </c>
      <c r="K77" s="960" t="str">
        <f t="shared" si="9"/>
        <v/>
      </c>
      <c r="L77" s="960" t="str">
        <f t="shared" si="10"/>
        <v/>
      </c>
      <c r="M77" s="231" t="str">
        <f t="shared" si="11"/>
        <v/>
      </c>
      <c r="N77" s="960" t="str">
        <f t="shared" si="12"/>
        <v/>
      </c>
      <c r="O77" s="231"/>
      <c r="P77" s="164"/>
      <c r="Q77" s="164"/>
      <c r="R77" s="954">
        <f t="shared" si="17"/>
        <v>0</v>
      </c>
      <c r="S77" s="164"/>
      <c r="T77" s="156"/>
      <c r="U77" s="156"/>
      <c r="V77" s="156"/>
      <c r="W77" s="156"/>
      <c r="X77" s="156"/>
      <c r="Y77" s="156"/>
      <c r="Z77" s="156"/>
      <c r="AA77" s="156"/>
      <c r="AL77" s="969" t="str">
        <f t="shared" si="13"/>
        <v>DataLog[11] = 0x;</v>
      </c>
    </row>
    <row r="78" spans="1:38" ht="13.2" hidden="1">
      <c r="A78" s="964" t="str">
        <f t="shared" si="4"/>
        <v/>
      </c>
      <c r="B78" s="965">
        <f t="shared" si="16"/>
        <v>41388.325000000004</v>
      </c>
      <c r="C78" s="966">
        <f t="shared" si="5"/>
        <v>0</v>
      </c>
      <c r="D78" s="966">
        <f t="shared" si="6"/>
        <v>0</v>
      </c>
      <c r="E78" s="966">
        <f t="shared" si="7"/>
        <v>0</v>
      </c>
      <c r="F78" s="966">
        <f t="shared" si="8"/>
        <v>-30</v>
      </c>
      <c r="G78" s="967">
        <f t="shared" si="14"/>
        <v>74</v>
      </c>
      <c r="H78" s="968" t="s">
        <v>102</v>
      </c>
      <c r="I78" s="231">
        <v>13</v>
      </c>
      <c r="J78" s="970">
        <f t="shared" si="15"/>
        <v>0.66666666666666685</v>
      </c>
      <c r="K78" s="960" t="str">
        <f t="shared" si="9"/>
        <v/>
      </c>
      <c r="L78" s="960" t="str">
        <f t="shared" si="10"/>
        <v/>
      </c>
      <c r="M78" s="231" t="str">
        <f t="shared" si="11"/>
        <v/>
      </c>
      <c r="N78" s="960" t="str">
        <f t="shared" si="12"/>
        <v/>
      </c>
      <c r="O78" s="231"/>
      <c r="P78" s="164"/>
      <c r="Q78" s="164"/>
      <c r="R78" s="954">
        <f t="shared" si="17"/>
        <v>0</v>
      </c>
      <c r="S78" s="164"/>
      <c r="T78" s="156"/>
      <c r="U78" s="156"/>
      <c r="V78" s="156"/>
      <c r="W78" s="156"/>
      <c r="X78" s="156"/>
      <c r="Y78" s="156"/>
      <c r="Z78" s="156"/>
      <c r="AA78" s="156"/>
      <c r="AL78" s="969" t="str">
        <f t="shared" si="13"/>
        <v>DataLog[12] = 0x;</v>
      </c>
    </row>
    <row r="79" spans="1:38" ht="13.2" hidden="1">
      <c r="A79" s="964" t="str">
        <f t="shared" si="4"/>
        <v/>
      </c>
      <c r="B79" s="955">
        <f t="shared" si="16"/>
        <v>41388.324305555558</v>
      </c>
      <c r="C79" s="181">
        <f t="shared" si="5"/>
        <v>0</v>
      </c>
      <c r="D79" s="1098">
        <f t="shared" si="6"/>
        <v>0</v>
      </c>
      <c r="E79" s="181">
        <f t="shared" si="7"/>
        <v>0</v>
      </c>
      <c r="F79" s="181">
        <f t="shared" si="8"/>
        <v>-30</v>
      </c>
      <c r="G79" s="941">
        <f t="shared" si="14"/>
        <v>78</v>
      </c>
      <c r="H79" s="934" t="s">
        <v>103</v>
      </c>
      <c r="I79" s="231">
        <v>14</v>
      </c>
      <c r="J79" s="970">
        <f t="shared" si="15"/>
        <v>0.62500000000000022</v>
      </c>
      <c r="K79" s="960" t="str">
        <f t="shared" si="9"/>
        <v/>
      </c>
      <c r="L79" s="960" t="str">
        <f t="shared" si="10"/>
        <v/>
      </c>
      <c r="M79" s="231" t="str">
        <f t="shared" si="11"/>
        <v/>
      </c>
      <c r="N79" s="960" t="str">
        <f t="shared" si="12"/>
        <v/>
      </c>
      <c r="O79" s="231"/>
      <c r="P79" s="164"/>
      <c r="Q79" s="164"/>
      <c r="R79" s="164"/>
      <c r="S79" s="164"/>
      <c r="T79" s="156"/>
      <c r="U79" s="156"/>
      <c r="V79" s="156"/>
      <c r="W79" s="156"/>
      <c r="X79" s="156"/>
      <c r="Y79" s="156"/>
      <c r="Z79" s="156"/>
      <c r="AA79" s="156"/>
      <c r="AL79" s="969" t="str">
        <f t="shared" si="13"/>
        <v>DataLog[13] = 0x;</v>
      </c>
    </row>
    <row r="80" spans="1:38" ht="13.2" hidden="1">
      <c r="A80" s="964" t="str">
        <f t="shared" si="4"/>
        <v/>
      </c>
      <c r="B80" s="965">
        <f t="shared" si="16"/>
        <v>41388.323611111111</v>
      </c>
      <c r="C80" s="966">
        <f t="shared" si="5"/>
        <v>0</v>
      </c>
      <c r="D80" s="966">
        <f t="shared" si="6"/>
        <v>0</v>
      </c>
      <c r="E80" s="966">
        <f t="shared" si="7"/>
        <v>0</v>
      </c>
      <c r="F80" s="966">
        <f t="shared" si="8"/>
        <v>-30</v>
      </c>
      <c r="G80" s="967">
        <f t="shared" si="14"/>
        <v>82</v>
      </c>
      <c r="H80" s="968" t="s">
        <v>104</v>
      </c>
      <c r="I80" s="231">
        <v>15</v>
      </c>
      <c r="J80" s="970">
        <f t="shared" si="15"/>
        <v>0.58333333333333359</v>
      </c>
      <c r="K80" s="960" t="str">
        <f t="shared" si="9"/>
        <v/>
      </c>
      <c r="L80" s="960" t="str">
        <f t="shared" si="10"/>
        <v/>
      </c>
      <c r="M80" s="231" t="str">
        <f t="shared" si="11"/>
        <v/>
      </c>
      <c r="N80" s="960" t="str">
        <f t="shared" si="12"/>
        <v/>
      </c>
      <c r="O80" s="231"/>
      <c r="P80" s="164"/>
      <c r="Q80" s="164"/>
      <c r="R80" s="164"/>
      <c r="S80" s="164"/>
      <c r="T80" s="156"/>
      <c r="U80" s="156"/>
      <c r="V80" s="156"/>
      <c r="W80" s="156"/>
      <c r="X80" s="156"/>
      <c r="Y80" s="156"/>
      <c r="Z80" s="156"/>
      <c r="AA80" s="156"/>
      <c r="AL80" s="969" t="str">
        <f t="shared" si="13"/>
        <v>DataLog[14] = 0x;</v>
      </c>
    </row>
    <row r="81" spans="1:38" ht="13.2" hidden="1">
      <c r="A81" s="964" t="str">
        <f t="shared" si="4"/>
        <v/>
      </c>
      <c r="B81" s="955">
        <f t="shared" si="16"/>
        <v>41388.322916666672</v>
      </c>
      <c r="C81" s="181">
        <f t="shared" si="5"/>
        <v>0</v>
      </c>
      <c r="D81" s="1098">
        <f t="shared" si="6"/>
        <v>0</v>
      </c>
      <c r="E81" s="181">
        <f t="shared" si="7"/>
        <v>0</v>
      </c>
      <c r="F81" s="181">
        <f t="shared" si="8"/>
        <v>-30</v>
      </c>
      <c r="G81" s="941">
        <f t="shared" si="14"/>
        <v>86</v>
      </c>
      <c r="H81" s="934" t="s">
        <v>105</v>
      </c>
      <c r="I81" s="231">
        <v>16</v>
      </c>
      <c r="J81" s="970">
        <f t="shared" si="15"/>
        <v>0.54166666666666696</v>
      </c>
      <c r="K81" s="960" t="str">
        <f t="shared" si="9"/>
        <v/>
      </c>
      <c r="L81" s="960" t="str">
        <f t="shared" si="10"/>
        <v/>
      </c>
      <c r="M81" s="231" t="str">
        <f t="shared" si="11"/>
        <v/>
      </c>
      <c r="N81" s="960" t="str">
        <f t="shared" si="12"/>
        <v/>
      </c>
      <c r="O81" s="231"/>
      <c r="P81" s="164"/>
      <c r="Q81" s="164"/>
      <c r="R81" s="164"/>
      <c r="S81" s="164"/>
      <c r="T81" s="156"/>
      <c r="U81" s="156"/>
      <c r="V81" s="156"/>
      <c r="W81" s="156"/>
      <c r="X81" s="156"/>
      <c r="Y81" s="156"/>
      <c r="Z81" s="156"/>
      <c r="AA81" s="156"/>
      <c r="AL81" s="969" t="str">
        <f t="shared" si="13"/>
        <v>DataLog[15] = 0x;</v>
      </c>
    </row>
    <row r="82" spans="1:38" ht="13.2" hidden="1">
      <c r="A82" s="964" t="str">
        <f t="shared" si="4"/>
        <v/>
      </c>
      <c r="B82" s="965">
        <f t="shared" si="16"/>
        <v>41388.322222222225</v>
      </c>
      <c r="C82" s="966">
        <f t="shared" si="5"/>
        <v>0</v>
      </c>
      <c r="D82" s="966">
        <f t="shared" si="6"/>
        <v>0</v>
      </c>
      <c r="E82" s="966">
        <f t="shared" si="7"/>
        <v>0</v>
      </c>
      <c r="F82" s="966">
        <f t="shared" si="8"/>
        <v>-30</v>
      </c>
      <c r="G82" s="967">
        <f t="shared" si="14"/>
        <v>90</v>
      </c>
      <c r="H82" s="968" t="s">
        <v>106</v>
      </c>
      <c r="I82" s="231">
        <v>17</v>
      </c>
      <c r="J82" s="970">
        <f t="shared" si="15"/>
        <v>0.50000000000000033</v>
      </c>
      <c r="K82" s="960" t="str">
        <f t="shared" si="9"/>
        <v/>
      </c>
      <c r="L82" s="960" t="str">
        <f t="shared" si="10"/>
        <v/>
      </c>
      <c r="M82" s="231" t="str">
        <f t="shared" si="11"/>
        <v/>
      </c>
      <c r="N82" s="960" t="str">
        <f t="shared" si="12"/>
        <v/>
      </c>
      <c r="O82" s="231"/>
      <c r="P82" s="164"/>
      <c r="Q82" s="164"/>
      <c r="R82" s="164"/>
      <c r="S82" s="164"/>
      <c r="T82" s="156"/>
      <c r="U82" s="156"/>
      <c r="V82" s="156"/>
      <c r="W82" s="156"/>
      <c r="X82" s="156"/>
      <c r="Y82" s="156"/>
      <c r="Z82" s="156"/>
      <c r="AA82" s="156"/>
      <c r="AL82" s="969" t="str">
        <f t="shared" si="13"/>
        <v>DataLog[16] = 0x;</v>
      </c>
    </row>
    <row r="83" spans="1:38" ht="13.2" hidden="1">
      <c r="A83" s="964" t="str">
        <f t="shared" si="4"/>
        <v/>
      </c>
      <c r="B83" s="955">
        <f t="shared" si="16"/>
        <v>41388.321527777778</v>
      </c>
      <c r="C83" s="181">
        <f t="shared" si="5"/>
        <v>0</v>
      </c>
      <c r="D83" s="1098">
        <f t="shared" si="6"/>
        <v>0</v>
      </c>
      <c r="E83" s="181">
        <f t="shared" si="7"/>
        <v>0</v>
      </c>
      <c r="F83" s="181">
        <f t="shared" si="8"/>
        <v>-30</v>
      </c>
      <c r="G83" s="941">
        <f t="shared" si="14"/>
        <v>94</v>
      </c>
      <c r="H83" s="934" t="s">
        <v>107</v>
      </c>
      <c r="I83" s="231">
        <v>18</v>
      </c>
      <c r="J83" s="970">
        <f t="shared" si="15"/>
        <v>0.45833333333333365</v>
      </c>
      <c r="K83" s="960" t="str">
        <f t="shared" si="9"/>
        <v/>
      </c>
      <c r="L83" s="960" t="str">
        <f t="shared" si="10"/>
        <v/>
      </c>
      <c r="M83" s="231" t="str">
        <f t="shared" si="11"/>
        <v/>
      </c>
      <c r="N83" s="960" t="str">
        <f t="shared" si="12"/>
        <v/>
      </c>
      <c r="O83" s="231"/>
      <c r="P83" s="164"/>
      <c r="Q83" s="164"/>
      <c r="R83" s="164"/>
      <c r="S83" s="164"/>
      <c r="T83" s="156"/>
      <c r="U83" s="156"/>
      <c r="V83" s="156"/>
      <c r="W83" s="156"/>
      <c r="X83" s="156"/>
      <c r="Y83" s="156"/>
      <c r="Z83" s="156"/>
      <c r="AA83" s="156"/>
      <c r="AL83" s="969" t="str">
        <f t="shared" si="13"/>
        <v>DataLog[17] = 0x;</v>
      </c>
    </row>
    <row r="84" spans="1:38" ht="13.2" hidden="1">
      <c r="A84" s="964" t="str">
        <f t="shared" si="4"/>
        <v/>
      </c>
      <c r="B84" s="965">
        <f t="shared" si="16"/>
        <v>41388.320833333339</v>
      </c>
      <c r="C84" s="966">
        <f t="shared" si="5"/>
        <v>0</v>
      </c>
      <c r="D84" s="966">
        <f t="shared" si="6"/>
        <v>0</v>
      </c>
      <c r="E84" s="966">
        <f t="shared" si="7"/>
        <v>0</v>
      </c>
      <c r="F84" s="966">
        <f t="shared" si="8"/>
        <v>-30</v>
      </c>
      <c r="G84" s="967">
        <f t="shared" si="14"/>
        <v>98</v>
      </c>
      <c r="H84" s="968" t="s">
        <v>108</v>
      </c>
      <c r="I84" s="231">
        <v>19</v>
      </c>
      <c r="J84" s="970">
        <f t="shared" si="15"/>
        <v>0.41666666666666696</v>
      </c>
      <c r="K84" s="960" t="str">
        <f t="shared" si="9"/>
        <v/>
      </c>
      <c r="L84" s="960" t="str">
        <f t="shared" si="10"/>
        <v/>
      </c>
      <c r="M84" s="231" t="str">
        <f t="shared" si="11"/>
        <v/>
      </c>
      <c r="N84" s="960" t="str">
        <f t="shared" si="12"/>
        <v/>
      </c>
      <c r="O84" s="231"/>
      <c r="P84" s="164"/>
      <c r="Q84" s="164"/>
      <c r="R84" s="164"/>
      <c r="S84" s="164"/>
      <c r="T84" s="156"/>
      <c r="U84" s="156"/>
      <c r="V84" s="156"/>
      <c r="W84" s="156"/>
      <c r="X84" s="156"/>
      <c r="Y84" s="156"/>
      <c r="Z84" s="156"/>
      <c r="AA84" s="156"/>
      <c r="AL84" s="969" t="str">
        <f t="shared" si="13"/>
        <v>DataLog[18] = 0x;</v>
      </c>
    </row>
    <row r="85" spans="1:38" ht="13.2" hidden="1">
      <c r="A85" s="964" t="str">
        <f t="shared" si="4"/>
        <v/>
      </c>
      <c r="B85" s="955">
        <f t="shared" si="16"/>
        <v>41388.320138888892</v>
      </c>
      <c r="C85" s="181">
        <f t="shared" si="5"/>
        <v>0</v>
      </c>
      <c r="D85" s="1098">
        <f t="shared" si="6"/>
        <v>0</v>
      </c>
      <c r="E85" s="181">
        <f t="shared" si="7"/>
        <v>0</v>
      </c>
      <c r="F85" s="181">
        <f t="shared" si="8"/>
        <v>-30</v>
      </c>
      <c r="G85" s="941">
        <f t="shared" si="14"/>
        <v>102</v>
      </c>
      <c r="H85" s="934" t="s">
        <v>109</v>
      </c>
      <c r="I85" s="231">
        <v>20</v>
      </c>
      <c r="J85" s="970">
        <f t="shared" si="15"/>
        <v>0.37500000000000028</v>
      </c>
      <c r="K85" s="960" t="str">
        <f t="shared" si="9"/>
        <v/>
      </c>
      <c r="L85" s="960" t="str">
        <f t="shared" si="10"/>
        <v/>
      </c>
      <c r="M85" s="231" t="str">
        <f t="shared" si="11"/>
        <v/>
      </c>
      <c r="N85" s="960" t="str">
        <f t="shared" si="12"/>
        <v/>
      </c>
      <c r="O85" s="231"/>
      <c r="P85" s="164"/>
      <c r="Q85" s="164"/>
      <c r="R85" s="164"/>
      <c r="S85" s="164"/>
      <c r="T85" s="156"/>
      <c r="U85" s="156"/>
      <c r="V85" s="156"/>
      <c r="W85" s="156"/>
      <c r="X85" s="156"/>
      <c r="Y85" s="156"/>
      <c r="Z85" s="156"/>
      <c r="AA85" s="156"/>
      <c r="AL85" s="969" t="str">
        <f t="shared" si="13"/>
        <v>DataLog[19] = 0x;</v>
      </c>
    </row>
    <row r="86" spans="1:38" ht="13.2" hidden="1">
      <c r="A86" s="964" t="str">
        <f t="shared" si="4"/>
        <v/>
      </c>
      <c r="B86" s="965">
        <f t="shared" si="16"/>
        <v>41388.319444444445</v>
      </c>
      <c r="C86" s="966">
        <f t="shared" si="5"/>
        <v>0</v>
      </c>
      <c r="D86" s="966">
        <f t="shared" si="6"/>
        <v>0</v>
      </c>
      <c r="E86" s="966">
        <f t="shared" si="7"/>
        <v>0</v>
      </c>
      <c r="F86" s="966">
        <f t="shared" si="8"/>
        <v>-30</v>
      </c>
      <c r="G86" s="967">
        <f t="shared" si="14"/>
        <v>106</v>
      </c>
      <c r="H86" s="968" t="s">
        <v>110</v>
      </c>
      <c r="I86" s="231">
        <v>21</v>
      </c>
      <c r="J86" s="970">
        <f t="shared" si="15"/>
        <v>0.33333333333333359</v>
      </c>
      <c r="K86" s="960" t="str">
        <f t="shared" si="9"/>
        <v/>
      </c>
      <c r="L86" s="960" t="str">
        <f t="shared" si="10"/>
        <v/>
      </c>
      <c r="M86" s="231" t="str">
        <f t="shared" si="11"/>
        <v/>
      </c>
      <c r="N86" s="960" t="str">
        <f t="shared" si="12"/>
        <v/>
      </c>
      <c r="O86" s="231"/>
      <c r="P86" s="164"/>
      <c r="Q86" s="164"/>
      <c r="R86" s="164"/>
      <c r="S86" s="164"/>
      <c r="T86" s="156"/>
      <c r="U86" s="156"/>
      <c r="V86" s="156"/>
      <c r="W86" s="156"/>
      <c r="X86" s="156"/>
      <c r="Y86" s="156"/>
      <c r="Z86" s="156"/>
      <c r="AA86" s="156"/>
      <c r="AL86" s="969" t="str">
        <f t="shared" si="13"/>
        <v>DataLog[20] = 0x;</v>
      </c>
    </row>
    <row r="87" spans="1:38" ht="13.2" hidden="1">
      <c r="A87" s="964" t="str">
        <f t="shared" si="4"/>
        <v/>
      </c>
      <c r="B87" s="955">
        <f t="shared" si="16"/>
        <v>41388.318750000006</v>
      </c>
      <c r="C87" s="181">
        <f t="shared" si="5"/>
        <v>0</v>
      </c>
      <c r="D87" s="1098">
        <f t="shared" si="6"/>
        <v>0</v>
      </c>
      <c r="E87" s="181">
        <f t="shared" si="7"/>
        <v>0</v>
      </c>
      <c r="F87" s="181">
        <f t="shared" si="8"/>
        <v>-30</v>
      </c>
      <c r="G87" s="941">
        <f t="shared" si="14"/>
        <v>110</v>
      </c>
      <c r="H87" s="934" t="s">
        <v>111</v>
      </c>
      <c r="I87" s="231">
        <v>22</v>
      </c>
      <c r="J87" s="970">
        <f t="shared" si="15"/>
        <v>0.29166666666666691</v>
      </c>
      <c r="K87" s="960" t="str">
        <f t="shared" si="9"/>
        <v/>
      </c>
      <c r="L87" s="960" t="str">
        <f t="shared" si="10"/>
        <v/>
      </c>
      <c r="M87" s="231" t="str">
        <f t="shared" si="11"/>
        <v/>
      </c>
      <c r="N87" s="960" t="str">
        <f t="shared" si="12"/>
        <v/>
      </c>
      <c r="O87" s="231"/>
      <c r="P87" s="164"/>
      <c r="Q87" s="164"/>
      <c r="R87" s="164"/>
      <c r="S87" s="164"/>
      <c r="T87" s="156"/>
      <c r="U87" s="156"/>
      <c r="V87" s="156"/>
      <c r="W87" s="156"/>
      <c r="X87" s="156"/>
      <c r="Y87" s="156"/>
      <c r="Z87" s="156"/>
      <c r="AA87" s="156"/>
      <c r="AL87" s="969" t="str">
        <f t="shared" si="13"/>
        <v>DataLog[21] = 0x;</v>
      </c>
    </row>
    <row r="88" spans="1:38" ht="13.2" hidden="1">
      <c r="A88" s="964" t="str">
        <f t="shared" si="4"/>
        <v/>
      </c>
      <c r="B88" s="965">
        <f t="shared" si="16"/>
        <v>41388.318055555559</v>
      </c>
      <c r="C88" s="966">
        <f t="shared" si="5"/>
        <v>0</v>
      </c>
      <c r="D88" s="966">
        <f t="shared" si="6"/>
        <v>0</v>
      </c>
      <c r="E88" s="966">
        <f t="shared" si="7"/>
        <v>0</v>
      </c>
      <c r="F88" s="966">
        <f t="shared" si="8"/>
        <v>-30</v>
      </c>
      <c r="G88" s="967">
        <f t="shared" si="14"/>
        <v>114</v>
      </c>
      <c r="H88" s="968" t="s">
        <v>112</v>
      </c>
      <c r="I88" s="231">
        <v>23</v>
      </c>
      <c r="J88" s="970">
        <f t="shared" si="15"/>
        <v>0.25000000000000022</v>
      </c>
      <c r="K88" s="960" t="str">
        <f t="shared" si="9"/>
        <v/>
      </c>
      <c r="L88" s="960" t="str">
        <f t="shared" si="10"/>
        <v/>
      </c>
      <c r="M88" s="231" t="str">
        <f t="shared" si="11"/>
        <v/>
      </c>
      <c r="N88" s="960" t="str">
        <f t="shared" si="12"/>
        <v/>
      </c>
      <c r="O88" s="231"/>
      <c r="P88" s="164"/>
      <c r="Q88" s="164"/>
      <c r="R88" s="164"/>
      <c r="S88" s="164"/>
      <c r="T88" s="156"/>
      <c r="U88" s="156"/>
      <c r="V88" s="156"/>
      <c r="W88" s="156"/>
      <c r="X88" s="156"/>
      <c r="Y88" s="156"/>
      <c r="Z88" s="156"/>
      <c r="AA88" s="156"/>
      <c r="AL88" s="969" t="str">
        <f t="shared" si="13"/>
        <v>DataLog[22] = 0x;</v>
      </c>
    </row>
    <row r="89" spans="1:38" ht="13.2" hidden="1">
      <c r="A89" s="964" t="str">
        <f t="shared" si="4"/>
        <v/>
      </c>
      <c r="B89" s="955">
        <f t="shared" si="16"/>
        <v>41388.317361111112</v>
      </c>
      <c r="C89" s="181">
        <f t="shared" si="5"/>
        <v>0</v>
      </c>
      <c r="D89" s="1098">
        <f t="shared" si="6"/>
        <v>0</v>
      </c>
      <c r="E89" s="181">
        <f t="shared" si="7"/>
        <v>0</v>
      </c>
      <c r="F89" s="181">
        <f t="shared" si="8"/>
        <v>-30</v>
      </c>
      <c r="G89" s="941">
        <f t="shared" si="14"/>
        <v>118</v>
      </c>
      <c r="H89" s="934" t="s">
        <v>113</v>
      </c>
      <c r="I89" s="231">
        <v>24</v>
      </c>
      <c r="J89" s="970">
        <f t="shared" si="15"/>
        <v>0.20833333333333354</v>
      </c>
      <c r="K89" s="960" t="str">
        <f t="shared" si="9"/>
        <v/>
      </c>
      <c r="L89" s="960" t="str">
        <f t="shared" si="10"/>
        <v/>
      </c>
      <c r="M89" s="231" t="str">
        <f t="shared" si="11"/>
        <v/>
      </c>
      <c r="N89" s="960" t="str">
        <f t="shared" si="12"/>
        <v/>
      </c>
      <c r="O89" s="231"/>
      <c r="P89" s="164"/>
      <c r="Q89" s="164"/>
      <c r="R89" s="164"/>
      <c r="S89" s="164"/>
      <c r="T89" s="156"/>
      <c r="U89" s="156"/>
      <c r="V89" s="156"/>
      <c r="W89" s="156"/>
      <c r="X89" s="156"/>
      <c r="Y89" s="156"/>
      <c r="Z89" s="156"/>
      <c r="AA89" s="156"/>
      <c r="AL89" s="969" t="str">
        <f t="shared" si="13"/>
        <v>DataLog[23] = 0x;</v>
      </c>
    </row>
    <row r="90" spans="1:38" ht="13.2" hidden="1">
      <c r="A90" s="964" t="str">
        <f t="shared" si="4"/>
        <v/>
      </c>
      <c r="B90" s="965">
        <f t="shared" si="16"/>
        <v>41388.316666666666</v>
      </c>
      <c r="C90" s="966">
        <f t="shared" si="5"/>
        <v>0</v>
      </c>
      <c r="D90" s="966">
        <f t="shared" si="6"/>
        <v>0</v>
      </c>
      <c r="E90" s="966">
        <f t="shared" si="7"/>
        <v>0</v>
      </c>
      <c r="F90" s="966">
        <f t="shared" si="8"/>
        <v>-30</v>
      </c>
      <c r="G90" s="967">
        <f t="shared" si="14"/>
        <v>122</v>
      </c>
      <c r="H90" s="968" t="s">
        <v>114</v>
      </c>
      <c r="I90" s="231">
        <v>25</v>
      </c>
      <c r="J90" s="970">
        <f t="shared" si="15"/>
        <v>0.16666666666666685</v>
      </c>
      <c r="K90" s="960" t="str">
        <f t="shared" si="9"/>
        <v/>
      </c>
      <c r="L90" s="960" t="str">
        <f t="shared" si="10"/>
        <v/>
      </c>
      <c r="M90" s="231" t="str">
        <f t="shared" si="11"/>
        <v/>
      </c>
      <c r="N90" s="960" t="str">
        <f t="shared" si="12"/>
        <v/>
      </c>
      <c r="O90" s="231"/>
      <c r="P90" s="164"/>
      <c r="Q90" s="164"/>
      <c r="R90" s="164"/>
      <c r="S90" s="973"/>
      <c r="T90" s="156"/>
      <c r="U90" s="156"/>
      <c r="V90" s="156"/>
      <c r="W90" s="156"/>
      <c r="X90" s="156"/>
      <c r="Y90" s="156"/>
      <c r="Z90" s="156"/>
      <c r="AA90" s="156"/>
      <c r="AL90" s="969" t="str">
        <f t="shared" si="13"/>
        <v>DataLog[24] = 0x;</v>
      </c>
    </row>
    <row r="91" spans="1:38" ht="13.2" hidden="1">
      <c r="A91" s="964" t="str">
        <f t="shared" si="4"/>
        <v/>
      </c>
      <c r="B91" s="955">
        <f t="shared" si="16"/>
        <v>41388.315972222226</v>
      </c>
      <c r="C91" s="181">
        <f t="shared" si="5"/>
        <v>0</v>
      </c>
      <c r="D91" s="1098">
        <f t="shared" si="6"/>
        <v>0</v>
      </c>
      <c r="E91" s="181">
        <f t="shared" si="7"/>
        <v>0</v>
      </c>
      <c r="F91" s="181">
        <f t="shared" si="8"/>
        <v>-30</v>
      </c>
      <c r="G91" s="941">
        <f t="shared" si="14"/>
        <v>126</v>
      </c>
      <c r="H91" s="934" t="s">
        <v>115</v>
      </c>
      <c r="I91" s="231">
        <v>26</v>
      </c>
      <c r="J91" s="970">
        <f t="shared" si="15"/>
        <v>0.12500000000000017</v>
      </c>
      <c r="K91" s="960" t="str">
        <f t="shared" si="9"/>
        <v/>
      </c>
      <c r="L91" s="960" t="str">
        <f t="shared" si="10"/>
        <v/>
      </c>
      <c r="M91" s="231" t="str">
        <f t="shared" si="11"/>
        <v/>
      </c>
      <c r="N91" s="960" t="str">
        <f t="shared" si="12"/>
        <v/>
      </c>
      <c r="O91" s="231"/>
      <c r="P91" s="164"/>
      <c r="Q91" s="164"/>
      <c r="R91" s="164"/>
      <c r="S91" s="164"/>
      <c r="T91" s="156"/>
      <c r="U91" s="156"/>
      <c r="V91" s="156"/>
      <c r="W91" s="156"/>
      <c r="X91" s="156"/>
      <c r="Y91" s="156"/>
      <c r="Z91" s="156"/>
      <c r="AA91" s="156"/>
      <c r="AL91" s="969" t="str">
        <f t="shared" si="13"/>
        <v>DataLog[25] = 0x;</v>
      </c>
    </row>
    <row r="92" spans="1:38" ht="13.2" hidden="1">
      <c r="A92" s="964" t="str">
        <f t="shared" si="4"/>
        <v/>
      </c>
      <c r="B92" s="965">
        <f t="shared" si="16"/>
        <v>41388.31527777778</v>
      </c>
      <c r="C92" s="966">
        <f t="shared" si="5"/>
        <v>0</v>
      </c>
      <c r="D92" s="966">
        <f t="shared" si="6"/>
        <v>0</v>
      </c>
      <c r="E92" s="966">
        <f t="shared" si="7"/>
        <v>0</v>
      </c>
      <c r="F92" s="966">
        <f t="shared" si="8"/>
        <v>-30</v>
      </c>
      <c r="G92" s="967">
        <f t="shared" si="14"/>
        <v>130</v>
      </c>
      <c r="H92" s="968" t="s">
        <v>116</v>
      </c>
      <c r="I92" s="231">
        <v>27</v>
      </c>
      <c r="J92" s="970">
        <f t="shared" si="15"/>
        <v>8.3333333333333495E-2</v>
      </c>
      <c r="K92" s="960" t="str">
        <f t="shared" si="9"/>
        <v/>
      </c>
      <c r="L92" s="960" t="str">
        <f t="shared" si="10"/>
        <v/>
      </c>
      <c r="M92" s="231" t="str">
        <f t="shared" si="11"/>
        <v/>
      </c>
      <c r="N92" s="960" t="str">
        <f t="shared" si="12"/>
        <v/>
      </c>
      <c r="O92" s="231"/>
      <c r="P92" s="164"/>
      <c r="Q92" s="164"/>
      <c r="R92" s="164"/>
      <c r="S92" s="164"/>
      <c r="T92" s="156"/>
      <c r="U92" s="156"/>
      <c r="V92" s="156"/>
      <c r="W92" s="156"/>
      <c r="X92" s="156"/>
      <c r="Y92" s="156"/>
      <c r="Z92" s="156"/>
      <c r="AA92" s="156"/>
      <c r="AL92" s="969" t="str">
        <f t="shared" si="13"/>
        <v>DataLog[26] = 0x;</v>
      </c>
    </row>
    <row r="93" spans="1:38" ht="13.2" hidden="1">
      <c r="A93" s="964" t="str">
        <f t="shared" si="4"/>
        <v/>
      </c>
      <c r="B93" s="955">
        <f t="shared" si="16"/>
        <v>41388.314583333333</v>
      </c>
      <c r="C93" s="181">
        <f t="shared" si="5"/>
        <v>0</v>
      </c>
      <c r="D93" s="1098">
        <f t="shared" si="6"/>
        <v>0</v>
      </c>
      <c r="E93" s="181">
        <f t="shared" si="7"/>
        <v>0</v>
      </c>
      <c r="F93" s="181">
        <f t="shared" si="8"/>
        <v>-30</v>
      </c>
      <c r="G93" s="941">
        <f t="shared" si="14"/>
        <v>134</v>
      </c>
      <c r="H93" s="934" t="s">
        <v>117</v>
      </c>
      <c r="I93" s="231">
        <v>28</v>
      </c>
      <c r="J93" s="970">
        <f t="shared" si="15"/>
        <v>4.1666666666666824E-2</v>
      </c>
      <c r="K93" s="960" t="str">
        <f t="shared" si="9"/>
        <v/>
      </c>
      <c r="L93" s="960" t="str">
        <f t="shared" si="10"/>
        <v/>
      </c>
      <c r="M93" s="231" t="str">
        <f t="shared" si="11"/>
        <v/>
      </c>
      <c r="N93" s="960" t="str">
        <f t="shared" si="12"/>
        <v/>
      </c>
      <c r="O93" s="231"/>
      <c r="P93" s="164"/>
      <c r="Q93" s="164"/>
      <c r="R93" s="164"/>
      <c r="S93" s="164"/>
      <c r="T93" s="156"/>
      <c r="U93" s="156"/>
      <c r="V93" s="156"/>
      <c r="W93" s="156"/>
      <c r="X93" s="156"/>
      <c r="Y93" s="156"/>
      <c r="Z93" s="156"/>
      <c r="AA93" s="156"/>
      <c r="AL93" s="969" t="str">
        <f t="shared" si="13"/>
        <v>DataLog[27] = 0x;</v>
      </c>
    </row>
    <row r="94" spans="1:38" ht="13.2" hidden="1">
      <c r="A94" s="964" t="str">
        <f t="shared" si="4"/>
        <v/>
      </c>
      <c r="B94" s="974"/>
      <c r="C94" s="974" t="s">
        <v>118</v>
      </c>
      <c r="D94" s="975"/>
      <c r="E94" s="975"/>
      <c r="F94" s="975"/>
      <c r="G94" s="967">
        <f t="shared" si="14"/>
        <v>138</v>
      </c>
      <c r="H94" s="976" t="s">
        <v>119</v>
      </c>
      <c r="I94" s="977"/>
      <c r="J94" s="943"/>
      <c r="K94" s="978"/>
      <c r="L94" s="978"/>
      <c r="M94" s="978"/>
      <c r="N94" s="978"/>
      <c r="O94" s="979"/>
      <c r="P94" s="941"/>
      <c r="Q94" s="164" t="str">
        <f>MID(A94,5,2)</f>
        <v/>
      </c>
      <c r="R94" s="941" t="str">
        <f>MID(A94,7,2)</f>
        <v/>
      </c>
      <c r="S94" s="164"/>
      <c r="T94" s="156"/>
      <c r="U94" s="156"/>
      <c r="V94" s="156"/>
      <c r="W94" s="156"/>
      <c r="X94" s="156"/>
      <c r="Y94" s="156"/>
      <c r="Z94" s="156"/>
      <c r="AA94" s="156"/>
      <c r="AL94" s="969"/>
    </row>
    <row r="95" spans="1:38" ht="13.8" hidden="1">
      <c r="A95" s="938" t="str">
        <f>MID($G$1,$G$2+2*G95,8)</f>
        <v/>
      </c>
      <c r="B95" s="974"/>
      <c r="C95" s="974" t="s">
        <v>120</v>
      </c>
      <c r="D95" s="974"/>
      <c r="E95" s="974"/>
      <c r="F95" s="974"/>
      <c r="G95" s="966">
        <f t="shared" si="14"/>
        <v>142</v>
      </c>
      <c r="H95" s="968" t="s">
        <v>121</v>
      </c>
      <c r="I95" s="980"/>
      <c r="J95" s="943"/>
      <c r="K95" s="156"/>
      <c r="L95" s="156"/>
      <c r="M95" s="156"/>
      <c r="N95" s="156"/>
      <c r="O95" s="156"/>
      <c r="P95" s="156"/>
      <c r="Q95" s="156"/>
      <c r="R95" s="156"/>
      <c r="S95" s="156"/>
      <c r="T95" s="156"/>
      <c r="U95" s="156"/>
      <c r="V95" s="156"/>
      <c r="W95" s="156"/>
      <c r="X95" s="156"/>
      <c r="Y95" s="156"/>
      <c r="Z95" s="156"/>
      <c r="AA95" s="156"/>
    </row>
    <row r="96" spans="1:38" ht="13.2" hidden="1">
      <c r="A96" s="782"/>
      <c r="B96" s="782"/>
      <c r="C96" s="782"/>
      <c r="D96" s="782"/>
      <c r="E96" s="782"/>
      <c r="F96" s="782"/>
      <c r="G96" s="897"/>
      <c r="H96" s="897"/>
      <c r="I96" s="981"/>
      <c r="J96" s="782"/>
      <c r="K96" s="782"/>
      <c r="L96" s="782"/>
      <c r="M96" s="782"/>
      <c r="N96" s="782"/>
      <c r="O96" s="782"/>
      <c r="P96" s="782"/>
      <c r="Q96" s="782"/>
      <c r="R96" s="782"/>
      <c r="S96" s="782"/>
      <c r="T96" s="782"/>
      <c r="U96" s="782"/>
      <c r="V96" s="782"/>
      <c r="W96" s="782"/>
      <c r="X96" s="782"/>
      <c r="Y96" s="782"/>
      <c r="Z96" s="782"/>
      <c r="AA96" s="782"/>
      <c r="AB96" s="782"/>
      <c r="AC96" s="782"/>
      <c r="AD96" s="782"/>
      <c r="AE96" s="782"/>
      <c r="AF96" s="782"/>
    </row>
    <row r="97" spans="1:35" ht="13.2" hidden="1">
      <c r="A97" s="782"/>
      <c r="B97" s="782"/>
      <c r="C97" s="782"/>
      <c r="D97" s="782"/>
      <c r="E97" s="782"/>
      <c r="F97" s="782"/>
      <c r="G97" s="897"/>
      <c r="H97" s="897"/>
      <c r="I97" s="981"/>
      <c r="J97" s="782"/>
      <c r="K97" s="782"/>
      <c r="L97" s="782"/>
      <c r="M97" s="782"/>
      <c r="N97" s="782"/>
      <c r="O97" s="782"/>
      <c r="P97" s="782"/>
      <c r="Q97" s="782"/>
      <c r="R97" s="782"/>
      <c r="S97" s="782"/>
      <c r="T97" s="782"/>
      <c r="U97" s="782"/>
      <c r="V97" s="782"/>
      <c r="W97" s="782"/>
      <c r="X97" s="782"/>
      <c r="Y97" s="782"/>
      <c r="Z97" s="782"/>
      <c r="AA97" s="782"/>
      <c r="AB97" s="782"/>
      <c r="AC97" s="782"/>
      <c r="AD97" s="782"/>
      <c r="AE97" s="782"/>
      <c r="AF97" s="782"/>
    </row>
    <row r="98" spans="1:35" ht="13.2" hidden="1">
      <c r="A98" s="782"/>
      <c r="B98" s="782"/>
      <c r="C98" s="782"/>
      <c r="D98" s="782"/>
      <c r="E98" s="782"/>
      <c r="F98" s="782"/>
      <c r="G98" s="897"/>
      <c r="H98" s="897"/>
      <c r="I98" s="981"/>
      <c r="J98" s="782"/>
      <c r="K98" s="782"/>
      <c r="L98" s="782"/>
      <c r="M98" s="782"/>
      <c r="N98" s="782"/>
      <c r="O98" s="782"/>
      <c r="P98" s="782"/>
      <c r="Q98" s="782"/>
      <c r="R98" s="782"/>
      <c r="S98" s="782"/>
      <c r="T98" s="782"/>
      <c r="U98" s="782"/>
      <c r="V98" s="782"/>
      <c r="W98" s="782"/>
      <c r="X98" s="782"/>
      <c r="Y98" s="782"/>
      <c r="Z98" s="782"/>
      <c r="AA98" s="782"/>
      <c r="AB98" s="782"/>
      <c r="AC98" s="782"/>
      <c r="AD98" s="782"/>
      <c r="AE98" s="782"/>
      <c r="AF98" s="782"/>
    </row>
    <row r="99" spans="1:35" ht="13.2" hidden="1">
      <c r="A99" s="782"/>
      <c r="B99" s="782"/>
      <c r="C99" s="782"/>
      <c r="D99" s="782"/>
      <c r="E99" s="782"/>
      <c r="F99" s="782"/>
      <c r="G99" s="897"/>
      <c r="H99" s="897"/>
      <c r="I99" s="981"/>
      <c r="J99" s="782"/>
      <c r="K99" s="782"/>
      <c r="L99" s="782"/>
      <c r="M99" s="782"/>
      <c r="N99" s="782"/>
      <c r="O99" s="782"/>
      <c r="P99" s="782"/>
      <c r="Q99" s="782"/>
      <c r="R99" s="782"/>
      <c r="S99" s="782"/>
      <c r="T99" s="782"/>
      <c r="U99" s="782"/>
      <c r="V99" s="782"/>
      <c r="W99" s="782"/>
      <c r="X99" s="782"/>
      <c r="Y99" s="782"/>
      <c r="Z99" s="782"/>
      <c r="AA99" s="782"/>
      <c r="AB99" s="782"/>
      <c r="AC99" s="782"/>
      <c r="AD99" s="782"/>
      <c r="AE99" s="782"/>
      <c r="AF99" s="782"/>
    </row>
    <row r="100" spans="1:35" ht="13.2" hidden="1">
      <c r="A100" s="782" t="str">
        <f t="shared" ref="A100:A114" si="18">MID($H$1,$G$9+2*G100,2)</f>
        <v>04</v>
      </c>
      <c r="B100" s="782" t="s">
        <v>266</v>
      </c>
      <c r="C100" s="782" t="str">
        <f t="shared" ref="C100:C111" si="19">CHAR(HEX2DEC(A100))</f>
        <v>_x0004_</v>
      </c>
      <c r="D100" s="782"/>
      <c r="E100" s="782"/>
      <c r="F100" s="782"/>
      <c r="G100" s="897">
        <v>17</v>
      </c>
      <c r="H100" s="897"/>
      <c r="I100" s="981"/>
      <c r="J100" s="782"/>
      <c r="K100" s="782"/>
      <c r="L100" s="782"/>
      <c r="M100" s="782"/>
      <c r="N100" s="782"/>
      <c r="O100" s="782"/>
      <c r="P100" s="782"/>
      <c r="Q100" s="782"/>
      <c r="R100" s="782"/>
      <c r="S100" s="782"/>
      <c r="T100" s="782"/>
      <c r="U100" s="782"/>
      <c r="V100" s="782"/>
      <c r="W100" s="782"/>
      <c r="X100" s="782"/>
      <c r="Y100" s="782"/>
      <c r="Z100" s="782"/>
      <c r="AA100" s="782"/>
      <c r="AB100" s="782"/>
      <c r="AC100" s="782"/>
      <c r="AD100" s="782"/>
      <c r="AE100" s="782"/>
      <c r="AF100" s="782"/>
    </row>
    <row r="101" spans="1:35" ht="13.2" hidden="1">
      <c r="A101" s="782" t="str">
        <f t="shared" si="18"/>
        <v>17</v>
      </c>
      <c r="B101" s="782"/>
      <c r="C101" s="782" t="str">
        <f t="shared" si="19"/>
        <v>_x0017_</v>
      </c>
      <c r="D101" s="782"/>
      <c r="E101" s="782"/>
      <c r="F101" s="782"/>
      <c r="G101" s="897">
        <v>18</v>
      </c>
      <c r="H101" s="897"/>
      <c r="I101" s="981"/>
      <c r="J101" s="782"/>
      <c r="K101" s="782"/>
      <c r="L101" s="782"/>
      <c r="M101" s="782"/>
      <c r="N101" s="782"/>
      <c r="O101" s="782"/>
      <c r="P101" s="782"/>
      <c r="Q101" s="782"/>
      <c r="R101" s="782"/>
      <c r="S101" s="782"/>
      <c r="T101" s="782"/>
      <c r="U101" s="782"/>
      <c r="V101" s="782"/>
      <c r="W101" s="782"/>
      <c r="X101" s="782"/>
      <c r="Y101" s="782"/>
      <c r="Z101" s="782"/>
      <c r="AA101" s="782"/>
      <c r="AB101" s="782"/>
      <c r="AC101" s="782"/>
      <c r="AD101" s="782"/>
      <c r="AE101" s="782"/>
      <c r="AF101" s="782"/>
    </row>
    <row r="102" spans="1:35" ht="13.2" hidden="1">
      <c r="A102" s="782" t="str">
        <f t="shared" si="18"/>
        <v>08</v>
      </c>
      <c r="B102" s="782"/>
      <c r="C102" s="782" t="str">
        <f t="shared" si="19"/>
        <v>_x0008_</v>
      </c>
      <c r="D102" s="782"/>
      <c r="E102" s="782"/>
      <c r="F102" s="782"/>
      <c r="G102" s="897">
        <v>19</v>
      </c>
      <c r="H102" s="897"/>
      <c r="I102" s="981"/>
      <c r="J102" s="782"/>
      <c r="K102" s="782"/>
      <c r="L102" s="782"/>
      <c r="M102" s="782"/>
      <c r="N102" s="782"/>
      <c r="O102" s="782"/>
      <c r="P102" s="782"/>
      <c r="Q102" s="782"/>
      <c r="R102" s="782"/>
      <c r="S102" s="782"/>
      <c r="T102" s="782"/>
      <c r="U102" s="782"/>
      <c r="V102" s="782"/>
      <c r="W102" s="782"/>
      <c r="X102" s="782"/>
      <c r="Y102" s="782"/>
      <c r="Z102" s="782"/>
      <c r="AA102" s="782"/>
      <c r="AB102" s="782"/>
      <c r="AC102" s="782"/>
      <c r="AD102" s="782"/>
      <c r="AE102" s="782"/>
      <c r="AF102" s="782"/>
    </row>
    <row r="103" spans="1:35" ht="13.2" hidden="1">
      <c r="A103" s="782" t="str">
        <f t="shared" si="18"/>
        <v>1F</v>
      </c>
      <c r="B103" s="782"/>
      <c r="C103" s="782" t="str">
        <f t="shared" si="19"/>
        <v>_x001F_</v>
      </c>
      <c r="D103" s="782"/>
      <c r="E103" s="782"/>
      <c r="F103" s="782"/>
      <c r="G103" s="897">
        <v>20</v>
      </c>
      <c r="H103" s="897"/>
      <c r="I103" s="981"/>
      <c r="J103" s="782"/>
      <c r="K103" s="782"/>
      <c r="L103" s="782"/>
      <c r="M103" s="782"/>
      <c r="N103" s="782"/>
      <c r="O103" s="782"/>
      <c r="P103" s="782"/>
      <c r="Q103" s="782"/>
      <c r="R103" s="782"/>
      <c r="S103" s="782"/>
      <c r="T103" s="782"/>
      <c r="U103" s="782"/>
      <c r="V103" s="782"/>
      <c r="W103" s="782"/>
      <c r="X103" s="782"/>
      <c r="Y103" s="782"/>
      <c r="Z103" s="782"/>
      <c r="AA103" s="782"/>
      <c r="AB103" s="782"/>
      <c r="AC103" s="782"/>
      <c r="AD103" s="782"/>
      <c r="AE103" s="782"/>
      <c r="AF103" s="782"/>
    </row>
    <row r="104" spans="1:35" ht="13.2" hidden="1">
      <c r="A104" s="782" t="str">
        <f t="shared" si="18"/>
        <v>0D</v>
      </c>
      <c r="B104" s="782"/>
      <c r="C104" s="782" t="str">
        <f t="shared" si="19"/>
        <v>_x000D_</v>
      </c>
      <c r="D104" s="782"/>
      <c r="E104" s="782"/>
      <c r="F104" s="782"/>
      <c r="G104" s="897">
        <v>21</v>
      </c>
      <c r="H104" s="897"/>
      <c r="I104" s="981"/>
      <c r="J104" s="782"/>
      <c r="K104" s="782"/>
      <c r="L104" s="782"/>
      <c r="M104" s="782"/>
      <c r="N104" s="782"/>
      <c r="O104" s="782"/>
      <c r="P104" s="782"/>
      <c r="Q104" s="782"/>
      <c r="R104" s="782"/>
      <c r="S104" s="782"/>
      <c r="T104" s="782"/>
      <c r="U104" s="782"/>
      <c r="V104" s="782"/>
      <c r="W104" s="782"/>
      <c r="X104" s="782"/>
      <c r="Y104" s="782"/>
      <c r="Z104" s="782"/>
      <c r="AA104" s="782"/>
      <c r="AB104" s="782"/>
      <c r="AC104" s="782"/>
      <c r="AD104" s="782"/>
      <c r="AE104" s="782"/>
      <c r="AF104" s="782"/>
    </row>
    <row r="105" spans="1:35" ht="13.2" hidden="1">
      <c r="A105" s="782" t="str">
        <f t="shared" si="18"/>
        <v>23</v>
      </c>
      <c r="B105" s="782"/>
      <c r="C105" s="782" t="str">
        <f t="shared" si="19"/>
        <v>#</v>
      </c>
      <c r="D105" s="782"/>
      <c r="E105" s="782"/>
      <c r="F105" s="782"/>
      <c r="G105" s="897">
        <v>22</v>
      </c>
      <c r="H105" s="897"/>
      <c r="I105" s="981"/>
      <c r="J105" s="782"/>
      <c r="K105" s="782"/>
      <c r="L105" s="782"/>
      <c r="M105" s="782"/>
      <c r="N105" s="782"/>
      <c r="O105" s="782"/>
      <c r="P105" s="782"/>
      <c r="Q105" s="782"/>
      <c r="R105" s="782"/>
      <c r="S105" s="782"/>
      <c r="T105" s="782"/>
      <c r="U105" s="782"/>
      <c r="V105" s="782"/>
      <c r="W105" s="782"/>
      <c r="X105" s="782"/>
      <c r="Y105" s="782"/>
      <c r="Z105" s="782"/>
      <c r="AA105" s="782"/>
      <c r="AB105" s="782"/>
      <c r="AC105" s="782"/>
      <c r="AD105" s="782"/>
      <c r="AE105" s="782"/>
      <c r="AF105" s="782"/>
      <c r="AG105" s="782"/>
      <c r="AH105" s="782"/>
      <c r="AI105" s="782"/>
    </row>
    <row r="106" spans="1:35" ht="13.2" hidden="1">
      <c r="A106" s="782" t="str">
        <f t="shared" si="18"/>
        <v>1C</v>
      </c>
      <c r="B106" s="782"/>
      <c r="C106" s="782" t="str">
        <f t="shared" si="19"/>
        <v>_x001C_</v>
      </c>
      <c r="D106" s="782"/>
      <c r="E106" s="782"/>
      <c r="F106" s="782"/>
      <c r="G106" s="897">
        <v>23</v>
      </c>
      <c r="H106" s="897"/>
      <c r="I106" s="981"/>
      <c r="J106" s="782"/>
      <c r="K106" s="782"/>
      <c r="L106" s="782"/>
      <c r="M106" s="782"/>
      <c r="N106" s="782"/>
      <c r="O106" s="782"/>
      <c r="P106" s="782"/>
      <c r="Q106" s="782"/>
      <c r="R106" s="782"/>
      <c r="S106" s="782"/>
      <c r="T106" s="782"/>
      <c r="U106" s="782"/>
      <c r="V106" s="782"/>
      <c r="W106" s="782"/>
      <c r="X106" s="782"/>
      <c r="Y106" s="782"/>
      <c r="Z106" s="782"/>
      <c r="AA106" s="782"/>
      <c r="AB106" s="782"/>
      <c r="AC106" s="782"/>
      <c r="AD106" s="782"/>
      <c r="AE106" s="782"/>
      <c r="AF106" s="782"/>
      <c r="AG106" s="782"/>
      <c r="AH106" s="782"/>
      <c r="AI106" s="782"/>
    </row>
    <row r="107" spans="1:35" ht="13.2" hidden="1">
      <c r="A107" s="782" t="str">
        <f t="shared" si="18"/>
        <v>08</v>
      </c>
      <c r="B107" s="782"/>
      <c r="C107" s="782" t="str">
        <f t="shared" si="19"/>
        <v>_x0008_</v>
      </c>
      <c r="D107" s="782"/>
      <c r="E107" s="782"/>
      <c r="F107" s="782"/>
      <c r="G107" s="897">
        <v>24</v>
      </c>
      <c r="H107" s="897"/>
      <c r="I107" s="981"/>
      <c r="J107" s="782"/>
      <c r="K107" s="782"/>
      <c r="L107" s="782"/>
      <c r="M107" s="782"/>
      <c r="N107" s="782"/>
      <c r="O107" s="782"/>
      <c r="P107" s="782"/>
      <c r="Q107" s="782"/>
      <c r="R107" s="782"/>
      <c r="S107" s="782"/>
      <c r="T107" s="782"/>
      <c r="U107" s="782"/>
      <c r="V107" s="782"/>
      <c r="W107" s="782"/>
      <c r="X107" s="782"/>
      <c r="Y107" s="782"/>
      <c r="Z107" s="782"/>
      <c r="AA107" s="782"/>
      <c r="AB107" s="782"/>
      <c r="AC107" s="782"/>
      <c r="AD107" s="782"/>
      <c r="AE107" s="782"/>
      <c r="AF107" s="782"/>
      <c r="AG107" s="782"/>
      <c r="AH107" s="782"/>
      <c r="AI107" s="782"/>
    </row>
    <row r="108" spans="1:35" ht="13.2" hidden="1">
      <c r="A108" s="782" t="str">
        <f t="shared" si="18"/>
        <v>00</v>
      </c>
      <c r="B108" s="782"/>
      <c r="C108" s="782" t="e">
        <f t="shared" si="19"/>
        <v>#VALUE!</v>
      </c>
      <c r="D108" s="782"/>
      <c r="E108" s="782"/>
      <c r="F108" s="782"/>
      <c r="G108" s="897">
        <v>25</v>
      </c>
      <c r="H108" s="897"/>
      <c r="I108" s="981"/>
      <c r="J108" s="782"/>
      <c r="K108" s="782"/>
      <c r="L108" s="782"/>
      <c r="M108" s="782"/>
      <c r="N108" s="782"/>
      <c r="O108" s="782"/>
      <c r="P108" s="782"/>
      <c r="Q108" s="782"/>
      <c r="R108" s="782"/>
      <c r="S108" s="782"/>
      <c r="T108" s="782"/>
      <c r="U108" s="782"/>
      <c r="V108" s="782"/>
      <c r="W108" s="782"/>
      <c r="X108" s="782"/>
      <c r="Y108" s="782"/>
      <c r="Z108" s="782"/>
      <c r="AA108" s="782"/>
      <c r="AB108" s="782"/>
      <c r="AC108" s="782"/>
      <c r="AD108" s="782"/>
      <c r="AE108" s="782"/>
      <c r="AF108" s="782"/>
      <c r="AG108" s="782"/>
      <c r="AH108" s="782"/>
      <c r="AI108" s="782"/>
    </row>
    <row r="109" spans="1:35" ht="13.2" hidden="1">
      <c r="A109" s="782" t="str">
        <f t="shared" si="18"/>
        <v>01</v>
      </c>
      <c r="B109" s="782"/>
      <c r="C109" s="782" t="str">
        <f t="shared" si="19"/>
        <v>_x0001_</v>
      </c>
      <c r="D109" s="782"/>
      <c r="E109" s="782"/>
      <c r="F109" s="782"/>
      <c r="G109" s="897">
        <v>26</v>
      </c>
      <c r="H109" s="897"/>
      <c r="I109" s="981"/>
      <c r="J109" s="782"/>
      <c r="K109" s="782"/>
      <c r="L109" s="782"/>
      <c r="M109" s="782"/>
      <c r="N109" s="782"/>
      <c r="O109" s="782"/>
      <c r="P109" s="782"/>
      <c r="Q109" s="782"/>
      <c r="R109" s="782"/>
      <c r="S109" s="782"/>
      <c r="T109" s="782"/>
      <c r="U109" s="782"/>
      <c r="V109" s="782"/>
      <c r="W109" s="782"/>
      <c r="X109" s="782"/>
      <c r="Y109" s="782"/>
      <c r="Z109" s="782"/>
      <c r="AA109" s="782"/>
      <c r="AB109" s="782"/>
      <c r="AC109" s="782"/>
      <c r="AD109" s="782"/>
      <c r="AE109" s="782"/>
      <c r="AF109" s="782"/>
      <c r="AG109" s="782"/>
      <c r="AH109" s="782"/>
      <c r="AI109" s="782"/>
    </row>
    <row r="110" spans="1:35" ht="13.2" hidden="1">
      <c r="A110" s="782" t="str">
        <f t="shared" si="18"/>
        <v>00</v>
      </c>
      <c r="B110" s="782"/>
      <c r="C110" s="782" t="e">
        <f t="shared" si="19"/>
        <v>#VALUE!</v>
      </c>
      <c r="D110" s="782"/>
      <c r="E110" s="782"/>
      <c r="F110" s="782"/>
      <c r="G110" s="897">
        <v>27</v>
      </c>
      <c r="H110" s="897"/>
      <c r="I110" s="981"/>
      <c r="J110" s="782"/>
      <c r="K110" s="782"/>
      <c r="L110" s="782"/>
      <c r="M110" s="782"/>
      <c r="N110" s="782"/>
      <c r="O110" s="782"/>
      <c r="P110" s="782"/>
      <c r="Q110" s="782"/>
      <c r="R110" s="782"/>
      <c r="S110" s="782"/>
      <c r="T110" s="782"/>
      <c r="U110" s="782"/>
      <c r="V110" s="782"/>
      <c r="W110" s="782"/>
      <c r="X110" s="782"/>
      <c r="Y110" s="782"/>
      <c r="Z110" s="782"/>
      <c r="AA110" s="782"/>
      <c r="AB110" s="782"/>
      <c r="AC110" s="782"/>
      <c r="AD110" s="782"/>
      <c r="AE110" s="782"/>
      <c r="AF110" s="782"/>
      <c r="AG110" s="782"/>
      <c r="AH110" s="782"/>
      <c r="AI110" s="782"/>
    </row>
    <row r="111" spans="1:35" ht="13.2" hidden="1">
      <c r="A111" s="782" t="str">
        <f t="shared" si="18"/>
        <v>0D</v>
      </c>
      <c r="B111" s="782"/>
      <c r="C111" s="782" t="str">
        <f t="shared" si="19"/>
        <v>_x000D_</v>
      </c>
      <c r="D111" s="782"/>
      <c r="E111" s="782"/>
      <c r="F111" s="782"/>
      <c r="G111" s="897">
        <v>28</v>
      </c>
      <c r="H111" s="897"/>
      <c r="I111" s="981"/>
      <c r="J111" s="782"/>
      <c r="K111" s="782"/>
      <c r="L111" s="782"/>
      <c r="M111" s="782"/>
      <c r="N111" s="782"/>
      <c r="O111" s="782"/>
      <c r="P111" s="782"/>
      <c r="Q111" s="782"/>
      <c r="R111" s="782"/>
      <c r="S111" s="782"/>
      <c r="T111" s="782"/>
      <c r="U111" s="782"/>
      <c r="V111" s="782"/>
      <c r="W111" s="782"/>
      <c r="X111" s="782"/>
      <c r="Y111" s="782"/>
      <c r="Z111" s="782"/>
      <c r="AA111" s="782"/>
      <c r="AB111" s="782"/>
      <c r="AC111" s="782"/>
      <c r="AD111" s="782"/>
      <c r="AE111" s="782"/>
      <c r="AF111" s="782"/>
      <c r="AG111" s="782"/>
      <c r="AH111" s="782"/>
      <c r="AI111" s="782"/>
    </row>
    <row r="112" spans="1:35" ht="13.2" hidden="1">
      <c r="A112" s="782" t="str">
        <f t="shared" si="18"/>
        <v>00</v>
      </c>
      <c r="B112" s="782"/>
      <c r="C112" s="782"/>
      <c r="D112" s="782"/>
      <c r="E112" s="782"/>
      <c r="F112" s="782"/>
      <c r="G112" s="897">
        <v>29</v>
      </c>
      <c r="H112" s="897"/>
      <c r="I112" s="981"/>
      <c r="J112" s="782"/>
      <c r="K112" s="782"/>
      <c r="L112" s="782"/>
      <c r="M112" s="782"/>
      <c r="N112" s="782"/>
      <c r="O112" s="782"/>
      <c r="P112" s="782"/>
      <c r="Q112" s="782"/>
      <c r="R112" s="782"/>
      <c r="S112" s="782"/>
      <c r="T112" s="782"/>
      <c r="U112" s="782"/>
      <c r="V112" s="782"/>
      <c r="W112" s="782"/>
      <c r="X112" s="782"/>
      <c r="Y112" s="782"/>
      <c r="Z112" s="782"/>
      <c r="AA112" s="782"/>
      <c r="AB112" s="782"/>
      <c r="AC112" s="782"/>
      <c r="AD112" s="782"/>
      <c r="AE112" s="782"/>
      <c r="AF112" s="782"/>
      <c r="AG112" s="782"/>
      <c r="AH112" s="782"/>
      <c r="AI112" s="782"/>
    </row>
    <row r="113" spans="1:35" ht="13.2" hidden="1">
      <c r="A113" s="782" t="str">
        <f t="shared" si="18"/>
        <v>00</v>
      </c>
      <c r="B113" s="782"/>
      <c r="C113" s="782"/>
      <c r="D113" s="782"/>
      <c r="E113" s="782"/>
      <c r="F113" s="782"/>
      <c r="G113" s="897">
        <v>30</v>
      </c>
      <c r="H113" s="897"/>
      <c r="I113" s="981"/>
      <c r="J113" s="782"/>
      <c r="K113" s="782"/>
      <c r="L113" s="782"/>
      <c r="M113" s="782"/>
      <c r="N113" s="782"/>
      <c r="O113" s="782"/>
      <c r="P113" s="782"/>
      <c r="Q113" s="782"/>
      <c r="R113" s="782"/>
      <c r="S113" s="782"/>
      <c r="T113" s="782"/>
      <c r="U113" s="782"/>
      <c r="V113" s="782"/>
      <c r="W113" s="782"/>
      <c r="X113" s="782"/>
      <c r="Y113" s="782"/>
      <c r="Z113" s="782"/>
      <c r="AA113" s="782"/>
      <c r="AB113" s="782"/>
      <c r="AC113" s="782"/>
      <c r="AD113" s="782"/>
      <c r="AE113" s="782"/>
      <c r="AF113" s="782"/>
      <c r="AG113" s="782"/>
      <c r="AH113" s="782"/>
      <c r="AI113" s="782"/>
    </row>
    <row r="114" spans="1:35" ht="13.2" hidden="1">
      <c r="A114" s="782" t="str">
        <f t="shared" si="18"/>
        <v>00</v>
      </c>
      <c r="B114" s="782"/>
      <c r="C114" s="782"/>
      <c r="D114" s="782"/>
      <c r="E114" s="782"/>
      <c r="F114" s="782"/>
      <c r="G114" s="897">
        <v>31</v>
      </c>
      <c r="H114" s="897"/>
      <c r="I114" s="981"/>
      <c r="J114" s="782"/>
      <c r="K114" s="782"/>
      <c r="L114" s="782"/>
      <c r="M114" s="782"/>
      <c r="N114" s="782"/>
      <c r="O114" s="782"/>
      <c r="P114" s="782"/>
      <c r="Q114" s="782"/>
      <c r="R114" s="782"/>
      <c r="S114" s="782"/>
      <c r="T114" s="782"/>
      <c r="U114" s="782"/>
      <c r="V114" s="782"/>
      <c r="W114" s="782"/>
      <c r="X114" s="782"/>
      <c r="Y114" s="782"/>
      <c r="Z114" s="782"/>
      <c r="AA114" s="782"/>
      <c r="AB114" s="782"/>
      <c r="AC114" s="782"/>
      <c r="AD114" s="782"/>
      <c r="AE114" s="782"/>
      <c r="AF114" s="782"/>
      <c r="AG114" s="782"/>
      <c r="AH114" s="782"/>
      <c r="AI114" s="782"/>
    </row>
    <row r="115" spans="1:35" ht="13.2" hidden="1">
      <c r="A115" s="782"/>
      <c r="B115" s="782"/>
      <c r="C115" s="782"/>
      <c r="D115" s="782"/>
      <c r="E115" s="782"/>
      <c r="F115" s="782"/>
      <c r="G115" s="897"/>
      <c r="H115" s="897"/>
      <c r="I115" s="981"/>
      <c r="J115" s="782"/>
      <c r="K115" s="782"/>
      <c r="L115" s="782"/>
      <c r="M115" s="782"/>
      <c r="N115" s="782"/>
      <c r="O115" s="782"/>
      <c r="P115" s="782"/>
      <c r="Q115" s="782"/>
      <c r="R115" s="782"/>
      <c r="S115" s="782"/>
      <c r="T115" s="782"/>
      <c r="U115" s="782"/>
      <c r="V115" s="782"/>
      <c r="W115" s="782"/>
      <c r="X115" s="782"/>
      <c r="Y115" s="782"/>
      <c r="Z115" s="782"/>
      <c r="AA115" s="782"/>
      <c r="AB115" s="782"/>
      <c r="AC115" s="782"/>
      <c r="AD115" s="782"/>
      <c r="AE115" s="782"/>
      <c r="AF115" s="782"/>
      <c r="AG115" s="782"/>
      <c r="AH115" s="782"/>
      <c r="AI115" s="782"/>
    </row>
    <row r="116" spans="1:35" ht="13.2" hidden="1">
      <c r="A116" s="782"/>
      <c r="B116" s="782"/>
      <c r="C116" s="782"/>
      <c r="D116" s="782"/>
      <c r="E116" s="782"/>
      <c r="F116" s="782"/>
      <c r="G116" s="897"/>
      <c r="H116" s="897"/>
      <c r="I116" s="981"/>
      <c r="J116" s="782"/>
      <c r="K116" s="782"/>
      <c r="L116" s="782"/>
      <c r="M116" s="782"/>
      <c r="N116" s="782"/>
      <c r="O116" s="782"/>
      <c r="P116" s="782"/>
      <c r="Q116" s="782"/>
      <c r="R116" s="782"/>
      <c r="S116" s="782"/>
      <c r="T116" s="782"/>
      <c r="U116" s="782"/>
      <c r="V116" s="782"/>
      <c r="W116" s="782"/>
      <c r="X116" s="782"/>
      <c r="Y116" s="782"/>
      <c r="Z116" s="782"/>
      <c r="AA116" s="782"/>
      <c r="AB116" s="782"/>
      <c r="AC116" s="782"/>
      <c r="AD116" s="782"/>
      <c r="AE116" s="782"/>
      <c r="AF116" s="782"/>
      <c r="AG116" s="782"/>
      <c r="AH116" s="782"/>
      <c r="AI116" s="782"/>
    </row>
    <row r="117" spans="1:35" ht="13.2" hidden="1">
      <c r="A117" s="782"/>
      <c r="B117" s="782"/>
      <c r="C117" s="782"/>
      <c r="D117" s="782"/>
      <c r="E117" s="782"/>
      <c r="F117" s="782"/>
      <c r="G117" s="897"/>
      <c r="H117" s="897"/>
      <c r="I117" s="981"/>
      <c r="J117" s="782"/>
      <c r="K117" s="782"/>
      <c r="L117" s="782"/>
      <c r="M117" s="782"/>
      <c r="N117" s="782"/>
      <c r="O117" s="782"/>
      <c r="P117" s="782"/>
      <c r="Q117" s="782"/>
      <c r="R117" s="782"/>
      <c r="S117" s="782"/>
      <c r="T117" s="782"/>
      <c r="U117" s="782"/>
      <c r="V117" s="782"/>
      <c r="W117" s="782"/>
      <c r="X117" s="782"/>
      <c r="Y117" s="782"/>
      <c r="Z117" s="782"/>
      <c r="AA117" s="782"/>
      <c r="AB117" s="782"/>
      <c r="AC117" s="782"/>
      <c r="AD117" s="782"/>
      <c r="AE117" s="782"/>
      <c r="AF117" s="782"/>
      <c r="AG117" s="782"/>
      <c r="AH117" s="782"/>
      <c r="AI117" s="782"/>
    </row>
    <row r="118" spans="1:35" ht="13.2" hidden="1">
      <c r="A118" s="782"/>
      <c r="B118" s="782"/>
      <c r="C118" s="782"/>
      <c r="D118" s="782"/>
      <c r="E118" s="782"/>
      <c r="F118" s="782"/>
      <c r="G118" s="897"/>
      <c r="H118" s="897"/>
      <c r="I118" s="981"/>
      <c r="J118" s="782"/>
      <c r="K118" s="782"/>
      <c r="L118" s="782"/>
      <c r="M118" s="782"/>
      <c r="N118" s="782"/>
      <c r="O118" s="782"/>
      <c r="P118" s="782"/>
      <c r="Q118" s="782"/>
      <c r="R118" s="782"/>
      <c r="S118" s="782"/>
      <c r="T118" s="782"/>
      <c r="U118" s="782"/>
      <c r="V118" s="782"/>
      <c r="W118" s="782"/>
      <c r="X118" s="782"/>
      <c r="Y118" s="782"/>
      <c r="Z118" s="782"/>
      <c r="AA118" s="782"/>
      <c r="AB118" s="782"/>
      <c r="AC118" s="782"/>
      <c r="AD118" s="782"/>
      <c r="AE118" s="782"/>
      <c r="AF118" s="782"/>
      <c r="AG118" s="782"/>
      <c r="AH118" s="782"/>
      <c r="AI118" s="782"/>
    </row>
    <row r="119" spans="1:35" ht="13.2" hidden="1">
      <c r="A119" s="782"/>
      <c r="B119" s="782"/>
      <c r="C119" s="782"/>
      <c r="D119" s="782"/>
      <c r="E119" s="782"/>
      <c r="F119" s="782"/>
      <c r="G119" s="897"/>
      <c r="H119" s="897"/>
      <c r="I119" s="981"/>
      <c r="J119" s="782"/>
      <c r="K119" s="782"/>
      <c r="L119" s="782"/>
      <c r="M119" s="782"/>
      <c r="N119" s="782"/>
      <c r="O119" s="782"/>
      <c r="P119" s="782"/>
      <c r="Q119" s="782"/>
      <c r="R119" s="782"/>
      <c r="S119" s="782"/>
      <c r="T119" s="782"/>
      <c r="U119" s="782"/>
      <c r="V119" s="782"/>
      <c r="W119" s="782"/>
      <c r="X119" s="782"/>
      <c r="Y119" s="782"/>
      <c r="Z119" s="782"/>
      <c r="AA119" s="782"/>
      <c r="AB119" s="782"/>
      <c r="AC119" s="782"/>
      <c r="AD119" s="782"/>
      <c r="AE119" s="782"/>
      <c r="AF119" s="782"/>
      <c r="AG119" s="782"/>
      <c r="AH119" s="782"/>
      <c r="AI119" s="782"/>
    </row>
    <row r="120" spans="1:35" ht="13.2" hidden="1">
      <c r="A120" s="782"/>
      <c r="B120" s="782"/>
      <c r="C120" s="782"/>
      <c r="D120" s="782"/>
      <c r="E120" s="782"/>
      <c r="F120" s="782"/>
      <c r="G120" s="897"/>
      <c r="H120" s="897"/>
      <c r="I120" s="981"/>
      <c r="J120" s="782"/>
      <c r="K120" s="782"/>
      <c r="L120" s="782"/>
      <c r="M120" s="782"/>
      <c r="N120" s="782"/>
      <c r="O120" s="782"/>
      <c r="P120" s="782"/>
      <c r="Q120" s="782"/>
      <c r="R120" s="782"/>
      <c r="S120" s="782"/>
      <c r="T120" s="782"/>
      <c r="U120" s="782"/>
      <c r="V120" s="782"/>
      <c r="W120" s="782"/>
      <c r="X120" s="782"/>
      <c r="Y120" s="782"/>
      <c r="Z120" s="782"/>
      <c r="AA120" s="782"/>
      <c r="AB120" s="782"/>
      <c r="AC120" s="782"/>
      <c r="AD120" s="782"/>
      <c r="AE120" s="782"/>
      <c r="AF120" s="782"/>
      <c r="AG120" s="782"/>
      <c r="AH120" s="782"/>
      <c r="AI120" s="782"/>
    </row>
    <row r="121" spans="1:35" ht="13.2" hidden="1">
      <c r="A121" s="782"/>
      <c r="B121" s="782"/>
      <c r="C121" s="782"/>
      <c r="D121" s="782"/>
      <c r="E121" s="782"/>
      <c r="F121" s="782"/>
      <c r="G121" s="897"/>
      <c r="H121" s="897"/>
      <c r="I121" s="981"/>
      <c r="J121" s="782"/>
      <c r="K121" s="782"/>
      <c r="L121" s="782"/>
      <c r="M121" s="782"/>
      <c r="N121" s="782"/>
      <c r="O121" s="782"/>
      <c r="P121" s="782"/>
      <c r="Q121" s="782"/>
      <c r="R121" s="782"/>
      <c r="S121" s="782"/>
      <c r="T121" s="782"/>
      <c r="U121" s="782"/>
      <c r="V121" s="782"/>
      <c r="W121" s="782"/>
      <c r="X121" s="782"/>
      <c r="Y121" s="782"/>
      <c r="Z121" s="782"/>
      <c r="AA121" s="782"/>
      <c r="AB121" s="782"/>
      <c r="AC121" s="782"/>
      <c r="AD121" s="782"/>
      <c r="AE121" s="782"/>
      <c r="AF121" s="782"/>
      <c r="AG121" s="782"/>
      <c r="AH121" s="782"/>
      <c r="AI121" s="782"/>
    </row>
    <row r="122" spans="1:35" ht="13.2" hidden="1">
      <c r="A122" s="782"/>
      <c r="B122" s="782"/>
      <c r="C122" s="782"/>
      <c r="D122" s="782"/>
      <c r="E122" s="782"/>
      <c r="F122" s="782"/>
      <c r="G122" s="897"/>
      <c r="H122" s="897"/>
      <c r="I122" s="981"/>
      <c r="J122" s="782"/>
      <c r="K122" s="782"/>
      <c r="L122" s="782"/>
      <c r="M122" s="782"/>
      <c r="N122" s="782"/>
      <c r="O122" s="782"/>
      <c r="P122" s="782"/>
      <c r="Q122" s="782"/>
      <c r="R122" s="782"/>
      <c r="S122" s="782"/>
      <c r="T122" s="782"/>
      <c r="U122" s="782"/>
      <c r="V122" s="782"/>
      <c r="W122" s="782"/>
      <c r="X122" s="782"/>
      <c r="Y122" s="782"/>
      <c r="Z122" s="782"/>
      <c r="AA122" s="782"/>
      <c r="AB122" s="782"/>
      <c r="AC122" s="782"/>
      <c r="AD122" s="782"/>
      <c r="AE122" s="782"/>
      <c r="AF122" s="782"/>
      <c r="AG122" s="782"/>
      <c r="AH122" s="782"/>
      <c r="AI122" s="782"/>
    </row>
    <row r="123" spans="1:35" ht="13.2" hidden="1">
      <c r="A123" s="782"/>
      <c r="B123" s="782"/>
      <c r="C123" s="782"/>
      <c r="D123" s="782"/>
      <c r="E123" s="782"/>
      <c r="F123" s="782"/>
      <c r="G123" s="897"/>
      <c r="H123" s="897"/>
      <c r="I123" s="981"/>
      <c r="J123" s="782"/>
      <c r="K123" s="782"/>
      <c r="L123" s="782"/>
      <c r="M123" s="782"/>
      <c r="N123" s="782"/>
      <c r="O123" s="782"/>
      <c r="P123" s="782"/>
      <c r="Q123" s="782"/>
      <c r="R123" s="782"/>
      <c r="S123" s="782"/>
      <c r="T123" s="782"/>
      <c r="U123" s="782"/>
      <c r="V123" s="782"/>
      <c r="W123" s="782"/>
      <c r="X123" s="782"/>
      <c r="Y123" s="782"/>
      <c r="Z123" s="782"/>
      <c r="AA123" s="782"/>
      <c r="AB123" s="782"/>
      <c r="AC123" s="782"/>
      <c r="AD123" s="782"/>
      <c r="AE123" s="782"/>
      <c r="AF123" s="782"/>
      <c r="AG123" s="782"/>
      <c r="AH123" s="782"/>
      <c r="AI123" s="782"/>
    </row>
    <row r="124" spans="1:35" ht="13.2" hidden="1">
      <c r="A124" s="782"/>
      <c r="B124" s="782"/>
      <c r="C124" s="782"/>
      <c r="D124" s="782"/>
      <c r="E124" s="782"/>
      <c r="F124" s="782"/>
      <c r="G124" s="897"/>
      <c r="H124" s="897"/>
      <c r="I124" s="981"/>
      <c r="J124" s="782"/>
      <c r="K124" s="782"/>
      <c r="L124" s="782"/>
      <c r="M124" s="782"/>
      <c r="N124" s="782"/>
      <c r="O124" s="782"/>
      <c r="P124" s="782"/>
      <c r="Q124" s="782"/>
      <c r="R124" s="782"/>
      <c r="S124" s="782"/>
      <c r="T124" s="782"/>
      <c r="U124" s="782"/>
      <c r="V124" s="782"/>
      <c r="W124" s="782"/>
      <c r="X124" s="782"/>
      <c r="Y124" s="782"/>
      <c r="Z124" s="782"/>
      <c r="AA124" s="782"/>
      <c r="AB124" s="782"/>
      <c r="AC124" s="782"/>
      <c r="AD124" s="782"/>
      <c r="AE124" s="782"/>
      <c r="AF124" s="782"/>
      <c r="AG124" s="782"/>
      <c r="AH124" s="782"/>
      <c r="AI124" s="782"/>
    </row>
    <row r="125" spans="1:35" ht="13.2" hidden="1">
      <c r="A125" s="782"/>
      <c r="B125" s="782"/>
      <c r="C125" s="782"/>
      <c r="D125" s="782"/>
      <c r="E125" s="782"/>
      <c r="F125" s="782"/>
      <c r="G125" s="897"/>
      <c r="H125" s="897"/>
      <c r="I125" s="981"/>
      <c r="J125" s="782"/>
      <c r="K125" s="782"/>
      <c r="L125" s="782"/>
      <c r="M125" s="782"/>
      <c r="N125" s="782"/>
      <c r="O125" s="782"/>
      <c r="P125" s="782"/>
      <c r="Q125" s="782"/>
      <c r="R125" s="782"/>
      <c r="S125" s="782"/>
      <c r="T125" s="782"/>
      <c r="U125" s="782"/>
      <c r="V125" s="782"/>
      <c r="W125" s="782"/>
      <c r="X125" s="782"/>
      <c r="Y125" s="782"/>
      <c r="Z125" s="782"/>
      <c r="AA125" s="782"/>
      <c r="AB125" s="782"/>
      <c r="AC125" s="782"/>
      <c r="AD125" s="782"/>
      <c r="AE125" s="782"/>
      <c r="AF125" s="782"/>
      <c r="AG125" s="782"/>
      <c r="AH125" s="782"/>
      <c r="AI125" s="782"/>
    </row>
    <row r="126" spans="1:35" ht="13.2" hidden="1">
      <c r="A126" s="782"/>
      <c r="B126" s="782"/>
      <c r="C126" s="782"/>
      <c r="D126" s="782"/>
      <c r="E126" s="782"/>
      <c r="F126" s="782"/>
      <c r="G126" s="897"/>
      <c r="H126" s="897"/>
      <c r="I126" s="981"/>
      <c r="J126" s="782"/>
      <c r="K126" s="782"/>
      <c r="L126" s="782"/>
      <c r="M126" s="782"/>
      <c r="N126" s="782"/>
      <c r="O126" s="782"/>
      <c r="P126" s="782"/>
      <c r="Q126" s="782"/>
      <c r="R126" s="782"/>
      <c r="S126" s="782"/>
      <c r="T126" s="782"/>
      <c r="U126" s="782"/>
      <c r="V126" s="782"/>
      <c r="W126" s="782"/>
      <c r="X126" s="782"/>
      <c r="Y126" s="782"/>
      <c r="Z126" s="782"/>
      <c r="AA126" s="782"/>
      <c r="AB126" s="782"/>
      <c r="AC126" s="782"/>
      <c r="AD126" s="782"/>
      <c r="AE126" s="782"/>
      <c r="AF126" s="782"/>
      <c r="AG126" s="782"/>
      <c r="AH126" s="782"/>
      <c r="AI126" s="782"/>
    </row>
    <row r="127" spans="1:35" ht="13.2" hidden="1">
      <c r="A127" s="782"/>
      <c r="B127" s="782"/>
      <c r="C127" s="782"/>
      <c r="D127" s="782"/>
      <c r="E127" s="782"/>
      <c r="F127" s="782"/>
      <c r="G127" s="897"/>
      <c r="H127" s="897"/>
      <c r="I127" s="981"/>
      <c r="J127" s="782"/>
      <c r="K127" s="782"/>
      <c r="L127" s="782"/>
      <c r="M127" s="782"/>
      <c r="N127" s="782"/>
      <c r="O127" s="782"/>
      <c r="P127" s="782"/>
      <c r="Q127" s="782"/>
      <c r="R127" s="782"/>
      <c r="S127" s="782"/>
      <c r="T127" s="782"/>
      <c r="U127" s="782"/>
      <c r="V127" s="782"/>
      <c r="W127" s="782"/>
      <c r="X127" s="782"/>
      <c r="Y127" s="782"/>
      <c r="Z127" s="782"/>
      <c r="AA127" s="782"/>
      <c r="AB127" s="782"/>
      <c r="AC127" s="782"/>
      <c r="AD127" s="782"/>
      <c r="AE127" s="782"/>
      <c r="AF127" s="782"/>
      <c r="AG127" s="782"/>
      <c r="AH127" s="782"/>
      <c r="AI127" s="782"/>
    </row>
    <row r="128" spans="1:35" ht="13.2" hidden="1">
      <c r="A128" s="782"/>
      <c r="B128" s="782"/>
      <c r="C128" s="782"/>
      <c r="D128" s="782"/>
      <c r="E128" s="782"/>
      <c r="F128" s="782"/>
      <c r="G128" s="897"/>
      <c r="H128" s="897"/>
      <c r="I128" s="981"/>
      <c r="J128" s="782"/>
      <c r="K128" s="782"/>
      <c r="L128" s="782"/>
      <c r="M128" s="782"/>
      <c r="N128" s="782"/>
      <c r="O128" s="782"/>
      <c r="P128" s="782"/>
      <c r="Q128" s="782"/>
      <c r="R128" s="782"/>
      <c r="S128" s="782"/>
      <c r="T128" s="782"/>
      <c r="U128" s="782"/>
      <c r="V128" s="782"/>
      <c r="W128" s="782"/>
      <c r="X128" s="782"/>
      <c r="Y128" s="782"/>
      <c r="Z128" s="782"/>
      <c r="AA128" s="782"/>
      <c r="AB128" s="782"/>
      <c r="AC128" s="782"/>
      <c r="AD128" s="782"/>
      <c r="AE128" s="782"/>
      <c r="AF128" s="782"/>
      <c r="AG128" s="782"/>
      <c r="AH128" s="782"/>
      <c r="AI128" s="782"/>
    </row>
    <row r="129" spans="1:35" ht="13.2" hidden="1">
      <c r="A129" s="782"/>
      <c r="B129" s="782"/>
      <c r="C129" s="782"/>
      <c r="D129" s="782"/>
      <c r="E129" s="782"/>
      <c r="F129" s="782"/>
      <c r="G129" s="897"/>
      <c r="H129" s="897"/>
      <c r="I129" s="981"/>
      <c r="J129" s="782"/>
      <c r="K129" s="782"/>
      <c r="L129" s="782"/>
      <c r="M129" s="782"/>
      <c r="N129" s="782"/>
      <c r="O129" s="782"/>
      <c r="P129" s="782"/>
      <c r="Q129" s="782"/>
      <c r="R129" s="782"/>
      <c r="S129" s="782"/>
      <c r="T129" s="782"/>
      <c r="U129" s="782"/>
      <c r="V129" s="782"/>
      <c r="W129" s="782"/>
      <c r="X129" s="782"/>
      <c r="Y129" s="782"/>
      <c r="Z129" s="782"/>
      <c r="AA129" s="782"/>
      <c r="AB129" s="782"/>
      <c r="AC129" s="782"/>
      <c r="AD129" s="782"/>
      <c r="AE129" s="782"/>
      <c r="AF129" s="782"/>
      <c r="AG129" s="782"/>
      <c r="AH129" s="782"/>
      <c r="AI129" s="782"/>
    </row>
    <row r="130" spans="1:35" ht="13.2" hidden="1">
      <c r="A130" s="782"/>
      <c r="B130" s="782"/>
      <c r="C130" s="782"/>
      <c r="D130" s="782"/>
      <c r="E130" s="782"/>
      <c r="F130" s="782"/>
      <c r="G130" s="897"/>
      <c r="H130" s="897"/>
      <c r="I130" s="981"/>
      <c r="J130" s="782"/>
      <c r="K130" s="782"/>
      <c r="L130" s="782"/>
      <c r="M130" s="782"/>
      <c r="N130" s="782"/>
      <c r="O130" s="782"/>
      <c r="P130" s="782"/>
      <c r="Q130" s="782"/>
      <c r="R130" s="782"/>
      <c r="S130" s="782"/>
      <c r="T130" s="782"/>
      <c r="U130" s="782"/>
      <c r="V130" s="782"/>
      <c r="W130" s="782"/>
      <c r="X130" s="782"/>
      <c r="Y130" s="782"/>
      <c r="Z130" s="782"/>
      <c r="AA130" s="782"/>
      <c r="AB130" s="782"/>
      <c r="AC130" s="782"/>
      <c r="AD130" s="782"/>
      <c r="AE130" s="782"/>
      <c r="AF130" s="782"/>
      <c r="AG130" s="782"/>
      <c r="AH130" s="782"/>
      <c r="AI130" s="782"/>
    </row>
    <row r="131" spans="1:35" ht="13.2" hidden="1">
      <c r="A131" s="782"/>
      <c r="B131" s="782"/>
      <c r="C131" s="782"/>
      <c r="D131" s="782"/>
      <c r="E131" s="782"/>
      <c r="F131" s="782"/>
      <c r="G131" s="897"/>
      <c r="H131" s="897"/>
      <c r="I131" s="981"/>
      <c r="J131" s="782"/>
      <c r="K131" s="782"/>
      <c r="L131" s="782"/>
      <c r="M131" s="782"/>
      <c r="N131" s="782"/>
      <c r="O131" s="782"/>
      <c r="P131" s="782"/>
      <c r="Q131" s="782"/>
      <c r="R131" s="782"/>
      <c r="S131" s="782"/>
      <c r="T131" s="782"/>
      <c r="U131" s="782"/>
      <c r="V131" s="782"/>
      <c r="W131" s="782"/>
      <c r="X131" s="782"/>
      <c r="Y131" s="782"/>
      <c r="Z131" s="782"/>
      <c r="AA131" s="782"/>
      <c r="AB131" s="782"/>
      <c r="AC131" s="782"/>
      <c r="AD131" s="782"/>
      <c r="AE131" s="782"/>
      <c r="AF131" s="782"/>
      <c r="AG131" s="782"/>
      <c r="AH131" s="782"/>
      <c r="AI131" s="782"/>
    </row>
    <row r="132" spans="1:35" ht="13.2" hidden="1">
      <c r="A132" s="782"/>
      <c r="B132" s="782"/>
      <c r="C132" s="782"/>
      <c r="D132" s="782"/>
      <c r="E132" s="782"/>
      <c r="F132" s="782"/>
      <c r="G132" s="897"/>
      <c r="H132" s="897"/>
      <c r="I132" s="981"/>
      <c r="J132" s="782"/>
      <c r="K132" s="782"/>
      <c r="L132" s="782"/>
      <c r="M132" s="782"/>
      <c r="N132" s="782"/>
      <c r="O132" s="782"/>
      <c r="P132" s="782"/>
      <c r="Q132" s="782"/>
      <c r="R132" s="782"/>
      <c r="S132" s="782"/>
      <c r="T132" s="782"/>
      <c r="U132" s="782"/>
      <c r="V132" s="782"/>
      <c r="W132" s="782"/>
      <c r="X132" s="782"/>
      <c r="Y132" s="782"/>
      <c r="Z132" s="782"/>
      <c r="AA132" s="782"/>
      <c r="AB132" s="782"/>
      <c r="AC132" s="782"/>
      <c r="AD132" s="782"/>
      <c r="AE132" s="782"/>
      <c r="AF132" s="782"/>
      <c r="AG132" s="782"/>
      <c r="AH132" s="782"/>
      <c r="AI132" s="782"/>
    </row>
    <row r="133" spans="1:35" ht="13.2" hidden="1">
      <c r="A133" s="782"/>
      <c r="B133" s="782"/>
      <c r="C133" s="782"/>
      <c r="D133" s="782"/>
      <c r="E133" s="782"/>
      <c r="F133" s="782"/>
      <c r="G133" s="897"/>
      <c r="H133" s="897"/>
      <c r="I133" s="981"/>
      <c r="J133" s="782"/>
      <c r="K133" s="782"/>
      <c r="L133" s="782"/>
      <c r="M133" s="782"/>
      <c r="N133" s="782"/>
      <c r="O133" s="782"/>
      <c r="P133" s="782"/>
      <c r="Q133" s="782"/>
      <c r="R133" s="782"/>
      <c r="S133" s="782"/>
      <c r="T133" s="782"/>
      <c r="U133" s="782"/>
      <c r="V133" s="782"/>
      <c r="W133" s="782"/>
      <c r="X133" s="782"/>
      <c r="Y133" s="782"/>
      <c r="Z133" s="782"/>
      <c r="AA133" s="782"/>
      <c r="AB133" s="782"/>
      <c r="AC133" s="782"/>
      <c r="AD133" s="782"/>
      <c r="AE133" s="782"/>
      <c r="AF133" s="782"/>
      <c r="AG133" s="782"/>
      <c r="AH133" s="782"/>
      <c r="AI133" s="782"/>
    </row>
    <row r="134" spans="1:35" ht="13.2" hidden="1">
      <c r="A134" s="782"/>
      <c r="B134" s="782"/>
      <c r="C134" s="782"/>
      <c r="D134" s="782"/>
      <c r="E134" s="782"/>
      <c r="F134" s="782"/>
      <c r="G134" s="897"/>
      <c r="H134" s="897"/>
      <c r="I134" s="981"/>
      <c r="J134" s="782"/>
      <c r="K134" s="782"/>
      <c r="L134" s="782"/>
      <c r="M134" s="782"/>
      <c r="N134" s="782"/>
      <c r="O134" s="782"/>
      <c r="P134" s="782"/>
      <c r="Q134" s="782"/>
      <c r="R134" s="782"/>
      <c r="S134" s="782"/>
      <c r="T134" s="782"/>
      <c r="U134" s="782"/>
      <c r="V134" s="782"/>
      <c r="W134" s="782"/>
      <c r="X134" s="782"/>
      <c r="Y134" s="782"/>
      <c r="Z134" s="782"/>
      <c r="AA134" s="782"/>
      <c r="AB134" s="782"/>
      <c r="AC134" s="782"/>
      <c r="AD134" s="782"/>
      <c r="AE134" s="782"/>
      <c r="AF134" s="782"/>
      <c r="AG134" s="782"/>
      <c r="AH134" s="782"/>
      <c r="AI134" s="782"/>
    </row>
    <row r="135" spans="1:35" ht="13.2" hidden="1">
      <c r="A135" s="782"/>
      <c r="B135" s="782"/>
      <c r="C135" s="782"/>
      <c r="D135" s="782"/>
      <c r="E135" s="782"/>
      <c r="F135" s="782"/>
      <c r="G135" s="897"/>
      <c r="H135" s="897"/>
      <c r="I135" s="981"/>
      <c r="J135" s="782"/>
      <c r="K135" s="782"/>
      <c r="L135" s="782"/>
      <c r="M135" s="782"/>
      <c r="N135" s="782"/>
      <c r="O135" s="782"/>
      <c r="P135" s="782"/>
      <c r="Q135" s="782"/>
      <c r="R135" s="782"/>
      <c r="S135" s="782"/>
      <c r="T135" s="782"/>
      <c r="U135" s="782"/>
      <c r="V135" s="782"/>
      <c r="W135" s="782"/>
      <c r="X135" s="782"/>
      <c r="Y135" s="782"/>
      <c r="Z135" s="782"/>
      <c r="AA135" s="782"/>
      <c r="AB135" s="782"/>
      <c r="AC135" s="782"/>
      <c r="AD135" s="782"/>
      <c r="AE135" s="782"/>
      <c r="AF135" s="782"/>
      <c r="AG135" s="782"/>
      <c r="AH135" s="782"/>
      <c r="AI135" s="782"/>
    </row>
    <row r="136" spans="1:35" ht="13.2" hidden="1">
      <c r="A136" s="782"/>
      <c r="B136" s="782"/>
      <c r="C136" s="782"/>
      <c r="D136" s="782"/>
      <c r="E136" s="782"/>
      <c r="F136" s="782"/>
      <c r="G136" s="897"/>
      <c r="H136" s="897"/>
      <c r="I136" s="981"/>
      <c r="J136" s="782"/>
      <c r="K136" s="782"/>
      <c r="L136" s="782"/>
      <c r="M136" s="782"/>
      <c r="N136" s="782"/>
      <c r="O136" s="782"/>
      <c r="P136" s="782"/>
      <c r="Q136" s="782"/>
      <c r="R136" s="782"/>
      <c r="S136" s="782"/>
      <c r="T136" s="782"/>
      <c r="U136" s="782"/>
      <c r="V136" s="782"/>
      <c r="W136" s="782"/>
      <c r="X136" s="782"/>
      <c r="Y136" s="782"/>
      <c r="Z136" s="782"/>
      <c r="AA136" s="782"/>
      <c r="AB136" s="782"/>
      <c r="AC136" s="782"/>
      <c r="AD136" s="782"/>
      <c r="AE136" s="782"/>
      <c r="AF136" s="782"/>
      <c r="AG136" s="782"/>
      <c r="AH136" s="782"/>
      <c r="AI136" s="782"/>
    </row>
    <row r="137" spans="1:35" ht="13.2" hidden="1">
      <c r="A137" s="782"/>
      <c r="B137" s="782"/>
      <c r="C137" s="782"/>
      <c r="D137" s="782"/>
      <c r="E137" s="782"/>
      <c r="F137" s="782"/>
      <c r="G137" s="897"/>
      <c r="H137" s="897"/>
      <c r="I137" s="981"/>
      <c r="J137" s="782"/>
      <c r="K137" s="782"/>
      <c r="L137" s="782"/>
      <c r="M137" s="782"/>
      <c r="N137" s="782"/>
      <c r="O137" s="782"/>
      <c r="P137" s="782"/>
      <c r="Q137" s="782"/>
      <c r="R137" s="782"/>
      <c r="S137" s="782"/>
      <c r="T137" s="782"/>
      <c r="U137" s="782"/>
      <c r="V137" s="782"/>
      <c r="W137" s="782"/>
      <c r="X137" s="782"/>
      <c r="Y137" s="782"/>
      <c r="Z137" s="782"/>
      <c r="AA137" s="782"/>
      <c r="AB137" s="782"/>
      <c r="AC137" s="782"/>
      <c r="AD137" s="782"/>
      <c r="AE137" s="782"/>
      <c r="AF137" s="782"/>
      <c r="AG137" s="782"/>
      <c r="AH137" s="782"/>
      <c r="AI137" s="782"/>
    </row>
    <row r="138" spans="1:35" ht="13.2" hidden="1">
      <c r="A138" s="782"/>
      <c r="B138" s="782"/>
      <c r="C138" s="782"/>
      <c r="D138" s="782"/>
      <c r="E138" s="782"/>
      <c r="F138" s="782"/>
      <c r="G138" s="897"/>
      <c r="H138" s="897"/>
      <c r="I138" s="981"/>
      <c r="J138" s="782"/>
      <c r="K138" s="782"/>
      <c r="L138" s="782"/>
      <c r="M138" s="782"/>
      <c r="N138" s="782"/>
      <c r="O138" s="782"/>
      <c r="P138" s="782"/>
      <c r="Q138" s="782"/>
      <c r="R138" s="782"/>
      <c r="S138" s="782"/>
      <c r="T138" s="782"/>
      <c r="U138" s="782"/>
      <c r="V138" s="782"/>
      <c r="W138" s="782"/>
      <c r="X138" s="782"/>
      <c r="Y138" s="782"/>
      <c r="Z138" s="782"/>
      <c r="AA138" s="782"/>
      <c r="AB138" s="782"/>
      <c r="AC138" s="782"/>
      <c r="AD138" s="782"/>
      <c r="AE138" s="782"/>
      <c r="AF138" s="782"/>
      <c r="AG138" s="782"/>
      <c r="AH138" s="782"/>
      <c r="AI138" s="782"/>
    </row>
    <row r="139" spans="1:35" ht="13.2" hidden="1">
      <c r="A139" s="782"/>
      <c r="B139" s="782"/>
      <c r="C139" s="782"/>
      <c r="D139" s="782"/>
      <c r="E139" s="782"/>
      <c r="F139" s="782"/>
      <c r="G139" s="897"/>
      <c r="H139" s="897"/>
      <c r="I139" s="981"/>
      <c r="J139" s="782"/>
      <c r="K139" s="782"/>
      <c r="L139" s="782"/>
      <c r="M139" s="782"/>
      <c r="N139" s="782"/>
      <c r="O139" s="782"/>
      <c r="P139" s="782"/>
      <c r="Q139" s="782"/>
      <c r="R139" s="782"/>
      <c r="S139" s="782"/>
      <c r="T139" s="782"/>
      <c r="U139" s="782"/>
      <c r="V139" s="782"/>
      <c r="W139" s="782"/>
      <c r="X139" s="782"/>
      <c r="Y139" s="782"/>
      <c r="Z139" s="782"/>
      <c r="AA139" s="782"/>
      <c r="AB139" s="782"/>
      <c r="AC139" s="782"/>
      <c r="AD139" s="782"/>
      <c r="AE139" s="782"/>
      <c r="AF139" s="782"/>
      <c r="AG139" s="782"/>
      <c r="AH139" s="782"/>
      <c r="AI139" s="782"/>
    </row>
    <row r="140" spans="1:35" ht="13.2" hidden="1">
      <c r="A140" s="782"/>
      <c r="B140" s="782"/>
      <c r="C140" s="782"/>
      <c r="D140" s="782"/>
      <c r="E140" s="782"/>
      <c r="F140" s="782"/>
      <c r="G140" s="897"/>
      <c r="H140" s="897"/>
      <c r="I140" s="981"/>
      <c r="J140" s="782"/>
      <c r="K140" s="782"/>
      <c r="L140" s="782"/>
      <c r="M140" s="782"/>
      <c r="N140" s="782"/>
      <c r="O140" s="782"/>
      <c r="P140" s="782"/>
      <c r="Q140" s="782"/>
      <c r="R140" s="782"/>
      <c r="S140" s="782"/>
      <c r="T140" s="782"/>
      <c r="U140" s="782"/>
      <c r="V140" s="782"/>
      <c r="W140" s="782"/>
      <c r="X140" s="782"/>
      <c r="Y140" s="782"/>
      <c r="Z140" s="782"/>
      <c r="AA140" s="782"/>
      <c r="AB140" s="782"/>
      <c r="AC140" s="782"/>
      <c r="AD140" s="782"/>
      <c r="AE140" s="782"/>
      <c r="AF140" s="782"/>
      <c r="AG140" s="782"/>
      <c r="AH140" s="782"/>
      <c r="AI140" s="782"/>
    </row>
    <row r="141" spans="1:35" ht="13.2" hidden="1">
      <c r="A141" s="782"/>
      <c r="B141" s="782"/>
      <c r="C141" s="782"/>
      <c r="D141" s="782"/>
      <c r="E141" s="782"/>
      <c r="F141" s="782"/>
      <c r="G141" s="897"/>
      <c r="H141" s="897"/>
      <c r="I141" s="981"/>
      <c r="J141" s="782"/>
      <c r="K141" s="782"/>
      <c r="L141" s="782"/>
      <c r="M141" s="782"/>
      <c r="N141" s="782"/>
      <c r="O141" s="782"/>
      <c r="P141" s="782"/>
      <c r="Q141" s="782"/>
      <c r="R141" s="782"/>
      <c r="S141" s="782"/>
      <c r="T141" s="782"/>
      <c r="U141" s="782"/>
      <c r="V141" s="782"/>
      <c r="W141" s="782"/>
      <c r="X141" s="782"/>
      <c r="Y141" s="782"/>
      <c r="Z141" s="782"/>
      <c r="AA141" s="782"/>
      <c r="AB141" s="782"/>
      <c r="AC141" s="782"/>
      <c r="AD141" s="782"/>
      <c r="AE141" s="782"/>
      <c r="AF141" s="782"/>
      <c r="AG141" s="782"/>
      <c r="AH141" s="782"/>
      <c r="AI141" s="782"/>
    </row>
    <row r="142" spans="1:35" ht="13.2" hidden="1">
      <c r="A142" s="782"/>
      <c r="B142" s="782"/>
      <c r="C142" s="782"/>
      <c r="D142" s="782"/>
      <c r="E142" s="782"/>
      <c r="F142" s="782"/>
      <c r="G142" s="897"/>
      <c r="H142" s="897"/>
      <c r="I142" s="981"/>
      <c r="J142" s="782"/>
      <c r="K142" s="782"/>
      <c r="L142" s="782"/>
      <c r="M142" s="782"/>
      <c r="N142" s="782"/>
      <c r="O142" s="782"/>
      <c r="P142" s="782"/>
      <c r="Q142" s="782"/>
      <c r="R142" s="782"/>
      <c r="S142" s="782"/>
      <c r="T142" s="782"/>
      <c r="U142" s="782"/>
      <c r="V142" s="782"/>
      <c r="W142" s="782"/>
      <c r="X142" s="782"/>
      <c r="Y142" s="782"/>
      <c r="Z142" s="782"/>
      <c r="AA142" s="782"/>
      <c r="AB142" s="782"/>
      <c r="AC142" s="782"/>
      <c r="AD142" s="782"/>
      <c r="AE142" s="782"/>
      <c r="AF142" s="782"/>
      <c r="AG142" s="782"/>
      <c r="AH142" s="782"/>
      <c r="AI142" s="782"/>
    </row>
    <row r="143" spans="1:35" ht="13.2" hidden="1">
      <c r="A143" s="782"/>
      <c r="B143" s="782"/>
      <c r="C143" s="782"/>
      <c r="D143" s="782"/>
      <c r="E143" s="782"/>
      <c r="F143" s="782"/>
      <c r="G143" s="897"/>
      <c r="H143" s="897"/>
      <c r="I143" s="981"/>
      <c r="J143" s="782"/>
      <c r="K143" s="782"/>
      <c r="L143" s="782"/>
      <c r="M143" s="782"/>
      <c r="N143" s="782"/>
      <c r="O143" s="782"/>
      <c r="P143" s="782"/>
      <c r="Q143" s="782"/>
      <c r="R143" s="782"/>
      <c r="S143" s="782"/>
      <c r="T143" s="782"/>
      <c r="U143" s="782"/>
      <c r="V143" s="782"/>
      <c r="W143" s="782"/>
      <c r="X143" s="782"/>
      <c r="Y143" s="782"/>
      <c r="Z143" s="782"/>
      <c r="AA143" s="782"/>
      <c r="AB143" s="782"/>
      <c r="AC143" s="782"/>
      <c r="AD143" s="782"/>
      <c r="AE143" s="782"/>
      <c r="AF143" s="782"/>
      <c r="AG143" s="782"/>
      <c r="AH143" s="782"/>
      <c r="AI143" s="782"/>
    </row>
    <row r="144" spans="1:35" ht="13.2" hidden="1">
      <c r="A144" s="782"/>
      <c r="B144" s="782"/>
      <c r="C144" s="782"/>
      <c r="D144" s="782"/>
      <c r="E144" s="782"/>
      <c r="F144" s="782"/>
      <c r="G144" s="897"/>
      <c r="H144" s="897"/>
      <c r="I144" s="981"/>
      <c r="J144" s="782"/>
      <c r="K144" s="782"/>
      <c r="L144" s="782"/>
      <c r="M144" s="782"/>
      <c r="N144" s="782"/>
      <c r="O144" s="782"/>
      <c r="P144" s="782"/>
      <c r="Q144" s="782"/>
      <c r="R144" s="782"/>
      <c r="S144" s="782"/>
      <c r="T144" s="782"/>
      <c r="U144" s="782"/>
      <c r="V144" s="782"/>
      <c r="W144" s="782"/>
      <c r="X144" s="782"/>
      <c r="Y144" s="782"/>
      <c r="Z144" s="782"/>
      <c r="AA144" s="782"/>
      <c r="AB144" s="782"/>
      <c r="AC144" s="782"/>
      <c r="AD144" s="782"/>
      <c r="AE144" s="782"/>
      <c r="AF144" s="782"/>
      <c r="AG144" s="782"/>
      <c r="AH144" s="782"/>
      <c r="AI144" s="782"/>
    </row>
    <row r="145" spans="1:35" ht="13.2" hidden="1">
      <c r="A145" s="782"/>
      <c r="B145" s="782"/>
      <c r="C145" s="782"/>
      <c r="D145" s="782"/>
      <c r="E145" s="782"/>
      <c r="F145" s="782"/>
      <c r="G145" s="897"/>
      <c r="H145" s="897"/>
      <c r="I145" s="981"/>
      <c r="J145" s="782"/>
      <c r="K145" s="782"/>
      <c r="L145" s="782"/>
      <c r="M145" s="782"/>
      <c r="N145" s="782"/>
      <c r="O145" s="782"/>
      <c r="P145" s="782"/>
      <c r="Q145" s="782"/>
      <c r="R145" s="782"/>
      <c r="S145" s="782"/>
      <c r="T145" s="782"/>
      <c r="U145" s="782"/>
      <c r="V145" s="782"/>
      <c r="W145" s="782"/>
      <c r="X145" s="782"/>
      <c r="Y145" s="782"/>
      <c r="Z145" s="782"/>
      <c r="AA145" s="782"/>
      <c r="AB145" s="782"/>
      <c r="AC145" s="782"/>
      <c r="AD145" s="782"/>
      <c r="AE145" s="782"/>
      <c r="AF145" s="782"/>
      <c r="AG145" s="782"/>
      <c r="AH145" s="782"/>
      <c r="AI145" s="782"/>
    </row>
    <row r="146" spans="1:35" ht="13.2" hidden="1">
      <c r="A146" s="782"/>
      <c r="B146" s="782"/>
      <c r="C146" s="782"/>
      <c r="D146" s="782"/>
      <c r="E146" s="782"/>
      <c r="F146" s="782"/>
      <c r="G146" s="897"/>
      <c r="H146" s="897"/>
      <c r="I146" s="981"/>
      <c r="J146" s="782"/>
      <c r="K146" s="782"/>
      <c r="L146" s="782"/>
      <c r="M146" s="782"/>
      <c r="N146" s="782"/>
      <c r="O146" s="782"/>
      <c r="P146" s="782"/>
      <c r="Q146" s="782"/>
      <c r="R146" s="782"/>
      <c r="S146" s="782"/>
      <c r="T146" s="782"/>
      <c r="U146" s="782"/>
      <c r="V146" s="782"/>
      <c r="W146" s="782"/>
      <c r="X146" s="782"/>
      <c r="Y146" s="782"/>
      <c r="Z146" s="782"/>
      <c r="AA146" s="782"/>
      <c r="AB146" s="782"/>
      <c r="AC146" s="782"/>
      <c r="AD146" s="782"/>
      <c r="AE146" s="782"/>
      <c r="AF146" s="782"/>
      <c r="AG146" s="782"/>
      <c r="AH146" s="782"/>
      <c r="AI146" s="782"/>
    </row>
    <row r="147" spans="1:35" ht="13.2" hidden="1">
      <c r="A147" s="782"/>
      <c r="B147" s="782"/>
      <c r="C147" s="782"/>
      <c r="D147" s="782"/>
      <c r="E147" s="782"/>
      <c r="F147" s="782"/>
      <c r="G147" s="897"/>
      <c r="H147" s="897"/>
      <c r="I147" s="981"/>
      <c r="J147" s="782"/>
      <c r="K147" s="782"/>
      <c r="L147" s="782"/>
      <c r="M147" s="782"/>
      <c r="N147" s="782"/>
      <c r="O147" s="782"/>
      <c r="P147" s="782"/>
      <c r="Q147" s="782"/>
      <c r="R147" s="782"/>
      <c r="S147" s="782"/>
      <c r="T147" s="782"/>
      <c r="U147" s="782"/>
      <c r="V147" s="782"/>
      <c r="W147" s="782"/>
      <c r="X147" s="782"/>
      <c r="Y147" s="782"/>
      <c r="Z147" s="782"/>
      <c r="AA147" s="782"/>
      <c r="AB147" s="782"/>
      <c r="AC147" s="782"/>
      <c r="AD147" s="782"/>
      <c r="AE147" s="782"/>
      <c r="AF147" s="782"/>
      <c r="AG147" s="782"/>
      <c r="AH147" s="782"/>
      <c r="AI147" s="782"/>
    </row>
    <row r="148" spans="1:35" ht="13.2" hidden="1">
      <c r="A148" s="782"/>
      <c r="B148" s="782"/>
      <c r="C148" s="782"/>
      <c r="D148" s="782"/>
      <c r="E148" s="782"/>
      <c r="F148" s="782"/>
      <c r="G148" s="897"/>
      <c r="H148" s="897"/>
      <c r="I148" s="981"/>
      <c r="J148" s="782"/>
      <c r="K148" s="782"/>
      <c r="L148" s="782"/>
      <c r="M148" s="782"/>
      <c r="N148" s="782"/>
      <c r="O148" s="782"/>
      <c r="P148" s="782"/>
      <c r="Q148" s="782"/>
      <c r="R148" s="782"/>
      <c r="S148" s="782"/>
      <c r="T148" s="782"/>
      <c r="U148" s="782"/>
      <c r="V148" s="782"/>
      <c r="W148" s="782"/>
      <c r="X148" s="782"/>
      <c r="Y148" s="782"/>
      <c r="Z148" s="782"/>
      <c r="AA148" s="782"/>
      <c r="AB148" s="782"/>
      <c r="AC148" s="782"/>
      <c r="AD148" s="782"/>
      <c r="AE148" s="782"/>
      <c r="AF148" s="782"/>
      <c r="AG148" s="782"/>
      <c r="AH148" s="782"/>
      <c r="AI148" s="782"/>
    </row>
    <row r="149" spans="1:35" ht="13.2" hidden="1">
      <c r="A149" s="782"/>
      <c r="B149" s="782"/>
      <c r="C149" s="782"/>
      <c r="D149" s="782"/>
      <c r="E149" s="782"/>
      <c r="F149" s="782"/>
      <c r="G149" s="897"/>
      <c r="H149" s="897"/>
      <c r="I149" s="981"/>
      <c r="J149" s="782"/>
      <c r="K149" s="782"/>
      <c r="L149" s="782"/>
      <c r="M149" s="782"/>
      <c r="N149" s="782"/>
      <c r="O149" s="782"/>
      <c r="P149" s="782"/>
      <c r="Q149" s="782"/>
      <c r="R149" s="782"/>
      <c r="S149" s="782"/>
      <c r="T149" s="782"/>
      <c r="U149" s="782"/>
      <c r="V149" s="782"/>
      <c r="W149" s="782"/>
      <c r="X149" s="782"/>
      <c r="Y149" s="782"/>
      <c r="Z149" s="782"/>
      <c r="AA149" s="782"/>
      <c r="AB149" s="782"/>
      <c r="AC149" s="782"/>
      <c r="AD149" s="782"/>
      <c r="AE149" s="782"/>
      <c r="AF149" s="782"/>
      <c r="AG149" s="782"/>
      <c r="AH149" s="782"/>
      <c r="AI149" s="782"/>
    </row>
    <row r="150" spans="1:35" ht="13.2" hidden="1">
      <c r="A150" s="782"/>
      <c r="B150" s="782"/>
      <c r="C150" s="782"/>
      <c r="D150" s="782"/>
      <c r="E150" s="782"/>
      <c r="F150" s="782"/>
      <c r="G150" s="897"/>
      <c r="H150" s="897"/>
      <c r="I150" s="981"/>
      <c r="J150" s="782"/>
      <c r="K150" s="782"/>
      <c r="L150" s="782"/>
      <c r="M150" s="782"/>
      <c r="N150" s="782"/>
      <c r="O150" s="782"/>
      <c r="P150" s="782"/>
      <c r="Q150" s="782"/>
      <c r="R150" s="782"/>
      <c r="S150" s="782"/>
      <c r="T150" s="782"/>
      <c r="U150" s="782"/>
      <c r="V150" s="782"/>
      <c r="W150" s="782"/>
      <c r="X150" s="782"/>
      <c r="Y150" s="782"/>
      <c r="Z150" s="782"/>
      <c r="AA150" s="782"/>
      <c r="AB150" s="782"/>
      <c r="AC150" s="782"/>
      <c r="AD150" s="782"/>
      <c r="AE150" s="782"/>
      <c r="AF150" s="782"/>
      <c r="AG150" s="782"/>
      <c r="AH150" s="782"/>
      <c r="AI150" s="782"/>
    </row>
    <row r="151" spans="1:35" ht="13.2" hidden="1">
      <c r="A151" s="782"/>
      <c r="B151" s="782"/>
      <c r="C151" s="782"/>
      <c r="D151" s="782"/>
      <c r="E151" s="782"/>
      <c r="F151" s="782"/>
      <c r="G151" s="897"/>
      <c r="H151" s="897"/>
      <c r="I151" s="981"/>
      <c r="J151" s="782"/>
      <c r="K151" s="782"/>
      <c r="L151" s="782"/>
      <c r="M151" s="782"/>
      <c r="N151" s="782"/>
      <c r="O151" s="782"/>
      <c r="P151" s="782"/>
      <c r="Q151" s="782"/>
      <c r="R151" s="782"/>
      <c r="S151" s="782"/>
      <c r="T151" s="782"/>
      <c r="U151" s="782"/>
      <c r="V151" s="782"/>
      <c r="W151" s="782"/>
      <c r="X151" s="782"/>
      <c r="Y151" s="782"/>
      <c r="Z151" s="782"/>
      <c r="AA151" s="782"/>
      <c r="AB151" s="782"/>
      <c r="AC151" s="782"/>
      <c r="AD151" s="782"/>
      <c r="AE151" s="782"/>
      <c r="AF151" s="782"/>
      <c r="AG151" s="782"/>
      <c r="AH151" s="782"/>
      <c r="AI151" s="782"/>
    </row>
    <row r="152" spans="1:35" ht="13.2" hidden="1">
      <c r="A152" s="782"/>
      <c r="B152" s="782"/>
      <c r="C152" s="782"/>
      <c r="D152" s="782"/>
      <c r="E152" s="782"/>
      <c r="F152" s="782"/>
      <c r="G152" s="897"/>
      <c r="H152" s="897"/>
      <c r="I152" s="981"/>
      <c r="J152" s="782"/>
      <c r="K152" s="782"/>
      <c r="L152" s="782"/>
      <c r="M152" s="782"/>
      <c r="N152" s="782"/>
      <c r="O152" s="782"/>
      <c r="P152" s="782"/>
      <c r="Q152" s="782"/>
      <c r="R152" s="782"/>
      <c r="S152" s="782"/>
      <c r="T152" s="782"/>
      <c r="U152" s="782"/>
      <c r="V152" s="782"/>
      <c r="W152" s="782"/>
      <c r="X152" s="782"/>
      <c r="Y152" s="782"/>
      <c r="Z152" s="782"/>
      <c r="AA152" s="782"/>
      <c r="AB152" s="782"/>
      <c r="AC152" s="782"/>
      <c r="AD152" s="782"/>
      <c r="AE152" s="782"/>
      <c r="AF152" s="782"/>
      <c r="AG152" s="782"/>
      <c r="AH152" s="782"/>
      <c r="AI152" s="782"/>
    </row>
    <row r="153" spans="1:35" ht="13.2" hidden="1">
      <c r="A153" s="782"/>
      <c r="B153" s="782"/>
      <c r="C153" s="782"/>
      <c r="D153" s="782"/>
      <c r="E153" s="782"/>
      <c r="F153" s="782"/>
      <c r="G153" s="897"/>
      <c r="H153" s="897"/>
      <c r="I153" s="981"/>
      <c r="J153" s="782"/>
      <c r="K153" s="782"/>
      <c r="L153" s="782"/>
      <c r="M153" s="782"/>
      <c r="N153" s="782"/>
      <c r="O153" s="782"/>
      <c r="P153" s="782"/>
      <c r="Q153" s="782"/>
      <c r="R153" s="782"/>
      <c r="S153" s="782"/>
      <c r="T153" s="782"/>
      <c r="U153" s="782"/>
      <c r="V153" s="782"/>
      <c r="W153" s="782"/>
      <c r="X153" s="782"/>
      <c r="Y153" s="782"/>
      <c r="Z153" s="782"/>
      <c r="AA153" s="782"/>
      <c r="AB153" s="782"/>
      <c r="AC153" s="782"/>
      <c r="AD153" s="782"/>
      <c r="AE153" s="782"/>
      <c r="AF153" s="782"/>
      <c r="AG153" s="782"/>
      <c r="AH153" s="782"/>
      <c r="AI153" s="782"/>
    </row>
    <row r="154" spans="1:35" ht="13.2" hidden="1">
      <c r="A154" s="782"/>
      <c r="B154" s="782"/>
      <c r="C154" s="782"/>
      <c r="D154" s="782"/>
      <c r="E154" s="782"/>
      <c r="F154" s="782"/>
      <c r="G154" s="897"/>
      <c r="H154" s="897"/>
      <c r="I154" s="981"/>
      <c r="J154" s="782"/>
      <c r="K154" s="782"/>
      <c r="L154" s="782"/>
      <c r="M154" s="782"/>
      <c r="N154" s="782"/>
      <c r="O154" s="782"/>
      <c r="P154" s="782"/>
      <c r="Q154" s="782"/>
      <c r="R154" s="782"/>
      <c r="S154" s="782"/>
      <c r="T154" s="782"/>
      <c r="U154" s="782"/>
      <c r="V154" s="782"/>
      <c r="W154" s="782"/>
      <c r="X154" s="782"/>
      <c r="Y154" s="782"/>
      <c r="Z154" s="782"/>
      <c r="AA154" s="782"/>
      <c r="AB154" s="782"/>
      <c r="AC154" s="782"/>
      <c r="AD154" s="782"/>
      <c r="AE154" s="782"/>
      <c r="AF154" s="782"/>
      <c r="AG154" s="782"/>
      <c r="AH154" s="782"/>
      <c r="AI154" s="782"/>
    </row>
    <row r="155" spans="1:35" ht="13.2" hidden="1">
      <c r="A155" s="782"/>
      <c r="B155" s="782"/>
      <c r="C155" s="782"/>
      <c r="D155" s="782"/>
      <c r="E155" s="782"/>
      <c r="F155" s="782"/>
      <c r="G155" s="897"/>
      <c r="H155" s="897"/>
      <c r="I155" s="981"/>
      <c r="J155" s="782"/>
      <c r="K155" s="782"/>
      <c r="L155" s="782"/>
      <c r="M155" s="782"/>
      <c r="N155" s="782"/>
      <c r="O155" s="782"/>
      <c r="P155" s="782"/>
      <c r="Q155" s="782"/>
      <c r="R155" s="782"/>
      <c r="S155" s="782"/>
      <c r="T155" s="782"/>
      <c r="U155" s="782"/>
      <c r="V155" s="782"/>
      <c r="W155" s="782"/>
      <c r="X155" s="782"/>
      <c r="Y155" s="782"/>
      <c r="Z155" s="782"/>
      <c r="AA155" s="782"/>
      <c r="AB155" s="782"/>
      <c r="AC155" s="782"/>
      <c r="AD155" s="782"/>
      <c r="AE155" s="782"/>
      <c r="AF155" s="782"/>
      <c r="AG155" s="782"/>
      <c r="AH155" s="782"/>
      <c r="AI155" s="782"/>
    </row>
    <row r="156" spans="1:35" ht="13.2" hidden="1">
      <c r="A156" s="782"/>
      <c r="B156" s="782"/>
      <c r="C156" s="782"/>
      <c r="D156" s="782"/>
      <c r="E156" s="782"/>
      <c r="F156" s="782"/>
      <c r="G156" s="897"/>
      <c r="H156" s="897"/>
      <c r="I156" s="981"/>
      <c r="J156" s="782"/>
      <c r="K156" s="782"/>
      <c r="L156" s="782"/>
      <c r="M156" s="782"/>
      <c r="N156" s="782"/>
      <c r="O156" s="782"/>
      <c r="P156" s="782"/>
      <c r="Q156" s="782"/>
      <c r="R156" s="782"/>
      <c r="S156" s="782"/>
      <c r="T156" s="782"/>
      <c r="U156" s="782"/>
      <c r="V156" s="782"/>
      <c r="W156" s="782"/>
      <c r="X156" s="782"/>
      <c r="Y156" s="782"/>
      <c r="Z156" s="782"/>
      <c r="AA156" s="782"/>
      <c r="AB156" s="782"/>
      <c r="AC156" s="782"/>
      <c r="AD156" s="782"/>
      <c r="AE156" s="782"/>
      <c r="AF156" s="782"/>
      <c r="AG156" s="782"/>
      <c r="AH156" s="782"/>
      <c r="AI156" s="782"/>
    </row>
    <row r="157" spans="1:35" ht="13.2" hidden="1">
      <c r="A157" s="782"/>
      <c r="B157" s="782"/>
      <c r="C157" s="782"/>
      <c r="D157" s="782"/>
      <c r="E157" s="782"/>
      <c r="F157" s="782"/>
      <c r="G157" s="897"/>
      <c r="H157" s="897"/>
      <c r="I157" s="981"/>
      <c r="J157" s="782"/>
      <c r="K157" s="782"/>
      <c r="L157" s="782"/>
      <c r="M157" s="782"/>
      <c r="N157" s="782"/>
      <c r="O157" s="782"/>
      <c r="P157" s="782"/>
      <c r="Q157" s="782"/>
      <c r="R157" s="782"/>
      <c r="S157" s="782"/>
      <c r="T157" s="782"/>
      <c r="U157" s="782"/>
      <c r="V157" s="782"/>
      <c r="W157" s="782"/>
      <c r="X157" s="782"/>
      <c r="Y157" s="782"/>
      <c r="Z157" s="782"/>
      <c r="AA157" s="782"/>
      <c r="AB157" s="782"/>
      <c r="AC157" s="782"/>
      <c r="AD157" s="782"/>
      <c r="AE157" s="782"/>
      <c r="AF157" s="782"/>
      <c r="AG157" s="782"/>
      <c r="AH157" s="782"/>
      <c r="AI157" s="782"/>
    </row>
    <row r="158" spans="1:35" ht="13.2" hidden="1">
      <c r="A158" s="782"/>
      <c r="B158" s="782"/>
      <c r="C158" s="782"/>
      <c r="D158" s="782"/>
      <c r="E158" s="782"/>
      <c r="F158" s="782"/>
      <c r="G158" s="897"/>
      <c r="H158" s="897"/>
      <c r="I158" s="981"/>
      <c r="J158" s="782"/>
      <c r="K158" s="782"/>
      <c r="L158" s="782"/>
      <c r="M158" s="782"/>
      <c r="N158" s="782"/>
      <c r="O158" s="782"/>
      <c r="P158" s="782"/>
      <c r="Q158" s="782"/>
      <c r="R158" s="782"/>
      <c r="S158" s="782"/>
      <c r="T158" s="782"/>
      <c r="U158" s="782"/>
      <c r="V158" s="782"/>
      <c r="W158" s="782"/>
      <c r="X158" s="782"/>
      <c r="Y158" s="782"/>
      <c r="Z158" s="782"/>
      <c r="AA158" s="782"/>
      <c r="AB158" s="782"/>
      <c r="AC158" s="782"/>
      <c r="AD158" s="782"/>
      <c r="AE158" s="782"/>
      <c r="AF158" s="782"/>
      <c r="AG158" s="782"/>
      <c r="AH158" s="782"/>
      <c r="AI158" s="782"/>
    </row>
    <row r="159" spans="1:35" ht="13.2" hidden="1">
      <c r="A159" s="782"/>
      <c r="B159" s="782"/>
      <c r="C159" s="782"/>
      <c r="D159" s="782"/>
      <c r="E159" s="782"/>
      <c r="F159" s="782"/>
      <c r="G159" s="897"/>
      <c r="H159" s="897"/>
      <c r="I159" s="981"/>
      <c r="J159" s="782"/>
      <c r="K159" s="782"/>
      <c r="L159" s="782"/>
      <c r="M159" s="782"/>
      <c r="N159" s="782"/>
      <c r="O159" s="782"/>
      <c r="P159" s="782"/>
      <c r="Q159" s="782"/>
      <c r="R159" s="782"/>
      <c r="S159" s="782"/>
      <c r="T159" s="782"/>
      <c r="U159" s="782"/>
      <c r="V159" s="782"/>
      <c r="W159" s="782"/>
      <c r="X159" s="782"/>
      <c r="Y159" s="782"/>
      <c r="Z159" s="782"/>
      <c r="AA159" s="782"/>
      <c r="AB159" s="782"/>
      <c r="AC159" s="782"/>
      <c r="AD159" s="782"/>
      <c r="AE159" s="782"/>
      <c r="AF159" s="782"/>
      <c r="AG159" s="782"/>
      <c r="AH159" s="782"/>
      <c r="AI159" s="782"/>
    </row>
    <row r="160" spans="1:35" ht="13.2" hidden="1">
      <c r="A160" s="782"/>
      <c r="B160" s="782"/>
      <c r="C160" s="782"/>
      <c r="D160" s="782"/>
      <c r="E160" s="782"/>
      <c r="F160" s="782"/>
      <c r="G160" s="897"/>
      <c r="H160" s="897"/>
      <c r="I160" s="981"/>
      <c r="J160" s="782"/>
      <c r="K160" s="782"/>
      <c r="L160" s="782"/>
      <c r="M160" s="782"/>
      <c r="N160" s="782"/>
      <c r="O160" s="782"/>
      <c r="P160" s="782"/>
      <c r="Q160" s="782"/>
      <c r="R160" s="782"/>
      <c r="S160" s="782"/>
      <c r="T160" s="782"/>
      <c r="U160" s="782"/>
      <c r="V160" s="782"/>
      <c r="W160" s="782"/>
      <c r="X160" s="782"/>
      <c r="Y160" s="782"/>
      <c r="Z160" s="782"/>
      <c r="AA160" s="782"/>
      <c r="AB160" s="782"/>
      <c r="AC160" s="782"/>
      <c r="AD160" s="782"/>
      <c r="AE160" s="782"/>
      <c r="AF160" s="782"/>
      <c r="AG160" s="782"/>
      <c r="AH160" s="782"/>
      <c r="AI160" s="782"/>
    </row>
    <row r="161" spans="1:35" ht="13.2" hidden="1">
      <c r="A161" s="782"/>
      <c r="B161" s="782"/>
      <c r="C161" s="782"/>
      <c r="D161" s="782"/>
      <c r="E161" s="782"/>
      <c r="F161" s="782"/>
      <c r="G161" s="897"/>
      <c r="H161" s="897"/>
      <c r="I161" s="981"/>
      <c r="J161" s="782"/>
      <c r="K161" s="782"/>
      <c r="L161" s="782"/>
      <c r="M161" s="782"/>
      <c r="N161" s="782"/>
      <c r="O161" s="782"/>
      <c r="P161" s="782"/>
      <c r="Q161" s="782"/>
      <c r="R161" s="782"/>
      <c r="S161" s="782"/>
      <c r="T161" s="782"/>
      <c r="U161" s="782"/>
      <c r="V161" s="782"/>
      <c r="W161" s="782"/>
      <c r="X161" s="782"/>
      <c r="Y161" s="782"/>
      <c r="Z161" s="782"/>
      <c r="AA161" s="782"/>
      <c r="AB161" s="782"/>
      <c r="AC161" s="782"/>
      <c r="AD161" s="782"/>
      <c r="AE161" s="782"/>
      <c r="AF161" s="782"/>
      <c r="AG161" s="782"/>
      <c r="AH161" s="782"/>
      <c r="AI161" s="782"/>
    </row>
    <row r="162" spans="1:35" ht="13.2" hidden="1">
      <c r="A162" s="782"/>
      <c r="B162" s="782"/>
      <c r="C162" s="782"/>
      <c r="D162" s="782"/>
      <c r="E162" s="782"/>
      <c r="F162" s="782"/>
      <c r="G162" s="897"/>
      <c r="H162" s="897"/>
      <c r="I162" s="981"/>
      <c r="J162" s="782"/>
      <c r="K162" s="782"/>
      <c r="L162" s="782"/>
      <c r="M162" s="782"/>
      <c r="N162" s="782"/>
      <c r="O162" s="782"/>
      <c r="P162" s="782"/>
      <c r="Q162" s="782"/>
      <c r="R162" s="782"/>
      <c r="S162" s="782"/>
      <c r="T162" s="782"/>
      <c r="U162" s="782"/>
      <c r="V162" s="782"/>
      <c r="W162" s="782"/>
      <c r="X162" s="782"/>
      <c r="Y162" s="782"/>
      <c r="Z162" s="782"/>
      <c r="AA162" s="782"/>
      <c r="AB162" s="782"/>
      <c r="AC162" s="782"/>
      <c r="AD162" s="782"/>
      <c r="AE162" s="782"/>
      <c r="AF162" s="782"/>
      <c r="AG162" s="782"/>
      <c r="AH162" s="782"/>
      <c r="AI162" s="782"/>
    </row>
    <row r="163" spans="1:35" ht="13.2" hidden="1">
      <c r="A163" s="782"/>
      <c r="B163" s="782"/>
      <c r="C163" s="782"/>
      <c r="D163" s="782"/>
      <c r="E163" s="782"/>
      <c r="F163" s="782"/>
      <c r="G163" s="897"/>
      <c r="H163" s="897"/>
      <c r="I163" s="981"/>
      <c r="J163" s="782"/>
      <c r="K163" s="782"/>
      <c r="L163" s="782"/>
      <c r="M163" s="782"/>
      <c r="N163" s="782"/>
      <c r="O163" s="782"/>
      <c r="P163" s="782"/>
      <c r="Q163" s="782"/>
      <c r="R163" s="782"/>
      <c r="S163" s="782"/>
      <c r="T163" s="782"/>
      <c r="U163" s="782"/>
      <c r="V163" s="782"/>
      <c r="W163" s="782"/>
      <c r="X163" s="782"/>
      <c r="Y163" s="782"/>
      <c r="Z163" s="782"/>
      <c r="AA163" s="782"/>
      <c r="AB163" s="782"/>
      <c r="AC163" s="782"/>
      <c r="AD163" s="782"/>
      <c r="AE163" s="782"/>
      <c r="AF163" s="782"/>
      <c r="AG163" s="782"/>
      <c r="AH163" s="782"/>
      <c r="AI163" s="782"/>
    </row>
    <row r="164" spans="1:35" ht="13.2" hidden="1">
      <c r="A164" s="782"/>
      <c r="B164" s="782"/>
      <c r="C164" s="782"/>
      <c r="D164" s="782"/>
      <c r="E164" s="782"/>
      <c r="F164" s="782"/>
      <c r="G164" s="897"/>
      <c r="H164" s="897"/>
      <c r="I164" s="981"/>
      <c r="J164" s="782"/>
      <c r="K164" s="782"/>
      <c r="L164" s="782"/>
      <c r="M164" s="782"/>
      <c r="N164" s="782"/>
      <c r="O164" s="782"/>
      <c r="P164" s="782"/>
      <c r="Q164" s="782"/>
      <c r="R164" s="782"/>
      <c r="S164" s="782"/>
      <c r="T164" s="782"/>
      <c r="U164" s="782"/>
      <c r="V164" s="782"/>
      <c r="W164" s="782"/>
      <c r="X164" s="782"/>
      <c r="Y164" s="782"/>
      <c r="Z164" s="782"/>
      <c r="AA164" s="782"/>
      <c r="AB164" s="782"/>
      <c r="AC164" s="782"/>
      <c r="AD164" s="782"/>
      <c r="AE164" s="782"/>
      <c r="AF164" s="782"/>
      <c r="AG164" s="782"/>
      <c r="AH164" s="782"/>
      <c r="AI164" s="782"/>
    </row>
    <row r="165" spans="1:35" ht="13.2" hidden="1">
      <c r="A165" s="782"/>
      <c r="B165" s="782"/>
      <c r="C165" s="782"/>
      <c r="D165" s="782"/>
      <c r="E165" s="782"/>
      <c r="F165" s="782"/>
      <c r="G165" s="897"/>
      <c r="H165" s="897"/>
      <c r="I165" s="981"/>
      <c r="J165" s="782"/>
      <c r="K165" s="782"/>
      <c r="L165" s="782"/>
      <c r="M165" s="782"/>
      <c r="N165" s="782"/>
      <c r="O165" s="782"/>
      <c r="P165" s="782"/>
      <c r="Q165" s="782"/>
      <c r="R165" s="782"/>
      <c r="S165" s="782"/>
      <c r="T165" s="782"/>
      <c r="U165" s="782"/>
      <c r="V165" s="782"/>
      <c r="W165" s="782"/>
      <c r="X165" s="782"/>
      <c r="Y165" s="782"/>
      <c r="Z165" s="782"/>
      <c r="AA165" s="782"/>
      <c r="AB165" s="782"/>
      <c r="AC165" s="782"/>
      <c r="AD165" s="782"/>
      <c r="AE165" s="782"/>
      <c r="AF165" s="782"/>
      <c r="AG165" s="782"/>
      <c r="AH165" s="782"/>
      <c r="AI165" s="782"/>
    </row>
    <row r="166" spans="1:35" ht="13.2" hidden="1">
      <c r="A166" s="782"/>
      <c r="B166" s="782"/>
      <c r="C166" s="782"/>
      <c r="D166" s="782"/>
      <c r="E166" s="782"/>
      <c r="F166" s="782"/>
      <c r="G166" s="897"/>
      <c r="H166" s="897"/>
      <c r="I166" s="981"/>
      <c r="J166" s="782"/>
      <c r="K166" s="782"/>
      <c r="L166" s="782"/>
      <c r="M166" s="782"/>
      <c r="N166" s="782"/>
      <c r="O166" s="782"/>
      <c r="P166" s="782"/>
      <c r="Q166" s="782"/>
      <c r="R166" s="782"/>
      <c r="S166" s="782"/>
      <c r="T166" s="782"/>
      <c r="U166" s="782"/>
      <c r="V166" s="782"/>
      <c r="W166" s="782"/>
      <c r="X166" s="782"/>
      <c r="Y166" s="782"/>
      <c r="Z166" s="782"/>
      <c r="AA166" s="782"/>
      <c r="AB166" s="782"/>
      <c r="AC166" s="782"/>
      <c r="AD166" s="782"/>
      <c r="AE166" s="782"/>
      <c r="AF166" s="782"/>
      <c r="AG166" s="782"/>
      <c r="AH166" s="782"/>
      <c r="AI166" s="782"/>
    </row>
    <row r="167" spans="1:35" ht="13.2" hidden="1">
      <c r="A167" s="782"/>
      <c r="B167" s="782"/>
      <c r="C167" s="782"/>
      <c r="D167" s="782"/>
      <c r="E167" s="782"/>
      <c r="F167" s="782"/>
      <c r="G167" s="897"/>
      <c r="H167" s="897"/>
      <c r="I167" s="981"/>
      <c r="J167" s="782"/>
      <c r="K167" s="782"/>
      <c r="L167" s="782"/>
      <c r="M167" s="782"/>
      <c r="N167" s="782"/>
      <c r="O167" s="782"/>
      <c r="P167" s="782"/>
      <c r="Q167" s="782"/>
      <c r="R167" s="782"/>
      <c r="S167" s="782"/>
      <c r="T167" s="782"/>
      <c r="U167" s="782"/>
      <c r="V167" s="782"/>
      <c r="W167" s="782"/>
      <c r="X167" s="782"/>
      <c r="Y167" s="782"/>
      <c r="Z167" s="782"/>
      <c r="AA167" s="782"/>
      <c r="AB167" s="782"/>
      <c r="AC167" s="782"/>
      <c r="AD167" s="782"/>
      <c r="AE167" s="782"/>
      <c r="AF167" s="782"/>
      <c r="AG167" s="782"/>
      <c r="AH167" s="782"/>
      <c r="AI167" s="782"/>
    </row>
    <row r="168" spans="1:35" ht="13.2" hidden="1">
      <c r="A168" s="782"/>
      <c r="B168" s="782"/>
      <c r="C168" s="782"/>
      <c r="D168" s="782"/>
      <c r="E168" s="782"/>
      <c r="F168" s="782"/>
      <c r="G168" s="897"/>
      <c r="H168" s="897"/>
      <c r="I168" s="981"/>
      <c r="J168" s="782"/>
      <c r="K168" s="782"/>
      <c r="L168" s="782"/>
      <c r="M168" s="782"/>
      <c r="N168" s="782"/>
      <c r="O168" s="782"/>
      <c r="P168" s="782"/>
      <c r="Q168" s="782"/>
      <c r="R168" s="782"/>
      <c r="S168" s="782"/>
      <c r="T168" s="782"/>
      <c r="U168" s="782"/>
      <c r="V168" s="782"/>
      <c r="W168" s="782"/>
      <c r="X168" s="782"/>
      <c r="Y168" s="782"/>
      <c r="Z168" s="782"/>
      <c r="AA168" s="782"/>
      <c r="AB168" s="782"/>
      <c r="AC168" s="782"/>
      <c r="AD168" s="782"/>
      <c r="AE168" s="782"/>
      <c r="AF168" s="782"/>
      <c r="AG168" s="782"/>
      <c r="AH168" s="782"/>
      <c r="AI168" s="782"/>
    </row>
    <row r="169" spans="1:35" ht="13.2" hidden="1">
      <c r="A169" s="782"/>
      <c r="B169" s="782"/>
      <c r="C169" s="782"/>
      <c r="D169" s="782"/>
      <c r="E169" s="782"/>
      <c r="F169" s="782"/>
      <c r="G169" s="897"/>
      <c r="H169" s="897"/>
      <c r="I169" s="981"/>
      <c r="J169" s="782"/>
      <c r="K169" s="782"/>
      <c r="L169" s="782"/>
      <c r="M169" s="782"/>
      <c r="N169" s="782"/>
      <c r="O169" s="782"/>
      <c r="P169" s="782"/>
      <c r="Q169" s="782"/>
      <c r="R169" s="782"/>
      <c r="S169" s="782"/>
      <c r="T169" s="782"/>
      <c r="U169" s="782"/>
      <c r="V169" s="782"/>
      <c r="W169" s="782"/>
      <c r="X169" s="782"/>
      <c r="Y169" s="782"/>
      <c r="Z169" s="782"/>
      <c r="AA169" s="782"/>
      <c r="AB169" s="782"/>
      <c r="AC169" s="782"/>
      <c r="AD169" s="782"/>
      <c r="AE169" s="782"/>
      <c r="AF169" s="782"/>
      <c r="AG169" s="782"/>
      <c r="AH169" s="782"/>
      <c r="AI169" s="782"/>
    </row>
    <row r="170" spans="1:35" ht="13.2" hidden="1">
      <c r="A170" s="782"/>
      <c r="B170" s="782"/>
      <c r="C170" s="782"/>
      <c r="D170" s="782"/>
      <c r="E170" s="782"/>
      <c r="F170" s="782"/>
      <c r="G170" s="897"/>
      <c r="H170" s="897"/>
      <c r="I170" s="981"/>
      <c r="J170" s="782"/>
      <c r="K170" s="782"/>
      <c r="L170" s="782"/>
      <c r="M170" s="782"/>
      <c r="N170" s="782"/>
      <c r="O170" s="782"/>
      <c r="P170" s="782"/>
      <c r="Q170" s="782"/>
      <c r="R170" s="782"/>
      <c r="S170" s="782"/>
      <c r="T170" s="782"/>
      <c r="U170" s="782"/>
      <c r="V170" s="782"/>
      <c r="W170" s="782"/>
      <c r="X170" s="782"/>
      <c r="Y170" s="782"/>
      <c r="Z170" s="782"/>
      <c r="AA170" s="782"/>
      <c r="AB170" s="782"/>
      <c r="AC170" s="782"/>
      <c r="AD170" s="782"/>
      <c r="AE170" s="782"/>
      <c r="AF170" s="782"/>
      <c r="AG170" s="782"/>
      <c r="AH170" s="782"/>
      <c r="AI170" s="782"/>
    </row>
    <row r="171" spans="1:35" ht="15" hidden="1">
      <c r="A171" s="782"/>
      <c r="B171" s="782"/>
      <c r="C171" s="782"/>
      <c r="D171" s="782"/>
      <c r="E171" s="782"/>
      <c r="F171" s="782"/>
      <c r="G171" s="897"/>
      <c r="H171" s="897"/>
      <c r="I171" s="981"/>
      <c r="J171" s="782"/>
      <c r="K171" s="782"/>
      <c r="L171" s="782"/>
      <c r="M171" s="782"/>
      <c r="N171" s="782"/>
      <c r="O171" s="782"/>
      <c r="P171" s="982"/>
      <c r="Q171" s="982"/>
      <c r="R171" s="982"/>
      <c r="S171" s="982"/>
      <c r="T171" s="782"/>
      <c r="U171" s="782"/>
      <c r="V171" s="782"/>
      <c r="W171" s="782"/>
      <c r="X171" s="782"/>
      <c r="Y171" s="782"/>
      <c r="Z171" s="782"/>
      <c r="AA171" s="782"/>
      <c r="AB171" s="782"/>
      <c r="AC171" s="782"/>
      <c r="AD171" s="782"/>
      <c r="AE171" s="782"/>
      <c r="AF171" s="782"/>
      <c r="AG171" s="782"/>
      <c r="AH171" s="782"/>
      <c r="AI171" s="782"/>
    </row>
    <row r="172" spans="1:35" ht="15" hidden="1">
      <c r="A172" s="782"/>
      <c r="B172" s="782"/>
      <c r="C172" s="782"/>
      <c r="D172" s="782"/>
      <c r="E172" s="782"/>
      <c r="F172" s="782"/>
      <c r="G172" s="897"/>
      <c r="H172" s="897"/>
      <c r="I172" s="981"/>
      <c r="J172" s="782"/>
      <c r="K172" s="782"/>
      <c r="L172" s="782"/>
      <c r="M172" s="782"/>
      <c r="N172" s="782"/>
      <c r="O172" s="782"/>
      <c r="P172" s="982"/>
      <c r="Q172" s="982"/>
      <c r="R172" s="982"/>
      <c r="S172" s="982"/>
      <c r="T172" s="782"/>
      <c r="U172" s="782"/>
      <c r="V172" s="782"/>
      <c r="W172" s="782"/>
      <c r="X172" s="782"/>
      <c r="Y172" s="782"/>
      <c r="Z172" s="782"/>
      <c r="AA172" s="782"/>
      <c r="AB172" s="782"/>
      <c r="AC172" s="782"/>
      <c r="AD172" s="782"/>
      <c r="AE172" s="782"/>
      <c r="AF172" s="782"/>
      <c r="AG172" s="782"/>
      <c r="AH172" s="782"/>
      <c r="AI172" s="782"/>
    </row>
    <row r="173" spans="1:35" ht="15" hidden="1">
      <c r="A173" s="782"/>
      <c r="B173" s="782"/>
      <c r="C173" s="782"/>
      <c r="D173" s="782"/>
      <c r="E173" s="782"/>
      <c r="F173" s="782"/>
      <c r="G173" s="897"/>
      <c r="H173" s="897"/>
      <c r="I173" s="981"/>
      <c r="J173" s="782"/>
      <c r="K173" s="782"/>
      <c r="L173" s="782"/>
      <c r="M173" s="782"/>
      <c r="N173" s="782"/>
      <c r="O173" s="782"/>
      <c r="P173" s="982"/>
      <c r="Q173" s="982"/>
      <c r="R173" s="982"/>
      <c r="S173" s="982"/>
      <c r="T173" s="782"/>
      <c r="U173" s="782"/>
      <c r="V173" s="782"/>
      <c r="W173" s="782"/>
      <c r="X173" s="782"/>
      <c r="Y173" s="782"/>
      <c r="Z173" s="782"/>
      <c r="AA173" s="782"/>
      <c r="AB173" s="782"/>
      <c r="AC173" s="782"/>
      <c r="AD173" s="782"/>
      <c r="AE173" s="782"/>
      <c r="AF173" s="782"/>
      <c r="AG173" s="782"/>
      <c r="AH173" s="782"/>
      <c r="AI173" s="782"/>
    </row>
    <row r="174" spans="1:35" ht="15" hidden="1">
      <c r="A174" s="782"/>
      <c r="B174" s="782"/>
      <c r="C174" s="782"/>
      <c r="D174" s="782"/>
      <c r="E174" s="782"/>
      <c r="F174" s="782"/>
      <c r="G174" s="897"/>
      <c r="H174" s="897"/>
      <c r="I174" s="981"/>
      <c r="J174" s="782"/>
      <c r="K174" s="782"/>
      <c r="L174" s="782"/>
      <c r="M174" s="782"/>
      <c r="N174" s="782"/>
      <c r="O174" s="782"/>
      <c r="P174" s="982"/>
      <c r="Q174" s="982"/>
      <c r="R174" s="982"/>
      <c r="S174" s="982"/>
      <c r="T174" s="782"/>
      <c r="U174" s="782"/>
      <c r="V174" s="782"/>
      <c r="W174" s="782"/>
      <c r="X174" s="782"/>
      <c r="Y174" s="782"/>
      <c r="Z174" s="782"/>
      <c r="AA174" s="782"/>
      <c r="AB174" s="782"/>
      <c r="AC174" s="782"/>
      <c r="AD174" s="782"/>
      <c r="AE174" s="782"/>
      <c r="AF174" s="782"/>
      <c r="AG174" s="782"/>
      <c r="AH174" s="782"/>
      <c r="AI174" s="782"/>
    </row>
    <row r="175" spans="1:35" ht="15" hidden="1">
      <c r="A175" s="782"/>
      <c r="B175" s="782"/>
      <c r="C175" s="782"/>
      <c r="D175" s="782"/>
      <c r="E175" s="782"/>
      <c r="F175" s="782"/>
      <c r="G175" s="897"/>
      <c r="H175" s="897"/>
      <c r="I175" s="981"/>
      <c r="J175" s="782"/>
      <c r="K175" s="782"/>
      <c r="L175" s="982"/>
      <c r="M175" s="982"/>
      <c r="N175" s="982"/>
      <c r="O175" s="982"/>
      <c r="P175" s="982"/>
      <c r="Q175" s="982"/>
      <c r="R175" s="982"/>
      <c r="S175" s="982"/>
      <c r="T175" s="982"/>
      <c r="U175" s="982"/>
      <c r="V175" s="782"/>
      <c r="W175" s="782"/>
      <c r="X175" s="782"/>
      <c r="Y175" s="782"/>
      <c r="Z175" s="782"/>
      <c r="AA175" s="782"/>
      <c r="AB175" s="782"/>
      <c r="AC175" s="782"/>
      <c r="AD175" s="782"/>
      <c r="AE175" s="782"/>
      <c r="AF175" s="782"/>
      <c r="AG175" s="782"/>
      <c r="AH175" s="782"/>
      <c r="AI175" s="782"/>
    </row>
    <row r="176" spans="1:35" ht="15" hidden="1">
      <c r="A176" s="782"/>
      <c r="B176" s="782"/>
      <c r="C176" s="782"/>
      <c r="D176" s="782"/>
      <c r="E176" s="782"/>
      <c r="F176" s="782"/>
      <c r="G176" s="897"/>
      <c r="H176" s="782"/>
      <c r="I176" s="981"/>
      <c r="J176" s="782"/>
      <c r="K176" s="782"/>
      <c r="L176" s="982"/>
      <c r="M176" s="982"/>
      <c r="N176" s="982"/>
      <c r="O176" s="982"/>
      <c r="P176" s="782"/>
      <c r="Q176" s="782"/>
      <c r="R176" s="782"/>
      <c r="S176" s="782"/>
      <c r="T176" s="982"/>
      <c r="U176" s="982"/>
      <c r="V176" s="782"/>
      <c r="W176" s="782"/>
      <c r="X176" s="782"/>
      <c r="Y176" s="782"/>
      <c r="Z176" s="782"/>
      <c r="AA176" s="782"/>
      <c r="AB176" s="782"/>
      <c r="AC176" s="782"/>
      <c r="AD176" s="782"/>
      <c r="AE176" s="782"/>
      <c r="AF176" s="782"/>
      <c r="AG176" s="782"/>
      <c r="AH176" s="782"/>
      <c r="AI176" s="782"/>
    </row>
    <row r="177" spans="1:35" ht="15" hidden="1">
      <c r="A177" s="782"/>
      <c r="B177" s="782"/>
      <c r="C177" s="782"/>
      <c r="D177" s="782"/>
      <c r="E177" s="782"/>
      <c r="F177" s="782"/>
      <c r="G177" s="897"/>
      <c r="H177" s="782"/>
      <c r="I177" s="782"/>
      <c r="J177" s="782"/>
      <c r="K177" s="782"/>
      <c r="L177" s="982"/>
      <c r="M177" s="982"/>
      <c r="N177" s="982"/>
      <c r="O177" s="982"/>
      <c r="P177" s="782"/>
      <c r="Q177" s="782"/>
      <c r="R177" s="782"/>
      <c r="S177" s="782"/>
      <c r="T177" s="982"/>
      <c r="U177" s="982"/>
      <c r="V177" s="782"/>
      <c r="W177" s="782"/>
      <c r="X177" s="782"/>
      <c r="Y177" s="782"/>
      <c r="Z177" s="782"/>
      <c r="AA177" s="782"/>
      <c r="AB177" s="782"/>
      <c r="AC177" s="782"/>
      <c r="AD177" s="782"/>
      <c r="AE177" s="782"/>
      <c r="AF177" s="782"/>
      <c r="AG177" s="782"/>
      <c r="AH177" s="782"/>
      <c r="AI177" s="782"/>
    </row>
    <row r="178" spans="1:35" ht="15" hidden="1">
      <c r="A178" s="782"/>
      <c r="B178" s="782"/>
      <c r="C178" s="782"/>
      <c r="D178" s="782"/>
      <c r="E178" s="782"/>
      <c r="F178" s="782"/>
      <c r="G178" s="897"/>
      <c r="H178" s="782"/>
      <c r="I178" s="782"/>
      <c r="J178" s="782"/>
      <c r="K178" s="782"/>
      <c r="L178" s="982"/>
      <c r="M178" s="982"/>
      <c r="N178" s="982"/>
      <c r="O178" s="982"/>
      <c r="P178" s="782"/>
      <c r="Q178" s="782"/>
      <c r="R178" s="782"/>
      <c r="S178" s="782"/>
      <c r="T178" s="982"/>
      <c r="U178" s="982"/>
      <c r="V178" s="782"/>
      <c r="W178" s="782"/>
      <c r="X178" s="782"/>
      <c r="Y178" s="782"/>
      <c r="Z178" s="782"/>
      <c r="AA178" s="782"/>
      <c r="AB178" s="782"/>
      <c r="AC178" s="782"/>
      <c r="AD178" s="782"/>
      <c r="AE178" s="782"/>
      <c r="AF178" s="782"/>
      <c r="AG178" s="782"/>
      <c r="AH178" s="782"/>
      <c r="AI178" s="782"/>
    </row>
    <row r="179" spans="1:35" ht="15" hidden="1">
      <c r="A179" s="782"/>
      <c r="B179" s="782"/>
      <c r="C179" s="782"/>
      <c r="D179" s="782"/>
      <c r="E179" s="782"/>
      <c r="F179" s="782"/>
      <c r="G179" s="897"/>
      <c r="H179" s="782"/>
      <c r="I179" s="782"/>
      <c r="J179" s="782"/>
      <c r="K179" s="782"/>
      <c r="L179" s="982"/>
      <c r="M179" s="982"/>
      <c r="N179" s="982"/>
      <c r="O179" s="982"/>
      <c r="P179" s="782"/>
      <c r="Q179" s="782"/>
      <c r="R179" s="782"/>
      <c r="S179" s="782"/>
      <c r="T179" s="982"/>
      <c r="U179" s="982"/>
      <c r="V179" s="782"/>
      <c r="W179" s="782"/>
      <c r="X179" s="782"/>
      <c r="Y179" s="782"/>
      <c r="Z179" s="782"/>
      <c r="AA179" s="782"/>
      <c r="AB179" s="782"/>
      <c r="AC179" s="782"/>
      <c r="AD179" s="782"/>
      <c r="AE179" s="782"/>
      <c r="AF179" s="782"/>
      <c r="AG179" s="782"/>
      <c r="AH179" s="782"/>
      <c r="AI179" s="782"/>
    </row>
    <row r="180" spans="1:35" ht="13.2" hidden="1">
      <c r="A180" s="782"/>
      <c r="B180" s="782"/>
      <c r="C180" s="782"/>
      <c r="D180" s="782"/>
      <c r="E180" s="782"/>
      <c r="F180" s="782"/>
      <c r="G180" s="897"/>
      <c r="H180" s="782"/>
      <c r="I180" s="782"/>
      <c r="J180" s="782"/>
      <c r="K180" s="782"/>
      <c r="L180" s="782"/>
      <c r="M180" s="782"/>
      <c r="N180" s="782"/>
      <c r="O180" s="782"/>
      <c r="P180" s="782"/>
      <c r="Q180" s="782"/>
      <c r="R180" s="782"/>
      <c r="S180" s="782"/>
      <c r="T180" s="782"/>
      <c r="U180" s="782"/>
      <c r="V180" s="782"/>
      <c r="W180" s="782"/>
      <c r="X180" s="782"/>
      <c r="Y180" s="782"/>
      <c r="Z180" s="782"/>
      <c r="AA180" s="782"/>
      <c r="AB180" s="782"/>
      <c r="AC180" s="782"/>
      <c r="AD180" s="782"/>
      <c r="AE180" s="782"/>
      <c r="AF180" s="782"/>
      <c r="AG180" s="782"/>
      <c r="AH180" s="782"/>
      <c r="AI180" s="782"/>
    </row>
    <row r="181" spans="1:35" ht="13.2" hidden="1">
      <c r="A181" s="782"/>
      <c r="B181" s="782"/>
      <c r="C181" s="782"/>
      <c r="D181" s="782"/>
      <c r="E181" s="782"/>
      <c r="F181" s="782"/>
      <c r="G181" s="897"/>
      <c r="H181" s="782"/>
      <c r="I181" s="782"/>
      <c r="J181" s="782"/>
      <c r="K181" s="782"/>
      <c r="L181" s="782"/>
      <c r="M181" s="782"/>
      <c r="N181" s="782"/>
      <c r="O181" s="782"/>
      <c r="P181" s="782"/>
      <c r="Q181" s="782"/>
      <c r="R181" s="782"/>
      <c r="S181" s="782"/>
      <c r="T181" s="782"/>
      <c r="U181" s="782"/>
      <c r="V181" s="782"/>
      <c r="W181" s="782"/>
      <c r="X181" s="782"/>
      <c r="Y181" s="782"/>
      <c r="Z181" s="782"/>
      <c r="AA181" s="782"/>
      <c r="AB181" s="782"/>
      <c r="AC181" s="782"/>
      <c r="AD181" s="782"/>
      <c r="AE181" s="782"/>
      <c r="AF181" s="782"/>
      <c r="AG181" s="782"/>
      <c r="AH181" s="782"/>
      <c r="AI181" s="782"/>
    </row>
    <row r="182" spans="1:35" ht="13.2" hidden="1">
      <c r="A182" s="782"/>
      <c r="B182" s="782"/>
      <c r="C182" s="782"/>
      <c r="D182" s="782"/>
      <c r="E182" s="782"/>
      <c r="F182" s="782"/>
      <c r="G182" s="897"/>
      <c r="H182" s="782"/>
      <c r="I182" s="782"/>
      <c r="J182" s="782"/>
      <c r="K182" s="782"/>
      <c r="L182" s="782"/>
      <c r="M182" s="782"/>
      <c r="N182" s="782"/>
      <c r="O182" s="782"/>
      <c r="P182" s="782"/>
      <c r="Q182" s="782"/>
      <c r="R182" s="782"/>
      <c r="S182" s="782"/>
      <c r="T182" s="782"/>
      <c r="U182" s="782"/>
      <c r="V182" s="782"/>
      <c r="W182" s="782"/>
      <c r="X182" s="782"/>
      <c r="Y182" s="782"/>
      <c r="Z182" s="782"/>
      <c r="AA182" s="782"/>
      <c r="AB182" s="782"/>
      <c r="AC182" s="782"/>
      <c r="AD182" s="782"/>
      <c r="AE182" s="782"/>
      <c r="AF182" s="782"/>
    </row>
    <row r="183" spans="1:35" ht="13.2" hidden="1">
      <c r="A183" s="782"/>
      <c r="B183" s="782"/>
      <c r="C183" s="782"/>
      <c r="D183" s="782"/>
      <c r="E183" s="782"/>
      <c r="F183" s="782"/>
      <c r="G183" s="897"/>
      <c r="H183" s="782"/>
      <c r="I183" s="782"/>
      <c r="J183" s="782"/>
      <c r="K183" s="782"/>
      <c r="L183" s="782"/>
      <c r="M183" s="782"/>
      <c r="N183" s="782"/>
      <c r="O183" s="782"/>
      <c r="P183" s="782"/>
      <c r="Q183" s="782"/>
      <c r="R183" s="782"/>
      <c r="S183" s="782"/>
      <c r="T183" s="782"/>
      <c r="U183" s="782"/>
      <c r="V183" s="782"/>
      <c r="W183" s="782"/>
      <c r="X183" s="782"/>
      <c r="Y183" s="782"/>
      <c r="Z183" s="782"/>
      <c r="AA183" s="782"/>
      <c r="AB183" s="782"/>
      <c r="AC183" s="782"/>
      <c r="AD183" s="782"/>
      <c r="AE183" s="782"/>
      <c r="AF183" s="782"/>
    </row>
    <row r="184" spans="1:35" ht="13.2" hidden="1">
      <c r="A184" s="782"/>
      <c r="B184" s="782"/>
      <c r="C184" s="782"/>
      <c r="D184" s="782"/>
      <c r="E184" s="782"/>
      <c r="F184" s="782"/>
      <c r="G184" s="897"/>
      <c r="H184" s="782"/>
      <c r="I184" s="782"/>
      <c r="J184" s="782"/>
      <c r="K184" s="782"/>
      <c r="L184" s="782"/>
      <c r="M184" s="782"/>
      <c r="N184" s="782"/>
      <c r="O184" s="782"/>
      <c r="P184" s="782"/>
      <c r="Q184" s="782"/>
      <c r="R184" s="782"/>
      <c r="S184" s="782"/>
      <c r="T184" s="782"/>
      <c r="U184" s="782"/>
      <c r="V184" s="782"/>
      <c r="W184" s="782"/>
      <c r="X184" s="782"/>
      <c r="Y184" s="782"/>
      <c r="Z184" s="782"/>
      <c r="AA184" s="782"/>
      <c r="AB184" s="782"/>
      <c r="AC184" s="782"/>
      <c r="AD184" s="782"/>
      <c r="AE184" s="782"/>
      <c r="AF184" s="782"/>
    </row>
    <row r="185" spans="1:35" ht="13.2" hidden="1">
      <c r="A185" s="782"/>
      <c r="B185" s="782"/>
      <c r="C185" s="782"/>
      <c r="D185" s="782"/>
      <c r="E185" s="782"/>
      <c r="F185" s="782"/>
      <c r="G185" s="983"/>
      <c r="H185" s="983"/>
      <c r="I185" s="983"/>
      <c r="J185" s="983"/>
      <c r="K185" s="983"/>
      <c r="L185" s="983"/>
      <c r="M185" s="983"/>
      <c r="N185" s="983"/>
      <c r="O185" s="983"/>
      <c r="P185" s="983"/>
      <c r="Q185" s="983"/>
      <c r="R185" s="983"/>
      <c r="S185" s="983"/>
      <c r="T185" s="983"/>
      <c r="U185" s="983"/>
      <c r="V185" s="983"/>
      <c r="W185" s="782"/>
      <c r="X185" s="782"/>
      <c r="Y185" s="782"/>
      <c r="Z185" s="782"/>
      <c r="AA185" s="782"/>
      <c r="AB185" s="782"/>
      <c r="AC185" s="782"/>
      <c r="AD185" s="782"/>
      <c r="AE185" s="782"/>
      <c r="AF185" s="782"/>
    </row>
    <row r="186" spans="1:35" ht="13.2" hidden="1">
      <c r="A186" s="782"/>
      <c r="B186" s="782"/>
      <c r="C186" s="782"/>
      <c r="D186" s="782"/>
      <c r="E186" s="782"/>
      <c r="F186" s="782"/>
      <c r="G186" s="983"/>
      <c r="H186" s="983"/>
      <c r="I186" s="983"/>
      <c r="J186" s="983"/>
      <c r="K186" s="983"/>
      <c r="L186" s="983"/>
      <c r="M186" s="983"/>
      <c r="N186" s="983"/>
      <c r="O186" s="983"/>
      <c r="P186" s="983"/>
      <c r="Q186" s="983"/>
      <c r="R186" s="983"/>
      <c r="S186" s="983"/>
      <c r="T186" s="983"/>
      <c r="U186" s="983"/>
      <c r="V186" s="983"/>
      <c r="W186" s="782"/>
      <c r="X186" s="782"/>
      <c r="Y186" s="782"/>
      <c r="Z186" s="782"/>
      <c r="AA186" s="782"/>
      <c r="AB186" s="782"/>
      <c r="AC186" s="782"/>
      <c r="AD186" s="782"/>
      <c r="AE186" s="782"/>
      <c r="AF186" s="782"/>
    </row>
    <row r="187" spans="1:35" ht="12.75" hidden="1" customHeight="1">
      <c r="A187" s="1128" t="e">
        <f ca="1">A455</f>
        <v>#VALUE!</v>
      </c>
      <c r="B187" s="1128"/>
      <c r="C187" s="1128"/>
      <c r="D187" s="1128"/>
      <c r="E187" s="1128"/>
      <c r="F187" s="1128"/>
      <c r="G187" s="1128"/>
      <c r="H187" s="1128"/>
      <c r="I187" s="1128"/>
      <c r="J187" s="1128"/>
      <c r="K187" s="1128"/>
      <c r="L187" s="1128"/>
      <c r="M187" s="1128"/>
      <c r="N187" s="1128"/>
      <c r="O187" s="1128"/>
      <c r="P187" s="1128"/>
      <c r="Q187" s="1128"/>
      <c r="R187" s="1128"/>
      <c r="S187" s="1128"/>
      <c r="T187" s="1128"/>
      <c r="U187" s="1128"/>
      <c r="V187" s="1128"/>
      <c r="W187" s="1128"/>
      <c r="X187" s="1128"/>
      <c r="Y187" s="1128"/>
      <c r="Z187" s="782"/>
      <c r="AA187" s="782"/>
      <c r="AB187" s="782"/>
      <c r="AC187" s="782"/>
      <c r="AD187" s="782"/>
      <c r="AE187" s="782"/>
      <c r="AF187" s="782"/>
    </row>
    <row r="188" spans="1:35" ht="12.75" hidden="1" customHeight="1">
      <c r="A188" s="1128"/>
      <c r="B188" s="1128"/>
      <c r="C188" s="1128"/>
      <c r="D188" s="1128"/>
      <c r="E188" s="1128"/>
      <c r="F188" s="1128"/>
      <c r="G188" s="1128"/>
      <c r="H188" s="1128"/>
      <c r="I188" s="1128"/>
      <c r="J188" s="1128"/>
      <c r="K188" s="1128"/>
      <c r="L188" s="1128"/>
      <c r="M188" s="1128"/>
      <c r="N188" s="1128"/>
      <c r="O188" s="1128"/>
      <c r="P188" s="1128"/>
      <c r="Q188" s="1128"/>
      <c r="R188" s="1128"/>
      <c r="S188" s="1128"/>
      <c r="T188" s="1128"/>
      <c r="U188" s="1128"/>
      <c r="V188" s="1128"/>
      <c r="W188" s="1128"/>
      <c r="X188" s="1128"/>
      <c r="Y188" s="1128"/>
      <c r="Z188" s="782"/>
      <c r="AA188" s="782"/>
      <c r="AB188" s="782"/>
      <c r="AC188" s="782"/>
      <c r="AD188" s="782"/>
      <c r="AE188" s="782"/>
      <c r="AF188" s="782"/>
    </row>
    <row r="189" spans="1:35" ht="12.75" hidden="1" customHeight="1">
      <c r="A189" s="782"/>
      <c r="B189" s="782"/>
      <c r="C189" s="984"/>
      <c r="D189" s="984"/>
      <c r="E189" s="984"/>
      <c r="F189" s="984"/>
      <c r="G189" s="983"/>
      <c r="H189" s="983"/>
      <c r="I189" s="983"/>
      <c r="J189" s="983"/>
      <c r="K189" s="983"/>
      <c r="L189" s="983"/>
      <c r="M189" s="983"/>
      <c r="N189" s="983"/>
      <c r="O189" s="983"/>
      <c r="P189" s="983"/>
      <c r="Q189" s="983"/>
      <c r="R189" s="983"/>
      <c r="S189" s="983"/>
      <c r="T189" s="983"/>
      <c r="U189" s="983"/>
      <c r="V189" s="983"/>
      <c r="W189" s="782"/>
      <c r="X189" s="782"/>
      <c r="Y189" s="782"/>
      <c r="Z189" s="782"/>
      <c r="AA189" s="782"/>
      <c r="AB189" s="782"/>
      <c r="AC189" s="782"/>
      <c r="AD189" s="782"/>
      <c r="AE189" s="782"/>
      <c r="AF189" s="782"/>
    </row>
    <row r="190" spans="1:35" ht="12.75" hidden="1" customHeight="1">
      <c r="A190" s="782"/>
      <c r="B190" s="782"/>
      <c r="C190" s="984"/>
      <c r="D190" s="984"/>
      <c r="E190" s="984"/>
      <c r="F190" s="984"/>
      <c r="G190" s="983"/>
      <c r="H190" s="983"/>
      <c r="I190" s="983"/>
      <c r="J190" s="983"/>
      <c r="K190" s="983"/>
      <c r="L190" s="983"/>
      <c r="M190" s="983"/>
      <c r="N190" s="983"/>
      <c r="O190" s="983"/>
      <c r="P190" s="983"/>
      <c r="Q190" s="983"/>
      <c r="R190" s="983"/>
      <c r="S190" s="983"/>
      <c r="T190" s="983"/>
      <c r="U190" s="983"/>
      <c r="V190" s="983"/>
      <c r="W190" s="782"/>
      <c r="X190" s="782"/>
      <c r="Y190" s="782"/>
      <c r="Z190" s="782"/>
      <c r="AA190" s="782"/>
      <c r="AB190" s="782"/>
      <c r="AC190" s="782"/>
      <c r="AD190" s="782"/>
      <c r="AE190" s="782"/>
      <c r="AF190" s="782"/>
    </row>
    <row r="191" spans="1:35" ht="12.75" hidden="1" customHeight="1">
      <c r="A191" s="782"/>
      <c r="B191" s="782"/>
      <c r="C191" s="984"/>
      <c r="D191" s="984"/>
      <c r="E191" s="984"/>
      <c r="F191" s="984"/>
      <c r="G191" s="983"/>
      <c r="H191" s="983"/>
      <c r="I191" s="983"/>
      <c r="J191" s="983"/>
      <c r="K191" s="983"/>
      <c r="L191" s="983"/>
      <c r="M191" s="983"/>
      <c r="N191" s="983"/>
      <c r="O191" s="983"/>
      <c r="P191" s="983"/>
      <c r="Q191" s="983"/>
      <c r="R191" s="983"/>
      <c r="S191" s="983"/>
      <c r="T191" s="983"/>
      <c r="U191" s="983"/>
      <c r="V191" s="983"/>
      <c r="W191" s="782"/>
      <c r="X191" s="782"/>
      <c r="Y191" s="782"/>
      <c r="Z191" s="782"/>
      <c r="AA191" s="782"/>
      <c r="AB191" s="782"/>
      <c r="AC191" s="782"/>
      <c r="AD191" s="782"/>
      <c r="AE191" s="782"/>
      <c r="AF191" s="782"/>
    </row>
    <row r="192" spans="1:35" ht="13.2" hidden="1">
      <c r="A192" s="782"/>
      <c r="B192" s="782"/>
      <c r="C192" s="782"/>
      <c r="D192" s="782"/>
      <c r="E192" s="782"/>
      <c r="F192" s="782"/>
      <c r="G192" s="897"/>
      <c r="H192" s="782"/>
      <c r="I192" s="782"/>
      <c r="J192" s="782"/>
      <c r="K192" s="782"/>
      <c r="L192" s="782"/>
      <c r="M192" s="782"/>
      <c r="N192" s="782"/>
      <c r="O192" s="782"/>
      <c r="P192" s="782"/>
      <c r="Q192" s="782"/>
      <c r="R192" s="782"/>
      <c r="S192" s="782"/>
      <c r="T192" s="782"/>
      <c r="U192" s="782"/>
      <c r="V192" s="782"/>
      <c r="W192" s="782"/>
      <c r="X192" s="782"/>
      <c r="Y192" s="782"/>
      <c r="Z192" s="782"/>
      <c r="AA192" s="782"/>
      <c r="AB192" s="782"/>
      <c r="AC192" s="782"/>
      <c r="AD192" s="782"/>
      <c r="AE192" s="782"/>
      <c r="AF192" s="782"/>
    </row>
    <row r="193" spans="1:32" ht="13.2" hidden="1">
      <c r="A193" s="782"/>
      <c r="B193" s="782"/>
      <c r="C193" s="782"/>
      <c r="D193" s="782"/>
      <c r="E193" s="782"/>
      <c r="F193" s="782"/>
      <c r="G193" s="897"/>
      <c r="H193" s="782"/>
      <c r="I193" s="782"/>
      <c r="J193" s="782"/>
      <c r="K193" s="782"/>
      <c r="L193" s="782"/>
      <c r="M193" s="782"/>
      <c r="N193" s="782"/>
      <c r="O193" s="782"/>
      <c r="P193" s="782"/>
      <c r="Q193" s="782"/>
      <c r="R193" s="782"/>
      <c r="S193" s="782"/>
      <c r="T193" s="782"/>
      <c r="U193" s="782"/>
      <c r="V193" s="782"/>
      <c r="W193" s="782"/>
      <c r="X193" s="782"/>
      <c r="Y193" s="782"/>
      <c r="Z193" s="782"/>
      <c r="AA193" s="782"/>
      <c r="AB193" s="782"/>
      <c r="AC193" s="782"/>
      <c r="AD193" s="782"/>
      <c r="AE193" s="782"/>
      <c r="AF193" s="782"/>
    </row>
    <row r="194" spans="1:32" s="985" customFormat="1" ht="13.2" hidden="1">
      <c r="A194" s="937"/>
      <c r="B194" s="937"/>
      <c r="C194" s="937"/>
      <c r="D194" s="937"/>
      <c r="E194" s="937"/>
      <c r="F194" s="937"/>
      <c r="G194" s="937"/>
      <c r="H194" s="937"/>
      <c r="I194" s="937"/>
      <c r="J194" s="937"/>
      <c r="K194" s="937"/>
      <c r="L194" s="937"/>
      <c r="M194" s="937"/>
    </row>
    <row r="195" spans="1:32" ht="13.2" hidden="1">
      <c r="A195" s="782" t="e">
        <f>MID($H$1,$G$9+2*G195,2)</f>
        <v>#VALUE!</v>
      </c>
      <c r="B195" s="782"/>
      <c r="C195" s="156" t="e">
        <f>CHAR(HEX2DEC(A195))</f>
        <v>#VALUE!</v>
      </c>
      <c r="D195" s="782"/>
      <c r="E195" s="782"/>
      <c r="F195" s="782"/>
      <c r="G195" s="912" t="e">
        <f>(FIND("2C",H1,G29)-1)/2</f>
        <v>#VALUE!</v>
      </c>
      <c r="H195" s="1099" t="s">
        <v>123</v>
      </c>
      <c r="I195" s="231" t="e">
        <f ca="1">FIND(",",L195,17)</f>
        <v>#VALUE!</v>
      </c>
      <c r="J195" s="231" t="e">
        <f ca="1">FIND(",",L195,I195+1)</f>
        <v>#VALUE!</v>
      </c>
      <c r="K195" s="231" t="e">
        <f ca="1">FIND(",",L195,J195+1)</f>
        <v>#VALUE!</v>
      </c>
      <c r="L195" s="231" t="e">
        <f ca="1">A455</f>
        <v>#VALUE!</v>
      </c>
      <c r="M195" s="231"/>
      <c r="N195" s="231"/>
      <c r="O195" s="231"/>
      <c r="P195" s="231"/>
      <c r="Q195" s="231"/>
      <c r="R195" s="156"/>
      <c r="S195" s="156"/>
      <c r="T195" s="782"/>
      <c r="U195" s="782"/>
      <c r="V195" s="782"/>
      <c r="W195" s="782"/>
      <c r="X195" s="782"/>
      <c r="Y195" s="782"/>
      <c r="Z195" s="782"/>
      <c r="AA195" s="782"/>
      <c r="AB195" s="782"/>
      <c r="AC195" s="782"/>
      <c r="AD195" s="782"/>
      <c r="AE195" s="782"/>
      <c r="AF195" s="782"/>
    </row>
    <row r="196" spans="1:32" ht="13.2" hidden="1">
      <c r="A196" s="782"/>
      <c r="B196" s="782"/>
      <c r="C196" s="156"/>
      <c r="D196" s="907" t="e">
        <f ca="1">MID(L195,2,I195-2)</f>
        <v>#VALUE!</v>
      </c>
      <c r="E196" s="782"/>
      <c r="F196" s="782"/>
      <c r="G196" s="897" t="e">
        <f>G195+2</f>
        <v>#VALUE!</v>
      </c>
      <c r="H196" s="1100" t="s">
        <v>124</v>
      </c>
      <c r="I196" s="231"/>
      <c r="J196" s="231"/>
      <c r="K196" s="231"/>
      <c r="L196" s="231"/>
      <c r="M196" s="231"/>
      <c r="N196" s="231"/>
      <c r="O196" s="231"/>
      <c r="P196" s="231"/>
      <c r="Q196" s="231"/>
      <c r="R196" s="156"/>
      <c r="S196" s="156"/>
      <c r="T196" s="782"/>
      <c r="U196" s="782"/>
      <c r="V196" s="782"/>
      <c r="W196" s="782"/>
      <c r="X196" s="782"/>
      <c r="Y196" s="782"/>
      <c r="Z196" s="782"/>
      <c r="AA196" s="782"/>
      <c r="AB196" s="782"/>
      <c r="AC196" s="782"/>
      <c r="AD196" s="782"/>
      <c r="AE196" s="782"/>
      <c r="AF196" s="782"/>
    </row>
    <row r="197" spans="1:32" ht="13.2" hidden="1">
      <c r="A197" s="782" t="e">
        <f>MID($H$1,$G$9+2*G197,2)</f>
        <v>#VALUE!</v>
      </c>
      <c r="B197" s="782"/>
      <c r="C197" s="156" t="e">
        <f>CHAR(HEX2DEC(A197))</f>
        <v>#VALUE!</v>
      </c>
      <c r="D197" s="782"/>
      <c r="E197" s="782"/>
      <c r="F197" s="782"/>
      <c r="G197" s="897" t="e">
        <f>(FIND("2C",H1,G196*2)-1)/2</f>
        <v>#VALUE!</v>
      </c>
      <c r="H197" s="1054" t="s">
        <v>123</v>
      </c>
      <c r="I197" s="231"/>
      <c r="J197" s="231"/>
      <c r="K197" s="231"/>
      <c r="L197" s="231"/>
      <c r="M197" s="231"/>
      <c r="N197" s="231"/>
      <c r="O197" s="231"/>
      <c r="P197" s="231"/>
      <c r="Q197" s="231"/>
      <c r="R197" s="156"/>
      <c r="S197" s="156"/>
      <c r="T197" s="782"/>
      <c r="U197" s="782"/>
      <c r="V197" s="782"/>
      <c r="W197" s="782"/>
      <c r="X197" s="782"/>
      <c r="Y197" s="782"/>
      <c r="Z197" s="782"/>
      <c r="AA197" s="782"/>
      <c r="AB197" s="782"/>
      <c r="AC197" s="782"/>
      <c r="AD197" s="782"/>
      <c r="AE197" s="782"/>
      <c r="AF197" s="782"/>
    </row>
    <row r="198" spans="1:32" ht="19.5" hidden="1" customHeight="1">
      <c r="A198" s="782"/>
      <c r="B198" s="782"/>
      <c r="C198" s="156"/>
      <c r="D198" s="1101" t="e">
        <f ca="1">MID(L195,I195+1,J195-I195-1)</f>
        <v>#VALUE!</v>
      </c>
      <c r="E198" s="782"/>
      <c r="F198" s="782"/>
      <c r="G198" s="897" t="e">
        <f>G197+2</f>
        <v>#VALUE!</v>
      </c>
      <c r="H198" s="1100" t="s">
        <v>0</v>
      </c>
      <c r="I198" s="156"/>
      <c r="J198" s="156"/>
      <c r="K198" s="156"/>
      <c r="L198" s="156"/>
      <c r="M198" s="156"/>
      <c r="N198" s="156"/>
      <c r="O198" s="156"/>
      <c r="P198" s="156"/>
      <c r="Q198" s="156"/>
      <c r="R198" s="156"/>
      <c r="S198" s="156"/>
      <c r="T198" s="782"/>
      <c r="U198" s="782"/>
      <c r="V198" s="782"/>
      <c r="W198" s="782"/>
      <c r="X198" s="782"/>
      <c r="Y198" s="782"/>
      <c r="Z198" s="782"/>
      <c r="AA198" s="782"/>
      <c r="AB198" s="782"/>
      <c r="AC198" s="782"/>
      <c r="AD198" s="782"/>
      <c r="AE198" s="782"/>
      <c r="AF198" s="782"/>
    </row>
    <row r="199" spans="1:32" ht="13.2" hidden="1">
      <c r="A199" s="782" t="e">
        <f>MID($H$1,$G$9+2*G199,2)</f>
        <v>#VALUE!</v>
      </c>
      <c r="B199" s="782"/>
      <c r="C199" s="156" t="e">
        <f>CHAR(HEX2DEC(A199))</f>
        <v>#VALUE!</v>
      </c>
      <c r="D199" s="782"/>
      <c r="E199" s="782"/>
      <c r="F199" s="782"/>
      <c r="G199" s="897" t="e">
        <f>(FIND("2C",H1,G198*2)-1)/2</f>
        <v>#VALUE!</v>
      </c>
      <c r="H199" s="1054" t="s">
        <v>123</v>
      </c>
      <c r="I199" s="156"/>
      <c r="J199" s="156"/>
      <c r="K199" s="156"/>
      <c r="L199" s="156"/>
      <c r="M199" s="156"/>
      <c r="N199" s="156"/>
      <c r="O199" s="156"/>
      <c r="P199" s="156"/>
      <c r="Q199" s="156"/>
      <c r="R199" s="156"/>
      <c r="S199" s="156"/>
      <c r="T199" s="782"/>
      <c r="U199" s="782"/>
      <c r="V199" s="782"/>
      <c r="W199" s="782"/>
      <c r="X199" s="782"/>
      <c r="Y199" s="782"/>
      <c r="Z199" s="782"/>
      <c r="AA199" s="782"/>
      <c r="AB199" s="782"/>
      <c r="AC199" s="782"/>
      <c r="AD199" s="782"/>
      <c r="AE199" s="782"/>
      <c r="AF199" s="782"/>
    </row>
    <row r="200" spans="1:32" ht="24.75" hidden="1" customHeight="1">
      <c r="A200" s="782" t="str">
        <f>MID($H$1,$G$9+2*G200,2)</f>
        <v/>
      </c>
      <c r="B200" s="782"/>
      <c r="C200" s="156" t="e">
        <f>CHAR(HEX2DEC(A200))</f>
        <v>#VALUE!</v>
      </c>
      <c r="D200" s="1213" t="e">
        <f ca="1">MID(L195,J195+1,70)</f>
        <v>#VALUE!</v>
      </c>
      <c r="E200" s="1213"/>
      <c r="F200" s="1213"/>
      <c r="G200" s="897">
        <v>55</v>
      </c>
      <c r="H200" s="1214" t="s">
        <v>282</v>
      </c>
      <c r="I200" s="156"/>
      <c r="J200" s="156"/>
      <c r="K200" s="156"/>
      <c r="L200" s="156"/>
      <c r="M200" s="156"/>
      <c r="N200" s="156"/>
      <c r="O200" s="156"/>
      <c r="P200" s="156"/>
      <c r="Q200" s="156"/>
      <c r="R200" s="156"/>
      <c r="S200" s="156"/>
      <c r="T200" s="782"/>
      <c r="U200" s="782"/>
      <c r="V200" s="782"/>
      <c r="W200" s="782"/>
      <c r="X200" s="782"/>
      <c r="Y200" s="782"/>
      <c r="Z200" s="782"/>
      <c r="AA200" s="782"/>
      <c r="AB200" s="782"/>
      <c r="AC200" s="782"/>
      <c r="AD200" s="782"/>
      <c r="AE200" s="782"/>
      <c r="AF200" s="782"/>
    </row>
    <row r="201" spans="1:32" ht="13.2" hidden="1">
      <c r="A201" s="782"/>
      <c r="B201" s="782"/>
      <c r="C201" s="156"/>
      <c r="D201" s="782"/>
      <c r="E201" s="782"/>
      <c r="F201" s="782"/>
      <c r="G201" s="897"/>
      <c r="H201" s="1215"/>
      <c r="I201" s="156"/>
      <c r="J201" s="156"/>
      <c r="K201" s="156"/>
      <c r="L201" s="156"/>
      <c r="M201" s="156"/>
      <c r="N201" s="156"/>
      <c r="O201" s="156"/>
      <c r="P201" s="156"/>
      <c r="Q201" s="156"/>
      <c r="R201" s="156"/>
      <c r="S201" s="156"/>
      <c r="T201" s="782"/>
      <c r="U201" s="782"/>
      <c r="V201" s="782"/>
      <c r="W201" s="782"/>
      <c r="X201" s="782"/>
      <c r="Y201" s="782"/>
      <c r="Z201" s="782"/>
      <c r="AA201" s="782"/>
      <c r="AB201" s="782"/>
      <c r="AC201" s="782"/>
      <c r="AD201" s="782"/>
      <c r="AE201" s="782"/>
      <c r="AF201" s="782"/>
    </row>
    <row r="202" spans="1:32" ht="13.2" hidden="1">
      <c r="A202" s="782"/>
      <c r="B202" s="782"/>
      <c r="C202" s="156"/>
      <c r="D202" s="782"/>
      <c r="E202" s="782"/>
      <c r="F202" s="782"/>
      <c r="G202" s="897"/>
      <c r="H202" s="782"/>
      <c r="I202" s="782"/>
      <c r="J202" s="782"/>
      <c r="K202" s="782"/>
      <c r="L202" s="782"/>
      <c r="M202" s="156"/>
      <c r="N202" s="156"/>
      <c r="O202" s="156"/>
      <c r="P202" s="156"/>
      <c r="Q202" s="156"/>
      <c r="R202" s="156"/>
      <c r="S202" s="156"/>
      <c r="T202" s="782"/>
      <c r="U202" s="782"/>
      <c r="V202" s="782"/>
      <c r="W202" s="782"/>
      <c r="X202" s="782"/>
      <c r="Y202" s="782"/>
      <c r="Z202" s="782"/>
      <c r="AA202" s="782"/>
      <c r="AB202" s="782"/>
      <c r="AC202" s="782"/>
      <c r="AD202" s="782"/>
      <c r="AE202" s="782"/>
      <c r="AF202" s="782"/>
    </row>
    <row r="203" spans="1:32" ht="13.2" hidden="1">
      <c r="A203" s="782"/>
      <c r="B203" s="782"/>
      <c r="C203" s="156"/>
      <c r="D203" s="782"/>
      <c r="E203" s="782"/>
      <c r="F203" s="782"/>
      <c r="G203" s="897"/>
      <c r="H203" s="782"/>
      <c r="I203" s="782"/>
      <c r="J203" s="782"/>
      <c r="K203" s="782"/>
      <c r="L203" s="782"/>
      <c r="M203" s="156"/>
      <c r="N203" s="156"/>
      <c r="O203" s="156"/>
      <c r="P203" s="156"/>
      <c r="Q203" s="156"/>
      <c r="R203" s="156"/>
      <c r="S203" s="156"/>
      <c r="T203" s="782"/>
      <c r="U203" s="782"/>
      <c r="V203" s="782"/>
      <c r="W203" s="782"/>
      <c r="X203" s="782"/>
      <c r="Y203" s="782"/>
      <c r="Z203" s="782"/>
      <c r="AA203" s="782"/>
      <c r="AB203" s="782"/>
      <c r="AC203" s="782"/>
      <c r="AD203" s="782"/>
      <c r="AE203" s="782"/>
      <c r="AF203" s="782"/>
    </row>
    <row r="204" spans="1:32" s="985" customFormat="1" ht="13.2" hidden="1">
      <c r="A204" s="937" t="s">
        <v>238</v>
      </c>
      <c r="B204" s="937"/>
      <c r="C204" s="937"/>
      <c r="D204" s="937"/>
      <c r="E204" s="937"/>
      <c r="F204" s="937"/>
      <c r="G204" s="937"/>
      <c r="H204" s="937"/>
      <c r="I204" s="937"/>
      <c r="J204" s="937"/>
      <c r="K204" s="937"/>
      <c r="L204" s="937"/>
      <c r="M204" s="937"/>
      <c r="N204" s="937"/>
    </row>
    <row r="205" spans="1:32" ht="13.2" hidden="1">
      <c r="A205" s="782" t="str">
        <f t="shared" ref="A205:A236" si="20">MID($H$1,$G$9+2*G205,2)</f>
        <v>04</v>
      </c>
      <c r="B205" s="782"/>
      <c r="C205" s="987"/>
      <c r="D205" s="987"/>
      <c r="E205" s="987"/>
      <c r="F205" s="987"/>
      <c r="G205" s="897">
        <v>17</v>
      </c>
      <c r="I205" s="782"/>
      <c r="J205" s="782"/>
      <c r="K205" s="782"/>
      <c r="L205" s="782"/>
      <c r="M205" s="782"/>
      <c r="N205" s="782"/>
      <c r="O205" s="782"/>
      <c r="P205" s="782"/>
      <c r="Q205" s="782"/>
      <c r="R205" s="782"/>
      <c r="S205" s="782"/>
      <c r="T205" s="782"/>
      <c r="U205" s="782"/>
      <c r="V205" s="782"/>
      <c r="W205" s="782"/>
      <c r="X205" s="782"/>
      <c r="Y205" s="782"/>
      <c r="Z205" s="782"/>
      <c r="AA205" s="782"/>
      <c r="AB205" s="782"/>
      <c r="AC205" s="782"/>
      <c r="AD205" s="782"/>
      <c r="AE205" s="782"/>
      <c r="AF205" s="782"/>
    </row>
    <row r="206" spans="1:32" ht="13.2" hidden="1">
      <c r="A206" s="782" t="str">
        <f t="shared" si="20"/>
        <v>17</v>
      </c>
      <c r="B206" s="782"/>
      <c r="C206" s="5" t="str">
        <f>HEX2DEC( A205) *256 +HEX2DEC( A206) &amp; " cm"</f>
        <v>1047 cm</v>
      </c>
      <c r="D206" s="987"/>
      <c r="E206" s="987"/>
      <c r="F206" s="987"/>
      <c r="G206" s="897">
        <v>18</v>
      </c>
      <c r="H206" s="988" t="s">
        <v>3</v>
      </c>
      <c r="I206" s="782"/>
      <c r="J206" s="782"/>
      <c r="K206" s="782"/>
      <c r="L206" s="782"/>
      <c r="M206" s="782"/>
      <c r="N206" s="782"/>
      <c r="O206" s="782"/>
      <c r="P206" s="782"/>
      <c r="Q206" s="782"/>
      <c r="R206" s="782"/>
      <c r="S206" s="782"/>
      <c r="T206" s="782"/>
      <c r="U206" s="782"/>
      <c r="V206" s="782"/>
      <c r="W206" s="782"/>
      <c r="X206" s="782"/>
      <c r="Y206" s="782"/>
      <c r="Z206" s="782"/>
      <c r="AA206" s="782"/>
      <c r="AB206" s="782"/>
      <c r="AC206" s="782"/>
      <c r="AD206" s="782"/>
      <c r="AE206" s="782"/>
      <c r="AF206" s="782"/>
    </row>
    <row r="207" spans="1:32" ht="13.2" hidden="1">
      <c r="A207" s="782" t="str">
        <f t="shared" si="20"/>
        <v>08</v>
      </c>
      <c r="B207" s="782"/>
      <c r="C207" s="6">
        <f>HEX2DEC(A207)</f>
        <v>8</v>
      </c>
      <c r="D207" s="987"/>
      <c r="E207" s="987"/>
      <c r="F207" s="987"/>
      <c r="G207" s="897">
        <v>19</v>
      </c>
      <c r="H207" s="989" t="s">
        <v>4</v>
      </c>
      <c r="I207" s="782"/>
      <c r="J207" s="782"/>
      <c r="K207" s="782"/>
      <c r="L207" s="782"/>
      <c r="M207" s="782"/>
      <c r="N207" s="782"/>
      <c r="O207" s="782"/>
      <c r="P207" s="782"/>
      <c r="Q207" s="782"/>
      <c r="R207" s="782"/>
      <c r="S207" s="782"/>
      <c r="T207" s="782"/>
      <c r="U207" s="782"/>
      <c r="V207" s="782"/>
      <c r="W207" s="782"/>
      <c r="X207" s="782"/>
      <c r="Y207" s="782"/>
      <c r="Z207" s="782"/>
      <c r="AA207" s="782"/>
      <c r="AB207" s="782"/>
      <c r="AC207" s="782"/>
      <c r="AD207" s="782"/>
      <c r="AE207" s="782"/>
      <c r="AF207" s="782"/>
    </row>
    <row r="208" spans="1:32" ht="13.2" hidden="1">
      <c r="A208" s="782" t="str">
        <f t="shared" si="20"/>
        <v>1F</v>
      </c>
      <c r="B208" s="782"/>
      <c r="C208" s="6">
        <f>HEX2DEC(A208)</f>
        <v>31</v>
      </c>
      <c r="D208" s="987"/>
      <c r="E208" s="987"/>
      <c r="F208" s="987"/>
      <c r="G208" s="897">
        <v>20</v>
      </c>
      <c r="H208" s="989" t="s">
        <v>5</v>
      </c>
      <c r="I208" s="782"/>
      <c r="J208" s="782"/>
      <c r="K208" s="782"/>
      <c r="L208" s="782"/>
      <c r="M208" s="782"/>
      <c r="N208" s="782"/>
      <c r="O208" s="782"/>
      <c r="P208" s="782"/>
      <c r="Q208" s="782"/>
      <c r="R208" s="782"/>
      <c r="S208" s="782"/>
      <c r="T208" s="782"/>
      <c r="U208" s="782"/>
      <c r="V208" s="782"/>
      <c r="W208" s="782"/>
      <c r="X208" s="782"/>
      <c r="Y208" s="782"/>
      <c r="Z208" s="782"/>
      <c r="AA208" s="782"/>
      <c r="AB208" s="782"/>
      <c r="AC208" s="782"/>
      <c r="AD208" s="782"/>
      <c r="AE208" s="782"/>
      <c r="AF208" s="782"/>
    </row>
    <row r="209" spans="1:32" ht="13.2" hidden="1">
      <c r="A209" s="782" t="str">
        <f t="shared" si="20"/>
        <v>0D</v>
      </c>
      <c r="B209" s="782"/>
      <c r="C209" s="6"/>
      <c r="D209" s="987"/>
      <c r="E209" s="987"/>
      <c r="F209" s="987"/>
      <c r="G209" s="897">
        <v>21</v>
      </c>
      <c r="I209" s="782"/>
      <c r="J209" s="782"/>
      <c r="K209" s="782"/>
      <c r="L209" s="782"/>
      <c r="M209" s="782"/>
      <c r="N209" s="782"/>
      <c r="O209" s="782"/>
      <c r="P209" s="782"/>
      <c r="Q209" s="782"/>
      <c r="R209" s="782"/>
      <c r="S209" s="782"/>
      <c r="T209" s="782"/>
      <c r="U209" s="782"/>
      <c r="V209" s="782"/>
      <c r="W209" s="782"/>
      <c r="X209" s="782"/>
      <c r="Y209" s="782"/>
      <c r="Z209" s="782"/>
      <c r="AA209" s="782"/>
      <c r="AB209" s="782"/>
      <c r="AC209" s="782"/>
      <c r="AD209" s="782"/>
      <c r="AE209" s="782"/>
      <c r="AF209" s="782"/>
    </row>
    <row r="210" spans="1:32" ht="13.2" hidden="1">
      <c r="A210" s="782" t="str">
        <f t="shared" si="20"/>
        <v>23</v>
      </c>
      <c r="B210" s="782"/>
      <c r="C210" s="5" t="str">
        <f>HEX2DEC( A210) *256 +HEX2DEC( A209) &amp; " cm"</f>
        <v>8973 cm</v>
      </c>
      <c r="D210" s="987"/>
      <c r="E210" s="987"/>
      <c r="F210" s="987"/>
      <c r="G210" s="897">
        <v>22</v>
      </c>
      <c r="H210" s="988" t="s">
        <v>6</v>
      </c>
      <c r="I210" s="782"/>
      <c r="J210" s="782"/>
      <c r="K210" s="782"/>
      <c r="L210" s="782"/>
      <c r="M210" s="782"/>
      <c r="N210" s="782"/>
      <c r="O210" s="782"/>
      <c r="P210" s="782"/>
      <c r="Q210" s="782"/>
      <c r="R210" s="782"/>
      <c r="S210" s="782"/>
      <c r="T210" s="782"/>
      <c r="U210" s="782"/>
      <c r="V210" s="782"/>
      <c r="W210" s="782"/>
      <c r="X210" s="782"/>
      <c r="Y210" s="782"/>
      <c r="Z210" s="782"/>
      <c r="AA210" s="782"/>
      <c r="AB210" s="782"/>
      <c r="AC210" s="782"/>
      <c r="AD210" s="782"/>
      <c r="AE210" s="782"/>
      <c r="AF210" s="782"/>
    </row>
    <row r="211" spans="1:32" ht="13.2" hidden="1">
      <c r="A211" s="782" t="str">
        <f t="shared" si="20"/>
        <v>1C</v>
      </c>
      <c r="B211" s="782"/>
      <c r="C211" s="6">
        <f>HEX2DEC(A211)</f>
        <v>28</v>
      </c>
      <c r="D211" s="987"/>
      <c r="E211" s="987"/>
      <c r="F211" s="987"/>
      <c r="G211" s="897">
        <v>23</v>
      </c>
      <c r="H211" s="989" t="s">
        <v>7</v>
      </c>
      <c r="I211" s="782"/>
      <c r="J211" s="782"/>
      <c r="K211" s="782"/>
      <c r="L211" s="782"/>
      <c r="M211" s="782"/>
      <c r="N211" s="782"/>
      <c r="O211" s="782"/>
      <c r="P211" s="782"/>
      <c r="Q211" s="782"/>
      <c r="R211" s="782"/>
      <c r="S211" s="782"/>
      <c r="T211" s="782"/>
      <c r="U211" s="782"/>
      <c r="V211" s="782"/>
      <c r="W211" s="782"/>
      <c r="X211" s="782"/>
      <c r="Y211" s="782"/>
      <c r="Z211" s="782"/>
      <c r="AA211" s="782"/>
      <c r="AB211" s="782"/>
      <c r="AC211" s="782"/>
      <c r="AD211" s="782"/>
      <c r="AE211" s="782"/>
      <c r="AF211" s="782"/>
    </row>
    <row r="212" spans="1:32" ht="13.2" hidden="1">
      <c r="A212" s="782" t="str">
        <f t="shared" si="20"/>
        <v>08</v>
      </c>
      <c r="B212" s="782"/>
      <c r="C212" s="6">
        <f>HEX2DEC(A212)</f>
        <v>8</v>
      </c>
      <c r="D212" s="987"/>
      <c r="E212" s="987"/>
      <c r="F212" s="987"/>
      <c r="G212" s="897">
        <v>24</v>
      </c>
      <c r="H212" s="989" t="s">
        <v>8</v>
      </c>
      <c r="I212" s="782"/>
      <c r="J212" s="782"/>
      <c r="K212" s="782"/>
      <c r="L212" s="782"/>
      <c r="M212" s="782"/>
      <c r="N212" s="782"/>
      <c r="O212" s="782"/>
      <c r="P212" s="782"/>
      <c r="Q212" s="782"/>
      <c r="R212" s="782"/>
      <c r="S212" s="782"/>
      <c r="T212" s="782"/>
      <c r="U212" s="782"/>
      <c r="V212" s="782"/>
      <c r="W212" s="782"/>
      <c r="X212" s="782"/>
      <c r="Y212" s="782"/>
      <c r="Z212" s="782"/>
      <c r="AA212" s="782"/>
      <c r="AB212" s="782"/>
      <c r="AC212" s="782"/>
      <c r="AD212" s="782"/>
      <c r="AE212" s="782"/>
      <c r="AF212" s="782"/>
    </row>
    <row r="213" spans="1:32" ht="13.2" hidden="1">
      <c r="A213" s="782" t="str">
        <f t="shared" si="20"/>
        <v>00</v>
      </c>
      <c r="B213" s="782"/>
      <c r="C213" s="5"/>
      <c r="D213" s="987"/>
      <c r="E213" s="987"/>
      <c r="F213" s="987"/>
      <c r="G213" s="897">
        <v>25</v>
      </c>
      <c r="I213" s="782"/>
      <c r="J213" s="782"/>
      <c r="K213" s="782"/>
      <c r="L213" s="782"/>
      <c r="M213" s="782"/>
      <c r="N213" s="782"/>
      <c r="O213" s="782"/>
      <c r="P213" s="782"/>
      <c r="Q213" s="782"/>
      <c r="R213" s="782"/>
      <c r="S213" s="782"/>
      <c r="T213" s="782"/>
      <c r="U213" s="782"/>
      <c r="V213" s="782"/>
      <c r="W213" s="782"/>
      <c r="X213" s="782"/>
      <c r="Y213" s="782"/>
      <c r="Z213" s="782"/>
      <c r="AA213" s="782"/>
      <c r="AB213" s="782"/>
      <c r="AC213" s="782"/>
      <c r="AD213" s="782"/>
      <c r="AE213" s="782"/>
      <c r="AF213" s="782"/>
    </row>
    <row r="214" spans="1:32" ht="13.2" hidden="1">
      <c r="A214" s="782" t="str">
        <f t="shared" si="20"/>
        <v>01</v>
      </c>
      <c r="B214" s="782"/>
      <c r="C214" s="5" t="str">
        <f>HEX2DEC( A214) *256 +HEX2DEC( A213) &amp; " cm"</f>
        <v>256 cm</v>
      </c>
      <c r="D214" s="987"/>
      <c r="E214" s="987"/>
      <c r="F214" s="987"/>
      <c r="G214" s="897">
        <v>26</v>
      </c>
      <c r="H214" s="988" t="s">
        <v>9</v>
      </c>
      <c r="I214" s="782"/>
      <c r="J214" s="782"/>
      <c r="K214" s="782"/>
      <c r="L214" s="782"/>
      <c r="M214" s="782"/>
      <c r="N214" s="782"/>
      <c r="O214" s="782"/>
      <c r="P214" s="782"/>
      <c r="Q214" s="782"/>
      <c r="R214" s="782"/>
      <c r="S214" s="782"/>
      <c r="T214" s="782"/>
      <c r="U214" s="782"/>
      <c r="V214" s="782"/>
      <c r="W214" s="782"/>
      <c r="X214" s="782"/>
      <c r="Y214" s="782"/>
      <c r="Z214" s="782"/>
      <c r="AA214" s="782"/>
      <c r="AB214" s="782"/>
      <c r="AC214" s="782"/>
      <c r="AD214" s="782"/>
      <c r="AE214" s="782"/>
      <c r="AF214" s="782"/>
    </row>
    <row r="215" spans="1:32" ht="13.2" hidden="1">
      <c r="A215" s="782" t="str">
        <f t="shared" si="20"/>
        <v>00</v>
      </c>
      <c r="B215" s="782"/>
      <c r="C215" s="6">
        <f>HEX2DEC(A215)</f>
        <v>0</v>
      </c>
      <c r="D215" s="987"/>
      <c r="E215" s="987"/>
      <c r="F215" s="987"/>
      <c r="G215" s="897">
        <v>27</v>
      </c>
      <c r="H215" s="989" t="s">
        <v>10</v>
      </c>
      <c r="I215" s="782"/>
      <c r="J215" s="782"/>
      <c r="K215" s="782"/>
      <c r="L215" s="782"/>
      <c r="M215" s="782"/>
      <c r="N215" s="782"/>
      <c r="O215" s="782"/>
      <c r="P215" s="782"/>
      <c r="Q215" s="782"/>
      <c r="R215" s="782"/>
      <c r="S215" s="782"/>
      <c r="T215" s="782"/>
      <c r="U215" s="782"/>
      <c r="V215" s="782"/>
      <c r="W215" s="782"/>
      <c r="X215" s="782"/>
      <c r="Y215" s="782"/>
      <c r="Z215" s="782"/>
      <c r="AA215" s="782"/>
      <c r="AB215" s="782"/>
      <c r="AC215" s="782"/>
      <c r="AD215" s="782"/>
      <c r="AE215" s="782"/>
      <c r="AF215" s="782"/>
    </row>
    <row r="216" spans="1:32" ht="13.2" hidden="1">
      <c r="A216" s="782" t="str">
        <f t="shared" si="20"/>
        <v>0D</v>
      </c>
      <c r="B216" s="782"/>
      <c r="C216" s="6">
        <f>HEX2DEC(A216)</f>
        <v>13</v>
      </c>
      <c r="D216" s="987"/>
      <c r="E216" s="987"/>
      <c r="F216" s="987"/>
      <c r="G216" s="897">
        <v>28</v>
      </c>
      <c r="H216" s="989" t="s">
        <v>11</v>
      </c>
      <c r="I216" s="782"/>
      <c r="J216" s="782"/>
      <c r="K216" s="782"/>
      <c r="L216" s="782"/>
      <c r="M216" s="782"/>
      <c r="N216" s="782"/>
      <c r="O216" s="782"/>
      <c r="P216" s="782"/>
      <c r="Q216" s="782"/>
      <c r="R216" s="782"/>
      <c r="S216" s="782"/>
      <c r="T216" s="782"/>
      <c r="U216" s="782"/>
      <c r="V216" s="782"/>
      <c r="W216" s="782"/>
      <c r="X216" s="782"/>
      <c r="Y216" s="782"/>
      <c r="Z216" s="782"/>
      <c r="AA216" s="782"/>
      <c r="AB216" s="782"/>
      <c r="AC216" s="782"/>
      <c r="AD216" s="782"/>
      <c r="AE216" s="782"/>
      <c r="AF216" s="782"/>
    </row>
    <row r="217" spans="1:32" ht="13.2" hidden="1">
      <c r="A217" s="782" t="str">
        <f t="shared" si="20"/>
        <v>00</v>
      </c>
      <c r="B217" s="782"/>
      <c r="C217" s="6"/>
      <c r="D217" s="987"/>
      <c r="E217" s="987"/>
      <c r="F217" s="987"/>
      <c r="G217" s="897">
        <v>29</v>
      </c>
      <c r="I217" s="782"/>
      <c r="J217" s="782"/>
      <c r="K217" s="782"/>
      <c r="L217" s="782"/>
      <c r="M217" s="782"/>
      <c r="N217" s="782"/>
      <c r="O217" s="782"/>
      <c r="P217" s="782"/>
      <c r="Q217" s="782"/>
      <c r="R217" s="782"/>
      <c r="S217" s="782"/>
      <c r="T217" s="782"/>
      <c r="U217" s="782"/>
      <c r="V217" s="782"/>
      <c r="W217" s="782"/>
      <c r="X217" s="782"/>
      <c r="Y217" s="782"/>
      <c r="Z217" s="782"/>
      <c r="AA217" s="782"/>
      <c r="AB217" s="782"/>
      <c r="AC217" s="782"/>
      <c r="AD217" s="782"/>
      <c r="AE217" s="782"/>
      <c r="AF217" s="782"/>
    </row>
    <row r="218" spans="1:32" ht="13.2" hidden="1">
      <c r="A218" s="782" t="str">
        <f t="shared" si="20"/>
        <v>00</v>
      </c>
      <c r="B218" s="782"/>
      <c r="C218" s="5" t="str">
        <f>HEX2DEC( A218) *256 +HEX2DEC( A217) &amp; " cm"</f>
        <v>0 cm</v>
      </c>
      <c r="D218" s="987"/>
      <c r="E218" s="987"/>
      <c r="F218" s="987"/>
      <c r="G218" s="897">
        <v>30</v>
      </c>
      <c r="H218" s="988" t="s">
        <v>12</v>
      </c>
      <c r="I218" s="782"/>
      <c r="J218" s="782"/>
      <c r="K218" s="782"/>
      <c r="L218" s="782"/>
      <c r="M218" s="782"/>
      <c r="N218" s="782"/>
      <c r="O218" s="782"/>
      <c r="P218" s="782"/>
      <c r="Q218" s="782"/>
      <c r="R218" s="782"/>
      <c r="S218" s="782"/>
      <c r="T218" s="782"/>
      <c r="U218" s="782"/>
      <c r="V218" s="782"/>
      <c r="W218" s="782"/>
      <c r="X218" s="782"/>
      <c r="Y218" s="782"/>
      <c r="Z218" s="782"/>
      <c r="AA218" s="782"/>
      <c r="AB218" s="782"/>
      <c r="AC218" s="782"/>
      <c r="AD218" s="782"/>
      <c r="AE218" s="782"/>
      <c r="AF218" s="782"/>
    </row>
    <row r="219" spans="1:32" ht="13.2" hidden="1">
      <c r="A219" s="782" t="str">
        <f t="shared" si="20"/>
        <v>00</v>
      </c>
      <c r="B219" s="782"/>
      <c r="C219" s="6">
        <f>HEX2DEC(A219)</f>
        <v>0</v>
      </c>
      <c r="D219" s="987"/>
      <c r="E219" s="987"/>
      <c r="F219" s="987"/>
      <c r="G219" s="897">
        <v>31</v>
      </c>
      <c r="H219" s="989" t="s">
        <v>13</v>
      </c>
      <c r="I219" s="782"/>
      <c r="J219" s="782"/>
      <c r="K219" s="782"/>
      <c r="L219" s="782"/>
      <c r="M219" s="782"/>
      <c r="N219" s="782"/>
      <c r="O219" s="782"/>
      <c r="P219" s="782"/>
      <c r="Q219" s="782"/>
      <c r="R219" s="782"/>
      <c r="S219" s="782"/>
      <c r="T219" s="782"/>
      <c r="U219" s="782"/>
      <c r="V219" s="782"/>
      <c r="W219" s="782"/>
      <c r="X219" s="782"/>
      <c r="Y219" s="782"/>
      <c r="Z219" s="782"/>
      <c r="AA219" s="782"/>
      <c r="AB219" s="782"/>
      <c r="AC219" s="782"/>
      <c r="AD219" s="782"/>
      <c r="AE219" s="782"/>
      <c r="AF219" s="782"/>
    </row>
    <row r="220" spans="1:32" ht="13.2" hidden="1">
      <c r="A220" s="782" t="str">
        <f t="shared" si="20"/>
        <v>00</v>
      </c>
      <c r="B220" s="782"/>
      <c r="C220" s="6">
        <f>HEX2DEC(A220)</f>
        <v>0</v>
      </c>
      <c r="D220" s="987"/>
      <c r="E220" s="987"/>
      <c r="F220" s="987"/>
      <c r="G220" s="897">
        <v>32</v>
      </c>
      <c r="H220" s="989" t="s">
        <v>14</v>
      </c>
      <c r="I220" s="782"/>
      <c r="J220" s="782"/>
      <c r="K220" s="782"/>
      <c r="L220" s="782"/>
      <c r="M220" s="782"/>
      <c r="N220" s="782"/>
      <c r="O220" s="782"/>
      <c r="P220" s="782"/>
      <c r="Q220" s="782"/>
      <c r="R220" s="782"/>
      <c r="S220" s="782"/>
      <c r="T220" s="782"/>
      <c r="U220" s="782"/>
      <c r="V220" s="782"/>
      <c r="W220" s="782"/>
      <c r="X220" s="782"/>
      <c r="Y220" s="782"/>
      <c r="Z220" s="782"/>
      <c r="AA220" s="782"/>
      <c r="AB220" s="782"/>
      <c r="AC220" s="782"/>
      <c r="AD220" s="782"/>
      <c r="AE220" s="782"/>
      <c r="AF220" s="782"/>
    </row>
    <row r="221" spans="1:32" ht="13.2" hidden="1">
      <c r="A221" s="782" t="str">
        <f t="shared" si="20"/>
        <v>00</v>
      </c>
      <c r="B221" s="782"/>
      <c r="C221" s="6"/>
      <c r="D221" s="987"/>
      <c r="E221" s="987"/>
      <c r="F221" s="987"/>
      <c r="G221" s="897">
        <v>33</v>
      </c>
      <c r="I221" s="156"/>
      <c r="J221" s="782"/>
      <c r="K221" s="782"/>
      <c r="L221" s="782"/>
      <c r="M221" s="782"/>
      <c r="N221" s="782"/>
      <c r="O221" s="782"/>
      <c r="P221" s="782"/>
      <c r="Q221" s="782"/>
      <c r="R221" s="782"/>
      <c r="S221" s="782"/>
      <c r="T221" s="782"/>
      <c r="U221" s="782"/>
      <c r="V221" s="782"/>
      <c r="W221" s="782"/>
      <c r="X221" s="782"/>
      <c r="Y221" s="782"/>
      <c r="Z221" s="782"/>
      <c r="AA221" s="782"/>
      <c r="AB221" s="782"/>
      <c r="AC221" s="782"/>
      <c r="AD221" s="782"/>
      <c r="AE221" s="782"/>
      <c r="AF221" s="782"/>
    </row>
    <row r="222" spans="1:32" ht="13.2" hidden="1">
      <c r="A222" s="782" t="str">
        <f t="shared" si="20"/>
        <v>02</v>
      </c>
      <c r="B222" s="782"/>
      <c r="C222" s="5" t="str">
        <f>HEX2DEC( A222) *256 +HEX2DEC( A221) &amp; " cm"</f>
        <v>512 cm</v>
      </c>
      <c r="D222" s="987"/>
      <c r="E222" s="987"/>
      <c r="F222" s="987"/>
      <c r="G222" s="897">
        <v>34</v>
      </c>
      <c r="H222" s="988" t="s">
        <v>15</v>
      </c>
      <c r="I222" s="156"/>
      <c r="J222" s="782"/>
      <c r="K222" s="782"/>
      <c r="L222" s="782"/>
      <c r="M222" s="782"/>
      <c r="N222" s="782"/>
      <c r="O222" s="782"/>
      <c r="P222" s="782"/>
      <c r="Q222" s="782"/>
      <c r="R222" s="782"/>
      <c r="S222" s="782"/>
      <c r="T222" s="782"/>
      <c r="U222" s="782"/>
      <c r="V222" s="782"/>
      <c r="W222" s="782"/>
      <c r="X222" s="782"/>
      <c r="Y222" s="782"/>
      <c r="Z222" s="782"/>
      <c r="AA222" s="782"/>
      <c r="AB222" s="782"/>
      <c r="AC222" s="782"/>
      <c r="AD222" s="782"/>
      <c r="AE222" s="782"/>
      <c r="AF222" s="782"/>
    </row>
    <row r="223" spans="1:32" ht="13.2" hidden="1">
      <c r="A223" s="782" t="str">
        <f t="shared" si="20"/>
        <v>FF</v>
      </c>
      <c r="B223" s="782"/>
      <c r="C223" s="6">
        <f>HEX2DEC(A223)</f>
        <v>255</v>
      </c>
      <c r="D223" s="987"/>
      <c r="E223" s="987"/>
      <c r="F223" s="987"/>
      <c r="G223" s="897">
        <v>35</v>
      </c>
      <c r="H223" s="989" t="s">
        <v>16</v>
      </c>
      <c r="I223" s="156"/>
      <c r="J223" s="782"/>
      <c r="K223" s="782"/>
      <c r="L223" s="782"/>
      <c r="M223" s="782"/>
      <c r="N223" s="782"/>
      <c r="O223" s="782"/>
      <c r="P223" s="782"/>
      <c r="Q223" s="782"/>
      <c r="R223" s="782"/>
      <c r="S223" s="782"/>
      <c r="T223" s="782"/>
      <c r="U223" s="782"/>
      <c r="V223" s="782"/>
      <c r="W223" s="782"/>
      <c r="X223" s="782"/>
      <c r="Y223" s="782"/>
      <c r="Z223" s="782"/>
      <c r="AA223" s="782"/>
      <c r="AB223" s="782"/>
      <c r="AC223" s="782"/>
      <c r="AD223" s="782"/>
      <c r="AE223" s="782"/>
      <c r="AF223" s="782"/>
    </row>
    <row r="224" spans="1:32" ht="13.2" hidden="1">
      <c r="A224" s="782" t="str">
        <f t="shared" si="20"/>
        <v>00</v>
      </c>
      <c r="B224" s="782"/>
      <c r="C224" s="6">
        <f>HEX2DEC(A224)</f>
        <v>0</v>
      </c>
      <c r="D224" s="987"/>
      <c r="E224" s="987"/>
      <c r="F224" s="987"/>
      <c r="G224" s="897">
        <v>36</v>
      </c>
      <c r="H224" s="1042" t="s">
        <v>17</v>
      </c>
      <c r="I224" s="156"/>
      <c r="J224" s="782"/>
      <c r="K224" s="782"/>
      <c r="L224" s="782"/>
      <c r="M224" s="782"/>
      <c r="N224" s="782"/>
      <c r="O224" s="782"/>
      <c r="P224" s="782"/>
      <c r="Q224" s="782"/>
      <c r="R224" s="782"/>
      <c r="S224" s="782"/>
      <c r="T224" s="782"/>
      <c r="U224" s="782"/>
      <c r="V224" s="782"/>
      <c r="W224" s="782"/>
      <c r="X224" s="782"/>
      <c r="Y224" s="782"/>
      <c r="Z224" s="782"/>
      <c r="AA224" s="782"/>
      <c r="AB224" s="782"/>
      <c r="AC224" s="782"/>
      <c r="AD224" s="782"/>
      <c r="AE224" s="782"/>
      <c r="AF224" s="782"/>
    </row>
    <row r="225" spans="1:32" ht="13.2" hidden="1">
      <c r="A225" s="782" t="str">
        <f t="shared" si="20"/>
        <v>00</v>
      </c>
      <c r="B225" s="782"/>
      <c r="C225" s="143" t="str">
        <f>"Ullage =" &amp;BIN2DEC(F225)</f>
        <v>Ullage =0</v>
      </c>
      <c r="D225" s="1043"/>
      <c r="E225" s="1043"/>
      <c r="F225" s="145" t="str">
        <f t="shared" ref="F225:F264" si="21">HEX2BIN(A225,8)</f>
        <v>00000000</v>
      </c>
      <c r="G225" s="897">
        <v>37</v>
      </c>
      <c r="H225" s="1042" t="s">
        <v>18</v>
      </c>
      <c r="I225" s="156"/>
      <c r="J225" s="782"/>
      <c r="K225" s="782"/>
      <c r="L225" s="782"/>
      <c r="M225" s="782"/>
      <c r="N225" s="782"/>
      <c r="O225" s="782"/>
      <c r="P225" s="782"/>
      <c r="Q225" s="782"/>
      <c r="R225" s="782"/>
      <c r="S225" s="782"/>
      <c r="T225" s="782"/>
      <c r="U225" s="782"/>
      <c r="V225" s="782"/>
      <c r="W225" s="782"/>
      <c r="X225" s="782"/>
      <c r="Y225" s="782"/>
      <c r="Z225" s="782"/>
      <c r="AA225" s="782"/>
      <c r="AB225" s="782"/>
      <c r="AC225" s="782"/>
      <c r="AD225" s="782"/>
      <c r="AE225" s="782"/>
      <c r="AF225" s="782"/>
    </row>
    <row r="226" spans="1:32" ht="13.2" hidden="1">
      <c r="A226" s="782" t="str">
        <f t="shared" si="20"/>
        <v>00</v>
      </c>
      <c r="B226" s="782"/>
      <c r="C226" s="143" t="str">
        <f>"ResCode =" &amp;BIN2DEC(MID(F226,3,4))</f>
        <v>ResCode =0</v>
      </c>
      <c r="D226" s="1043"/>
      <c r="E226" s="1043"/>
      <c r="F226" s="145" t="str">
        <f t="shared" si="21"/>
        <v>00000000</v>
      </c>
      <c r="G226" s="897">
        <v>38</v>
      </c>
      <c r="H226" s="1042" t="s">
        <v>19</v>
      </c>
      <c r="I226" s="156"/>
      <c r="J226" s="782"/>
      <c r="K226" s="782"/>
      <c r="L226" s="782"/>
      <c r="M226" s="782"/>
      <c r="N226" s="782"/>
      <c r="O226" s="782"/>
      <c r="P226" s="782"/>
      <c r="Q226" s="782"/>
      <c r="R226" s="782"/>
      <c r="S226" s="782"/>
      <c r="T226" s="782"/>
      <c r="U226" s="782"/>
      <c r="V226" s="782"/>
      <c r="W226" s="782"/>
      <c r="X226" s="782"/>
      <c r="Y226" s="782"/>
      <c r="Z226" s="782"/>
      <c r="AA226" s="782"/>
      <c r="AB226" s="782"/>
      <c r="AC226" s="782"/>
      <c r="AD226" s="782"/>
      <c r="AE226" s="782"/>
      <c r="AF226" s="782"/>
    </row>
    <row r="227" spans="1:32" ht="13.2" hidden="1">
      <c r="A227" s="782" t="str">
        <f t="shared" si="20"/>
        <v>00</v>
      </c>
      <c r="B227" s="782"/>
      <c r="C227" s="143" t="str">
        <f>"Deg.C " &amp;BIN2DEC(LEFT(F227,7))-30</f>
        <v>Deg.C -30</v>
      </c>
      <c r="D227" s="1043"/>
      <c r="E227" s="1043"/>
      <c r="F227" s="145" t="str">
        <f t="shared" si="21"/>
        <v>00000000</v>
      </c>
      <c r="G227" s="897">
        <v>39</v>
      </c>
      <c r="H227" s="1042" t="s">
        <v>20</v>
      </c>
      <c r="I227" s="156"/>
      <c r="J227" s="782"/>
      <c r="K227" s="782"/>
      <c r="L227" s="782"/>
      <c r="M227" s="782"/>
      <c r="N227" s="782"/>
      <c r="O227" s="782"/>
      <c r="P227" s="782"/>
      <c r="Q227" s="782"/>
      <c r="R227" s="782"/>
      <c r="S227" s="782"/>
      <c r="T227" s="782"/>
      <c r="U227" s="782"/>
      <c r="V227" s="782"/>
      <c r="W227" s="782"/>
      <c r="X227" s="782"/>
      <c r="Y227" s="782"/>
      <c r="Z227" s="782"/>
      <c r="AA227" s="782"/>
      <c r="AB227" s="782"/>
      <c r="AC227" s="782"/>
      <c r="AD227" s="782"/>
      <c r="AE227" s="782"/>
      <c r="AF227" s="782"/>
    </row>
    <row r="228" spans="1:32" ht="13.2" hidden="1">
      <c r="A228" s="782" t="str">
        <f t="shared" si="20"/>
        <v>00</v>
      </c>
      <c r="B228" s="782"/>
      <c r="C228" s="143" t="str">
        <f>"RSSI =" &amp;BIN2DEC(F228)</f>
        <v>RSSI =0</v>
      </c>
      <c r="D228" s="1043"/>
      <c r="E228" s="1043"/>
      <c r="F228" s="145" t="str">
        <f t="shared" si="21"/>
        <v>00000000</v>
      </c>
      <c r="G228" s="897">
        <v>40</v>
      </c>
      <c r="H228" s="1042" t="s">
        <v>21</v>
      </c>
      <c r="I228" s="156"/>
      <c r="J228" s="782"/>
      <c r="K228" s="782"/>
      <c r="L228" s="782"/>
      <c r="M228" s="782"/>
      <c r="N228" s="782"/>
      <c r="O228" s="782"/>
      <c r="P228" s="782"/>
      <c r="Q228" s="782"/>
      <c r="R228" s="782"/>
      <c r="S228" s="782"/>
      <c r="T228" s="782"/>
      <c r="U228" s="782"/>
      <c r="V228" s="782"/>
      <c r="W228" s="782"/>
      <c r="X228" s="782"/>
      <c r="Y228" s="782"/>
      <c r="Z228" s="782"/>
      <c r="AA228" s="782"/>
      <c r="AB228" s="782"/>
      <c r="AC228" s="782"/>
      <c r="AD228" s="782"/>
      <c r="AE228" s="782"/>
      <c r="AF228" s="782"/>
    </row>
    <row r="229" spans="1:32" ht="13.2" hidden="1">
      <c r="A229" s="782" t="str">
        <f t="shared" si="20"/>
        <v>00</v>
      </c>
      <c r="B229" s="782"/>
      <c r="C229" s="6" t="str">
        <f>"Ullage =" &amp;BIN2DEC(F229)</f>
        <v>Ullage =0</v>
      </c>
      <c r="D229" s="1044"/>
      <c r="E229" s="1044"/>
      <c r="F229" s="141" t="str">
        <f t="shared" si="21"/>
        <v>00000000</v>
      </c>
      <c r="G229" s="897">
        <v>41</v>
      </c>
      <c r="H229" s="1042" t="s">
        <v>22</v>
      </c>
      <c r="I229" s="141"/>
      <c r="J229" s="782"/>
      <c r="K229" s="782"/>
      <c r="L229" s="782"/>
      <c r="M229" s="782"/>
      <c r="N229" s="782"/>
      <c r="O229" s="782"/>
      <c r="P229" s="782"/>
      <c r="Q229" s="782"/>
      <c r="R229" s="782"/>
      <c r="S229" s="782"/>
      <c r="T229" s="782"/>
      <c r="U229" s="782"/>
      <c r="V229" s="782"/>
      <c r="W229" s="782"/>
      <c r="X229" s="782"/>
      <c r="Y229" s="782"/>
      <c r="Z229" s="782"/>
      <c r="AA229" s="782"/>
      <c r="AB229" s="782"/>
      <c r="AC229" s="782"/>
      <c r="AD229" s="782"/>
      <c r="AE229" s="782"/>
      <c r="AF229" s="782"/>
    </row>
    <row r="230" spans="1:32" ht="13.2" hidden="1">
      <c r="A230" s="782" t="str">
        <f t="shared" si="20"/>
        <v>01</v>
      </c>
      <c r="B230" s="782"/>
      <c r="C230" s="6" t="str">
        <f>"ResCode =" &amp;BIN2DEC(MID(F230,3,4))</f>
        <v>ResCode =0</v>
      </c>
      <c r="D230" s="1044"/>
      <c r="E230" s="1044"/>
      <c r="F230" s="141" t="str">
        <f t="shared" si="21"/>
        <v>00000001</v>
      </c>
      <c r="G230" s="897">
        <v>42</v>
      </c>
      <c r="H230" s="1042" t="s">
        <v>23</v>
      </c>
      <c r="I230" s="141"/>
      <c r="J230" s="782"/>
      <c r="K230" s="782"/>
      <c r="L230" s="782"/>
      <c r="M230" s="782"/>
      <c r="N230" s="782"/>
      <c r="O230" s="782"/>
      <c r="P230" s="782"/>
      <c r="Q230" s="782"/>
      <c r="R230" s="782"/>
      <c r="S230" s="782"/>
      <c r="T230" s="782"/>
      <c r="U230" s="782"/>
      <c r="V230" s="782"/>
      <c r="W230" s="782"/>
      <c r="X230" s="782"/>
      <c r="Y230" s="782"/>
      <c r="Z230" s="782"/>
      <c r="AA230" s="782"/>
      <c r="AB230" s="782"/>
      <c r="AC230" s="782"/>
      <c r="AD230" s="782"/>
      <c r="AE230" s="782"/>
      <c r="AF230" s="782"/>
    </row>
    <row r="231" spans="1:32" ht="13.2" hidden="1">
      <c r="A231" s="782" t="str">
        <f t="shared" si="20"/>
        <v>00</v>
      </c>
      <c r="B231" s="782"/>
      <c r="C231" s="6" t="str">
        <f>"Deg.C " &amp;BIN2DEC(LEFT(F231,7))-30</f>
        <v>Deg.C -30</v>
      </c>
      <c r="D231" s="1044"/>
      <c r="E231" s="1044"/>
      <c r="F231" s="141" t="str">
        <f t="shared" si="21"/>
        <v>00000000</v>
      </c>
      <c r="G231" s="897">
        <v>43</v>
      </c>
      <c r="H231" s="1042" t="s">
        <v>24</v>
      </c>
      <c r="I231" s="141"/>
      <c r="J231" s="782"/>
      <c r="K231" s="782"/>
      <c r="L231" s="782"/>
      <c r="M231" s="782"/>
      <c r="N231" s="782"/>
      <c r="O231" s="782"/>
      <c r="P231" s="782"/>
      <c r="Q231" s="782"/>
      <c r="R231" s="782"/>
      <c r="S231" s="782"/>
      <c r="T231" s="782"/>
      <c r="U231" s="782"/>
      <c r="V231" s="782"/>
      <c r="W231" s="782"/>
      <c r="X231" s="782"/>
      <c r="Y231" s="782"/>
      <c r="Z231" s="782"/>
      <c r="AA231" s="782"/>
      <c r="AB231" s="782"/>
      <c r="AC231" s="782"/>
      <c r="AD231" s="782"/>
      <c r="AE231" s="782"/>
      <c r="AF231" s="782"/>
    </row>
    <row r="232" spans="1:32" ht="13.2" hidden="1">
      <c r="A232" s="782" t="str">
        <f t="shared" si="20"/>
        <v>FF</v>
      </c>
      <c r="B232" s="782"/>
      <c r="C232" s="6" t="str">
        <f>"RSSI =" &amp;BIN2DEC(F232)</f>
        <v>RSSI =255</v>
      </c>
      <c r="D232" s="1044"/>
      <c r="E232" s="1044"/>
      <c r="F232" s="141" t="str">
        <f t="shared" si="21"/>
        <v>11111111</v>
      </c>
      <c r="G232" s="897">
        <v>44</v>
      </c>
      <c r="H232" s="1042" t="s">
        <v>25</v>
      </c>
      <c r="I232" s="141"/>
      <c r="J232" s="782"/>
      <c r="K232" s="782"/>
      <c r="L232" s="782"/>
      <c r="M232" s="782"/>
      <c r="N232" s="782"/>
      <c r="O232" s="782"/>
      <c r="P232" s="782"/>
      <c r="Q232" s="782"/>
      <c r="R232" s="782"/>
      <c r="S232" s="782"/>
      <c r="T232" s="782"/>
      <c r="U232" s="782"/>
      <c r="V232" s="782"/>
      <c r="W232" s="782"/>
      <c r="X232" s="782"/>
      <c r="Y232" s="782"/>
      <c r="Z232" s="782"/>
      <c r="AA232" s="782"/>
      <c r="AB232" s="782"/>
      <c r="AC232" s="782"/>
      <c r="AD232" s="782"/>
      <c r="AE232" s="782"/>
      <c r="AF232" s="782"/>
    </row>
    <row r="233" spans="1:32" ht="13.2" hidden="1">
      <c r="A233" s="782" t="str">
        <f t="shared" si="20"/>
        <v>00</v>
      </c>
      <c r="B233" s="782"/>
      <c r="C233" s="143" t="str">
        <f>"Ullage =" &amp;BIN2DEC(F233)</f>
        <v>Ullage =0</v>
      </c>
      <c r="D233" s="1043"/>
      <c r="E233" s="1043"/>
      <c r="F233" s="146" t="str">
        <f t="shared" si="21"/>
        <v>00000000</v>
      </c>
      <c r="G233" s="897">
        <v>45</v>
      </c>
      <c r="H233" s="1042" t="s">
        <v>26</v>
      </c>
      <c r="I233" s="141"/>
      <c r="J233" s="782"/>
      <c r="K233" s="782"/>
      <c r="L233" s="782"/>
      <c r="M233" s="782"/>
      <c r="N233" s="782"/>
      <c r="O233" s="782"/>
      <c r="P233" s="782"/>
      <c r="Q233" s="782"/>
      <c r="R233" s="782"/>
      <c r="S233" s="782"/>
      <c r="T233" s="782"/>
      <c r="U233" s="782"/>
      <c r="V233" s="782"/>
      <c r="W233" s="782"/>
      <c r="X233" s="782"/>
      <c r="Y233" s="782"/>
      <c r="Z233" s="782"/>
      <c r="AA233" s="782"/>
      <c r="AB233" s="782"/>
      <c r="AC233" s="782"/>
      <c r="AD233" s="782"/>
      <c r="AE233" s="782"/>
      <c r="AF233" s="782"/>
    </row>
    <row r="234" spans="1:32" ht="13.2" hidden="1">
      <c r="A234" s="782" t="str">
        <f t="shared" si="20"/>
        <v>FF</v>
      </c>
      <c r="B234" s="782"/>
      <c r="C234" s="143" t="str">
        <f>"ResCode =" &amp;BIN2DEC(MID(F234,3,4))</f>
        <v>ResCode =15</v>
      </c>
      <c r="D234" s="1043"/>
      <c r="E234" s="1043"/>
      <c r="F234" s="146" t="str">
        <f t="shared" si="21"/>
        <v>11111111</v>
      </c>
      <c r="G234" s="897">
        <v>46</v>
      </c>
      <c r="H234" s="1042" t="s">
        <v>27</v>
      </c>
      <c r="I234" s="141"/>
      <c r="J234" s="782"/>
      <c r="K234" s="782"/>
      <c r="L234" s="782"/>
      <c r="M234" s="782"/>
      <c r="N234" s="782"/>
      <c r="O234" s="782"/>
      <c r="P234" s="782"/>
      <c r="Q234" s="782"/>
      <c r="R234" s="782"/>
      <c r="S234" s="782"/>
      <c r="T234" s="782"/>
      <c r="U234" s="782"/>
      <c r="V234" s="782"/>
      <c r="W234" s="782"/>
      <c r="X234" s="782"/>
      <c r="Y234" s="782"/>
      <c r="Z234" s="782"/>
      <c r="AA234" s="782"/>
      <c r="AB234" s="782"/>
      <c r="AC234" s="782"/>
      <c r="AD234" s="782"/>
      <c r="AE234" s="782"/>
      <c r="AF234" s="782"/>
    </row>
    <row r="235" spans="1:32" ht="13.2" hidden="1">
      <c r="A235" s="782" t="str">
        <f t="shared" si="20"/>
        <v>03</v>
      </c>
      <c r="B235" s="782"/>
      <c r="C235" s="143" t="str">
        <f>"Deg.C " &amp;BIN2DEC(LEFT(F235,7))-30</f>
        <v>Deg.C -29</v>
      </c>
      <c r="D235" s="1043"/>
      <c r="E235" s="1043"/>
      <c r="F235" s="146" t="str">
        <f t="shared" si="21"/>
        <v>00000011</v>
      </c>
      <c r="G235" s="897">
        <v>47</v>
      </c>
      <c r="H235" s="1042" t="s">
        <v>28</v>
      </c>
      <c r="I235" s="141"/>
      <c r="J235" s="782"/>
      <c r="K235" s="782"/>
      <c r="L235" s="782"/>
      <c r="M235" s="782"/>
      <c r="N235" s="782"/>
      <c r="O235" s="782"/>
      <c r="P235" s="782"/>
      <c r="Q235" s="782"/>
      <c r="R235" s="782"/>
      <c r="S235" s="782"/>
      <c r="T235" s="782"/>
      <c r="U235" s="782"/>
      <c r="V235" s="782"/>
      <c r="W235" s="782"/>
      <c r="X235" s="782"/>
      <c r="Y235" s="782"/>
      <c r="Z235" s="782"/>
      <c r="AA235" s="782"/>
      <c r="AB235" s="782"/>
      <c r="AC235" s="782"/>
      <c r="AD235" s="782"/>
      <c r="AE235" s="782"/>
      <c r="AF235" s="782"/>
    </row>
    <row r="236" spans="1:32" ht="13.2" hidden="1">
      <c r="A236" s="782" t="str">
        <f t="shared" si="20"/>
        <v>00</v>
      </c>
      <c r="B236" s="782"/>
      <c r="C236" s="143" t="str">
        <f>"RSSI =" &amp;BIN2DEC(F236)</f>
        <v>RSSI =0</v>
      </c>
      <c r="D236" s="1043"/>
      <c r="E236" s="1043"/>
      <c r="F236" s="146" t="str">
        <f t="shared" si="21"/>
        <v>00000000</v>
      </c>
      <c r="G236" s="897">
        <v>48</v>
      </c>
      <c r="H236" s="1042" t="s">
        <v>29</v>
      </c>
      <c r="I236" s="141"/>
      <c r="J236" s="782"/>
      <c r="K236" s="782"/>
      <c r="L236" s="782"/>
      <c r="M236" s="782"/>
      <c r="N236" s="782"/>
      <c r="O236" s="782"/>
      <c r="P236" s="782"/>
      <c r="Q236" s="782"/>
      <c r="R236" s="782"/>
      <c r="S236" s="782"/>
      <c r="T236" s="782"/>
      <c r="U236" s="782"/>
      <c r="V236" s="782"/>
      <c r="W236" s="782"/>
      <c r="X236" s="782"/>
      <c r="Y236" s="782"/>
      <c r="Z236" s="782"/>
      <c r="AA236" s="782"/>
      <c r="AB236" s="782"/>
      <c r="AC236" s="782"/>
      <c r="AD236" s="782"/>
      <c r="AE236" s="782"/>
      <c r="AF236" s="782"/>
    </row>
    <row r="237" spans="1:32" ht="13.2" hidden="1">
      <c r="A237" s="782" t="str">
        <f t="shared" ref="A237:A268" si="22">MID($H$1,$G$9+2*G237,2)</f>
        <v>1B</v>
      </c>
      <c r="B237" s="782"/>
      <c r="C237" s="6" t="str">
        <f>"Ullage =" &amp;BIN2DEC(F237)</f>
        <v>Ullage =27</v>
      </c>
      <c r="D237" s="1044"/>
      <c r="E237" s="1044"/>
      <c r="F237" s="141" t="str">
        <f t="shared" si="21"/>
        <v>00011011</v>
      </c>
      <c r="G237" s="897">
        <v>49</v>
      </c>
      <c r="H237" s="1042" t="s">
        <v>30</v>
      </c>
      <c r="I237" s="141"/>
      <c r="J237" s="782"/>
      <c r="K237" s="782"/>
      <c r="L237" s="782"/>
      <c r="M237" s="782"/>
      <c r="N237" s="782"/>
      <c r="O237" s="782"/>
      <c r="P237" s="782"/>
      <c r="Q237" s="782"/>
      <c r="R237" s="782"/>
      <c r="S237" s="782"/>
      <c r="T237" s="782"/>
      <c r="U237" s="782"/>
      <c r="V237" s="782"/>
      <c r="W237" s="782"/>
      <c r="X237" s="782"/>
      <c r="Y237" s="782"/>
      <c r="Z237" s="782"/>
      <c r="AA237" s="782"/>
      <c r="AB237" s="782"/>
      <c r="AC237" s="782"/>
      <c r="AD237" s="782"/>
      <c r="AE237" s="782"/>
      <c r="AF237" s="782"/>
    </row>
    <row r="238" spans="1:32" ht="13.2" hidden="1">
      <c r="A238" s="782" t="str">
        <f t="shared" si="22"/>
        <v>1C</v>
      </c>
      <c r="B238" s="782"/>
      <c r="C238" s="6" t="str">
        <f>"ResCode =" &amp;BIN2DEC(MID(F238,3,4))</f>
        <v>ResCode =7</v>
      </c>
      <c r="D238" s="1044"/>
      <c r="E238" s="1044"/>
      <c r="F238" s="141" t="str">
        <f t="shared" si="21"/>
        <v>00011100</v>
      </c>
      <c r="G238" s="897">
        <v>50</v>
      </c>
      <c r="H238" s="1042" t="s">
        <v>31</v>
      </c>
      <c r="I238" s="141"/>
      <c r="J238" s="782"/>
      <c r="K238" s="782"/>
      <c r="L238" s="782"/>
      <c r="M238" s="782"/>
      <c r="N238" s="782"/>
      <c r="O238" s="782"/>
      <c r="P238" s="782"/>
      <c r="Q238" s="782"/>
      <c r="R238" s="782"/>
      <c r="S238" s="782"/>
      <c r="T238" s="782"/>
      <c r="U238" s="782"/>
      <c r="V238" s="782"/>
      <c r="W238" s="782"/>
      <c r="X238" s="782"/>
      <c r="Y238" s="782"/>
      <c r="Z238" s="782"/>
      <c r="AA238" s="782"/>
      <c r="AB238" s="782"/>
      <c r="AC238" s="782"/>
      <c r="AD238" s="782"/>
      <c r="AE238" s="782"/>
      <c r="AF238" s="782"/>
    </row>
    <row r="239" spans="1:32" ht="13.2" hidden="1">
      <c r="A239" s="782" t="str">
        <f t="shared" si="22"/>
        <v>23</v>
      </c>
      <c r="B239" s="782"/>
      <c r="C239" s="6" t="str">
        <f>"Deg.C " &amp;BIN2DEC(LEFT(F239,7))-30</f>
        <v>Deg.C -13</v>
      </c>
      <c r="D239" s="1044"/>
      <c r="E239" s="1044"/>
      <c r="F239" s="141" t="str">
        <f t="shared" si="21"/>
        <v>00100011</v>
      </c>
      <c r="G239" s="897">
        <v>51</v>
      </c>
      <c r="H239" s="1042" t="s">
        <v>32</v>
      </c>
      <c r="I239" s="141"/>
      <c r="J239" s="782"/>
      <c r="K239" s="782"/>
      <c r="L239" s="782"/>
      <c r="M239" s="782"/>
      <c r="N239" s="782"/>
      <c r="O239" s="782"/>
      <c r="P239" s="782"/>
      <c r="Q239" s="782"/>
      <c r="R239" s="782"/>
      <c r="S239" s="782"/>
      <c r="T239" s="782"/>
      <c r="U239" s="782"/>
      <c r="V239" s="782"/>
      <c r="W239" s="782"/>
      <c r="X239" s="782"/>
      <c r="Y239" s="782"/>
      <c r="Z239" s="782"/>
      <c r="AA239" s="782"/>
      <c r="AB239" s="782"/>
      <c r="AC239" s="782"/>
      <c r="AD239" s="782"/>
      <c r="AE239" s="782"/>
      <c r="AF239" s="782"/>
    </row>
    <row r="240" spans="1:32" ht="13.2" hidden="1">
      <c r="A240" s="782" t="str">
        <f t="shared" si="22"/>
        <v>01</v>
      </c>
      <c r="B240" s="782"/>
      <c r="C240" s="6" t="str">
        <f>"RSSI =" &amp;BIN2DEC(F240)</f>
        <v>RSSI =1</v>
      </c>
      <c r="D240" s="1044"/>
      <c r="E240" s="1044"/>
      <c r="F240" s="141" t="str">
        <f t="shared" si="21"/>
        <v>00000001</v>
      </c>
      <c r="G240" s="897">
        <v>52</v>
      </c>
      <c r="H240" s="1042" t="s">
        <v>33</v>
      </c>
      <c r="I240" s="141"/>
      <c r="J240" s="782"/>
      <c r="K240" s="782"/>
      <c r="L240" s="782"/>
      <c r="M240" s="782"/>
      <c r="N240" s="782"/>
      <c r="O240" s="782"/>
      <c r="P240" s="782"/>
      <c r="Q240" s="782"/>
      <c r="R240" s="782"/>
      <c r="S240" s="782"/>
      <c r="T240" s="782"/>
      <c r="U240" s="782"/>
      <c r="V240" s="782"/>
      <c r="W240" s="782"/>
      <c r="X240" s="782"/>
      <c r="Y240" s="782"/>
      <c r="Z240" s="782"/>
      <c r="AA240" s="782"/>
      <c r="AB240" s="782"/>
      <c r="AC240" s="782"/>
      <c r="AD240" s="782"/>
      <c r="AE240" s="782"/>
      <c r="AF240" s="782"/>
    </row>
    <row r="241" spans="1:32" ht="13.2" hidden="1">
      <c r="A241" s="782" t="str">
        <f t="shared" si="22"/>
        <v>B4</v>
      </c>
      <c r="B241" s="782"/>
      <c r="C241" s="143" t="str">
        <f>"Ullage =" &amp;BIN2DEC(F241)</f>
        <v>Ullage =180</v>
      </c>
      <c r="D241" s="1043"/>
      <c r="E241" s="1043"/>
      <c r="F241" s="146" t="str">
        <f t="shared" si="21"/>
        <v>10110100</v>
      </c>
      <c r="G241" s="897">
        <v>53</v>
      </c>
      <c r="H241" s="1042" t="s">
        <v>34</v>
      </c>
      <c r="I241" s="141"/>
      <c r="J241" s="782"/>
      <c r="K241" s="782"/>
      <c r="L241" s="782"/>
      <c r="M241" s="782"/>
      <c r="N241" s="782"/>
      <c r="O241" s="782"/>
      <c r="P241" s="782"/>
      <c r="Q241" s="782"/>
      <c r="R241" s="782"/>
      <c r="S241" s="782"/>
      <c r="T241" s="782"/>
      <c r="U241" s="782"/>
      <c r="V241" s="782"/>
      <c r="W241" s="782"/>
      <c r="X241" s="782"/>
      <c r="Y241" s="782"/>
      <c r="Z241" s="782"/>
      <c r="AA241" s="782"/>
      <c r="AB241" s="782"/>
      <c r="AC241" s="782"/>
      <c r="AD241" s="782"/>
      <c r="AE241" s="782"/>
      <c r="AF241" s="782"/>
    </row>
    <row r="242" spans="1:32" ht="13.2" hidden="1">
      <c r="A242" s="782" t="str">
        <f t="shared" si="22"/>
        <v>F9</v>
      </c>
      <c r="B242" s="782"/>
      <c r="C242" s="143" t="str">
        <f>"ResCode =" &amp;BIN2DEC(MID(F242,3,4))</f>
        <v>ResCode =14</v>
      </c>
      <c r="D242" s="1043"/>
      <c r="E242" s="1043"/>
      <c r="F242" s="146" t="str">
        <f t="shared" si="21"/>
        <v>11111001</v>
      </c>
      <c r="G242" s="897">
        <v>54</v>
      </c>
      <c r="H242" s="1042" t="s">
        <v>35</v>
      </c>
      <c r="I242" s="141"/>
      <c r="J242" s="782"/>
      <c r="K242" s="782"/>
      <c r="L242" s="782"/>
      <c r="M242" s="782"/>
      <c r="N242" s="782"/>
      <c r="O242" s="782"/>
      <c r="P242" s="782"/>
      <c r="Q242" s="782"/>
      <c r="R242" s="782"/>
      <c r="S242" s="782"/>
      <c r="T242" s="782"/>
      <c r="U242" s="782"/>
      <c r="V242" s="782"/>
      <c r="W242" s="782"/>
      <c r="X242" s="782"/>
      <c r="Y242" s="782"/>
      <c r="Z242" s="782"/>
      <c r="AA242" s="782"/>
      <c r="AB242" s="782"/>
      <c r="AC242" s="782"/>
      <c r="AD242" s="782"/>
      <c r="AE242" s="782"/>
      <c r="AF242" s="782"/>
    </row>
    <row r="243" spans="1:32" ht="13.2" hidden="1">
      <c r="A243" s="782" t="str">
        <f t="shared" si="22"/>
        <v/>
      </c>
      <c r="B243" s="782"/>
      <c r="C243" s="143" t="str">
        <f>"Deg.C " &amp;BIN2DEC(LEFT(F243,7))-30</f>
        <v>Deg.C -30</v>
      </c>
      <c r="D243" s="1043"/>
      <c r="E243" s="1043"/>
      <c r="F243" s="146" t="str">
        <f t="shared" si="21"/>
        <v>00000000</v>
      </c>
      <c r="G243" s="897">
        <v>55</v>
      </c>
      <c r="H243" s="1042" t="s">
        <v>36</v>
      </c>
      <c r="I243" s="141"/>
      <c r="J243" s="782"/>
      <c r="K243" s="782"/>
      <c r="L243" s="782"/>
      <c r="M243" s="782"/>
      <c r="N243" s="782"/>
      <c r="O243" s="782"/>
      <c r="P243" s="782"/>
      <c r="Q243" s="782"/>
      <c r="R243" s="782"/>
      <c r="S243" s="782"/>
      <c r="T243" s="782"/>
      <c r="U243" s="782"/>
      <c r="V243" s="782"/>
      <c r="W243" s="782"/>
      <c r="X243" s="782"/>
      <c r="Y243" s="782"/>
      <c r="Z243" s="782"/>
      <c r="AA243" s="782"/>
      <c r="AB243" s="782"/>
      <c r="AC243" s="782"/>
      <c r="AD243" s="782"/>
      <c r="AE243" s="782"/>
      <c r="AF243" s="782"/>
    </row>
    <row r="244" spans="1:32" ht="13.2" hidden="1">
      <c r="A244" s="782" t="str">
        <f t="shared" si="22"/>
        <v/>
      </c>
      <c r="B244" s="782"/>
      <c r="C244" s="143" t="str">
        <f>"RSSI =" &amp;BIN2DEC(F244)</f>
        <v>RSSI =0</v>
      </c>
      <c r="D244" s="1043"/>
      <c r="E244" s="1043"/>
      <c r="F244" s="146" t="str">
        <f t="shared" si="21"/>
        <v>00000000</v>
      </c>
      <c r="G244" s="897">
        <v>56</v>
      </c>
      <c r="H244" s="1042" t="s">
        <v>37</v>
      </c>
      <c r="I244" s="141"/>
      <c r="J244" s="782"/>
      <c r="K244" s="782"/>
      <c r="L244" s="782"/>
      <c r="M244" s="782"/>
      <c r="N244" s="782"/>
      <c r="O244" s="782"/>
      <c r="P244" s="782"/>
      <c r="Q244" s="782"/>
      <c r="R244" s="782"/>
      <c r="S244" s="782"/>
      <c r="T244" s="782"/>
      <c r="U244" s="782"/>
      <c r="V244" s="782"/>
      <c r="W244" s="782"/>
      <c r="X244" s="782"/>
      <c r="Y244" s="782"/>
      <c r="Z244" s="782"/>
      <c r="AA244" s="782"/>
      <c r="AB244" s="782"/>
      <c r="AC244" s="782"/>
      <c r="AD244" s="782"/>
      <c r="AE244" s="782"/>
      <c r="AF244" s="782"/>
    </row>
    <row r="245" spans="1:32" ht="13.2" hidden="1">
      <c r="A245" s="782" t="str">
        <f t="shared" si="22"/>
        <v/>
      </c>
      <c r="B245" s="782"/>
      <c r="C245" s="6" t="str">
        <f>"Ullage =" &amp;BIN2DEC(F245)</f>
        <v>Ullage =0</v>
      </c>
      <c r="D245" s="1044"/>
      <c r="E245" s="1044"/>
      <c r="F245" s="141" t="str">
        <f t="shared" si="21"/>
        <v>00000000</v>
      </c>
      <c r="G245" s="897">
        <v>57</v>
      </c>
      <c r="H245" s="1042" t="s">
        <v>38</v>
      </c>
      <c r="I245" s="141"/>
      <c r="J245" s="782"/>
      <c r="K245" s="782"/>
      <c r="L245" s="782"/>
      <c r="M245" s="782"/>
      <c r="N245" s="782"/>
      <c r="O245" s="782"/>
      <c r="P245" s="782"/>
      <c r="Q245" s="782"/>
      <c r="R245" s="782"/>
      <c r="S245" s="782"/>
      <c r="T245" s="782"/>
      <c r="U245" s="782"/>
      <c r="V245" s="782"/>
      <c r="W245" s="782"/>
      <c r="X245" s="782"/>
      <c r="Y245" s="782"/>
      <c r="Z245" s="782"/>
      <c r="AA245" s="782"/>
      <c r="AB245" s="782"/>
      <c r="AC245" s="782"/>
      <c r="AD245" s="782"/>
      <c r="AE245" s="782"/>
      <c r="AF245" s="782"/>
    </row>
    <row r="246" spans="1:32" ht="13.2" hidden="1">
      <c r="A246" s="782" t="str">
        <f t="shared" si="22"/>
        <v/>
      </c>
      <c r="B246" s="782"/>
      <c r="C246" s="6" t="str">
        <f>"ResCode =" &amp;BIN2DEC(MID(F246,3,4))</f>
        <v>ResCode =0</v>
      </c>
      <c r="D246" s="1044"/>
      <c r="E246" s="1044"/>
      <c r="F246" s="141" t="str">
        <f t="shared" si="21"/>
        <v>00000000</v>
      </c>
      <c r="G246" s="897">
        <v>58</v>
      </c>
      <c r="H246" s="1042" t="s">
        <v>39</v>
      </c>
      <c r="I246" s="141"/>
      <c r="J246" s="782"/>
      <c r="K246" s="782"/>
      <c r="L246" s="782"/>
      <c r="M246" s="782"/>
      <c r="N246" s="782"/>
      <c r="O246" s="782"/>
      <c r="P246" s="782"/>
      <c r="Q246" s="782"/>
      <c r="R246" s="782"/>
      <c r="S246" s="782"/>
      <c r="T246" s="782"/>
      <c r="U246" s="782"/>
      <c r="V246" s="782"/>
      <c r="W246" s="782"/>
      <c r="X246" s="782"/>
      <c r="Y246" s="782"/>
      <c r="Z246" s="782"/>
      <c r="AA246" s="782"/>
      <c r="AB246" s="782"/>
      <c r="AC246" s="782"/>
      <c r="AD246" s="782"/>
      <c r="AE246" s="782"/>
      <c r="AF246" s="782"/>
    </row>
    <row r="247" spans="1:32" ht="13.2" hidden="1">
      <c r="A247" s="782" t="str">
        <f t="shared" si="22"/>
        <v/>
      </c>
      <c r="B247" s="782"/>
      <c r="C247" s="6" t="str">
        <f>"Deg.C " &amp;BIN2DEC(LEFT(F247,7))-30</f>
        <v>Deg.C -30</v>
      </c>
      <c r="D247" s="1044"/>
      <c r="E247" s="1044"/>
      <c r="F247" s="141" t="str">
        <f t="shared" si="21"/>
        <v>00000000</v>
      </c>
      <c r="G247" s="897">
        <v>59</v>
      </c>
      <c r="H247" s="1042" t="s">
        <v>40</v>
      </c>
      <c r="I247" s="141"/>
      <c r="J247" s="782"/>
      <c r="K247" s="782"/>
      <c r="L247" s="782"/>
      <c r="M247" s="782"/>
      <c r="N247" s="782"/>
      <c r="O247" s="782"/>
      <c r="P247" s="782"/>
      <c r="Q247" s="782"/>
      <c r="R247" s="782"/>
      <c r="S247" s="782"/>
      <c r="T247" s="782"/>
      <c r="U247" s="782"/>
      <c r="V247" s="782"/>
      <c r="W247" s="782"/>
      <c r="X247" s="782"/>
      <c r="Y247" s="782"/>
      <c r="Z247" s="782"/>
      <c r="AA247" s="782"/>
      <c r="AB247" s="782"/>
      <c r="AC247" s="782"/>
      <c r="AD247" s="782"/>
      <c r="AE247" s="782"/>
      <c r="AF247" s="782"/>
    </row>
    <row r="248" spans="1:32" ht="13.2" hidden="1">
      <c r="A248" s="782" t="str">
        <f t="shared" si="22"/>
        <v/>
      </c>
      <c r="B248" s="782"/>
      <c r="C248" s="6" t="str">
        <f>"RSSI =" &amp;BIN2DEC(F248)</f>
        <v>RSSI =0</v>
      </c>
      <c r="D248" s="1044"/>
      <c r="E248" s="1044"/>
      <c r="F248" s="141" t="str">
        <f t="shared" si="21"/>
        <v>00000000</v>
      </c>
      <c r="G248" s="897">
        <v>60</v>
      </c>
      <c r="H248" s="1042" t="s">
        <v>41</v>
      </c>
      <c r="I248" s="141"/>
      <c r="J248" s="782"/>
      <c r="K248" s="782"/>
      <c r="L248" s="782"/>
      <c r="M248" s="782"/>
      <c r="N248" s="782"/>
      <c r="O248" s="782"/>
      <c r="P248" s="782"/>
      <c r="Q248" s="782"/>
      <c r="R248" s="782"/>
      <c r="S248" s="782"/>
      <c r="T248" s="782"/>
      <c r="U248" s="782"/>
      <c r="V248" s="782"/>
      <c r="W248" s="782"/>
      <c r="X248" s="782"/>
      <c r="Y248" s="782"/>
      <c r="Z248" s="782"/>
      <c r="AA248" s="782"/>
      <c r="AB248" s="782"/>
      <c r="AC248" s="782"/>
      <c r="AD248" s="782"/>
      <c r="AE248" s="782"/>
      <c r="AF248" s="782"/>
    </row>
    <row r="249" spans="1:32" ht="13.2" hidden="1">
      <c r="A249" s="782" t="str">
        <f t="shared" si="22"/>
        <v/>
      </c>
      <c r="B249" s="782"/>
      <c r="C249" s="143" t="str">
        <f>"Ullage =" &amp;BIN2DEC(F249)</f>
        <v>Ullage =0</v>
      </c>
      <c r="D249" s="1043"/>
      <c r="E249" s="1043"/>
      <c r="F249" s="146" t="str">
        <f t="shared" si="21"/>
        <v>00000000</v>
      </c>
      <c r="G249" s="897">
        <v>61</v>
      </c>
      <c r="H249" s="1042" t="s">
        <v>42</v>
      </c>
      <c r="I249" s="141"/>
      <c r="J249" s="782"/>
      <c r="K249" s="782"/>
      <c r="L249" s="782"/>
      <c r="M249" s="782"/>
      <c r="N249" s="782"/>
      <c r="O249" s="782"/>
      <c r="P249" s="782"/>
      <c r="Q249" s="782"/>
      <c r="R249" s="782"/>
      <c r="S249" s="782"/>
      <c r="T249" s="782"/>
      <c r="U249" s="782"/>
      <c r="V249" s="782"/>
      <c r="W249" s="782"/>
      <c r="X249" s="782"/>
      <c r="Y249" s="782"/>
      <c r="Z249" s="782"/>
      <c r="AA249" s="782"/>
      <c r="AB249" s="782"/>
      <c r="AC249" s="782"/>
      <c r="AD249" s="782"/>
      <c r="AE249" s="782"/>
      <c r="AF249" s="782"/>
    </row>
    <row r="250" spans="1:32" ht="13.2" hidden="1">
      <c r="A250" s="782" t="str">
        <f t="shared" si="22"/>
        <v/>
      </c>
      <c r="B250" s="782"/>
      <c r="C250" s="143" t="str">
        <f>"ResCode =" &amp;BIN2DEC(MID(F250,3,4))</f>
        <v>ResCode =0</v>
      </c>
      <c r="D250" s="1043"/>
      <c r="E250" s="1043"/>
      <c r="F250" s="146" t="str">
        <f t="shared" si="21"/>
        <v>00000000</v>
      </c>
      <c r="G250" s="897">
        <v>62</v>
      </c>
      <c r="H250" s="1042" t="s">
        <v>43</v>
      </c>
      <c r="I250" s="141"/>
      <c r="J250" s="782"/>
      <c r="K250" s="782"/>
      <c r="L250" s="782"/>
      <c r="M250" s="782"/>
      <c r="N250" s="782"/>
      <c r="O250" s="782"/>
      <c r="P250" s="782"/>
      <c r="Q250" s="782"/>
      <c r="R250" s="782"/>
      <c r="S250" s="782"/>
      <c r="T250" s="782"/>
      <c r="U250" s="782"/>
      <c r="V250" s="782"/>
      <c r="W250" s="782"/>
      <c r="X250" s="782"/>
      <c r="Y250" s="782"/>
      <c r="Z250" s="782"/>
      <c r="AA250" s="782"/>
      <c r="AB250" s="782"/>
      <c r="AC250" s="782"/>
      <c r="AD250" s="782"/>
      <c r="AE250" s="782"/>
      <c r="AF250" s="782"/>
    </row>
    <row r="251" spans="1:32" ht="13.2" hidden="1">
      <c r="A251" s="782" t="str">
        <f t="shared" si="22"/>
        <v/>
      </c>
      <c r="B251" s="782"/>
      <c r="C251" s="143" t="str">
        <f>"Deg.C " &amp;BIN2DEC(LEFT(F251,7))-30</f>
        <v>Deg.C -30</v>
      </c>
      <c r="D251" s="1043"/>
      <c r="E251" s="1043"/>
      <c r="F251" s="146" t="str">
        <f t="shared" si="21"/>
        <v>00000000</v>
      </c>
      <c r="G251" s="897">
        <v>63</v>
      </c>
      <c r="H251" s="1042" t="s">
        <v>44</v>
      </c>
      <c r="I251" s="141"/>
      <c r="J251" s="782"/>
      <c r="K251" s="782"/>
      <c r="L251" s="782"/>
      <c r="M251" s="782"/>
      <c r="N251" s="782"/>
      <c r="O251" s="782"/>
      <c r="P251" s="782"/>
      <c r="Q251" s="782"/>
      <c r="R251" s="782"/>
      <c r="S251" s="782"/>
      <c r="T251" s="782"/>
      <c r="U251" s="782"/>
      <c r="V251" s="782"/>
      <c r="W251" s="782"/>
      <c r="X251" s="782"/>
      <c r="Y251" s="782"/>
      <c r="Z251" s="782"/>
      <c r="AA251" s="782"/>
      <c r="AB251" s="782"/>
      <c r="AC251" s="782"/>
      <c r="AD251" s="782"/>
      <c r="AE251" s="782"/>
      <c r="AF251" s="782"/>
    </row>
    <row r="252" spans="1:32" ht="13.2" hidden="1">
      <c r="A252" s="782" t="str">
        <f t="shared" si="22"/>
        <v/>
      </c>
      <c r="B252" s="782"/>
      <c r="C252" s="143" t="str">
        <f>"RSSI =" &amp;BIN2DEC(F252)</f>
        <v>RSSI =0</v>
      </c>
      <c r="D252" s="1043"/>
      <c r="E252" s="1043"/>
      <c r="F252" s="146" t="str">
        <f t="shared" si="21"/>
        <v>00000000</v>
      </c>
      <c r="G252" s="897">
        <v>64</v>
      </c>
      <c r="H252" s="1042" t="s">
        <v>45</v>
      </c>
      <c r="I252" s="141"/>
      <c r="J252" s="782"/>
      <c r="K252" s="782"/>
      <c r="L252" s="782"/>
      <c r="M252" s="782"/>
      <c r="N252" s="782"/>
      <c r="O252" s="782"/>
      <c r="P252" s="782"/>
      <c r="Q252" s="782"/>
      <c r="R252" s="782"/>
      <c r="S252" s="782"/>
      <c r="T252" s="782"/>
      <c r="U252" s="782"/>
      <c r="V252" s="782"/>
      <c r="W252" s="782"/>
      <c r="X252" s="782"/>
      <c r="Y252" s="782"/>
      <c r="Z252" s="782"/>
      <c r="AA252" s="782"/>
      <c r="AB252" s="782"/>
      <c r="AC252" s="782"/>
      <c r="AD252" s="782"/>
      <c r="AE252" s="782"/>
      <c r="AF252" s="782"/>
    </row>
    <row r="253" spans="1:32" ht="13.2" hidden="1">
      <c r="A253" s="782" t="str">
        <f t="shared" si="22"/>
        <v/>
      </c>
      <c r="B253" s="782"/>
      <c r="C253" s="6" t="str">
        <f>"Ullage =" &amp;BIN2DEC(F253)</f>
        <v>Ullage =0</v>
      </c>
      <c r="D253" s="1044"/>
      <c r="E253" s="1044"/>
      <c r="F253" s="141" t="str">
        <f t="shared" si="21"/>
        <v>00000000</v>
      </c>
      <c r="G253" s="897">
        <v>65</v>
      </c>
      <c r="H253" s="1042" t="s">
        <v>46</v>
      </c>
      <c r="I253" s="141"/>
      <c r="J253" s="782"/>
      <c r="K253" s="782"/>
      <c r="L253" s="782"/>
      <c r="M253" s="782"/>
      <c r="N253" s="782"/>
      <c r="O253" s="782"/>
      <c r="P253" s="782"/>
      <c r="Q253" s="782"/>
      <c r="R253" s="782"/>
      <c r="S253" s="782"/>
      <c r="T253" s="782"/>
      <c r="U253" s="782"/>
      <c r="V253" s="782"/>
      <c r="W253" s="782"/>
      <c r="X253" s="782"/>
      <c r="Y253" s="782"/>
      <c r="Z253" s="782"/>
      <c r="AA253" s="782"/>
      <c r="AB253" s="782"/>
      <c r="AC253" s="782"/>
      <c r="AD253" s="782"/>
      <c r="AE253" s="782"/>
      <c r="AF253" s="782"/>
    </row>
    <row r="254" spans="1:32" ht="13.2" hidden="1">
      <c r="A254" s="782" t="str">
        <f t="shared" si="22"/>
        <v/>
      </c>
      <c r="B254" s="782"/>
      <c r="C254" s="6" t="str">
        <f>"ResCode =" &amp;BIN2DEC(MID(F254,3,4))</f>
        <v>ResCode =0</v>
      </c>
      <c r="D254" s="1044"/>
      <c r="E254" s="1044"/>
      <c r="F254" s="141" t="str">
        <f t="shared" si="21"/>
        <v>00000000</v>
      </c>
      <c r="G254" s="897">
        <v>66</v>
      </c>
      <c r="H254" s="1042" t="s">
        <v>47</v>
      </c>
      <c r="I254" s="141"/>
      <c r="J254" s="782"/>
      <c r="K254" s="782"/>
      <c r="L254" s="782"/>
      <c r="M254" s="782"/>
      <c r="N254" s="782"/>
      <c r="O254" s="782"/>
      <c r="P254" s="782"/>
      <c r="Q254" s="782"/>
      <c r="R254" s="782"/>
      <c r="S254" s="782"/>
      <c r="T254" s="782"/>
      <c r="U254" s="782"/>
      <c r="V254" s="782"/>
      <c r="W254" s="782"/>
      <c r="X254" s="782"/>
      <c r="Y254" s="782"/>
      <c r="Z254" s="782"/>
      <c r="AA254" s="782"/>
      <c r="AB254" s="782"/>
      <c r="AC254" s="782"/>
      <c r="AD254" s="782"/>
      <c r="AE254" s="782"/>
      <c r="AF254" s="782"/>
    </row>
    <row r="255" spans="1:32" ht="13.2" hidden="1">
      <c r="A255" s="782" t="str">
        <f t="shared" si="22"/>
        <v/>
      </c>
      <c r="B255" s="782"/>
      <c r="C255" s="6" t="str">
        <f>"Deg.C " &amp;BIN2DEC(LEFT(F255,7))-30</f>
        <v>Deg.C -30</v>
      </c>
      <c r="D255" s="1044"/>
      <c r="E255" s="1044"/>
      <c r="F255" s="141" t="str">
        <f t="shared" si="21"/>
        <v>00000000</v>
      </c>
      <c r="G255" s="897">
        <v>67</v>
      </c>
      <c r="H255" s="1042" t="s">
        <v>48</v>
      </c>
      <c r="I255" s="141"/>
      <c r="J255" s="782"/>
      <c r="K255" s="782"/>
      <c r="L255" s="782"/>
      <c r="M255" s="782"/>
      <c r="N255" s="782"/>
      <c r="O255" s="782"/>
      <c r="P255" s="782"/>
      <c r="Q255" s="782"/>
      <c r="R255" s="782"/>
      <c r="S255" s="782"/>
      <c r="T255" s="782"/>
      <c r="U255" s="782"/>
      <c r="V255" s="782"/>
      <c r="W255" s="782"/>
      <c r="X255" s="782"/>
      <c r="Y255" s="782"/>
      <c r="Z255" s="782"/>
      <c r="AA255" s="782"/>
      <c r="AB255" s="782"/>
      <c r="AC255" s="782"/>
      <c r="AD255" s="782"/>
      <c r="AE255" s="782"/>
      <c r="AF255" s="782"/>
    </row>
    <row r="256" spans="1:32" ht="13.2" hidden="1">
      <c r="A256" s="782" t="str">
        <f t="shared" si="22"/>
        <v/>
      </c>
      <c r="B256" s="782"/>
      <c r="C256" s="6" t="str">
        <f>"RSSI =" &amp;BIN2DEC(F256)</f>
        <v>RSSI =0</v>
      </c>
      <c r="D256" s="1044"/>
      <c r="E256" s="1044"/>
      <c r="F256" s="141" t="str">
        <f t="shared" si="21"/>
        <v>00000000</v>
      </c>
      <c r="G256" s="897">
        <v>68</v>
      </c>
      <c r="H256" s="1042" t="s">
        <v>49</v>
      </c>
      <c r="I256" s="141"/>
      <c r="J256" s="782"/>
      <c r="K256" s="782"/>
      <c r="L256" s="782"/>
      <c r="M256" s="782"/>
      <c r="N256" s="782"/>
      <c r="O256" s="782"/>
      <c r="P256" s="782"/>
      <c r="Q256" s="782"/>
      <c r="R256" s="782"/>
      <c r="S256" s="782"/>
      <c r="T256" s="782"/>
      <c r="U256" s="782"/>
      <c r="V256" s="782"/>
      <c r="W256" s="782"/>
      <c r="X256" s="782"/>
      <c r="Y256" s="782"/>
      <c r="Z256" s="782"/>
      <c r="AA256" s="782"/>
      <c r="AB256" s="782"/>
      <c r="AC256" s="782"/>
      <c r="AD256" s="782"/>
      <c r="AE256" s="782"/>
      <c r="AF256" s="782"/>
    </row>
    <row r="257" spans="1:32" ht="13.2" hidden="1">
      <c r="A257" s="782" t="str">
        <f t="shared" si="22"/>
        <v/>
      </c>
      <c r="B257" s="782"/>
      <c r="C257" s="143" t="str">
        <f>"Ullage =" &amp;BIN2DEC(F257)</f>
        <v>Ullage =0</v>
      </c>
      <c r="D257" s="1043"/>
      <c r="E257" s="1043"/>
      <c r="F257" s="146" t="str">
        <f t="shared" si="21"/>
        <v>00000000</v>
      </c>
      <c r="G257" s="897">
        <v>69</v>
      </c>
      <c r="H257" s="1042" t="s">
        <v>50</v>
      </c>
      <c r="I257" s="141"/>
      <c r="J257" s="782"/>
      <c r="K257" s="782"/>
      <c r="L257" s="782"/>
      <c r="M257" s="782"/>
      <c r="N257" s="782"/>
      <c r="O257" s="782"/>
      <c r="P257" s="782"/>
      <c r="Q257" s="782"/>
      <c r="R257" s="782"/>
      <c r="S257" s="782"/>
      <c r="T257" s="782"/>
      <c r="U257" s="782"/>
      <c r="V257" s="782"/>
      <c r="W257" s="782"/>
      <c r="X257" s="782"/>
      <c r="Y257" s="782"/>
      <c r="Z257" s="782"/>
      <c r="AA257" s="782"/>
      <c r="AB257" s="782"/>
      <c r="AC257" s="782"/>
      <c r="AD257" s="782"/>
      <c r="AE257" s="782"/>
      <c r="AF257" s="782"/>
    </row>
    <row r="258" spans="1:32" ht="13.2" hidden="1">
      <c r="A258" s="782" t="str">
        <f t="shared" si="22"/>
        <v/>
      </c>
      <c r="B258" s="782"/>
      <c r="C258" s="143" t="str">
        <f>"ResCode =" &amp;BIN2DEC(MID(F258,3,4))</f>
        <v>ResCode =0</v>
      </c>
      <c r="D258" s="1043"/>
      <c r="E258" s="1043"/>
      <c r="F258" s="146" t="str">
        <f t="shared" si="21"/>
        <v>00000000</v>
      </c>
      <c r="G258" s="897">
        <v>70</v>
      </c>
      <c r="H258" s="1042" t="s">
        <v>51</v>
      </c>
      <c r="I258" s="141"/>
      <c r="J258" s="782"/>
      <c r="K258" s="782"/>
      <c r="L258" s="782"/>
      <c r="M258" s="782"/>
      <c r="N258" s="782"/>
      <c r="O258" s="782"/>
      <c r="P258" s="782"/>
      <c r="Q258" s="782"/>
      <c r="R258" s="782"/>
      <c r="S258" s="782"/>
      <c r="T258" s="782"/>
      <c r="U258" s="782"/>
      <c r="V258" s="782"/>
      <c r="W258" s="782"/>
      <c r="X258" s="782"/>
      <c r="Y258" s="782"/>
      <c r="Z258" s="782"/>
      <c r="AA258" s="782"/>
      <c r="AB258" s="782"/>
      <c r="AC258" s="782"/>
      <c r="AD258" s="782"/>
      <c r="AE258" s="782"/>
      <c r="AF258" s="782"/>
    </row>
    <row r="259" spans="1:32" ht="13.2" hidden="1">
      <c r="A259" s="782" t="str">
        <f t="shared" si="22"/>
        <v/>
      </c>
      <c r="B259" s="782"/>
      <c r="C259" s="143" t="str">
        <f>"Deg.C " &amp;BIN2DEC(LEFT(F259,7))-30</f>
        <v>Deg.C -30</v>
      </c>
      <c r="D259" s="1043"/>
      <c r="E259" s="1043"/>
      <c r="F259" s="146" t="str">
        <f t="shared" si="21"/>
        <v>00000000</v>
      </c>
      <c r="G259" s="897">
        <v>71</v>
      </c>
      <c r="H259" s="1042" t="s">
        <v>52</v>
      </c>
      <c r="I259" s="141"/>
      <c r="J259" s="782"/>
      <c r="K259" s="782"/>
      <c r="L259" s="782"/>
      <c r="M259" s="782"/>
      <c r="N259" s="782"/>
      <c r="O259" s="782"/>
      <c r="P259" s="782"/>
      <c r="Q259" s="782"/>
      <c r="R259" s="782"/>
      <c r="S259" s="782"/>
      <c r="T259" s="782"/>
      <c r="U259" s="782"/>
      <c r="V259" s="782"/>
      <c r="W259" s="782"/>
      <c r="X259" s="782"/>
      <c r="Y259" s="782"/>
      <c r="Z259" s="782"/>
      <c r="AA259" s="782"/>
      <c r="AB259" s="782"/>
      <c r="AC259" s="782"/>
      <c r="AD259" s="782"/>
      <c r="AE259" s="782"/>
      <c r="AF259" s="782"/>
    </row>
    <row r="260" spans="1:32" ht="13.2" hidden="1">
      <c r="A260" s="782" t="str">
        <f t="shared" si="22"/>
        <v/>
      </c>
      <c r="B260" s="782"/>
      <c r="C260" s="143" t="str">
        <f>"RSSI =" &amp;BIN2DEC(F260)</f>
        <v>RSSI =0</v>
      </c>
      <c r="D260" s="1043"/>
      <c r="E260" s="1043"/>
      <c r="F260" s="146" t="str">
        <f t="shared" si="21"/>
        <v>00000000</v>
      </c>
      <c r="G260" s="897">
        <v>72</v>
      </c>
      <c r="H260" s="1042" t="s">
        <v>53</v>
      </c>
      <c r="I260" s="141"/>
      <c r="J260" s="782"/>
      <c r="K260" s="782"/>
      <c r="L260" s="782"/>
      <c r="M260" s="782"/>
      <c r="N260" s="782"/>
      <c r="O260" s="782"/>
      <c r="P260" s="782"/>
      <c r="Q260" s="782"/>
      <c r="R260" s="782"/>
      <c r="S260" s="782"/>
      <c r="T260" s="782"/>
      <c r="U260" s="782"/>
      <c r="V260" s="782"/>
      <c r="W260" s="782"/>
      <c r="X260" s="782"/>
      <c r="Y260" s="782"/>
      <c r="Z260" s="782"/>
      <c r="AA260" s="782"/>
      <c r="AB260" s="782"/>
      <c r="AC260" s="782"/>
      <c r="AD260" s="782"/>
      <c r="AE260" s="782"/>
      <c r="AF260" s="782"/>
    </row>
    <row r="261" spans="1:32" ht="13.2" hidden="1">
      <c r="A261" s="782" t="str">
        <f t="shared" si="22"/>
        <v/>
      </c>
      <c r="B261" s="782"/>
      <c r="C261" s="6" t="str">
        <f>"Ullage =" &amp;BIN2DEC(F261)</f>
        <v>Ullage =0</v>
      </c>
      <c r="D261" s="1044"/>
      <c r="E261" s="1044"/>
      <c r="F261" s="141" t="str">
        <f t="shared" si="21"/>
        <v>00000000</v>
      </c>
      <c r="G261" s="897">
        <v>73</v>
      </c>
      <c r="H261" s="1042" t="s">
        <v>54</v>
      </c>
      <c r="I261" s="141"/>
      <c r="J261" s="782"/>
      <c r="K261" s="782"/>
      <c r="L261" s="782"/>
      <c r="M261" s="782"/>
      <c r="N261" s="782"/>
      <c r="O261" s="782"/>
      <c r="P261" s="782"/>
      <c r="Q261" s="782"/>
      <c r="R261" s="782"/>
      <c r="S261" s="782"/>
      <c r="T261" s="782"/>
      <c r="U261" s="782"/>
      <c r="V261" s="782"/>
      <c r="W261" s="782"/>
      <c r="X261" s="782"/>
      <c r="Y261" s="782"/>
      <c r="Z261" s="782"/>
      <c r="AA261" s="782"/>
      <c r="AB261" s="782"/>
      <c r="AC261" s="782"/>
      <c r="AD261" s="782"/>
      <c r="AE261" s="782"/>
      <c r="AF261" s="782"/>
    </row>
    <row r="262" spans="1:32" ht="13.2" hidden="1">
      <c r="A262" s="782" t="str">
        <f t="shared" si="22"/>
        <v/>
      </c>
      <c r="B262" s="782"/>
      <c r="C262" s="6" t="str">
        <f>"ResCode =" &amp;BIN2DEC(MID(F262,3,4))</f>
        <v>ResCode =0</v>
      </c>
      <c r="D262" s="1044"/>
      <c r="E262" s="1044"/>
      <c r="F262" s="141" t="str">
        <f t="shared" si="21"/>
        <v>00000000</v>
      </c>
      <c r="G262" s="897">
        <v>74</v>
      </c>
      <c r="H262" s="1042" t="s">
        <v>55</v>
      </c>
      <c r="I262" s="141"/>
      <c r="J262" s="782"/>
      <c r="K262" s="782"/>
      <c r="L262" s="782"/>
      <c r="M262" s="782"/>
      <c r="N262" s="782"/>
      <c r="O262" s="782"/>
      <c r="P262" s="782"/>
      <c r="Q262" s="782"/>
      <c r="R262" s="782"/>
      <c r="S262" s="782"/>
      <c r="T262" s="782"/>
      <c r="U262" s="782"/>
      <c r="V262" s="782"/>
      <c r="W262" s="782"/>
      <c r="X262" s="782"/>
      <c r="Y262" s="782"/>
      <c r="Z262" s="782"/>
      <c r="AA262" s="782"/>
      <c r="AB262" s="782"/>
      <c r="AC262" s="782"/>
      <c r="AD262" s="782"/>
      <c r="AE262" s="782"/>
      <c r="AF262" s="782"/>
    </row>
    <row r="263" spans="1:32" ht="13.2" hidden="1">
      <c r="A263" s="782" t="str">
        <f t="shared" si="22"/>
        <v/>
      </c>
      <c r="B263" s="782"/>
      <c r="C263" s="6" t="str">
        <f>"Deg.C " &amp;BIN2DEC(LEFT(F263,7))-30</f>
        <v>Deg.C -30</v>
      </c>
      <c r="D263" s="1044"/>
      <c r="E263" s="1044"/>
      <c r="F263" s="141" t="str">
        <f t="shared" si="21"/>
        <v>00000000</v>
      </c>
      <c r="G263" s="897">
        <v>75</v>
      </c>
      <c r="H263" s="989" t="s">
        <v>56</v>
      </c>
      <c r="I263" s="141"/>
      <c r="J263" s="782"/>
      <c r="K263" s="782"/>
      <c r="L263" s="782"/>
      <c r="M263" s="782"/>
      <c r="N263" s="782"/>
      <c r="O263" s="782"/>
      <c r="P263" s="782"/>
      <c r="Q263" s="782"/>
      <c r="R263" s="782"/>
      <c r="S263" s="782"/>
      <c r="T263" s="782"/>
      <c r="U263" s="782"/>
      <c r="V263" s="782"/>
      <c r="W263" s="782"/>
      <c r="X263" s="782"/>
      <c r="Y263" s="782"/>
      <c r="Z263" s="782"/>
      <c r="AA263" s="782"/>
      <c r="AB263" s="782"/>
      <c r="AC263" s="782"/>
      <c r="AD263" s="782"/>
      <c r="AE263" s="782"/>
      <c r="AF263" s="782"/>
    </row>
    <row r="264" spans="1:32" ht="13.2" hidden="1">
      <c r="A264" s="782" t="str">
        <f t="shared" si="22"/>
        <v/>
      </c>
      <c r="B264" s="782"/>
      <c r="C264" s="6" t="str">
        <f>"RSSI =" &amp;BIN2DEC(F264)</f>
        <v>RSSI =0</v>
      </c>
      <c r="D264" s="1044"/>
      <c r="E264" s="1044"/>
      <c r="F264" s="141" t="str">
        <f t="shared" si="21"/>
        <v>00000000</v>
      </c>
      <c r="G264" s="897">
        <v>76</v>
      </c>
      <c r="H264" s="989" t="s">
        <v>57</v>
      </c>
      <c r="I264" s="141"/>
      <c r="J264" s="782"/>
      <c r="K264" s="782"/>
      <c r="L264" s="782"/>
      <c r="M264" s="782"/>
      <c r="N264" s="782"/>
      <c r="O264" s="782"/>
      <c r="P264" s="782"/>
      <c r="Q264" s="782"/>
      <c r="R264" s="782"/>
      <c r="S264" s="782"/>
      <c r="T264" s="782"/>
      <c r="U264" s="782"/>
      <c r="V264" s="782"/>
      <c r="W264" s="782"/>
      <c r="X264" s="782"/>
      <c r="Y264" s="782"/>
      <c r="Z264" s="782"/>
      <c r="AA264" s="782"/>
      <c r="AB264" s="782"/>
      <c r="AC264" s="782"/>
      <c r="AD264" s="782"/>
      <c r="AE264" s="782"/>
      <c r="AF264" s="782"/>
    </row>
    <row r="265" spans="1:32" ht="13.2" hidden="1">
      <c r="A265" s="782" t="str">
        <f t="shared" si="22"/>
        <v/>
      </c>
      <c r="B265" s="782"/>
      <c r="C265" s="152">
        <f>HEX2DEC(A265)</f>
        <v>0</v>
      </c>
      <c r="D265" s="1044"/>
      <c r="E265" s="1044"/>
      <c r="F265" s="1044"/>
      <c r="G265" s="897">
        <v>77</v>
      </c>
      <c r="H265" s="993" t="s">
        <v>58</v>
      </c>
      <c r="I265" s="782"/>
      <c r="J265" s="782"/>
      <c r="K265" s="782"/>
      <c r="L265" s="782"/>
      <c r="M265" s="782"/>
      <c r="N265" s="782"/>
      <c r="O265" s="782"/>
      <c r="P265" s="782"/>
      <c r="Q265" s="782"/>
      <c r="R265" s="782"/>
      <c r="S265" s="782"/>
      <c r="T265" s="782"/>
      <c r="U265" s="782"/>
      <c r="V265" s="782"/>
      <c r="W265" s="782"/>
      <c r="X265" s="782"/>
      <c r="Y265" s="782"/>
      <c r="Z265" s="782"/>
      <c r="AA265" s="782"/>
      <c r="AB265" s="782"/>
      <c r="AC265" s="782"/>
      <c r="AD265" s="782"/>
      <c r="AE265" s="782"/>
      <c r="AF265" s="782"/>
    </row>
    <row r="266" spans="1:32" ht="13.2" hidden="1">
      <c r="A266" s="782" t="str">
        <f t="shared" si="22"/>
        <v/>
      </c>
      <c r="B266" s="782"/>
      <c r="C266" s="6"/>
      <c r="D266" s="987"/>
      <c r="E266" s="987"/>
      <c r="F266" s="987"/>
      <c r="G266" s="897">
        <v>78</v>
      </c>
      <c r="H266" s="989" t="s">
        <v>59</v>
      </c>
      <c r="I266" s="782"/>
      <c r="J266" s="782"/>
      <c r="K266" s="782"/>
      <c r="L266" s="782"/>
      <c r="M266" s="782"/>
      <c r="N266" s="782"/>
      <c r="O266" s="782"/>
      <c r="P266" s="782"/>
      <c r="Q266" s="782"/>
      <c r="R266" s="782"/>
      <c r="S266" s="782"/>
      <c r="T266" s="782"/>
      <c r="U266" s="782"/>
      <c r="V266" s="782"/>
      <c r="W266" s="782"/>
      <c r="X266" s="782"/>
      <c r="Y266" s="782"/>
      <c r="Z266" s="782"/>
      <c r="AA266" s="782"/>
      <c r="AB266" s="782"/>
      <c r="AC266" s="782"/>
      <c r="AD266" s="782"/>
      <c r="AE266" s="782"/>
      <c r="AF266" s="782"/>
    </row>
    <row r="267" spans="1:32" ht="13.2" hidden="1">
      <c r="A267" s="782" t="str">
        <f t="shared" si="22"/>
        <v/>
      </c>
      <c r="B267" s="782"/>
      <c r="C267" s="6" t="str">
        <f>HEX2DEC(A268) &amp;"/"&amp;HEX2DEC(A267)&amp;"/"&amp;HEX2DEC(A266)</f>
        <v>0/0/0</v>
      </c>
      <c r="D267" s="987"/>
      <c r="E267" s="987"/>
      <c r="F267" s="987"/>
      <c r="G267" s="897">
        <v>79</v>
      </c>
      <c r="H267" s="989" t="s">
        <v>60</v>
      </c>
      <c r="I267" s="782"/>
      <c r="J267" s="782"/>
      <c r="K267" s="782"/>
      <c r="L267" s="782"/>
      <c r="M267" s="782"/>
      <c r="N267" s="782"/>
      <c r="O267" s="782"/>
      <c r="P267" s="782"/>
      <c r="Q267" s="782"/>
      <c r="R267" s="782"/>
      <c r="S267" s="782"/>
      <c r="T267" s="782"/>
      <c r="U267" s="782"/>
      <c r="V267" s="782"/>
      <c r="W267" s="782"/>
      <c r="X267" s="782"/>
      <c r="Y267" s="782"/>
      <c r="Z267" s="782"/>
      <c r="AA267" s="782"/>
      <c r="AB267" s="782"/>
      <c r="AC267" s="782"/>
      <c r="AD267" s="782"/>
      <c r="AE267" s="782"/>
      <c r="AF267" s="782"/>
    </row>
    <row r="268" spans="1:32" ht="13.2" hidden="1">
      <c r="A268" s="782" t="str">
        <f t="shared" si="22"/>
        <v/>
      </c>
      <c r="B268" s="782"/>
      <c r="C268" s="6"/>
      <c r="D268" s="987"/>
      <c r="E268" s="987"/>
      <c r="F268" s="987"/>
      <c r="G268" s="897">
        <v>80</v>
      </c>
      <c r="H268" s="989" t="s">
        <v>61</v>
      </c>
      <c r="I268" s="782"/>
      <c r="J268" s="782"/>
      <c r="K268" s="782"/>
      <c r="L268" s="782"/>
      <c r="M268" s="782"/>
      <c r="N268" s="782"/>
      <c r="O268" s="782"/>
      <c r="P268" s="782"/>
      <c r="Q268" s="782"/>
      <c r="R268" s="782"/>
      <c r="S268" s="782"/>
      <c r="T268" s="782"/>
      <c r="U268" s="782"/>
      <c r="V268" s="782"/>
      <c r="W268" s="782"/>
      <c r="X268" s="782"/>
      <c r="Y268" s="782"/>
      <c r="Z268" s="782"/>
      <c r="AA268" s="782"/>
      <c r="AB268" s="782"/>
      <c r="AC268" s="782"/>
      <c r="AD268" s="782"/>
      <c r="AE268" s="782"/>
      <c r="AF268" s="782"/>
    </row>
    <row r="269" spans="1:32" ht="13.2" hidden="1">
      <c r="A269" s="782" t="str">
        <f t="shared" ref="A269:A302" si="23">MID($H$1,$G$9+2*G269,2)</f>
        <v/>
      </c>
      <c r="B269" s="782"/>
      <c r="C269" s="6"/>
      <c r="D269" s="987"/>
      <c r="E269" s="987"/>
      <c r="F269" s="987"/>
      <c r="G269" s="897">
        <v>81</v>
      </c>
      <c r="H269" s="989" t="s">
        <v>62</v>
      </c>
      <c r="I269" s="782"/>
      <c r="J269" s="782"/>
      <c r="K269" s="782"/>
      <c r="L269" s="782"/>
      <c r="M269" s="782"/>
      <c r="N269" s="782"/>
      <c r="O269" s="782"/>
      <c r="P269" s="782"/>
      <c r="Q269" s="782"/>
      <c r="R269" s="782"/>
      <c r="S269" s="782"/>
      <c r="T269" s="782"/>
      <c r="U269" s="782"/>
      <c r="V269" s="782"/>
      <c r="W269" s="782"/>
      <c r="X269" s="782"/>
      <c r="Y269" s="782"/>
      <c r="Z269" s="782"/>
      <c r="AA269" s="782"/>
      <c r="AB269" s="782"/>
      <c r="AC269" s="782"/>
      <c r="AD269" s="782"/>
      <c r="AE269" s="782"/>
      <c r="AF269" s="782"/>
    </row>
    <row r="270" spans="1:32" ht="13.2" hidden="1">
      <c r="A270" s="782" t="str">
        <f t="shared" si="23"/>
        <v/>
      </c>
      <c r="B270" s="782"/>
      <c r="C270" s="8" t="str">
        <f>HEX2DEC(A269) &amp;":"&amp;HEX2DEC(A270)&amp;":"&amp;HEX2DEC(A271)</f>
        <v>0:0:0</v>
      </c>
      <c r="D270" s="987"/>
      <c r="E270" s="987"/>
      <c r="F270" s="987"/>
      <c r="G270" s="897">
        <v>82</v>
      </c>
      <c r="H270" s="989" t="s">
        <v>63</v>
      </c>
      <c r="I270" s="782"/>
      <c r="J270" s="782"/>
      <c r="K270" s="782"/>
      <c r="L270" s="782"/>
      <c r="M270" s="782"/>
      <c r="N270" s="782"/>
      <c r="O270" s="782"/>
      <c r="P270" s="782"/>
      <c r="Q270" s="782"/>
      <c r="R270" s="782"/>
      <c r="S270" s="782"/>
      <c r="T270" s="782"/>
      <c r="U270" s="782"/>
      <c r="V270" s="782"/>
      <c r="W270" s="782"/>
      <c r="X270" s="782"/>
      <c r="Y270" s="782"/>
      <c r="Z270" s="782"/>
      <c r="AA270" s="782"/>
      <c r="AB270" s="782"/>
      <c r="AC270" s="782"/>
      <c r="AD270" s="782"/>
      <c r="AE270" s="782"/>
      <c r="AF270" s="782"/>
    </row>
    <row r="271" spans="1:32" ht="13.2" hidden="1">
      <c r="A271" s="782" t="str">
        <f t="shared" si="23"/>
        <v/>
      </c>
      <c r="B271" s="782"/>
      <c r="C271" s="6"/>
      <c r="D271" s="987"/>
      <c r="E271" s="987"/>
      <c r="F271" s="987"/>
      <c r="G271" s="897">
        <v>83</v>
      </c>
      <c r="H271" s="989" t="s">
        <v>64</v>
      </c>
      <c r="I271" s="782"/>
      <c r="J271" s="782"/>
      <c r="K271" s="782"/>
      <c r="L271" s="782"/>
      <c r="M271" s="782"/>
      <c r="N271" s="782"/>
      <c r="O271" s="782"/>
      <c r="P271" s="782"/>
      <c r="Q271" s="782"/>
      <c r="R271" s="782"/>
      <c r="S271" s="782"/>
      <c r="T271" s="782"/>
      <c r="U271" s="782"/>
      <c r="V271" s="782"/>
      <c r="W271" s="782"/>
      <c r="X271" s="782"/>
      <c r="Y271" s="782"/>
      <c r="Z271" s="782"/>
      <c r="AA271" s="782"/>
      <c r="AB271" s="782"/>
      <c r="AC271" s="782"/>
      <c r="AD271" s="782"/>
      <c r="AE271" s="782"/>
      <c r="AF271" s="782"/>
    </row>
    <row r="272" spans="1:32" ht="13.2" hidden="1">
      <c r="A272" s="782" t="str">
        <f t="shared" si="23"/>
        <v/>
      </c>
      <c r="B272" s="782"/>
      <c r="C272" s="6"/>
      <c r="D272" s="987"/>
      <c r="E272" s="987"/>
      <c r="F272" s="987"/>
      <c r="G272" s="897">
        <v>84</v>
      </c>
      <c r="H272" s="989" t="s">
        <v>65</v>
      </c>
      <c r="I272" s="782"/>
      <c r="J272" s="782"/>
      <c r="K272" s="782"/>
      <c r="L272" s="782"/>
      <c r="M272" s="782"/>
      <c r="N272" s="782"/>
      <c r="O272" s="782"/>
      <c r="P272" s="782"/>
      <c r="Q272" s="782"/>
      <c r="R272" s="782"/>
      <c r="S272" s="782"/>
      <c r="T272" s="782"/>
      <c r="U272" s="782"/>
      <c r="V272" s="782"/>
      <c r="W272" s="782"/>
      <c r="X272" s="782"/>
      <c r="Y272" s="782"/>
      <c r="Z272" s="782"/>
      <c r="AA272" s="782"/>
      <c r="AB272" s="782"/>
      <c r="AC272" s="782"/>
      <c r="AD272" s="782"/>
      <c r="AE272" s="782"/>
      <c r="AF272" s="782"/>
    </row>
    <row r="273" spans="1:32" ht="13.2" hidden="1">
      <c r="A273" s="782" t="str">
        <f t="shared" si="23"/>
        <v/>
      </c>
      <c r="B273" s="782"/>
      <c r="C273" s="5"/>
      <c r="D273" s="987"/>
      <c r="E273" s="987"/>
      <c r="F273" s="987"/>
      <c r="G273" s="897">
        <v>85</v>
      </c>
      <c r="H273" s="994" t="s">
        <v>245</v>
      </c>
      <c r="I273" s="782"/>
      <c r="J273" s="782"/>
      <c r="K273" s="782"/>
      <c r="L273" s="782"/>
      <c r="M273" s="782"/>
      <c r="N273" s="782"/>
      <c r="O273" s="782"/>
      <c r="P273" s="782"/>
      <c r="Q273" s="782"/>
      <c r="R273" s="782"/>
      <c r="S273" s="782"/>
      <c r="T273" s="782"/>
      <c r="U273" s="782"/>
      <c r="V273" s="782"/>
      <c r="W273" s="782"/>
      <c r="X273" s="782"/>
      <c r="Y273" s="782"/>
      <c r="Z273" s="782"/>
      <c r="AA273" s="782"/>
      <c r="AB273" s="782"/>
      <c r="AC273" s="782"/>
      <c r="AD273" s="782"/>
      <c r="AE273" s="782"/>
      <c r="AF273" s="782"/>
    </row>
    <row r="274" spans="1:32" ht="13.2" hidden="1">
      <c r="A274" s="782" t="str">
        <f t="shared" si="23"/>
        <v/>
      </c>
      <c r="B274" s="782"/>
      <c r="C274" s="6">
        <f>HEX2DEC(A273) * 256 +HEX2DEC( A274)</f>
        <v>0</v>
      </c>
      <c r="D274" s="987"/>
      <c r="E274" s="987"/>
      <c r="F274" s="987"/>
      <c r="G274" s="897">
        <v>86</v>
      </c>
      <c r="H274" s="995"/>
      <c r="I274" s="782"/>
      <c r="J274" s="782"/>
      <c r="K274" s="782"/>
      <c r="L274" s="782"/>
      <c r="M274" s="782"/>
      <c r="N274" s="782"/>
      <c r="O274" s="782"/>
      <c r="P274" s="782"/>
      <c r="Q274" s="782"/>
      <c r="R274" s="782"/>
      <c r="S274" s="782"/>
      <c r="T274" s="782"/>
      <c r="U274" s="782"/>
      <c r="V274" s="782"/>
      <c r="W274" s="782"/>
      <c r="X274" s="782"/>
      <c r="Y274" s="782"/>
      <c r="Z274" s="782"/>
      <c r="AA274" s="782"/>
      <c r="AB274" s="782"/>
      <c r="AC274" s="782"/>
      <c r="AD274" s="782"/>
      <c r="AE274" s="782"/>
      <c r="AF274" s="782"/>
    </row>
    <row r="275" spans="1:32" ht="13.2" hidden="1">
      <c r="A275" s="782" t="str">
        <f t="shared" si="23"/>
        <v/>
      </c>
      <c r="B275" s="782"/>
      <c r="C275" s="5"/>
      <c r="D275" s="987"/>
      <c r="E275" s="987"/>
      <c r="F275" s="987"/>
      <c r="G275" s="897">
        <v>87</v>
      </c>
      <c r="H275" s="996" t="s">
        <v>275</v>
      </c>
      <c r="I275" s="782"/>
      <c r="J275" s="782"/>
      <c r="K275" s="782"/>
      <c r="L275" s="782"/>
      <c r="M275" s="782"/>
      <c r="N275" s="782"/>
      <c r="O275" s="782"/>
      <c r="P275" s="782"/>
      <c r="Q275" s="782"/>
      <c r="R275" s="782"/>
      <c r="S275" s="782"/>
      <c r="T275" s="782"/>
      <c r="U275" s="782"/>
      <c r="V275" s="782"/>
      <c r="W275" s="782"/>
      <c r="X275" s="782"/>
      <c r="Y275" s="782"/>
      <c r="Z275" s="782"/>
      <c r="AA275" s="782"/>
      <c r="AB275" s="782"/>
      <c r="AC275" s="782"/>
      <c r="AD275" s="782"/>
      <c r="AE275" s="782"/>
      <c r="AF275" s="782"/>
    </row>
    <row r="276" spans="1:32" ht="13.2" hidden="1">
      <c r="A276" s="782" t="str">
        <f t="shared" si="23"/>
        <v/>
      </c>
      <c r="B276" s="782"/>
      <c r="C276" s="6">
        <f>HEX2DEC(A275) * 256 +HEX2DEC( A276)</f>
        <v>0</v>
      </c>
      <c r="D276" s="987"/>
      <c r="E276" s="987"/>
      <c r="F276" s="987"/>
      <c r="G276" s="897">
        <v>88</v>
      </c>
      <c r="H276" s="997"/>
      <c r="I276" s="782"/>
      <c r="J276" s="782"/>
      <c r="K276" s="782"/>
      <c r="L276" s="782"/>
      <c r="M276" s="782"/>
      <c r="N276" s="782"/>
      <c r="O276" s="782"/>
      <c r="P276" s="782"/>
      <c r="Q276" s="782"/>
      <c r="R276" s="782"/>
      <c r="S276" s="782"/>
      <c r="T276" s="782"/>
      <c r="U276" s="782"/>
      <c r="V276" s="782"/>
      <c r="W276" s="782"/>
      <c r="X276" s="782"/>
      <c r="Y276" s="782"/>
      <c r="Z276" s="782"/>
      <c r="AA276" s="782"/>
      <c r="AB276" s="782"/>
      <c r="AC276" s="782"/>
      <c r="AD276" s="782"/>
      <c r="AE276" s="782"/>
      <c r="AF276" s="782"/>
    </row>
    <row r="277" spans="1:32" ht="13.2" hidden="1">
      <c r="A277" s="782" t="str">
        <f t="shared" si="23"/>
        <v/>
      </c>
      <c r="B277" s="782"/>
      <c r="C277" s="7"/>
      <c r="D277" s="987"/>
      <c r="E277" s="987"/>
      <c r="F277" s="987"/>
      <c r="G277" s="897">
        <v>89</v>
      </c>
      <c r="H277" s="996" t="s">
        <v>66</v>
      </c>
      <c r="I277" s="782"/>
      <c r="J277" s="782"/>
      <c r="K277" s="782"/>
      <c r="L277" s="782"/>
      <c r="M277" s="782"/>
      <c r="N277" s="782"/>
      <c r="O277" s="782"/>
      <c r="P277" s="782"/>
      <c r="Q277" s="782"/>
      <c r="R277" s="782"/>
      <c r="S277" s="782"/>
      <c r="T277" s="782"/>
      <c r="U277" s="782"/>
      <c r="V277" s="782"/>
      <c r="W277" s="782"/>
      <c r="X277" s="782"/>
      <c r="Y277" s="782"/>
      <c r="Z277" s="782"/>
      <c r="AA277" s="782"/>
      <c r="AB277" s="782"/>
      <c r="AC277" s="782"/>
      <c r="AD277" s="782"/>
      <c r="AE277" s="782"/>
      <c r="AF277" s="782"/>
    </row>
    <row r="278" spans="1:32" ht="13.2" hidden="1">
      <c r="A278" s="782" t="str">
        <f t="shared" si="23"/>
        <v/>
      </c>
      <c r="B278" s="782"/>
      <c r="C278" s="5"/>
      <c r="D278" s="987"/>
      <c r="E278" s="987"/>
      <c r="F278" s="987"/>
      <c r="G278" s="897">
        <v>90</v>
      </c>
      <c r="H278" s="997"/>
      <c r="I278" s="782"/>
      <c r="J278" s="782"/>
      <c r="K278" s="782"/>
      <c r="L278" s="782"/>
      <c r="M278" s="782"/>
      <c r="N278" s="782"/>
      <c r="O278" s="782"/>
      <c r="P278" s="782"/>
      <c r="Q278" s="782"/>
      <c r="R278" s="782"/>
      <c r="S278" s="782"/>
      <c r="T278" s="782"/>
      <c r="U278" s="782"/>
      <c r="V278" s="782"/>
      <c r="W278" s="782"/>
      <c r="X278" s="782"/>
      <c r="Y278" s="782"/>
      <c r="Z278" s="782"/>
      <c r="AA278" s="782"/>
      <c r="AB278" s="782"/>
      <c r="AC278" s="782"/>
      <c r="AD278" s="782"/>
      <c r="AE278" s="782"/>
      <c r="AF278" s="782"/>
    </row>
    <row r="279" spans="1:32" ht="13.2" hidden="1">
      <c r="A279" s="782" t="str">
        <f t="shared" si="23"/>
        <v/>
      </c>
      <c r="B279" s="782"/>
      <c r="C279" s="5"/>
      <c r="D279" s="987"/>
      <c r="E279" s="987"/>
      <c r="F279" s="987"/>
      <c r="G279" s="897">
        <v>91</v>
      </c>
      <c r="H279" s="996" t="s">
        <v>67</v>
      </c>
      <c r="I279" s="782"/>
      <c r="J279" s="782"/>
      <c r="K279" s="782"/>
      <c r="L279" s="782"/>
      <c r="M279" s="782"/>
      <c r="N279" s="782"/>
      <c r="O279" s="782"/>
      <c r="P279" s="782"/>
      <c r="Q279" s="782"/>
      <c r="R279" s="782"/>
      <c r="S279" s="782"/>
      <c r="T279" s="782"/>
      <c r="U279" s="782"/>
      <c r="V279" s="782"/>
      <c r="W279" s="782"/>
      <c r="X279" s="782"/>
      <c r="Y279" s="782"/>
      <c r="Z279" s="782"/>
      <c r="AA279" s="782"/>
      <c r="AB279" s="782"/>
      <c r="AC279" s="782"/>
      <c r="AD279" s="782"/>
      <c r="AE279" s="782"/>
      <c r="AF279" s="782"/>
    </row>
    <row r="280" spans="1:32" ht="13.2" hidden="1">
      <c r="A280" s="782" t="str">
        <f t="shared" si="23"/>
        <v/>
      </c>
      <c r="B280" s="782"/>
      <c r="C280" s="5"/>
      <c r="D280" s="987"/>
      <c r="E280" s="987"/>
      <c r="F280" s="987"/>
      <c r="G280" s="897">
        <v>92</v>
      </c>
      <c r="H280" s="997"/>
      <c r="I280" s="782"/>
      <c r="J280" s="782"/>
      <c r="K280" s="782"/>
      <c r="L280" s="782"/>
      <c r="M280" s="782"/>
      <c r="N280" s="782"/>
      <c r="O280" s="782"/>
      <c r="P280" s="782"/>
      <c r="Q280" s="782"/>
      <c r="R280" s="782"/>
      <c r="S280" s="782"/>
      <c r="T280" s="782"/>
      <c r="U280" s="782"/>
      <c r="V280" s="782"/>
      <c r="W280" s="782"/>
      <c r="X280" s="782"/>
      <c r="Y280" s="782"/>
      <c r="Z280" s="782"/>
      <c r="AA280" s="782"/>
      <c r="AB280" s="782"/>
      <c r="AC280" s="782"/>
      <c r="AD280" s="782"/>
      <c r="AE280" s="782"/>
      <c r="AF280" s="782"/>
    </row>
    <row r="281" spans="1:32" ht="13.2" hidden="1">
      <c r="A281" s="782" t="str">
        <f t="shared" si="23"/>
        <v/>
      </c>
      <c r="B281" s="782"/>
      <c r="C281" s="5"/>
      <c r="D281" s="987"/>
      <c r="E281" s="987"/>
      <c r="F281" s="987"/>
      <c r="G281" s="897">
        <v>93</v>
      </c>
      <c r="H281" s="989" t="s">
        <v>68</v>
      </c>
      <c r="I281" s="782"/>
      <c r="J281" s="782"/>
      <c r="K281" s="782"/>
      <c r="L281" s="782"/>
      <c r="M281" s="782"/>
      <c r="N281" s="782"/>
      <c r="O281" s="782"/>
      <c r="P281" s="782"/>
      <c r="Q281" s="782"/>
      <c r="R281" s="782"/>
      <c r="S281" s="782"/>
      <c r="T281" s="782"/>
      <c r="U281" s="782"/>
      <c r="V281" s="782"/>
      <c r="W281" s="782"/>
      <c r="X281" s="782"/>
      <c r="Y281" s="782"/>
      <c r="Z281" s="782"/>
      <c r="AA281" s="782"/>
      <c r="AB281" s="782"/>
      <c r="AC281" s="782"/>
      <c r="AD281" s="782"/>
      <c r="AE281" s="782"/>
      <c r="AF281" s="782"/>
    </row>
    <row r="282" spans="1:32" ht="13.2" hidden="1">
      <c r="A282" s="782" t="str">
        <f t="shared" si="23"/>
        <v/>
      </c>
      <c r="B282" s="782"/>
      <c r="C282" s="5"/>
      <c r="D282" s="987"/>
      <c r="E282" s="987"/>
      <c r="F282" s="987"/>
      <c r="G282" s="897">
        <v>94</v>
      </c>
      <c r="H282" s="989" t="s">
        <v>69</v>
      </c>
      <c r="I282" s="782"/>
      <c r="J282" s="782"/>
      <c r="K282" s="782"/>
      <c r="L282" s="782"/>
      <c r="M282" s="782"/>
      <c r="N282" s="782"/>
      <c r="O282" s="782"/>
      <c r="P282" s="782"/>
      <c r="Q282" s="782"/>
      <c r="R282" s="782"/>
      <c r="S282" s="782"/>
      <c r="T282" s="782"/>
      <c r="U282" s="782"/>
      <c r="V282" s="782"/>
      <c r="W282" s="782"/>
      <c r="X282" s="782"/>
      <c r="Y282" s="782"/>
      <c r="Z282" s="782"/>
      <c r="AA282" s="782"/>
      <c r="AB282" s="782"/>
      <c r="AC282" s="782"/>
      <c r="AD282" s="782"/>
      <c r="AE282" s="782"/>
      <c r="AF282" s="782"/>
    </row>
    <row r="283" spans="1:32" ht="13.2" hidden="1">
      <c r="A283" s="782" t="str">
        <f t="shared" si="23"/>
        <v/>
      </c>
      <c r="B283" s="782"/>
      <c r="C283" s="5" t="str">
        <f>HEX2BIN(A283,8)</f>
        <v>00000000</v>
      </c>
      <c r="D283" s="987"/>
      <c r="E283" s="987"/>
      <c r="F283" s="987"/>
      <c r="G283" s="897">
        <v>95</v>
      </c>
      <c r="H283" s="989" t="s">
        <v>70</v>
      </c>
      <c r="I283" s="782"/>
      <c r="J283" s="782"/>
      <c r="K283" s="782"/>
      <c r="L283" s="782"/>
      <c r="M283" s="782"/>
      <c r="N283" s="782"/>
      <c r="O283" s="782"/>
      <c r="P283" s="782"/>
      <c r="Q283" s="782"/>
      <c r="R283" s="782"/>
      <c r="S283" s="782"/>
      <c r="T283" s="782"/>
      <c r="U283" s="782"/>
      <c r="V283" s="782"/>
      <c r="W283" s="782"/>
      <c r="X283" s="782"/>
      <c r="Y283" s="782"/>
      <c r="Z283" s="782"/>
      <c r="AA283" s="782"/>
      <c r="AB283" s="782"/>
      <c r="AC283" s="782"/>
      <c r="AD283" s="782"/>
      <c r="AE283" s="782"/>
      <c r="AF283" s="782"/>
    </row>
    <row r="284" spans="1:32" ht="13.2" hidden="1">
      <c r="A284" s="782" t="str">
        <f t="shared" si="23"/>
        <v/>
      </c>
      <c r="B284" s="782"/>
      <c r="C284" s="5"/>
      <c r="D284" s="987"/>
      <c r="E284" s="987"/>
      <c r="F284" s="987"/>
      <c r="G284" s="897">
        <v>96</v>
      </c>
      <c r="H284" s="989" t="s">
        <v>71</v>
      </c>
      <c r="I284" s="782"/>
      <c r="J284" s="782"/>
      <c r="K284" s="782"/>
      <c r="L284" s="782"/>
      <c r="M284" s="782"/>
      <c r="N284" s="782"/>
      <c r="O284" s="782"/>
      <c r="P284" s="782"/>
      <c r="Q284" s="782"/>
      <c r="R284" s="782"/>
      <c r="S284" s="782"/>
      <c r="T284" s="782"/>
      <c r="U284" s="782"/>
      <c r="V284" s="782"/>
      <c r="W284" s="782"/>
      <c r="X284" s="782"/>
      <c r="Y284" s="782"/>
      <c r="Z284" s="782"/>
      <c r="AA284" s="782"/>
      <c r="AB284" s="782"/>
      <c r="AC284" s="782"/>
      <c r="AD284" s="782"/>
      <c r="AE284" s="782"/>
      <c r="AF284" s="782"/>
    </row>
    <row r="285" spans="1:32" ht="13.2" hidden="1">
      <c r="A285" s="782" t="str">
        <f t="shared" si="23"/>
        <v/>
      </c>
      <c r="B285" s="782"/>
      <c r="C285" s="5" t="str">
        <f>HEX2DEC(A286) &amp;":"&amp;HEX2DEC(A285)&amp;":"&amp;HEX2DEC(A284)</f>
        <v>0:0:0</v>
      </c>
      <c r="D285" s="987"/>
      <c r="E285" s="987"/>
      <c r="F285" s="987"/>
      <c r="G285" s="897">
        <v>97</v>
      </c>
      <c r="H285" s="989" t="s">
        <v>72</v>
      </c>
      <c r="I285" s="782"/>
      <c r="J285" s="782"/>
      <c r="K285" s="782"/>
      <c r="L285" s="782"/>
      <c r="M285" s="782"/>
      <c r="N285" s="782"/>
      <c r="O285" s="782"/>
      <c r="P285" s="782"/>
      <c r="Q285" s="782"/>
      <c r="R285" s="782"/>
      <c r="S285" s="782"/>
      <c r="T285" s="782"/>
      <c r="U285" s="782"/>
      <c r="V285" s="782"/>
      <c r="W285" s="782"/>
      <c r="X285" s="782"/>
      <c r="Y285" s="782"/>
      <c r="Z285" s="782"/>
      <c r="AA285" s="782"/>
      <c r="AB285" s="782"/>
      <c r="AC285" s="782"/>
      <c r="AD285" s="782"/>
      <c r="AE285" s="782"/>
      <c r="AF285" s="782"/>
    </row>
    <row r="286" spans="1:32" ht="13.2" hidden="1">
      <c r="A286" s="782" t="str">
        <f t="shared" si="23"/>
        <v/>
      </c>
      <c r="B286" s="782"/>
      <c r="C286" s="5"/>
      <c r="D286" s="987"/>
      <c r="E286" s="987"/>
      <c r="F286" s="987"/>
      <c r="G286" s="897">
        <v>98</v>
      </c>
      <c r="H286" s="989" t="s">
        <v>73</v>
      </c>
      <c r="I286" s="782"/>
      <c r="J286" s="782"/>
      <c r="K286" s="782"/>
      <c r="L286" s="782"/>
      <c r="M286" s="782"/>
      <c r="N286" s="782"/>
      <c r="O286" s="782"/>
      <c r="P286" s="782"/>
      <c r="Q286" s="782"/>
      <c r="R286" s="782"/>
      <c r="S286" s="782"/>
      <c r="T286" s="782"/>
      <c r="U286" s="782"/>
      <c r="V286" s="782"/>
      <c r="W286" s="782"/>
      <c r="X286" s="782"/>
      <c r="Y286" s="782"/>
      <c r="Z286" s="782"/>
      <c r="AA286" s="782"/>
      <c r="AB286" s="782"/>
      <c r="AC286" s="782"/>
      <c r="AD286" s="782"/>
      <c r="AE286" s="782"/>
      <c r="AF286" s="782"/>
    </row>
    <row r="287" spans="1:32" ht="13.2" hidden="1">
      <c r="A287" s="782" t="str">
        <f t="shared" si="23"/>
        <v/>
      </c>
      <c r="B287" s="782"/>
      <c r="C287" s="6">
        <f>HEX2DEC(A287)</f>
        <v>0</v>
      </c>
      <c r="D287" s="987"/>
      <c r="E287" s="987"/>
      <c r="F287" s="987"/>
      <c r="G287" s="897">
        <v>99</v>
      </c>
      <c r="H287" s="989" t="s">
        <v>74</v>
      </c>
      <c r="I287" s="782"/>
      <c r="J287" s="782"/>
      <c r="K287" s="782"/>
      <c r="L287" s="782"/>
      <c r="M287" s="782"/>
      <c r="N287" s="782"/>
      <c r="O287" s="782"/>
      <c r="P287" s="782"/>
      <c r="Q287" s="782"/>
      <c r="R287" s="782"/>
      <c r="S287" s="782"/>
      <c r="T287" s="782"/>
      <c r="U287" s="782"/>
      <c r="V287" s="782"/>
      <c r="W287" s="782"/>
      <c r="X287" s="782"/>
      <c r="Y287" s="782"/>
      <c r="Z287" s="782"/>
      <c r="AA287" s="782"/>
      <c r="AB287" s="782"/>
      <c r="AC287" s="782"/>
      <c r="AD287" s="782"/>
      <c r="AE287" s="782"/>
      <c r="AF287" s="782"/>
    </row>
    <row r="288" spans="1:32" ht="13.2" hidden="1">
      <c r="A288" s="782" t="str">
        <f t="shared" si="23"/>
        <v/>
      </c>
      <c r="B288" s="782"/>
      <c r="C288" s="5"/>
      <c r="D288" s="987"/>
      <c r="E288" s="987"/>
      <c r="F288" s="987"/>
      <c r="G288" s="897">
        <v>100</v>
      </c>
      <c r="H288" s="989" t="s">
        <v>75</v>
      </c>
      <c r="I288" s="782"/>
      <c r="J288" s="782"/>
      <c r="K288" s="782"/>
      <c r="L288" s="782"/>
      <c r="M288" s="782"/>
      <c r="N288" s="782"/>
      <c r="O288" s="782"/>
      <c r="P288" s="782"/>
      <c r="Q288" s="782"/>
      <c r="R288" s="782"/>
      <c r="S288" s="782"/>
      <c r="T288" s="782"/>
      <c r="U288" s="782"/>
      <c r="V288" s="782"/>
      <c r="W288" s="782"/>
      <c r="X288" s="782"/>
      <c r="Y288" s="782"/>
      <c r="Z288" s="782"/>
      <c r="AA288" s="782"/>
      <c r="AB288" s="782"/>
      <c r="AC288" s="782"/>
      <c r="AD288" s="782"/>
      <c r="AE288" s="782"/>
      <c r="AF288" s="782"/>
    </row>
    <row r="289" spans="1:32" ht="13.2" hidden="1">
      <c r="A289" s="782" t="str">
        <f t="shared" si="23"/>
        <v/>
      </c>
      <c r="B289" s="782"/>
      <c r="C289" s="5"/>
      <c r="D289" s="987"/>
      <c r="E289" s="987"/>
      <c r="F289" s="987"/>
      <c r="G289" s="897">
        <v>101</v>
      </c>
      <c r="H289" s="994" t="s">
        <v>76</v>
      </c>
      <c r="I289" s="782"/>
      <c r="J289" s="782"/>
      <c r="K289" s="782"/>
      <c r="L289" s="782"/>
      <c r="M289" s="782"/>
      <c r="N289" s="782"/>
      <c r="O289" s="782"/>
      <c r="P289" s="782"/>
      <c r="Q289" s="782"/>
      <c r="R289" s="782"/>
      <c r="S289" s="782"/>
      <c r="T289" s="782"/>
      <c r="U289" s="782"/>
      <c r="V289" s="782"/>
      <c r="W289" s="782"/>
      <c r="X289" s="782"/>
      <c r="Y289" s="782"/>
      <c r="Z289" s="782"/>
      <c r="AA289" s="782"/>
      <c r="AB289" s="782"/>
      <c r="AC289" s="782"/>
      <c r="AD289" s="782"/>
      <c r="AE289" s="782"/>
      <c r="AF289" s="782"/>
    </row>
    <row r="290" spans="1:32" ht="13.2" hidden="1">
      <c r="A290" s="782" t="str">
        <f t="shared" si="23"/>
        <v/>
      </c>
      <c r="B290" s="782"/>
      <c r="C290" s="6">
        <f>HEX2DEC(A289) *256 +HEX2DEC(A290)</f>
        <v>0</v>
      </c>
      <c r="D290" s="987"/>
      <c r="E290" s="987"/>
      <c r="F290" s="987"/>
      <c r="G290" s="897">
        <v>102</v>
      </c>
      <c r="H290" s="995"/>
      <c r="I290" s="782"/>
      <c r="J290" s="782"/>
      <c r="K290" s="782"/>
      <c r="L290" s="782"/>
      <c r="M290" s="782"/>
      <c r="N290" s="782"/>
      <c r="O290" s="782"/>
      <c r="P290" s="782"/>
      <c r="Q290" s="782"/>
      <c r="R290" s="782"/>
      <c r="S290" s="782"/>
      <c r="T290" s="782"/>
      <c r="U290" s="782"/>
      <c r="V290" s="782"/>
      <c r="W290" s="782"/>
      <c r="X290" s="782"/>
      <c r="Y290" s="782"/>
      <c r="Z290" s="782"/>
      <c r="AA290" s="782"/>
      <c r="AB290" s="782"/>
      <c r="AC290" s="782"/>
      <c r="AD290" s="782"/>
      <c r="AE290" s="782"/>
      <c r="AF290" s="782"/>
    </row>
    <row r="291" spans="1:32" ht="13.2" hidden="1">
      <c r="A291" s="782" t="str">
        <f t="shared" si="23"/>
        <v/>
      </c>
      <c r="B291" s="782"/>
      <c r="C291" s="5" t="str">
        <f>HEX2BIN(A291,8)</f>
        <v>00000000</v>
      </c>
      <c r="D291" s="987"/>
      <c r="E291" s="987"/>
      <c r="F291" s="987"/>
      <c r="G291" s="897">
        <v>103</v>
      </c>
      <c r="H291" s="989" t="s">
        <v>77</v>
      </c>
      <c r="I291" s="782"/>
      <c r="J291" s="782"/>
      <c r="K291" s="782"/>
      <c r="L291" s="782"/>
      <c r="M291" s="782"/>
      <c r="N291" s="782"/>
      <c r="O291" s="782"/>
      <c r="P291" s="782"/>
      <c r="Q291" s="782"/>
      <c r="R291" s="782"/>
      <c r="S291" s="782"/>
      <c r="T291" s="782"/>
      <c r="U291" s="782"/>
      <c r="V291" s="782"/>
      <c r="W291" s="782"/>
      <c r="X291" s="782"/>
      <c r="Y291" s="782"/>
      <c r="Z291" s="782"/>
      <c r="AA291" s="782"/>
      <c r="AB291" s="782"/>
      <c r="AC291" s="782"/>
      <c r="AD291" s="782"/>
      <c r="AE291" s="782"/>
      <c r="AF291" s="782"/>
    </row>
    <row r="292" spans="1:32" ht="13.2" hidden="1">
      <c r="A292" s="782" t="str">
        <f t="shared" si="23"/>
        <v/>
      </c>
      <c r="B292" s="782"/>
      <c r="C292" s="5" t="str">
        <f>HEX2BIN(A292,8)</f>
        <v>00000000</v>
      </c>
      <c r="D292" s="987"/>
      <c r="E292" s="987"/>
      <c r="F292" s="987"/>
      <c r="G292" s="897">
        <v>104</v>
      </c>
      <c r="H292" s="989" t="s">
        <v>78</v>
      </c>
      <c r="I292" s="782"/>
      <c r="J292" s="782"/>
      <c r="K292" s="782"/>
      <c r="L292" s="782"/>
      <c r="M292" s="782"/>
      <c r="N292" s="782"/>
      <c r="O292" s="782"/>
      <c r="P292" s="782"/>
      <c r="Q292" s="782"/>
      <c r="R292" s="782"/>
      <c r="S292" s="782"/>
      <c r="T292" s="782"/>
      <c r="U292" s="782"/>
      <c r="V292" s="782"/>
      <c r="W292" s="782"/>
      <c r="X292" s="782"/>
      <c r="Y292" s="782"/>
      <c r="Z292" s="782"/>
      <c r="AA292" s="782"/>
      <c r="AB292" s="782"/>
      <c r="AC292" s="782"/>
      <c r="AD292" s="782"/>
      <c r="AE292" s="782"/>
      <c r="AF292" s="782"/>
    </row>
    <row r="293" spans="1:32" ht="13.2" hidden="1">
      <c r="A293" s="782" t="str">
        <f t="shared" si="23"/>
        <v/>
      </c>
      <c r="B293" s="782"/>
      <c r="C293" s="6">
        <f>HEX2DEC(A293)</f>
        <v>0</v>
      </c>
      <c r="D293" s="987"/>
      <c r="E293" s="987"/>
      <c r="F293" s="987"/>
      <c r="G293" s="897">
        <v>105</v>
      </c>
      <c r="H293" s="993" t="s">
        <v>79</v>
      </c>
      <c r="I293" s="782"/>
      <c r="J293" s="782"/>
      <c r="K293" s="782"/>
      <c r="L293" s="782"/>
      <c r="M293" s="782"/>
      <c r="N293" s="782"/>
      <c r="O293" s="782"/>
      <c r="P293" s="782"/>
      <c r="Q293" s="782"/>
      <c r="R293" s="782"/>
      <c r="S293" s="782"/>
      <c r="T293" s="782"/>
      <c r="U293" s="782"/>
      <c r="V293" s="782"/>
      <c r="W293" s="782"/>
      <c r="X293" s="782"/>
      <c r="Y293" s="782"/>
      <c r="Z293" s="782"/>
      <c r="AA293" s="782"/>
      <c r="AB293" s="782"/>
      <c r="AC293" s="782"/>
      <c r="AD293" s="782"/>
      <c r="AE293" s="782"/>
      <c r="AF293" s="782"/>
    </row>
    <row r="294" spans="1:32" ht="13.2" hidden="1">
      <c r="A294" s="782" t="str">
        <f t="shared" si="23"/>
        <v/>
      </c>
      <c r="B294" s="782"/>
      <c r="C294" s="5" t="str">
        <f>HEX2BIN(A294,8)</f>
        <v>00000000</v>
      </c>
      <c r="D294" s="987"/>
      <c r="E294" s="987"/>
      <c r="F294" s="987"/>
      <c r="G294" s="897">
        <v>106</v>
      </c>
      <c r="H294" s="989" t="s">
        <v>80</v>
      </c>
      <c r="I294" s="782"/>
      <c r="J294" s="782"/>
      <c r="K294" s="782"/>
      <c r="L294" s="782"/>
      <c r="M294" s="782"/>
      <c r="N294" s="782"/>
      <c r="O294" s="782"/>
      <c r="P294" s="782"/>
      <c r="Q294" s="782"/>
      <c r="R294" s="782"/>
      <c r="S294" s="782"/>
      <c r="T294" s="782"/>
      <c r="U294" s="782"/>
      <c r="V294" s="782"/>
      <c r="W294" s="782"/>
      <c r="X294" s="782"/>
      <c r="Y294" s="782"/>
      <c r="Z294" s="782"/>
      <c r="AA294" s="782"/>
      <c r="AB294" s="782"/>
      <c r="AC294" s="782"/>
      <c r="AD294" s="782"/>
      <c r="AE294" s="782"/>
      <c r="AF294" s="782"/>
    </row>
    <row r="295" spans="1:32" ht="13.2" hidden="1">
      <c r="A295" s="782" t="str">
        <f t="shared" si="23"/>
        <v/>
      </c>
      <c r="B295" s="782"/>
      <c r="C295" s="6">
        <f>HEX2DEC(A295)</f>
        <v>0</v>
      </c>
      <c r="D295" s="987"/>
      <c r="E295" s="987"/>
      <c r="F295" s="987"/>
      <c r="G295" s="897">
        <v>107</v>
      </c>
      <c r="H295" s="993" t="s">
        <v>226</v>
      </c>
      <c r="I295" s="782"/>
      <c r="J295" s="782"/>
      <c r="K295" s="782"/>
      <c r="L295" s="782"/>
      <c r="M295" s="782"/>
      <c r="N295" s="782"/>
      <c r="O295" s="782"/>
      <c r="P295" s="782"/>
      <c r="Q295" s="782"/>
      <c r="R295" s="782"/>
      <c r="S295" s="782"/>
      <c r="T295" s="782"/>
      <c r="U295" s="782"/>
      <c r="V295" s="782"/>
      <c r="W295" s="782"/>
      <c r="X295" s="782"/>
      <c r="Y295" s="782"/>
      <c r="Z295" s="782"/>
      <c r="AA295" s="782"/>
      <c r="AB295" s="782"/>
      <c r="AC295" s="782"/>
      <c r="AD295" s="782"/>
      <c r="AE295" s="782"/>
      <c r="AF295" s="782"/>
    </row>
    <row r="296" spans="1:32" ht="13.2" hidden="1">
      <c r="A296" s="782" t="str">
        <f t="shared" si="23"/>
        <v/>
      </c>
      <c r="B296" s="782"/>
      <c r="C296" s="6">
        <f>HEX2DEC(A296)</f>
        <v>0</v>
      </c>
      <c r="D296" s="987"/>
      <c r="E296" s="987"/>
      <c r="F296" s="987"/>
      <c r="G296" s="897">
        <v>108</v>
      </c>
      <c r="H296" s="993" t="s">
        <v>81</v>
      </c>
      <c r="I296" s="782"/>
      <c r="J296" s="782"/>
      <c r="K296" s="782"/>
      <c r="L296" s="782"/>
      <c r="M296" s="782"/>
      <c r="N296" s="782"/>
      <c r="O296" s="782"/>
      <c r="P296" s="782"/>
      <c r="Q296" s="782"/>
      <c r="R296" s="782"/>
      <c r="S296" s="782"/>
      <c r="T296" s="782"/>
      <c r="U296" s="782"/>
      <c r="V296" s="782"/>
      <c r="W296" s="782"/>
      <c r="X296" s="782"/>
      <c r="Y296" s="782"/>
      <c r="Z296" s="782"/>
      <c r="AA296" s="782"/>
      <c r="AB296" s="782"/>
      <c r="AC296" s="782"/>
      <c r="AD296" s="782"/>
      <c r="AE296" s="782"/>
      <c r="AF296" s="782"/>
    </row>
    <row r="297" spans="1:32" ht="13.2" hidden="1">
      <c r="A297" s="782" t="str">
        <f t="shared" si="23"/>
        <v/>
      </c>
      <c r="B297" s="782"/>
      <c r="C297" s="6">
        <f>HEX2DEC(A297)</f>
        <v>0</v>
      </c>
      <c r="D297" s="987"/>
      <c r="E297" s="987"/>
      <c r="F297" s="987"/>
      <c r="G297" s="897">
        <v>109</v>
      </c>
      <c r="H297" s="993" t="s">
        <v>82</v>
      </c>
      <c r="I297" s="782"/>
      <c r="J297" s="782"/>
      <c r="K297" s="782"/>
      <c r="L297" s="782"/>
      <c r="M297" s="782"/>
      <c r="N297" s="782"/>
      <c r="O297" s="782"/>
      <c r="P297" s="782"/>
      <c r="Q297" s="782"/>
      <c r="R297" s="782"/>
      <c r="S297" s="782"/>
      <c r="T297" s="782"/>
      <c r="U297" s="782"/>
      <c r="V297" s="782"/>
      <c r="W297" s="782"/>
      <c r="X297" s="782"/>
      <c r="Y297" s="782"/>
      <c r="Z297" s="782"/>
      <c r="AA297" s="782"/>
      <c r="AB297" s="782"/>
      <c r="AC297" s="782"/>
      <c r="AD297" s="782"/>
      <c r="AE297" s="782"/>
      <c r="AF297" s="782"/>
    </row>
    <row r="298" spans="1:32" ht="13.2" hidden="1">
      <c r="A298" s="782" t="str">
        <f t="shared" si="23"/>
        <v/>
      </c>
      <c r="B298" s="782"/>
      <c r="C298" s="6">
        <f>HEX2DEC(A298)</f>
        <v>0</v>
      </c>
      <c r="D298" s="987"/>
      <c r="E298" s="987"/>
      <c r="F298" s="987"/>
      <c r="G298" s="897">
        <v>110</v>
      </c>
      <c r="H298" s="993" t="s">
        <v>83</v>
      </c>
      <c r="I298" s="782"/>
      <c r="J298" s="782"/>
      <c r="K298" s="782"/>
      <c r="L298" s="782"/>
      <c r="M298" s="782"/>
      <c r="N298" s="782"/>
      <c r="O298" s="782"/>
      <c r="P298" s="782"/>
      <c r="Q298" s="782"/>
      <c r="R298" s="782"/>
      <c r="S298" s="782"/>
      <c r="T298" s="782"/>
      <c r="U298" s="782"/>
      <c r="V298" s="782"/>
      <c r="W298" s="782"/>
      <c r="X298" s="782"/>
      <c r="Y298" s="782"/>
      <c r="Z298" s="782"/>
      <c r="AA298" s="782"/>
      <c r="AB298" s="782"/>
      <c r="AC298" s="782"/>
      <c r="AD298" s="782"/>
      <c r="AE298" s="782"/>
      <c r="AF298" s="782"/>
    </row>
    <row r="299" spans="1:32" ht="13.2" hidden="1">
      <c r="A299" s="782" t="str">
        <f t="shared" si="23"/>
        <v/>
      </c>
      <c r="B299" s="782"/>
      <c r="C299" s="6">
        <f>(HEX2DEC(A299))/10</f>
        <v>0</v>
      </c>
      <c r="D299" s="987"/>
      <c r="E299" s="987"/>
      <c r="F299" s="987"/>
      <c r="G299" s="897">
        <v>111</v>
      </c>
      <c r="H299" s="993" t="s">
        <v>84</v>
      </c>
      <c r="I299" s="782"/>
      <c r="J299" s="782"/>
      <c r="K299" s="782"/>
      <c r="L299" s="782"/>
      <c r="M299" s="782"/>
      <c r="N299" s="782"/>
      <c r="O299" s="782"/>
      <c r="P299" s="782"/>
      <c r="Q299" s="782"/>
      <c r="R299" s="782"/>
      <c r="S299" s="782"/>
      <c r="T299" s="782"/>
      <c r="U299" s="782"/>
      <c r="V299" s="782"/>
      <c r="W299" s="782"/>
      <c r="X299" s="782"/>
      <c r="Y299" s="782"/>
      <c r="Z299" s="782"/>
      <c r="AA299" s="782"/>
      <c r="AB299" s="782"/>
      <c r="AC299" s="782"/>
      <c r="AD299" s="782"/>
      <c r="AE299" s="782"/>
      <c r="AF299" s="782"/>
    </row>
    <row r="300" spans="1:32" ht="13.2" hidden="1">
      <c r="A300" s="782" t="str">
        <f t="shared" si="23"/>
        <v/>
      </c>
      <c r="B300" s="782"/>
      <c r="C300" s="6">
        <f>HEX2DEC(A300)</f>
        <v>0</v>
      </c>
      <c r="D300" s="987"/>
      <c r="E300" s="987"/>
      <c r="F300" s="987"/>
      <c r="G300" s="897">
        <v>112</v>
      </c>
      <c r="H300" s="993" t="s">
        <v>227</v>
      </c>
      <c r="I300" s="782"/>
      <c r="J300" s="782"/>
      <c r="K300" s="782"/>
      <c r="L300" s="782"/>
      <c r="M300" s="782"/>
      <c r="N300" s="782"/>
      <c r="O300" s="782"/>
      <c r="P300" s="782"/>
      <c r="Q300" s="782"/>
      <c r="R300" s="782"/>
      <c r="S300" s="782"/>
      <c r="T300" s="782"/>
      <c r="U300" s="782"/>
      <c r="V300" s="782"/>
      <c r="W300" s="782"/>
      <c r="X300" s="782"/>
      <c r="Y300" s="782"/>
      <c r="Z300" s="782"/>
      <c r="AA300" s="782"/>
      <c r="AB300" s="782"/>
      <c r="AC300" s="782"/>
      <c r="AD300" s="782"/>
      <c r="AE300" s="782"/>
      <c r="AF300" s="782"/>
    </row>
    <row r="301" spans="1:32" ht="13.2" hidden="1">
      <c r="A301" s="782" t="str">
        <f t="shared" si="23"/>
        <v/>
      </c>
      <c r="B301" s="782"/>
      <c r="C301" s="6" t="str">
        <f>"0x"&amp;A301&amp;A302</f>
        <v>0x</v>
      </c>
      <c r="D301" s="987"/>
      <c r="E301" s="987"/>
      <c r="F301" s="987"/>
      <c r="G301" s="897">
        <v>113</v>
      </c>
      <c r="H301" s="988" t="s">
        <v>85</v>
      </c>
      <c r="I301" s="782">
        <f>C29+15</f>
        <v>53</v>
      </c>
      <c r="J301" s="782"/>
      <c r="K301" s="782"/>
      <c r="L301" s="782"/>
      <c r="M301" s="782"/>
      <c r="N301" s="782"/>
      <c r="O301" s="782"/>
      <c r="P301" s="782"/>
      <c r="Q301" s="782"/>
      <c r="R301" s="782"/>
      <c r="S301" s="782"/>
      <c r="T301" s="782"/>
      <c r="U301" s="782"/>
      <c r="V301" s="782"/>
      <c r="W301" s="782"/>
      <c r="X301" s="782"/>
      <c r="Y301" s="782"/>
      <c r="Z301" s="782"/>
      <c r="AA301" s="782"/>
      <c r="AB301" s="782"/>
      <c r="AC301" s="782"/>
      <c r="AD301" s="782"/>
      <c r="AE301" s="782"/>
      <c r="AF301" s="782"/>
    </row>
    <row r="302" spans="1:32" ht="13.2" hidden="1">
      <c r="A302" s="782" t="str">
        <f t="shared" si="23"/>
        <v/>
      </c>
      <c r="B302" s="782"/>
      <c r="C302" s="6"/>
      <c r="D302" s="987"/>
      <c r="E302" s="987"/>
      <c r="F302" s="987"/>
      <c r="G302" s="897">
        <v>114</v>
      </c>
      <c r="H302" s="988"/>
      <c r="I302" s="782"/>
      <c r="J302" s="782"/>
      <c r="K302" s="782"/>
      <c r="L302" s="782"/>
      <c r="M302" s="782"/>
      <c r="N302" s="782"/>
      <c r="O302" s="782"/>
      <c r="P302" s="782"/>
      <c r="Q302" s="782"/>
      <c r="R302" s="782"/>
      <c r="S302" s="782"/>
      <c r="T302" s="782"/>
      <c r="U302" s="782"/>
      <c r="V302" s="782"/>
      <c r="W302" s="782"/>
      <c r="X302" s="782"/>
      <c r="Y302" s="782"/>
      <c r="Z302" s="782"/>
      <c r="AA302" s="782"/>
      <c r="AB302" s="782"/>
      <c r="AC302" s="782"/>
      <c r="AD302" s="782"/>
      <c r="AE302" s="782"/>
      <c r="AF302" s="782"/>
    </row>
    <row r="303" spans="1:32" ht="13.2" hidden="1">
      <c r="A303" s="782" t="e">
        <f>#REF!</f>
        <v>#REF!</v>
      </c>
      <c r="B303" s="782"/>
      <c r="C303" s="5"/>
      <c r="D303" s="987"/>
      <c r="E303" s="987"/>
      <c r="F303" s="987"/>
      <c r="G303" s="897">
        <v>115</v>
      </c>
      <c r="H303" s="988"/>
      <c r="I303" s="782"/>
      <c r="J303" s="782"/>
      <c r="K303" s="782"/>
      <c r="L303" s="782"/>
      <c r="M303" s="782"/>
      <c r="N303" s="782"/>
      <c r="O303" s="782"/>
      <c r="P303" s="782"/>
      <c r="Q303" s="782"/>
      <c r="R303" s="782"/>
      <c r="S303" s="782"/>
      <c r="T303" s="782"/>
      <c r="U303" s="782"/>
      <c r="V303" s="782"/>
      <c r="W303" s="782"/>
      <c r="X303" s="782"/>
      <c r="Y303" s="782"/>
      <c r="Z303" s="782"/>
      <c r="AA303" s="782"/>
      <c r="AB303" s="782"/>
      <c r="AC303" s="782"/>
      <c r="AD303" s="782"/>
      <c r="AE303" s="782"/>
      <c r="AF303" s="782"/>
    </row>
    <row r="304" spans="1:32" ht="13.2" hidden="1">
      <c r="A304" s="782"/>
      <c r="B304" s="782"/>
      <c r="C304" s="782"/>
      <c r="D304" s="782"/>
      <c r="E304" s="782"/>
      <c r="F304" s="782"/>
      <c r="G304" s="897"/>
      <c r="H304" s="782"/>
      <c r="I304" s="782"/>
      <c r="J304" s="782"/>
      <c r="K304" s="782"/>
      <c r="L304" s="782"/>
      <c r="M304" s="782"/>
      <c r="N304" s="782"/>
      <c r="O304" s="782"/>
      <c r="P304" s="782"/>
      <c r="Q304" s="782"/>
      <c r="R304" s="782"/>
      <c r="S304" s="782"/>
      <c r="T304" s="782"/>
      <c r="U304" s="782"/>
      <c r="V304" s="782"/>
      <c r="W304" s="782"/>
      <c r="X304" s="782"/>
      <c r="Y304" s="782"/>
      <c r="Z304" s="782"/>
      <c r="AA304" s="782"/>
      <c r="AB304" s="782"/>
      <c r="AC304" s="782"/>
      <c r="AD304" s="782"/>
      <c r="AE304" s="782"/>
      <c r="AF304" s="782"/>
    </row>
    <row r="305" spans="1:32" ht="13.2" hidden="1">
      <c r="A305" s="782"/>
      <c r="B305" s="782"/>
      <c r="C305" s="782"/>
      <c r="D305" s="782"/>
      <c r="E305" s="782"/>
      <c r="F305" s="782"/>
      <c r="G305" s="897"/>
      <c r="H305" s="782"/>
      <c r="I305" s="782"/>
      <c r="J305" s="782"/>
      <c r="K305" s="782"/>
      <c r="L305" s="782"/>
      <c r="M305" s="782"/>
      <c r="N305" s="782"/>
      <c r="O305" s="782"/>
      <c r="P305" s="782"/>
      <c r="Q305" s="782"/>
      <c r="R305" s="782"/>
      <c r="S305" s="782"/>
      <c r="T305" s="782"/>
      <c r="U305" s="782"/>
      <c r="V305" s="782"/>
      <c r="W305" s="782"/>
      <c r="X305" s="782"/>
      <c r="Y305" s="782"/>
      <c r="Z305" s="782"/>
      <c r="AA305" s="782"/>
      <c r="AB305" s="782"/>
      <c r="AC305" s="782"/>
      <c r="AD305" s="782"/>
      <c r="AE305" s="782"/>
      <c r="AF305" s="782"/>
    </row>
    <row r="306" spans="1:32" ht="13.2" hidden="1">
      <c r="A306" s="782"/>
      <c r="B306" s="782"/>
      <c r="C306" s="782"/>
      <c r="D306" s="782"/>
      <c r="E306" s="782"/>
      <c r="F306" s="782"/>
      <c r="G306" s="897"/>
      <c r="H306" s="782"/>
      <c r="I306" s="782"/>
      <c r="J306" s="782"/>
      <c r="K306" s="782"/>
      <c r="L306" s="782"/>
      <c r="M306" s="782"/>
      <c r="N306" s="782"/>
      <c r="O306" s="782"/>
      <c r="P306" s="782"/>
      <c r="Q306" s="782"/>
      <c r="R306" s="782"/>
      <c r="S306" s="782"/>
      <c r="T306" s="782"/>
      <c r="U306" s="782"/>
      <c r="V306" s="782"/>
      <c r="W306" s="782"/>
      <c r="X306" s="782"/>
      <c r="Y306" s="782"/>
      <c r="Z306" s="782"/>
      <c r="AA306" s="782"/>
      <c r="AB306" s="782"/>
      <c r="AC306" s="782"/>
      <c r="AD306" s="782"/>
      <c r="AE306" s="782"/>
      <c r="AF306" s="782"/>
    </row>
    <row r="307" spans="1:32" ht="13.2" hidden="1">
      <c r="A307" s="782"/>
      <c r="B307" s="782"/>
      <c r="C307" s="782"/>
      <c r="D307" s="782"/>
      <c r="E307" s="782"/>
      <c r="F307" s="782"/>
      <c r="G307" s="897"/>
      <c r="H307" s="782"/>
      <c r="I307" s="782"/>
      <c r="J307" s="782"/>
      <c r="K307" s="782"/>
      <c r="L307" s="782"/>
      <c r="M307" s="782"/>
      <c r="N307" s="782"/>
      <c r="O307" s="782"/>
      <c r="P307" s="782"/>
      <c r="Q307" s="782"/>
      <c r="R307" s="782"/>
      <c r="S307" s="782"/>
      <c r="T307" s="782"/>
      <c r="U307" s="782"/>
      <c r="V307" s="782"/>
      <c r="W307" s="782"/>
      <c r="X307" s="782"/>
      <c r="Y307" s="782"/>
      <c r="Z307" s="782"/>
      <c r="AA307" s="782"/>
      <c r="AB307" s="782"/>
      <c r="AC307" s="782"/>
      <c r="AD307" s="782"/>
      <c r="AE307" s="782"/>
      <c r="AF307" s="782"/>
    </row>
    <row r="308" spans="1:32" ht="13.2" hidden="1">
      <c r="A308" s="782"/>
      <c r="B308" s="782"/>
      <c r="C308" s="782"/>
      <c r="D308" s="782"/>
      <c r="E308" s="782"/>
      <c r="F308" s="782"/>
      <c r="G308" s="897"/>
      <c r="H308" s="782"/>
      <c r="I308" s="782"/>
      <c r="J308" s="782"/>
      <c r="K308" s="782"/>
      <c r="L308" s="156"/>
      <c r="M308" s="156"/>
      <c r="N308" s="156"/>
      <c r="O308" s="156"/>
      <c r="P308" s="156"/>
      <c r="Q308" s="156"/>
      <c r="R308" s="156"/>
      <c r="S308" s="156"/>
      <c r="T308" s="156"/>
      <c r="U308" s="156"/>
      <c r="V308" s="156"/>
      <c r="W308" s="156"/>
      <c r="X308" s="156"/>
      <c r="Y308" s="156"/>
      <c r="Z308" s="156"/>
      <c r="AA308" s="782"/>
      <c r="AB308" s="782"/>
      <c r="AC308" s="782"/>
      <c r="AD308" s="782"/>
      <c r="AE308" s="782"/>
      <c r="AF308" s="782"/>
    </row>
    <row r="309" spans="1:32" ht="13.2" hidden="1">
      <c r="A309" s="782"/>
      <c r="B309" s="782"/>
      <c r="C309" s="782"/>
      <c r="D309" s="782"/>
      <c r="E309" s="782"/>
      <c r="F309" s="782"/>
      <c r="G309" s="897"/>
      <c r="H309" s="782"/>
      <c r="I309" s="782"/>
      <c r="J309" s="782"/>
      <c r="K309" s="782"/>
      <c r="L309" s="156"/>
      <c r="M309" s="156"/>
      <c r="N309" s="156"/>
      <c r="O309" s="156"/>
      <c r="P309" s="156"/>
      <c r="Q309" s="156"/>
      <c r="R309" s="156"/>
      <c r="S309" s="156"/>
      <c r="T309" s="156"/>
      <c r="U309" s="156"/>
      <c r="V309" s="156"/>
      <c r="W309" s="156"/>
      <c r="X309" s="156"/>
      <c r="Y309" s="156"/>
      <c r="Z309" s="156"/>
      <c r="AA309" s="782"/>
      <c r="AB309" s="782"/>
      <c r="AC309" s="782"/>
      <c r="AD309" s="782"/>
      <c r="AE309" s="782"/>
      <c r="AF309" s="782"/>
    </row>
    <row r="310" spans="1:32" ht="13.2" hidden="1">
      <c r="A310" s="782"/>
      <c r="B310" s="782"/>
      <c r="C310" s="782"/>
      <c r="D310" s="782"/>
      <c r="E310" s="782"/>
      <c r="F310" s="782"/>
      <c r="G310" s="897"/>
      <c r="H310" s="782"/>
      <c r="I310" s="782"/>
      <c r="J310" s="782"/>
      <c r="K310" s="782"/>
      <c r="L310" s="156"/>
      <c r="M310" s="156"/>
      <c r="N310" s="156"/>
      <c r="O310" s="156"/>
      <c r="P310" s="156"/>
      <c r="Q310" s="156"/>
      <c r="R310" s="156"/>
      <c r="S310" s="156"/>
      <c r="T310" s="156"/>
      <c r="U310" s="156"/>
      <c r="V310" s="156"/>
      <c r="W310" s="156"/>
      <c r="X310" s="156"/>
      <c r="Y310" s="156"/>
      <c r="Z310" s="156"/>
      <c r="AA310" s="782"/>
      <c r="AB310" s="782"/>
      <c r="AC310" s="782"/>
      <c r="AD310" s="782"/>
      <c r="AE310" s="782"/>
      <c r="AF310" s="782"/>
    </row>
    <row r="311" spans="1:32" ht="13.2" hidden="1">
      <c r="A311" s="782"/>
      <c r="B311" s="782"/>
      <c r="C311" s="782"/>
      <c r="D311" s="782"/>
      <c r="E311" s="782"/>
      <c r="F311" s="782"/>
      <c r="G311" s="897"/>
      <c r="H311" s="782"/>
      <c r="I311" s="782"/>
      <c r="J311" s="782"/>
      <c r="K311" s="782"/>
      <c r="L311" s="156"/>
      <c r="M311" s="156"/>
      <c r="N311" s="156"/>
      <c r="O311" s="156"/>
      <c r="P311" s="156"/>
      <c r="Q311" s="156"/>
      <c r="R311" s="156"/>
      <c r="S311" s="156"/>
      <c r="T311" s="156"/>
      <c r="U311" s="156"/>
      <c r="V311" s="156"/>
      <c r="W311" s="156"/>
      <c r="X311" s="156"/>
      <c r="Y311" s="156"/>
      <c r="Z311" s="156"/>
      <c r="AA311" s="782"/>
      <c r="AB311" s="782"/>
      <c r="AC311" s="782"/>
      <c r="AD311" s="782"/>
      <c r="AE311" s="782"/>
      <c r="AF311" s="782"/>
    </row>
    <row r="312" spans="1:32" ht="13.2" hidden="1">
      <c r="A312" s="782"/>
      <c r="B312" s="782"/>
      <c r="C312" s="782"/>
      <c r="D312" s="782"/>
      <c r="E312" s="782"/>
      <c r="F312" s="782"/>
      <c r="G312" s="897"/>
      <c r="H312" s="782"/>
      <c r="I312" s="782"/>
      <c r="J312" s="782"/>
      <c r="K312" s="782"/>
      <c r="L312" s="156"/>
      <c r="M312" s="156"/>
      <c r="N312" s="156"/>
      <c r="O312" s="156"/>
      <c r="P312" s="156"/>
      <c r="Q312" s="156"/>
      <c r="R312" s="156"/>
      <c r="S312" s="156"/>
      <c r="T312" s="156"/>
      <c r="U312" s="156"/>
      <c r="V312" s="156"/>
      <c r="W312" s="156"/>
      <c r="X312" s="156"/>
      <c r="Y312" s="156"/>
      <c r="Z312" s="156"/>
      <c r="AA312" s="782"/>
      <c r="AB312" s="782"/>
      <c r="AC312" s="782"/>
      <c r="AD312" s="782"/>
      <c r="AE312" s="782"/>
      <c r="AF312" s="782"/>
    </row>
    <row r="313" spans="1:32" ht="13.2" hidden="1">
      <c r="A313" s="782"/>
      <c r="B313" s="782"/>
      <c r="C313" s="156"/>
      <c r="D313" s="156"/>
      <c r="E313" s="156"/>
      <c r="F313" s="156"/>
      <c r="G313" s="580"/>
      <c r="H313" s="156"/>
      <c r="I313" s="782"/>
      <c r="J313" s="782"/>
      <c r="K313" s="782"/>
      <c r="L313" s="156"/>
      <c r="M313" s="156"/>
      <c r="N313" s="156"/>
      <c r="O313" s="156"/>
      <c r="P313" s="156"/>
      <c r="Q313" s="156"/>
      <c r="R313" s="156"/>
      <c r="S313" s="156"/>
      <c r="T313" s="156"/>
      <c r="U313" s="156"/>
      <c r="V313" s="156"/>
      <c r="W313" s="156"/>
      <c r="X313" s="156"/>
      <c r="Y313" s="156"/>
      <c r="Z313" s="156"/>
      <c r="AA313" s="782"/>
      <c r="AB313" s="782"/>
      <c r="AC313" s="782"/>
      <c r="AD313" s="782"/>
      <c r="AE313" s="782"/>
      <c r="AF313" s="782"/>
    </row>
    <row r="314" spans="1:32" ht="13.2" hidden="1">
      <c r="A314" s="782"/>
      <c r="B314" s="782"/>
      <c r="C314" s="156"/>
      <c r="D314" s="156"/>
      <c r="E314" s="156"/>
      <c r="F314" s="156"/>
      <c r="G314" s="580"/>
      <c r="H314" s="156"/>
      <c r="I314" s="156"/>
      <c r="J314" s="156"/>
      <c r="K314" s="156"/>
      <c r="L314" s="156"/>
      <c r="M314" s="156"/>
      <c r="N314" s="156"/>
      <c r="O314" s="156"/>
      <c r="P314" s="156"/>
      <c r="Q314" s="156"/>
      <c r="R314" s="156"/>
      <c r="S314" s="156"/>
      <c r="T314" s="156"/>
      <c r="U314" s="156"/>
      <c r="V314" s="156"/>
      <c r="W314" s="156"/>
      <c r="X314" s="156"/>
      <c r="Y314" s="156"/>
      <c r="Z314" s="156"/>
      <c r="AA314" s="156"/>
    </row>
    <row r="315" spans="1:32" ht="13.2" hidden="1">
      <c r="A315" s="782"/>
      <c r="B315" s="782"/>
      <c r="C315" s="156"/>
      <c r="D315" s="156"/>
      <c r="E315" s="156"/>
      <c r="F315" s="156"/>
      <c r="G315" s="580"/>
      <c r="H315" s="156"/>
      <c r="I315" s="156"/>
      <c r="J315" s="156"/>
      <c r="K315" s="156"/>
      <c r="L315" s="156"/>
      <c r="M315" s="156"/>
      <c r="N315" s="156"/>
      <c r="O315" s="156"/>
      <c r="P315" s="156"/>
      <c r="Q315" s="156"/>
      <c r="R315" s="156"/>
      <c r="S315" s="156"/>
      <c r="T315" s="156"/>
      <c r="U315" s="156"/>
      <c r="V315" s="156"/>
      <c r="W315" s="156"/>
      <c r="X315" s="156"/>
      <c r="Y315" s="156"/>
      <c r="Z315" s="156"/>
      <c r="AA315" s="156"/>
    </row>
    <row r="316" spans="1:32" ht="13.2" hidden="1">
      <c r="A316" s="156"/>
      <c r="B316" s="156"/>
      <c r="C316" s="156"/>
      <c r="D316" s="156"/>
      <c r="E316" s="156"/>
      <c r="F316" s="156"/>
      <c r="G316" s="580"/>
      <c r="H316" s="156"/>
      <c r="I316" s="156"/>
      <c r="J316" s="156"/>
      <c r="K316" s="156"/>
      <c r="L316" s="156"/>
      <c r="M316" s="156"/>
      <c r="N316" s="156"/>
      <c r="O316" s="156"/>
      <c r="P316" s="156"/>
      <c r="Q316" s="156"/>
      <c r="R316" s="156"/>
      <c r="S316" s="156"/>
      <c r="T316" s="156"/>
      <c r="U316" s="156"/>
      <c r="V316" s="156"/>
      <c r="W316" s="156"/>
      <c r="X316" s="156"/>
      <c r="Y316" s="156"/>
      <c r="Z316" s="156"/>
      <c r="AA316" s="156"/>
    </row>
    <row r="317" spans="1:32" ht="13.2" hidden="1">
      <c r="A317" s="156"/>
      <c r="B317" s="156"/>
      <c r="C317" s="156"/>
      <c r="D317" s="156"/>
      <c r="E317" s="156"/>
      <c r="F317" s="156"/>
      <c r="G317" s="580"/>
      <c r="H317" s="156"/>
      <c r="I317" s="156"/>
      <c r="J317" s="156"/>
      <c r="K317" s="156"/>
      <c r="L317" s="156"/>
      <c r="M317" s="156"/>
      <c r="N317" s="156"/>
      <c r="O317" s="156"/>
      <c r="P317" s="156"/>
      <c r="Q317" s="156"/>
      <c r="R317" s="156"/>
      <c r="S317" s="156"/>
      <c r="T317" s="156"/>
      <c r="U317" s="156"/>
      <c r="V317" s="156"/>
      <c r="W317" s="156"/>
      <c r="X317" s="156"/>
      <c r="Y317" s="156"/>
      <c r="Z317" s="156"/>
      <c r="AA317" s="156"/>
    </row>
    <row r="318" spans="1:32" ht="13.2" hidden="1">
      <c r="A318" s="156"/>
      <c r="B318" s="156"/>
      <c r="C318" s="156"/>
      <c r="D318" s="156"/>
      <c r="E318" s="156"/>
      <c r="F318" s="156"/>
      <c r="G318" s="580"/>
      <c r="H318" s="156"/>
      <c r="I318" s="156"/>
      <c r="J318" s="156"/>
      <c r="K318" s="156"/>
      <c r="L318" s="156"/>
      <c r="M318" s="156"/>
      <c r="N318" s="156"/>
      <c r="O318" s="156"/>
      <c r="P318" s="156"/>
      <c r="Q318" s="156"/>
      <c r="R318" s="156"/>
      <c r="S318" s="156"/>
      <c r="T318" s="156"/>
      <c r="U318" s="156"/>
      <c r="V318" s="156"/>
      <c r="W318" s="156"/>
      <c r="X318" s="156"/>
      <c r="Y318" s="156"/>
      <c r="Z318" s="156"/>
      <c r="AA318" s="156"/>
    </row>
    <row r="319" spans="1:32" ht="13.2" hidden="1">
      <c r="A319" s="156"/>
      <c r="B319" s="156"/>
      <c r="C319" s="156"/>
      <c r="D319" s="156"/>
      <c r="E319" s="156"/>
      <c r="F319" s="156"/>
      <c r="G319" s="580"/>
      <c r="H319" s="156"/>
      <c r="I319" s="156"/>
      <c r="J319" s="156"/>
      <c r="K319" s="156"/>
      <c r="L319" s="156"/>
      <c r="M319" s="156"/>
      <c r="N319" s="156"/>
      <c r="O319" s="156"/>
      <c r="P319" s="156"/>
      <c r="Q319" s="156"/>
      <c r="R319" s="156"/>
      <c r="S319" s="156"/>
      <c r="T319" s="156"/>
      <c r="U319" s="156"/>
      <c r="V319" s="156"/>
      <c r="W319" s="156"/>
      <c r="X319" s="156"/>
      <c r="Y319" s="156"/>
      <c r="Z319" s="156"/>
      <c r="AA319" s="156"/>
    </row>
    <row r="320" spans="1:32" ht="13.2" hidden="1">
      <c r="A320" s="156"/>
      <c r="B320" s="156"/>
      <c r="C320" s="156"/>
      <c r="D320" s="156"/>
      <c r="E320" s="156"/>
      <c r="F320" s="156"/>
      <c r="G320" s="580"/>
      <c r="H320" s="156"/>
      <c r="I320" s="156"/>
      <c r="J320" s="156"/>
      <c r="K320" s="156"/>
      <c r="L320" s="156"/>
      <c r="M320" s="156"/>
      <c r="N320" s="156"/>
      <c r="O320" s="156"/>
      <c r="P320" s="156"/>
      <c r="Q320" s="156"/>
      <c r="R320" s="156"/>
      <c r="S320" s="156"/>
      <c r="T320" s="156"/>
      <c r="U320" s="156"/>
      <c r="V320" s="156"/>
      <c r="W320" s="156"/>
      <c r="X320" s="156"/>
      <c r="Y320" s="156"/>
      <c r="Z320" s="156"/>
      <c r="AA320" s="156"/>
    </row>
    <row r="321" spans="7:7" s="156" customFormat="1" ht="13.2" hidden="1">
      <c r="G321" s="580"/>
    </row>
    <row r="322" spans="7:7" s="156" customFormat="1" ht="13.2" hidden="1">
      <c r="G322" s="580"/>
    </row>
    <row r="323" spans="7:7" s="156" customFormat="1" ht="13.2" hidden="1">
      <c r="G323" s="580"/>
    </row>
    <row r="324" spans="7:7" s="156" customFormat="1" ht="13.2" hidden="1">
      <c r="G324" s="580"/>
    </row>
    <row r="325" spans="7:7" s="156" customFormat="1" ht="13.2" hidden="1">
      <c r="G325" s="580"/>
    </row>
    <row r="326" spans="7:7" s="156" customFormat="1" ht="13.2" hidden="1">
      <c r="G326" s="580"/>
    </row>
    <row r="327" spans="7:7" s="156" customFormat="1" ht="13.2" hidden="1">
      <c r="G327" s="580"/>
    </row>
    <row r="328" spans="7:7" s="156" customFormat="1" ht="13.2" hidden="1">
      <c r="G328" s="580"/>
    </row>
    <row r="329" spans="7:7" s="156" customFormat="1" ht="13.2" hidden="1"/>
    <row r="330" spans="7:7" s="156" customFormat="1" ht="13.2" hidden="1"/>
    <row r="331" spans="7:7" s="156" customFormat="1" ht="13.2" hidden="1"/>
    <row r="332" spans="7:7" s="156" customFormat="1" ht="13.2" hidden="1"/>
    <row r="333" spans="7:7" s="156" customFormat="1" ht="13.2" hidden="1"/>
    <row r="334" spans="7:7" s="156" customFormat="1" ht="13.2" hidden="1"/>
    <row r="335" spans="7:7" s="156" customFormat="1" ht="13.2" hidden="1"/>
    <row r="336" spans="7:7" s="156" customFormat="1" ht="13.2" hidden="1"/>
    <row r="337" s="156" customFormat="1" ht="13.2" hidden="1"/>
    <row r="338" s="156" customFormat="1" ht="13.2" hidden="1"/>
    <row r="339" s="156" customFormat="1" ht="13.2" hidden="1"/>
    <row r="340" s="156" customFormat="1" ht="13.2" hidden="1"/>
    <row r="341" s="156" customFormat="1" ht="13.2" hidden="1"/>
    <row r="342" s="156" customFormat="1" ht="13.2" hidden="1"/>
    <row r="343" s="156" customFormat="1" ht="13.2" hidden="1"/>
    <row r="344" s="156" customFormat="1" ht="13.2" hidden="1"/>
    <row r="345" s="156" customFormat="1" ht="13.2" hidden="1"/>
    <row r="346" s="156" customFormat="1" ht="13.2" hidden="1"/>
    <row r="347" s="156" customFormat="1" ht="13.2" hidden="1"/>
    <row r="348" s="156" customFormat="1" ht="13.2" hidden="1"/>
    <row r="349" s="156" customFormat="1" ht="13.2" hidden="1"/>
    <row r="350" s="156" customFormat="1" ht="13.2" hidden="1"/>
    <row r="351" s="156" customFormat="1" ht="13.2" hidden="1"/>
    <row r="352" s="156" customFormat="1" ht="13.2" hidden="1"/>
    <row r="353" spans="1:27" ht="13.2" hidden="1">
      <c r="A353" s="156"/>
      <c r="B353" s="156"/>
      <c r="C353" s="156"/>
      <c r="D353" s="156"/>
      <c r="E353" s="156"/>
      <c r="F353" s="156"/>
      <c r="G353" s="156"/>
      <c r="H353" s="156"/>
      <c r="I353" s="156"/>
      <c r="J353" s="156"/>
      <c r="K353" s="156"/>
      <c r="L353" s="156"/>
      <c r="M353" s="156"/>
      <c r="N353" s="156"/>
      <c r="O353" s="156"/>
      <c r="P353" s="156"/>
      <c r="Q353" s="156"/>
      <c r="R353" s="156"/>
      <c r="S353" s="156"/>
      <c r="T353" s="156"/>
      <c r="U353" s="156"/>
      <c r="V353" s="156"/>
      <c r="W353" s="156"/>
      <c r="X353" s="156"/>
      <c r="Y353" s="156"/>
      <c r="Z353" s="156"/>
      <c r="AA353" s="156"/>
    </row>
    <row r="354" spans="1:27" ht="13.2" hidden="1">
      <c r="A354" s="156"/>
      <c r="B354" s="156"/>
      <c r="C354" s="156"/>
      <c r="D354" s="156"/>
      <c r="E354" s="156"/>
      <c r="F354" s="156"/>
      <c r="G354" s="156"/>
      <c r="H354" s="156"/>
      <c r="I354" s="156"/>
      <c r="J354" s="156"/>
      <c r="K354" s="156"/>
      <c r="L354" s="156"/>
      <c r="M354" s="156"/>
      <c r="N354" s="156"/>
      <c r="O354" s="156"/>
      <c r="P354" s="156"/>
      <c r="Q354" s="156"/>
      <c r="R354" s="156"/>
      <c r="S354" s="156"/>
      <c r="T354" s="156"/>
      <c r="U354" s="156"/>
      <c r="V354" s="156"/>
      <c r="W354" s="156"/>
      <c r="X354" s="156"/>
      <c r="Y354" s="156"/>
      <c r="Z354" s="156"/>
      <c r="AA354" s="156"/>
    </row>
    <row r="355" spans="1:27" ht="13.2" hidden="1">
      <c r="A355" s="156"/>
      <c r="B355" s="156"/>
      <c r="C355" s="156"/>
      <c r="D355" s="156"/>
      <c r="E355" s="156"/>
      <c r="F355" s="156"/>
      <c r="G355" s="156"/>
      <c r="H355" s="156"/>
      <c r="I355" s="156"/>
      <c r="J355" s="156"/>
      <c r="K355" s="156"/>
      <c r="L355" s="156"/>
      <c r="M355" s="156"/>
      <c r="N355" s="156"/>
      <c r="O355" s="156"/>
      <c r="P355" s="156"/>
      <c r="Q355" s="156"/>
      <c r="R355" s="156"/>
      <c r="S355" s="156"/>
      <c r="T355" s="156"/>
      <c r="U355" s="156"/>
      <c r="V355" s="156"/>
      <c r="W355" s="156"/>
      <c r="X355" s="156"/>
      <c r="Y355" s="156"/>
      <c r="Z355" s="156"/>
      <c r="AA355" s="156"/>
    </row>
    <row r="356" spans="1:27" ht="13.2" hidden="1">
      <c r="A356" s="156"/>
      <c r="B356" s="156"/>
      <c r="C356" s="156"/>
      <c r="D356" s="156"/>
      <c r="E356" s="156"/>
      <c r="F356" s="156"/>
      <c r="G356" s="156"/>
      <c r="H356" s="156"/>
      <c r="I356" s="156"/>
      <c r="J356" s="156"/>
      <c r="K356" s="156"/>
      <c r="L356" s="156"/>
      <c r="M356" s="156"/>
      <c r="N356" s="156"/>
      <c r="O356" s="156"/>
      <c r="P356" s="156"/>
      <c r="Q356" s="156"/>
      <c r="R356" s="156"/>
      <c r="S356" s="156"/>
      <c r="T356" s="156"/>
      <c r="U356" s="156"/>
      <c r="V356" s="156"/>
      <c r="W356" s="156"/>
      <c r="X356" s="156"/>
      <c r="Y356" s="156"/>
      <c r="Z356" s="156"/>
      <c r="AA356" s="156"/>
    </row>
    <row r="357" spans="1:27" ht="13.2" hidden="1">
      <c r="A357" s="156"/>
      <c r="B357" s="156"/>
      <c r="C357" s="156"/>
      <c r="D357" s="156"/>
      <c r="E357" s="156"/>
      <c r="F357" s="156"/>
      <c r="G357" s="156"/>
      <c r="H357" s="156"/>
      <c r="I357" s="156"/>
      <c r="J357" s="156"/>
      <c r="K357" s="156"/>
      <c r="L357" s="156"/>
      <c r="M357" s="156"/>
      <c r="N357" s="156"/>
      <c r="O357" s="156"/>
      <c r="P357" s="156"/>
      <c r="Q357" s="156"/>
      <c r="R357" s="156"/>
      <c r="S357" s="156"/>
      <c r="T357" s="156"/>
      <c r="U357" s="156"/>
      <c r="V357" s="156"/>
      <c r="W357" s="156"/>
      <c r="X357" s="156"/>
      <c r="Y357" s="156"/>
      <c r="Z357" s="156"/>
      <c r="AA357" s="156"/>
    </row>
    <row r="358" spans="1:27" ht="13.2" hidden="1">
      <c r="A358" s="156"/>
      <c r="B358" s="156"/>
      <c r="C358" s="156"/>
      <c r="D358" s="156"/>
      <c r="E358" s="156"/>
      <c r="F358" s="156"/>
      <c r="G358" s="156"/>
      <c r="H358" s="156"/>
      <c r="I358" s="156"/>
      <c r="J358" s="156"/>
      <c r="K358" s="156"/>
      <c r="L358" s="156"/>
      <c r="M358" s="156"/>
      <c r="N358" s="156"/>
      <c r="O358" s="156"/>
      <c r="P358" s="156"/>
      <c r="Q358" s="156"/>
      <c r="R358" s="156"/>
      <c r="S358" s="156"/>
      <c r="T358" s="156"/>
      <c r="U358" s="156"/>
      <c r="V358" s="156"/>
      <c r="W358" s="156"/>
      <c r="X358" s="156"/>
      <c r="Y358" s="156"/>
      <c r="Z358" s="156"/>
      <c r="AA358" s="156"/>
    </row>
    <row r="359" spans="1:27" ht="13.2" hidden="1">
      <c r="A359" s="156"/>
      <c r="B359" s="156"/>
      <c r="C359" s="156"/>
      <c r="D359" s="156"/>
      <c r="E359" s="156"/>
      <c r="F359" s="156"/>
      <c r="G359" s="156"/>
      <c r="H359" s="156"/>
      <c r="I359" s="156"/>
      <c r="J359" s="156"/>
      <c r="K359" s="156"/>
      <c r="L359" s="156"/>
      <c r="M359" s="156"/>
      <c r="N359" s="156"/>
      <c r="O359" s="156"/>
      <c r="P359" s="156"/>
      <c r="Q359" s="156"/>
      <c r="R359" s="156"/>
      <c r="S359" s="156"/>
      <c r="T359" s="156"/>
      <c r="U359" s="156"/>
      <c r="V359" s="156"/>
      <c r="W359" s="156"/>
      <c r="X359" s="156"/>
      <c r="Y359" s="156"/>
      <c r="Z359" s="156"/>
      <c r="AA359" s="156"/>
    </row>
    <row r="360" spans="1:27" s="782" customFormat="1" ht="13.2">
      <c r="A360" s="782" t="str">
        <f>MID($H$1,$G$9+2*G360,2)</f>
        <v>04</v>
      </c>
      <c r="C360" s="782">
        <f>+HEX2DEC(A360)</f>
        <v>4</v>
      </c>
      <c r="G360" s="782">
        <v>17</v>
      </c>
      <c r="H360" s="1104" t="s">
        <v>999</v>
      </c>
    </row>
    <row r="361" spans="1:27" s="782" customFormat="1" ht="13.2">
      <c r="C361" s="782" t="str">
        <f>C364&amp;"/"&amp;C363&amp;"/"&amp;"20"&amp;C362&amp;" - "&amp;C365&amp;":"&amp;C366&amp;":"&amp;C367</f>
        <v>31/8/2023 - 13:35:28</v>
      </c>
      <c r="H361" s="1104" t="s">
        <v>998</v>
      </c>
    </row>
    <row r="362" spans="1:27" s="782" customFormat="1" ht="13.2">
      <c r="A362" s="782" t="str">
        <f t="shared" ref="A362:A368" si="24">MID($H$1,$G$9+2*G362,2)</f>
        <v>17</v>
      </c>
      <c r="C362" s="782">
        <f t="shared" ref="C362:C368" si="25">+HEX2DEC(A362)</f>
        <v>23</v>
      </c>
      <c r="G362" s="782">
        <v>18</v>
      </c>
      <c r="H362" s="989" t="s">
        <v>59</v>
      </c>
    </row>
    <row r="363" spans="1:27" s="782" customFormat="1" ht="13.2">
      <c r="A363" s="782" t="str">
        <f t="shared" si="24"/>
        <v>08</v>
      </c>
      <c r="C363" s="782">
        <f t="shared" si="25"/>
        <v>8</v>
      </c>
      <c r="G363" s="782">
        <v>19</v>
      </c>
      <c r="H363" s="989" t="s">
        <v>60</v>
      </c>
    </row>
    <row r="364" spans="1:27" s="782" customFormat="1" ht="13.2">
      <c r="A364" s="782" t="str">
        <f t="shared" si="24"/>
        <v>1F</v>
      </c>
      <c r="C364" s="782">
        <f t="shared" si="25"/>
        <v>31</v>
      </c>
      <c r="G364" s="782">
        <v>20</v>
      </c>
      <c r="H364" s="989" t="s">
        <v>61</v>
      </c>
    </row>
    <row r="365" spans="1:27" s="782" customFormat="1" ht="13.2">
      <c r="A365" s="782" t="str">
        <f t="shared" si="24"/>
        <v>0D</v>
      </c>
      <c r="C365" s="782">
        <f t="shared" si="25"/>
        <v>13</v>
      </c>
      <c r="G365" s="782">
        <v>21</v>
      </c>
      <c r="H365" s="989" t="s">
        <v>62</v>
      </c>
    </row>
    <row r="366" spans="1:27" s="782" customFormat="1" ht="13.2">
      <c r="A366" s="782" t="str">
        <f t="shared" si="24"/>
        <v>23</v>
      </c>
      <c r="C366" s="782">
        <f t="shared" si="25"/>
        <v>35</v>
      </c>
      <c r="G366" s="782">
        <v>22</v>
      </c>
      <c r="H366" s="989" t="s">
        <v>63</v>
      </c>
    </row>
    <row r="367" spans="1:27" s="782" customFormat="1" ht="13.2">
      <c r="A367" s="782" t="str">
        <f t="shared" si="24"/>
        <v>1C</v>
      </c>
      <c r="C367" s="782">
        <f t="shared" si="25"/>
        <v>28</v>
      </c>
      <c r="G367" s="782">
        <v>23</v>
      </c>
      <c r="H367" s="989" t="s">
        <v>64</v>
      </c>
    </row>
    <row r="368" spans="1:27" s="782" customFormat="1" ht="13.2">
      <c r="A368" s="782" t="str">
        <f t="shared" si="24"/>
        <v>08</v>
      </c>
      <c r="C368" s="782">
        <f t="shared" si="25"/>
        <v>8</v>
      </c>
      <c r="G368" s="782">
        <v>24</v>
      </c>
      <c r="H368" s="989" t="s">
        <v>65</v>
      </c>
    </row>
    <row r="369" spans="1:27" s="782" customFormat="1" ht="13.2">
      <c r="H369" s="1104" t="s">
        <v>245</v>
      </c>
    </row>
    <row r="370" spans="1:27" s="782" customFormat="1" ht="13.2">
      <c r="A370" s="782" t="str">
        <f>MID($H$1,$G$9+2*G370,4)</f>
        <v>0001</v>
      </c>
      <c r="C370" s="782" t="str">
        <f>+HEX2DEC(A370)&amp;" msg"</f>
        <v>1 msg</v>
      </c>
      <c r="G370" s="782">
        <v>25</v>
      </c>
      <c r="H370" s="989" t="s">
        <v>997</v>
      </c>
    </row>
    <row r="371" spans="1:27" s="782" customFormat="1" ht="13.2">
      <c r="A371" s="782" t="str">
        <f>MID($H$1,$G$9+2*G371,4)</f>
        <v>000D</v>
      </c>
      <c r="C371" s="782" t="str">
        <f>+HEX2DEC(A371)&amp;" msg"</f>
        <v>13 msg</v>
      </c>
      <c r="G371" s="782">
        <v>27</v>
      </c>
      <c r="H371" s="989" t="s">
        <v>996</v>
      </c>
    </row>
    <row r="372" spans="1:27" s="782" customFormat="1" ht="13.2">
      <c r="A372" s="782" t="str">
        <f>MID($H$1,$G$9+2*G372,4)</f>
        <v>0000</v>
      </c>
      <c r="C372" s="782">
        <f>+HEX2DEC(A372)</f>
        <v>0</v>
      </c>
      <c r="G372" s="782">
        <v>29</v>
      </c>
      <c r="H372" s="1104" t="s">
        <v>995</v>
      </c>
    </row>
    <row r="373" spans="1:27" s="782" customFormat="1" ht="13.2">
      <c r="A373" s="782" t="str">
        <f>MID($H$1,$G$9+2*G373,4)</f>
        <v>0000</v>
      </c>
      <c r="C373" s="782">
        <f>+HEX2DEC(A373)</f>
        <v>0</v>
      </c>
      <c r="G373" s="782">
        <v>31</v>
      </c>
      <c r="H373" s="1104" t="s">
        <v>994</v>
      </c>
    </row>
    <row r="374" spans="1:27" s="782" customFormat="1" ht="13.2">
      <c r="A374" s="782" t="str">
        <f>MID($H$1,$G$9+2*G374,2)</f>
        <v>02</v>
      </c>
      <c r="C374" s="782" t="str">
        <f>+HEX2DEC(A374)&amp;" min"</f>
        <v>2 min</v>
      </c>
      <c r="G374" s="782">
        <v>34</v>
      </c>
      <c r="H374" s="1104" t="s">
        <v>993</v>
      </c>
    </row>
    <row r="375" spans="1:27" s="782" customFormat="1" ht="13.2">
      <c r="A375" s="782" t="str">
        <f>MID($H$1,$G$9+2*G375,4)</f>
        <v>0001</v>
      </c>
      <c r="C375" s="782" t="str">
        <f>+HEX2DEC(A375)&amp;" min"</f>
        <v>1 min</v>
      </c>
      <c r="G375" s="782">
        <v>41</v>
      </c>
      <c r="H375" s="1104" t="s">
        <v>992</v>
      </c>
    </row>
    <row r="376" spans="1:27" s="782" customFormat="1" ht="13.2">
      <c r="A376" s="782" t="str">
        <f>MID($H$1,$G$9+2*G376,2)</f>
        <v>00</v>
      </c>
      <c r="C376" s="782" t="str">
        <f>+HEX2DEC(A376)&amp;" times"</f>
        <v>0 times</v>
      </c>
      <c r="G376" s="782">
        <v>45</v>
      </c>
      <c r="H376" s="1104" t="s">
        <v>991</v>
      </c>
    </row>
    <row r="377" spans="1:27" s="782" customFormat="1" ht="13.2">
      <c r="A377" s="782" t="str">
        <f>MID($H$1,$G$9+2*G377,2)</f>
        <v>03</v>
      </c>
      <c r="C377" s="782" t="str">
        <f>+HEX2DEC(A377)&amp;" times"</f>
        <v>3 times</v>
      </c>
      <c r="G377" s="782">
        <v>47</v>
      </c>
      <c r="H377" s="1104" t="s">
        <v>990</v>
      </c>
    </row>
    <row r="378" spans="1:27" s="782" customFormat="1" ht="13.2">
      <c r="A378" s="782" t="str">
        <f>MID($H$1,$G$9+2*G378,2)</f>
        <v>00</v>
      </c>
      <c r="C378" s="782" t="str">
        <f>+HEX2DEC(A378)&amp;" times"</f>
        <v>0 times</v>
      </c>
      <c r="G378" s="782">
        <v>48</v>
      </c>
      <c r="H378" s="1104" t="s">
        <v>989</v>
      </c>
    </row>
    <row r="379" spans="1:27" s="782" customFormat="1" ht="13.2">
      <c r="H379" s="1104" t="s">
        <v>988</v>
      </c>
    </row>
    <row r="380" spans="1:27" s="782" customFormat="1" ht="13.2">
      <c r="A380" s="782" t="str">
        <f>MID($H$1,$G$9+2*G380,2)</f>
        <v>1B</v>
      </c>
      <c r="C380" s="782" t="str">
        <f>+HEX2DEC(A380)&amp;" °C"</f>
        <v>27 °C</v>
      </c>
      <c r="G380" s="782">
        <v>49</v>
      </c>
      <c r="H380" s="989" t="s">
        <v>987</v>
      </c>
    </row>
    <row r="381" spans="1:27" s="782" customFormat="1" ht="13.2">
      <c r="A381" s="782" t="str">
        <f>MID($H$1,$G$9+2*G381,2)</f>
        <v>1C</v>
      </c>
      <c r="C381" s="782" t="str">
        <f>+HEX2DEC(A381)&amp;" °C"</f>
        <v>28 °C</v>
      </c>
      <c r="G381" s="782">
        <v>50</v>
      </c>
      <c r="H381" s="989" t="s">
        <v>986</v>
      </c>
    </row>
    <row r="382" spans="1:27" s="782" customFormat="1" ht="13.2">
      <c r="A382" s="782" t="str">
        <f>MID($H$1,$G$9+2*G382,2)</f>
        <v>23</v>
      </c>
      <c r="C382" s="782" t="str">
        <f>+HEX2DEC(A382)&amp;"00 mV"</f>
        <v>3500 mV</v>
      </c>
      <c r="G382" s="782">
        <v>51</v>
      </c>
      <c r="H382" s="1104" t="s">
        <v>985</v>
      </c>
    </row>
    <row r="383" spans="1:27" ht="13.2">
      <c r="A383" s="782"/>
      <c r="B383" s="782"/>
      <c r="C383" s="782"/>
      <c r="D383" s="782"/>
      <c r="E383" s="782"/>
      <c r="F383" s="782"/>
      <c r="G383" s="782"/>
      <c r="H383" s="782"/>
      <c r="I383" s="782"/>
      <c r="J383" s="782"/>
      <c r="K383" s="782"/>
      <c r="L383" s="782"/>
      <c r="M383" s="782"/>
      <c r="N383" s="782"/>
      <c r="O383" s="782"/>
      <c r="P383" s="782"/>
      <c r="Q383" s="782"/>
      <c r="R383" s="782"/>
      <c r="S383" s="782"/>
      <c r="T383" s="782"/>
      <c r="U383" s="782"/>
      <c r="V383" s="782"/>
      <c r="W383" s="782"/>
      <c r="X383" s="782"/>
      <c r="Y383" s="782"/>
      <c r="Z383" s="782"/>
      <c r="AA383" s="782"/>
    </row>
    <row r="384" spans="1:27" ht="13.2">
      <c r="A384" s="782"/>
      <c r="B384" s="782"/>
      <c r="C384" s="782"/>
      <c r="D384" s="782"/>
      <c r="E384" s="782"/>
      <c r="F384" s="782"/>
      <c r="G384" s="782"/>
      <c r="H384" s="782"/>
      <c r="I384" s="782"/>
      <c r="J384" s="782"/>
      <c r="K384" s="782"/>
      <c r="L384" s="782"/>
      <c r="M384" s="782"/>
      <c r="N384" s="782"/>
      <c r="O384" s="782"/>
      <c r="P384" s="782"/>
      <c r="Q384" s="782"/>
      <c r="R384" s="782"/>
      <c r="S384" s="782"/>
      <c r="T384" s="782"/>
      <c r="U384" s="782"/>
      <c r="V384" s="782"/>
      <c r="W384" s="782"/>
      <c r="X384" s="782"/>
      <c r="Y384" s="782"/>
      <c r="Z384" s="782"/>
      <c r="AA384" s="782"/>
    </row>
    <row r="385" spans="1:27" ht="13.2">
      <c r="A385" s="782"/>
      <c r="B385" s="782"/>
      <c r="C385" s="782"/>
      <c r="D385" s="782"/>
      <c r="E385" s="782"/>
      <c r="F385" s="782"/>
      <c r="G385" s="782"/>
      <c r="H385" s="782"/>
      <c r="I385" s="782"/>
      <c r="J385" s="782"/>
      <c r="K385" s="782"/>
      <c r="L385" s="782"/>
      <c r="M385" s="782"/>
      <c r="N385" s="782"/>
      <c r="O385" s="782"/>
      <c r="P385" s="782"/>
      <c r="Q385" s="782"/>
      <c r="R385" s="782"/>
      <c r="S385" s="782"/>
      <c r="T385" s="782"/>
      <c r="U385" s="782"/>
      <c r="V385" s="782"/>
      <c r="W385" s="782"/>
      <c r="X385" s="782"/>
      <c r="Y385" s="782"/>
      <c r="Z385" s="782"/>
      <c r="AA385" s="782"/>
    </row>
    <row r="386" spans="1:27" ht="13.2">
      <c r="A386" s="782"/>
      <c r="B386" s="782"/>
      <c r="C386" s="782"/>
      <c r="D386" s="782"/>
      <c r="E386" s="782"/>
      <c r="F386" s="782"/>
      <c r="G386" s="782"/>
      <c r="H386" s="782"/>
      <c r="I386" s="782"/>
      <c r="J386" s="782"/>
      <c r="K386" s="782"/>
      <c r="L386" s="782"/>
      <c r="M386" s="782"/>
      <c r="N386" s="782"/>
      <c r="O386" s="782"/>
      <c r="P386" s="782"/>
      <c r="Q386" s="782"/>
      <c r="R386" s="782"/>
      <c r="S386" s="782"/>
      <c r="T386" s="782"/>
      <c r="U386" s="782"/>
      <c r="V386" s="782"/>
      <c r="W386" s="782"/>
      <c r="X386" s="782"/>
      <c r="Y386" s="782"/>
      <c r="Z386" s="782"/>
      <c r="AA386" s="782"/>
    </row>
    <row r="387" spans="1:27" ht="13.2">
      <c r="A387" s="782"/>
      <c r="B387" s="782"/>
      <c r="C387" s="782"/>
      <c r="D387" s="782"/>
      <c r="E387" s="782"/>
      <c r="F387" s="782"/>
      <c r="G387" s="782"/>
      <c r="H387" s="782"/>
      <c r="I387" s="782"/>
      <c r="J387" s="782"/>
      <c r="K387" s="782"/>
      <c r="L387" s="782"/>
      <c r="M387" s="782"/>
      <c r="N387" s="782"/>
      <c r="O387" s="782"/>
      <c r="P387" s="782"/>
      <c r="Q387" s="782"/>
      <c r="R387" s="782"/>
      <c r="S387" s="782"/>
      <c r="T387" s="782"/>
      <c r="U387" s="782"/>
      <c r="V387" s="782"/>
      <c r="W387" s="782"/>
      <c r="X387" s="782"/>
      <c r="Y387" s="782"/>
      <c r="Z387" s="782"/>
      <c r="AA387" s="782"/>
    </row>
    <row r="388" spans="1:27" ht="13.2">
      <c r="A388" s="782"/>
      <c r="B388" s="782"/>
      <c r="C388" s="782"/>
      <c r="D388" s="782"/>
      <c r="E388" s="782"/>
      <c r="F388" s="782"/>
      <c r="G388" s="782"/>
      <c r="H388" s="782"/>
      <c r="I388" s="782"/>
      <c r="J388" s="782"/>
      <c r="K388" s="782"/>
      <c r="L388" s="782"/>
      <c r="M388" s="782"/>
      <c r="N388" s="782"/>
      <c r="O388" s="782"/>
      <c r="P388" s="782"/>
      <c r="Q388" s="782"/>
      <c r="R388" s="782"/>
      <c r="S388" s="782"/>
      <c r="T388" s="782"/>
      <c r="U388" s="782"/>
      <c r="V388" s="782"/>
      <c r="W388" s="782"/>
      <c r="X388" s="782"/>
      <c r="Y388" s="782"/>
      <c r="Z388" s="782"/>
      <c r="AA388" s="782"/>
    </row>
    <row r="389" spans="1:27" ht="13.2">
      <c r="A389" s="643" t="s">
        <v>984</v>
      </c>
      <c r="B389" s="643"/>
      <c r="C389" s="643"/>
      <c r="D389" s="643"/>
      <c r="E389" s="643"/>
      <c r="F389" s="643"/>
      <c r="G389" s="643"/>
      <c r="H389" s="643"/>
      <c r="I389" s="643"/>
      <c r="J389" s="643"/>
      <c r="K389" s="643"/>
      <c r="L389" s="643"/>
      <c r="M389" s="643"/>
      <c r="N389" s="643"/>
      <c r="O389" s="643"/>
      <c r="P389" s="643"/>
      <c r="Q389" s="643"/>
      <c r="R389" s="643"/>
      <c r="S389" s="643"/>
      <c r="T389" s="643"/>
      <c r="U389" s="643"/>
      <c r="V389" s="643"/>
      <c r="W389" s="643"/>
      <c r="X389" s="643"/>
      <c r="Y389" s="643"/>
      <c r="Z389" s="643"/>
      <c r="AA389" s="643"/>
    </row>
    <row r="390" spans="1:27" ht="13.2">
      <c r="A390" s="156"/>
      <c r="B390" s="156"/>
      <c r="C390" s="156"/>
      <c r="D390" s="156"/>
      <c r="E390" s="156"/>
      <c r="F390" s="156"/>
      <c r="G390" s="156"/>
      <c r="H390" s="156"/>
      <c r="I390" s="156"/>
      <c r="J390" s="156"/>
      <c r="K390" s="156"/>
      <c r="L390" s="156"/>
      <c r="M390" s="156"/>
      <c r="N390" s="156"/>
      <c r="O390" s="156"/>
      <c r="P390" s="156"/>
      <c r="Q390" s="156"/>
      <c r="R390" s="156"/>
      <c r="S390" s="156"/>
      <c r="T390" s="156"/>
      <c r="U390" s="156"/>
      <c r="V390" s="156"/>
      <c r="W390" s="156"/>
      <c r="X390" s="156"/>
      <c r="Y390" s="156"/>
      <c r="Z390" s="156"/>
      <c r="AA390" s="156"/>
    </row>
    <row r="391" spans="1:27" ht="13.2" hidden="1">
      <c r="A391" s="156"/>
      <c r="B391" s="156"/>
      <c r="C391" s="156"/>
      <c r="D391" s="156"/>
      <c r="E391" s="156"/>
      <c r="F391" s="156"/>
      <c r="G391" s="156"/>
      <c r="H391" s="156"/>
      <c r="I391" s="156"/>
      <c r="J391" s="156"/>
      <c r="K391" s="156"/>
      <c r="L391" s="156"/>
      <c r="M391" s="156"/>
      <c r="N391" s="156"/>
      <c r="O391" s="156"/>
      <c r="P391" s="156"/>
      <c r="Q391" s="156"/>
      <c r="R391" s="156"/>
      <c r="S391" s="156"/>
      <c r="T391" s="156"/>
      <c r="U391" s="156"/>
      <c r="V391" s="156"/>
      <c r="W391" s="156"/>
      <c r="X391" s="156"/>
      <c r="Y391" s="156"/>
      <c r="Z391" s="156"/>
      <c r="AA391" s="156"/>
    </row>
    <row r="392" spans="1:27" ht="13.2" hidden="1">
      <c r="A392" s="156"/>
      <c r="B392" s="156"/>
      <c r="C392" s="156"/>
      <c r="D392" s="156"/>
      <c r="E392" s="156"/>
      <c r="F392" s="156"/>
      <c r="G392" s="156"/>
      <c r="H392" s="156"/>
      <c r="I392" s="156"/>
      <c r="J392" s="156"/>
      <c r="K392" s="156"/>
      <c r="L392" s="156"/>
      <c r="M392" s="156"/>
      <c r="N392" s="156"/>
      <c r="O392" s="156"/>
      <c r="P392" s="156"/>
      <c r="Q392" s="156"/>
      <c r="R392" s="156"/>
      <c r="S392" s="156"/>
      <c r="T392" s="156"/>
      <c r="U392" s="156"/>
      <c r="V392" s="156"/>
      <c r="W392" s="156"/>
      <c r="X392" s="156"/>
      <c r="Y392" s="156"/>
      <c r="Z392" s="156"/>
      <c r="AA392" s="156"/>
    </row>
    <row r="393" spans="1:27" ht="13.2" hidden="1">
      <c r="A393" s="156"/>
      <c r="B393" s="156"/>
      <c r="C393" s="156"/>
      <c r="D393" s="156"/>
      <c r="E393" s="156"/>
      <c r="F393" s="156"/>
      <c r="G393" s="156"/>
      <c r="H393" s="156"/>
      <c r="I393" s="156"/>
      <c r="J393" s="156"/>
      <c r="K393" s="156"/>
      <c r="L393" s="156"/>
      <c r="M393" s="156"/>
      <c r="N393" s="156"/>
      <c r="O393" s="156"/>
      <c r="P393" s="156"/>
      <c r="Q393" s="156"/>
      <c r="R393" s="156"/>
      <c r="S393" s="156"/>
      <c r="T393" s="156"/>
      <c r="U393" s="156"/>
      <c r="V393" s="156"/>
      <c r="W393" s="156"/>
      <c r="X393" s="156"/>
      <c r="Y393" s="156"/>
      <c r="Z393" s="156"/>
      <c r="AA393" s="156"/>
    </row>
    <row r="394" spans="1:27" ht="13.2" hidden="1">
      <c r="A394" s="156"/>
      <c r="B394" s="156"/>
      <c r="C394" s="156"/>
      <c r="D394" s="156"/>
      <c r="E394" s="156"/>
      <c r="F394" s="156"/>
      <c r="G394" s="156"/>
      <c r="H394" s="156"/>
      <c r="I394" s="156"/>
      <c r="J394" s="156"/>
      <c r="K394" s="156"/>
      <c r="L394" s="156"/>
      <c r="M394" s="156"/>
      <c r="N394" s="156"/>
      <c r="O394" s="156"/>
      <c r="P394" s="156"/>
      <c r="Q394" s="156"/>
      <c r="R394" s="156"/>
      <c r="S394" s="156"/>
      <c r="T394" s="156"/>
      <c r="U394" s="156"/>
      <c r="V394" s="156"/>
      <c r="W394" s="156"/>
      <c r="X394" s="156"/>
      <c r="Y394" s="156"/>
      <c r="Z394" s="156"/>
      <c r="AA394" s="156"/>
    </row>
    <row r="395" spans="1:27" ht="13.2" hidden="1">
      <c r="A395" s="782"/>
      <c r="B395" s="782"/>
      <c r="C395" s="782"/>
      <c r="D395" s="782"/>
      <c r="E395" s="782"/>
      <c r="F395" s="782"/>
      <c r="G395" s="782"/>
      <c r="H395" s="156"/>
      <c r="I395" s="782"/>
      <c r="J395" s="782"/>
      <c r="K395" s="782"/>
      <c r="L395" s="782"/>
      <c r="M395" s="782"/>
      <c r="N395" s="782"/>
      <c r="O395" s="782"/>
      <c r="P395" s="782"/>
      <c r="Q395" s="782"/>
      <c r="R395" s="782"/>
      <c r="S395" s="782"/>
      <c r="T395" s="782"/>
      <c r="U395" s="782"/>
      <c r="V395" s="782"/>
      <c r="W395" s="782"/>
      <c r="X395" s="782"/>
      <c r="Y395" s="782"/>
      <c r="Z395" s="782"/>
      <c r="AA395" s="782"/>
    </row>
    <row r="396" spans="1:27" ht="13.2" hidden="1">
      <c r="A396" s="782" t="str">
        <f>MID($H$1,$G$9+2*G396,4)</f>
        <v>0417</v>
      </c>
      <c r="B396" s="782"/>
      <c r="C396" s="782" t="str">
        <f>IF(HEX2DEC(A396) &gt; HEX2DEC("7FFF"), HEX2DEC(A396) - HEX2DEC("FFFF") - 1, HEX2DEC(A396))&amp; "°"</f>
        <v>1047°</v>
      </c>
      <c r="D396" s="782"/>
      <c r="E396" s="782"/>
      <c r="F396" s="782"/>
      <c r="G396" s="782">
        <v>17</v>
      </c>
      <c r="H396" s="1103" t="s">
        <v>983</v>
      </c>
      <c r="I396" s="782"/>
      <c r="J396" s="782"/>
      <c r="K396" s="782"/>
      <c r="L396" s="782"/>
      <c r="M396" s="782"/>
      <c r="N396" s="782"/>
      <c r="O396" s="782"/>
      <c r="P396" s="782"/>
      <c r="Q396" s="782"/>
      <c r="R396" s="782"/>
      <c r="S396" s="782"/>
      <c r="T396" s="782"/>
      <c r="U396" s="782"/>
      <c r="V396" s="782"/>
      <c r="W396" s="782"/>
      <c r="X396" s="782"/>
      <c r="Y396" s="782"/>
      <c r="Z396" s="782"/>
      <c r="AA396" s="782"/>
    </row>
    <row r="397" spans="1:27" ht="13.2" hidden="1">
      <c r="A397" s="782" t="str">
        <f>MID($H$1,$G$9+2*G397,4)</f>
        <v>081F</v>
      </c>
      <c r="B397" s="782"/>
      <c r="C397" s="782" t="str">
        <f>IF(HEX2DEC(A397) &gt; HEX2DEC("7FFF"), HEX2DEC(A397) - HEX2DEC("FFFF") - 1, HEX2DEC(A397))&amp; "°"</f>
        <v>2079°</v>
      </c>
      <c r="D397" s="782"/>
      <c r="E397" s="782"/>
      <c r="F397" s="782"/>
      <c r="G397" s="782">
        <v>19</v>
      </c>
      <c r="H397" s="1103" t="s">
        <v>982</v>
      </c>
      <c r="I397" s="782"/>
      <c r="J397" s="782"/>
      <c r="K397" s="782"/>
      <c r="L397" s="782"/>
      <c r="M397" s="782"/>
      <c r="N397" s="782"/>
      <c r="O397" s="782"/>
      <c r="P397" s="782"/>
      <c r="Q397" s="782"/>
      <c r="R397" s="782"/>
      <c r="S397" s="782"/>
      <c r="T397" s="782"/>
      <c r="U397" s="782"/>
      <c r="V397" s="782"/>
      <c r="W397" s="782"/>
      <c r="X397" s="782"/>
      <c r="Y397" s="782"/>
      <c r="Z397" s="782"/>
      <c r="AA397" s="782"/>
    </row>
    <row r="398" spans="1:27" ht="13.2" hidden="1">
      <c r="A398" s="782" t="str">
        <f>MID($H$1,$G$9+2*G398,4)</f>
        <v>0D23</v>
      </c>
      <c r="B398" s="782"/>
      <c r="C398" s="782" t="str">
        <f>IF(HEX2DEC(A398) &gt; HEX2DEC("7FFF"), HEX2DEC(A398) - HEX2DEC("FFFF") - 1, HEX2DEC(A398))&amp; "°"</f>
        <v>3363°</v>
      </c>
      <c r="D398" s="782"/>
      <c r="E398" s="782"/>
      <c r="F398" s="782"/>
      <c r="G398" s="782">
        <v>21</v>
      </c>
      <c r="H398" s="1103" t="s">
        <v>981</v>
      </c>
      <c r="I398" s="782"/>
      <c r="J398" s="782"/>
      <c r="K398" s="782"/>
      <c r="L398" s="782"/>
      <c r="M398" s="782"/>
      <c r="N398" s="782"/>
      <c r="O398" s="782"/>
      <c r="P398" s="782"/>
      <c r="Q398" s="782"/>
      <c r="R398" s="782"/>
      <c r="S398" s="782"/>
      <c r="T398" s="782"/>
      <c r="U398" s="782"/>
      <c r="V398" s="782"/>
      <c r="W398" s="782"/>
      <c r="X398" s="782"/>
      <c r="Y398" s="782"/>
      <c r="Z398" s="782"/>
      <c r="AA398" s="782"/>
    </row>
    <row r="399" spans="1:27" ht="13.2" hidden="1">
      <c r="A399" s="782"/>
      <c r="B399" s="782"/>
      <c r="C399" s="782"/>
      <c r="D399" s="782"/>
      <c r="E399" s="782"/>
      <c r="F399" s="782"/>
      <c r="G399" s="782"/>
      <c r="H399" s="156"/>
      <c r="I399" s="782"/>
      <c r="J399" s="782"/>
      <c r="K399" s="782"/>
      <c r="L399" s="782"/>
      <c r="M399" s="782"/>
      <c r="N399" s="782"/>
      <c r="O399" s="782"/>
      <c r="P399" s="782"/>
      <c r="Q399" s="782"/>
      <c r="R399" s="782"/>
      <c r="S399" s="782"/>
      <c r="T399" s="782"/>
      <c r="U399" s="782"/>
      <c r="V399" s="782"/>
      <c r="W399" s="782"/>
      <c r="X399" s="782"/>
      <c r="Y399" s="782"/>
      <c r="Z399" s="782"/>
      <c r="AA399" s="782"/>
    </row>
    <row r="400" spans="1:27" ht="13.2" hidden="1">
      <c r="A400" s="782" t="str">
        <f>MID($H$1,$G$9+2*G400,4)</f>
        <v>1C08</v>
      </c>
      <c r="B400" s="782"/>
      <c r="C400" s="933">
        <f>IF(HEX2DEC(A400) &gt; HEX2DEC("7FFF"), HEX2DEC(A400) - HEX2DEC("FFFF") - 1, HEX2DEC(A400))</f>
        <v>7176</v>
      </c>
      <c r="D400" s="782"/>
      <c r="E400" s="782"/>
      <c r="F400" s="782"/>
      <c r="G400" s="782">
        <v>23</v>
      </c>
      <c r="H400" s="1103" t="s">
        <v>980</v>
      </c>
      <c r="I400" s="782"/>
      <c r="J400" s="782"/>
      <c r="K400" s="782"/>
      <c r="L400" s="782"/>
      <c r="M400" s="782"/>
      <c r="N400" s="782"/>
      <c r="O400" s="782"/>
      <c r="P400" s="782"/>
      <c r="Q400" s="782"/>
      <c r="R400" s="782"/>
      <c r="S400" s="782"/>
      <c r="T400" s="782"/>
      <c r="U400" s="782"/>
      <c r="V400" s="782"/>
      <c r="W400" s="782"/>
      <c r="X400" s="782"/>
      <c r="Y400" s="782"/>
      <c r="Z400" s="782"/>
      <c r="AA400" s="782"/>
    </row>
    <row r="401" spans="1:27" s="782" customFormat="1" ht="13.2" hidden="1">
      <c r="A401" s="782" t="str">
        <f>MID($H$1,$G$9+2*G401,4)</f>
        <v>0001</v>
      </c>
      <c r="C401" s="933">
        <f>IF(HEX2DEC(A401) &gt; HEX2DEC("7FFF"), HEX2DEC(A401) - HEX2DEC("FFFF") - 1, HEX2DEC(A401))</f>
        <v>1</v>
      </c>
      <c r="G401" s="782">
        <v>25</v>
      </c>
      <c r="H401" s="1103" t="s">
        <v>979</v>
      </c>
    </row>
    <row r="402" spans="1:27" s="782" customFormat="1" ht="13.2" hidden="1">
      <c r="A402" s="782" t="str">
        <f>MID($H$1,$G$9+2*G402,4)</f>
        <v>000D</v>
      </c>
      <c r="C402" s="933">
        <f>IF(HEX2DEC(A402) &gt; HEX2DEC("7FFF"), HEX2DEC(A402) - HEX2DEC("FFFF") - 1, HEX2DEC(A402))</f>
        <v>13</v>
      </c>
      <c r="G402" s="782">
        <v>27</v>
      </c>
      <c r="H402" s="1103" t="s">
        <v>978</v>
      </c>
    </row>
    <row r="403" spans="1:27" s="782" customFormat="1" ht="13.2" hidden="1">
      <c r="A403" s="782" t="str">
        <f>MID($H$1,$G$9+2*G403,4)</f>
        <v>0000</v>
      </c>
      <c r="C403" s="933" t="str">
        <f>IF(HEX2DEC(A403) &gt; HEX2DEC("7FFF"), HEX2DEC(A403) - HEX2DEC("FFFF") - 1, HEX2DEC(A403))&amp;"g"</f>
        <v>0g</v>
      </c>
      <c r="G403" s="782">
        <v>29</v>
      </c>
      <c r="H403" s="1103" t="s">
        <v>977</v>
      </c>
    </row>
    <row r="404" spans="1:27" s="782" customFormat="1" ht="13.2" hidden="1">
      <c r="C404" s="933"/>
    </row>
    <row r="405" spans="1:27" s="643" customFormat="1" ht="13.2" hidden="1">
      <c r="A405" s="643" t="s">
        <v>976</v>
      </c>
    </row>
    <row r="406" spans="1:27" ht="13.2" hidden="1">
      <c r="A406" s="156"/>
      <c r="B406" s="156"/>
      <c r="C406" s="156"/>
      <c r="D406" s="156"/>
      <c r="E406" s="156"/>
      <c r="F406" s="156"/>
      <c r="G406" s="156"/>
      <c r="H406" s="156"/>
      <c r="I406" s="156"/>
      <c r="J406" s="156"/>
      <c r="K406" s="156"/>
      <c r="L406" s="156"/>
      <c r="M406" s="156"/>
      <c r="N406" s="156"/>
      <c r="O406" s="156"/>
      <c r="P406" s="156"/>
      <c r="Q406" s="156"/>
      <c r="R406" s="156"/>
      <c r="S406" s="156"/>
      <c r="T406" s="156"/>
      <c r="U406" s="156"/>
      <c r="V406" s="156"/>
      <c r="W406" s="156"/>
      <c r="X406" s="156"/>
      <c r="Y406" s="156"/>
      <c r="Z406" s="156"/>
      <c r="AA406" s="156"/>
    </row>
    <row r="407" spans="1:27" ht="13.2" hidden="1">
      <c r="A407" s="156"/>
      <c r="B407" s="156"/>
      <c r="C407" s="156"/>
      <c r="D407" s="156"/>
      <c r="E407" s="156"/>
      <c r="F407" s="156"/>
      <c r="G407" s="156"/>
      <c r="H407" s="156"/>
      <c r="I407" s="156"/>
      <c r="J407" s="156"/>
      <c r="K407" s="156"/>
      <c r="L407" s="156"/>
      <c r="M407" s="156"/>
      <c r="N407" s="156"/>
      <c r="O407" s="156"/>
      <c r="P407" s="156"/>
      <c r="Q407" s="156"/>
      <c r="R407" s="156"/>
      <c r="S407" s="156"/>
      <c r="T407" s="156"/>
      <c r="U407" s="156"/>
      <c r="V407" s="156"/>
      <c r="W407" s="156"/>
      <c r="X407" s="156"/>
      <c r="Y407" s="156"/>
      <c r="Z407" s="156"/>
      <c r="AA407" s="156"/>
    </row>
    <row r="408" spans="1:27" ht="13.2" hidden="1">
      <c r="A408" s="156"/>
      <c r="B408" s="156"/>
      <c r="C408" s="156"/>
      <c r="D408" s="156"/>
      <c r="E408" s="156"/>
      <c r="F408" s="156"/>
      <c r="G408" s="156"/>
      <c r="H408" s="156"/>
      <c r="I408" s="156"/>
      <c r="J408" s="156"/>
      <c r="K408" s="156"/>
      <c r="L408" s="156"/>
      <c r="M408" s="156"/>
      <c r="N408" s="156"/>
      <c r="O408" s="156"/>
      <c r="P408" s="156"/>
      <c r="Q408" s="156"/>
      <c r="R408" s="156"/>
      <c r="S408" s="156"/>
      <c r="T408" s="156"/>
      <c r="U408" s="156"/>
      <c r="V408" s="156"/>
      <c r="W408" s="156"/>
      <c r="X408" s="156"/>
      <c r="Y408" s="156"/>
      <c r="Z408" s="156"/>
      <c r="AA408" s="156"/>
    </row>
    <row r="409" spans="1:27" ht="13.2" hidden="1">
      <c r="A409" s="156"/>
      <c r="B409" s="156"/>
      <c r="C409" s="156"/>
      <c r="D409" s="156"/>
      <c r="E409" s="156"/>
      <c r="F409" s="156"/>
      <c r="G409" s="156"/>
      <c r="H409" s="156"/>
      <c r="I409" s="156"/>
      <c r="J409" s="156"/>
      <c r="K409" s="156"/>
      <c r="L409" s="156"/>
      <c r="M409" s="156"/>
      <c r="N409" s="156"/>
      <c r="O409" s="156"/>
      <c r="P409" s="156"/>
      <c r="Q409" s="156"/>
      <c r="R409" s="156"/>
      <c r="S409" s="156"/>
      <c r="T409" s="156"/>
      <c r="U409" s="156"/>
      <c r="V409" s="156"/>
      <c r="W409" s="156"/>
      <c r="X409" s="156"/>
      <c r="Y409" s="156"/>
      <c r="Z409" s="156"/>
      <c r="AA409" s="156"/>
    </row>
    <row r="410" spans="1:27" ht="13.2" hidden="1">
      <c r="A410" s="156"/>
      <c r="B410" s="156"/>
      <c r="C410" s="156"/>
      <c r="D410" s="156"/>
      <c r="E410" s="156"/>
      <c r="F410" s="156"/>
      <c r="G410" s="156"/>
      <c r="H410" s="156"/>
      <c r="I410" s="156"/>
      <c r="J410" s="156"/>
      <c r="K410" s="156"/>
      <c r="L410" s="156"/>
      <c r="M410" s="156"/>
      <c r="N410" s="156"/>
      <c r="O410" s="156"/>
      <c r="P410" s="156"/>
      <c r="Q410" s="156"/>
      <c r="R410" s="156"/>
      <c r="S410" s="156"/>
      <c r="T410" s="156"/>
      <c r="U410" s="156"/>
      <c r="V410" s="156"/>
      <c r="W410" s="156"/>
      <c r="X410" s="156"/>
      <c r="Y410" s="156"/>
      <c r="Z410" s="156"/>
      <c r="AA410" s="156"/>
    </row>
    <row r="411" spans="1:27" ht="13.2" hidden="1">
      <c r="A411" s="156"/>
      <c r="B411" s="156"/>
      <c r="C411" s="156"/>
      <c r="D411" s="156"/>
      <c r="E411" s="156"/>
      <c r="F411" s="156"/>
      <c r="G411" s="156"/>
      <c r="H411" s="156"/>
      <c r="I411" s="156"/>
      <c r="J411" s="156"/>
      <c r="K411" s="156"/>
      <c r="L411" s="156"/>
      <c r="M411" s="156"/>
      <c r="N411" s="156"/>
      <c r="O411" s="156"/>
      <c r="P411" s="156"/>
      <c r="Q411" s="156"/>
      <c r="R411" s="156"/>
      <c r="S411" s="156"/>
      <c r="T411" s="156"/>
      <c r="U411" s="156"/>
      <c r="V411" s="156"/>
      <c r="W411" s="156"/>
      <c r="X411" s="156"/>
      <c r="Y411" s="156"/>
      <c r="Z411" s="156"/>
      <c r="AA411" s="156"/>
    </row>
    <row r="412" spans="1:27" ht="13.2" hidden="1">
      <c r="A412" s="156"/>
      <c r="B412" s="156"/>
      <c r="C412" s="156"/>
      <c r="D412" s="156"/>
      <c r="E412" s="156"/>
      <c r="F412" s="156"/>
      <c r="G412" s="156"/>
      <c r="H412" s="156"/>
      <c r="I412" s="156"/>
      <c r="J412" s="156"/>
      <c r="K412" s="156"/>
      <c r="L412" s="156"/>
      <c r="M412" s="156"/>
      <c r="N412" s="156"/>
      <c r="O412" s="156"/>
      <c r="P412" s="156"/>
      <c r="Q412" s="156"/>
      <c r="R412" s="156"/>
      <c r="S412" s="156"/>
      <c r="T412" s="156"/>
      <c r="U412" s="156"/>
      <c r="V412" s="156"/>
      <c r="W412" s="156"/>
      <c r="X412" s="156"/>
      <c r="Y412" s="156"/>
      <c r="Z412" s="156"/>
      <c r="AA412" s="156"/>
    </row>
    <row r="413" spans="1:27" ht="13.2" hidden="1">
      <c r="A413" s="156"/>
      <c r="B413" s="156"/>
      <c r="C413" s="156"/>
      <c r="D413" s="156"/>
      <c r="E413" s="156"/>
      <c r="F413" s="156"/>
      <c r="G413" s="156"/>
      <c r="H413" s="156"/>
      <c r="I413" s="156"/>
      <c r="J413" s="156"/>
      <c r="K413" s="156"/>
      <c r="L413" s="156"/>
      <c r="M413" s="156"/>
      <c r="N413" s="156"/>
      <c r="O413" s="156"/>
      <c r="P413" s="156"/>
      <c r="Q413" s="156"/>
      <c r="R413" s="156"/>
      <c r="S413" s="156"/>
      <c r="T413" s="156"/>
      <c r="U413" s="156"/>
      <c r="V413" s="156"/>
      <c r="W413" s="156"/>
      <c r="X413" s="156"/>
      <c r="Y413" s="156"/>
      <c r="Z413" s="156"/>
      <c r="AA413" s="156"/>
    </row>
    <row r="414" spans="1:27" ht="13.2" hidden="1">
      <c r="A414" s="156"/>
      <c r="B414" s="156"/>
      <c r="C414" s="156"/>
      <c r="D414" s="156"/>
      <c r="E414" s="156"/>
      <c r="F414" s="156"/>
      <c r="G414" s="156"/>
      <c r="H414" s="156"/>
      <c r="I414" s="156"/>
      <c r="J414" s="156"/>
      <c r="K414" s="156"/>
      <c r="L414" s="156"/>
      <c r="M414" s="156"/>
      <c r="N414" s="156"/>
      <c r="O414" s="156"/>
      <c r="P414" s="156"/>
      <c r="Q414" s="156"/>
      <c r="R414" s="156"/>
      <c r="S414" s="156"/>
      <c r="T414" s="156"/>
      <c r="U414" s="156"/>
      <c r="V414" s="156"/>
      <c r="W414" s="156"/>
      <c r="X414" s="156"/>
      <c r="Y414" s="156"/>
      <c r="Z414" s="156"/>
      <c r="AA414" s="156"/>
    </row>
    <row r="415" spans="1:27" ht="13.2" hidden="1">
      <c r="A415" s="156"/>
      <c r="B415" s="156"/>
      <c r="C415" s="156"/>
      <c r="D415" s="156"/>
      <c r="E415" s="156"/>
      <c r="F415" s="156"/>
      <c r="G415" s="156"/>
      <c r="H415" s="156"/>
      <c r="I415" s="156"/>
      <c r="J415" s="156"/>
      <c r="K415" s="156"/>
      <c r="L415" s="156"/>
      <c r="M415" s="156"/>
      <c r="N415" s="156"/>
      <c r="O415" s="156"/>
      <c r="P415" s="156"/>
      <c r="Q415" s="156"/>
      <c r="R415" s="156"/>
      <c r="S415" s="156"/>
      <c r="T415" s="156"/>
      <c r="U415" s="156"/>
      <c r="V415" s="156"/>
      <c r="W415" s="156"/>
      <c r="X415" s="156"/>
      <c r="Y415" s="156"/>
      <c r="Z415" s="156"/>
      <c r="AA415" s="156"/>
    </row>
    <row r="416" spans="1:27" ht="13.2" hidden="1">
      <c r="A416" s="156"/>
      <c r="B416" s="156"/>
      <c r="C416" s="156"/>
      <c r="D416" s="156"/>
      <c r="E416" s="156"/>
      <c r="F416" s="156"/>
      <c r="G416" s="156"/>
      <c r="H416" s="156"/>
      <c r="I416" s="156"/>
      <c r="J416" s="156"/>
      <c r="K416" s="156"/>
      <c r="L416" s="156"/>
      <c r="M416" s="156"/>
      <c r="N416" s="156"/>
      <c r="O416" s="156"/>
      <c r="P416" s="156"/>
      <c r="Q416" s="156"/>
      <c r="R416" s="156"/>
      <c r="S416" s="156"/>
      <c r="T416" s="156"/>
      <c r="U416" s="156"/>
      <c r="V416" s="156"/>
      <c r="W416" s="156"/>
      <c r="X416" s="156"/>
      <c r="Y416" s="156"/>
      <c r="Z416" s="156"/>
      <c r="AA416" s="156"/>
    </row>
    <row r="417" s="156" customFormat="1" ht="13.2" hidden="1"/>
    <row r="418" s="156" customFormat="1" ht="13.2" hidden="1"/>
    <row r="419" s="156" customFormat="1" ht="13.2" hidden="1"/>
    <row r="420" s="156" customFormat="1" ht="13.2" hidden="1"/>
    <row r="421" s="156" customFormat="1" ht="13.2" hidden="1"/>
    <row r="422" s="156" customFormat="1" ht="13.2" hidden="1"/>
    <row r="423" s="156" customFormat="1" ht="13.2" hidden="1"/>
    <row r="424" s="156" customFormat="1" ht="13.2" hidden="1"/>
    <row r="426" s="156" customFormat="1" ht="13.2" hidden="1"/>
    <row r="427" s="156" customFormat="1" ht="13.2" hidden="1"/>
    <row r="428" s="156" customFormat="1" ht="13.2" hidden="1"/>
    <row r="429" s="156" customFormat="1" ht="13.2" hidden="1"/>
    <row r="430" s="156" customFormat="1" ht="13.2" hidden="1"/>
    <row r="431" s="156" customFormat="1" ht="13.2" hidden="1"/>
    <row r="432" s="156" customFormat="1" ht="13.2" hidden="1"/>
    <row r="433" s="156" customFormat="1" ht="13.2" hidden="1"/>
    <row r="434" s="156" customFormat="1" ht="13.2" hidden="1"/>
    <row r="435" s="156" customFormat="1" ht="13.2" hidden="1"/>
    <row r="436" s="156" customFormat="1" ht="13.2" hidden="1"/>
    <row r="437" s="156" customFormat="1" ht="13.2" hidden="1"/>
    <row r="438" s="156" customFormat="1" ht="13.2" hidden="1"/>
    <row r="439" s="156" customFormat="1" ht="13.2" hidden="1"/>
    <row r="440" s="156" customFormat="1" ht="13.2" hidden="1"/>
    <row r="441" s="156" customFormat="1" ht="13.2" hidden="1"/>
    <row r="442" s="156" customFormat="1" ht="13.2" hidden="1"/>
    <row r="443" s="156" customFormat="1" ht="13.2" hidden="1"/>
    <row r="444" s="156" customFormat="1" ht="13.2" hidden="1"/>
    <row r="445" s="156" customFormat="1" ht="13.2" hidden="1"/>
    <row r="446" s="156" customFormat="1" ht="13.2" hidden="1"/>
    <row r="447" s="156" customFormat="1" ht="13.2" hidden="1"/>
    <row r="448" s="156" customFormat="1" ht="13.2" hidden="1"/>
    <row r="449" spans="1:27" ht="13.2" hidden="1">
      <c r="A449" s="156"/>
      <c r="B449" s="156"/>
      <c r="C449" s="156"/>
      <c r="D449" s="156"/>
      <c r="E449" s="156"/>
      <c r="F449" s="156"/>
      <c r="G449" s="156"/>
      <c r="H449" s="156"/>
      <c r="I449" s="156"/>
      <c r="J449" s="156"/>
      <c r="K449" s="156"/>
      <c r="L449" s="156"/>
      <c r="M449" s="156"/>
      <c r="N449" s="156"/>
      <c r="O449" s="156"/>
      <c r="P449" s="156"/>
      <c r="Q449" s="156"/>
      <c r="R449" s="156"/>
      <c r="S449" s="156"/>
      <c r="T449" s="156"/>
      <c r="U449" s="156"/>
      <c r="V449" s="156"/>
      <c r="W449" s="156"/>
      <c r="X449" s="156"/>
      <c r="Y449" s="156"/>
      <c r="Z449" s="156"/>
      <c r="AA449" s="156"/>
    </row>
    <row r="450" spans="1:27" ht="13.2" hidden="1">
      <c r="A450" s="156"/>
      <c r="B450" s="156"/>
      <c r="C450" s="156"/>
      <c r="D450" s="156"/>
      <c r="E450" s="156"/>
      <c r="F450" s="156"/>
      <c r="G450" s="156"/>
      <c r="H450" s="156"/>
      <c r="I450" s="156"/>
      <c r="J450" s="156"/>
      <c r="K450" s="156"/>
      <c r="L450" s="156"/>
      <c r="M450" s="156"/>
      <c r="N450" s="156"/>
      <c r="O450" s="156"/>
      <c r="P450" s="156"/>
      <c r="Q450" s="156"/>
      <c r="R450" s="156"/>
      <c r="S450" s="156"/>
      <c r="T450" s="156"/>
      <c r="U450" s="156"/>
      <c r="V450" s="156"/>
      <c r="W450" s="156"/>
      <c r="X450" s="156"/>
      <c r="Y450" s="156"/>
      <c r="Z450" s="156"/>
      <c r="AA450" s="156"/>
    </row>
    <row r="451" spans="1:27" ht="13.2" hidden="1">
      <c r="A451" s="156"/>
      <c r="B451" s="156"/>
      <c r="C451" s="156"/>
      <c r="D451" s="156"/>
      <c r="E451" s="156"/>
      <c r="F451" s="156"/>
      <c r="G451" s="156"/>
      <c r="H451" s="156"/>
      <c r="I451" s="156"/>
      <c r="J451" s="156"/>
      <c r="K451" s="156"/>
      <c r="L451" s="156"/>
      <c r="M451" s="156"/>
      <c r="N451" s="156"/>
      <c r="O451" s="156"/>
      <c r="P451" s="156"/>
      <c r="Q451" s="156"/>
      <c r="R451" s="156"/>
      <c r="S451" s="156"/>
      <c r="T451" s="156"/>
      <c r="U451" s="156"/>
      <c r="V451" s="156"/>
      <c r="W451" s="156"/>
      <c r="X451" s="156"/>
      <c r="Y451" s="156"/>
      <c r="Z451" s="156"/>
      <c r="AA451" s="156"/>
    </row>
    <row r="452" spans="1:27" ht="13.2" hidden="1">
      <c r="A452" s="156"/>
      <c r="B452" s="156"/>
      <c r="C452" s="156"/>
      <c r="D452" s="156"/>
      <c r="E452" s="156"/>
      <c r="F452" s="156"/>
      <c r="G452" s="156"/>
      <c r="H452" s="156"/>
      <c r="I452" s="156"/>
      <c r="J452" s="156"/>
      <c r="K452" s="156"/>
      <c r="L452" s="156"/>
      <c r="M452" s="156"/>
      <c r="N452" s="156"/>
      <c r="O452" s="156"/>
      <c r="P452" s="156"/>
      <c r="Q452" s="156"/>
      <c r="R452" s="156"/>
      <c r="S452" s="156"/>
      <c r="T452" s="156"/>
      <c r="U452" s="156"/>
      <c r="V452" s="156"/>
      <c r="W452" s="156"/>
      <c r="X452" s="156"/>
      <c r="Y452" s="156"/>
      <c r="Z452" s="156"/>
      <c r="AA452" s="156"/>
    </row>
    <row r="453" spans="1:27" ht="13.2" hidden="1">
      <c r="A453" s="156"/>
      <c r="B453" s="156"/>
      <c r="C453" s="156"/>
      <c r="D453" s="156"/>
      <c r="E453" s="156"/>
      <c r="F453" s="156"/>
      <c r="G453" s="156"/>
      <c r="H453" s="156"/>
      <c r="I453" s="156"/>
      <c r="J453" s="156"/>
      <c r="K453" s="156"/>
      <c r="L453" s="156"/>
      <c r="M453" s="156"/>
      <c r="N453" s="156"/>
      <c r="O453" s="156"/>
      <c r="P453" s="156"/>
      <c r="Q453" s="156"/>
      <c r="R453" s="156"/>
      <c r="S453" s="156"/>
      <c r="T453" s="156"/>
      <c r="U453" s="156"/>
      <c r="V453" s="156"/>
      <c r="W453" s="156"/>
      <c r="X453" s="156"/>
      <c r="Y453" s="156"/>
      <c r="Z453" s="156"/>
      <c r="AA453" s="156"/>
    </row>
    <row r="454" spans="1:27" ht="13.2" hidden="1">
      <c r="A454" s="156"/>
      <c r="B454" s="156"/>
      <c r="C454" s="156"/>
      <c r="D454" s="156"/>
      <c r="E454" s="156"/>
      <c r="F454" s="156"/>
      <c r="G454" s="156"/>
      <c r="H454" s="156"/>
      <c r="I454" s="156"/>
      <c r="J454" s="156"/>
      <c r="K454" s="156"/>
      <c r="L454" s="156"/>
      <c r="M454" s="156"/>
      <c r="N454" s="156"/>
      <c r="O454" s="156"/>
      <c r="P454" s="156"/>
      <c r="Q454" s="156"/>
      <c r="R454" s="156"/>
      <c r="S454" s="156"/>
      <c r="T454" s="156"/>
      <c r="U454" s="156"/>
      <c r="V454" s="156"/>
      <c r="W454" s="156"/>
      <c r="X454" s="156"/>
      <c r="Y454" s="156"/>
      <c r="Z454" s="156"/>
      <c r="AA454" s="156"/>
    </row>
    <row r="455" spans="1:27" ht="13.2" hidden="1">
      <c r="A455" s="936" t="e">
        <f ca="1">Concat2(C458:OFFSET(C458,C456,0))</f>
        <v>#VALUE!</v>
      </c>
      <c r="B455" s="156"/>
      <c r="C455" s="156"/>
      <c r="D455" s="156"/>
      <c r="E455" s="156"/>
      <c r="F455" s="156"/>
      <c r="G455" s="156"/>
      <c r="H455" s="156"/>
      <c r="I455" s="156"/>
      <c r="J455" s="156"/>
      <c r="K455" s="156"/>
      <c r="L455" s="156"/>
      <c r="M455" s="156"/>
      <c r="N455" s="156"/>
      <c r="O455" s="156"/>
      <c r="P455" s="156"/>
      <c r="Q455" s="156"/>
      <c r="R455" s="156"/>
      <c r="S455" s="156"/>
      <c r="T455" s="156"/>
      <c r="U455" s="156"/>
      <c r="V455" s="156"/>
      <c r="W455" s="156"/>
      <c r="X455" s="156"/>
      <c r="Y455" s="156"/>
      <c r="Z455" s="156"/>
      <c r="AA455" s="156"/>
    </row>
    <row r="456" spans="1:27" ht="13.2" hidden="1">
      <c r="A456" s="156"/>
      <c r="B456" s="156"/>
      <c r="C456" s="156">
        <f>C29-3</f>
        <v>35</v>
      </c>
      <c r="D456" s="156"/>
      <c r="E456" s="156"/>
      <c r="F456" s="156"/>
      <c r="G456" s="156"/>
      <c r="H456" s="156"/>
      <c r="I456" s="156"/>
      <c r="J456" s="156"/>
      <c r="K456" s="156"/>
      <c r="L456" s="156"/>
      <c r="M456" s="156"/>
      <c r="N456" s="156"/>
      <c r="O456" s="156"/>
      <c r="P456" s="156"/>
      <c r="Q456" s="156"/>
      <c r="R456" s="156"/>
      <c r="S456" s="156"/>
      <c r="T456" s="156"/>
      <c r="U456" s="156"/>
      <c r="V456" s="156"/>
      <c r="W456" s="156"/>
      <c r="X456" s="156"/>
      <c r="Y456" s="156"/>
      <c r="Z456" s="156"/>
      <c r="AA456" s="156"/>
    </row>
    <row r="457" spans="1:27" ht="13.2" hidden="1">
      <c r="A457" s="156"/>
      <c r="B457" s="156"/>
      <c r="C457" s="156"/>
      <c r="D457" s="156"/>
      <c r="E457" s="156"/>
      <c r="F457" s="156"/>
      <c r="G457" s="156"/>
      <c r="H457" s="156"/>
      <c r="I457" s="156"/>
      <c r="J457" s="156"/>
      <c r="K457" s="156"/>
      <c r="L457" s="156"/>
      <c r="M457" s="156"/>
      <c r="N457" s="156"/>
      <c r="O457" s="156"/>
      <c r="P457" s="156"/>
      <c r="Q457" s="156"/>
      <c r="R457" s="156"/>
      <c r="S457" s="156"/>
      <c r="T457" s="156"/>
      <c r="U457" s="156"/>
      <c r="V457" s="156"/>
      <c r="W457" s="156"/>
      <c r="X457" s="156"/>
      <c r="Y457" s="156"/>
      <c r="Z457" s="156"/>
      <c r="AA457" s="156"/>
    </row>
    <row r="458" spans="1:27" ht="13.2" hidden="1">
      <c r="A458" s="156"/>
      <c r="B458" s="156">
        <v>35</v>
      </c>
      <c r="C458" s="156" t="str">
        <f t="shared" ref="C458:C521" si="26">CHAR(HEX2DEC(MID($H$1,B458,2)))</f>
        <v>_x0004_</v>
      </c>
      <c r="E458" s="156"/>
      <c r="F458" s="156"/>
      <c r="G458" s="156"/>
      <c r="H458" s="156"/>
      <c r="I458" s="156"/>
      <c r="J458" s="156"/>
      <c r="K458" s="156"/>
      <c r="L458" s="156"/>
      <c r="M458" s="156"/>
      <c r="N458" s="156"/>
      <c r="O458" s="156"/>
      <c r="P458" s="156"/>
      <c r="Q458" s="156"/>
      <c r="R458" s="156"/>
      <c r="S458" s="156"/>
      <c r="T458" s="156"/>
      <c r="U458" s="156"/>
      <c r="V458" s="156"/>
      <c r="W458" s="156"/>
      <c r="X458" s="156"/>
      <c r="Y458" s="156"/>
      <c r="Z458" s="156"/>
      <c r="AA458" s="156"/>
    </row>
    <row r="459" spans="1:27" ht="13.2" hidden="1">
      <c r="A459" s="156"/>
      <c r="B459" s="188">
        <f t="shared" ref="B459:B522" si="27">B458+2</f>
        <v>37</v>
      </c>
      <c r="C459" s="188" t="str">
        <f t="shared" si="26"/>
        <v>_x0017_</v>
      </c>
      <c r="D459" s="156"/>
      <c r="E459" s="156"/>
      <c r="F459" s="156"/>
      <c r="G459" s="156"/>
      <c r="H459" s="156"/>
      <c r="I459" s="156"/>
      <c r="J459" s="156"/>
      <c r="K459" s="156"/>
      <c r="L459" s="156"/>
      <c r="M459" s="156"/>
      <c r="N459" s="156"/>
      <c r="O459" s="156"/>
      <c r="P459" s="156"/>
      <c r="Q459" s="156"/>
      <c r="R459" s="156"/>
      <c r="S459" s="156"/>
      <c r="T459" s="156"/>
      <c r="U459" s="156"/>
      <c r="V459" s="156"/>
      <c r="W459" s="156"/>
      <c r="X459" s="156"/>
      <c r="Y459" s="156"/>
      <c r="Z459" s="156"/>
      <c r="AA459" s="156"/>
    </row>
    <row r="460" spans="1:27" ht="13.2" hidden="1">
      <c r="A460" s="156"/>
      <c r="B460" s="188">
        <f t="shared" si="27"/>
        <v>39</v>
      </c>
      <c r="C460" s="188" t="str">
        <f t="shared" si="26"/>
        <v>_x0008_</v>
      </c>
      <c r="D460" s="156"/>
      <c r="E460" s="156"/>
      <c r="F460" s="156"/>
      <c r="G460" s="156"/>
      <c r="H460" s="156"/>
      <c r="I460" s="156"/>
      <c r="J460" s="156"/>
      <c r="K460" s="156"/>
      <c r="L460" s="156"/>
      <c r="M460" s="156"/>
      <c r="N460" s="156"/>
      <c r="O460" s="156"/>
      <c r="P460" s="156"/>
      <c r="Q460" s="156"/>
      <c r="R460" s="156"/>
      <c r="S460" s="156"/>
      <c r="T460" s="156"/>
      <c r="U460" s="156"/>
      <c r="V460" s="156"/>
      <c r="W460" s="156"/>
      <c r="X460" s="156"/>
      <c r="Y460" s="156"/>
      <c r="Z460" s="156"/>
      <c r="AA460" s="156"/>
    </row>
    <row r="461" spans="1:27" ht="13.2" hidden="1">
      <c r="A461" s="156"/>
      <c r="B461" s="188">
        <f t="shared" si="27"/>
        <v>41</v>
      </c>
      <c r="C461" s="188" t="str">
        <f t="shared" si="26"/>
        <v>_x001F_</v>
      </c>
      <c r="D461" s="156"/>
      <c r="E461" s="156"/>
      <c r="F461" s="156"/>
      <c r="G461" s="156"/>
      <c r="H461" s="156"/>
      <c r="I461" s="156"/>
      <c r="J461" s="156"/>
      <c r="K461" s="156"/>
      <c r="L461" s="156"/>
      <c r="M461" s="156"/>
      <c r="N461" s="156"/>
      <c r="O461" s="156"/>
      <c r="P461" s="156"/>
      <c r="Q461" s="156"/>
      <c r="R461" s="156"/>
      <c r="S461" s="156"/>
      <c r="T461" s="156"/>
      <c r="U461" s="156"/>
      <c r="V461" s="156"/>
      <c r="W461" s="156"/>
      <c r="X461" s="156"/>
      <c r="Y461" s="156"/>
      <c r="Z461" s="156"/>
      <c r="AA461" s="156"/>
    </row>
    <row r="462" spans="1:27" ht="13.2" hidden="1">
      <c r="A462" s="156"/>
      <c r="B462" s="188">
        <f t="shared" si="27"/>
        <v>43</v>
      </c>
      <c r="C462" s="188" t="str">
        <f t="shared" si="26"/>
        <v>_x000D_</v>
      </c>
      <c r="D462" s="156"/>
      <c r="E462" s="156"/>
      <c r="F462" s="156"/>
      <c r="G462" s="156"/>
      <c r="H462" s="156"/>
      <c r="I462" s="156"/>
      <c r="J462" s="156"/>
      <c r="K462" s="156"/>
      <c r="L462" s="156"/>
      <c r="M462" s="156"/>
      <c r="N462" s="156"/>
      <c r="O462" s="156"/>
      <c r="P462" s="156"/>
      <c r="Q462" s="156"/>
      <c r="R462" s="156"/>
      <c r="S462" s="156"/>
      <c r="T462" s="156"/>
      <c r="U462" s="156"/>
      <c r="V462" s="156"/>
      <c r="W462" s="156"/>
      <c r="X462" s="156"/>
      <c r="Y462" s="156"/>
      <c r="Z462" s="156"/>
      <c r="AA462" s="156"/>
    </row>
    <row r="463" spans="1:27" ht="13.2" hidden="1">
      <c r="A463" s="156"/>
      <c r="B463" s="188">
        <f t="shared" si="27"/>
        <v>45</v>
      </c>
      <c r="C463" s="188" t="str">
        <f t="shared" si="26"/>
        <v>#</v>
      </c>
      <c r="D463" s="156"/>
      <c r="E463" s="156"/>
      <c r="F463" s="156"/>
      <c r="G463" s="156"/>
      <c r="H463" s="156"/>
      <c r="I463" s="156"/>
      <c r="J463" s="156"/>
      <c r="K463" s="156"/>
      <c r="L463" s="156"/>
      <c r="M463" s="156"/>
      <c r="N463" s="156"/>
      <c r="O463" s="156"/>
      <c r="P463" s="156"/>
      <c r="Q463" s="156"/>
      <c r="R463" s="156"/>
      <c r="S463" s="156"/>
      <c r="T463" s="156"/>
      <c r="U463" s="156"/>
      <c r="V463" s="156"/>
      <c r="W463" s="156"/>
      <c r="X463" s="156"/>
      <c r="Y463" s="156"/>
      <c r="Z463" s="156"/>
      <c r="AA463" s="156"/>
    </row>
    <row r="464" spans="1:27" ht="13.2" hidden="1">
      <c r="A464" s="156"/>
      <c r="B464" s="188">
        <f t="shared" si="27"/>
        <v>47</v>
      </c>
      <c r="C464" s="188" t="str">
        <f t="shared" si="26"/>
        <v>_x001C_</v>
      </c>
      <c r="D464" s="156"/>
      <c r="E464" s="156"/>
      <c r="F464" s="156"/>
      <c r="G464" s="156"/>
      <c r="H464" s="156"/>
      <c r="I464" s="156"/>
      <c r="J464" s="156"/>
      <c r="K464" s="156"/>
      <c r="L464" s="156"/>
      <c r="M464" s="156"/>
      <c r="N464" s="156"/>
      <c r="O464" s="156"/>
      <c r="P464" s="156"/>
      <c r="Q464" s="156"/>
      <c r="R464" s="156"/>
      <c r="S464" s="156"/>
      <c r="T464" s="156"/>
      <c r="U464" s="156"/>
      <c r="V464" s="156"/>
      <c r="W464" s="156"/>
      <c r="X464" s="156"/>
      <c r="Y464" s="156"/>
      <c r="Z464" s="156"/>
      <c r="AA464" s="156"/>
    </row>
    <row r="465" spans="2:6" s="156" customFormat="1" ht="13.2" hidden="1">
      <c r="B465" s="188">
        <f t="shared" si="27"/>
        <v>49</v>
      </c>
      <c r="C465" s="188" t="str">
        <f t="shared" si="26"/>
        <v>_x0008_</v>
      </c>
    </row>
    <row r="466" spans="2:6" s="156" customFormat="1" ht="13.2" hidden="1">
      <c r="B466" s="188">
        <f t="shared" si="27"/>
        <v>51</v>
      </c>
      <c r="C466" s="188" t="e">
        <f t="shared" si="26"/>
        <v>#VALUE!</v>
      </c>
    </row>
    <row r="467" spans="2:6" s="156" customFormat="1" ht="13.2" hidden="1">
      <c r="B467" s="188">
        <f t="shared" si="27"/>
        <v>53</v>
      </c>
      <c r="C467" s="188" t="str">
        <f t="shared" si="26"/>
        <v>_x0001_</v>
      </c>
      <c r="D467" s="188"/>
      <c r="E467" s="188"/>
      <c r="F467" s="188"/>
    </row>
    <row r="468" spans="2:6" s="156" customFormat="1" ht="13.2" hidden="1">
      <c r="B468" s="188">
        <f t="shared" si="27"/>
        <v>55</v>
      </c>
      <c r="C468" s="188" t="e">
        <f t="shared" si="26"/>
        <v>#VALUE!</v>
      </c>
      <c r="D468" s="188"/>
      <c r="E468" s="188"/>
      <c r="F468" s="188"/>
    </row>
    <row r="469" spans="2:6" s="156" customFormat="1" ht="13.2" hidden="1">
      <c r="B469" s="188">
        <f t="shared" si="27"/>
        <v>57</v>
      </c>
      <c r="C469" s="188" t="str">
        <f t="shared" si="26"/>
        <v>_x000D_</v>
      </c>
      <c r="D469" s="188"/>
      <c r="E469" s="188"/>
      <c r="F469" s="188"/>
    </row>
    <row r="470" spans="2:6" s="156" customFormat="1" ht="13.2" hidden="1">
      <c r="B470" s="188">
        <f t="shared" si="27"/>
        <v>59</v>
      </c>
      <c r="C470" s="188" t="e">
        <f t="shared" si="26"/>
        <v>#VALUE!</v>
      </c>
      <c r="D470" s="188"/>
      <c r="E470" s="188"/>
      <c r="F470" s="188"/>
    </row>
    <row r="471" spans="2:6" s="156" customFormat="1" ht="13.2" hidden="1">
      <c r="B471" s="188">
        <f t="shared" si="27"/>
        <v>61</v>
      </c>
      <c r="C471" s="188" t="e">
        <f t="shared" si="26"/>
        <v>#VALUE!</v>
      </c>
      <c r="D471" s="188"/>
      <c r="E471" s="188"/>
      <c r="F471" s="188"/>
    </row>
    <row r="472" spans="2:6" s="156" customFormat="1" ht="13.2" hidden="1">
      <c r="B472" s="188">
        <f t="shared" si="27"/>
        <v>63</v>
      </c>
      <c r="C472" s="188" t="e">
        <f t="shared" si="26"/>
        <v>#VALUE!</v>
      </c>
      <c r="D472" s="188"/>
      <c r="E472" s="188"/>
      <c r="F472" s="188"/>
    </row>
    <row r="473" spans="2:6" s="156" customFormat="1" ht="13.2" hidden="1">
      <c r="B473" s="188">
        <f t="shared" si="27"/>
        <v>65</v>
      </c>
      <c r="C473" s="188" t="e">
        <f t="shared" si="26"/>
        <v>#VALUE!</v>
      </c>
      <c r="D473" s="188"/>
      <c r="E473" s="188"/>
      <c r="F473" s="188"/>
    </row>
    <row r="474" spans="2:6" s="156" customFormat="1" ht="13.2" hidden="1">
      <c r="B474" s="188">
        <f t="shared" si="27"/>
        <v>67</v>
      </c>
      <c r="C474" s="188" t="e">
        <f t="shared" si="26"/>
        <v>#VALUE!</v>
      </c>
      <c r="D474" s="188"/>
      <c r="E474" s="188"/>
      <c r="F474" s="188"/>
    </row>
    <row r="475" spans="2:6" s="156" customFormat="1" ht="13.2" hidden="1">
      <c r="B475" s="188">
        <f t="shared" si="27"/>
        <v>69</v>
      </c>
      <c r="C475" s="188" t="str">
        <f t="shared" si="26"/>
        <v>_x0002_</v>
      </c>
      <c r="D475" s="188"/>
      <c r="E475" s="188"/>
      <c r="F475" s="188"/>
    </row>
    <row r="476" spans="2:6" s="156" customFormat="1" ht="13.2" hidden="1">
      <c r="B476" s="188">
        <f t="shared" si="27"/>
        <v>71</v>
      </c>
      <c r="C476" s="188" t="str">
        <f t="shared" si="26"/>
        <v>ÿ</v>
      </c>
      <c r="D476" s="188"/>
      <c r="E476" s="188"/>
      <c r="F476" s="188"/>
    </row>
    <row r="477" spans="2:6" s="156" customFormat="1" ht="13.2" hidden="1">
      <c r="B477" s="188">
        <f t="shared" si="27"/>
        <v>73</v>
      </c>
      <c r="C477" s="188" t="e">
        <f t="shared" si="26"/>
        <v>#VALUE!</v>
      </c>
      <c r="D477" s="188"/>
      <c r="E477" s="188"/>
      <c r="F477" s="188"/>
    </row>
    <row r="478" spans="2:6" s="156" customFormat="1" ht="13.2" hidden="1">
      <c r="B478" s="188">
        <f t="shared" si="27"/>
        <v>75</v>
      </c>
      <c r="C478" s="188" t="e">
        <f t="shared" si="26"/>
        <v>#VALUE!</v>
      </c>
      <c r="D478" s="188"/>
      <c r="E478" s="188"/>
      <c r="F478" s="188"/>
    </row>
    <row r="479" spans="2:6" s="156" customFormat="1" ht="13.2" hidden="1">
      <c r="B479" s="188">
        <f t="shared" si="27"/>
        <v>77</v>
      </c>
      <c r="C479" s="188" t="e">
        <f t="shared" si="26"/>
        <v>#VALUE!</v>
      </c>
      <c r="D479" s="188"/>
      <c r="E479" s="188"/>
      <c r="F479" s="188"/>
    </row>
    <row r="480" spans="2:6" s="156" customFormat="1" ht="13.2" hidden="1">
      <c r="B480" s="188">
        <f t="shared" si="27"/>
        <v>79</v>
      </c>
      <c r="C480" s="188" t="e">
        <f t="shared" si="26"/>
        <v>#VALUE!</v>
      </c>
      <c r="D480" s="188"/>
      <c r="E480" s="188"/>
      <c r="F480" s="188"/>
    </row>
    <row r="481" spans="2:6" s="156" customFormat="1" ht="13.2" hidden="1">
      <c r="B481" s="188">
        <f t="shared" si="27"/>
        <v>81</v>
      </c>
      <c r="C481" s="188" t="e">
        <f t="shared" si="26"/>
        <v>#VALUE!</v>
      </c>
      <c r="D481" s="188"/>
      <c r="E481" s="188"/>
      <c r="F481" s="188"/>
    </row>
    <row r="482" spans="2:6" s="156" customFormat="1" ht="13.2" hidden="1">
      <c r="B482" s="188">
        <f t="shared" si="27"/>
        <v>83</v>
      </c>
      <c r="C482" s="188" t="e">
        <f t="shared" si="26"/>
        <v>#VALUE!</v>
      </c>
      <c r="D482" s="188"/>
      <c r="E482" s="188"/>
      <c r="F482" s="188"/>
    </row>
    <row r="483" spans="2:6" s="156" customFormat="1" ht="13.2" hidden="1">
      <c r="B483" s="188">
        <f t="shared" si="27"/>
        <v>85</v>
      </c>
      <c r="C483" s="188" t="str">
        <f t="shared" si="26"/>
        <v>_x0001_</v>
      </c>
      <c r="D483" s="188"/>
      <c r="E483" s="188"/>
      <c r="F483" s="188"/>
    </row>
    <row r="484" spans="2:6" s="156" customFormat="1" ht="13.2" hidden="1">
      <c r="B484" s="188">
        <f t="shared" si="27"/>
        <v>87</v>
      </c>
      <c r="C484" s="188" t="e">
        <f t="shared" si="26"/>
        <v>#VALUE!</v>
      </c>
      <c r="D484" s="188"/>
      <c r="E484" s="188"/>
      <c r="F484" s="188"/>
    </row>
    <row r="485" spans="2:6" s="156" customFormat="1" ht="13.2" hidden="1">
      <c r="B485" s="188">
        <f t="shared" si="27"/>
        <v>89</v>
      </c>
      <c r="C485" s="188" t="str">
        <f t="shared" si="26"/>
        <v>ÿ</v>
      </c>
      <c r="D485" s="188"/>
      <c r="E485" s="188"/>
      <c r="F485" s="188"/>
    </row>
    <row r="486" spans="2:6" s="156" customFormat="1" ht="13.2" hidden="1">
      <c r="B486" s="188">
        <f t="shared" si="27"/>
        <v>91</v>
      </c>
      <c r="C486" s="188" t="e">
        <f t="shared" si="26"/>
        <v>#VALUE!</v>
      </c>
      <c r="D486" s="188"/>
      <c r="E486" s="188"/>
      <c r="F486" s="188"/>
    </row>
    <row r="487" spans="2:6" s="156" customFormat="1" ht="13.2" hidden="1">
      <c r="B487" s="188">
        <f t="shared" si="27"/>
        <v>93</v>
      </c>
      <c r="C487" s="188" t="str">
        <f t="shared" si="26"/>
        <v>ÿ</v>
      </c>
      <c r="D487" s="188"/>
      <c r="E487" s="188"/>
      <c r="F487" s="188"/>
    </row>
    <row r="488" spans="2:6" s="156" customFormat="1" ht="13.2" hidden="1">
      <c r="B488" s="188">
        <f t="shared" si="27"/>
        <v>95</v>
      </c>
      <c r="C488" s="188" t="str">
        <f t="shared" si="26"/>
        <v>_x0003_</v>
      </c>
      <c r="D488" s="188"/>
      <c r="E488" s="188"/>
      <c r="F488" s="188"/>
    </row>
    <row r="489" spans="2:6" s="156" customFormat="1" ht="13.2" hidden="1">
      <c r="B489" s="188">
        <f t="shared" si="27"/>
        <v>97</v>
      </c>
      <c r="C489" s="188" t="e">
        <f t="shared" si="26"/>
        <v>#VALUE!</v>
      </c>
      <c r="D489" s="188"/>
      <c r="E489" s="188"/>
      <c r="F489" s="188"/>
    </row>
    <row r="490" spans="2:6" s="156" customFormat="1" ht="13.2" hidden="1">
      <c r="B490" s="188">
        <f t="shared" si="27"/>
        <v>99</v>
      </c>
      <c r="C490" s="188" t="str">
        <f t="shared" si="26"/>
        <v>_x001B_</v>
      </c>
      <c r="D490" s="188"/>
      <c r="E490" s="188"/>
      <c r="F490" s="188"/>
    </row>
    <row r="491" spans="2:6" s="156" customFormat="1" ht="13.2" hidden="1">
      <c r="B491" s="188">
        <f t="shared" si="27"/>
        <v>101</v>
      </c>
      <c r="C491" s="188" t="str">
        <f t="shared" si="26"/>
        <v>_x001C_</v>
      </c>
      <c r="D491" s="188"/>
      <c r="E491" s="188"/>
      <c r="F491" s="188"/>
    </row>
    <row r="492" spans="2:6" s="156" customFormat="1" ht="13.2" hidden="1">
      <c r="B492" s="188">
        <f t="shared" si="27"/>
        <v>103</v>
      </c>
      <c r="C492" s="188" t="str">
        <f t="shared" si="26"/>
        <v>#</v>
      </c>
      <c r="D492" s="188"/>
      <c r="E492" s="188"/>
      <c r="F492" s="188"/>
    </row>
    <row r="493" spans="2:6" s="156" customFormat="1" ht="13.2" hidden="1">
      <c r="B493" s="188">
        <f t="shared" si="27"/>
        <v>105</v>
      </c>
      <c r="C493" s="188" t="str">
        <f t="shared" si="26"/>
        <v>_x0001_</v>
      </c>
      <c r="D493" s="188"/>
      <c r="E493" s="188"/>
      <c r="F493" s="188"/>
    </row>
    <row r="494" spans="2:6" s="156" customFormat="1" ht="13.2" hidden="1">
      <c r="B494" s="188">
        <f t="shared" si="27"/>
        <v>107</v>
      </c>
      <c r="C494" s="188" t="str">
        <f t="shared" si="26"/>
        <v>´</v>
      </c>
      <c r="D494" s="188"/>
      <c r="E494" s="188"/>
      <c r="F494" s="188"/>
    </row>
    <row r="495" spans="2:6" s="156" customFormat="1" ht="13.2" hidden="1">
      <c r="B495" s="188">
        <f t="shared" si="27"/>
        <v>109</v>
      </c>
      <c r="C495" s="188" t="str">
        <f t="shared" si="26"/>
        <v>ù</v>
      </c>
      <c r="D495" s="188"/>
      <c r="E495" s="188"/>
      <c r="F495" s="188"/>
    </row>
    <row r="496" spans="2:6" s="156" customFormat="1" ht="13.2" hidden="1">
      <c r="B496" s="188">
        <f t="shared" si="27"/>
        <v>111</v>
      </c>
      <c r="C496" s="188" t="e">
        <f t="shared" si="26"/>
        <v>#VALUE!</v>
      </c>
      <c r="D496" s="188"/>
      <c r="E496" s="188"/>
      <c r="F496" s="188"/>
    </row>
    <row r="497" spans="2:6" s="156" customFormat="1" ht="13.2" hidden="1">
      <c r="B497" s="188">
        <f t="shared" si="27"/>
        <v>113</v>
      </c>
      <c r="C497" s="188" t="e">
        <f t="shared" si="26"/>
        <v>#VALUE!</v>
      </c>
      <c r="D497" s="188"/>
      <c r="E497" s="188"/>
      <c r="F497" s="188"/>
    </row>
    <row r="498" spans="2:6" s="156" customFormat="1" ht="13.2" hidden="1">
      <c r="B498" s="188">
        <f t="shared" si="27"/>
        <v>115</v>
      </c>
      <c r="C498" s="188" t="e">
        <f t="shared" si="26"/>
        <v>#VALUE!</v>
      </c>
      <c r="D498" s="188"/>
      <c r="E498" s="188"/>
      <c r="F498" s="188"/>
    </row>
    <row r="499" spans="2:6" s="156" customFormat="1" ht="13.2" hidden="1">
      <c r="B499" s="188">
        <f t="shared" si="27"/>
        <v>117</v>
      </c>
      <c r="C499" s="188" t="e">
        <f t="shared" si="26"/>
        <v>#VALUE!</v>
      </c>
      <c r="D499" s="188"/>
      <c r="E499" s="188"/>
      <c r="F499" s="188"/>
    </row>
    <row r="500" spans="2:6" s="156" customFormat="1" ht="13.2" hidden="1">
      <c r="B500" s="188">
        <f t="shared" si="27"/>
        <v>119</v>
      </c>
      <c r="C500" s="188" t="e">
        <f t="shared" si="26"/>
        <v>#VALUE!</v>
      </c>
      <c r="D500" s="188"/>
      <c r="E500" s="188"/>
      <c r="F500" s="188"/>
    </row>
    <row r="501" spans="2:6" s="156" customFormat="1" ht="13.2" hidden="1">
      <c r="B501" s="188">
        <f t="shared" si="27"/>
        <v>121</v>
      </c>
      <c r="C501" s="188" t="e">
        <f t="shared" si="26"/>
        <v>#VALUE!</v>
      </c>
      <c r="D501" s="188"/>
      <c r="E501" s="188"/>
      <c r="F501" s="188"/>
    </row>
    <row r="502" spans="2:6" s="156" customFormat="1" ht="13.2">
      <c r="B502" s="188">
        <f t="shared" si="27"/>
        <v>123</v>
      </c>
      <c r="C502" s="188" t="e">
        <f t="shared" si="26"/>
        <v>#VALUE!</v>
      </c>
      <c r="D502" s="188"/>
      <c r="E502" s="188"/>
      <c r="F502" s="188"/>
    </row>
    <row r="503" spans="2:6" s="156" customFormat="1" ht="13.2">
      <c r="B503" s="188">
        <f t="shared" si="27"/>
        <v>125</v>
      </c>
      <c r="C503" s="188" t="e">
        <f t="shared" si="26"/>
        <v>#VALUE!</v>
      </c>
      <c r="D503" s="188"/>
      <c r="E503" s="188"/>
      <c r="F503" s="188"/>
    </row>
    <row r="504" spans="2:6" s="156" customFormat="1" ht="13.2">
      <c r="B504" s="188">
        <f t="shared" si="27"/>
        <v>127</v>
      </c>
      <c r="C504" s="188" t="e">
        <f t="shared" si="26"/>
        <v>#VALUE!</v>
      </c>
      <c r="D504" s="188"/>
      <c r="E504" s="188"/>
      <c r="F504" s="188"/>
    </row>
    <row r="505" spans="2:6" s="156" customFormat="1" ht="13.2">
      <c r="B505" s="188">
        <f t="shared" si="27"/>
        <v>129</v>
      </c>
      <c r="C505" s="188" t="e">
        <f t="shared" si="26"/>
        <v>#VALUE!</v>
      </c>
      <c r="D505" s="188"/>
      <c r="E505" s="188"/>
      <c r="F505" s="188"/>
    </row>
    <row r="506" spans="2:6" s="156" customFormat="1" ht="13.2">
      <c r="B506" s="188">
        <f t="shared" si="27"/>
        <v>131</v>
      </c>
      <c r="C506" s="188" t="e">
        <f t="shared" si="26"/>
        <v>#VALUE!</v>
      </c>
      <c r="D506" s="188"/>
      <c r="E506" s="188"/>
      <c r="F506" s="188"/>
    </row>
    <row r="507" spans="2:6" s="156" customFormat="1" ht="13.2">
      <c r="B507" s="188">
        <f t="shared" si="27"/>
        <v>133</v>
      </c>
      <c r="C507" s="188" t="e">
        <f t="shared" si="26"/>
        <v>#VALUE!</v>
      </c>
      <c r="D507" s="188"/>
      <c r="E507" s="188"/>
      <c r="F507" s="188"/>
    </row>
    <row r="508" spans="2:6" s="156" customFormat="1" ht="13.2">
      <c r="B508" s="188">
        <f t="shared" si="27"/>
        <v>135</v>
      </c>
      <c r="C508" s="188" t="e">
        <f t="shared" si="26"/>
        <v>#VALUE!</v>
      </c>
      <c r="D508" s="188"/>
      <c r="E508" s="188"/>
      <c r="F508" s="188"/>
    </row>
    <row r="509" spans="2:6" s="156" customFormat="1" ht="13.2">
      <c r="B509" s="188">
        <f t="shared" si="27"/>
        <v>137</v>
      </c>
      <c r="C509" s="188" t="e">
        <f t="shared" si="26"/>
        <v>#VALUE!</v>
      </c>
      <c r="D509" s="188"/>
      <c r="E509" s="188"/>
      <c r="F509" s="188"/>
    </row>
    <row r="510" spans="2:6" s="156" customFormat="1" ht="13.2">
      <c r="B510" s="188">
        <f t="shared" si="27"/>
        <v>139</v>
      </c>
      <c r="C510" s="188" t="e">
        <f t="shared" si="26"/>
        <v>#VALUE!</v>
      </c>
      <c r="D510" s="188"/>
      <c r="E510" s="188"/>
      <c r="F510" s="188"/>
    </row>
    <row r="511" spans="2:6" s="156" customFormat="1" ht="13.2">
      <c r="B511" s="188">
        <f t="shared" si="27"/>
        <v>141</v>
      </c>
      <c r="C511" s="188" t="e">
        <f t="shared" si="26"/>
        <v>#VALUE!</v>
      </c>
      <c r="D511" s="188"/>
      <c r="E511" s="188"/>
      <c r="F511" s="188"/>
    </row>
    <row r="512" spans="2:6" s="156" customFormat="1" ht="13.2">
      <c r="B512" s="188">
        <f t="shared" si="27"/>
        <v>143</v>
      </c>
      <c r="C512" s="188" t="e">
        <f t="shared" si="26"/>
        <v>#VALUE!</v>
      </c>
      <c r="D512" s="188"/>
      <c r="E512" s="188"/>
      <c r="F512" s="188"/>
    </row>
    <row r="513" spans="2:6" s="156" customFormat="1" ht="13.2">
      <c r="B513" s="188">
        <f t="shared" si="27"/>
        <v>145</v>
      </c>
      <c r="C513" s="188" t="e">
        <f t="shared" si="26"/>
        <v>#VALUE!</v>
      </c>
      <c r="D513" s="188"/>
      <c r="E513" s="188"/>
      <c r="F513" s="188"/>
    </row>
    <row r="514" spans="2:6" s="156" customFormat="1" ht="13.2">
      <c r="B514" s="188">
        <f t="shared" si="27"/>
        <v>147</v>
      </c>
      <c r="C514" s="188" t="e">
        <f t="shared" si="26"/>
        <v>#VALUE!</v>
      </c>
      <c r="D514" s="188"/>
      <c r="E514" s="188"/>
      <c r="F514" s="188"/>
    </row>
    <row r="515" spans="2:6" s="156" customFormat="1" ht="13.2">
      <c r="B515" s="188">
        <f t="shared" si="27"/>
        <v>149</v>
      </c>
      <c r="C515" s="188" t="e">
        <f t="shared" si="26"/>
        <v>#VALUE!</v>
      </c>
      <c r="D515" s="188"/>
      <c r="E515" s="188"/>
      <c r="F515" s="188"/>
    </row>
    <row r="516" spans="2:6" s="156" customFormat="1" ht="13.2">
      <c r="B516" s="188">
        <f t="shared" si="27"/>
        <v>151</v>
      </c>
      <c r="C516" s="188" t="e">
        <f t="shared" si="26"/>
        <v>#VALUE!</v>
      </c>
      <c r="D516" s="188"/>
      <c r="E516" s="188"/>
      <c r="F516" s="188"/>
    </row>
    <row r="517" spans="2:6" s="156" customFormat="1" ht="13.2">
      <c r="B517" s="188">
        <f t="shared" si="27"/>
        <v>153</v>
      </c>
      <c r="C517" s="188" t="e">
        <f t="shared" si="26"/>
        <v>#VALUE!</v>
      </c>
      <c r="D517" s="188"/>
      <c r="E517" s="188"/>
      <c r="F517" s="188"/>
    </row>
    <row r="518" spans="2:6" s="156" customFormat="1" ht="13.2">
      <c r="B518" s="188">
        <f t="shared" si="27"/>
        <v>155</v>
      </c>
      <c r="C518" s="188" t="e">
        <f t="shared" si="26"/>
        <v>#VALUE!</v>
      </c>
      <c r="D518" s="188"/>
      <c r="E518" s="188"/>
      <c r="F518" s="188"/>
    </row>
    <row r="519" spans="2:6" s="156" customFormat="1" ht="13.2">
      <c r="B519" s="188">
        <f t="shared" si="27"/>
        <v>157</v>
      </c>
      <c r="C519" s="188" t="e">
        <f t="shared" si="26"/>
        <v>#VALUE!</v>
      </c>
      <c r="D519" s="188"/>
      <c r="E519" s="188"/>
      <c r="F519" s="188"/>
    </row>
    <row r="520" spans="2:6" s="156" customFormat="1" ht="13.2">
      <c r="B520" s="188">
        <f t="shared" si="27"/>
        <v>159</v>
      </c>
      <c r="C520" s="188" t="e">
        <f t="shared" si="26"/>
        <v>#VALUE!</v>
      </c>
      <c r="D520" s="188"/>
      <c r="E520" s="188"/>
      <c r="F520" s="188"/>
    </row>
    <row r="521" spans="2:6" s="156" customFormat="1" ht="13.2">
      <c r="B521" s="188">
        <f t="shared" si="27"/>
        <v>161</v>
      </c>
      <c r="C521" s="188" t="e">
        <f t="shared" si="26"/>
        <v>#VALUE!</v>
      </c>
      <c r="D521" s="188"/>
      <c r="E521" s="188"/>
      <c r="F521" s="188"/>
    </row>
    <row r="522" spans="2:6" s="156" customFormat="1" ht="13.2">
      <c r="B522" s="188">
        <f t="shared" si="27"/>
        <v>163</v>
      </c>
      <c r="C522" s="188" t="e">
        <f t="shared" ref="C522:C585" si="28">CHAR(HEX2DEC(MID($H$1,B522,2)))</f>
        <v>#VALUE!</v>
      </c>
      <c r="D522" s="188"/>
      <c r="E522" s="188"/>
      <c r="F522" s="188"/>
    </row>
    <row r="523" spans="2:6" s="156" customFormat="1" ht="13.2">
      <c r="B523" s="188">
        <f t="shared" ref="B523:B586" si="29">B522+2</f>
        <v>165</v>
      </c>
      <c r="C523" s="188" t="e">
        <f t="shared" si="28"/>
        <v>#VALUE!</v>
      </c>
      <c r="D523" s="188"/>
      <c r="E523" s="188"/>
      <c r="F523" s="188"/>
    </row>
    <row r="524" spans="2:6" s="156" customFormat="1" ht="13.2">
      <c r="B524" s="188">
        <f t="shared" si="29"/>
        <v>167</v>
      </c>
      <c r="C524" s="188" t="e">
        <f t="shared" si="28"/>
        <v>#VALUE!</v>
      </c>
      <c r="D524" s="188"/>
      <c r="E524" s="188"/>
      <c r="F524" s="188"/>
    </row>
    <row r="525" spans="2:6" s="156" customFormat="1" ht="13.2">
      <c r="B525" s="188">
        <f t="shared" si="29"/>
        <v>169</v>
      </c>
      <c r="C525" s="188" t="e">
        <f t="shared" si="28"/>
        <v>#VALUE!</v>
      </c>
      <c r="D525" s="188"/>
      <c r="E525" s="188"/>
      <c r="F525" s="188"/>
    </row>
    <row r="526" spans="2:6" s="156" customFormat="1" ht="13.2">
      <c r="B526" s="188">
        <f t="shared" si="29"/>
        <v>171</v>
      </c>
      <c r="C526" s="188" t="e">
        <f t="shared" si="28"/>
        <v>#VALUE!</v>
      </c>
      <c r="D526" s="188"/>
      <c r="E526" s="188"/>
      <c r="F526" s="188"/>
    </row>
    <row r="527" spans="2:6" s="156" customFormat="1" ht="13.2">
      <c r="B527" s="188">
        <f t="shared" si="29"/>
        <v>173</v>
      </c>
      <c r="C527" s="188" t="e">
        <f t="shared" si="28"/>
        <v>#VALUE!</v>
      </c>
      <c r="D527" s="188"/>
      <c r="E527" s="188"/>
      <c r="F527" s="188"/>
    </row>
    <row r="528" spans="2:6" s="156" customFormat="1" ht="13.2">
      <c r="B528" s="188">
        <f t="shared" si="29"/>
        <v>175</v>
      </c>
      <c r="C528" s="188" t="e">
        <f t="shared" si="28"/>
        <v>#VALUE!</v>
      </c>
      <c r="D528" s="188"/>
      <c r="E528" s="188"/>
      <c r="F528" s="188"/>
    </row>
    <row r="529" spans="2:6" s="156" customFormat="1" ht="13.2">
      <c r="B529" s="188">
        <f t="shared" si="29"/>
        <v>177</v>
      </c>
      <c r="C529" s="188" t="e">
        <f t="shared" si="28"/>
        <v>#VALUE!</v>
      </c>
      <c r="D529" s="188"/>
      <c r="E529" s="188"/>
      <c r="F529" s="188"/>
    </row>
    <row r="530" spans="2:6" s="156" customFormat="1" ht="13.2">
      <c r="B530" s="188">
        <f t="shared" si="29"/>
        <v>179</v>
      </c>
      <c r="C530" s="188" t="e">
        <f t="shared" si="28"/>
        <v>#VALUE!</v>
      </c>
      <c r="D530" s="188"/>
      <c r="E530" s="188"/>
      <c r="F530" s="188"/>
    </row>
    <row r="531" spans="2:6" s="156" customFormat="1" ht="13.2">
      <c r="B531" s="188">
        <f t="shared" si="29"/>
        <v>181</v>
      </c>
      <c r="C531" s="188" t="e">
        <f t="shared" si="28"/>
        <v>#VALUE!</v>
      </c>
      <c r="D531" s="188"/>
      <c r="E531" s="188"/>
      <c r="F531" s="188"/>
    </row>
    <row r="532" spans="2:6" s="156" customFormat="1" ht="13.2">
      <c r="B532" s="188">
        <f t="shared" si="29"/>
        <v>183</v>
      </c>
      <c r="C532" s="188" t="e">
        <f t="shared" si="28"/>
        <v>#VALUE!</v>
      </c>
      <c r="D532" s="188"/>
      <c r="E532" s="188"/>
      <c r="F532" s="188"/>
    </row>
    <row r="533" spans="2:6" s="156" customFormat="1" ht="13.2">
      <c r="B533" s="188">
        <f t="shared" si="29"/>
        <v>185</v>
      </c>
      <c r="C533" s="188" t="e">
        <f t="shared" si="28"/>
        <v>#VALUE!</v>
      </c>
      <c r="D533" s="188"/>
      <c r="E533" s="188"/>
      <c r="F533" s="188"/>
    </row>
    <row r="534" spans="2:6" s="156" customFormat="1" ht="13.2">
      <c r="B534" s="188">
        <f t="shared" si="29"/>
        <v>187</v>
      </c>
      <c r="C534" s="188" t="e">
        <f t="shared" si="28"/>
        <v>#VALUE!</v>
      </c>
      <c r="D534" s="188"/>
      <c r="E534" s="188"/>
      <c r="F534" s="188"/>
    </row>
    <row r="535" spans="2:6" s="156" customFormat="1" ht="13.2">
      <c r="B535" s="188">
        <f t="shared" si="29"/>
        <v>189</v>
      </c>
      <c r="C535" s="188" t="e">
        <f t="shared" si="28"/>
        <v>#VALUE!</v>
      </c>
      <c r="D535" s="188"/>
      <c r="E535" s="188"/>
      <c r="F535" s="188"/>
    </row>
    <row r="536" spans="2:6" s="156" customFormat="1" ht="13.2">
      <c r="B536" s="188">
        <f t="shared" si="29"/>
        <v>191</v>
      </c>
      <c r="C536" s="188" t="e">
        <f t="shared" si="28"/>
        <v>#VALUE!</v>
      </c>
      <c r="D536" s="188"/>
      <c r="E536" s="188"/>
      <c r="F536" s="188"/>
    </row>
    <row r="537" spans="2:6" s="156" customFormat="1" ht="13.2">
      <c r="B537" s="188">
        <f t="shared" si="29"/>
        <v>193</v>
      </c>
      <c r="C537" s="188" t="e">
        <f t="shared" si="28"/>
        <v>#VALUE!</v>
      </c>
      <c r="D537" s="188"/>
      <c r="E537" s="188"/>
      <c r="F537" s="188"/>
    </row>
    <row r="538" spans="2:6" s="156" customFormat="1" ht="13.2">
      <c r="B538" s="188">
        <f t="shared" si="29"/>
        <v>195</v>
      </c>
      <c r="C538" s="188" t="e">
        <f t="shared" si="28"/>
        <v>#VALUE!</v>
      </c>
      <c r="D538" s="188"/>
      <c r="E538" s="188"/>
      <c r="F538" s="188"/>
    </row>
    <row r="539" spans="2:6" s="156" customFormat="1" ht="13.2">
      <c r="B539" s="188">
        <f t="shared" si="29"/>
        <v>197</v>
      </c>
      <c r="C539" s="188" t="e">
        <f t="shared" si="28"/>
        <v>#VALUE!</v>
      </c>
      <c r="D539" s="188"/>
      <c r="E539" s="188"/>
      <c r="F539" s="188"/>
    </row>
    <row r="540" spans="2:6" s="156" customFormat="1" ht="13.2">
      <c r="B540" s="188">
        <f t="shared" si="29"/>
        <v>199</v>
      </c>
      <c r="C540" s="188" t="e">
        <f t="shared" si="28"/>
        <v>#VALUE!</v>
      </c>
      <c r="D540" s="188"/>
      <c r="E540" s="188"/>
      <c r="F540" s="188"/>
    </row>
    <row r="541" spans="2:6" s="156" customFormat="1" ht="13.2">
      <c r="B541" s="188">
        <f t="shared" si="29"/>
        <v>201</v>
      </c>
      <c r="C541" s="188" t="e">
        <f t="shared" si="28"/>
        <v>#VALUE!</v>
      </c>
      <c r="D541" s="188"/>
      <c r="E541" s="188"/>
      <c r="F541" s="188"/>
    </row>
    <row r="542" spans="2:6" s="156" customFormat="1" ht="13.2">
      <c r="B542" s="188">
        <f t="shared" si="29"/>
        <v>203</v>
      </c>
      <c r="C542" s="188" t="e">
        <f t="shared" si="28"/>
        <v>#VALUE!</v>
      </c>
      <c r="D542" s="188"/>
      <c r="E542" s="188"/>
      <c r="F542" s="188"/>
    </row>
    <row r="543" spans="2:6" s="156" customFormat="1" ht="13.2">
      <c r="B543" s="188">
        <f t="shared" si="29"/>
        <v>205</v>
      </c>
      <c r="C543" s="188" t="e">
        <f t="shared" si="28"/>
        <v>#VALUE!</v>
      </c>
      <c r="D543" s="188"/>
      <c r="E543" s="188"/>
      <c r="F543" s="188"/>
    </row>
    <row r="544" spans="2:6" s="156" customFormat="1" ht="13.2">
      <c r="B544" s="188">
        <f t="shared" si="29"/>
        <v>207</v>
      </c>
      <c r="C544" s="188" t="e">
        <f t="shared" si="28"/>
        <v>#VALUE!</v>
      </c>
      <c r="D544" s="188"/>
      <c r="E544" s="188"/>
      <c r="F544" s="188"/>
    </row>
    <row r="545" spans="2:6" s="156" customFormat="1" ht="13.2">
      <c r="B545" s="188">
        <f t="shared" si="29"/>
        <v>209</v>
      </c>
      <c r="C545" s="188" t="e">
        <f t="shared" si="28"/>
        <v>#VALUE!</v>
      </c>
      <c r="D545" s="188"/>
      <c r="E545" s="188"/>
      <c r="F545" s="188"/>
    </row>
    <row r="546" spans="2:6" s="156" customFormat="1" ht="13.2">
      <c r="B546" s="188">
        <f t="shared" si="29"/>
        <v>211</v>
      </c>
      <c r="C546" s="188" t="e">
        <f t="shared" si="28"/>
        <v>#VALUE!</v>
      </c>
      <c r="D546" s="188"/>
      <c r="E546" s="188"/>
      <c r="F546" s="188"/>
    </row>
    <row r="547" spans="2:6" s="156" customFormat="1" ht="13.2">
      <c r="B547" s="188">
        <f t="shared" si="29"/>
        <v>213</v>
      </c>
      <c r="C547" s="188" t="e">
        <f t="shared" si="28"/>
        <v>#VALUE!</v>
      </c>
      <c r="D547" s="188"/>
      <c r="E547" s="188"/>
      <c r="F547" s="188"/>
    </row>
    <row r="548" spans="2:6" s="156" customFormat="1" ht="13.2">
      <c r="B548" s="188">
        <f t="shared" si="29"/>
        <v>215</v>
      </c>
      <c r="C548" s="188" t="e">
        <f t="shared" si="28"/>
        <v>#VALUE!</v>
      </c>
      <c r="D548" s="188"/>
      <c r="E548" s="188"/>
      <c r="F548" s="188"/>
    </row>
    <row r="549" spans="2:6" s="156" customFormat="1" ht="13.2">
      <c r="B549" s="188">
        <f t="shared" si="29"/>
        <v>217</v>
      </c>
      <c r="C549" s="188" t="e">
        <f t="shared" si="28"/>
        <v>#VALUE!</v>
      </c>
      <c r="D549" s="188"/>
      <c r="E549" s="188"/>
      <c r="F549" s="188"/>
    </row>
    <row r="550" spans="2:6" s="156" customFormat="1" ht="13.2">
      <c r="B550" s="188">
        <f t="shared" si="29"/>
        <v>219</v>
      </c>
      <c r="C550" s="188" t="e">
        <f t="shared" si="28"/>
        <v>#VALUE!</v>
      </c>
      <c r="D550" s="188"/>
      <c r="E550" s="188"/>
      <c r="F550" s="188"/>
    </row>
    <row r="551" spans="2:6" s="156" customFormat="1" ht="13.2">
      <c r="B551" s="188">
        <f t="shared" si="29"/>
        <v>221</v>
      </c>
      <c r="C551" s="188" t="e">
        <f t="shared" si="28"/>
        <v>#VALUE!</v>
      </c>
      <c r="D551" s="188"/>
      <c r="E551" s="188"/>
      <c r="F551" s="188"/>
    </row>
    <row r="552" spans="2:6" s="156" customFormat="1" ht="13.2">
      <c r="B552" s="188">
        <f t="shared" si="29"/>
        <v>223</v>
      </c>
      <c r="C552" s="188" t="e">
        <f t="shared" si="28"/>
        <v>#VALUE!</v>
      </c>
      <c r="D552" s="188"/>
      <c r="E552" s="188"/>
      <c r="F552" s="188"/>
    </row>
    <row r="553" spans="2:6" s="156" customFormat="1" ht="13.2">
      <c r="B553" s="188">
        <f t="shared" si="29"/>
        <v>225</v>
      </c>
      <c r="C553" s="188" t="e">
        <f t="shared" si="28"/>
        <v>#VALUE!</v>
      </c>
      <c r="D553" s="188"/>
      <c r="E553" s="188"/>
      <c r="F553" s="188"/>
    </row>
    <row r="554" spans="2:6" s="156" customFormat="1" ht="13.2">
      <c r="B554" s="188">
        <f t="shared" si="29"/>
        <v>227</v>
      </c>
      <c r="C554" s="188" t="e">
        <f t="shared" si="28"/>
        <v>#VALUE!</v>
      </c>
      <c r="D554" s="188"/>
      <c r="E554" s="188"/>
      <c r="F554" s="188"/>
    </row>
    <row r="555" spans="2:6" s="156" customFormat="1" ht="13.2">
      <c r="B555" s="188">
        <f t="shared" si="29"/>
        <v>229</v>
      </c>
      <c r="C555" s="188" t="e">
        <f t="shared" si="28"/>
        <v>#VALUE!</v>
      </c>
      <c r="D555" s="188"/>
      <c r="E555" s="188"/>
      <c r="F555" s="188"/>
    </row>
    <row r="556" spans="2:6" s="156" customFormat="1" ht="13.2">
      <c r="B556" s="188">
        <f t="shared" si="29"/>
        <v>231</v>
      </c>
      <c r="C556" s="188" t="e">
        <f t="shared" si="28"/>
        <v>#VALUE!</v>
      </c>
      <c r="D556" s="188"/>
      <c r="E556" s="188"/>
      <c r="F556" s="188"/>
    </row>
    <row r="557" spans="2:6" s="156" customFormat="1" ht="13.2">
      <c r="B557" s="188">
        <f t="shared" si="29"/>
        <v>233</v>
      </c>
      <c r="C557" s="188" t="e">
        <f t="shared" si="28"/>
        <v>#VALUE!</v>
      </c>
      <c r="D557" s="188"/>
      <c r="E557" s="188"/>
      <c r="F557" s="188"/>
    </row>
    <row r="558" spans="2:6" s="156" customFormat="1" ht="13.2">
      <c r="B558" s="188">
        <f t="shared" si="29"/>
        <v>235</v>
      </c>
      <c r="C558" s="188" t="e">
        <f t="shared" si="28"/>
        <v>#VALUE!</v>
      </c>
      <c r="D558" s="188"/>
      <c r="E558" s="188"/>
      <c r="F558" s="188"/>
    </row>
    <row r="559" spans="2:6" s="156" customFormat="1" ht="13.2">
      <c r="B559" s="188">
        <f t="shared" si="29"/>
        <v>237</v>
      </c>
      <c r="C559" s="188" t="e">
        <f t="shared" si="28"/>
        <v>#VALUE!</v>
      </c>
      <c r="D559" s="188"/>
      <c r="E559" s="188"/>
      <c r="F559" s="188"/>
    </row>
    <row r="560" spans="2:6" s="156" customFormat="1" ht="13.2">
      <c r="B560" s="188">
        <f t="shared" si="29"/>
        <v>239</v>
      </c>
      <c r="C560" s="188" t="e">
        <f t="shared" si="28"/>
        <v>#VALUE!</v>
      </c>
      <c r="D560" s="188"/>
      <c r="E560" s="188"/>
      <c r="F560" s="188"/>
    </row>
    <row r="561" spans="2:6" s="156" customFormat="1" ht="13.2">
      <c r="B561" s="188">
        <f t="shared" si="29"/>
        <v>241</v>
      </c>
      <c r="C561" s="188" t="e">
        <f t="shared" si="28"/>
        <v>#VALUE!</v>
      </c>
      <c r="D561" s="188"/>
      <c r="E561" s="188"/>
      <c r="F561" s="188"/>
    </row>
    <row r="562" spans="2:6" s="156" customFormat="1" ht="13.2">
      <c r="B562" s="188">
        <f t="shared" si="29"/>
        <v>243</v>
      </c>
      <c r="C562" s="188" t="e">
        <f t="shared" si="28"/>
        <v>#VALUE!</v>
      </c>
      <c r="D562" s="188"/>
      <c r="E562" s="188"/>
      <c r="F562" s="188"/>
    </row>
    <row r="563" spans="2:6" s="156" customFormat="1" ht="13.2">
      <c r="B563" s="188">
        <f t="shared" si="29"/>
        <v>245</v>
      </c>
      <c r="C563" s="188" t="e">
        <f t="shared" si="28"/>
        <v>#VALUE!</v>
      </c>
      <c r="D563" s="188"/>
      <c r="E563" s="188"/>
      <c r="F563" s="188"/>
    </row>
    <row r="564" spans="2:6" s="156" customFormat="1" ht="13.2">
      <c r="B564" s="188">
        <f t="shared" si="29"/>
        <v>247</v>
      </c>
      <c r="C564" s="188" t="e">
        <f t="shared" si="28"/>
        <v>#VALUE!</v>
      </c>
      <c r="D564" s="188"/>
      <c r="E564" s="188"/>
      <c r="F564" s="188"/>
    </row>
    <row r="565" spans="2:6" s="156" customFormat="1" ht="13.2">
      <c r="B565" s="188">
        <f t="shared" si="29"/>
        <v>249</v>
      </c>
      <c r="C565" s="188" t="e">
        <f t="shared" si="28"/>
        <v>#VALUE!</v>
      </c>
      <c r="D565" s="188"/>
      <c r="E565" s="188"/>
      <c r="F565" s="188"/>
    </row>
    <row r="566" spans="2:6" s="156" customFormat="1" ht="13.2">
      <c r="B566" s="188">
        <f t="shared" si="29"/>
        <v>251</v>
      </c>
      <c r="C566" s="188" t="e">
        <f t="shared" si="28"/>
        <v>#VALUE!</v>
      </c>
      <c r="D566" s="188"/>
      <c r="E566" s="188"/>
      <c r="F566" s="188"/>
    </row>
    <row r="567" spans="2:6" s="156" customFormat="1" ht="13.2">
      <c r="B567" s="188">
        <f t="shared" si="29"/>
        <v>253</v>
      </c>
      <c r="C567" s="188" t="e">
        <f t="shared" si="28"/>
        <v>#VALUE!</v>
      </c>
      <c r="D567" s="188"/>
      <c r="E567" s="188"/>
      <c r="F567" s="188"/>
    </row>
    <row r="568" spans="2:6" s="156" customFormat="1" ht="13.2">
      <c r="B568" s="188">
        <f t="shared" si="29"/>
        <v>255</v>
      </c>
      <c r="C568" s="188" t="e">
        <f t="shared" si="28"/>
        <v>#VALUE!</v>
      </c>
      <c r="D568" s="188"/>
      <c r="E568" s="188"/>
      <c r="F568" s="188"/>
    </row>
    <row r="569" spans="2:6" s="156" customFormat="1" ht="13.2">
      <c r="B569" s="188">
        <f t="shared" si="29"/>
        <v>257</v>
      </c>
      <c r="C569" s="188" t="e">
        <f t="shared" si="28"/>
        <v>#VALUE!</v>
      </c>
      <c r="D569" s="188"/>
      <c r="E569" s="188"/>
      <c r="F569" s="188"/>
    </row>
    <row r="570" spans="2:6" s="156" customFormat="1" ht="13.2">
      <c r="B570" s="188">
        <f t="shared" si="29"/>
        <v>259</v>
      </c>
      <c r="C570" s="188" t="e">
        <f t="shared" si="28"/>
        <v>#VALUE!</v>
      </c>
      <c r="D570" s="188"/>
      <c r="E570" s="188"/>
      <c r="F570" s="188"/>
    </row>
    <row r="571" spans="2:6" s="156" customFormat="1" ht="13.2">
      <c r="B571" s="188">
        <f t="shared" si="29"/>
        <v>261</v>
      </c>
      <c r="C571" s="188" t="e">
        <f t="shared" si="28"/>
        <v>#VALUE!</v>
      </c>
      <c r="D571" s="188"/>
      <c r="E571" s="188"/>
      <c r="F571" s="188"/>
    </row>
    <row r="572" spans="2:6" s="156" customFormat="1" ht="13.2">
      <c r="B572" s="188">
        <f t="shared" si="29"/>
        <v>263</v>
      </c>
      <c r="C572" s="188" t="e">
        <f t="shared" si="28"/>
        <v>#VALUE!</v>
      </c>
      <c r="D572" s="188"/>
      <c r="E572" s="188"/>
      <c r="F572" s="188"/>
    </row>
    <row r="573" spans="2:6" s="156" customFormat="1" ht="13.2">
      <c r="B573" s="188">
        <f t="shared" si="29"/>
        <v>265</v>
      </c>
      <c r="C573" s="188" t="e">
        <f t="shared" si="28"/>
        <v>#VALUE!</v>
      </c>
      <c r="D573" s="188"/>
      <c r="E573" s="188"/>
      <c r="F573" s="188"/>
    </row>
    <row r="574" spans="2:6" s="156" customFormat="1" ht="13.2">
      <c r="B574" s="188">
        <f t="shared" si="29"/>
        <v>267</v>
      </c>
      <c r="C574" s="188" t="e">
        <f t="shared" si="28"/>
        <v>#VALUE!</v>
      </c>
      <c r="D574" s="188"/>
      <c r="E574" s="188"/>
      <c r="F574" s="188"/>
    </row>
    <row r="575" spans="2:6" s="156" customFormat="1" ht="13.2">
      <c r="B575" s="188">
        <f t="shared" si="29"/>
        <v>269</v>
      </c>
      <c r="C575" s="188" t="e">
        <f t="shared" si="28"/>
        <v>#VALUE!</v>
      </c>
      <c r="D575" s="188"/>
      <c r="E575" s="188"/>
      <c r="F575" s="188"/>
    </row>
    <row r="576" spans="2:6" s="156" customFormat="1" ht="13.2">
      <c r="B576" s="188">
        <f t="shared" si="29"/>
        <v>271</v>
      </c>
      <c r="C576" s="188" t="e">
        <f t="shared" si="28"/>
        <v>#VALUE!</v>
      </c>
      <c r="D576" s="188"/>
      <c r="E576" s="188"/>
      <c r="F576" s="188"/>
    </row>
    <row r="577" spans="2:6" s="156" customFormat="1" ht="13.2">
      <c r="B577" s="188">
        <f t="shared" si="29"/>
        <v>273</v>
      </c>
      <c r="C577" s="188" t="e">
        <f t="shared" si="28"/>
        <v>#VALUE!</v>
      </c>
      <c r="D577" s="188"/>
      <c r="E577" s="188"/>
      <c r="F577" s="188"/>
    </row>
    <row r="578" spans="2:6" s="156" customFormat="1" ht="13.2">
      <c r="B578" s="188">
        <f t="shared" si="29"/>
        <v>275</v>
      </c>
      <c r="C578" s="188" t="e">
        <f t="shared" si="28"/>
        <v>#VALUE!</v>
      </c>
      <c r="D578" s="188"/>
      <c r="E578" s="188"/>
      <c r="F578" s="188"/>
    </row>
    <row r="579" spans="2:6" s="156" customFormat="1" ht="13.2">
      <c r="B579" s="188">
        <f t="shared" si="29"/>
        <v>277</v>
      </c>
      <c r="C579" s="188" t="e">
        <f t="shared" si="28"/>
        <v>#VALUE!</v>
      </c>
      <c r="D579" s="188"/>
      <c r="E579" s="188"/>
      <c r="F579" s="188"/>
    </row>
    <row r="580" spans="2:6" s="156" customFormat="1" ht="13.2">
      <c r="B580" s="188">
        <f t="shared" si="29"/>
        <v>279</v>
      </c>
      <c r="C580" s="188" t="e">
        <f t="shared" si="28"/>
        <v>#VALUE!</v>
      </c>
      <c r="D580" s="188"/>
      <c r="E580" s="188"/>
      <c r="F580" s="188"/>
    </row>
    <row r="581" spans="2:6" s="156" customFormat="1" ht="13.2">
      <c r="B581" s="188">
        <f t="shared" si="29"/>
        <v>281</v>
      </c>
      <c r="C581" s="188" t="e">
        <f t="shared" si="28"/>
        <v>#VALUE!</v>
      </c>
      <c r="D581" s="188"/>
      <c r="E581" s="188"/>
      <c r="F581" s="188"/>
    </row>
    <row r="582" spans="2:6" s="156" customFormat="1" ht="13.2">
      <c r="B582" s="188">
        <f t="shared" si="29"/>
        <v>283</v>
      </c>
      <c r="C582" s="188" t="e">
        <f t="shared" si="28"/>
        <v>#VALUE!</v>
      </c>
      <c r="D582" s="188"/>
      <c r="E582" s="188"/>
      <c r="F582" s="188"/>
    </row>
    <row r="583" spans="2:6" s="156" customFormat="1" ht="13.2">
      <c r="B583" s="188">
        <f t="shared" si="29"/>
        <v>285</v>
      </c>
      <c r="C583" s="188" t="e">
        <f t="shared" si="28"/>
        <v>#VALUE!</v>
      </c>
      <c r="D583" s="188"/>
      <c r="E583" s="188"/>
      <c r="F583" s="188"/>
    </row>
    <row r="584" spans="2:6" s="156" customFormat="1" ht="13.2">
      <c r="B584" s="188">
        <f t="shared" si="29"/>
        <v>287</v>
      </c>
      <c r="C584" s="188" t="e">
        <f t="shared" si="28"/>
        <v>#VALUE!</v>
      </c>
      <c r="D584" s="188"/>
      <c r="E584" s="188"/>
      <c r="F584" s="188"/>
    </row>
    <row r="585" spans="2:6" s="156" customFormat="1" ht="13.2">
      <c r="B585" s="188">
        <f t="shared" si="29"/>
        <v>289</v>
      </c>
      <c r="C585" s="188" t="e">
        <f t="shared" si="28"/>
        <v>#VALUE!</v>
      </c>
      <c r="D585" s="188"/>
      <c r="E585" s="188"/>
      <c r="F585" s="188"/>
    </row>
    <row r="586" spans="2:6" s="156" customFormat="1" ht="13.2">
      <c r="B586" s="188">
        <f t="shared" si="29"/>
        <v>291</v>
      </c>
      <c r="C586" s="188" t="e">
        <f t="shared" ref="C586:C649" si="30">CHAR(HEX2DEC(MID($H$1,B586,2)))</f>
        <v>#VALUE!</v>
      </c>
      <c r="D586" s="188"/>
      <c r="E586" s="188"/>
      <c r="F586" s="188"/>
    </row>
    <row r="587" spans="2:6" s="156" customFormat="1" ht="13.2">
      <c r="B587" s="188">
        <f t="shared" ref="B587:B650" si="31">B586+2</f>
        <v>293</v>
      </c>
      <c r="C587" s="188" t="e">
        <f t="shared" si="30"/>
        <v>#VALUE!</v>
      </c>
      <c r="D587" s="188"/>
      <c r="E587" s="188"/>
      <c r="F587" s="188"/>
    </row>
    <row r="588" spans="2:6" s="156" customFormat="1" ht="13.2">
      <c r="B588" s="188">
        <f t="shared" si="31"/>
        <v>295</v>
      </c>
      <c r="C588" s="188" t="e">
        <f t="shared" si="30"/>
        <v>#VALUE!</v>
      </c>
      <c r="D588" s="188"/>
      <c r="E588" s="188"/>
      <c r="F588" s="188"/>
    </row>
    <row r="589" spans="2:6" s="156" customFormat="1" ht="13.2">
      <c r="B589" s="188">
        <f t="shared" si="31"/>
        <v>297</v>
      </c>
      <c r="C589" s="188" t="e">
        <f t="shared" si="30"/>
        <v>#VALUE!</v>
      </c>
      <c r="D589" s="188"/>
      <c r="E589" s="188"/>
      <c r="F589" s="188"/>
    </row>
    <row r="590" spans="2:6" s="156" customFormat="1" ht="13.2">
      <c r="B590" s="188">
        <f t="shared" si="31"/>
        <v>299</v>
      </c>
      <c r="C590" s="188" t="e">
        <f t="shared" si="30"/>
        <v>#VALUE!</v>
      </c>
      <c r="D590" s="188"/>
      <c r="E590" s="188"/>
      <c r="F590" s="188"/>
    </row>
    <row r="591" spans="2:6" s="156" customFormat="1" ht="13.2">
      <c r="B591" s="188">
        <f t="shared" si="31"/>
        <v>301</v>
      </c>
      <c r="C591" s="188" t="e">
        <f t="shared" si="30"/>
        <v>#VALUE!</v>
      </c>
      <c r="D591" s="188"/>
      <c r="E591" s="188"/>
      <c r="F591" s="188"/>
    </row>
    <row r="592" spans="2:6" s="156" customFormat="1" ht="13.2">
      <c r="B592" s="188">
        <f t="shared" si="31"/>
        <v>303</v>
      </c>
      <c r="C592" s="188" t="e">
        <f t="shared" si="30"/>
        <v>#VALUE!</v>
      </c>
      <c r="D592" s="188"/>
      <c r="E592" s="188"/>
      <c r="F592" s="188"/>
    </row>
    <row r="593" spans="2:6" s="156" customFormat="1" ht="13.2">
      <c r="B593" s="188">
        <f t="shared" si="31"/>
        <v>305</v>
      </c>
      <c r="C593" s="188" t="e">
        <f t="shared" si="30"/>
        <v>#VALUE!</v>
      </c>
      <c r="D593" s="188"/>
      <c r="E593" s="188"/>
      <c r="F593" s="188"/>
    </row>
    <row r="594" spans="2:6" s="156" customFormat="1" ht="13.2">
      <c r="B594" s="188">
        <f t="shared" si="31"/>
        <v>307</v>
      </c>
      <c r="C594" s="188" t="e">
        <f t="shared" si="30"/>
        <v>#VALUE!</v>
      </c>
      <c r="D594" s="188"/>
      <c r="E594" s="188"/>
      <c r="F594" s="188"/>
    </row>
    <row r="595" spans="2:6" s="156" customFormat="1" ht="13.2">
      <c r="B595" s="188">
        <f t="shared" si="31"/>
        <v>309</v>
      </c>
      <c r="C595" s="188" t="e">
        <f t="shared" si="30"/>
        <v>#VALUE!</v>
      </c>
      <c r="D595" s="188"/>
      <c r="E595" s="188"/>
      <c r="F595" s="188"/>
    </row>
    <row r="596" spans="2:6" s="156" customFormat="1" ht="13.2">
      <c r="B596" s="188">
        <f t="shared" si="31"/>
        <v>311</v>
      </c>
      <c r="C596" s="188" t="e">
        <f t="shared" si="30"/>
        <v>#VALUE!</v>
      </c>
      <c r="D596" s="188"/>
      <c r="E596" s="188"/>
      <c r="F596" s="188"/>
    </row>
    <row r="597" spans="2:6" s="156" customFormat="1" ht="13.2">
      <c r="B597" s="188">
        <f t="shared" si="31"/>
        <v>313</v>
      </c>
      <c r="C597" s="188" t="e">
        <f t="shared" si="30"/>
        <v>#VALUE!</v>
      </c>
      <c r="D597" s="188"/>
      <c r="E597" s="188"/>
      <c r="F597" s="188"/>
    </row>
    <row r="598" spans="2:6" s="156" customFormat="1" ht="13.2">
      <c r="B598" s="188">
        <f t="shared" si="31"/>
        <v>315</v>
      </c>
      <c r="C598" s="188" t="e">
        <f t="shared" si="30"/>
        <v>#VALUE!</v>
      </c>
      <c r="D598" s="188"/>
      <c r="E598" s="188"/>
      <c r="F598" s="188"/>
    </row>
    <row r="599" spans="2:6" s="156" customFormat="1" ht="13.2">
      <c r="B599" s="188">
        <f t="shared" si="31"/>
        <v>317</v>
      </c>
      <c r="C599" s="188" t="e">
        <f t="shared" si="30"/>
        <v>#VALUE!</v>
      </c>
      <c r="D599" s="188"/>
      <c r="E599" s="188"/>
      <c r="F599" s="188"/>
    </row>
    <row r="600" spans="2:6" s="156" customFormat="1" ht="13.2">
      <c r="B600" s="188">
        <f t="shared" si="31"/>
        <v>319</v>
      </c>
      <c r="C600" s="188" t="e">
        <f t="shared" si="30"/>
        <v>#VALUE!</v>
      </c>
      <c r="D600" s="188"/>
      <c r="E600" s="188"/>
      <c r="F600" s="188"/>
    </row>
    <row r="601" spans="2:6" s="156" customFormat="1" ht="13.2">
      <c r="B601" s="188">
        <f t="shared" si="31"/>
        <v>321</v>
      </c>
      <c r="C601" s="188" t="e">
        <f t="shared" si="30"/>
        <v>#VALUE!</v>
      </c>
      <c r="D601" s="188"/>
      <c r="E601" s="188"/>
      <c r="F601" s="188"/>
    </row>
    <row r="602" spans="2:6" s="156" customFormat="1" ht="13.2">
      <c r="B602" s="188">
        <f t="shared" si="31"/>
        <v>323</v>
      </c>
      <c r="C602" s="188" t="e">
        <f t="shared" si="30"/>
        <v>#VALUE!</v>
      </c>
      <c r="D602" s="188"/>
      <c r="E602" s="188"/>
      <c r="F602" s="188"/>
    </row>
    <row r="603" spans="2:6" s="156" customFormat="1" ht="13.2">
      <c r="B603" s="188">
        <f t="shared" si="31"/>
        <v>325</v>
      </c>
      <c r="C603" s="188" t="e">
        <f t="shared" si="30"/>
        <v>#VALUE!</v>
      </c>
      <c r="D603" s="188"/>
      <c r="E603" s="188"/>
      <c r="F603" s="188"/>
    </row>
    <row r="604" spans="2:6" s="156" customFormat="1" ht="13.2">
      <c r="B604" s="188">
        <f t="shared" si="31"/>
        <v>327</v>
      </c>
      <c r="C604" s="188" t="e">
        <f t="shared" si="30"/>
        <v>#VALUE!</v>
      </c>
      <c r="D604" s="188"/>
      <c r="E604" s="188"/>
      <c r="F604" s="188"/>
    </row>
    <row r="605" spans="2:6" s="156" customFormat="1" ht="13.2">
      <c r="B605" s="188">
        <f t="shared" si="31"/>
        <v>329</v>
      </c>
      <c r="C605" s="188" t="e">
        <f t="shared" si="30"/>
        <v>#VALUE!</v>
      </c>
      <c r="D605" s="188"/>
      <c r="E605" s="188"/>
      <c r="F605" s="188"/>
    </row>
    <row r="606" spans="2:6" s="156" customFormat="1" ht="13.2">
      <c r="B606" s="188">
        <f t="shared" si="31"/>
        <v>331</v>
      </c>
      <c r="C606" s="188" t="e">
        <f t="shared" si="30"/>
        <v>#VALUE!</v>
      </c>
      <c r="D606" s="188"/>
      <c r="E606" s="188"/>
      <c r="F606" s="188"/>
    </row>
    <row r="607" spans="2:6" s="156" customFormat="1" ht="13.2">
      <c r="B607" s="188">
        <f t="shared" si="31"/>
        <v>333</v>
      </c>
      <c r="C607" s="188" t="e">
        <f t="shared" si="30"/>
        <v>#VALUE!</v>
      </c>
      <c r="D607" s="188"/>
      <c r="E607" s="188"/>
      <c r="F607" s="188"/>
    </row>
    <row r="608" spans="2:6" s="156" customFormat="1" ht="13.2">
      <c r="B608" s="188">
        <f t="shared" si="31"/>
        <v>335</v>
      </c>
      <c r="C608" s="188" t="e">
        <f t="shared" si="30"/>
        <v>#VALUE!</v>
      </c>
      <c r="D608" s="188"/>
      <c r="E608" s="188"/>
      <c r="F608" s="188"/>
    </row>
    <row r="609" spans="2:6" s="156" customFormat="1" ht="13.2">
      <c r="B609" s="188">
        <f t="shared" si="31"/>
        <v>337</v>
      </c>
      <c r="C609" s="188" t="e">
        <f t="shared" si="30"/>
        <v>#VALUE!</v>
      </c>
      <c r="D609" s="188"/>
      <c r="E609" s="188"/>
      <c r="F609" s="188"/>
    </row>
    <row r="610" spans="2:6" s="156" customFormat="1" ht="13.2">
      <c r="B610" s="188">
        <f t="shared" si="31"/>
        <v>339</v>
      </c>
      <c r="C610" s="188" t="e">
        <f t="shared" si="30"/>
        <v>#VALUE!</v>
      </c>
      <c r="D610" s="188"/>
      <c r="E610" s="188"/>
      <c r="F610" s="188"/>
    </row>
    <row r="611" spans="2:6" s="156" customFormat="1" ht="13.2">
      <c r="B611" s="188">
        <f t="shared" si="31"/>
        <v>341</v>
      </c>
      <c r="C611" s="188" t="e">
        <f t="shared" si="30"/>
        <v>#VALUE!</v>
      </c>
      <c r="D611" s="188"/>
      <c r="E611" s="188"/>
      <c r="F611" s="188"/>
    </row>
    <row r="612" spans="2:6" s="156" customFormat="1" ht="13.2">
      <c r="B612" s="188">
        <f t="shared" si="31"/>
        <v>343</v>
      </c>
      <c r="C612" s="188" t="e">
        <f t="shared" si="30"/>
        <v>#VALUE!</v>
      </c>
      <c r="D612" s="188"/>
      <c r="E612" s="188"/>
      <c r="F612" s="188"/>
    </row>
    <row r="613" spans="2:6" s="156" customFormat="1" ht="13.2">
      <c r="B613" s="188">
        <f t="shared" si="31"/>
        <v>345</v>
      </c>
      <c r="C613" s="188" t="e">
        <f t="shared" si="30"/>
        <v>#VALUE!</v>
      </c>
      <c r="D613" s="188"/>
      <c r="E613" s="188"/>
      <c r="F613" s="188"/>
    </row>
    <row r="614" spans="2:6" s="156" customFormat="1" ht="13.2">
      <c r="B614" s="188">
        <f t="shared" si="31"/>
        <v>347</v>
      </c>
      <c r="C614" s="188" t="e">
        <f t="shared" si="30"/>
        <v>#VALUE!</v>
      </c>
      <c r="D614" s="188"/>
      <c r="E614" s="188"/>
      <c r="F614" s="188"/>
    </row>
    <row r="615" spans="2:6" s="156" customFormat="1" ht="13.2">
      <c r="B615" s="188">
        <f t="shared" si="31"/>
        <v>349</v>
      </c>
      <c r="C615" s="188" t="e">
        <f t="shared" si="30"/>
        <v>#VALUE!</v>
      </c>
      <c r="D615" s="188"/>
      <c r="E615" s="188"/>
      <c r="F615" s="188"/>
    </row>
    <row r="616" spans="2:6" s="156" customFormat="1" ht="13.2">
      <c r="B616" s="188">
        <f t="shared" si="31"/>
        <v>351</v>
      </c>
      <c r="C616" s="188" t="e">
        <f t="shared" si="30"/>
        <v>#VALUE!</v>
      </c>
      <c r="D616" s="188"/>
      <c r="E616" s="188"/>
      <c r="F616" s="188"/>
    </row>
    <row r="617" spans="2:6" s="156" customFormat="1" ht="13.2">
      <c r="B617" s="188">
        <f t="shared" si="31"/>
        <v>353</v>
      </c>
      <c r="C617" s="188" t="e">
        <f t="shared" si="30"/>
        <v>#VALUE!</v>
      </c>
      <c r="D617" s="188"/>
      <c r="E617" s="188"/>
      <c r="F617" s="188"/>
    </row>
    <row r="618" spans="2:6" s="156" customFormat="1" ht="13.2">
      <c r="B618" s="188">
        <f t="shared" si="31"/>
        <v>355</v>
      </c>
      <c r="C618" s="188" t="e">
        <f t="shared" si="30"/>
        <v>#VALUE!</v>
      </c>
      <c r="D618" s="188"/>
      <c r="E618" s="188"/>
      <c r="F618" s="188"/>
    </row>
    <row r="619" spans="2:6" s="156" customFormat="1" ht="13.2">
      <c r="B619" s="188">
        <f t="shared" si="31"/>
        <v>357</v>
      </c>
      <c r="C619" s="188" t="e">
        <f t="shared" si="30"/>
        <v>#VALUE!</v>
      </c>
      <c r="D619" s="188"/>
      <c r="E619" s="188"/>
      <c r="F619" s="188"/>
    </row>
    <row r="620" spans="2:6" s="156" customFormat="1" ht="13.2">
      <c r="B620" s="188">
        <f t="shared" si="31"/>
        <v>359</v>
      </c>
      <c r="C620" s="188" t="e">
        <f t="shared" si="30"/>
        <v>#VALUE!</v>
      </c>
      <c r="D620" s="188"/>
      <c r="E620" s="188"/>
      <c r="F620" s="188"/>
    </row>
    <row r="621" spans="2:6" s="156" customFormat="1" ht="13.2">
      <c r="B621" s="188">
        <f t="shared" si="31"/>
        <v>361</v>
      </c>
      <c r="C621" s="188" t="e">
        <f t="shared" si="30"/>
        <v>#VALUE!</v>
      </c>
      <c r="D621" s="188"/>
      <c r="E621" s="188"/>
      <c r="F621" s="188"/>
    </row>
    <row r="622" spans="2:6" s="156" customFormat="1" ht="13.2">
      <c r="B622" s="188">
        <f t="shared" si="31"/>
        <v>363</v>
      </c>
      <c r="C622" s="188" t="e">
        <f t="shared" si="30"/>
        <v>#VALUE!</v>
      </c>
      <c r="D622" s="188"/>
      <c r="E622" s="188"/>
      <c r="F622" s="188"/>
    </row>
    <row r="623" spans="2:6" s="156" customFormat="1" ht="13.2">
      <c r="B623" s="188">
        <f t="shared" si="31"/>
        <v>365</v>
      </c>
      <c r="C623" s="188" t="e">
        <f t="shared" si="30"/>
        <v>#VALUE!</v>
      </c>
      <c r="D623" s="188"/>
      <c r="E623" s="188"/>
      <c r="F623" s="188"/>
    </row>
    <row r="624" spans="2:6" s="156" customFormat="1" ht="13.2">
      <c r="B624" s="188">
        <f t="shared" si="31"/>
        <v>367</v>
      </c>
      <c r="C624" s="188" t="e">
        <f t="shared" si="30"/>
        <v>#VALUE!</v>
      </c>
      <c r="D624" s="188"/>
      <c r="E624" s="188"/>
      <c r="F624" s="188"/>
    </row>
    <row r="625" spans="2:6" s="156" customFormat="1" ht="13.2">
      <c r="B625" s="188">
        <f t="shared" si="31"/>
        <v>369</v>
      </c>
      <c r="C625" s="188" t="e">
        <f t="shared" si="30"/>
        <v>#VALUE!</v>
      </c>
      <c r="D625" s="188"/>
      <c r="E625" s="188"/>
      <c r="F625" s="188"/>
    </row>
    <row r="626" spans="2:6" s="156" customFormat="1" ht="13.2">
      <c r="B626" s="188">
        <f t="shared" si="31"/>
        <v>371</v>
      </c>
      <c r="C626" s="188" t="e">
        <f t="shared" si="30"/>
        <v>#VALUE!</v>
      </c>
      <c r="D626" s="188"/>
      <c r="E626" s="188"/>
      <c r="F626" s="188"/>
    </row>
    <row r="627" spans="2:6" s="156" customFormat="1" ht="13.2">
      <c r="B627" s="188">
        <f t="shared" si="31"/>
        <v>373</v>
      </c>
      <c r="C627" s="188" t="e">
        <f t="shared" si="30"/>
        <v>#VALUE!</v>
      </c>
      <c r="D627" s="188"/>
      <c r="E627" s="188"/>
      <c r="F627" s="188"/>
    </row>
    <row r="628" spans="2:6" s="156" customFormat="1" ht="13.2">
      <c r="B628" s="188">
        <f t="shared" si="31"/>
        <v>375</v>
      </c>
      <c r="C628" s="188" t="e">
        <f t="shared" si="30"/>
        <v>#VALUE!</v>
      </c>
      <c r="D628" s="188"/>
      <c r="E628" s="188"/>
      <c r="F628" s="188"/>
    </row>
    <row r="629" spans="2:6" s="156" customFormat="1" ht="13.2">
      <c r="B629" s="188">
        <f t="shared" si="31"/>
        <v>377</v>
      </c>
      <c r="C629" s="188" t="e">
        <f t="shared" si="30"/>
        <v>#VALUE!</v>
      </c>
      <c r="D629" s="188"/>
      <c r="E629" s="188"/>
      <c r="F629" s="188"/>
    </row>
    <row r="630" spans="2:6" s="156" customFormat="1" ht="13.2">
      <c r="B630" s="188">
        <f t="shared" si="31"/>
        <v>379</v>
      </c>
      <c r="C630" s="188" t="e">
        <f t="shared" si="30"/>
        <v>#VALUE!</v>
      </c>
      <c r="D630" s="188"/>
      <c r="E630" s="188"/>
      <c r="F630" s="188"/>
    </row>
    <row r="631" spans="2:6" s="156" customFormat="1" ht="13.2">
      <c r="B631" s="188">
        <f t="shared" si="31"/>
        <v>381</v>
      </c>
      <c r="C631" s="188" t="e">
        <f t="shared" si="30"/>
        <v>#VALUE!</v>
      </c>
      <c r="D631" s="188"/>
      <c r="E631" s="188"/>
      <c r="F631" s="188"/>
    </row>
    <row r="632" spans="2:6" s="156" customFormat="1" ht="13.2">
      <c r="B632" s="188">
        <f t="shared" si="31"/>
        <v>383</v>
      </c>
      <c r="C632" s="188" t="e">
        <f t="shared" si="30"/>
        <v>#VALUE!</v>
      </c>
      <c r="D632" s="188"/>
      <c r="E632" s="188"/>
      <c r="F632" s="188"/>
    </row>
    <row r="633" spans="2:6" s="156" customFormat="1" ht="13.2">
      <c r="B633" s="188">
        <f t="shared" si="31"/>
        <v>385</v>
      </c>
      <c r="C633" s="188" t="e">
        <f t="shared" si="30"/>
        <v>#VALUE!</v>
      </c>
      <c r="D633" s="188"/>
      <c r="E633" s="188"/>
      <c r="F633" s="188"/>
    </row>
    <row r="634" spans="2:6" s="156" customFormat="1" ht="13.2">
      <c r="B634" s="188">
        <f t="shared" si="31"/>
        <v>387</v>
      </c>
      <c r="C634" s="188" t="e">
        <f t="shared" si="30"/>
        <v>#VALUE!</v>
      </c>
      <c r="D634" s="188"/>
      <c r="E634" s="188"/>
      <c r="F634" s="188"/>
    </row>
    <row r="635" spans="2:6" s="156" customFormat="1" ht="13.2">
      <c r="B635" s="188">
        <f t="shared" si="31"/>
        <v>389</v>
      </c>
      <c r="C635" s="188" t="e">
        <f t="shared" si="30"/>
        <v>#VALUE!</v>
      </c>
      <c r="D635" s="188"/>
      <c r="E635" s="188"/>
      <c r="F635" s="188"/>
    </row>
    <row r="636" spans="2:6" s="156" customFormat="1" ht="13.2">
      <c r="B636" s="188">
        <f t="shared" si="31"/>
        <v>391</v>
      </c>
      <c r="C636" s="188" t="e">
        <f t="shared" si="30"/>
        <v>#VALUE!</v>
      </c>
      <c r="D636" s="188"/>
      <c r="E636" s="188"/>
      <c r="F636" s="188"/>
    </row>
    <row r="637" spans="2:6" s="156" customFormat="1" ht="13.2">
      <c r="B637" s="188">
        <f t="shared" si="31"/>
        <v>393</v>
      </c>
      <c r="C637" s="188" t="e">
        <f t="shared" si="30"/>
        <v>#VALUE!</v>
      </c>
      <c r="D637" s="188"/>
      <c r="E637" s="188"/>
      <c r="F637" s="188"/>
    </row>
    <row r="638" spans="2:6" s="156" customFormat="1" ht="13.2">
      <c r="B638" s="188">
        <f t="shared" si="31"/>
        <v>395</v>
      </c>
      <c r="C638" s="188" t="e">
        <f t="shared" si="30"/>
        <v>#VALUE!</v>
      </c>
      <c r="D638" s="188"/>
      <c r="E638" s="188"/>
      <c r="F638" s="188"/>
    </row>
    <row r="639" spans="2:6" s="156" customFormat="1" ht="13.2">
      <c r="B639" s="188">
        <f t="shared" si="31"/>
        <v>397</v>
      </c>
      <c r="C639" s="188" t="e">
        <f t="shared" si="30"/>
        <v>#VALUE!</v>
      </c>
      <c r="D639" s="188"/>
      <c r="E639" s="188"/>
      <c r="F639" s="188"/>
    </row>
    <row r="640" spans="2:6" s="156" customFormat="1" ht="13.2">
      <c r="B640" s="188">
        <f t="shared" si="31"/>
        <v>399</v>
      </c>
      <c r="C640" s="188" t="e">
        <f t="shared" si="30"/>
        <v>#VALUE!</v>
      </c>
      <c r="D640" s="188"/>
      <c r="E640" s="188"/>
      <c r="F640" s="188"/>
    </row>
    <row r="641" spans="2:6" s="156" customFormat="1" ht="13.2">
      <c r="B641" s="188">
        <f t="shared" si="31"/>
        <v>401</v>
      </c>
      <c r="C641" s="188" t="e">
        <f t="shared" si="30"/>
        <v>#VALUE!</v>
      </c>
      <c r="D641" s="188"/>
      <c r="E641" s="188"/>
      <c r="F641" s="188"/>
    </row>
    <row r="642" spans="2:6" s="156" customFormat="1" ht="13.2">
      <c r="B642" s="188">
        <f t="shared" si="31"/>
        <v>403</v>
      </c>
      <c r="C642" s="188" t="e">
        <f t="shared" si="30"/>
        <v>#VALUE!</v>
      </c>
      <c r="D642" s="188"/>
      <c r="E642" s="188"/>
      <c r="F642" s="188"/>
    </row>
    <row r="643" spans="2:6" s="156" customFormat="1" ht="13.2">
      <c r="B643" s="188">
        <f t="shared" si="31"/>
        <v>405</v>
      </c>
      <c r="C643" s="188" t="e">
        <f t="shared" si="30"/>
        <v>#VALUE!</v>
      </c>
      <c r="D643" s="188"/>
      <c r="E643" s="188"/>
      <c r="F643" s="188"/>
    </row>
    <row r="644" spans="2:6" s="156" customFormat="1" ht="13.2">
      <c r="B644" s="188">
        <f t="shared" si="31"/>
        <v>407</v>
      </c>
      <c r="C644" s="188" t="e">
        <f t="shared" si="30"/>
        <v>#VALUE!</v>
      </c>
      <c r="D644" s="188"/>
      <c r="E644" s="188"/>
      <c r="F644" s="188"/>
    </row>
    <row r="645" spans="2:6" s="156" customFormat="1" ht="13.2">
      <c r="B645" s="188">
        <f t="shared" si="31"/>
        <v>409</v>
      </c>
      <c r="C645" s="188" t="e">
        <f t="shared" si="30"/>
        <v>#VALUE!</v>
      </c>
      <c r="D645" s="188"/>
      <c r="E645" s="188"/>
      <c r="F645" s="188"/>
    </row>
    <row r="646" spans="2:6" s="156" customFormat="1" ht="13.2">
      <c r="B646" s="188">
        <f t="shared" si="31"/>
        <v>411</v>
      </c>
      <c r="C646" s="188" t="e">
        <f t="shared" si="30"/>
        <v>#VALUE!</v>
      </c>
      <c r="D646" s="188"/>
      <c r="E646" s="188"/>
      <c r="F646" s="188"/>
    </row>
    <row r="647" spans="2:6" s="156" customFormat="1" ht="13.2">
      <c r="B647" s="188">
        <f t="shared" si="31"/>
        <v>413</v>
      </c>
      <c r="C647" s="188" t="e">
        <f t="shared" si="30"/>
        <v>#VALUE!</v>
      </c>
      <c r="D647" s="188"/>
      <c r="E647" s="188"/>
      <c r="F647" s="188"/>
    </row>
    <row r="648" spans="2:6" s="156" customFormat="1" ht="13.2">
      <c r="B648" s="188">
        <f t="shared" si="31"/>
        <v>415</v>
      </c>
      <c r="C648" s="188" t="e">
        <f t="shared" si="30"/>
        <v>#VALUE!</v>
      </c>
      <c r="D648" s="188"/>
      <c r="E648" s="188"/>
      <c r="F648" s="188"/>
    </row>
    <row r="649" spans="2:6" s="156" customFormat="1" ht="13.2">
      <c r="B649" s="188">
        <f t="shared" si="31"/>
        <v>417</v>
      </c>
      <c r="C649" s="188" t="e">
        <f t="shared" si="30"/>
        <v>#VALUE!</v>
      </c>
      <c r="D649" s="188"/>
      <c r="E649" s="188"/>
      <c r="F649" s="188"/>
    </row>
    <row r="650" spans="2:6" s="156" customFormat="1" ht="13.2">
      <c r="B650" s="188">
        <f t="shared" si="31"/>
        <v>419</v>
      </c>
      <c r="C650" s="188" t="e">
        <f t="shared" ref="C650:C713" si="32">CHAR(HEX2DEC(MID($H$1,B650,2)))</f>
        <v>#VALUE!</v>
      </c>
      <c r="D650" s="188"/>
      <c r="E650" s="188"/>
      <c r="F650" s="188"/>
    </row>
    <row r="651" spans="2:6" s="156" customFormat="1" ht="13.2">
      <c r="B651" s="188">
        <f t="shared" ref="B651:B714" si="33">B650+2</f>
        <v>421</v>
      </c>
      <c r="C651" s="188" t="e">
        <f t="shared" si="32"/>
        <v>#VALUE!</v>
      </c>
      <c r="D651" s="188"/>
      <c r="E651" s="188"/>
      <c r="F651" s="188"/>
    </row>
    <row r="652" spans="2:6" s="156" customFormat="1" ht="13.2">
      <c r="B652" s="188">
        <f t="shared" si="33"/>
        <v>423</v>
      </c>
      <c r="C652" s="188" t="e">
        <f t="shared" si="32"/>
        <v>#VALUE!</v>
      </c>
      <c r="D652" s="188"/>
      <c r="E652" s="188"/>
      <c r="F652" s="188"/>
    </row>
    <row r="653" spans="2:6" s="156" customFormat="1" ht="13.2">
      <c r="B653" s="188">
        <f t="shared" si="33"/>
        <v>425</v>
      </c>
      <c r="C653" s="188" t="e">
        <f t="shared" si="32"/>
        <v>#VALUE!</v>
      </c>
      <c r="D653" s="188"/>
      <c r="E653" s="188"/>
      <c r="F653" s="188"/>
    </row>
    <row r="654" spans="2:6" s="156" customFormat="1" ht="13.2">
      <c r="B654" s="188">
        <f t="shared" si="33"/>
        <v>427</v>
      </c>
      <c r="C654" s="188" t="e">
        <f t="shared" si="32"/>
        <v>#VALUE!</v>
      </c>
      <c r="D654" s="188"/>
      <c r="E654" s="188"/>
      <c r="F654" s="188"/>
    </row>
    <row r="655" spans="2:6" s="156" customFormat="1" ht="13.2">
      <c r="B655" s="188">
        <f t="shared" si="33"/>
        <v>429</v>
      </c>
      <c r="C655" s="188" t="e">
        <f t="shared" si="32"/>
        <v>#VALUE!</v>
      </c>
      <c r="D655" s="188"/>
      <c r="E655" s="188"/>
      <c r="F655" s="188"/>
    </row>
    <row r="656" spans="2:6" s="156" customFormat="1" ht="13.2">
      <c r="B656" s="188">
        <f t="shared" si="33"/>
        <v>431</v>
      </c>
      <c r="C656" s="188" t="e">
        <f t="shared" si="32"/>
        <v>#VALUE!</v>
      </c>
      <c r="D656" s="188"/>
      <c r="E656" s="188"/>
      <c r="F656" s="188"/>
    </row>
    <row r="657" spans="2:6" s="156" customFormat="1" ht="13.2">
      <c r="B657" s="188">
        <f t="shared" si="33"/>
        <v>433</v>
      </c>
      <c r="C657" s="188" t="e">
        <f t="shared" si="32"/>
        <v>#VALUE!</v>
      </c>
      <c r="D657" s="188"/>
      <c r="E657" s="188"/>
      <c r="F657" s="188"/>
    </row>
    <row r="658" spans="2:6" s="156" customFormat="1" ht="13.2">
      <c r="B658" s="188">
        <f t="shared" si="33"/>
        <v>435</v>
      </c>
      <c r="C658" s="188" t="e">
        <f t="shared" si="32"/>
        <v>#VALUE!</v>
      </c>
      <c r="D658" s="188"/>
      <c r="E658" s="188"/>
      <c r="F658" s="188"/>
    </row>
    <row r="659" spans="2:6" s="156" customFormat="1" ht="13.2">
      <c r="B659" s="188">
        <f t="shared" si="33"/>
        <v>437</v>
      </c>
      <c r="C659" s="188" t="e">
        <f t="shared" si="32"/>
        <v>#VALUE!</v>
      </c>
      <c r="D659" s="188"/>
      <c r="E659" s="188"/>
      <c r="F659" s="188"/>
    </row>
    <row r="660" spans="2:6" s="156" customFormat="1" ht="13.2">
      <c r="B660" s="188">
        <f t="shared" si="33"/>
        <v>439</v>
      </c>
      <c r="C660" s="188" t="e">
        <f t="shared" si="32"/>
        <v>#VALUE!</v>
      </c>
      <c r="D660" s="188"/>
      <c r="E660" s="188"/>
      <c r="F660" s="188"/>
    </row>
    <row r="661" spans="2:6" s="156" customFormat="1" ht="13.2">
      <c r="B661" s="188">
        <f t="shared" si="33"/>
        <v>441</v>
      </c>
      <c r="C661" s="188" t="e">
        <f t="shared" si="32"/>
        <v>#VALUE!</v>
      </c>
      <c r="D661" s="188"/>
      <c r="E661" s="188"/>
      <c r="F661" s="188"/>
    </row>
    <row r="662" spans="2:6" s="156" customFormat="1" ht="13.2">
      <c r="B662" s="188">
        <f t="shared" si="33"/>
        <v>443</v>
      </c>
      <c r="C662" s="188" t="e">
        <f t="shared" si="32"/>
        <v>#VALUE!</v>
      </c>
      <c r="D662" s="188"/>
      <c r="E662" s="188"/>
      <c r="F662" s="188"/>
    </row>
    <row r="663" spans="2:6" s="156" customFormat="1" ht="13.2">
      <c r="B663" s="188">
        <f t="shared" si="33"/>
        <v>445</v>
      </c>
      <c r="C663" s="188" t="e">
        <f t="shared" si="32"/>
        <v>#VALUE!</v>
      </c>
      <c r="D663" s="188"/>
      <c r="E663" s="188"/>
      <c r="F663" s="188"/>
    </row>
    <row r="664" spans="2:6" s="156" customFormat="1" ht="13.2">
      <c r="B664" s="188">
        <f t="shared" si="33"/>
        <v>447</v>
      </c>
      <c r="C664" s="188" t="e">
        <f t="shared" si="32"/>
        <v>#VALUE!</v>
      </c>
      <c r="D664" s="188"/>
      <c r="E664" s="188"/>
      <c r="F664" s="188"/>
    </row>
    <row r="665" spans="2:6" s="156" customFormat="1" ht="13.2">
      <c r="B665" s="188">
        <f t="shared" si="33"/>
        <v>449</v>
      </c>
      <c r="C665" s="188" t="e">
        <f t="shared" si="32"/>
        <v>#VALUE!</v>
      </c>
      <c r="D665" s="188"/>
      <c r="E665" s="188"/>
      <c r="F665" s="188"/>
    </row>
    <row r="666" spans="2:6" s="156" customFormat="1" ht="13.2">
      <c r="B666" s="188">
        <f t="shared" si="33"/>
        <v>451</v>
      </c>
      <c r="C666" s="188" t="e">
        <f t="shared" si="32"/>
        <v>#VALUE!</v>
      </c>
      <c r="D666" s="188"/>
      <c r="E666" s="188"/>
      <c r="F666" s="188"/>
    </row>
    <row r="667" spans="2:6" s="156" customFormat="1" ht="13.2">
      <c r="B667" s="188">
        <f t="shared" si="33"/>
        <v>453</v>
      </c>
      <c r="C667" s="188" t="e">
        <f t="shared" si="32"/>
        <v>#VALUE!</v>
      </c>
      <c r="D667" s="188"/>
      <c r="E667" s="188"/>
      <c r="F667" s="188"/>
    </row>
    <row r="668" spans="2:6" s="156" customFormat="1" ht="13.2">
      <c r="B668" s="188">
        <f t="shared" si="33"/>
        <v>455</v>
      </c>
      <c r="C668" s="188" t="e">
        <f t="shared" si="32"/>
        <v>#VALUE!</v>
      </c>
      <c r="D668" s="188"/>
      <c r="E668" s="188"/>
      <c r="F668" s="188"/>
    </row>
    <row r="669" spans="2:6" s="156" customFormat="1" ht="13.2">
      <c r="B669" s="188">
        <f t="shared" si="33"/>
        <v>457</v>
      </c>
      <c r="C669" s="188" t="e">
        <f t="shared" si="32"/>
        <v>#VALUE!</v>
      </c>
      <c r="D669" s="188"/>
      <c r="E669" s="188"/>
      <c r="F669" s="188"/>
    </row>
    <row r="670" spans="2:6" s="156" customFormat="1" ht="13.2">
      <c r="B670" s="188">
        <f t="shared" si="33"/>
        <v>459</v>
      </c>
      <c r="C670" s="188" t="e">
        <f t="shared" si="32"/>
        <v>#VALUE!</v>
      </c>
      <c r="D670" s="188"/>
      <c r="E670" s="188"/>
      <c r="F670" s="188"/>
    </row>
    <row r="671" spans="2:6" s="156" customFormat="1" ht="13.2">
      <c r="B671" s="188">
        <f t="shared" si="33"/>
        <v>461</v>
      </c>
      <c r="C671" s="188" t="e">
        <f t="shared" si="32"/>
        <v>#VALUE!</v>
      </c>
      <c r="D671" s="188"/>
      <c r="E671" s="188"/>
      <c r="F671" s="188"/>
    </row>
    <row r="672" spans="2:6" s="156" customFormat="1" ht="13.2">
      <c r="B672" s="188">
        <f t="shared" si="33"/>
        <v>463</v>
      </c>
      <c r="C672" s="188" t="e">
        <f t="shared" si="32"/>
        <v>#VALUE!</v>
      </c>
      <c r="D672" s="188"/>
      <c r="E672" s="188"/>
      <c r="F672" s="188"/>
    </row>
    <row r="673" spans="2:6" s="156" customFormat="1" ht="13.2">
      <c r="B673" s="188">
        <f t="shared" si="33"/>
        <v>465</v>
      </c>
      <c r="C673" s="188" t="e">
        <f t="shared" si="32"/>
        <v>#VALUE!</v>
      </c>
      <c r="D673" s="188"/>
      <c r="E673" s="188"/>
      <c r="F673" s="188"/>
    </row>
    <row r="674" spans="2:6" s="156" customFormat="1" ht="13.2">
      <c r="B674" s="188">
        <f t="shared" si="33"/>
        <v>467</v>
      </c>
      <c r="C674" s="188" t="e">
        <f t="shared" si="32"/>
        <v>#VALUE!</v>
      </c>
      <c r="D674" s="188"/>
      <c r="E674" s="188"/>
      <c r="F674" s="188"/>
    </row>
    <row r="675" spans="2:6" s="156" customFormat="1" ht="13.2">
      <c r="B675" s="188">
        <f t="shared" si="33"/>
        <v>469</v>
      </c>
      <c r="C675" s="188" t="e">
        <f t="shared" si="32"/>
        <v>#VALUE!</v>
      </c>
      <c r="D675" s="188"/>
      <c r="E675" s="188"/>
      <c r="F675" s="188"/>
    </row>
    <row r="676" spans="2:6" s="156" customFormat="1" ht="13.2">
      <c r="B676" s="188">
        <f t="shared" si="33"/>
        <v>471</v>
      </c>
      <c r="C676" s="188" t="e">
        <f t="shared" si="32"/>
        <v>#VALUE!</v>
      </c>
      <c r="D676" s="188"/>
      <c r="E676" s="188"/>
      <c r="F676" s="188"/>
    </row>
    <row r="677" spans="2:6" s="156" customFormat="1" ht="13.2">
      <c r="B677" s="188">
        <f t="shared" si="33"/>
        <v>473</v>
      </c>
      <c r="C677" s="188" t="e">
        <f t="shared" si="32"/>
        <v>#VALUE!</v>
      </c>
      <c r="D677" s="188"/>
      <c r="E677" s="188"/>
      <c r="F677" s="188"/>
    </row>
    <row r="678" spans="2:6" s="156" customFormat="1" ht="13.2">
      <c r="B678" s="188">
        <f t="shared" si="33"/>
        <v>475</v>
      </c>
      <c r="C678" s="188" t="e">
        <f t="shared" si="32"/>
        <v>#VALUE!</v>
      </c>
      <c r="D678" s="188"/>
      <c r="E678" s="188"/>
      <c r="F678" s="188"/>
    </row>
    <row r="679" spans="2:6" s="156" customFormat="1" ht="13.2">
      <c r="B679" s="188">
        <f t="shared" si="33"/>
        <v>477</v>
      </c>
      <c r="C679" s="188" t="e">
        <f t="shared" si="32"/>
        <v>#VALUE!</v>
      </c>
      <c r="D679" s="188"/>
      <c r="E679" s="188"/>
      <c r="F679" s="188"/>
    </row>
    <row r="680" spans="2:6" s="156" customFormat="1" ht="13.2">
      <c r="B680" s="188">
        <f t="shared" si="33"/>
        <v>479</v>
      </c>
      <c r="C680" s="188" t="e">
        <f t="shared" si="32"/>
        <v>#VALUE!</v>
      </c>
      <c r="D680" s="188"/>
      <c r="E680" s="188"/>
      <c r="F680" s="188"/>
    </row>
    <row r="681" spans="2:6" s="156" customFormat="1" ht="13.2">
      <c r="B681" s="188">
        <f t="shared" si="33"/>
        <v>481</v>
      </c>
      <c r="C681" s="188" t="e">
        <f t="shared" si="32"/>
        <v>#VALUE!</v>
      </c>
      <c r="D681" s="188"/>
      <c r="E681" s="188"/>
      <c r="F681" s="188"/>
    </row>
    <row r="682" spans="2:6" s="156" customFormat="1" ht="13.2">
      <c r="B682" s="188">
        <f t="shared" si="33"/>
        <v>483</v>
      </c>
      <c r="C682" s="188" t="e">
        <f t="shared" si="32"/>
        <v>#VALUE!</v>
      </c>
      <c r="D682" s="188"/>
      <c r="E682" s="188"/>
      <c r="F682" s="188"/>
    </row>
    <row r="683" spans="2:6" s="156" customFormat="1" ht="13.2">
      <c r="B683" s="188">
        <f t="shared" si="33"/>
        <v>485</v>
      </c>
      <c r="C683" s="188" t="e">
        <f t="shared" si="32"/>
        <v>#VALUE!</v>
      </c>
      <c r="D683" s="188"/>
      <c r="E683" s="188"/>
      <c r="F683" s="188"/>
    </row>
    <row r="684" spans="2:6" s="156" customFormat="1" ht="13.2">
      <c r="B684" s="188">
        <f t="shared" si="33"/>
        <v>487</v>
      </c>
      <c r="C684" s="188" t="e">
        <f t="shared" si="32"/>
        <v>#VALUE!</v>
      </c>
      <c r="D684" s="188"/>
      <c r="E684" s="188"/>
      <c r="F684" s="188"/>
    </row>
    <row r="685" spans="2:6" s="156" customFormat="1" ht="13.2">
      <c r="B685" s="188">
        <f t="shared" si="33"/>
        <v>489</v>
      </c>
      <c r="C685" s="188" t="e">
        <f t="shared" si="32"/>
        <v>#VALUE!</v>
      </c>
      <c r="D685" s="188"/>
      <c r="E685" s="188"/>
      <c r="F685" s="188"/>
    </row>
    <row r="686" spans="2:6" s="156" customFormat="1" ht="13.2">
      <c r="B686" s="188">
        <f t="shared" si="33"/>
        <v>491</v>
      </c>
      <c r="C686" s="188" t="e">
        <f t="shared" si="32"/>
        <v>#VALUE!</v>
      </c>
      <c r="D686" s="188"/>
      <c r="E686" s="188"/>
      <c r="F686" s="188"/>
    </row>
    <row r="687" spans="2:6" s="156" customFormat="1" ht="13.2">
      <c r="B687" s="188">
        <f t="shared" si="33"/>
        <v>493</v>
      </c>
      <c r="C687" s="188" t="e">
        <f t="shared" si="32"/>
        <v>#VALUE!</v>
      </c>
      <c r="D687" s="188"/>
      <c r="E687" s="188"/>
      <c r="F687" s="188"/>
    </row>
    <row r="688" spans="2:6" s="156" customFormat="1" ht="13.2">
      <c r="B688" s="188">
        <f t="shared" si="33"/>
        <v>495</v>
      </c>
      <c r="C688" s="188" t="e">
        <f t="shared" si="32"/>
        <v>#VALUE!</v>
      </c>
      <c r="D688" s="188"/>
      <c r="E688" s="188"/>
      <c r="F688" s="188"/>
    </row>
    <row r="689" spans="2:6" s="156" customFormat="1" ht="13.2">
      <c r="B689" s="188">
        <f t="shared" si="33"/>
        <v>497</v>
      </c>
      <c r="C689" s="188" t="e">
        <f t="shared" si="32"/>
        <v>#VALUE!</v>
      </c>
      <c r="D689" s="188"/>
      <c r="E689" s="188"/>
      <c r="F689" s="188"/>
    </row>
    <row r="690" spans="2:6" s="156" customFormat="1" ht="13.2">
      <c r="B690" s="188">
        <f t="shared" si="33"/>
        <v>499</v>
      </c>
      <c r="C690" s="188" t="e">
        <f t="shared" si="32"/>
        <v>#VALUE!</v>
      </c>
      <c r="D690" s="188"/>
      <c r="E690" s="188"/>
      <c r="F690" s="188"/>
    </row>
    <row r="691" spans="2:6" s="156" customFormat="1" ht="13.2">
      <c r="B691" s="188">
        <f t="shared" si="33"/>
        <v>501</v>
      </c>
      <c r="C691" s="188" t="e">
        <f t="shared" si="32"/>
        <v>#VALUE!</v>
      </c>
      <c r="D691" s="188"/>
      <c r="E691" s="188"/>
      <c r="F691" s="188"/>
    </row>
    <row r="692" spans="2:6" s="156" customFormat="1" ht="13.2">
      <c r="B692" s="188">
        <f t="shared" si="33"/>
        <v>503</v>
      </c>
      <c r="C692" s="188" t="e">
        <f t="shared" si="32"/>
        <v>#VALUE!</v>
      </c>
      <c r="D692" s="188"/>
      <c r="E692" s="188"/>
      <c r="F692" s="188"/>
    </row>
    <row r="693" spans="2:6" s="156" customFormat="1" ht="13.2">
      <c r="B693" s="188">
        <f t="shared" si="33"/>
        <v>505</v>
      </c>
      <c r="C693" s="188" t="e">
        <f t="shared" si="32"/>
        <v>#VALUE!</v>
      </c>
      <c r="D693" s="188"/>
      <c r="E693" s="188"/>
      <c r="F693" s="188"/>
    </row>
    <row r="694" spans="2:6" s="156" customFormat="1" ht="13.2">
      <c r="B694" s="188">
        <f t="shared" si="33"/>
        <v>507</v>
      </c>
      <c r="C694" s="188" t="e">
        <f t="shared" si="32"/>
        <v>#VALUE!</v>
      </c>
      <c r="D694" s="188"/>
      <c r="E694" s="188"/>
      <c r="F694" s="188"/>
    </row>
    <row r="695" spans="2:6" s="156" customFormat="1" ht="13.2">
      <c r="B695" s="188">
        <f t="shared" si="33"/>
        <v>509</v>
      </c>
      <c r="C695" s="188" t="e">
        <f t="shared" si="32"/>
        <v>#VALUE!</v>
      </c>
      <c r="D695" s="188"/>
      <c r="E695" s="188"/>
      <c r="F695" s="188"/>
    </row>
    <row r="696" spans="2:6" s="156" customFormat="1" ht="13.2">
      <c r="B696" s="188">
        <f t="shared" si="33"/>
        <v>511</v>
      </c>
      <c r="C696" s="188" t="e">
        <f t="shared" si="32"/>
        <v>#VALUE!</v>
      </c>
      <c r="D696" s="188"/>
      <c r="E696" s="188"/>
      <c r="F696" s="188"/>
    </row>
    <row r="697" spans="2:6" s="156" customFormat="1" ht="13.2">
      <c r="B697" s="188">
        <f t="shared" si="33"/>
        <v>513</v>
      </c>
      <c r="C697" s="188" t="e">
        <f t="shared" si="32"/>
        <v>#VALUE!</v>
      </c>
      <c r="D697" s="188"/>
      <c r="E697" s="188"/>
      <c r="F697" s="188"/>
    </row>
    <row r="698" spans="2:6" s="156" customFormat="1" ht="13.2">
      <c r="B698" s="188">
        <f t="shared" si="33"/>
        <v>515</v>
      </c>
      <c r="C698" s="188" t="e">
        <f t="shared" si="32"/>
        <v>#VALUE!</v>
      </c>
      <c r="D698" s="188"/>
      <c r="E698" s="188"/>
      <c r="F698" s="188"/>
    </row>
    <row r="699" spans="2:6" s="156" customFormat="1" ht="13.2">
      <c r="B699" s="188">
        <f t="shared" si="33"/>
        <v>517</v>
      </c>
      <c r="C699" s="188" t="e">
        <f t="shared" si="32"/>
        <v>#VALUE!</v>
      </c>
      <c r="D699" s="188"/>
      <c r="E699" s="188"/>
      <c r="F699" s="188"/>
    </row>
    <row r="700" spans="2:6" s="156" customFormat="1" ht="13.2">
      <c r="B700" s="188">
        <f t="shared" si="33"/>
        <v>519</v>
      </c>
      <c r="C700" s="188" t="e">
        <f t="shared" si="32"/>
        <v>#VALUE!</v>
      </c>
      <c r="D700" s="188"/>
      <c r="E700" s="188"/>
      <c r="F700" s="188"/>
    </row>
    <row r="701" spans="2:6" s="156" customFormat="1" ht="13.2">
      <c r="B701" s="188">
        <f t="shared" si="33"/>
        <v>521</v>
      </c>
      <c r="C701" s="188" t="e">
        <f t="shared" si="32"/>
        <v>#VALUE!</v>
      </c>
      <c r="D701" s="188"/>
      <c r="E701" s="188"/>
      <c r="F701" s="188"/>
    </row>
    <row r="702" spans="2:6" s="156" customFormat="1" ht="13.2">
      <c r="B702" s="188">
        <f t="shared" si="33"/>
        <v>523</v>
      </c>
      <c r="C702" s="188" t="e">
        <f t="shared" si="32"/>
        <v>#VALUE!</v>
      </c>
      <c r="D702" s="188"/>
      <c r="E702" s="188"/>
      <c r="F702" s="188"/>
    </row>
    <row r="703" spans="2:6" s="156" customFormat="1" ht="13.2">
      <c r="B703" s="188">
        <f t="shared" si="33"/>
        <v>525</v>
      </c>
      <c r="C703" s="188" t="e">
        <f t="shared" si="32"/>
        <v>#VALUE!</v>
      </c>
      <c r="D703" s="188"/>
      <c r="E703" s="188"/>
      <c r="F703" s="188"/>
    </row>
    <row r="704" spans="2:6" s="156" customFormat="1" ht="13.2">
      <c r="B704" s="188">
        <f t="shared" si="33"/>
        <v>527</v>
      </c>
      <c r="C704" s="188" t="e">
        <f t="shared" si="32"/>
        <v>#VALUE!</v>
      </c>
      <c r="D704" s="188"/>
      <c r="E704" s="188"/>
      <c r="F704" s="188"/>
    </row>
    <row r="705" spans="2:6" s="156" customFormat="1" ht="13.2">
      <c r="B705" s="188">
        <f t="shared" si="33"/>
        <v>529</v>
      </c>
      <c r="C705" s="188" t="e">
        <f t="shared" si="32"/>
        <v>#VALUE!</v>
      </c>
      <c r="D705" s="188"/>
      <c r="E705" s="188"/>
      <c r="F705" s="188"/>
    </row>
    <row r="706" spans="2:6" s="156" customFormat="1" ht="13.2">
      <c r="B706" s="188">
        <f t="shared" si="33"/>
        <v>531</v>
      </c>
      <c r="C706" s="188" t="e">
        <f t="shared" si="32"/>
        <v>#VALUE!</v>
      </c>
      <c r="D706" s="188"/>
      <c r="E706" s="188"/>
      <c r="F706" s="188"/>
    </row>
    <row r="707" spans="2:6" s="156" customFormat="1" ht="13.2">
      <c r="B707" s="188">
        <f t="shared" si="33"/>
        <v>533</v>
      </c>
      <c r="C707" s="188" t="e">
        <f t="shared" si="32"/>
        <v>#VALUE!</v>
      </c>
      <c r="D707" s="188"/>
      <c r="E707" s="188"/>
      <c r="F707" s="188"/>
    </row>
    <row r="708" spans="2:6" s="156" customFormat="1" ht="13.2">
      <c r="B708" s="188">
        <f t="shared" si="33"/>
        <v>535</v>
      </c>
      <c r="C708" s="188" t="e">
        <f t="shared" si="32"/>
        <v>#VALUE!</v>
      </c>
      <c r="D708" s="188"/>
      <c r="E708" s="188"/>
      <c r="F708" s="188"/>
    </row>
    <row r="709" spans="2:6" s="156" customFormat="1" ht="13.2">
      <c r="B709" s="188">
        <f t="shared" si="33"/>
        <v>537</v>
      </c>
      <c r="C709" s="188" t="e">
        <f t="shared" si="32"/>
        <v>#VALUE!</v>
      </c>
      <c r="D709" s="188"/>
      <c r="E709" s="188"/>
      <c r="F709" s="188"/>
    </row>
    <row r="710" spans="2:6" s="156" customFormat="1" ht="13.2">
      <c r="B710" s="188">
        <f t="shared" si="33"/>
        <v>539</v>
      </c>
      <c r="C710" s="188" t="e">
        <f t="shared" si="32"/>
        <v>#VALUE!</v>
      </c>
      <c r="D710" s="188"/>
      <c r="E710" s="188"/>
      <c r="F710" s="188"/>
    </row>
    <row r="711" spans="2:6" s="156" customFormat="1" ht="13.2">
      <c r="B711" s="188">
        <f t="shared" si="33"/>
        <v>541</v>
      </c>
      <c r="C711" s="188" t="e">
        <f t="shared" si="32"/>
        <v>#VALUE!</v>
      </c>
      <c r="D711" s="188"/>
      <c r="E711" s="188"/>
      <c r="F711" s="188"/>
    </row>
    <row r="712" spans="2:6" s="156" customFormat="1" ht="13.2">
      <c r="B712" s="188">
        <f t="shared" si="33"/>
        <v>543</v>
      </c>
      <c r="C712" s="188" t="e">
        <f t="shared" si="32"/>
        <v>#VALUE!</v>
      </c>
      <c r="D712" s="188"/>
      <c r="E712" s="188"/>
      <c r="F712" s="188"/>
    </row>
    <row r="713" spans="2:6" s="156" customFormat="1" ht="13.2">
      <c r="B713" s="188">
        <f t="shared" si="33"/>
        <v>545</v>
      </c>
      <c r="C713" s="188" t="e">
        <f t="shared" si="32"/>
        <v>#VALUE!</v>
      </c>
      <c r="D713" s="188"/>
      <c r="E713" s="188"/>
      <c r="F713" s="188"/>
    </row>
    <row r="714" spans="2:6" s="156" customFormat="1" ht="13.2">
      <c r="B714" s="188">
        <f t="shared" si="33"/>
        <v>547</v>
      </c>
      <c r="C714" s="188" t="e">
        <f t="shared" ref="C714:C777" si="34">CHAR(HEX2DEC(MID($H$1,B714,2)))</f>
        <v>#VALUE!</v>
      </c>
      <c r="D714" s="188"/>
      <c r="E714" s="188"/>
      <c r="F714" s="188"/>
    </row>
    <row r="715" spans="2:6" s="156" customFormat="1" ht="13.2">
      <c r="B715" s="188">
        <f t="shared" ref="B715:B778" si="35">B714+2</f>
        <v>549</v>
      </c>
      <c r="C715" s="188" t="e">
        <f t="shared" si="34"/>
        <v>#VALUE!</v>
      </c>
      <c r="D715" s="188"/>
      <c r="E715" s="188"/>
      <c r="F715" s="188"/>
    </row>
    <row r="716" spans="2:6" s="156" customFormat="1" ht="13.2">
      <c r="B716" s="188">
        <f t="shared" si="35"/>
        <v>551</v>
      </c>
      <c r="C716" s="188" t="e">
        <f t="shared" si="34"/>
        <v>#VALUE!</v>
      </c>
      <c r="D716" s="188"/>
      <c r="E716" s="188"/>
      <c r="F716" s="188"/>
    </row>
    <row r="717" spans="2:6" s="156" customFormat="1" ht="13.2">
      <c r="B717" s="188">
        <f t="shared" si="35"/>
        <v>553</v>
      </c>
      <c r="C717" s="188" t="e">
        <f t="shared" si="34"/>
        <v>#VALUE!</v>
      </c>
      <c r="D717" s="188"/>
      <c r="E717" s="188"/>
      <c r="F717" s="188"/>
    </row>
    <row r="718" spans="2:6" s="156" customFormat="1" ht="13.2">
      <c r="B718" s="188">
        <f t="shared" si="35"/>
        <v>555</v>
      </c>
      <c r="C718" s="188" t="e">
        <f t="shared" si="34"/>
        <v>#VALUE!</v>
      </c>
      <c r="D718" s="188"/>
      <c r="E718" s="188"/>
      <c r="F718" s="188"/>
    </row>
    <row r="719" spans="2:6" s="156" customFormat="1" ht="13.2">
      <c r="B719" s="188">
        <f t="shared" si="35"/>
        <v>557</v>
      </c>
      <c r="C719" s="188" t="e">
        <f t="shared" si="34"/>
        <v>#VALUE!</v>
      </c>
      <c r="D719" s="188"/>
      <c r="E719" s="188"/>
      <c r="F719" s="188"/>
    </row>
    <row r="720" spans="2:6" s="156" customFormat="1" ht="13.2">
      <c r="B720" s="188">
        <f t="shared" si="35"/>
        <v>559</v>
      </c>
      <c r="C720" s="188" t="e">
        <f t="shared" si="34"/>
        <v>#VALUE!</v>
      </c>
      <c r="D720" s="188"/>
      <c r="E720" s="188"/>
      <c r="F720" s="188"/>
    </row>
    <row r="721" spans="2:6" s="156" customFormat="1" ht="13.2">
      <c r="B721" s="188">
        <f t="shared" si="35"/>
        <v>561</v>
      </c>
      <c r="C721" s="188" t="e">
        <f t="shared" si="34"/>
        <v>#VALUE!</v>
      </c>
      <c r="D721" s="188"/>
      <c r="E721" s="188"/>
      <c r="F721" s="188"/>
    </row>
    <row r="722" spans="2:6" s="156" customFormat="1" ht="13.2">
      <c r="B722" s="188">
        <f t="shared" si="35"/>
        <v>563</v>
      </c>
      <c r="C722" s="188" t="e">
        <f t="shared" si="34"/>
        <v>#VALUE!</v>
      </c>
      <c r="D722" s="188"/>
      <c r="E722" s="188"/>
      <c r="F722" s="188"/>
    </row>
    <row r="723" spans="2:6" s="156" customFormat="1" ht="13.2">
      <c r="B723" s="188">
        <f t="shared" si="35"/>
        <v>565</v>
      </c>
      <c r="C723" s="188" t="e">
        <f t="shared" si="34"/>
        <v>#VALUE!</v>
      </c>
      <c r="D723" s="188"/>
      <c r="E723" s="188"/>
      <c r="F723" s="188"/>
    </row>
    <row r="724" spans="2:6" s="156" customFormat="1" ht="13.2">
      <c r="B724" s="188">
        <f t="shared" si="35"/>
        <v>567</v>
      </c>
      <c r="C724" s="188" t="e">
        <f t="shared" si="34"/>
        <v>#VALUE!</v>
      </c>
      <c r="D724" s="188"/>
      <c r="E724" s="188"/>
      <c r="F724" s="188"/>
    </row>
    <row r="725" spans="2:6" s="156" customFormat="1" ht="13.2">
      <c r="B725" s="188">
        <f t="shared" si="35"/>
        <v>569</v>
      </c>
      <c r="C725" s="188" t="e">
        <f t="shared" si="34"/>
        <v>#VALUE!</v>
      </c>
      <c r="D725" s="188"/>
      <c r="E725" s="188"/>
      <c r="F725" s="188"/>
    </row>
    <row r="726" spans="2:6" s="156" customFormat="1" ht="13.2">
      <c r="B726" s="188">
        <f t="shared" si="35"/>
        <v>571</v>
      </c>
      <c r="C726" s="188" t="e">
        <f t="shared" si="34"/>
        <v>#VALUE!</v>
      </c>
      <c r="D726" s="188"/>
      <c r="E726" s="188"/>
      <c r="F726" s="188"/>
    </row>
    <row r="727" spans="2:6" s="156" customFormat="1" ht="13.2">
      <c r="B727" s="188">
        <f t="shared" si="35"/>
        <v>573</v>
      </c>
      <c r="C727" s="188" t="e">
        <f t="shared" si="34"/>
        <v>#VALUE!</v>
      </c>
      <c r="D727" s="188"/>
      <c r="E727" s="188"/>
      <c r="F727" s="188"/>
    </row>
    <row r="728" spans="2:6" s="156" customFormat="1" ht="13.2">
      <c r="B728" s="188">
        <f t="shared" si="35"/>
        <v>575</v>
      </c>
      <c r="C728" s="188" t="e">
        <f t="shared" si="34"/>
        <v>#VALUE!</v>
      </c>
      <c r="D728" s="188"/>
      <c r="E728" s="188"/>
      <c r="F728" s="188"/>
    </row>
    <row r="729" spans="2:6" s="156" customFormat="1" ht="13.2">
      <c r="B729" s="188">
        <f t="shared" si="35"/>
        <v>577</v>
      </c>
      <c r="C729" s="188" t="e">
        <f t="shared" si="34"/>
        <v>#VALUE!</v>
      </c>
      <c r="D729" s="188"/>
      <c r="E729" s="188"/>
      <c r="F729" s="188"/>
    </row>
    <row r="730" spans="2:6" s="156" customFormat="1" ht="13.2">
      <c r="B730" s="188">
        <f t="shared" si="35"/>
        <v>579</v>
      </c>
      <c r="C730" s="188" t="e">
        <f t="shared" si="34"/>
        <v>#VALUE!</v>
      </c>
      <c r="D730" s="188"/>
      <c r="E730" s="188"/>
      <c r="F730" s="188"/>
    </row>
    <row r="731" spans="2:6" s="156" customFormat="1" ht="13.2">
      <c r="B731" s="188">
        <f t="shared" si="35"/>
        <v>581</v>
      </c>
      <c r="C731" s="188" t="e">
        <f t="shared" si="34"/>
        <v>#VALUE!</v>
      </c>
      <c r="D731" s="188"/>
      <c r="E731" s="188"/>
      <c r="F731" s="188"/>
    </row>
    <row r="732" spans="2:6" s="156" customFormat="1" ht="13.2">
      <c r="B732" s="188">
        <f t="shared" si="35"/>
        <v>583</v>
      </c>
      <c r="C732" s="188" t="e">
        <f t="shared" si="34"/>
        <v>#VALUE!</v>
      </c>
      <c r="D732" s="188"/>
      <c r="E732" s="188"/>
      <c r="F732" s="188"/>
    </row>
    <row r="733" spans="2:6" s="156" customFormat="1" ht="13.2">
      <c r="B733" s="188">
        <f t="shared" si="35"/>
        <v>585</v>
      </c>
      <c r="C733" s="188" t="e">
        <f t="shared" si="34"/>
        <v>#VALUE!</v>
      </c>
      <c r="D733" s="188"/>
      <c r="E733" s="188"/>
      <c r="F733" s="188"/>
    </row>
    <row r="734" spans="2:6" s="156" customFormat="1" ht="13.2">
      <c r="B734" s="188">
        <f t="shared" si="35"/>
        <v>587</v>
      </c>
      <c r="C734" s="188" t="e">
        <f t="shared" si="34"/>
        <v>#VALUE!</v>
      </c>
      <c r="D734" s="188"/>
      <c r="E734" s="188"/>
      <c r="F734" s="188"/>
    </row>
    <row r="735" spans="2:6" s="156" customFormat="1" ht="13.2">
      <c r="B735" s="188">
        <f t="shared" si="35"/>
        <v>589</v>
      </c>
      <c r="C735" s="188" t="e">
        <f t="shared" si="34"/>
        <v>#VALUE!</v>
      </c>
      <c r="D735" s="188"/>
      <c r="E735" s="188"/>
      <c r="F735" s="188"/>
    </row>
    <row r="736" spans="2:6" s="156" customFormat="1" ht="13.2">
      <c r="B736" s="188">
        <f t="shared" si="35"/>
        <v>591</v>
      </c>
      <c r="C736" s="188" t="e">
        <f t="shared" si="34"/>
        <v>#VALUE!</v>
      </c>
      <c r="D736" s="188"/>
      <c r="E736" s="188"/>
      <c r="F736" s="188"/>
    </row>
    <row r="737" spans="2:6" s="156" customFormat="1" ht="13.2">
      <c r="B737" s="188">
        <f t="shared" si="35"/>
        <v>593</v>
      </c>
      <c r="C737" s="188" t="e">
        <f t="shared" si="34"/>
        <v>#VALUE!</v>
      </c>
      <c r="D737" s="188"/>
      <c r="E737" s="188"/>
      <c r="F737" s="188"/>
    </row>
    <row r="738" spans="2:6" s="156" customFormat="1" ht="13.2">
      <c r="B738" s="188">
        <f t="shared" si="35"/>
        <v>595</v>
      </c>
      <c r="C738" s="188" t="e">
        <f t="shared" si="34"/>
        <v>#VALUE!</v>
      </c>
      <c r="D738" s="188"/>
      <c r="E738" s="188"/>
      <c r="F738" s="188"/>
    </row>
    <row r="739" spans="2:6" s="156" customFormat="1" ht="13.2">
      <c r="B739" s="188">
        <f t="shared" si="35"/>
        <v>597</v>
      </c>
      <c r="C739" s="188" t="e">
        <f t="shared" si="34"/>
        <v>#VALUE!</v>
      </c>
      <c r="D739" s="188"/>
      <c r="E739" s="188"/>
      <c r="F739" s="188"/>
    </row>
    <row r="740" spans="2:6" s="156" customFormat="1" ht="13.2">
      <c r="B740" s="188">
        <f t="shared" si="35"/>
        <v>599</v>
      </c>
      <c r="C740" s="188" t="e">
        <f t="shared" si="34"/>
        <v>#VALUE!</v>
      </c>
      <c r="D740" s="188"/>
      <c r="E740" s="188"/>
      <c r="F740" s="188"/>
    </row>
    <row r="741" spans="2:6" s="156" customFormat="1" ht="13.2">
      <c r="B741" s="188">
        <f t="shared" si="35"/>
        <v>601</v>
      </c>
      <c r="C741" s="188" t="e">
        <f t="shared" si="34"/>
        <v>#VALUE!</v>
      </c>
      <c r="D741" s="188"/>
      <c r="E741" s="188"/>
      <c r="F741" s="188"/>
    </row>
    <row r="742" spans="2:6" s="156" customFormat="1" ht="13.2">
      <c r="B742" s="188">
        <f t="shared" si="35"/>
        <v>603</v>
      </c>
      <c r="C742" s="188" t="e">
        <f t="shared" si="34"/>
        <v>#VALUE!</v>
      </c>
      <c r="D742" s="188"/>
      <c r="E742" s="188"/>
      <c r="F742" s="188"/>
    </row>
    <row r="743" spans="2:6" s="156" customFormat="1" ht="13.2">
      <c r="B743" s="188">
        <f t="shared" si="35"/>
        <v>605</v>
      </c>
      <c r="C743" s="188" t="e">
        <f t="shared" si="34"/>
        <v>#VALUE!</v>
      </c>
      <c r="D743" s="188"/>
      <c r="E743" s="188"/>
      <c r="F743" s="188"/>
    </row>
    <row r="744" spans="2:6" s="156" customFormat="1" ht="13.2">
      <c r="B744" s="188">
        <f t="shared" si="35"/>
        <v>607</v>
      </c>
      <c r="C744" s="188" t="e">
        <f t="shared" si="34"/>
        <v>#VALUE!</v>
      </c>
      <c r="D744" s="188"/>
      <c r="E744" s="188"/>
      <c r="F744" s="188"/>
    </row>
    <row r="745" spans="2:6" s="156" customFormat="1" ht="13.2">
      <c r="B745" s="188">
        <f t="shared" si="35"/>
        <v>609</v>
      </c>
      <c r="C745" s="188" t="e">
        <f t="shared" si="34"/>
        <v>#VALUE!</v>
      </c>
      <c r="D745" s="188"/>
      <c r="E745" s="188"/>
      <c r="F745" s="188"/>
    </row>
    <row r="746" spans="2:6" s="156" customFormat="1" ht="13.2">
      <c r="B746" s="188">
        <f t="shared" si="35"/>
        <v>611</v>
      </c>
      <c r="C746" s="188" t="e">
        <f t="shared" si="34"/>
        <v>#VALUE!</v>
      </c>
      <c r="D746" s="188"/>
      <c r="E746" s="188"/>
      <c r="F746" s="188"/>
    </row>
    <row r="747" spans="2:6" s="156" customFormat="1" ht="13.2">
      <c r="B747" s="188">
        <f t="shared" si="35"/>
        <v>613</v>
      </c>
      <c r="C747" s="188" t="e">
        <f t="shared" si="34"/>
        <v>#VALUE!</v>
      </c>
      <c r="D747" s="188"/>
      <c r="E747" s="188"/>
      <c r="F747" s="188"/>
    </row>
    <row r="748" spans="2:6" s="156" customFormat="1" ht="13.2">
      <c r="B748" s="188">
        <f t="shared" si="35"/>
        <v>615</v>
      </c>
      <c r="C748" s="188" t="e">
        <f t="shared" si="34"/>
        <v>#VALUE!</v>
      </c>
      <c r="D748" s="188"/>
      <c r="E748" s="188"/>
      <c r="F748" s="188"/>
    </row>
    <row r="749" spans="2:6" s="156" customFormat="1" ht="13.2">
      <c r="B749" s="188">
        <f t="shared" si="35"/>
        <v>617</v>
      </c>
      <c r="C749" s="188" t="e">
        <f t="shared" si="34"/>
        <v>#VALUE!</v>
      </c>
      <c r="D749" s="188"/>
      <c r="E749" s="188"/>
      <c r="F749" s="188"/>
    </row>
    <row r="750" spans="2:6" s="156" customFormat="1" ht="13.2">
      <c r="B750" s="188">
        <f t="shared" si="35"/>
        <v>619</v>
      </c>
      <c r="C750" s="188" t="e">
        <f t="shared" si="34"/>
        <v>#VALUE!</v>
      </c>
      <c r="D750" s="188"/>
      <c r="E750" s="188"/>
      <c r="F750" s="188"/>
    </row>
    <row r="751" spans="2:6" s="156" customFormat="1" ht="13.2">
      <c r="B751" s="188">
        <f t="shared" si="35"/>
        <v>621</v>
      </c>
      <c r="C751" s="188" t="e">
        <f t="shared" si="34"/>
        <v>#VALUE!</v>
      </c>
      <c r="D751" s="188"/>
      <c r="E751" s="188"/>
      <c r="F751" s="188"/>
    </row>
    <row r="752" spans="2:6" s="156" customFormat="1" ht="13.2">
      <c r="B752" s="188">
        <f t="shared" si="35"/>
        <v>623</v>
      </c>
      <c r="C752" s="188" t="e">
        <f t="shared" si="34"/>
        <v>#VALUE!</v>
      </c>
      <c r="D752" s="188"/>
      <c r="E752" s="188"/>
      <c r="F752" s="188"/>
    </row>
    <row r="753" spans="1:27" ht="13.2">
      <c r="A753" s="156"/>
      <c r="B753" s="188">
        <f t="shared" si="35"/>
        <v>625</v>
      </c>
      <c r="C753" s="188" t="e">
        <f t="shared" si="34"/>
        <v>#VALUE!</v>
      </c>
      <c r="D753" s="188"/>
      <c r="E753" s="188"/>
      <c r="F753" s="188"/>
      <c r="G753" s="156"/>
      <c r="H753" s="156"/>
      <c r="I753" s="156"/>
      <c r="J753" s="156"/>
      <c r="K753" s="156"/>
      <c r="L753" s="156"/>
      <c r="M753" s="156"/>
      <c r="N753" s="156"/>
      <c r="O753" s="156"/>
      <c r="P753" s="156"/>
      <c r="Q753" s="156"/>
      <c r="R753" s="156"/>
      <c r="S753" s="156"/>
      <c r="T753" s="156"/>
      <c r="U753" s="156"/>
      <c r="V753" s="156"/>
      <c r="W753" s="156"/>
      <c r="X753" s="156"/>
      <c r="Y753" s="156"/>
      <c r="Z753" s="156"/>
      <c r="AA753" s="156"/>
    </row>
    <row r="754" spans="1:27" ht="13.2">
      <c r="A754" s="156"/>
      <c r="B754" s="188">
        <f t="shared" si="35"/>
        <v>627</v>
      </c>
      <c r="C754" s="188" t="e">
        <f t="shared" si="34"/>
        <v>#VALUE!</v>
      </c>
      <c r="D754" s="188"/>
      <c r="E754" s="188"/>
      <c r="F754" s="188"/>
      <c r="G754" s="156"/>
      <c r="H754" s="156"/>
      <c r="I754" s="156"/>
      <c r="J754" s="156"/>
      <c r="K754" s="156"/>
      <c r="L754" s="156"/>
      <c r="M754" s="156"/>
      <c r="N754" s="156"/>
      <c r="O754" s="156"/>
      <c r="P754" s="156"/>
      <c r="Q754" s="156"/>
      <c r="R754" s="156"/>
      <c r="S754" s="156"/>
      <c r="T754" s="156"/>
      <c r="U754" s="156"/>
      <c r="V754" s="156"/>
      <c r="W754" s="156"/>
      <c r="X754" s="156"/>
      <c r="Y754" s="156"/>
      <c r="Z754" s="156"/>
      <c r="AA754" s="156"/>
    </row>
    <row r="755" spans="1:27" ht="13.2">
      <c r="A755" s="156"/>
      <c r="B755" s="188">
        <f t="shared" si="35"/>
        <v>629</v>
      </c>
      <c r="C755" s="188" t="e">
        <f t="shared" si="34"/>
        <v>#VALUE!</v>
      </c>
      <c r="D755" s="188"/>
      <c r="E755" s="188"/>
      <c r="F755" s="188"/>
      <c r="G755" s="156"/>
      <c r="H755" s="156"/>
      <c r="I755" s="156"/>
      <c r="J755" s="156"/>
      <c r="K755" s="156"/>
      <c r="L755" s="156"/>
      <c r="M755" s="156"/>
      <c r="N755" s="156"/>
      <c r="O755" s="156"/>
      <c r="P755" s="156"/>
      <c r="Q755" s="156"/>
      <c r="R755" s="156"/>
      <c r="S755" s="156"/>
      <c r="T755" s="156"/>
      <c r="U755" s="156"/>
      <c r="V755" s="156"/>
      <c r="W755" s="156"/>
      <c r="X755" s="156"/>
      <c r="Y755" s="156"/>
      <c r="Z755" s="156"/>
      <c r="AA755" s="156"/>
    </row>
    <row r="756" spans="1:27" ht="13.2">
      <c r="A756" s="156"/>
      <c r="B756" s="188">
        <f t="shared" si="35"/>
        <v>631</v>
      </c>
      <c r="C756" s="188" t="e">
        <f t="shared" si="34"/>
        <v>#VALUE!</v>
      </c>
      <c r="D756" s="188"/>
      <c r="E756" s="188"/>
      <c r="F756" s="188"/>
      <c r="G756" s="156"/>
      <c r="H756" s="156"/>
      <c r="I756" s="156"/>
      <c r="J756" s="156"/>
      <c r="K756" s="156"/>
      <c r="L756" s="156"/>
      <c r="M756" s="156"/>
      <c r="N756" s="156"/>
      <c r="O756" s="156"/>
      <c r="P756" s="156"/>
      <c r="Q756" s="156"/>
      <c r="R756" s="156"/>
      <c r="S756" s="156"/>
      <c r="T756" s="156"/>
      <c r="U756" s="156"/>
      <c r="V756" s="156"/>
      <c r="W756" s="156"/>
      <c r="X756" s="156"/>
      <c r="Y756" s="156"/>
      <c r="Z756" s="156"/>
      <c r="AA756" s="156"/>
    </row>
    <row r="757" spans="1:27" ht="13.2">
      <c r="A757" s="156"/>
      <c r="B757" s="188">
        <f t="shared" si="35"/>
        <v>633</v>
      </c>
      <c r="C757" s="188" t="e">
        <f t="shared" si="34"/>
        <v>#VALUE!</v>
      </c>
      <c r="D757" s="188"/>
      <c r="E757" s="188"/>
      <c r="F757" s="188"/>
      <c r="G757" s="156"/>
      <c r="H757" s="156"/>
      <c r="I757" s="156"/>
      <c r="J757" s="156"/>
      <c r="K757" s="156"/>
      <c r="L757" s="156"/>
      <c r="M757" s="156"/>
      <c r="N757" s="156"/>
      <c r="O757" s="156"/>
      <c r="P757" s="156"/>
      <c r="Q757" s="156"/>
      <c r="R757" s="156"/>
      <c r="S757" s="156"/>
      <c r="T757" s="156"/>
      <c r="U757" s="156"/>
      <c r="V757" s="156"/>
      <c r="W757" s="156"/>
      <c r="X757" s="156"/>
      <c r="Y757" s="156"/>
      <c r="Z757" s="156"/>
      <c r="AA757" s="156"/>
    </row>
    <row r="758" spans="1:27" ht="13.2">
      <c r="A758" s="156"/>
      <c r="B758" s="188">
        <f t="shared" si="35"/>
        <v>635</v>
      </c>
      <c r="C758" s="188" t="e">
        <f t="shared" si="34"/>
        <v>#VALUE!</v>
      </c>
      <c r="D758" s="188"/>
      <c r="E758" s="188"/>
      <c r="F758" s="188"/>
      <c r="G758" s="156"/>
      <c r="H758" s="156"/>
      <c r="I758" s="156"/>
      <c r="J758" s="156"/>
      <c r="K758" s="156"/>
      <c r="L758" s="156"/>
      <c r="M758" s="156"/>
      <c r="N758" s="156"/>
      <c r="O758" s="156"/>
      <c r="P758" s="156"/>
      <c r="Q758" s="156"/>
      <c r="R758" s="156"/>
      <c r="S758" s="156"/>
      <c r="T758" s="156"/>
      <c r="U758" s="156"/>
      <c r="V758" s="156"/>
      <c r="W758" s="156"/>
      <c r="X758" s="156"/>
      <c r="Y758" s="156"/>
      <c r="Z758" s="156"/>
      <c r="AA758" s="156"/>
    </row>
    <row r="759" spans="1:27" ht="13.2">
      <c r="A759" s="156"/>
      <c r="B759" s="188">
        <f t="shared" si="35"/>
        <v>637</v>
      </c>
      <c r="C759" s="188" t="e">
        <f t="shared" si="34"/>
        <v>#VALUE!</v>
      </c>
      <c r="D759" s="188"/>
      <c r="E759" s="188"/>
      <c r="F759" s="188"/>
      <c r="G759" s="156"/>
      <c r="H759" s="156"/>
      <c r="I759" s="156"/>
      <c r="J759" s="156"/>
      <c r="K759" s="156"/>
      <c r="L759" s="156"/>
      <c r="M759" s="156"/>
      <c r="N759" s="156"/>
      <c r="O759" s="156"/>
      <c r="P759" s="156"/>
      <c r="Q759" s="156"/>
      <c r="R759" s="156"/>
      <c r="S759" s="156"/>
      <c r="T759" s="156"/>
      <c r="U759" s="156"/>
      <c r="V759" s="156"/>
      <c r="W759" s="156"/>
      <c r="X759" s="156"/>
      <c r="Y759" s="156"/>
      <c r="Z759" s="156"/>
      <c r="AA759" s="156"/>
    </row>
    <row r="760" spans="1:27" ht="13.2">
      <c r="A760" s="156"/>
      <c r="B760" s="188">
        <f t="shared" si="35"/>
        <v>639</v>
      </c>
      <c r="C760" s="188" t="e">
        <f t="shared" si="34"/>
        <v>#VALUE!</v>
      </c>
      <c r="D760" s="188"/>
      <c r="E760" s="188"/>
      <c r="F760" s="188"/>
      <c r="G760" s="156"/>
      <c r="H760" s="156"/>
      <c r="I760" s="156"/>
      <c r="J760" s="156"/>
      <c r="K760" s="156"/>
      <c r="L760" s="156"/>
      <c r="M760" s="156"/>
      <c r="N760" s="156"/>
      <c r="O760" s="156"/>
      <c r="P760" s="156"/>
      <c r="Q760" s="156"/>
      <c r="R760" s="156"/>
      <c r="S760" s="156"/>
      <c r="T760" s="156"/>
      <c r="U760" s="156"/>
      <c r="V760" s="156"/>
      <c r="W760" s="156"/>
      <c r="X760" s="156"/>
      <c r="Y760" s="156"/>
      <c r="Z760" s="156"/>
      <c r="AA760" s="156"/>
    </row>
    <row r="761" spans="1:27" ht="13.2">
      <c r="A761" s="156"/>
      <c r="B761" s="188">
        <f t="shared" si="35"/>
        <v>641</v>
      </c>
      <c r="C761" s="188" t="e">
        <f t="shared" si="34"/>
        <v>#VALUE!</v>
      </c>
      <c r="D761" s="188"/>
      <c r="E761" s="188"/>
      <c r="F761" s="188"/>
      <c r="G761" s="156"/>
      <c r="H761" s="156"/>
      <c r="I761" s="156"/>
      <c r="J761" s="156"/>
      <c r="K761" s="156"/>
      <c r="L761" s="156"/>
      <c r="M761" s="156"/>
      <c r="N761" s="156"/>
      <c r="O761" s="156"/>
      <c r="P761" s="156"/>
      <c r="Q761" s="156"/>
      <c r="R761" s="156"/>
      <c r="S761" s="156"/>
      <c r="T761" s="156"/>
      <c r="U761" s="156"/>
      <c r="V761" s="156"/>
      <c r="W761" s="156"/>
      <c r="X761" s="156"/>
      <c r="Y761" s="156"/>
      <c r="Z761" s="156"/>
      <c r="AA761" s="156"/>
    </row>
    <row r="762" spans="1:27" ht="13.2">
      <c r="A762" s="156"/>
      <c r="B762" s="188">
        <f t="shared" si="35"/>
        <v>643</v>
      </c>
      <c r="C762" s="188" t="e">
        <f t="shared" si="34"/>
        <v>#VALUE!</v>
      </c>
      <c r="D762" s="188"/>
      <c r="E762" s="188"/>
      <c r="F762" s="188"/>
      <c r="G762" s="156"/>
      <c r="H762" s="156"/>
      <c r="I762" s="156"/>
      <c r="J762" s="156"/>
      <c r="K762" s="156"/>
      <c r="L762" s="156"/>
      <c r="M762" s="156"/>
      <c r="N762" s="156"/>
      <c r="O762" s="156"/>
      <c r="P762" s="156"/>
      <c r="Q762" s="156"/>
      <c r="R762" s="156"/>
      <c r="S762" s="156"/>
      <c r="T762" s="156"/>
      <c r="U762" s="156"/>
      <c r="V762" s="156"/>
      <c r="W762" s="156"/>
      <c r="X762" s="156"/>
      <c r="Y762" s="156"/>
      <c r="Z762" s="156"/>
      <c r="AA762" s="156"/>
    </row>
    <row r="763" spans="1:27" ht="13.2">
      <c r="A763" s="156"/>
      <c r="B763" s="188">
        <f t="shared" si="35"/>
        <v>645</v>
      </c>
      <c r="C763" s="188" t="e">
        <f t="shared" si="34"/>
        <v>#VALUE!</v>
      </c>
      <c r="D763" s="188"/>
      <c r="E763" s="188"/>
      <c r="F763" s="188"/>
      <c r="G763" s="156"/>
      <c r="H763" s="156"/>
      <c r="I763" s="156"/>
      <c r="J763" s="156"/>
      <c r="K763" s="156"/>
      <c r="L763" s="156"/>
      <c r="M763" s="156"/>
      <c r="N763" s="156"/>
      <c r="O763" s="156"/>
      <c r="P763" s="156"/>
      <c r="Q763" s="156"/>
      <c r="R763" s="156"/>
      <c r="S763" s="156"/>
      <c r="T763" s="156"/>
      <c r="U763" s="156"/>
      <c r="V763" s="156"/>
      <c r="W763" s="156"/>
      <c r="X763" s="156"/>
      <c r="Y763" s="156"/>
      <c r="Z763" s="156"/>
      <c r="AA763" s="156"/>
    </row>
    <row r="764" spans="1:27" ht="13.2">
      <c r="A764" s="156"/>
      <c r="B764" s="188">
        <f t="shared" si="35"/>
        <v>647</v>
      </c>
      <c r="C764" s="188" t="e">
        <f t="shared" si="34"/>
        <v>#VALUE!</v>
      </c>
      <c r="D764" s="188"/>
      <c r="E764" s="188"/>
      <c r="F764" s="188"/>
      <c r="G764" s="156"/>
      <c r="H764" s="156"/>
      <c r="I764" s="156"/>
      <c r="J764" s="156"/>
      <c r="K764" s="156"/>
      <c r="L764" s="156"/>
      <c r="M764" s="156"/>
      <c r="N764" s="156"/>
      <c r="O764" s="156"/>
      <c r="P764" s="156"/>
      <c r="Q764" s="156"/>
      <c r="R764" s="156"/>
      <c r="S764" s="156"/>
      <c r="T764" s="156"/>
      <c r="U764" s="156"/>
      <c r="V764" s="156"/>
      <c r="W764" s="156"/>
      <c r="X764" s="156"/>
      <c r="Y764" s="156"/>
      <c r="Z764" s="156"/>
      <c r="AA764" s="156"/>
    </row>
    <row r="765" spans="1:27" ht="13.2">
      <c r="A765" s="156"/>
      <c r="B765" s="188">
        <f t="shared" si="35"/>
        <v>649</v>
      </c>
      <c r="C765" s="188" t="e">
        <f t="shared" si="34"/>
        <v>#VALUE!</v>
      </c>
      <c r="D765" s="188"/>
      <c r="E765" s="188"/>
      <c r="F765" s="188"/>
      <c r="G765" s="156"/>
      <c r="H765" s="156"/>
      <c r="I765" s="156"/>
      <c r="J765" s="156"/>
      <c r="K765" s="156"/>
      <c r="L765" s="156"/>
      <c r="M765" s="156"/>
      <c r="N765" s="156"/>
      <c r="O765" s="156"/>
      <c r="P765" s="156"/>
      <c r="Q765" s="156"/>
      <c r="R765" s="156"/>
      <c r="S765" s="156"/>
      <c r="T765" s="156"/>
      <c r="U765" s="156"/>
      <c r="V765" s="156"/>
      <c r="W765" s="156"/>
      <c r="X765" s="156"/>
      <c r="Y765" s="156"/>
      <c r="Z765" s="156"/>
      <c r="AA765" s="156"/>
    </row>
    <row r="766" spans="1:27" ht="13.2">
      <c r="A766" s="156"/>
      <c r="B766" s="188">
        <f t="shared" si="35"/>
        <v>651</v>
      </c>
      <c r="C766" s="188" t="e">
        <f t="shared" si="34"/>
        <v>#VALUE!</v>
      </c>
      <c r="D766" s="188"/>
      <c r="E766" s="188"/>
      <c r="F766" s="188"/>
      <c r="G766" s="156"/>
      <c r="H766" s="156"/>
      <c r="I766" s="156"/>
      <c r="J766" s="156"/>
      <c r="K766" s="156"/>
      <c r="L766" s="156"/>
      <c r="M766" s="156"/>
      <c r="N766" s="156"/>
      <c r="O766" s="156"/>
      <c r="P766" s="156"/>
      <c r="Q766" s="156"/>
      <c r="R766" s="156"/>
      <c r="S766" s="156"/>
      <c r="T766" s="156"/>
      <c r="U766" s="156"/>
      <c r="V766" s="156"/>
      <c r="W766" s="156"/>
      <c r="X766" s="156"/>
      <c r="Y766" s="156"/>
      <c r="Z766" s="156"/>
      <c r="AA766" s="156"/>
    </row>
    <row r="767" spans="1:27" ht="13.2">
      <c r="A767" s="156"/>
      <c r="B767" s="188">
        <f t="shared" si="35"/>
        <v>653</v>
      </c>
      <c r="C767" s="188" t="e">
        <f t="shared" si="34"/>
        <v>#VALUE!</v>
      </c>
      <c r="D767" s="188"/>
      <c r="E767" s="188"/>
      <c r="F767" s="188"/>
      <c r="G767" s="156"/>
      <c r="H767" s="156"/>
      <c r="I767" s="156"/>
      <c r="J767" s="156"/>
      <c r="K767" s="156"/>
      <c r="L767" s="156"/>
      <c r="M767" s="156"/>
      <c r="N767" s="156"/>
      <c r="O767" s="156"/>
      <c r="P767" s="156"/>
      <c r="Q767" s="156"/>
      <c r="R767" s="156"/>
      <c r="S767" s="156"/>
      <c r="T767" s="156"/>
      <c r="U767" s="156"/>
      <c r="V767" s="156"/>
      <c r="W767" s="156"/>
      <c r="X767" s="156"/>
      <c r="Y767" s="156"/>
      <c r="Z767" s="156"/>
      <c r="AA767" s="156"/>
    </row>
    <row r="768" spans="1:27" ht="13.2">
      <c r="B768" s="188">
        <f t="shared" si="35"/>
        <v>655</v>
      </c>
      <c r="C768" s="188" t="e">
        <f t="shared" si="34"/>
        <v>#VALUE!</v>
      </c>
      <c r="D768" s="1102"/>
      <c r="E768" s="1102"/>
      <c r="F768" s="1102"/>
    </row>
    <row r="769" spans="2:6" ht="13.2">
      <c r="B769" s="188">
        <f t="shared" si="35"/>
        <v>657</v>
      </c>
      <c r="C769" s="188" t="e">
        <f t="shared" si="34"/>
        <v>#VALUE!</v>
      </c>
      <c r="D769" s="1102"/>
      <c r="E769" s="1102"/>
      <c r="F769" s="1102"/>
    </row>
    <row r="770" spans="2:6" ht="13.2">
      <c r="B770" s="188">
        <f t="shared" si="35"/>
        <v>659</v>
      </c>
      <c r="C770" s="188" t="e">
        <f t="shared" si="34"/>
        <v>#VALUE!</v>
      </c>
      <c r="D770" s="1102"/>
      <c r="E770" s="1102"/>
      <c r="F770" s="1102"/>
    </row>
    <row r="771" spans="2:6" ht="13.2">
      <c r="B771" s="188">
        <f t="shared" si="35"/>
        <v>661</v>
      </c>
      <c r="C771" s="188" t="e">
        <f t="shared" si="34"/>
        <v>#VALUE!</v>
      </c>
      <c r="D771" s="1102"/>
      <c r="E771" s="1102"/>
      <c r="F771" s="1102"/>
    </row>
    <row r="772" spans="2:6" ht="13.2">
      <c r="B772" s="188">
        <f t="shared" si="35"/>
        <v>663</v>
      </c>
      <c r="C772" s="188" t="e">
        <f t="shared" si="34"/>
        <v>#VALUE!</v>
      </c>
      <c r="D772" s="1102"/>
      <c r="E772" s="1102"/>
      <c r="F772" s="1102"/>
    </row>
    <row r="773" spans="2:6" ht="13.2">
      <c r="B773" s="188">
        <f t="shared" si="35"/>
        <v>665</v>
      </c>
      <c r="C773" s="188" t="e">
        <f t="shared" si="34"/>
        <v>#VALUE!</v>
      </c>
      <c r="D773" s="1102"/>
      <c r="E773" s="1102"/>
      <c r="F773" s="1102"/>
    </row>
    <row r="774" spans="2:6" ht="13.2">
      <c r="B774" s="188">
        <f t="shared" si="35"/>
        <v>667</v>
      </c>
      <c r="C774" s="188" t="e">
        <f t="shared" si="34"/>
        <v>#VALUE!</v>
      </c>
      <c r="D774" s="1102"/>
      <c r="E774" s="1102"/>
      <c r="F774" s="1102"/>
    </row>
    <row r="775" spans="2:6" ht="13.2">
      <c r="B775" s="188">
        <f t="shared" si="35"/>
        <v>669</v>
      </c>
      <c r="C775" s="188" t="e">
        <f t="shared" si="34"/>
        <v>#VALUE!</v>
      </c>
      <c r="D775" s="1102"/>
      <c r="E775" s="1102"/>
      <c r="F775" s="1102"/>
    </row>
    <row r="776" spans="2:6" ht="13.2">
      <c r="B776" s="188">
        <f t="shared" si="35"/>
        <v>671</v>
      </c>
      <c r="C776" s="188" t="e">
        <f t="shared" si="34"/>
        <v>#VALUE!</v>
      </c>
      <c r="D776" s="1102"/>
      <c r="E776" s="1102"/>
      <c r="F776" s="1102"/>
    </row>
    <row r="777" spans="2:6" ht="13.2">
      <c r="B777" s="188">
        <f t="shared" si="35"/>
        <v>673</v>
      </c>
      <c r="C777" s="188" t="e">
        <f t="shared" si="34"/>
        <v>#VALUE!</v>
      </c>
      <c r="D777" s="1102"/>
      <c r="E777" s="1102"/>
      <c r="F777" s="1102"/>
    </row>
    <row r="778" spans="2:6" ht="13.2">
      <c r="B778" s="188">
        <f t="shared" si="35"/>
        <v>675</v>
      </c>
      <c r="C778" s="188" t="e">
        <f t="shared" ref="C778:C841" si="36">CHAR(HEX2DEC(MID($H$1,B778,2)))</f>
        <v>#VALUE!</v>
      </c>
      <c r="D778" s="1102"/>
      <c r="E778" s="1102"/>
      <c r="F778" s="1102"/>
    </row>
    <row r="779" spans="2:6" ht="13.2">
      <c r="B779" s="188">
        <f t="shared" ref="B779:B842" si="37">B778+2</f>
        <v>677</v>
      </c>
      <c r="C779" s="188" t="e">
        <f t="shared" si="36"/>
        <v>#VALUE!</v>
      </c>
      <c r="D779" s="1102"/>
      <c r="E779" s="1102"/>
      <c r="F779" s="1102"/>
    </row>
    <row r="780" spans="2:6" ht="13.2">
      <c r="B780" s="188">
        <f t="shared" si="37"/>
        <v>679</v>
      </c>
      <c r="C780" s="188" t="e">
        <f t="shared" si="36"/>
        <v>#VALUE!</v>
      </c>
      <c r="D780" s="1102"/>
      <c r="E780" s="1102"/>
      <c r="F780" s="1102"/>
    </row>
    <row r="781" spans="2:6" ht="13.2">
      <c r="B781" s="188">
        <f t="shared" si="37"/>
        <v>681</v>
      </c>
      <c r="C781" s="188" t="e">
        <f t="shared" si="36"/>
        <v>#VALUE!</v>
      </c>
      <c r="D781" s="1102"/>
      <c r="E781" s="1102"/>
      <c r="F781" s="1102"/>
    </row>
    <row r="782" spans="2:6" ht="13.2">
      <c r="B782" s="188">
        <f t="shared" si="37"/>
        <v>683</v>
      </c>
      <c r="C782" s="188" t="e">
        <f t="shared" si="36"/>
        <v>#VALUE!</v>
      </c>
      <c r="D782" s="1102"/>
      <c r="E782" s="1102"/>
      <c r="F782" s="1102"/>
    </row>
    <row r="783" spans="2:6" ht="13.2">
      <c r="B783" s="188">
        <f t="shared" si="37"/>
        <v>685</v>
      </c>
      <c r="C783" s="188" t="e">
        <f t="shared" si="36"/>
        <v>#VALUE!</v>
      </c>
      <c r="D783" s="1102"/>
      <c r="E783" s="1102"/>
      <c r="F783" s="1102"/>
    </row>
    <row r="784" spans="2:6" ht="13.2">
      <c r="B784" s="188">
        <f t="shared" si="37"/>
        <v>687</v>
      </c>
      <c r="C784" s="188" t="e">
        <f t="shared" si="36"/>
        <v>#VALUE!</v>
      </c>
      <c r="D784" s="1102"/>
      <c r="E784" s="1102"/>
      <c r="F784" s="1102"/>
    </row>
    <row r="785" spans="2:6" ht="13.2">
      <c r="B785" s="188">
        <f t="shared" si="37"/>
        <v>689</v>
      </c>
      <c r="C785" s="188" t="e">
        <f t="shared" si="36"/>
        <v>#VALUE!</v>
      </c>
      <c r="D785" s="1102"/>
      <c r="E785" s="1102"/>
      <c r="F785" s="1102"/>
    </row>
    <row r="786" spans="2:6" ht="13.2">
      <c r="B786" s="188">
        <f t="shared" si="37"/>
        <v>691</v>
      </c>
      <c r="C786" s="188" t="e">
        <f t="shared" si="36"/>
        <v>#VALUE!</v>
      </c>
      <c r="D786" s="1102"/>
      <c r="E786" s="1102"/>
      <c r="F786" s="1102"/>
    </row>
    <row r="787" spans="2:6" ht="13.2">
      <c r="B787" s="188">
        <f t="shared" si="37"/>
        <v>693</v>
      </c>
      <c r="C787" s="188" t="e">
        <f t="shared" si="36"/>
        <v>#VALUE!</v>
      </c>
      <c r="D787" s="1102"/>
      <c r="E787" s="1102"/>
      <c r="F787" s="1102"/>
    </row>
    <row r="788" spans="2:6" ht="13.2">
      <c r="B788" s="188">
        <f t="shared" si="37"/>
        <v>695</v>
      </c>
      <c r="C788" s="188" t="e">
        <f t="shared" si="36"/>
        <v>#VALUE!</v>
      </c>
      <c r="D788" s="1102"/>
      <c r="E788" s="1102"/>
      <c r="F788" s="1102"/>
    </row>
    <row r="789" spans="2:6" ht="13.2">
      <c r="B789" s="188">
        <f t="shared" si="37"/>
        <v>697</v>
      </c>
      <c r="C789" s="188" t="e">
        <f t="shared" si="36"/>
        <v>#VALUE!</v>
      </c>
      <c r="D789" s="1102"/>
      <c r="E789" s="1102"/>
      <c r="F789" s="1102"/>
    </row>
    <row r="790" spans="2:6" ht="13.2">
      <c r="B790" s="188">
        <f t="shared" si="37"/>
        <v>699</v>
      </c>
      <c r="C790" s="188" t="e">
        <f t="shared" si="36"/>
        <v>#VALUE!</v>
      </c>
      <c r="D790" s="1102"/>
      <c r="E790" s="1102"/>
      <c r="F790" s="1102"/>
    </row>
    <row r="791" spans="2:6" ht="13.2">
      <c r="B791" s="188">
        <f t="shared" si="37"/>
        <v>701</v>
      </c>
      <c r="C791" s="188" t="e">
        <f t="shared" si="36"/>
        <v>#VALUE!</v>
      </c>
      <c r="D791" s="1102"/>
      <c r="E791" s="1102"/>
      <c r="F791" s="1102"/>
    </row>
    <row r="792" spans="2:6" ht="13.2">
      <c r="B792" s="188">
        <f t="shared" si="37"/>
        <v>703</v>
      </c>
      <c r="C792" s="188" t="e">
        <f t="shared" si="36"/>
        <v>#VALUE!</v>
      </c>
      <c r="D792" s="1102"/>
      <c r="E792" s="1102"/>
      <c r="F792" s="1102"/>
    </row>
    <row r="793" spans="2:6" ht="13.2">
      <c r="B793" s="188">
        <f t="shared" si="37"/>
        <v>705</v>
      </c>
      <c r="C793" s="188" t="e">
        <f t="shared" si="36"/>
        <v>#VALUE!</v>
      </c>
      <c r="D793" s="1102"/>
      <c r="E793" s="1102"/>
      <c r="F793" s="1102"/>
    </row>
    <row r="794" spans="2:6" ht="13.2">
      <c r="B794" s="188">
        <f t="shared" si="37"/>
        <v>707</v>
      </c>
      <c r="C794" s="188" t="e">
        <f t="shared" si="36"/>
        <v>#VALUE!</v>
      </c>
      <c r="D794" s="1102"/>
      <c r="E794" s="1102"/>
      <c r="F794" s="1102"/>
    </row>
    <row r="795" spans="2:6" ht="13.2">
      <c r="B795" s="188">
        <f t="shared" si="37"/>
        <v>709</v>
      </c>
      <c r="C795" s="188" t="e">
        <f t="shared" si="36"/>
        <v>#VALUE!</v>
      </c>
      <c r="D795" s="1102"/>
      <c r="E795" s="1102"/>
      <c r="F795" s="1102"/>
    </row>
    <row r="796" spans="2:6" ht="13.2">
      <c r="B796" s="188">
        <f t="shared" si="37"/>
        <v>711</v>
      </c>
      <c r="C796" s="188" t="e">
        <f t="shared" si="36"/>
        <v>#VALUE!</v>
      </c>
      <c r="D796" s="1102"/>
      <c r="E796" s="1102"/>
      <c r="F796" s="1102"/>
    </row>
    <row r="797" spans="2:6" ht="13.2">
      <c r="B797" s="188">
        <f t="shared" si="37"/>
        <v>713</v>
      </c>
      <c r="C797" s="188" t="e">
        <f t="shared" si="36"/>
        <v>#VALUE!</v>
      </c>
      <c r="D797" s="1102"/>
      <c r="E797" s="1102"/>
      <c r="F797" s="1102"/>
    </row>
    <row r="798" spans="2:6" ht="13.2">
      <c r="B798" s="188">
        <f t="shared" si="37"/>
        <v>715</v>
      </c>
      <c r="C798" s="188" t="e">
        <f t="shared" si="36"/>
        <v>#VALUE!</v>
      </c>
      <c r="D798" s="1102"/>
      <c r="E798" s="1102"/>
      <c r="F798" s="1102"/>
    </row>
    <row r="799" spans="2:6" ht="13.2">
      <c r="B799" s="188">
        <f t="shared" si="37"/>
        <v>717</v>
      </c>
      <c r="C799" s="188" t="e">
        <f t="shared" si="36"/>
        <v>#VALUE!</v>
      </c>
      <c r="D799" s="1102"/>
      <c r="E799" s="1102"/>
      <c r="F799" s="1102"/>
    </row>
    <row r="800" spans="2:6" ht="13.2">
      <c r="B800" s="188">
        <f t="shared" si="37"/>
        <v>719</v>
      </c>
      <c r="C800" s="188" t="e">
        <f t="shared" si="36"/>
        <v>#VALUE!</v>
      </c>
      <c r="D800" s="1102"/>
      <c r="E800" s="1102"/>
      <c r="F800" s="1102"/>
    </row>
    <row r="801" spans="2:6" ht="13.2">
      <c r="B801" s="188">
        <f t="shared" si="37"/>
        <v>721</v>
      </c>
      <c r="C801" s="188" t="e">
        <f t="shared" si="36"/>
        <v>#VALUE!</v>
      </c>
      <c r="D801" s="1102"/>
      <c r="E801" s="1102"/>
      <c r="F801" s="1102"/>
    </row>
    <row r="802" spans="2:6" ht="13.2">
      <c r="B802" s="188">
        <f t="shared" si="37"/>
        <v>723</v>
      </c>
      <c r="C802" s="188" t="e">
        <f t="shared" si="36"/>
        <v>#VALUE!</v>
      </c>
      <c r="D802" s="1102"/>
      <c r="E802" s="1102"/>
      <c r="F802" s="1102"/>
    </row>
    <row r="803" spans="2:6" ht="13.2">
      <c r="B803" s="188">
        <f t="shared" si="37"/>
        <v>725</v>
      </c>
      <c r="C803" s="188" t="e">
        <f t="shared" si="36"/>
        <v>#VALUE!</v>
      </c>
      <c r="D803" s="1102"/>
      <c r="E803" s="1102"/>
      <c r="F803" s="1102"/>
    </row>
    <row r="804" spans="2:6" ht="13.2">
      <c r="B804" s="188">
        <f t="shared" si="37"/>
        <v>727</v>
      </c>
      <c r="C804" s="188" t="e">
        <f t="shared" si="36"/>
        <v>#VALUE!</v>
      </c>
      <c r="D804" s="1102"/>
      <c r="E804" s="1102"/>
      <c r="F804" s="1102"/>
    </row>
    <row r="805" spans="2:6" ht="13.2">
      <c r="B805" s="188">
        <f t="shared" si="37"/>
        <v>729</v>
      </c>
      <c r="C805" s="188" t="e">
        <f t="shared" si="36"/>
        <v>#VALUE!</v>
      </c>
      <c r="D805" s="1102"/>
      <c r="E805" s="1102"/>
      <c r="F805" s="1102"/>
    </row>
    <row r="806" spans="2:6" ht="13.2">
      <c r="B806" s="188">
        <f t="shared" si="37"/>
        <v>731</v>
      </c>
      <c r="C806" s="188" t="e">
        <f t="shared" si="36"/>
        <v>#VALUE!</v>
      </c>
      <c r="D806" s="1102"/>
      <c r="E806" s="1102"/>
      <c r="F806" s="1102"/>
    </row>
    <row r="807" spans="2:6" ht="13.2">
      <c r="B807" s="188">
        <f t="shared" si="37"/>
        <v>733</v>
      </c>
      <c r="C807" s="188" t="e">
        <f t="shared" si="36"/>
        <v>#VALUE!</v>
      </c>
      <c r="D807" s="1102"/>
      <c r="E807" s="1102"/>
      <c r="F807" s="1102"/>
    </row>
    <row r="808" spans="2:6" ht="13.2">
      <c r="B808" s="188">
        <f t="shared" si="37"/>
        <v>735</v>
      </c>
      <c r="C808" s="188" t="e">
        <f t="shared" si="36"/>
        <v>#VALUE!</v>
      </c>
      <c r="D808" s="1102"/>
      <c r="E808" s="1102"/>
      <c r="F808" s="1102"/>
    </row>
    <row r="809" spans="2:6" ht="13.2">
      <c r="B809" s="188">
        <f t="shared" si="37"/>
        <v>737</v>
      </c>
      <c r="C809" s="188" t="e">
        <f t="shared" si="36"/>
        <v>#VALUE!</v>
      </c>
      <c r="D809" s="1102"/>
      <c r="E809" s="1102"/>
      <c r="F809" s="1102"/>
    </row>
    <row r="810" spans="2:6" ht="13.2">
      <c r="B810" s="188">
        <f t="shared" si="37"/>
        <v>739</v>
      </c>
      <c r="C810" s="188" t="e">
        <f t="shared" si="36"/>
        <v>#VALUE!</v>
      </c>
      <c r="D810" s="1102"/>
      <c r="E810" s="1102"/>
      <c r="F810" s="1102"/>
    </row>
    <row r="811" spans="2:6" ht="13.2">
      <c r="B811" s="188">
        <f t="shared" si="37"/>
        <v>741</v>
      </c>
      <c r="C811" s="188" t="e">
        <f t="shared" si="36"/>
        <v>#VALUE!</v>
      </c>
      <c r="D811" s="1102"/>
      <c r="E811" s="1102"/>
      <c r="F811" s="1102"/>
    </row>
    <row r="812" spans="2:6" ht="13.2">
      <c r="B812" s="188">
        <f t="shared" si="37"/>
        <v>743</v>
      </c>
      <c r="C812" s="188" t="e">
        <f t="shared" si="36"/>
        <v>#VALUE!</v>
      </c>
      <c r="D812" s="1102"/>
      <c r="E812" s="1102"/>
      <c r="F812" s="1102"/>
    </row>
    <row r="813" spans="2:6" ht="13.2">
      <c r="B813" s="188">
        <f t="shared" si="37"/>
        <v>745</v>
      </c>
      <c r="C813" s="188" t="e">
        <f t="shared" si="36"/>
        <v>#VALUE!</v>
      </c>
      <c r="D813" s="1102"/>
      <c r="E813" s="1102"/>
      <c r="F813" s="1102"/>
    </row>
    <row r="814" spans="2:6" ht="13.2">
      <c r="B814" s="188">
        <f t="shared" si="37"/>
        <v>747</v>
      </c>
      <c r="C814" s="188" t="e">
        <f t="shared" si="36"/>
        <v>#VALUE!</v>
      </c>
      <c r="D814" s="1102"/>
      <c r="E814" s="1102"/>
      <c r="F814" s="1102"/>
    </row>
    <row r="815" spans="2:6" ht="13.2">
      <c r="B815" s="188">
        <f t="shared" si="37"/>
        <v>749</v>
      </c>
      <c r="C815" s="188" t="e">
        <f t="shared" si="36"/>
        <v>#VALUE!</v>
      </c>
      <c r="D815" s="1102"/>
      <c r="E815" s="1102"/>
      <c r="F815" s="1102"/>
    </row>
    <row r="816" spans="2:6" ht="13.2">
      <c r="B816" s="188">
        <f t="shared" si="37"/>
        <v>751</v>
      </c>
      <c r="C816" s="188" t="e">
        <f t="shared" si="36"/>
        <v>#VALUE!</v>
      </c>
      <c r="D816" s="1102"/>
      <c r="E816" s="1102"/>
      <c r="F816" s="1102"/>
    </row>
    <row r="817" spans="2:6" ht="13.2">
      <c r="B817" s="188">
        <f t="shared" si="37"/>
        <v>753</v>
      </c>
      <c r="C817" s="188" t="e">
        <f t="shared" si="36"/>
        <v>#VALUE!</v>
      </c>
      <c r="D817" s="1102"/>
      <c r="E817" s="1102"/>
      <c r="F817" s="1102"/>
    </row>
    <row r="818" spans="2:6" ht="13.2">
      <c r="B818" s="188">
        <f t="shared" si="37"/>
        <v>755</v>
      </c>
      <c r="C818" s="188" t="e">
        <f t="shared" si="36"/>
        <v>#VALUE!</v>
      </c>
      <c r="D818" s="1102"/>
      <c r="E818" s="1102"/>
      <c r="F818" s="1102"/>
    </row>
    <row r="819" spans="2:6" ht="13.2">
      <c r="B819" s="188">
        <f t="shared" si="37"/>
        <v>757</v>
      </c>
      <c r="C819" s="188" t="e">
        <f t="shared" si="36"/>
        <v>#VALUE!</v>
      </c>
      <c r="D819" s="1102"/>
      <c r="E819" s="1102"/>
      <c r="F819" s="1102"/>
    </row>
    <row r="820" spans="2:6" ht="13.2">
      <c r="B820" s="188">
        <f t="shared" si="37"/>
        <v>759</v>
      </c>
      <c r="C820" s="188" t="e">
        <f t="shared" si="36"/>
        <v>#VALUE!</v>
      </c>
      <c r="D820" s="1102"/>
      <c r="E820" s="1102"/>
      <c r="F820" s="1102"/>
    </row>
    <row r="821" spans="2:6" ht="13.2">
      <c r="B821" s="188">
        <f t="shared" si="37"/>
        <v>761</v>
      </c>
      <c r="C821" s="188" t="e">
        <f t="shared" si="36"/>
        <v>#VALUE!</v>
      </c>
      <c r="D821" s="1102"/>
      <c r="E821" s="1102"/>
      <c r="F821" s="1102"/>
    </row>
    <row r="822" spans="2:6" ht="13.2">
      <c r="B822" s="188">
        <f t="shared" si="37"/>
        <v>763</v>
      </c>
      <c r="C822" s="188" t="e">
        <f t="shared" si="36"/>
        <v>#VALUE!</v>
      </c>
      <c r="D822" s="1102"/>
      <c r="E822" s="1102"/>
      <c r="F822" s="1102"/>
    </row>
    <row r="823" spans="2:6" ht="13.2">
      <c r="B823" s="188">
        <f t="shared" si="37"/>
        <v>765</v>
      </c>
      <c r="C823" s="188" t="e">
        <f t="shared" si="36"/>
        <v>#VALUE!</v>
      </c>
      <c r="D823" s="1102"/>
      <c r="E823" s="1102"/>
      <c r="F823" s="1102"/>
    </row>
    <row r="824" spans="2:6" ht="13.2">
      <c r="B824" s="188">
        <f t="shared" si="37"/>
        <v>767</v>
      </c>
      <c r="C824" s="188" t="e">
        <f t="shared" si="36"/>
        <v>#VALUE!</v>
      </c>
      <c r="D824" s="1102"/>
      <c r="E824" s="1102"/>
      <c r="F824" s="1102"/>
    </row>
    <row r="825" spans="2:6" ht="13.2">
      <c r="B825" s="188">
        <f t="shared" si="37"/>
        <v>769</v>
      </c>
      <c r="C825" s="188" t="e">
        <f t="shared" si="36"/>
        <v>#VALUE!</v>
      </c>
      <c r="D825" s="1102"/>
      <c r="E825" s="1102"/>
      <c r="F825" s="1102"/>
    </row>
    <row r="826" spans="2:6" ht="13.2">
      <c r="B826" s="188">
        <f t="shared" si="37"/>
        <v>771</v>
      </c>
      <c r="C826" s="188" t="e">
        <f t="shared" si="36"/>
        <v>#VALUE!</v>
      </c>
      <c r="D826" s="1102"/>
      <c r="E826" s="1102"/>
      <c r="F826" s="1102"/>
    </row>
    <row r="827" spans="2:6" ht="13.2">
      <c r="B827" s="188">
        <f t="shared" si="37"/>
        <v>773</v>
      </c>
      <c r="C827" s="188" t="e">
        <f t="shared" si="36"/>
        <v>#VALUE!</v>
      </c>
      <c r="D827" s="1102"/>
      <c r="E827" s="1102"/>
      <c r="F827" s="1102"/>
    </row>
    <row r="828" spans="2:6" ht="13.2">
      <c r="B828" s="188">
        <f t="shared" si="37"/>
        <v>775</v>
      </c>
      <c r="C828" s="188" t="e">
        <f t="shared" si="36"/>
        <v>#VALUE!</v>
      </c>
      <c r="D828" s="1102"/>
      <c r="E828" s="1102"/>
      <c r="F828" s="1102"/>
    </row>
    <row r="829" spans="2:6" ht="13.2">
      <c r="B829" s="188">
        <f t="shared" si="37"/>
        <v>777</v>
      </c>
      <c r="C829" s="188" t="e">
        <f t="shared" si="36"/>
        <v>#VALUE!</v>
      </c>
      <c r="D829" s="1102"/>
      <c r="E829" s="1102"/>
      <c r="F829" s="1102"/>
    </row>
    <row r="830" spans="2:6" ht="13.2">
      <c r="B830" s="188">
        <f t="shared" si="37"/>
        <v>779</v>
      </c>
      <c r="C830" s="188" t="e">
        <f t="shared" si="36"/>
        <v>#VALUE!</v>
      </c>
      <c r="D830" s="1102"/>
      <c r="E830" s="1102"/>
      <c r="F830" s="1102"/>
    </row>
    <row r="831" spans="2:6" ht="13.2">
      <c r="B831" s="188">
        <f t="shared" si="37"/>
        <v>781</v>
      </c>
      <c r="C831" s="188" t="e">
        <f t="shared" si="36"/>
        <v>#VALUE!</v>
      </c>
      <c r="D831" s="1102"/>
      <c r="E831" s="1102"/>
      <c r="F831" s="1102"/>
    </row>
    <row r="832" spans="2:6" ht="13.2">
      <c r="B832" s="188">
        <f t="shared" si="37"/>
        <v>783</v>
      </c>
      <c r="C832" s="188" t="e">
        <f t="shared" si="36"/>
        <v>#VALUE!</v>
      </c>
      <c r="D832" s="1102"/>
      <c r="E832" s="1102"/>
      <c r="F832" s="1102"/>
    </row>
    <row r="833" spans="2:6" ht="13.2">
      <c r="B833" s="188">
        <f t="shared" si="37"/>
        <v>785</v>
      </c>
      <c r="C833" s="188" t="e">
        <f t="shared" si="36"/>
        <v>#VALUE!</v>
      </c>
      <c r="D833" s="1102"/>
      <c r="E833" s="1102"/>
      <c r="F833" s="1102"/>
    </row>
    <row r="834" spans="2:6" ht="13.2">
      <c r="B834" s="188">
        <f t="shared" si="37"/>
        <v>787</v>
      </c>
      <c r="C834" s="188" t="e">
        <f t="shared" si="36"/>
        <v>#VALUE!</v>
      </c>
      <c r="D834" s="1102"/>
      <c r="E834" s="1102"/>
      <c r="F834" s="1102"/>
    </row>
    <row r="835" spans="2:6" ht="13.2">
      <c r="B835" s="188">
        <f t="shared" si="37"/>
        <v>789</v>
      </c>
      <c r="C835" s="188" t="e">
        <f t="shared" si="36"/>
        <v>#VALUE!</v>
      </c>
      <c r="D835" s="1102"/>
      <c r="E835" s="1102"/>
      <c r="F835" s="1102"/>
    </row>
    <row r="836" spans="2:6" ht="13.2">
      <c r="B836" s="188">
        <f t="shared" si="37"/>
        <v>791</v>
      </c>
      <c r="C836" s="188" t="e">
        <f t="shared" si="36"/>
        <v>#VALUE!</v>
      </c>
      <c r="D836" s="1102"/>
      <c r="E836" s="1102"/>
      <c r="F836" s="1102"/>
    </row>
    <row r="837" spans="2:6" ht="13.2">
      <c r="B837" s="188">
        <f t="shared" si="37"/>
        <v>793</v>
      </c>
      <c r="C837" s="188" t="e">
        <f t="shared" si="36"/>
        <v>#VALUE!</v>
      </c>
      <c r="D837" s="1102"/>
      <c r="E837" s="1102"/>
      <c r="F837" s="1102"/>
    </row>
    <row r="838" spans="2:6" ht="13.2">
      <c r="B838" s="188">
        <f t="shared" si="37"/>
        <v>795</v>
      </c>
      <c r="C838" s="188" t="e">
        <f t="shared" si="36"/>
        <v>#VALUE!</v>
      </c>
      <c r="D838" s="1102"/>
      <c r="E838" s="1102"/>
      <c r="F838" s="1102"/>
    </row>
    <row r="839" spans="2:6" ht="13.2">
      <c r="B839" s="188">
        <f t="shared" si="37"/>
        <v>797</v>
      </c>
      <c r="C839" s="188" t="e">
        <f t="shared" si="36"/>
        <v>#VALUE!</v>
      </c>
      <c r="D839" s="1102"/>
      <c r="E839" s="1102"/>
      <c r="F839" s="1102"/>
    </row>
    <row r="840" spans="2:6" ht="13.2">
      <c r="B840" s="188">
        <f t="shared" si="37"/>
        <v>799</v>
      </c>
      <c r="C840" s="188" t="e">
        <f t="shared" si="36"/>
        <v>#VALUE!</v>
      </c>
      <c r="D840" s="1102"/>
      <c r="E840" s="1102"/>
      <c r="F840" s="1102"/>
    </row>
    <row r="841" spans="2:6" ht="13.2">
      <c r="B841" s="188">
        <f t="shared" si="37"/>
        <v>801</v>
      </c>
      <c r="C841" s="188" t="e">
        <f t="shared" si="36"/>
        <v>#VALUE!</v>
      </c>
      <c r="D841" s="1102"/>
      <c r="E841" s="1102"/>
      <c r="F841" s="1102"/>
    </row>
    <row r="842" spans="2:6" ht="13.2">
      <c r="B842" s="188">
        <f t="shared" si="37"/>
        <v>803</v>
      </c>
      <c r="C842" s="188" t="e">
        <f t="shared" ref="C842:C894" si="38">CHAR(HEX2DEC(MID($H$1,B842,2)))</f>
        <v>#VALUE!</v>
      </c>
      <c r="D842" s="1102"/>
      <c r="E842" s="1102"/>
      <c r="F842" s="1102"/>
    </row>
    <row r="843" spans="2:6" ht="13.2">
      <c r="B843" s="188">
        <f t="shared" ref="B843:B894" si="39">B842+2</f>
        <v>805</v>
      </c>
      <c r="C843" s="188" t="e">
        <f t="shared" si="38"/>
        <v>#VALUE!</v>
      </c>
      <c r="D843" s="1102"/>
      <c r="E843" s="1102"/>
      <c r="F843" s="1102"/>
    </row>
    <row r="844" spans="2:6" ht="13.2">
      <c r="B844" s="188">
        <f t="shared" si="39"/>
        <v>807</v>
      </c>
      <c r="C844" s="188" t="e">
        <f t="shared" si="38"/>
        <v>#VALUE!</v>
      </c>
      <c r="D844" s="1102"/>
      <c r="E844" s="1102"/>
      <c r="F844" s="1102"/>
    </row>
    <row r="845" spans="2:6" ht="13.2">
      <c r="B845" s="188">
        <f t="shared" si="39"/>
        <v>809</v>
      </c>
      <c r="C845" s="188" t="e">
        <f t="shared" si="38"/>
        <v>#VALUE!</v>
      </c>
      <c r="D845" s="1102"/>
      <c r="E845" s="1102"/>
      <c r="F845" s="1102"/>
    </row>
    <row r="846" spans="2:6" ht="13.2">
      <c r="B846" s="188">
        <f t="shared" si="39"/>
        <v>811</v>
      </c>
      <c r="C846" s="188" t="e">
        <f t="shared" si="38"/>
        <v>#VALUE!</v>
      </c>
      <c r="D846" s="1102"/>
      <c r="E846" s="1102"/>
      <c r="F846" s="1102"/>
    </row>
    <row r="847" spans="2:6" ht="13.2">
      <c r="B847" s="188">
        <f t="shared" si="39"/>
        <v>813</v>
      </c>
      <c r="C847" s="188" t="e">
        <f t="shared" si="38"/>
        <v>#VALUE!</v>
      </c>
      <c r="D847" s="1102"/>
      <c r="E847" s="1102"/>
      <c r="F847" s="1102"/>
    </row>
    <row r="848" spans="2:6" ht="13.2">
      <c r="B848" s="188">
        <f t="shared" si="39"/>
        <v>815</v>
      </c>
      <c r="C848" s="188" t="e">
        <f t="shared" si="38"/>
        <v>#VALUE!</v>
      </c>
      <c r="D848" s="1102"/>
      <c r="E848" s="1102"/>
      <c r="F848" s="1102"/>
    </row>
    <row r="849" spans="2:6" ht="13.2">
      <c r="B849" s="188">
        <f t="shared" si="39"/>
        <v>817</v>
      </c>
      <c r="C849" s="188" t="e">
        <f t="shared" si="38"/>
        <v>#VALUE!</v>
      </c>
      <c r="D849" s="1102"/>
      <c r="E849" s="1102"/>
      <c r="F849" s="1102"/>
    </row>
    <row r="850" spans="2:6" ht="13.2">
      <c r="B850" s="188">
        <f t="shared" si="39"/>
        <v>819</v>
      </c>
      <c r="C850" s="188" t="e">
        <f t="shared" si="38"/>
        <v>#VALUE!</v>
      </c>
      <c r="D850" s="1102"/>
      <c r="E850" s="1102"/>
      <c r="F850" s="1102"/>
    </row>
    <row r="851" spans="2:6" ht="13.2">
      <c r="B851" s="188">
        <f t="shared" si="39"/>
        <v>821</v>
      </c>
      <c r="C851" s="188" t="e">
        <f t="shared" si="38"/>
        <v>#VALUE!</v>
      </c>
      <c r="D851" s="1102"/>
      <c r="E851" s="1102"/>
      <c r="F851" s="1102"/>
    </row>
    <row r="852" spans="2:6" ht="13.2">
      <c r="B852" s="188">
        <f t="shared" si="39"/>
        <v>823</v>
      </c>
      <c r="C852" s="188" t="e">
        <f t="shared" si="38"/>
        <v>#VALUE!</v>
      </c>
      <c r="D852" s="1102"/>
      <c r="E852" s="1102"/>
      <c r="F852" s="1102"/>
    </row>
    <row r="853" spans="2:6" ht="13.2">
      <c r="B853" s="188">
        <f t="shared" si="39"/>
        <v>825</v>
      </c>
      <c r="C853" s="188" t="e">
        <f t="shared" si="38"/>
        <v>#VALUE!</v>
      </c>
      <c r="D853" s="1102"/>
      <c r="E853" s="1102"/>
      <c r="F853" s="1102"/>
    </row>
    <row r="854" spans="2:6" ht="13.2">
      <c r="B854" s="188">
        <f t="shared" si="39"/>
        <v>827</v>
      </c>
      <c r="C854" s="188" t="e">
        <f t="shared" si="38"/>
        <v>#VALUE!</v>
      </c>
      <c r="D854" s="1102"/>
      <c r="E854" s="1102"/>
      <c r="F854" s="1102"/>
    </row>
    <row r="855" spans="2:6" ht="13.2">
      <c r="B855" s="188">
        <f t="shared" si="39"/>
        <v>829</v>
      </c>
      <c r="C855" s="188" t="e">
        <f t="shared" si="38"/>
        <v>#VALUE!</v>
      </c>
      <c r="D855" s="1102"/>
      <c r="E855" s="1102"/>
      <c r="F855" s="1102"/>
    </row>
    <row r="856" spans="2:6" ht="13.2">
      <c r="B856" s="188">
        <f t="shared" si="39"/>
        <v>831</v>
      </c>
      <c r="C856" s="188" t="e">
        <f t="shared" si="38"/>
        <v>#VALUE!</v>
      </c>
      <c r="D856" s="1102"/>
      <c r="E856" s="1102"/>
      <c r="F856" s="1102"/>
    </row>
    <row r="857" spans="2:6" ht="13.2">
      <c r="B857" s="188">
        <f t="shared" si="39"/>
        <v>833</v>
      </c>
      <c r="C857" s="188" t="e">
        <f t="shared" si="38"/>
        <v>#VALUE!</v>
      </c>
      <c r="D857" s="1102"/>
      <c r="E857" s="1102"/>
      <c r="F857" s="1102"/>
    </row>
    <row r="858" spans="2:6" ht="13.2">
      <c r="B858" s="188">
        <f t="shared" si="39"/>
        <v>835</v>
      </c>
      <c r="C858" s="188" t="e">
        <f t="shared" si="38"/>
        <v>#VALUE!</v>
      </c>
      <c r="D858" s="1102"/>
      <c r="E858" s="1102"/>
      <c r="F858" s="1102"/>
    </row>
    <row r="859" spans="2:6" ht="13.2">
      <c r="B859" s="188">
        <f t="shared" si="39"/>
        <v>837</v>
      </c>
      <c r="C859" s="188" t="e">
        <f t="shared" si="38"/>
        <v>#VALUE!</v>
      </c>
      <c r="D859" s="1102"/>
      <c r="E859" s="1102"/>
      <c r="F859" s="1102"/>
    </row>
    <row r="860" spans="2:6" ht="13.2">
      <c r="B860" s="188">
        <f t="shared" si="39"/>
        <v>839</v>
      </c>
      <c r="C860" s="188" t="e">
        <f t="shared" si="38"/>
        <v>#VALUE!</v>
      </c>
      <c r="D860" s="1102"/>
      <c r="E860" s="1102"/>
      <c r="F860" s="1102"/>
    </row>
    <row r="861" spans="2:6" ht="13.2">
      <c r="B861" s="188">
        <f t="shared" si="39"/>
        <v>841</v>
      </c>
      <c r="C861" s="188" t="e">
        <f t="shared" si="38"/>
        <v>#VALUE!</v>
      </c>
      <c r="D861" s="1102"/>
      <c r="E861" s="1102"/>
      <c r="F861" s="1102"/>
    </row>
    <row r="862" spans="2:6" ht="13.2">
      <c r="B862" s="188">
        <f t="shared" si="39"/>
        <v>843</v>
      </c>
      <c r="C862" s="188" t="e">
        <f t="shared" si="38"/>
        <v>#VALUE!</v>
      </c>
      <c r="D862" s="1102"/>
      <c r="E862" s="1102"/>
      <c r="F862" s="1102"/>
    </row>
    <row r="863" spans="2:6" ht="13.2">
      <c r="B863" s="188">
        <f t="shared" si="39"/>
        <v>845</v>
      </c>
      <c r="C863" s="188" t="e">
        <f t="shared" si="38"/>
        <v>#VALUE!</v>
      </c>
      <c r="D863" s="1102"/>
      <c r="E863" s="1102"/>
      <c r="F863" s="1102"/>
    </row>
    <row r="864" spans="2:6" ht="13.2">
      <c r="B864" s="188">
        <f t="shared" si="39"/>
        <v>847</v>
      </c>
      <c r="C864" s="188" t="e">
        <f t="shared" si="38"/>
        <v>#VALUE!</v>
      </c>
      <c r="D864" s="1102"/>
      <c r="E864" s="1102"/>
      <c r="F864" s="1102"/>
    </row>
    <row r="865" spans="2:6" ht="13.2">
      <c r="B865" s="188">
        <f t="shared" si="39"/>
        <v>849</v>
      </c>
      <c r="C865" s="188" t="e">
        <f t="shared" si="38"/>
        <v>#VALUE!</v>
      </c>
      <c r="D865" s="1102"/>
      <c r="E865" s="1102"/>
      <c r="F865" s="1102"/>
    </row>
    <row r="866" spans="2:6" ht="13.2">
      <c r="B866" s="188">
        <f t="shared" si="39"/>
        <v>851</v>
      </c>
      <c r="C866" s="188" t="e">
        <f t="shared" si="38"/>
        <v>#VALUE!</v>
      </c>
      <c r="D866" s="1102"/>
      <c r="E866" s="1102"/>
      <c r="F866" s="1102"/>
    </row>
    <row r="867" spans="2:6" ht="13.2">
      <c r="B867" s="188">
        <f t="shared" si="39"/>
        <v>853</v>
      </c>
      <c r="C867" s="188" t="e">
        <f t="shared" si="38"/>
        <v>#VALUE!</v>
      </c>
      <c r="D867" s="1102"/>
      <c r="E867" s="1102"/>
      <c r="F867" s="1102"/>
    </row>
    <row r="868" spans="2:6" ht="13.2">
      <c r="B868" s="188">
        <f t="shared" si="39"/>
        <v>855</v>
      </c>
      <c r="C868" s="188" t="e">
        <f t="shared" si="38"/>
        <v>#VALUE!</v>
      </c>
      <c r="D868" s="1102"/>
      <c r="E868" s="1102"/>
      <c r="F868" s="1102"/>
    </row>
    <row r="869" spans="2:6" ht="13.2">
      <c r="B869" s="188">
        <f t="shared" si="39"/>
        <v>857</v>
      </c>
      <c r="C869" s="188" t="e">
        <f t="shared" si="38"/>
        <v>#VALUE!</v>
      </c>
      <c r="D869" s="1102"/>
      <c r="E869" s="1102"/>
      <c r="F869" s="1102"/>
    </row>
    <row r="870" spans="2:6" ht="13.2">
      <c r="B870" s="188">
        <f t="shared" si="39"/>
        <v>859</v>
      </c>
      <c r="C870" s="188" t="e">
        <f t="shared" si="38"/>
        <v>#VALUE!</v>
      </c>
      <c r="D870" s="1102"/>
      <c r="E870" s="1102"/>
      <c r="F870" s="1102"/>
    </row>
    <row r="871" spans="2:6" ht="13.2">
      <c r="B871" s="188">
        <f t="shared" si="39"/>
        <v>861</v>
      </c>
      <c r="C871" s="188" t="e">
        <f t="shared" si="38"/>
        <v>#VALUE!</v>
      </c>
      <c r="D871" s="1102"/>
      <c r="E871" s="1102"/>
      <c r="F871" s="1102"/>
    </row>
    <row r="872" spans="2:6" ht="13.2">
      <c r="B872" s="188">
        <f t="shared" si="39"/>
        <v>863</v>
      </c>
      <c r="C872" s="188" t="e">
        <f t="shared" si="38"/>
        <v>#VALUE!</v>
      </c>
      <c r="D872" s="1102"/>
      <c r="E872" s="1102"/>
      <c r="F872" s="1102"/>
    </row>
    <row r="873" spans="2:6" ht="13.2">
      <c r="B873" s="188">
        <f t="shared" si="39"/>
        <v>865</v>
      </c>
      <c r="C873" s="188" t="e">
        <f t="shared" si="38"/>
        <v>#VALUE!</v>
      </c>
      <c r="D873" s="1102"/>
      <c r="E873" s="1102"/>
      <c r="F873" s="1102"/>
    </row>
    <row r="874" spans="2:6" ht="13.2">
      <c r="B874" s="188">
        <f t="shared" si="39"/>
        <v>867</v>
      </c>
      <c r="C874" s="188" t="e">
        <f t="shared" si="38"/>
        <v>#VALUE!</v>
      </c>
      <c r="D874" s="1102"/>
      <c r="E874" s="1102"/>
      <c r="F874" s="1102"/>
    </row>
    <row r="875" spans="2:6" ht="13.2">
      <c r="B875" s="188">
        <f t="shared" si="39"/>
        <v>869</v>
      </c>
      <c r="C875" s="188" t="e">
        <f t="shared" si="38"/>
        <v>#VALUE!</v>
      </c>
      <c r="D875" s="1102"/>
      <c r="E875" s="1102"/>
      <c r="F875" s="1102"/>
    </row>
    <row r="876" spans="2:6" ht="13.2">
      <c r="B876" s="188">
        <f t="shared" si="39"/>
        <v>871</v>
      </c>
      <c r="C876" s="188" t="e">
        <f t="shared" si="38"/>
        <v>#VALUE!</v>
      </c>
      <c r="D876" s="1102"/>
      <c r="E876" s="1102"/>
      <c r="F876" s="1102"/>
    </row>
    <row r="877" spans="2:6" ht="13.2">
      <c r="B877" s="188">
        <f t="shared" si="39"/>
        <v>873</v>
      </c>
      <c r="C877" s="188" t="e">
        <f t="shared" si="38"/>
        <v>#VALUE!</v>
      </c>
      <c r="D877" s="1102"/>
      <c r="E877" s="1102"/>
      <c r="F877" s="1102"/>
    </row>
    <row r="878" spans="2:6" ht="13.2">
      <c r="B878" s="188">
        <f t="shared" si="39"/>
        <v>875</v>
      </c>
      <c r="C878" s="188" t="e">
        <f t="shared" si="38"/>
        <v>#VALUE!</v>
      </c>
      <c r="D878" s="1102"/>
      <c r="E878" s="1102"/>
      <c r="F878" s="1102"/>
    </row>
    <row r="879" spans="2:6" ht="13.2">
      <c r="B879" s="188">
        <f t="shared" si="39"/>
        <v>877</v>
      </c>
      <c r="C879" s="188" t="e">
        <f t="shared" si="38"/>
        <v>#VALUE!</v>
      </c>
      <c r="D879" s="1102"/>
      <c r="E879" s="1102"/>
      <c r="F879" s="1102"/>
    </row>
    <row r="880" spans="2:6" ht="13.2">
      <c r="B880" s="188">
        <f t="shared" si="39"/>
        <v>879</v>
      </c>
      <c r="C880" s="188" t="e">
        <f t="shared" si="38"/>
        <v>#VALUE!</v>
      </c>
      <c r="D880" s="1102"/>
      <c r="E880" s="1102"/>
      <c r="F880" s="1102"/>
    </row>
    <row r="881" spans="2:6" ht="13.2">
      <c r="B881" s="188">
        <f t="shared" si="39"/>
        <v>881</v>
      </c>
      <c r="C881" s="188" t="e">
        <f t="shared" si="38"/>
        <v>#VALUE!</v>
      </c>
      <c r="D881" s="1102"/>
      <c r="E881" s="1102"/>
      <c r="F881" s="1102"/>
    </row>
    <row r="882" spans="2:6" ht="13.2">
      <c r="B882" s="188">
        <f t="shared" si="39"/>
        <v>883</v>
      </c>
      <c r="C882" s="188" t="e">
        <f t="shared" si="38"/>
        <v>#VALUE!</v>
      </c>
      <c r="D882" s="1102"/>
      <c r="E882" s="1102"/>
      <c r="F882" s="1102"/>
    </row>
    <row r="883" spans="2:6" ht="13.2">
      <c r="B883" s="188">
        <f t="shared" si="39"/>
        <v>885</v>
      </c>
      <c r="C883" s="188" t="e">
        <f t="shared" si="38"/>
        <v>#VALUE!</v>
      </c>
      <c r="D883" s="1102"/>
      <c r="E883" s="1102"/>
      <c r="F883" s="1102"/>
    </row>
    <row r="884" spans="2:6" ht="13.2">
      <c r="B884" s="188">
        <f t="shared" si="39"/>
        <v>887</v>
      </c>
      <c r="C884" s="188" t="e">
        <f t="shared" si="38"/>
        <v>#VALUE!</v>
      </c>
      <c r="D884" s="1102"/>
      <c r="E884" s="1102"/>
      <c r="F884" s="1102"/>
    </row>
    <row r="885" spans="2:6" ht="13.2">
      <c r="B885" s="188">
        <f t="shared" si="39"/>
        <v>889</v>
      </c>
      <c r="C885" s="188" t="e">
        <f t="shared" si="38"/>
        <v>#VALUE!</v>
      </c>
      <c r="D885" s="1102"/>
      <c r="E885" s="1102"/>
      <c r="F885" s="1102"/>
    </row>
    <row r="886" spans="2:6" ht="13.2">
      <c r="B886" s="188">
        <f t="shared" si="39"/>
        <v>891</v>
      </c>
      <c r="C886" s="188" t="e">
        <f t="shared" si="38"/>
        <v>#VALUE!</v>
      </c>
      <c r="D886" s="1102"/>
      <c r="E886" s="1102"/>
      <c r="F886" s="1102"/>
    </row>
    <row r="887" spans="2:6" ht="13.2">
      <c r="B887" s="188">
        <f t="shared" si="39"/>
        <v>893</v>
      </c>
      <c r="C887" s="188" t="e">
        <f t="shared" si="38"/>
        <v>#VALUE!</v>
      </c>
      <c r="D887" s="1102"/>
      <c r="E887" s="1102"/>
      <c r="F887" s="1102"/>
    </row>
    <row r="888" spans="2:6" ht="13.2">
      <c r="B888" s="188">
        <f t="shared" si="39"/>
        <v>895</v>
      </c>
      <c r="C888" s="188" t="e">
        <f t="shared" si="38"/>
        <v>#VALUE!</v>
      </c>
      <c r="D888" s="1102"/>
      <c r="E888" s="1102"/>
      <c r="F888" s="1102"/>
    </row>
    <row r="889" spans="2:6" ht="13.2">
      <c r="B889" s="188">
        <f t="shared" si="39"/>
        <v>897</v>
      </c>
      <c r="C889" s="188" t="e">
        <f t="shared" si="38"/>
        <v>#VALUE!</v>
      </c>
      <c r="D889" s="1102"/>
      <c r="E889" s="1102"/>
      <c r="F889" s="1102"/>
    </row>
    <row r="890" spans="2:6" ht="13.2">
      <c r="B890" s="188">
        <f t="shared" si="39"/>
        <v>899</v>
      </c>
      <c r="C890" s="188" t="e">
        <f t="shared" si="38"/>
        <v>#VALUE!</v>
      </c>
      <c r="D890" s="1102"/>
      <c r="E890" s="1102"/>
      <c r="F890" s="1102"/>
    </row>
    <row r="891" spans="2:6" ht="13.2">
      <c r="B891" s="188">
        <f t="shared" si="39"/>
        <v>901</v>
      </c>
      <c r="C891" s="188" t="e">
        <f t="shared" si="38"/>
        <v>#VALUE!</v>
      </c>
      <c r="D891" s="1102"/>
      <c r="E891" s="1102"/>
      <c r="F891" s="1102"/>
    </row>
    <row r="892" spans="2:6" ht="13.2">
      <c r="B892" s="188">
        <f t="shared" si="39"/>
        <v>903</v>
      </c>
      <c r="C892" s="188" t="e">
        <f t="shared" si="38"/>
        <v>#VALUE!</v>
      </c>
      <c r="D892" s="1102"/>
      <c r="E892" s="1102"/>
      <c r="F892" s="1102"/>
    </row>
    <row r="893" spans="2:6" ht="13.2">
      <c r="B893" s="188">
        <f t="shared" si="39"/>
        <v>905</v>
      </c>
      <c r="C893" s="188" t="e">
        <f t="shared" si="38"/>
        <v>#VALUE!</v>
      </c>
      <c r="D893" s="1102"/>
      <c r="E893" s="1102"/>
      <c r="F893" s="1102"/>
    </row>
    <row r="894" spans="2:6" ht="13.2">
      <c r="B894" s="188">
        <f t="shared" si="39"/>
        <v>907</v>
      </c>
      <c r="C894" s="188" t="e">
        <f t="shared" si="38"/>
        <v>#VALUE!</v>
      </c>
      <c r="D894" s="1102"/>
      <c r="E894" s="1102"/>
      <c r="F894" s="1102"/>
    </row>
    <row r="895" spans="2:6" ht="13.2">
      <c r="B895" s="1102"/>
      <c r="C895" s="1102"/>
      <c r="D895" s="1102"/>
      <c r="E895" s="1102"/>
      <c r="F895" s="1102"/>
    </row>
    <row r="896" spans="2:6" ht="13.2">
      <c r="B896" s="1102"/>
      <c r="C896" s="1102"/>
      <c r="D896" s="1102"/>
      <c r="E896" s="1102"/>
      <c r="F896" s="1102"/>
    </row>
    <row r="897" spans="2:6" ht="13.2">
      <c r="B897" s="1102"/>
      <c r="C897" s="1102"/>
      <c r="D897" s="1102"/>
      <c r="E897" s="1102"/>
      <c r="F897" s="1102"/>
    </row>
    <row r="898" spans="2:6" ht="13.2">
      <c r="B898" s="1102"/>
      <c r="C898" s="1102"/>
      <c r="D898" s="1102"/>
      <c r="E898" s="1102"/>
      <c r="F898" s="1102"/>
    </row>
    <row r="899" spans="2:6" ht="13.2">
      <c r="B899" s="1102"/>
      <c r="C899" s="1102"/>
      <c r="D899" s="1102"/>
      <c r="E899" s="1102"/>
      <c r="F899" s="1102"/>
    </row>
    <row r="900" spans="2:6" ht="13.2">
      <c r="B900" s="1102"/>
      <c r="C900" s="1102"/>
      <c r="D900" s="1102"/>
      <c r="E900" s="1102"/>
      <c r="F900" s="1102"/>
    </row>
    <row r="901" spans="2:6" ht="13.2">
      <c r="B901" s="1102"/>
      <c r="C901" s="1102"/>
      <c r="D901" s="1102"/>
      <c r="E901" s="1102"/>
      <c r="F901" s="1102"/>
    </row>
    <row r="902" spans="2:6" ht="13.2">
      <c r="B902" s="1102"/>
      <c r="C902" s="1102"/>
      <c r="D902" s="1102"/>
      <c r="E902" s="1102"/>
      <c r="F902" s="1102"/>
    </row>
    <row r="903" spans="2:6" ht="13.2">
      <c r="B903" s="1102"/>
      <c r="C903" s="1102"/>
      <c r="D903" s="1102"/>
      <c r="E903" s="1102"/>
      <c r="F903" s="1102"/>
    </row>
    <row r="904" spans="2:6" ht="13.2">
      <c r="B904" s="1102"/>
      <c r="C904" s="1102"/>
      <c r="D904" s="1102"/>
      <c r="E904" s="1102"/>
      <c r="F904" s="1102"/>
    </row>
    <row r="905" spans="2:6" ht="13.2">
      <c r="B905" s="1102"/>
      <c r="C905" s="1102"/>
      <c r="D905" s="1102"/>
      <c r="E905" s="1102"/>
      <c r="F905" s="1102"/>
    </row>
    <row r="906" spans="2:6" ht="13.2">
      <c r="B906" s="1102"/>
      <c r="C906" s="1102"/>
      <c r="D906" s="1102"/>
      <c r="E906" s="1102"/>
      <c r="F906" s="1102"/>
    </row>
    <row r="907" spans="2:6" ht="13.2">
      <c r="B907" s="1102"/>
      <c r="C907" s="1102"/>
      <c r="D907" s="1102"/>
      <c r="E907" s="1102"/>
      <c r="F907" s="1102"/>
    </row>
    <row r="908" spans="2:6" ht="13.2">
      <c r="B908" s="1102"/>
      <c r="C908" s="1102"/>
      <c r="D908" s="1102"/>
      <c r="E908" s="1102"/>
      <c r="F908" s="1102"/>
    </row>
    <row r="909" spans="2:6" ht="13.2">
      <c r="B909" s="1102"/>
      <c r="C909" s="1102"/>
      <c r="D909" s="1102"/>
      <c r="E909" s="1102"/>
      <c r="F909" s="1102"/>
    </row>
    <row r="910" spans="2:6" ht="13.2">
      <c r="B910" s="1102"/>
      <c r="C910" s="1102"/>
      <c r="D910" s="1102"/>
      <c r="E910" s="1102"/>
      <c r="F910" s="1102"/>
    </row>
    <row r="911" spans="2:6" ht="13.2">
      <c r="B911" s="1102"/>
      <c r="C911" s="1102"/>
      <c r="D911" s="1102"/>
      <c r="E911" s="1102"/>
      <c r="F911" s="1102"/>
    </row>
    <row r="912" spans="2:6" ht="13.2">
      <c r="B912" s="1102"/>
      <c r="C912" s="1102"/>
      <c r="D912" s="1102"/>
      <c r="E912" s="1102"/>
      <c r="F912" s="1102"/>
    </row>
    <row r="913" spans="2:6" ht="13.2">
      <c r="B913" s="1102"/>
      <c r="C913" s="1102"/>
      <c r="D913" s="1102"/>
      <c r="E913" s="1102"/>
      <c r="F913" s="1102"/>
    </row>
    <row r="914" spans="2:6" ht="13.2">
      <c r="B914" s="1102"/>
      <c r="C914" s="1102"/>
      <c r="D914" s="1102"/>
      <c r="E914" s="1102"/>
      <c r="F914" s="1102"/>
    </row>
    <row r="915" spans="2:6" ht="13.2">
      <c r="B915" s="1102"/>
      <c r="C915" s="1102"/>
      <c r="D915" s="1102"/>
      <c r="E915" s="1102"/>
      <c r="F915" s="1102"/>
    </row>
    <row r="916" spans="2:6" ht="13.2">
      <c r="B916" s="1102"/>
      <c r="C916" s="1102"/>
      <c r="D916" s="1102"/>
      <c r="E916" s="1102"/>
      <c r="F916" s="1102"/>
    </row>
    <row r="917" spans="2:6" ht="13.2">
      <c r="B917" s="1102"/>
      <c r="C917" s="1102"/>
      <c r="D917" s="1102"/>
      <c r="E917" s="1102"/>
      <c r="F917" s="1102"/>
    </row>
    <row r="918" spans="2:6" ht="13.2">
      <c r="B918" s="1102"/>
      <c r="C918" s="1102"/>
      <c r="D918" s="1102"/>
      <c r="E918" s="1102"/>
      <c r="F918" s="1102"/>
    </row>
    <row r="919" spans="2:6" ht="13.2">
      <c r="B919" s="1102"/>
      <c r="C919" s="1102"/>
      <c r="D919" s="1102"/>
      <c r="E919" s="1102"/>
      <c r="F919" s="1102"/>
    </row>
    <row r="920" spans="2:6" ht="13.2">
      <c r="B920" s="1102"/>
      <c r="C920" s="1102"/>
      <c r="D920" s="1102"/>
      <c r="E920" s="1102"/>
      <c r="F920" s="1102"/>
    </row>
    <row r="921" spans="2:6" ht="13.2">
      <c r="B921" s="1102"/>
      <c r="C921" s="1102"/>
      <c r="D921" s="1102"/>
      <c r="E921" s="1102"/>
      <c r="F921" s="1102"/>
    </row>
    <row r="922" spans="2:6" ht="13.2">
      <c r="B922" s="1102"/>
      <c r="C922" s="1102"/>
      <c r="D922" s="1102"/>
      <c r="E922" s="1102"/>
      <c r="F922" s="1102"/>
    </row>
    <row r="923" spans="2:6" ht="13.2">
      <c r="B923" s="1102"/>
      <c r="C923" s="1102"/>
      <c r="D923" s="1102"/>
      <c r="E923" s="1102"/>
      <c r="F923" s="1102"/>
    </row>
    <row r="924" spans="2:6" ht="13.2">
      <c r="B924" s="1102"/>
      <c r="C924" s="1102"/>
      <c r="D924" s="1102"/>
      <c r="E924" s="1102"/>
      <c r="F924" s="1102"/>
    </row>
    <row r="925" spans="2:6" ht="13.2">
      <c r="B925" s="1102"/>
      <c r="C925" s="1102"/>
      <c r="D925" s="1102"/>
      <c r="E925" s="1102"/>
      <c r="F925" s="1102"/>
    </row>
    <row r="926" spans="2:6" ht="13.2">
      <c r="B926" s="1102"/>
      <c r="C926" s="1102"/>
      <c r="D926" s="1102"/>
      <c r="E926" s="1102"/>
      <c r="F926" s="1102"/>
    </row>
    <row r="927" spans="2:6" ht="13.2">
      <c r="B927" s="1102"/>
      <c r="C927" s="1102"/>
      <c r="D927" s="1102"/>
      <c r="E927" s="1102"/>
      <c r="F927" s="1102"/>
    </row>
    <row r="928" spans="2:6" ht="13.2">
      <c r="B928" s="1102"/>
      <c r="C928" s="1102"/>
      <c r="D928" s="1102"/>
      <c r="E928" s="1102"/>
      <c r="F928" s="1102"/>
    </row>
    <row r="929" spans="2:6" ht="13.2">
      <c r="B929" s="1102"/>
      <c r="C929" s="1102"/>
      <c r="D929" s="1102"/>
      <c r="E929" s="1102"/>
      <c r="F929" s="1102"/>
    </row>
    <row r="930" spans="2:6" ht="13.2">
      <c r="B930" s="1102"/>
      <c r="C930" s="1102"/>
      <c r="D930" s="1102"/>
      <c r="E930" s="1102"/>
      <c r="F930" s="1102"/>
    </row>
    <row r="931" spans="2:6" ht="13.2">
      <c r="B931" s="1102"/>
      <c r="C931" s="1102"/>
      <c r="D931" s="1102"/>
      <c r="E931" s="1102"/>
      <c r="F931" s="1102"/>
    </row>
    <row r="932" spans="2:6" ht="13.2">
      <c r="B932" s="1102"/>
      <c r="C932" s="1102"/>
      <c r="D932" s="1102"/>
      <c r="E932" s="1102"/>
      <c r="F932" s="1102"/>
    </row>
    <row r="933" spans="2:6" ht="13.2">
      <c r="B933" s="1102"/>
      <c r="C933" s="1102"/>
      <c r="D933" s="1102"/>
      <c r="E933" s="1102"/>
      <c r="F933" s="1102"/>
    </row>
    <row r="934" spans="2:6" ht="13.2">
      <c r="B934" s="1102"/>
      <c r="C934" s="1102"/>
      <c r="D934" s="1102"/>
      <c r="E934" s="1102"/>
      <c r="F934" s="1102"/>
    </row>
    <row r="935" spans="2:6" ht="13.2">
      <c r="B935" s="1102"/>
      <c r="C935" s="1102"/>
      <c r="D935" s="1102"/>
      <c r="E935" s="1102"/>
      <c r="F935" s="1102"/>
    </row>
    <row r="936" spans="2:6" ht="13.2">
      <c r="B936" s="1102"/>
      <c r="C936" s="1102"/>
      <c r="D936" s="1102"/>
      <c r="E936" s="1102"/>
      <c r="F936" s="1102"/>
    </row>
    <row r="937" spans="2:6" ht="13.2">
      <c r="B937" s="1102"/>
      <c r="C937" s="1102"/>
      <c r="D937" s="1102"/>
      <c r="E937" s="1102"/>
      <c r="F937" s="1102"/>
    </row>
    <row r="938" spans="2:6" ht="13.2">
      <c r="B938" s="1102"/>
      <c r="C938" s="1102"/>
      <c r="D938" s="1102"/>
      <c r="E938" s="1102"/>
      <c r="F938" s="1102"/>
    </row>
    <row r="939" spans="2:6" ht="13.2">
      <c r="B939" s="1102"/>
      <c r="C939" s="1102"/>
      <c r="D939" s="1102"/>
      <c r="E939" s="1102"/>
      <c r="F939" s="1102"/>
    </row>
    <row r="940" spans="2:6" ht="13.2">
      <c r="B940" s="1102"/>
      <c r="C940" s="1102"/>
      <c r="D940" s="1102"/>
      <c r="E940" s="1102"/>
      <c r="F940" s="1102"/>
    </row>
    <row r="941" spans="2:6" ht="13.2">
      <c r="B941" s="1102"/>
      <c r="C941" s="1102"/>
      <c r="D941" s="1102"/>
      <c r="E941" s="1102"/>
      <c r="F941" s="1102"/>
    </row>
    <row r="942" spans="2:6" ht="13.2">
      <c r="B942" s="1102"/>
      <c r="C942" s="1102"/>
      <c r="D942" s="1102"/>
      <c r="E942" s="1102"/>
      <c r="F942" s="1102"/>
    </row>
    <row r="943" spans="2:6" ht="13.2">
      <c r="B943" s="1102"/>
      <c r="C943" s="1102"/>
      <c r="D943" s="1102"/>
      <c r="E943" s="1102"/>
      <c r="F943" s="1102"/>
    </row>
    <row r="944" spans="2:6" ht="13.2">
      <c r="B944" s="1102"/>
      <c r="C944" s="1102"/>
      <c r="D944" s="1102"/>
      <c r="E944" s="1102"/>
      <c r="F944" s="1102"/>
    </row>
    <row r="945" spans="2:6" ht="13.2">
      <c r="B945" s="1102"/>
      <c r="C945" s="1102"/>
      <c r="D945" s="1102"/>
      <c r="E945" s="1102"/>
      <c r="F945" s="1102"/>
    </row>
    <row r="946" spans="2:6" ht="13.2">
      <c r="B946" s="1102"/>
      <c r="C946" s="1102"/>
      <c r="D946" s="1102"/>
      <c r="E946" s="1102"/>
      <c r="F946" s="1102"/>
    </row>
    <row r="947" spans="2:6" ht="13.2">
      <c r="B947" s="1102"/>
      <c r="C947" s="1102"/>
      <c r="D947" s="1102"/>
      <c r="E947" s="1102"/>
      <c r="F947" s="1102"/>
    </row>
    <row r="948" spans="2:6" ht="13.2">
      <c r="B948" s="1102"/>
      <c r="C948" s="1102"/>
      <c r="D948" s="1102"/>
      <c r="E948" s="1102"/>
      <c r="F948" s="1102"/>
    </row>
    <row r="949" spans="2:6" ht="13.2">
      <c r="B949" s="1102"/>
      <c r="C949" s="1102"/>
      <c r="D949" s="1102"/>
      <c r="E949" s="1102"/>
      <c r="F949" s="1102"/>
    </row>
    <row r="950" spans="2:6" ht="13.2">
      <c r="B950" s="1102"/>
      <c r="C950" s="1102"/>
      <c r="D950" s="1102"/>
      <c r="E950" s="1102"/>
      <c r="F950" s="1102"/>
    </row>
    <row r="951" spans="2:6" ht="13.2">
      <c r="B951" s="1102"/>
      <c r="C951" s="1102"/>
      <c r="D951" s="1102"/>
      <c r="E951" s="1102"/>
      <c r="F951" s="1102"/>
    </row>
    <row r="952" spans="2:6" ht="13.2">
      <c r="B952" s="1102"/>
      <c r="C952" s="1102"/>
      <c r="D952" s="1102"/>
      <c r="E952" s="1102"/>
      <c r="F952" s="1102"/>
    </row>
    <row r="953" spans="2:6" ht="13.2">
      <c r="B953" s="1102"/>
      <c r="C953" s="1102"/>
      <c r="D953" s="1102"/>
      <c r="E953" s="1102"/>
      <c r="F953" s="1102"/>
    </row>
    <row r="954" spans="2:6" ht="13.2">
      <c r="B954" s="1102"/>
      <c r="C954" s="1102"/>
      <c r="D954" s="1102"/>
      <c r="E954" s="1102"/>
      <c r="F954" s="1102"/>
    </row>
    <row r="955" spans="2:6" ht="13.2"/>
    <row r="956" spans="2:6" ht="13.2"/>
    <row r="957" spans="2:6" ht="13.2"/>
    <row r="958" spans="2:6" ht="13.2" customHeight="1"/>
    <row r="959" spans="2:6" ht="13.2" customHeight="1"/>
    <row r="960" spans="2:6" ht="13.2" customHeight="1"/>
    <row r="961" ht="13.2" customHeight="1"/>
    <row r="962" ht="13.2" customHeight="1"/>
    <row r="963" ht="13.2" customHeight="1"/>
    <row r="964" ht="13.2" customHeight="1"/>
    <row r="965" ht="13.2" customHeight="1"/>
    <row r="966" ht="13.2" customHeight="1"/>
    <row r="967" ht="13.2" customHeight="1"/>
    <row r="968" ht="13.2" customHeight="1"/>
    <row r="969" ht="13.2" customHeight="1"/>
    <row r="970" ht="13.2" customHeight="1"/>
    <row r="971" ht="13.2" customHeight="1"/>
    <row r="972" ht="13.2" customHeight="1"/>
    <row r="973" ht="13.2" customHeight="1"/>
    <row r="974" ht="13.2" customHeight="1"/>
    <row r="975" ht="13.2" customHeight="1"/>
    <row r="976" ht="13.2" customHeight="1"/>
    <row r="977" ht="13.2" customHeight="1"/>
    <row r="978" ht="13.2" customHeight="1"/>
    <row r="979" ht="13.2" customHeight="1"/>
    <row r="980" ht="13.2" customHeight="1"/>
    <row r="981" ht="13.2" customHeight="1"/>
    <row r="982" ht="13.2" customHeight="1"/>
    <row r="983" ht="13.2" customHeight="1"/>
    <row r="984" ht="13.2" customHeight="1"/>
    <row r="985" ht="13.2" customHeight="1"/>
    <row r="986" ht="13.2" customHeight="1"/>
    <row r="987" ht="13.2" customHeight="1"/>
    <row r="988" ht="13.2" customHeight="1"/>
    <row r="989" ht="13.2" customHeight="1"/>
    <row r="990" ht="13.2" customHeight="1"/>
    <row r="991" ht="13.2" customHeight="1"/>
    <row r="992" ht="13.2" customHeight="1"/>
    <row r="993" ht="13.2" customHeight="1"/>
    <row r="994" ht="13.2" customHeight="1"/>
    <row r="995" ht="13.2" customHeight="1"/>
    <row r="996" ht="13.2" customHeight="1"/>
    <row r="997" ht="13.2" customHeight="1"/>
    <row r="998" ht="13.2" customHeight="1"/>
    <row r="999" ht="13.2" customHeight="1"/>
    <row r="1000" ht="13.2" customHeight="1"/>
  </sheetData>
  <mergeCells count="18">
    <mergeCell ref="D200:F200"/>
    <mergeCell ref="H200:H201"/>
    <mergeCell ref="C19:E19"/>
    <mergeCell ref="A30:B43"/>
    <mergeCell ref="C56:C57"/>
    <mergeCell ref="B59:B60"/>
    <mergeCell ref="C59:C60"/>
    <mergeCell ref="H59:H60"/>
    <mergeCell ref="C20:F27"/>
    <mergeCell ref="A187:Y188"/>
    <mergeCell ref="O66:Q66"/>
    <mergeCell ref="K20:K27"/>
    <mergeCell ref="L23:O27"/>
    <mergeCell ref="A1:G1"/>
    <mergeCell ref="A2:F11"/>
    <mergeCell ref="K2:K9"/>
    <mergeCell ref="R3:X5"/>
    <mergeCell ref="K11:K18"/>
  </mergeCells>
  <conditionalFormatting sqref="A189:B191 A304:I328 I30:S30 I97 I105 I113 I121 I129 I137 I145 I153 I161 I169 H291:I301 A303 G207:G303 H281:I289 I302:I303 H279:I279 I290 H277:I277 I280 H275:I275 I278 I276 G30:G43 A51:K51 A50:I50 E329:AA359 L96:O174 J96:K178 I200:I201 M197:N203 J197:L201 H195:H200 L205:N244 J206:K256 H179:K179 A96:G99 B193:M193 P96:P170 D459:D767 B186:F186 A44:G45 A30 C30:C43 I47:I48 H180:O184 B52:M54 H96:H178 A46:A47 P176:P184 N52:S55 A52:A55 I31:Y46 A192:G192 I195:P195 B46:H49 A49 B206:B303 I265:I274 F223:F224 D265:F303 D207:F222 B195 A193:A194 O192:P194 N193:N194 D195:G199 D223:E264 A115:G185 B100:G114 H207:I208 I209 H210:I212 I213 H214:I216 I217 B205:G205 I205:K205 D206:I206 H218:I220 I221:I224 H222:H273 F202:L203 D201:E203 F201:G201 G200 A204 P197:P240 O197:O244 E360:F366 A329:A359 B329:D366 A368:A394 I360:XFD382 A367:G367 G375 A426:A767 D426:D457 E426:AA767 B426:C894 A405:AA424 B368:F382 B383:AA400 B401:XFD404">
    <cfRule type="cellIs" dxfId="269" priority="7" operator="equal">
      <formula>0</formula>
    </cfRule>
  </conditionalFormatting>
  <conditionalFormatting sqref="P2:P9 P11:P18 AC13">
    <cfRule type="cellIs" dxfId="268" priority="10" stopIfTrue="1" operator="equal">
      <formula>"1"</formula>
    </cfRule>
  </conditionalFormatting>
  <conditionalFormatting sqref="I28">
    <cfRule type="cellIs" dxfId="267" priority="8" operator="equal">
      <formula>"Message Unsupported"</formula>
    </cfRule>
    <cfRule type="cellIs" dxfId="266" priority="9" operator="equal">
      <formula>"Data Error"</formula>
    </cfRule>
  </conditionalFormatting>
  <conditionalFormatting sqref="D200">
    <cfRule type="cellIs" dxfId="265" priority="6" operator="equal">
      <formula>0</formula>
    </cfRule>
  </conditionalFormatting>
  <conditionalFormatting sqref="P20:P22">
    <cfRule type="cellIs" dxfId="264" priority="5" stopIfTrue="1" operator="equal">
      <formula>"1"</formula>
    </cfRule>
  </conditionalFormatting>
  <conditionalFormatting sqref="H369 H372:H379 G382:H382 H360:H361 G360:G366 G368:G381">
    <cfRule type="cellIs" dxfId="263" priority="4" operator="equal">
      <formula>0</formula>
    </cfRule>
  </conditionalFormatting>
  <conditionalFormatting sqref="H362:H368">
    <cfRule type="cellIs" dxfId="262" priority="3" operator="equal">
      <formula>0</formula>
    </cfRule>
  </conditionalFormatting>
  <conditionalFormatting sqref="H370:H371">
    <cfRule type="cellIs" dxfId="261" priority="2" operator="equal">
      <formula>0</formula>
    </cfRule>
  </conditionalFormatting>
  <conditionalFormatting sqref="H380:H381">
    <cfRule type="cellIs" dxfId="260" priority="1" operator="equal">
      <formula>0</formula>
    </cfRule>
  </conditionalFormatting>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CF5FE-9F6A-48CD-8CC0-C3DC23A340AA}">
  <sheetPr codeName="Sheet27"/>
  <dimension ref="A1:P149"/>
  <sheetViews>
    <sheetView showGridLines="0" zoomScaleNormal="100" workbookViewId="0">
      <pane ySplit="5" topLeftCell="A16" activePane="bottomLeft" state="frozen"/>
      <selection pane="bottomLeft" activeCell="E103" sqref="E103"/>
    </sheetView>
  </sheetViews>
  <sheetFormatPr defaultColWidth="0" defaultRowHeight="13.2"/>
  <cols>
    <col min="1" max="1" width="16.88671875" style="156" customWidth="1"/>
    <col min="2" max="2" width="84.44140625" style="156" customWidth="1"/>
    <col min="3" max="3" width="9.109375" style="156" customWidth="1"/>
    <col min="4" max="4" width="5.6640625" style="156" customWidth="1"/>
    <col min="5" max="5" width="10.6640625" style="156" customWidth="1"/>
    <col min="6" max="6" width="8.6640625" style="156" customWidth="1"/>
    <col min="7" max="7" width="14.109375" style="156" customWidth="1"/>
    <col min="8" max="8" width="5.6640625" style="156" customWidth="1"/>
    <col min="9" max="9" width="8.33203125" style="156" customWidth="1"/>
    <col min="10" max="12" width="5.6640625" style="156" customWidth="1"/>
    <col min="13" max="13" width="5.33203125" style="156" customWidth="1"/>
    <col min="14" max="14" width="6" style="156" customWidth="1"/>
    <col min="15" max="15" width="7" style="156" customWidth="1"/>
    <col min="16" max="16384" width="0" style="156" hidden="1"/>
  </cols>
  <sheetData>
    <row r="1" spans="1:15" ht="21">
      <c r="A1" s="262" t="s">
        <v>187</v>
      </c>
      <c r="B1" s="167"/>
      <c r="C1" s="1025" t="s">
        <v>457</v>
      </c>
      <c r="D1" s="769" t="s">
        <v>302</v>
      </c>
      <c r="E1" s="167"/>
      <c r="F1" s="167"/>
      <c r="G1" s="167"/>
      <c r="H1" s="167"/>
      <c r="I1" s="167"/>
      <c r="J1" s="167"/>
      <c r="K1" s="167"/>
      <c r="L1" s="190"/>
    </row>
    <row r="2" spans="1:15">
      <c r="A2" s="244" t="s">
        <v>188</v>
      </c>
      <c r="B2" s="156" t="s">
        <v>189</v>
      </c>
      <c r="L2" s="174"/>
    </row>
    <row r="3" spans="1:15" ht="13.8" thickBot="1">
      <c r="A3" s="235" t="s">
        <v>190</v>
      </c>
      <c r="B3" s="162" t="s">
        <v>458</v>
      </c>
      <c r="C3" s="162" t="s">
        <v>191</v>
      </c>
      <c r="D3" s="162"/>
      <c r="E3" s="162"/>
      <c r="F3" s="162"/>
      <c r="G3" s="162"/>
      <c r="H3" s="162"/>
      <c r="I3" s="162"/>
      <c r="J3" s="162"/>
      <c r="K3" s="162"/>
      <c r="L3" s="209"/>
    </row>
    <row r="4" spans="1:15" ht="13.8" thickBot="1"/>
    <row r="5" spans="1:15" ht="36.75" customHeight="1" thickBot="1">
      <c r="A5" s="261" t="s">
        <v>192</v>
      </c>
      <c r="B5" s="1237" t="str">
        <f>N5</f>
        <v>TEK822,S0=84,S1=00,S2=7F2000,S3=83,S4=0000,S5=0000,S6=0000,S7=00,S8=00,S9=,S10=,S11=TEK822,S12=,S13=,S14=,S15=,S16=,S17=1C20,S18=C8,S19=01,S20=00,S21=,S22=181A,S23=11,S24=00,S25=00,S26=00,S27=00,S28=,S29=08,Z=0BFE</v>
      </c>
      <c r="C5" s="1237"/>
      <c r="D5" s="1237"/>
      <c r="E5" s="1237"/>
      <c r="F5" s="1237"/>
      <c r="G5" s="1237"/>
      <c r="H5" s="1237"/>
      <c r="I5" s="1237"/>
      <c r="J5" s="1237"/>
      <c r="K5" s="1237"/>
      <c r="L5" s="1238"/>
      <c r="M5" s="246" t="str">
        <f>C1&amp;","&amp;C10&amp;","&amp;C14&amp;","&amp;C28&amp;","&amp;C39&amp;","&amp;C55&amp;","&amp;F55&amp;","&amp;I55&amp;","&amp;C62&amp;","&amp;IF(C124=0,F62,I62)&amp;","&amp;C69&amp;","&amp;C71&amp;","&amp;C73&amp;","&amp;C75&amp;","&amp;C77&amp;","&amp;C79&amp;","&amp;C81&amp;","&amp;C83&amp;","&amp;C88&amp;","&amp;C100&amp;","&amp;C111&amp;","&amp;C96&amp;","&amp;C90&amp;","&amp;C92&amp;","&amp;C44&amp;","&amp;C48&amp;","&amp;C116&amp;","&amp;C128&amp;","&amp;C133&amp;","&amp;C138&amp;","&amp;C148</f>
        <v>TEK822,S0=84,S1=00,S2=7F2000,S3=83,S4=0000,S5=0000,S6=0000,S7=00,S8=00,S9=,S10=,S11=TEK822,S12=,S13=,S14=,S15=,S16=,S17=1C20,S18=C8,S19=01,S20=00,S21=,S22=181A,S23=11,S24=00,S25=00,S26=00,S27=00,S28=,S29=08</v>
      </c>
      <c r="N5" s="246" t="str">
        <f>(M5&amp;",Z")&amp;"="&amp; CITT_CRC_String((M5&amp;",Z"))</f>
        <v>TEK822,S0=84,S1=00,S2=7F2000,S3=83,S4=0000,S5=0000,S6=0000,S7=00,S8=00,S9=,S10=,S11=TEK822,S12=,S13=,S14=,S15=,S16=,S17=1C20,S18=C8,S19=01,S20=00,S21=,S22=181A,S23=11,S24=00,S25=00,S26=00,S27=00,S28=,S29=08,Z=0BFE</v>
      </c>
      <c r="O5" s="246"/>
    </row>
    <row r="6" spans="1:15" ht="19.5" customHeight="1">
      <c r="A6" s="260"/>
      <c r="B6" s="259"/>
      <c r="C6" s="259"/>
      <c r="D6" s="259"/>
      <c r="E6" s="259"/>
      <c r="F6" s="259"/>
      <c r="G6" s="259"/>
      <c r="H6" s="259"/>
      <c r="I6" s="259"/>
      <c r="J6" s="259"/>
      <c r="K6" s="259"/>
      <c r="L6" s="259"/>
    </row>
    <row r="7" spans="1:15" ht="18" customHeight="1">
      <c r="A7" s="1239"/>
      <c r="B7" s="1240"/>
      <c r="C7" s="1240"/>
      <c r="D7" s="1240"/>
      <c r="E7" s="1240"/>
      <c r="F7" s="1240"/>
      <c r="G7" s="1240"/>
      <c r="H7" s="1240"/>
      <c r="I7" s="1240"/>
      <c r="J7" s="1240"/>
      <c r="K7" s="258"/>
      <c r="L7" s="257"/>
    </row>
    <row r="8" spans="1:15">
      <c r="A8" s="1241" t="s">
        <v>193</v>
      </c>
      <c r="B8" s="156" t="s">
        <v>194</v>
      </c>
      <c r="C8" s="256">
        <v>1</v>
      </c>
      <c r="D8" s="432" t="s">
        <v>140</v>
      </c>
      <c r="E8" s="1244" t="s">
        <v>138</v>
      </c>
      <c r="F8" s="1245"/>
      <c r="G8" s="1245"/>
      <c r="H8" s="1245"/>
      <c r="I8" s="1245"/>
      <c r="J8" s="1245"/>
      <c r="K8" s="1245"/>
      <c r="L8" s="255"/>
    </row>
    <row r="9" spans="1:15">
      <c r="A9" s="1242"/>
      <c r="B9" s="156" t="s">
        <v>195</v>
      </c>
      <c r="C9" s="165">
        <v>1</v>
      </c>
      <c r="L9" s="255"/>
    </row>
    <row r="10" spans="1:15">
      <c r="A10" s="1243"/>
      <c r="B10" s="254" t="str">
        <f>IF(C9=0,"Data sampled Once per min, ","Data sample once every 15 mins, ") &amp; IF(C8=B97,IF(C9=0," Logged every 1 min","Logged ever 15 mins"),"Logged every "&amp; C8 &amp; " hours")</f>
        <v>Data sample once every 15 mins, Logged every 1 hours</v>
      </c>
      <c r="C10" s="253" t="str">
        <f>"S0="&amp;DEC2HEX( 128*C9 + C8*4,2)</f>
        <v>S0=84</v>
      </c>
      <c r="D10" s="252"/>
      <c r="E10" s="252"/>
      <c r="F10" s="252"/>
      <c r="G10" s="252"/>
      <c r="H10" s="252"/>
      <c r="I10" s="252"/>
      <c r="J10" s="1246"/>
      <c r="K10" s="1246"/>
      <c r="L10" s="1247"/>
    </row>
    <row r="11" spans="1:15" ht="13.8" thickBot="1">
      <c r="C11" s="163"/>
    </row>
    <row r="12" spans="1:15" ht="17.399999999999999">
      <c r="A12" s="1209"/>
      <c r="B12" s="1248"/>
      <c r="C12" s="1248"/>
      <c r="D12" s="1248"/>
      <c r="E12" s="1248"/>
      <c r="F12" s="1248"/>
      <c r="G12" s="1248"/>
      <c r="H12" s="1248"/>
      <c r="I12" s="1248"/>
      <c r="J12" s="1248"/>
      <c r="K12" s="167"/>
      <c r="L12" s="190"/>
    </row>
    <row r="13" spans="1:15" ht="12.75" customHeight="1">
      <c r="A13" s="1181" t="s">
        <v>196</v>
      </c>
      <c r="B13" s="156" t="s">
        <v>316</v>
      </c>
      <c r="C13" s="165">
        <v>0</v>
      </c>
      <c r="D13" s="432"/>
      <c r="E13" s="1244"/>
      <c r="F13" s="1245"/>
      <c r="G13" s="1245" t="s">
        <v>167</v>
      </c>
      <c r="H13" s="1245"/>
      <c r="I13" s="1245"/>
      <c r="J13" s="1245"/>
      <c r="K13" s="1245"/>
      <c r="L13" s="174"/>
      <c r="M13" s="251"/>
    </row>
    <row r="14" spans="1:15" ht="12.75" customHeight="1">
      <c r="A14" s="1181"/>
      <c r="B14" s="156" t="s">
        <v>317</v>
      </c>
      <c r="C14" s="163" t="str">
        <f>"S1=" &amp;DEC2HEX( C13/5,2)</f>
        <v>S1=00</v>
      </c>
      <c r="L14" s="174"/>
    </row>
    <row r="15" spans="1:15" ht="13.8" thickBot="1">
      <c r="A15" s="1185"/>
      <c r="B15" s="162"/>
      <c r="C15" s="162"/>
      <c r="D15" s="162"/>
      <c r="E15" s="162"/>
      <c r="F15" s="162"/>
      <c r="G15" s="162"/>
      <c r="H15" s="162"/>
      <c r="I15" s="162"/>
      <c r="J15" s="162"/>
      <c r="K15" s="162"/>
      <c r="L15" s="209"/>
      <c r="N15" s="246"/>
      <c r="O15" s="246" t="str">
        <f>IF(OR(N16=0,N16=4),"",", until "&amp;C24&amp;":"&amp;(INT(C20/15))*15&amp;" Hours")</f>
        <v/>
      </c>
    </row>
    <row r="16" spans="1:15" ht="15" customHeight="1" thickBot="1">
      <c r="A16" s="1186"/>
      <c r="B16" s="1187"/>
      <c r="C16" s="1187"/>
      <c r="D16" s="1187"/>
      <c r="E16" s="1187"/>
      <c r="F16" s="1187"/>
      <c r="G16" s="1187"/>
      <c r="H16" s="1187"/>
      <c r="I16" s="1187"/>
      <c r="J16" s="1187"/>
      <c r="N16" s="246">
        <f>C22</f>
        <v>0</v>
      </c>
      <c r="O16" s="246" t="str">
        <f>VLOOKUP(N16,N17:O24,2) &amp;O15</f>
        <v>Once, Daily</v>
      </c>
    </row>
    <row r="17" spans="1:15" ht="51" customHeight="1">
      <c r="A17" s="250" t="s">
        <v>197</v>
      </c>
      <c r="B17" s="249" t="s">
        <v>198</v>
      </c>
      <c r="C17" s="248"/>
      <c r="D17" s="247" t="s">
        <v>145</v>
      </c>
      <c r="E17" s="247" t="s">
        <v>146</v>
      </c>
      <c r="F17" s="247" t="s">
        <v>147</v>
      </c>
      <c r="G17" s="247" t="s">
        <v>148</v>
      </c>
      <c r="H17" s="247" t="s">
        <v>149</v>
      </c>
      <c r="I17" s="247" t="s">
        <v>150</v>
      </c>
      <c r="J17" s="247" t="s">
        <v>151</v>
      </c>
      <c r="K17" s="167"/>
      <c r="L17" s="190"/>
      <c r="N17" s="246">
        <v>0</v>
      </c>
      <c r="O17" s="246" t="s">
        <v>745</v>
      </c>
    </row>
    <row r="18" spans="1:15" ht="15.75" customHeight="1">
      <c r="A18" s="1188" t="s">
        <v>155</v>
      </c>
      <c r="B18" s="503" t="s">
        <v>911</v>
      </c>
      <c r="D18" s="165">
        <v>1</v>
      </c>
      <c r="E18" s="165">
        <v>1</v>
      </c>
      <c r="F18" s="165">
        <v>1</v>
      </c>
      <c r="G18" s="165">
        <v>1</v>
      </c>
      <c r="H18" s="165">
        <v>1</v>
      </c>
      <c r="I18" s="165">
        <v>1</v>
      </c>
      <c r="J18" s="165">
        <v>1</v>
      </c>
      <c r="L18" s="174"/>
      <c r="N18" s="246">
        <v>1</v>
      </c>
      <c r="O18" s="246" t="s">
        <v>746</v>
      </c>
    </row>
    <row r="19" spans="1:15">
      <c r="A19" s="1188"/>
      <c r="B19" s="156" t="s">
        <v>152</v>
      </c>
      <c r="C19" s="165">
        <v>8</v>
      </c>
      <c r="D19" s="156" t="s">
        <v>137</v>
      </c>
      <c r="E19" s="1189" t="s">
        <v>153</v>
      </c>
      <c r="F19" s="1189"/>
      <c r="G19" s="1189"/>
      <c r="H19" s="1189"/>
      <c r="I19" s="1189"/>
      <c r="J19" s="246" t="str">
        <f>BIN2HEX(C26 &amp; D18&amp;E18&amp;F18&amp;G18&amp;H18&amp;I18&amp;J18,2)</f>
        <v>7F</v>
      </c>
      <c r="L19" s="174"/>
      <c r="N19" s="246">
        <v>2</v>
      </c>
      <c r="O19" s="246" t="s">
        <v>747</v>
      </c>
    </row>
    <row r="20" spans="1:15">
      <c r="A20" s="1188"/>
      <c r="B20" s="156" t="s">
        <v>318</v>
      </c>
      <c r="C20" s="165">
        <v>0</v>
      </c>
      <c r="D20" s="156" t="s">
        <v>156</v>
      </c>
      <c r="E20" s="1190"/>
      <c r="F20" s="1190"/>
      <c r="G20" s="1190"/>
      <c r="H20" s="1190"/>
      <c r="I20" s="1190"/>
      <c r="J20" s="246" t="str">
        <f>DEC2HEX((C27*128) + (C19*4) + (C20/15),2)</f>
        <v>20</v>
      </c>
      <c r="L20" s="174"/>
      <c r="N20" s="246">
        <v>3</v>
      </c>
      <c r="O20" s="246" t="s">
        <v>748</v>
      </c>
    </row>
    <row r="21" spans="1:15">
      <c r="A21" s="244"/>
      <c r="L21" s="174"/>
      <c r="M21" s="246">
        <f>((INT(C20/15)) *15)+C47</f>
        <v>0</v>
      </c>
      <c r="N21" s="246">
        <v>4</v>
      </c>
      <c r="O21" s="246" t="s">
        <v>745</v>
      </c>
    </row>
    <row r="22" spans="1:15" ht="12.75" customHeight="1">
      <c r="A22" s="1188" t="s">
        <v>199</v>
      </c>
      <c r="B22" s="156" t="s">
        <v>289</v>
      </c>
      <c r="C22" s="999">
        <v>0</v>
      </c>
      <c r="D22" s="188" t="str">
        <f>IF(C22&gt;0, IF(C22&gt;0,  IF(C22=3,"Then, Every 4 hours ",IF(C22=2,"Then every Hour ","Then, Every 2 hours"))) &amp; " until " &amp; C24 &amp;":"&amp;IF(C47&lt;10,"0","")&amp;C47&amp;" Hours","Daily")</f>
        <v>Daily</v>
      </c>
      <c r="L22" s="174"/>
      <c r="N22" s="246">
        <v>5</v>
      </c>
      <c r="O22" s="246" t="s">
        <v>749</v>
      </c>
    </row>
    <row r="23" spans="1:15">
      <c r="A23" s="1188"/>
      <c r="D23" s="188"/>
      <c r="F23" s="1000"/>
      <c r="L23" s="174"/>
      <c r="N23" s="246">
        <v>6</v>
      </c>
      <c r="O23" s="246" t="s">
        <v>750</v>
      </c>
    </row>
    <row r="24" spans="1:15">
      <c r="A24" s="1188"/>
      <c r="B24" s="163" t="s">
        <v>350</v>
      </c>
      <c r="C24" s="999"/>
      <c r="D24" s="246" t="str">
        <f>IF(C22=0,"00",DEC2HEX((C22*32 + C24),2))</f>
        <v>00</v>
      </c>
      <c r="E24" s="246" t="str">
        <f>HEX2BIN(D24,8)</f>
        <v>00000000</v>
      </c>
      <c r="L24" s="174"/>
      <c r="N24" s="246">
        <v>7</v>
      </c>
      <c r="O24" s="246" t="s">
        <v>751</v>
      </c>
    </row>
    <row r="25" spans="1:15" ht="12.75" customHeight="1">
      <c r="A25" s="244"/>
      <c r="D25" s="188" t="s">
        <v>459</v>
      </c>
      <c r="L25" s="174"/>
      <c r="N25" s="246"/>
      <c r="O25" s="246"/>
    </row>
    <row r="26" spans="1:15" ht="14.25" customHeight="1">
      <c r="A26" s="1191" t="s">
        <v>200</v>
      </c>
      <c r="B26" s="245" t="s">
        <v>201</v>
      </c>
      <c r="C26" s="165">
        <v>0</v>
      </c>
      <c r="D26" s="188"/>
      <c r="L26" s="174"/>
    </row>
    <row r="27" spans="1:15" ht="14.25" customHeight="1">
      <c r="A27" s="1191"/>
      <c r="B27" s="245" t="s">
        <v>224</v>
      </c>
      <c r="C27" s="165">
        <v>0</v>
      </c>
      <c r="D27" s="236" t="str">
        <f>IF(C26=1,IF(C27=1,"Monthly","Fortnightly"),"")</f>
        <v/>
      </c>
      <c r="L27" s="174"/>
    </row>
    <row r="28" spans="1:15" ht="15.75" customHeight="1">
      <c r="A28" s="244"/>
      <c r="B28" s="156" t="s">
        <v>157</v>
      </c>
      <c r="C28" s="163" t="str">
        <f>"S2="&amp; J19 &amp; J20  &amp; D24</f>
        <v>S2=7F2000</v>
      </c>
      <c r="D28" s="1001"/>
      <c r="E28" s="1001"/>
      <c r="F28" s="1001"/>
      <c r="G28" s="1001"/>
      <c r="H28" s="1001"/>
      <c r="I28" s="1001"/>
      <c r="J28" s="1001"/>
      <c r="L28" s="174"/>
    </row>
    <row r="29" spans="1:15" ht="13.8" thickBot="1">
      <c r="A29" s="235"/>
      <c r="B29" s="242" t="s">
        <v>154</v>
      </c>
      <c r="C29" s="1002" t="str">
        <f>IF(AND(C26=0),"Start " &amp; C19&amp;":"&amp;  IF((M21 +C47)&lt;10,"0"&amp;M21 +C47,M21 +C47),C19&amp;":"&amp;M21)</f>
        <v>Start 8:00</v>
      </c>
      <c r="D29" s="241" t="str">
        <f>IF(C26=1,D27,O16)</f>
        <v>Once, Daily</v>
      </c>
      <c r="E29" s="240"/>
      <c r="F29" s="162"/>
      <c r="G29" s="162"/>
      <c r="H29" s="162"/>
      <c r="I29" s="162"/>
      <c r="J29" s="162"/>
      <c r="K29" s="162"/>
      <c r="L29" s="209"/>
    </row>
    <row r="30" spans="1:15" ht="13.8" thickBot="1"/>
    <row r="31" spans="1:15">
      <c r="A31" s="191"/>
      <c r="B31" s="167"/>
      <c r="C31" s="872" t="s">
        <v>202</v>
      </c>
      <c r="D31" s="872" t="s">
        <v>403</v>
      </c>
      <c r="E31" s="233"/>
      <c r="F31" s="233"/>
      <c r="G31" s="233"/>
      <c r="H31" s="233"/>
      <c r="I31" s="233"/>
      <c r="J31" s="233"/>
      <c r="K31" s="167"/>
      <c r="L31" s="239"/>
      <c r="M31" s="231"/>
    </row>
    <row r="32" spans="1:15">
      <c r="B32" s="156" t="s">
        <v>1006</v>
      </c>
      <c r="C32" s="165">
        <v>3</v>
      </c>
      <c r="D32" s="877"/>
      <c r="E32" s="1003" t="str">
        <f>DEC2BIN(C32,2)</f>
        <v>11</v>
      </c>
      <c r="F32" s="246"/>
      <c r="G32" s="246"/>
      <c r="H32" s="231"/>
      <c r="I32" s="231"/>
      <c r="J32" s="231"/>
      <c r="L32" s="230"/>
      <c r="M32" s="231"/>
    </row>
    <row r="33" spans="1:12" ht="12.75" customHeight="1">
      <c r="A33" s="1236" t="s">
        <v>752</v>
      </c>
      <c r="B33" s="156" t="s">
        <v>320</v>
      </c>
      <c r="C33" s="165">
        <v>0</v>
      </c>
      <c r="D33" s="875"/>
      <c r="E33" s="246">
        <f t="shared" ref="E33" si="0">C33</f>
        <v>0</v>
      </c>
      <c r="F33" s="875"/>
      <c r="G33" s="875"/>
      <c r="H33" s="1004"/>
      <c r="I33" s="1004"/>
      <c r="J33" s="960"/>
      <c r="K33" s="960"/>
      <c r="L33" s="174"/>
    </row>
    <row r="34" spans="1:12" ht="13.5" customHeight="1">
      <c r="A34" s="1236"/>
      <c r="B34" s="1005" t="s">
        <v>278</v>
      </c>
      <c r="C34" s="1006">
        <v>0</v>
      </c>
      <c r="D34" s="877"/>
      <c r="E34" s="246">
        <f>C34</f>
        <v>0</v>
      </c>
      <c r="F34" s="246"/>
      <c r="G34" s="246"/>
      <c r="L34" s="174"/>
    </row>
    <row r="35" spans="1:12" ht="12.75" customHeight="1">
      <c r="A35" s="1236"/>
      <c r="B35" s="156" t="s">
        <v>406</v>
      </c>
      <c r="C35" s="165">
        <v>0</v>
      </c>
      <c r="D35" s="877"/>
      <c r="E35" s="246">
        <f>C35</f>
        <v>0</v>
      </c>
      <c r="F35" s="246"/>
      <c r="G35" s="246" t="str">
        <f>E38&amp;E37&amp;E36&amp;E35&amp;E34&amp;E33&amp;E32</f>
        <v>10000011</v>
      </c>
      <c r="L35" s="174"/>
    </row>
    <row r="36" spans="1:12" ht="11.25" customHeight="1">
      <c r="A36" s="1236"/>
      <c r="B36" s="156" t="s">
        <v>321</v>
      </c>
      <c r="C36" s="165">
        <v>0</v>
      </c>
      <c r="D36" s="877"/>
      <c r="E36" s="246">
        <f>C36</f>
        <v>0</v>
      </c>
      <c r="F36" s="246"/>
      <c r="G36" s="246"/>
      <c r="L36" s="174"/>
    </row>
    <row r="37" spans="1:12" ht="13.5" customHeight="1">
      <c r="A37" s="1236"/>
      <c r="B37" s="1005" t="s">
        <v>407</v>
      </c>
      <c r="C37" s="1006">
        <v>0</v>
      </c>
      <c r="D37" s="877"/>
      <c r="E37" s="246">
        <f>C37</f>
        <v>0</v>
      </c>
      <c r="F37" s="246"/>
      <c r="G37" s="246"/>
      <c r="L37" s="174"/>
    </row>
    <row r="38" spans="1:12">
      <c r="A38" s="1236"/>
      <c r="B38" s="231" t="s">
        <v>204</v>
      </c>
      <c r="C38" s="165">
        <v>1</v>
      </c>
      <c r="D38" s="877"/>
      <c r="E38" s="246">
        <f>C38</f>
        <v>1</v>
      </c>
      <c r="F38" s="246"/>
      <c r="G38" s="246"/>
      <c r="L38" s="174"/>
    </row>
    <row r="39" spans="1:12" ht="13.8" thickBot="1">
      <c r="A39" s="235"/>
      <c r="B39" s="162" t="s">
        <v>157</v>
      </c>
      <c r="C39" s="161" t="str">
        <f>"S3="&amp;(BIN2HEX(G35,2))</f>
        <v>S3=83</v>
      </c>
      <c r="D39" s="162"/>
      <c r="E39" s="162"/>
      <c r="F39" s="162"/>
      <c r="G39" s="162"/>
      <c r="H39" s="162"/>
      <c r="I39" s="162"/>
      <c r="J39" s="162"/>
      <c r="K39" s="162"/>
      <c r="L39" s="209"/>
    </row>
    <row r="40" spans="1:12" ht="13.8" thickBot="1">
      <c r="C40" s="163"/>
    </row>
    <row r="41" spans="1:12" ht="12.75" customHeight="1">
      <c r="A41" s="1184" t="s">
        <v>205</v>
      </c>
      <c r="B41" s="167"/>
      <c r="C41" s="873">
        <v>5</v>
      </c>
      <c r="D41" s="233"/>
      <c r="E41" s="233"/>
      <c r="F41" s="233"/>
      <c r="G41" s="233"/>
      <c r="H41" s="233"/>
      <c r="I41" s="233"/>
      <c r="J41" s="233"/>
      <c r="K41" s="233"/>
      <c r="L41" s="190"/>
    </row>
    <row r="42" spans="1:12" ht="12.75" customHeight="1">
      <c r="A42" s="1181"/>
      <c r="B42" s="156" t="s">
        <v>206</v>
      </c>
      <c r="C42" s="165">
        <v>2</v>
      </c>
      <c r="D42" s="246">
        <f>C42-1</f>
        <v>1</v>
      </c>
      <c r="E42" s="188" t="s">
        <v>164</v>
      </c>
      <c r="F42" s="188"/>
      <c r="G42" s="188"/>
      <c r="H42" s="188" t="str">
        <f>DEC2BIN(D42,3)</f>
        <v>001</v>
      </c>
      <c r="I42" s="188"/>
      <c r="J42" s="231"/>
      <c r="K42" s="231"/>
      <c r="L42" s="174"/>
    </row>
    <row r="43" spans="1:12" ht="12.75" customHeight="1">
      <c r="A43" s="1181"/>
      <c r="B43" s="156" t="s">
        <v>207</v>
      </c>
      <c r="C43" s="165">
        <v>30</v>
      </c>
      <c r="D43" s="246">
        <f>INT(C43/10) -1</f>
        <v>2</v>
      </c>
      <c r="E43" s="188" t="s">
        <v>163</v>
      </c>
      <c r="F43" s="188"/>
      <c r="G43" s="188"/>
      <c r="H43" s="188" t="str">
        <f>DEC2BIN(D43,5)</f>
        <v>00010</v>
      </c>
      <c r="I43" s="188"/>
      <c r="J43" s="231"/>
      <c r="K43" s="231"/>
      <c r="L43" s="230"/>
    </row>
    <row r="44" spans="1:12" ht="13.8" thickBot="1">
      <c r="A44" s="1185"/>
      <c r="B44" s="162"/>
      <c r="C44" s="161" t="str">
        <f>"S23="&amp;DEC2HEX( D42 + D43*8,2)</f>
        <v>S23=11</v>
      </c>
      <c r="D44" s="162"/>
      <c r="E44" s="162"/>
      <c r="F44" s="162"/>
      <c r="G44" s="162"/>
      <c r="H44" s="162"/>
      <c r="I44" s="162"/>
      <c r="J44" s="162"/>
      <c r="K44" s="162"/>
      <c r="L44" s="209"/>
    </row>
    <row r="45" spans="1:12" ht="16.2" thickBot="1">
      <c r="A45" s="229"/>
      <c r="C45" s="163"/>
    </row>
    <row r="46" spans="1:12" ht="17.399999999999999">
      <c r="A46" s="1209"/>
      <c r="B46" s="1210"/>
      <c r="C46" s="1210"/>
      <c r="D46" s="1210"/>
      <c r="E46" s="1210"/>
      <c r="F46" s="1210"/>
      <c r="G46" s="1210"/>
      <c r="H46" s="1210"/>
      <c r="I46" s="1210"/>
      <c r="J46" s="1210"/>
      <c r="K46" s="167"/>
      <c r="L46" s="190"/>
    </row>
    <row r="47" spans="1:12" ht="12.75" customHeight="1">
      <c r="A47" s="1181" t="s">
        <v>208</v>
      </c>
      <c r="B47" s="156" t="s">
        <v>209</v>
      </c>
      <c r="C47" s="165">
        <v>0</v>
      </c>
      <c r="D47" s="228" t="s">
        <v>156</v>
      </c>
      <c r="E47" s="228"/>
      <c r="L47" s="174"/>
    </row>
    <row r="48" spans="1:12" ht="17.25" customHeight="1" thickBot="1">
      <c r="A48" s="1185"/>
      <c r="B48" s="162"/>
      <c r="C48" s="1211" t="str">
        <f>"S24="&amp;DEC2HEX( C47,2)</f>
        <v>S24=00</v>
      </c>
      <c r="D48" s="1211"/>
      <c r="E48" s="1211"/>
      <c r="F48" s="162"/>
      <c r="G48" s="162"/>
      <c r="H48" s="162"/>
      <c r="I48" s="162"/>
      <c r="J48" s="162"/>
      <c r="K48" s="162"/>
      <c r="L48" s="209"/>
    </row>
    <row r="49" spans="1:15" ht="18" thickBot="1">
      <c r="A49" s="227"/>
      <c r="B49" s="170"/>
      <c r="C49" s="170"/>
      <c r="D49" s="170"/>
      <c r="E49" s="170"/>
      <c r="F49" s="170"/>
      <c r="G49" s="170"/>
      <c r="H49" s="170"/>
      <c r="I49" s="170"/>
      <c r="J49" s="170"/>
      <c r="K49" s="164"/>
      <c r="L49" s="164"/>
      <c r="M49" s="164"/>
      <c r="N49" s="164"/>
      <c r="O49" s="164"/>
    </row>
    <row r="50" spans="1:15" ht="12.75" customHeight="1">
      <c r="A50" s="1230" t="s">
        <v>210</v>
      </c>
      <c r="B50" s="226"/>
      <c r="C50" s="178"/>
      <c r="D50" s="178"/>
      <c r="E50" s="178"/>
      <c r="F50" s="178"/>
      <c r="G50" s="178"/>
      <c r="H50" s="178"/>
      <c r="I50" s="178"/>
      <c r="J50" s="178"/>
      <c r="K50" s="178"/>
      <c r="L50" s="177"/>
      <c r="M50" s="164"/>
      <c r="N50" s="164"/>
      <c r="O50" s="164"/>
    </row>
    <row r="51" spans="1:15" ht="40.5" customHeight="1">
      <c r="A51" s="1231"/>
      <c r="B51" s="172" t="s">
        <v>211</v>
      </c>
      <c r="C51" s="223">
        <v>0</v>
      </c>
      <c r="D51" s="225">
        <f>C54+C53*(2^10) + C52*(2^14) + C51*(2^15)</f>
        <v>0</v>
      </c>
      <c r="E51" s="224"/>
      <c r="F51" s="223">
        <v>0</v>
      </c>
      <c r="G51" s="225">
        <f>F54+F53*(2^10) + F52*(2^14) + F51*(2^15)</f>
        <v>0</v>
      </c>
      <c r="H51" s="224"/>
      <c r="I51" s="223">
        <v>0</v>
      </c>
      <c r="J51" s="188">
        <f>I54+I53*(2^10) + I52*(2^14) + I51*(2^15)</f>
        <v>0</v>
      </c>
      <c r="K51" s="164"/>
      <c r="L51" s="183"/>
      <c r="M51" s="164"/>
      <c r="N51" s="164"/>
      <c r="O51" s="164"/>
    </row>
    <row r="52" spans="1:15" ht="12.75" customHeight="1">
      <c r="A52" s="1231"/>
      <c r="B52" s="222" t="s">
        <v>212</v>
      </c>
      <c r="C52" s="221">
        <v>0</v>
      </c>
      <c r="D52" s="164"/>
      <c r="E52" s="164"/>
      <c r="F52" s="221">
        <v>0</v>
      </c>
      <c r="G52" s="164"/>
      <c r="H52" s="164"/>
      <c r="I52" s="221">
        <v>0</v>
      </c>
      <c r="J52" s="164"/>
      <c r="K52" s="164"/>
      <c r="L52" s="183"/>
      <c r="M52" s="164"/>
      <c r="N52" s="164"/>
      <c r="O52" s="164"/>
    </row>
    <row r="53" spans="1:15" ht="13.5" customHeight="1">
      <c r="A53" s="1231"/>
      <c r="B53" s="222" t="s">
        <v>753</v>
      </c>
      <c r="C53" s="221">
        <v>0</v>
      </c>
      <c r="D53" s="164"/>
      <c r="E53" s="164"/>
      <c r="F53" s="221">
        <v>0</v>
      </c>
      <c r="G53" s="164"/>
      <c r="H53" s="164"/>
      <c r="I53" s="221">
        <v>0</v>
      </c>
      <c r="J53" s="164"/>
      <c r="K53" s="164"/>
      <c r="L53" s="174"/>
      <c r="N53" s="164"/>
      <c r="O53" s="164"/>
    </row>
    <row r="54" spans="1:15" ht="12.75" customHeight="1">
      <c r="A54" s="1231"/>
      <c r="B54" s="222" t="s">
        <v>356</v>
      </c>
      <c r="C54" s="221">
        <v>0</v>
      </c>
      <c r="D54" s="164"/>
      <c r="E54" s="164"/>
      <c r="F54" s="221">
        <v>0</v>
      </c>
      <c r="G54" s="164"/>
      <c r="H54" s="164"/>
      <c r="I54" s="221">
        <v>0</v>
      </c>
      <c r="J54" s="164"/>
      <c r="K54" s="164"/>
      <c r="L54" s="183"/>
      <c r="M54" s="164"/>
      <c r="N54" s="164"/>
      <c r="O54" s="164"/>
    </row>
    <row r="55" spans="1:15" ht="13.5" customHeight="1" thickBot="1">
      <c r="A55" s="1232"/>
      <c r="B55" s="217" t="str">
        <f>"S4 Example: "&amp;IF(C52=0,"No Alarm set","Alarm set if measured units are "&amp;IF(C51=1," &gt;" &amp; C54," &lt;"&amp;C54))</f>
        <v>S4 Example: No Alarm set</v>
      </c>
      <c r="C55" s="161" t="str">
        <f>"S4="&amp;DEC2HEX(D51,4)</f>
        <v>S4=0000</v>
      </c>
      <c r="D55" s="162"/>
      <c r="E55" s="162"/>
      <c r="F55" s="161" t="str">
        <f>"S5="&amp;DEC2HEX(G51,4)</f>
        <v>S5=0000</v>
      </c>
      <c r="G55" s="162"/>
      <c r="H55" s="162"/>
      <c r="I55" s="161" t="str">
        <f>"S6="&amp;DEC2HEX(J51,4)</f>
        <v>S6=0000</v>
      </c>
      <c r="J55" s="170"/>
      <c r="K55" s="170"/>
      <c r="L55" s="169"/>
      <c r="M55" s="164"/>
      <c r="N55" s="164"/>
      <c r="O55" s="164"/>
    </row>
    <row r="56" spans="1:15" ht="16.5" customHeight="1" thickBot="1">
      <c r="A56" s="164"/>
      <c r="B56" s="164"/>
      <c r="C56" s="164"/>
      <c r="D56" s="164"/>
      <c r="E56" s="164"/>
      <c r="F56" s="164"/>
      <c r="G56" s="164"/>
      <c r="H56" s="164"/>
      <c r="I56" s="164"/>
      <c r="J56" s="164"/>
      <c r="K56" s="164"/>
      <c r="L56" s="164"/>
      <c r="M56" s="164"/>
      <c r="N56" s="164"/>
      <c r="O56" s="164"/>
    </row>
    <row r="57" spans="1:15" ht="14.25" customHeight="1">
      <c r="A57" s="180"/>
      <c r="B57" s="220"/>
      <c r="C57" s="167"/>
      <c r="D57" s="220"/>
      <c r="E57" s="220"/>
      <c r="F57" s="178"/>
      <c r="G57" s="178"/>
      <c r="H57" s="178"/>
      <c r="I57" s="178"/>
      <c r="J57" s="178"/>
      <c r="K57" s="178"/>
      <c r="L57" s="177"/>
      <c r="M57" s="164"/>
      <c r="N57" s="164"/>
      <c r="O57" s="164"/>
    </row>
    <row r="58" spans="1:15">
      <c r="A58" s="1204" t="s">
        <v>213</v>
      </c>
      <c r="B58" s="164"/>
      <c r="C58" s="164"/>
      <c r="D58" s="164"/>
      <c r="E58" s="164"/>
      <c r="F58" s="164"/>
      <c r="G58" s="164"/>
      <c r="H58" s="164"/>
      <c r="I58" s="219" t="s">
        <v>244</v>
      </c>
      <c r="J58" s="164"/>
      <c r="K58" s="164"/>
      <c r="L58" s="183"/>
      <c r="M58" s="1007"/>
      <c r="N58" s="1007"/>
      <c r="O58" s="1007"/>
    </row>
    <row r="59" spans="1:15">
      <c r="A59" s="1225"/>
      <c r="B59" s="156" t="s">
        <v>214</v>
      </c>
      <c r="C59" s="165">
        <v>0</v>
      </c>
      <c r="D59" s="246">
        <f>C59*2^7 + C60*2^6 + C61</f>
        <v>0</v>
      </c>
      <c r="F59" s="165">
        <v>0</v>
      </c>
      <c r="G59" s="188">
        <f>F59*2^7 + F60*2^6 + F61</f>
        <v>0</v>
      </c>
      <c r="H59" s="188"/>
      <c r="I59" s="165">
        <v>0</v>
      </c>
      <c r="J59" s="188">
        <f>I59*2^7 + I60*2^6 + I61</f>
        <v>0</v>
      </c>
      <c r="L59" s="174"/>
      <c r="M59" s="1007"/>
      <c r="N59" s="1007"/>
      <c r="O59" s="1007"/>
    </row>
    <row r="60" spans="1:15">
      <c r="A60" s="1225"/>
      <c r="B60" s="156" t="s">
        <v>165</v>
      </c>
      <c r="C60" s="165">
        <v>0</v>
      </c>
      <c r="F60" s="165">
        <v>0</v>
      </c>
      <c r="G60" s="188"/>
      <c r="H60" s="188"/>
      <c r="I60" s="165">
        <v>0</v>
      </c>
      <c r="J60" s="188"/>
      <c r="L60" s="174"/>
      <c r="M60" s="1007"/>
      <c r="N60" s="1007"/>
      <c r="O60" s="1007"/>
    </row>
    <row r="61" spans="1:15">
      <c r="A61" s="1225"/>
      <c r="B61" s="172" t="s">
        <v>409</v>
      </c>
      <c r="C61" s="175"/>
      <c r="D61" s="159"/>
      <c r="E61" s="159"/>
      <c r="F61" s="165"/>
      <c r="G61" s="202"/>
      <c r="H61" s="188"/>
      <c r="I61" s="165">
        <v>0</v>
      </c>
      <c r="J61" s="188"/>
      <c r="L61" s="174"/>
      <c r="M61" s="1008" t="str">
        <f>"S7: "&amp;IF(OR(C60=0,C61=0),"Alarm Disabled","Alarm if change "&amp; IF(C59=1,"&gt;","&lt; -")&amp;C61 &amp; " cms/min")</f>
        <v>S7: Alarm Disabled</v>
      </c>
      <c r="N61" s="1008" t="str">
        <f>"S8: "&amp;IF(OR(F60=0,F61=0),"Alarm Disabled","Alarm if change "&amp; IF(F59=1,"&gt; ","&lt; -")&amp;F61 &amp; " cms/min")</f>
        <v>S8: Alarm Disabled</v>
      </c>
      <c r="O61" s="1008" t="str">
        <f>"S8: "&amp;IF(I60=0,"Alarm Disabled","Alarm if it doesn't change "&amp; IF(I59=1,"&gt; ","&lt; -")&amp;I61 &amp; " cm within 10 min " &amp; "(" &amp; IF(I59=1,"","-") &amp; ROUND(I61/9,3) &amp; " cms/min)" )</f>
        <v>S8: Alarm Disabled</v>
      </c>
    </row>
    <row r="62" spans="1:15">
      <c r="A62" s="1225"/>
      <c r="B62" s="1009" t="str">
        <f>IF(C9=0,M61,M62)</f>
        <v>S7: Alarm Disabled</v>
      </c>
      <c r="C62" s="163" t="str">
        <f>"S7=" &amp;DEC2HEX( D59,2)</f>
        <v>S7=00</v>
      </c>
      <c r="F62" s="163" t="str">
        <f>"S8=" &amp;DEC2HEX( G59,2)</f>
        <v>S8=00</v>
      </c>
      <c r="G62" s="188"/>
      <c r="H62" s="188"/>
      <c r="I62" s="163" t="str">
        <f>"S8=" &amp;DEC2HEX( J59,2)</f>
        <v>S8=00</v>
      </c>
      <c r="J62" s="1010" t="str">
        <f>IF(C59=1,I62,"-"&amp;I62)</f>
        <v>-S8=00</v>
      </c>
      <c r="L62" s="174"/>
      <c r="M62" s="1008" t="str">
        <f>"S7: "&amp;IF(OR(C60=0,C61=0),"Alarm Disabled","Alarm if change "&amp; IF(C59=1,"&gt;","&lt; -")&amp;ROUND(C61,2) &amp; " cms/15min")</f>
        <v>S7: Alarm Disabled</v>
      </c>
      <c r="N62" s="1008" t="str">
        <f>"S8: "&amp;IF(OR(F60=0,F61=0),"Alarm Disabled","Alarm if change "&amp; IF(F59=1,"&gt; ","&lt; -")&amp;ROUND(F61,2) &amp; " cms/15min")</f>
        <v>S8: Alarm Disabled</v>
      </c>
      <c r="O62" s="1008" t="str">
        <f>"S8: "&amp;IF(I60=0,"Alarm Disabled","Alarm if it doesn't change "&amp; IF(I59=1,"&gt; ","&lt; -") &amp; I61 &amp; " cm within 2h30min " &amp; "(" &amp; IF(I59=1,"","-") &amp; ROUND(I61/(15*9),3) &amp; " cms/min)" )</f>
        <v>S8: Alarm Disabled</v>
      </c>
    </row>
    <row r="63" spans="1:15" ht="13.8" thickBot="1">
      <c r="A63" s="1011"/>
      <c r="B63" s="217" t="str">
        <f>IF(C124=0,IF(C9=0,N61,N62),IF(C9=0,O61,O62))</f>
        <v>S8: Alarm Disabled</v>
      </c>
      <c r="C63" s="161"/>
      <c r="D63" s="162"/>
      <c r="E63" s="162"/>
      <c r="F63" s="161"/>
      <c r="G63" s="216"/>
      <c r="H63" s="216"/>
      <c r="I63" s="1012"/>
      <c r="J63" s="215"/>
      <c r="K63" s="162"/>
      <c r="L63" s="209"/>
      <c r="M63" s="1013"/>
      <c r="N63" s="1013"/>
      <c r="O63" s="1013"/>
    </row>
    <row r="64" spans="1:15">
      <c r="A64" s="164"/>
      <c r="B64" s="205"/>
      <c r="C64" s="204"/>
      <c r="D64" s="164"/>
      <c r="E64" s="164"/>
      <c r="F64" s="164"/>
      <c r="G64" s="164"/>
      <c r="H64" s="164"/>
      <c r="I64" s="164"/>
      <c r="J64" s="164"/>
      <c r="K64" s="164"/>
      <c r="L64" s="164"/>
      <c r="M64" s="164"/>
      <c r="N64" s="164"/>
      <c r="O64" s="164"/>
    </row>
    <row r="65" spans="1:15" ht="13.8" thickBot="1">
      <c r="B65" s="205"/>
      <c r="C65" s="204"/>
      <c r="D65" s="164"/>
      <c r="E65" s="164"/>
      <c r="F65" s="164"/>
      <c r="G65" s="164"/>
      <c r="H65" s="164"/>
      <c r="I65" s="201"/>
      <c r="K65" s="204"/>
      <c r="L65" s="164"/>
      <c r="M65" s="164"/>
      <c r="N65" s="164"/>
      <c r="O65" s="164"/>
    </row>
    <row r="66" spans="1:15">
      <c r="A66" s="214" t="s">
        <v>215</v>
      </c>
      <c r="B66" s="197"/>
      <c r="C66" s="195"/>
      <c r="D66" s="167"/>
      <c r="E66" s="167"/>
      <c r="F66" s="167"/>
      <c r="G66" s="167"/>
      <c r="H66" s="167"/>
      <c r="I66" s="196"/>
      <c r="J66" s="167"/>
      <c r="K66" s="195"/>
      <c r="L66" s="190"/>
      <c r="N66" s="164"/>
      <c r="O66" s="164"/>
    </row>
    <row r="67" spans="1:15">
      <c r="A67" s="213"/>
      <c r="B67" s="172"/>
      <c r="C67" s="163"/>
      <c r="I67" s="159"/>
      <c r="K67" s="163"/>
      <c r="L67" s="174"/>
      <c r="N67" s="164"/>
      <c r="O67" s="164"/>
    </row>
    <row r="68" spans="1:15">
      <c r="A68" s="157" t="s">
        <v>754</v>
      </c>
      <c r="C68" s="1196"/>
      <c r="D68" s="1197"/>
      <c r="E68" s="1197"/>
      <c r="F68" s="1197"/>
      <c r="G68" s="1198"/>
      <c r="I68" s="159"/>
      <c r="K68" s="163"/>
      <c r="L68" s="174"/>
      <c r="M68" s="164"/>
      <c r="N68" s="164"/>
      <c r="O68" s="164"/>
    </row>
    <row r="69" spans="1:15">
      <c r="A69" s="160"/>
      <c r="C69" s="158" t="str">
        <f>"S9="&amp;C68</f>
        <v>S9=</v>
      </c>
      <c r="D69" s="159"/>
      <c r="E69" s="159"/>
      <c r="F69" s="159"/>
      <c r="G69" s="159"/>
      <c r="H69" s="159"/>
      <c r="I69" s="159"/>
      <c r="K69" s="163"/>
      <c r="L69" s="174"/>
      <c r="M69" s="164"/>
      <c r="N69" s="164"/>
      <c r="O69" s="164"/>
    </row>
    <row r="70" spans="1:15">
      <c r="A70" s="1014" t="s">
        <v>755</v>
      </c>
      <c r="B70" s="1005"/>
      <c r="C70" s="1233"/>
      <c r="D70" s="1234"/>
      <c r="E70" s="1234"/>
      <c r="F70" s="1234"/>
      <c r="G70" s="1235"/>
      <c r="I70" s="159"/>
      <c r="K70" s="163"/>
      <c r="L70" s="174"/>
      <c r="M70" s="164"/>
      <c r="N70" s="164"/>
      <c r="O70" s="164"/>
    </row>
    <row r="71" spans="1:15">
      <c r="A71" s="1014"/>
      <c r="B71" s="1005"/>
      <c r="C71" s="1015" t="str">
        <f>"S10="</f>
        <v>S10=</v>
      </c>
      <c r="D71" s="1005"/>
      <c r="E71" s="1005"/>
      <c r="F71" s="1005"/>
      <c r="G71" s="1005"/>
      <c r="I71" s="159"/>
      <c r="K71" s="163"/>
      <c r="L71" s="174"/>
      <c r="M71" s="164"/>
      <c r="N71" s="164"/>
      <c r="O71" s="164"/>
    </row>
    <row r="72" spans="1:15">
      <c r="A72" s="157" t="s">
        <v>216</v>
      </c>
      <c r="C72" s="1199" t="s">
        <v>457</v>
      </c>
      <c r="D72" s="1200"/>
      <c r="E72" s="1200"/>
      <c r="F72" s="1200"/>
      <c r="G72" s="1201"/>
      <c r="I72" s="159"/>
      <c r="K72" s="163"/>
      <c r="L72" s="174"/>
      <c r="M72" s="164"/>
      <c r="N72" s="164"/>
      <c r="O72" s="164"/>
    </row>
    <row r="73" spans="1:15">
      <c r="A73" s="157"/>
      <c r="C73" s="158" t="str">
        <f>"S11="&amp;C72</f>
        <v>S11=TEK822</v>
      </c>
      <c r="I73" s="159"/>
      <c r="K73" s="163"/>
      <c r="L73" s="174"/>
      <c r="M73" s="164"/>
      <c r="N73" s="164"/>
      <c r="O73" s="164"/>
    </row>
    <row r="74" spans="1:15">
      <c r="A74" s="157" t="s">
        <v>757</v>
      </c>
      <c r="C74" s="1199"/>
      <c r="D74" s="1200"/>
      <c r="E74" s="1200"/>
      <c r="F74" s="1200"/>
      <c r="G74" s="1201"/>
      <c r="I74" s="159"/>
      <c r="K74" s="163"/>
      <c r="L74" s="174"/>
      <c r="M74" s="164"/>
      <c r="N74" s="164"/>
      <c r="O74" s="164"/>
    </row>
    <row r="75" spans="1:15">
      <c r="A75" s="157"/>
      <c r="C75" s="158" t="str">
        <f>"S12="&amp;C74</f>
        <v>S12=</v>
      </c>
      <c r="I75" s="159"/>
      <c r="K75" s="163"/>
      <c r="L75" s="174"/>
      <c r="M75" s="164"/>
      <c r="N75" s="164"/>
      <c r="O75" s="164"/>
    </row>
    <row r="76" spans="1:15">
      <c r="A76" s="157" t="s">
        <v>324</v>
      </c>
      <c r="C76" s="1199"/>
      <c r="D76" s="1200"/>
      <c r="E76" s="1200"/>
      <c r="F76" s="1200"/>
      <c r="G76" s="1201"/>
      <c r="I76" s="159"/>
      <c r="K76" s="163"/>
      <c r="L76" s="174"/>
      <c r="M76" s="164"/>
      <c r="N76" s="164"/>
      <c r="O76" s="164"/>
    </row>
    <row r="77" spans="1:15">
      <c r="A77" s="157"/>
      <c r="C77" s="158" t="str">
        <f>"S13="&amp;C76</f>
        <v>S13=</v>
      </c>
      <c r="I77" s="159"/>
      <c r="K77" s="163"/>
      <c r="L77" s="174"/>
      <c r="M77" s="164"/>
      <c r="N77" s="164"/>
      <c r="O77" s="164"/>
    </row>
    <row r="78" spans="1:15">
      <c r="A78" s="157" t="s">
        <v>325</v>
      </c>
      <c r="C78" s="1199"/>
      <c r="D78" s="1200"/>
      <c r="E78" s="1200"/>
      <c r="F78" s="1200"/>
      <c r="G78" s="1201"/>
      <c r="I78" s="159"/>
      <c r="K78" s="163"/>
      <c r="L78" s="174"/>
      <c r="M78" s="164"/>
      <c r="N78" s="164"/>
      <c r="O78" s="164"/>
    </row>
    <row r="79" spans="1:15">
      <c r="A79" s="157"/>
      <c r="C79" s="158" t="str">
        <f>"S14="&amp;C78</f>
        <v>S14=</v>
      </c>
      <c r="I79" s="159"/>
      <c r="K79" s="163"/>
      <c r="L79" s="174"/>
      <c r="M79" s="164"/>
      <c r="N79" s="164"/>
      <c r="O79" s="164"/>
    </row>
    <row r="80" spans="1:15">
      <c r="A80" s="157" t="s">
        <v>460</v>
      </c>
      <c r="C80" s="1199"/>
      <c r="D80" s="1200"/>
      <c r="E80" s="1200"/>
      <c r="F80" s="1200"/>
      <c r="G80" s="1201"/>
      <c r="I80" s="159"/>
      <c r="K80" s="163"/>
      <c r="L80" s="174"/>
      <c r="M80" s="164"/>
      <c r="N80" s="164"/>
      <c r="O80" s="164"/>
    </row>
    <row r="81" spans="1:16">
      <c r="A81" s="157"/>
      <c r="C81" s="158" t="str">
        <f>"S15="&amp;C80</f>
        <v>S15=</v>
      </c>
      <c r="I81" s="159"/>
      <c r="K81" s="163"/>
      <c r="L81" s="174"/>
      <c r="M81" s="164"/>
      <c r="N81" s="164"/>
      <c r="O81" s="164"/>
    </row>
    <row r="82" spans="1:16">
      <c r="A82" s="157" t="s">
        <v>222</v>
      </c>
      <c r="C82" s="1199"/>
      <c r="D82" s="1200"/>
      <c r="E82" s="1200"/>
      <c r="F82" s="1200"/>
      <c r="G82" s="1201"/>
      <c r="I82" s="159"/>
      <c r="K82" s="163"/>
      <c r="L82" s="174"/>
      <c r="M82" s="164"/>
      <c r="N82" s="164"/>
      <c r="O82" s="164"/>
    </row>
    <row r="83" spans="1:16" ht="13.8" thickBot="1">
      <c r="A83" s="212"/>
      <c r="B83" s="162"/>
      <c r="C83" s="193" t="str">
        <f>"S16="&amp;C82</f>
        <v>S16=</v>
      </c>
      <c r="D83" s="211"/>
      <c r="E83" s="211"/>
      <c r="F83" s="211"/>
      <c r="G83" s="211"/>
      <c r="H83" s="162"/>
      <c r="I83" s="210"/>
      <c r="J83" s="162"/>
      <c r="K83" s="161"/>
      <c r="L83" s="209"/>
      <c r="M83" s="164"/>
      <c r="N83" s="164"/>
      <c r="O83" s="164"/>
    </row>
    <row r="84" spans="1:16">
      <c r="A84" s="163"/>
      <c r="B84" s="172"/>
      <c r="I84" s="159"/>
      <c r="K84" s="163"/>
      <c r="M84" s="164"/>
      <c r="N84" s="164"/>
      <c r="O84" s="164"/>
    </row>
    <row r="85" spans="1:16" ht="13.8" thickBot="1">
      <c r="A85" s="163"/>
      <c r="B85" s="172"/>
      <c r="I85" s="159"/>
      <c r="K85" s="163"/>
      <c r="M85" s="164"/>
      <c r="N85" s="164"/>
      <c r="O85" s="164"/>
    </row>
    <row r="86" spans="1:16">
      <c r="A86" s="214"/>
      <c r="B86" s="197"/>
      <c r="C86" s="167"/>
      <c r="D86" s="167"/>
      <c r="E86" s="167"/>
      <c r="F86" s="167"/>
      <c r="G86" s="167"/>
      <c r="H86" s="167"/>
      <c r="I86" s="196"/>
      <c r="J86" s="167"/>
      <c r="K86" s="195"/>
      <c r="L86" s="190"/>
    </row>
    <row r="87" spans="1:16">
      <c r="A87" s="1016" t="s">
        <v>410</v>
      </c>
      <c r="B87" s="172"/>
      <c r="C87" s="1199">
        <v>7200</v>
      </c>
      <c r="D87" s="1200"/>
      <c r="E87" s="1200"/>
      <c r="F87" s="1200"/>
      <c r="G87" s="1201"/>
      <c r="I87" s="159"/>
      <c r="K87" s="163"/>
      <c r="L87" s="174"/>
      <c r="M87" s="1228" t="s">
        <v>411</v>
      </c>
      <c r="N87" s="1229"/>
      <c r="O87" s="1229"/>
    </row>
    <row r="88" spans="1:16">
      <c r="A88" s="1016"/>
      <c r="B88" s="172"/>
      <c r="C88" s="158" t="str">
        <f>"S17="&amp;DEC2HEX(C87,4)</f>
        <v>S17=1C20</v>
      </c>
      <c r="I88" s="159"/>
      <c r="K88" s="163"/>
      <c r="L88" s="174"/>
      <c r="M88" s="156" t="s">
        <v>758</v>
      </c>
      <c r="O88" s="156">
        <v>3600</v>
      </c>
      <c r="P88" s="156" t="s">
        <v>412</v>
      </c>
    </row>
    <row r="89" spans="1:16">
      <c r="A89" s="1016" t="s">
        <v>461</v>
      </c>
      <c r="B89" s="172"/>
      <c r="C89" s="1221"/>
      <c r="D89" s="1221"/>
      <c r="E89" s="1221"/>
      <c r="F89" s="1221"/>
      <c r="G89" s="1221"/>
      <c r="I89" s="159"/>
      <c r="K89" s="163"/>
      <c r="L89" s="174"/>
      <c r="M89" s="156" t="s">
        <v>759</v>
      </c>
      <c r="O89" s="156">
        <v>7700</v>
      </c>
      <c r="P89" s="156" t="s">
        <v>412</v>
      </c>
    </row>
    <row r="90" spans="1:16">
      <c r="A90" s="1016"/>
      <c r="B90" s="172"/>
      <c r="C90" s="1017" t="str">
        <f>"S21="&amp;C89</f>
        <v>S21=</v>
      </c>
      <c r="I90" s="159"/>
      <c r="K90" s="163"/>
      <c r="L90" s="174"/>
      <c r="M90" s="156" t="s">
        <v>760</v>
      </c>
      <c r="O90" s="156">
        <v>17500</v>
      </c>
      <c r="P90" s="156" t="s">
        <v>412</v>
      </c>
    </row>
    <row r="91" spans="1:16">
      <c r="A91" s="1016" t="s">
        <v>462</v>
      </c>
      <c r="B91" s="172"/>
      <c r="C91" s="1199" t="s">
        <v>301</v>
      </c>
      <c r="D91" s="1200"/>
      <c r="E91" s="1200"/>
      <c r="F91" s="1200"/>
      <c r="G91" s="1201"/>
      <c r="I91" s="159"/>
      <c r="K91" s="163"/>
      <c r="L91" s="174"/>
      <c r="M91" s="156" t="s">
        <v>761</v>
      </c>
      <c r="N91" s="164"/>
      <c r="O91" s="156">
        <v>7200</v>
      </c>
    </row>
    <row r="92" spans="1:16" ht="13.8" thickBot="1">
      <c r="A92" s="1018"/>
      <c r="B92" s="200"/>
      <c r="C92" s="193" t="str">
        <f>"S22="&amp;C91</f>
        <v>S22=181A</v>
      </c>
      <c r="D92" s="162"/>
      <c r="E92" s="162"/>
      <c r="F92" s="162"/>
      <c r="G92" s="162"/>
      <c r="H92" s="162"/>
      <c r="I92" s="210"/>
      <c r="J92" s="162"/>
      <c r="K92" s="161"/>
      <c r="L92" s="209"/>
      <c r="M92" s="164"/>
      <c r="N92" s="164"/>
      <c r="O92" s="164"/>
    </row>
    <row r="93" spans="1:16" ht="13.8" thickBot="1">
      <c r="A93" s="164"/>
      <c r="B93" s="205"/>
      <c r="C93" s="204"/>
      <c r="D93" s="164"/>
      <c r="E93" s="164"/>
      <c r="F93" s="164"/>
      <c r="G93" s="164"/>
      <c r="H93" s="164"/>
      <c r="I93" s="164"/>
      <c r="J93" s="201"/>
      <c r="K93" s="201"/>
      <c r="L93" s="164"/>
      <c r="M93" s="164"/>
      <c r="N93" s="164"/>
      <c r="O93" s="164"/>
    </row>
    <row r="94" spans="1:16" ht="17.399999999999999">
      <c r="A94" s="1203" t="s">
        <v>415</v>
      </c>
      <c r="B94" s="203"/>
      <c r="C94" s="167"/>
      <c r="D94" s="167"/>
      <c r="E94" s="167"/>
      <c r="F94" s="167"/>
      <c r="G94" s="167"/>
      <c r="H94" s="167"/>
      <c r="I94" s="167"/>
      <c r="J94" s="167"/>
      <c r="K94" s="167"/>
      <c r="L94" s="177"/>
      <c r="M94" s="164"/>
      <c r="N94" s="164"/>
      <c r="O94" s="164"/>
    </row>
    <row r="95" spans="1:16">
      <c r="A95" s="1225"/>
      <c r="B95" s="156" t="s">
        <v>416</v>
      </c>
      <c r="C95" s="165">
        <v>0</v>
      </c>
      <c r="D95" s="156" t="s">
        <v>417</v>
      </c>
      <c r="E95" s="164"/>
      <c r="F95" s="164"/>
      <c r="G95" s="164"/>
      <c r="H95" s="164"/>
      <c r="I95" s="164"/>
      <c r="J95" s="201"/>
      <c r="K95" s="201"/>
      <c r="L95" s="183"/>
      <c r="M95" s="164"/>
      <c r="N95" s="164"/>
      <c r="O95" s="164"/>
    </row>
    <row r="96" spans="1:16" ht="13.8" thickBot="1">
      <c r="A96" s="1226"/>
      <c r="B96" s="200" t="s">
        <v>418</v>
      </c>
      <c r="C96" s="161" t="str">
        <f>"S20=" &amp;DEC2HEX( (ROUND(200*C95/5,0)),2)</f>
        <v>S20=00</v>
      </c>
      <c r="D96" s="170"/>
      <c r="E96" s="170"/>
      <c r="F96" s="170"/>
      <c r="G96" s="170"/>
      <c r="H96" s="170"/>
      <c r="I96" s="170"/>
      <c r="J96" s="199"/>
      <c r="K96" s="199"/>
      <c r="L96" s="169"/>
      <c r="M96" s="164"/>
      <c r="N96" s="164"/>
      <c r="O96" s="164"/>
    </row>
    <row r="97" spans="1:15" ht="13.8" thickBot="1">
      <c r="A97" s="164"/>
      <c r="B97" s="205"/>
      <c r="C97" s="204"/>
      <c r="D97" s="164"/>
      <c r="E97" s="164"/>
      <c r="F97" s="164"/>
      <c r="G97" s="164"/>
      <c r="H97" s="164"/>
      <c r="I97" s="164"/>
      <c r="J97" s="201"/>
      <c r="K97" s="201"/>
      <c r="L97" s="164"/>
      <c r="M97" s="164"/>
      <c r="N97" s="164"/>
      <c r="O97" s="164"/>
    </row>
    <row r="98" spans="1:15" ht="18" customHeight="1">
      <c r="A98" s="1203" t="s">
        <v>463</v>
      </c>
      <c r="B98" s="203"/>
      <c r="C98" s="167"/>
      <c r="D98" s="167"/>
      <c r="E98" s="167"/>
      <c r="F98" s="167"/>
      <c r="G98" s="167"/>
      <c r="H98" s="167"/>
      <c r="I98" s="167"/>
      <c r="J98" s="167"/>
      <c r="K98" s="167"/>
      <c r="L98" s="177"/>
      <c r="M98" s="164"/>
      <c r="N98" s="164"/>
      <c r="O98" s="164"/>
    </row>
    <row r="99" spans="1:15">
      <c r="A99" s="1225"/>
      <c r="B99" s="156" t="s">
        <v>420</v>
      </c>
      <c r="C99" s="165">
        <v>5</v>
      </c>
      <c r="D99" s="156" t="s">
        <v>421</v>
      </c>
      <c r="E99" s="164"/>
      <c r="F99" s="164"/>
      <c r="G99" s="164"/>
      <c r="H99" s="164"/>
      <c r="I99" s="164"/>
      <c r="J99" s="202">
        <f>(ROUND(200*C99/5,0))</f>
        <v>200</v>
      </c>
      <c r="K99" s="201"/>
      <c r="L99" s="183"/>
      <c r="M99" s="164"/>
      <c r="N99" s="164"/>
      <c r="O99" s="164"/>
    </row>
    <row r="100" spans="1:15" ht="13.8" thickBot="1">
      <c r="A100" s="1226"/>
      <c r="B100" s="200" t="s">
        <v>418</v>
      </c>
      <c r="C100" s="161" t="str">
        <f>"S18=" &amp;DEC2HEX( (ROUND(200*C99/5,0)),2)</f>
        <v>S18=C8</v>
      </c>
      <c r="D100" s="170"/>
      <c r="E100" s="170"/>
      <c r="F100" s="170"/>
      <c r="G100" s="170"/>
      <c r="H100" s="170"/>
      <c r="I100" s="170"/>
      <c r="J100" s="199"/>
      <c r="K100" s="199"/>
      <c r="L100" s="169"/>
      <c r="M100" s="164"/>
      <c r="N100" s="164"/>
      <c r="O100" s="164"/>
    </row>
    <row r="101" spans="1:15" ht="13.8" thickBot="1">
      <c r="A101" s="164"/>
      <c r="B101" s="205"/>
      <c r="C101" s="204"/>
      <c r="D101" s="164"/>
      <c r="E101" s="164"/>
      <c r="F101" s="164"/>
      <c r="G101" s="164"/>
      <c r="H101" s="164"/>
      <c r="I101" s="164"/>
      <c r="J101" s="201"/>
      <c r="K101" s="201"/>
      <c r="L101" s="164"/>
      <c r="M101" s="164"/>
      <c r="N101" s="164"/>
      <c r="O101" s="164"/>
    </row>
    <row r="102" spans="1:15">
      <c r="A102" s="195"/>
      <c r="B102" s="197"/>
      <c r="C102" s="1227"/>
      <c r="D102" s="1227"/>
      <c r="E102" s="1227"/>
      <c r="F102" s="1227"/>
      <c r="G102" s="1227"/>
      <c r="H102" s="167"/>
      <c r="I102" s="196"/>
      <c r="J102" s="167"/>
      <c r="K102" s="195"/>
      <c r="L102" s="190"/>
      <c r="M102" s="164"/>
      <c r="N102" s="164"/>
      <c r="O102" s="164"/>
    </row>
    <row r="103" spans="1:15">
      <c r="A103" s="1204" t="s">
        <v>464</v>
      </c>
      <c r="B103" s="156" t="s">
        <v>334</v>
      </c>
      <c r="C103" s="165">
        <v>1</v>
      </c>
      <c r="I103" s="159"/>
      <c r="K103" s="163"/>
      <c r="L103" s="174"/>
      <c r="M103" s="164"/>
      <c r="N103" s="164"/>
      <c r="O103" s="164"/>
    </row>
    <row r="104" spans="1:15">
      <c r="A104" s="1204"/>
      <c r="B104" s="156" t="s">
        <v>335</v>
      </c>
      <c r="C104" s="165">
        <v>0</v>
      </c>
      <c r="I104" s="159"/>
      <c r="K104" s="163"/>
      <c r="L104" s="174"/>
      <c r="M104" s="164"/>
      <c r="N104" s="164"/>
      <c r="O104" s="164"/>
    </row>
    <row r="105" spans="1:15">
      <c r="A105" s="1204"/>
      <c r="B105" s="156" t="s">
        <v>465</v>
      </c>
      <c r="C105" s="165">
        <v>0</v>
      </c>
      <c r="I105" s="159"/>
      <c r="K105" s="163"/>
      <c r="L105" s="174"/>
      <c r="M105" s="164"/>
      <c r="N105" s="164"/>
      <c r="O105" s="164"/>
    </row>
    <row r="106" spans="1:15">
      <c r="A106" s="1204"/>
      <c r="B106" s="232" t="s">
        <v>337</v>
      </c>
      <c r="C106" s="266">
        <v>0</v>
      </c>
      <c r="I106" s="159"/>
      <c r="K106" s="163"/>
      <c r="L106" s="174"/>
      <c r="M106" s="164"/>
      <c r="N106" s="164"/>
      <c r="O106" s="164"/>
    </row>
    <row r="107" spans="1:15">
      <c r="A107" s="1204"/>
      <c r="B107" s="1005" t="s">
        <v>338</v>
      </c>
      <c r="C107" s="1006">
        <v>0</v>
      </c>
      <c r="E107" s="188" t="str">
        <f>C110&amp;C109&amp;C108&amp;C107&amp;C106&amp;C105&amp;C104&amp;C103</f>
        <v>00000001</v>
      </c>
      <c r="H107" s="188" t="str">
        <f>BIN2HEX(E107,2)</f>
        <v>01</v>
      </c>
      <c r="I107" s="159"/>
      <c r="K107" s="163"/>
      <c r="L107" s="174"/>
      <c r="M107" s="164"/>
      <c r="N107" s="164"/>
      <c r="O107" s="164"/>
    </row>
    <row r="108" spans="1:15">
      <c r="A108" s="1204"/>
      <c r="B108" s="1005" t="s">
        <v>339</v>
      </c>
      <c r="C108" s="1006">
        <v>0</v>
      </c>
      <c r="I108" s="159"/>
      <c r="K108" s="163"/>
      <c r="L108" s="174"/>
      <c r="M108" s="164"/>
      <c r="N108" s="164"/>
      <c r="O108" s="164"/>
    </row>
    <row r="109" spans="1:15">
      <c r="A109" s="1204"/>
      <c r="B109" s="1005" t="s">
        <v>340</v>
      </c>
      <c r="C109" s="1006">
        <v>0</v>
      </c>
      <c r="I109" s="159"/>
      <c r="K109" s="163"/>
      <c r="L109" s="174"/>
      <c r="M109" s="164"/>
      <c r="N109" s="164"/>
      <c r="O109" s="164"/>
    </row>
    <row r="110" spans="1:15">
      <c r="A110" s="1204"/>
      <c r="B110" s="1005" t="s">
        <v>341</v>
      </c>
      <c r="C110" s="1006">
        <v>0</v>
      </c>
      <c r="I110" s="159"/>
      <c r="K110" s="163"/>
      <c r="L110" s="174"/>
      <c r="M110" s="164"/>
      <c r="N110" s="164"/>
      <c r="O110" s="164"/>
    </row>
    <row r="111" spans="1:15">
      <c r="A111" s="163"/>
      <c r="B111" s="172"/>
      <c r="C111" s="184" t="str">
        <f>"S19="&amp;H107</f>
        <v>S19=01</v>
      </c>
      <c r="I111" s="159"/>
      <c r="K111" s="163"/>
      <c r="L111" s="174"/>
      <c r="M111" s="164"/>
      <c r="N111" s="164"/>
      <c r="O111" s="164"/>
    </row>
    <row r="112" spans="1:15" ht="13.8" thickBot="1">
      <c r="A112" s="171"/>
      <c r="B112" s="170"/>
      <c r="C112" s="170"/>
      <c r="D112" s="170"/>
      <c r="E112" s="170"/>
      <c r="F112" s="170"/>
      <c r="G112" s="170"/>
      <c r="H112" s="170"/>
      <c r="I112" s="170"/>
      <c r="J112" s="170"/>
      <c r="K112" s="170"/>
      <c r="L112" s="169"/>
      <c r="M112" s="164"/>
      <c r="N112" s="164"/>
      <c r="O112" s="164"/>
    </row>
    <row r="113" spans="1:15" ht="13.8" thickBot="1"/>
    <row r="114" spans="1:15">
      <c r="A114" s="191"/>
      <c r="B114" s="167"/>
      <c r="C114" s="167"/>
      <c r="D114" s="167"/>
      <c r="E114" s="167"/>
      <c r="F114" s="167"/>
      <c r="G114" s="167"/>
      <c r="H114" s="167"/>
      <c r="I114" s="167"/>
      <c r="J114" s="167"/>
      <c r="K114" s="167"/>
      <c r="L114" s="190"/>
    </row>
    <row r="115" spans="1:15" ht="12.9" customHeight="1">
      <c r="A115" s="1016" t="s">
        <v>466</v>
      </c>
      <c r="B115" s="172"/>
      <c r="C115" s="1221"/>
      <c r="D115" s="1221"/>
      <c r="E115" s="1221"/>
      <c r="F115" s="1221"/>
      <c r="G115" s="1221"/>
      <c r="I115" s="159"/>
      <c r="K115" s="163"/>
      <c r="L115" s="174"/>
    </row>
    <row r="116" spans="1:15" ht="12.9" customHeight="1">
      <c r="A116" s="1016"/>
      <c r="B116" s="172"/>
      <c r="C116" s="158" t="str">
        <f>"S25=00"</f>
        <v>S25=00</v>
      </c>
      <c r="I116" s="159"/>
      <c r="K116" s="163"/>
      <c r="L116" s="174"/>
    </row>
    <row r="117" spans="1:15" ht="12.9" customHeight="1" thickBot="1">
      <c r="A117" s="171"/>
      <c r="B117" s="170"/>
      <c r="C117" s="170"/>
      <c r="D117" s="170"/>
      <c r="E117" s="170"/>
      <c r="F117" s="170"/>
      <c r="G117" s="170"/>
      <c r="H117" s="170"/>
      <c r="I117" s="170"/>
      <c r="J117" s="170"/>
      <c r="K117" s="170"/>
      <c r="L117" s="169"/>
      <c r="M117" s="156" t="str">
        <f>D120&amp;E120&amp;F120&amp;G120&amp;H120&amp;I120&amp;J120&amp;K120</f>
        <v/>
      </c>
    </row>
    <row r="118" spans="1:15" ht="12.9" customHeight="1" thickBot="1">
      <c r="A118" s="192"/>
      <c r="B118" s="192"/>
      <c r="C118" s="192"/>
      <c r="D118" s="192"/>
      <c r="E118" s="192"/>
      <c r="F118" s="192"/>
      <c r="G118" s="192"/>
      <c r="H118" s="192"/>
      <c r="I118" s="192"/>
      <c r="J118" s="192"/>
    </row>
    <row r="119" spans="1:15" ht="12.9" customHeight="1">
      <c r="A119" s="191"/>
      <c r="B119" s="167"/>
      <c r="C119" s="167"/>
      <c r="D119" s="167"/>
      <c r="E119" s="167"/>
      <c r="F119" s="167"/>
      <c r="G119" s="167"/>
      <c r="H119" s="167"/>
      <c r="I119" s="167"/>
      <c r="J119" s="167"/>
      <c r="K119" s="167"/>
      <c r="L119" s="190"/>
      <c r="M119" s="187"/>
      <c r="N119" s="184"/>
      <c r="O119" s="184"/>
    </row>
    <row r="120" spans="1:15" ht="12.9" customHeight="1">
      <c r="A120" s="1204" t="s">
        <v>223</v>
      </c>
      <c r="B120" s="1019" t="s">
        <v>342</v>
      </c>
      <c r="C120" s="237">
        <v>0</v>
      </c>
      <c r="D120" s="189"/>
      <c r="E120" s="189"/>
      <c r="F120" s="189"/>
      <c r="G120" s="189"/>
      <c r="H120" s="189"/>
      <c r="I120" s="189"/>
      <c r="J120" s="181"/>
      <c r="K120" s="181"/>
      <c r="L120" s="174"/>
      <c r="M120" s="188" t="str">
        <f>"Ratiometric span from "&amp;C95&amp;"Volts to "&amp;C99&amp;"Volts, "</f>
        <v xml:space="preserve">Ratiometric span from 0Volts to 5Volts, </v>
      </c>
      <c r="N120" s="184"/>
      <c r="O120" s="184"/>
    </row>
    <row r="121" spans="1:15" ht="12.9" customHeight="1">
      <c r="A121" s="1204"/>
      <c r="B121" s="156" t="s">
        <v>343</v>
      </c>
      <c r="C121" s="165">
        <v>0</v>
      </c>
      <c r="L121" s="174"/>
      <c r="M121" s="188" t="str">
        <f>IF(C127=1,"Raw ADC value",M120&amp;IF(C125=0,"Inverted Output, ","Normal Output, ")&amp;IF(C126=0,"Low Resolution","High Resolution"))</f>
        <v>Ratiometric span from 0Volts to 5Volts, Inverted Output, Low Resolution</v>
      </c>
      <c r="N121" s="184"/>
      <c r="O121" s="184"/>
    </row>
    <row r="122" spans="1:15" ht="12.9" customHeight="1">
      <c r="A122" s="1204"/>
      <c r="B122" s="156" t="s">
        <v>344</v>
      </c>
      <c r="C122" s="165">
        <v>0</v>
      </c>
      <c r="L122" s="174"/>
      <c r="M122" s="187"/>
      <c r="N122" s="184"/>
      <c r="O122" s="184"/>
    </row>
    <row r="123" spans="1:15" ht="12.9" customHeight="1">
      <c r="A123" s="1204"/>
      <c r="B123" s="1005" t="s">
        <v>762</v>
      </c>
      <c r="C123" s="1006">
        <v>0</v>
      </c>
      <c r="E123" s="188"/>
      <c r="F123" s="188"/>
      <c r="G123" s="188"/>
      <c r="H123" s="188"/>
      <c r="I123" s="188"/>
      <c r="J123" s="188"/>
      <c r="L123" s="174"/>
      <c r="M123" s="187"/>
      <c r="N123" s="184"/>
      <c r="O123" s="184"/>
    </row>
    <row r="124" spans="1:15" ht="12.9" customHeight="1">
      <c r="A124" s="1204"/>
      <c r="B124" s="156" t="s">
        <v>467</v>
      </c>
      <c r="C124" s="165">
        <v>0</v>
      </c>
      <c r="E124" s="188" t="str">
        <f>C127&amp;C126&amp;C125&amp;C124&amp;C123&amp;C122&amp;C121&amp;C120</f>
        <v>00000000</v>
      </c>
      <c r="F124" s="188"/>
      <c r="G124" s="188"/>
      <c r="H124" s="188" t="str">
        <f>BIN2HEX(E124,2)</f>
        <v>00</v>
      </c>
      <c r="I124" s="188"/>
      <c r="J124" s="188"/>
      <c r="L124" s="174"/>
      <c r="M124" s="187"/>
      <c r="N124" s="184"/>
      <c r="O124" s="184"/>
    </row>
    <row r="125" spans="1:15" ht="12.9" customHeight="1">
      <c r="A125" s="1204"/>
      <c r="B125" s="156" t="s">
        <v>427</v>
      </c>
      <c r="C125" s="165">
        <v>0</v>
      </c>
      <c r="E125" s="1222" t="s">
        <v>428</v>
      </c>
      <c r="F125" s="1223"/>
      <c r="G125" s="1223"/>
      <c r="H125" s="1223"/>
      <c r="I125" s="1223"/>
      <c r="J125" s="1223"/>
      <c r="K125" s="1223"/>
      <c r="L125" s="174"/>
      <c r="M125" s="187"/>
      <c r="N125" s="184"/>
      <c r="O125" s="184"/>
    </row>
    <row r="126" spans="1:15" ht="12.9" customHeight="1">
      <c r="A126" s="1204"/>
      <c r="B126" s="156" t="s">
        <v>429</v>
      </c>
      <c r="C126" s="165">
        <v>0</v>
      </c>
      <c r="E126" s="1222"/>
      <c r="F126" s="1223"/>
      <c r="G126" s="1223"/>
      <c r="H126" s="1223"/>
      <c r="I126" s="1223"/>
      <c r="J126" s="1223"/>
      <c r="K126" s="1223"/>
      <c r="L126" s="174"/>
      <c r="M126" s="187"/>
      <c r="N126" s="184"/>
      <c r="O126" s="184"/>
    </row>
    <row r="127" spans="1:15" ht="12.9" customHeight="1">
      <c r="A127" s="1204"/>
      <c r="B127" s="156" t="s">
        <v>430</v>
      </c>
      <c r="C127" s="165">
        <v>0</v>
      </c>
      <c r="E127" s="1222"/>
      <c r="F127" s="1223"/>
      <c r="G127" s="1223"/>
      <c r="H127" s="1223"/>
      <c r="I127" s="1223"/>
      <c r="J127" s="1223"/>
      <c r="K127" s="1223"/>
      <c r="L127" s="174"/>
      <c r="M127" s="1224"/>
      <c r="N127" s="1224"/>
      <c r="O127" s="1224"/>
    </row>
    <row r="128" spans="1:15" ht="12.9" customHeight="1">
      <c r="A128" s="186"/>
      <c r="B128" s="185" t="str">
        <f>"ADC1 will return " &amp;IF(C127=1,"Raw ADC value",M120&amp;IF(C125=0,"Inverted Output, ","Normal Output, ")&amp;IF(C126=0,"Low Resolution","High Resolution"))</f>
        <v>ADC1 will return Ratiometric span from 0Volts to 5Volts, Inverted Output, Low Resolution</v>
      </c>
      <c r="C128" s="184" t="str">
        <f>"S26="&amp;H124</f>
        <v>S26=00</v>
      </c>
      <c r="D128" s="246"/>
      <c r="E128" s="164"/>
      <c r="F128" s="164"/>
      <c r="G128" s="164"/>
      <c r="H128" s="164"/>
      <c r="I128" s="164"/>
      <c r="J128" s="164"/>
      <c r="K128" s="164"/>
      <c r="L128" s="183"/>
      <c r="M128" s="164"/>
    </row>
    <row r="129" spans="1:15" ht="12.9" customHeight="1" thickBot="1">
      <c r="A129" s="171"/>
      <c r="B129" s="162"/>
      <c r="C129" s="182"/>
      <c r="D129" s="170"/>
      <c r="E129" s="170"/>
      <c r="F129" s="170"/>
      <c r="G129" s="170"/>
      <c r="H129" s="170"/>
      <c r="I129" s="170"/>
      <c r="J129" s="170"/>
      <c r="K129" s="170"/>
      <c r="L129" s="169"/>
      <c r="M129" s="164"/>
    </row>
    <row r="130" spans="1:15" ht="13.8" thickBot="1">
      <c r="A130" s="164"/>
      <c r="C130" s="181"/>
      <c r="D130" s="164"/>
      <c r="E130" s="164"/>
      <c r="F130" s="164"/>
      <c r="G130" s="164"/>
      <c r="H130" s="164"/>
      <c r="I130" s="164"/>
      <c r="J130" s="164"/>
      <c r="K130" s="164"/>
      <c r="L130" s="164"/>
      <c r="M130" s="164"/>
    </row>
    <row r="131" spans="1:15">
      <c r="A131" s="180"/>
      <c r="B131" s="167"/>
      <c r="C131" s="179"/>
      <c r="D131" s="178"/>
      <c r="E131" s="178"/>
      <c r="F131" s="178"/>
      <c r="G131" s="178"/>
      <c r="H131" s="178"/>
      <c r="I131" s="178"/>
      <c r="J131" s="178"/>
      <c r="K131" s="178"/>
      <c r="L131" s="177"/>
      <c r="M131" s="164"/>
    </row>
    <row r="132" spans="1:15">
      <c r="A132" s="1016" t="s">
        <v>468</v>
      </c>
      <c r="B132" s="172"/>
      <c r="C132" s="1221"/>
      <c r="D132" s="1221"/>
      <c r="E132" s="1221"/>
      <c r="F132" s="1221"/>
      <c r="G132" s="1221"/>
      <c r="I132" s="159"/>
      <c r="K132" s="163"/>
      <c r="L132" s="174"/>
      <c r="M132" s="164"/>
      <c r="N132" s="164"/>
      <c r="O132" s="164"/>
    </row>
    <row r="133" spans="1:15">
      <c r="A133" s="1016"/>
      <c r="B133" s="172"/>
      <c r="C133" s="158" t="str">
        <f>"S27=00"</f>
        <v>S27=00</v>
      </c>
      <c r="I133" s="159"/>
      <c r="K133" s="163"/>
      <c r="L133" s="174"/>
      <c r="M133" s="164"/>
      <c r="N133" s="164"/>
      <c r="O133" s="164"/>
    </row>
    <row r="134" spans="1:15" ht="13.8" thickBot="1">
      <c r="A134" s="171"/>
      <c r="B134" s="170"/>
      <c r="C134" s="170"/>
      <c r="D134" s="170"/>
      <c r="E134" s="170"/>
      <c r="F134" s="170"/>
      <c r="G134" s="170"/>
      <c r="H134" s="170"/>
      <c r="I134" s="170"/>
      <c r="J134" s="170"/>
      <c r="K134" s="170"/>
      <c r="L134" s="169"/>
      <c r="M134" s="164"/>
      <c r="N134" s="164"/>
      <c r="O134" s="164"/>
    </row>
    <row r="135" spans="1:15" ht="13.8" thickBot="1"/>
    <row r="136" spans="1:15">
      <c r="A136" s="1203" t="s">
        <v>764</v>
      </c>
      <c r="B136" s="197"/>
      <c r="C136" s="167"/>
      <c r="D136" s="167"/>
      <c r="E136" s="167"/>
      <c r="F136" s="167"/>
      <c r="G136" s="167"/>
      <c r="H136" s="167"/>
      <c r="I136" s="196"/>
      <c r="J136" s="167"/>
      <c r="K136" s="195"/>
      <c r="L136" s="190"/>
    </row>
    <row r="137" spans="1:15">
      <c r="A137" s="1204"/>
      <c r="B137" s="172" t="s">
        <v>278</v>
      </c>
      <c r="C137" s="194"/>
      <c r="I137" s="159"/>
      <c r="K137" s="163"/>
      <c r="L137" s="174"/>
    </row>
    <row r="138" spans="1:15" ht="13.8" thickBot="1">
      <c r="A138" s="1205"/>
      <c r="B138" s="170"/>
      <c r="C138" s="193" t="str">
        <f>"S28="</f>
        <v>S28=</v>
      </c>
      <c r="D138" s="170"/>
      <c r="E138" s="170"/>
      <c r="F138" s="170"/>
      <c r="G138" s="170"/>
      <c r="H138" s="170"/>
      <c r="I138" s="170"/>
      <c r="J138" s="170"/>
      <c r="K138" s="170"/>
      <c r="L138" s="169"/>
    </row>
    <row r="139" spans="1:15" ht="13.8" thickBot="1"/>
    <row r="140" spans="1:15">
      <c r="A140" s="191"/>
      <c r="B140" s="167"/>
      <c r="C140" s="167"/>
      <c r="D140" s="178"/>
      <c r="E140" s="178"/>
      <c r="F140" s="178"/>
      <c r="G140" s="178"/>
      <c r="H140" s="178"/>
      <c r="I140" s="178"/>
      <c r="J140" s="178"/>
      <c r="K140" s="178"/>
      <c r="L140" s="177"/>
    </row>
    <row r="141" spans="1:15">
      <c r="A141" s="1204" t="s">
        <v>765</v>
      </c>
      <c r="B141" s="1005" t="s">
        <v>766</v>
      </c>
      <c r="C141" s="266">
        <v>0</v>
      </c>
      <c r="D141" s="164"/>
      <c r="E141" s="164"/>
      <c r="F141" s="164"/>
      <c r="G141" s="164"/>
      <c r="H141" s="164"/>
      <c r="I141" s="164"/>
      <c r="J141" s="164"/>
      <c r="K141" s="164"/>
      <c r="L141" s="183"/>
    </row>
    <row r="142" spans="1:15">
      <c r="A142" s="1204"/>
      <c r="B142" s="1005" t="s">
        <v>767</v>
      </c>
      <c r="C142" s="266">
        <v>0</v>
      </c>
      <c r="D142" s="164"/>
      <c r="E142" s="164"/>
      <c r="F142" s="164"/>
      <c r="G142" s="164"/>
      <c r="H142" s="164"/>
      <c r="I142" s="164"/>
      <c r="J142" s="164"/>
      <c r="K142" s="164"/>
      <c r="L142" s="183"/>
    </row>
    <row r="143" spans="1:15">
      <c r="A143" s="1204"/>
      <c r="B143" s="1005" t="s">
        <v>768</v>
      </c>
      <c r="C143" s="266">
        <v>0</v>
      </c>
      <c r="D143" s="164"/>
      <c r="E143" s="164"/>
      <c r="F143" s="164"/>
      <c r="G143" s="164"/>
      <c r="H143" s="164"/>
      <c r="I143" s="164"/>
      <c r="J143" s="164"/>
      <c r="K143" s="164"/>
      <c r="L143" s="183"/>
    </row>
    <row r="144" spans="1:15">
      <c r="A144" s="1204"/>
      <c r="B144" s="156" t="s">
        <v>769</v>
      </c>
      <c r="C144" s="165">
        <v>1</v>
      </c>
      <c r="D144" s="159"/>
      <c r="E144" s="159"/>
      <c r="F144" s="159"/>
      <c r="G144" s="159"/>
      <c r="H144" s="159"/>
      <c r="I144" s="159"/>
      <c r="K144" s="163"/>
      <c r="L144" s="174"/>
    </row>
    <row r="145" spans="1:12">
      <c r="A145" s="1204"/>
      <c r="B145" s="156" t="s">
        <v>651</v>
      </c>
      <c r="C145" s="165">
        <v>0</v>
      </c>
      <c r="D145" s="159"/>
      <c r="E145" s="188" t="str">
        <f>C147&amp;C146&amp;DEC2BIN(C145,2)&amp;C144&amp;C143&amp;C142&amp;C141</f>
        <v>00001000</v>
      </c>
      <c r="F145" s="159"/>
      <c r="G145" s="159"/>
      <c r="H145" s="188" t="str">
        <f>BIN2HEX(E145,2)</f>
        <v>08</v>
      </c>
      <c r="I145" s="159"/>
      <c r="K145" s="163"/>
      <c r="L145" s="174"/>
    </row>
    <row r="146" spans="1:12">
      <c r="A146" s="1204"/>
      <c r="B146" s="1005" t="s">
        <v>340</v>
      </c>
      <c r="C146" s="266">
        <v>0</v>
      </c>
      <c r="D146" s="164"/>
      <c r="E146" s="164"/>
      <c r="F146" s="164"/>
      <c r="G146" s="164"/>
      <c r="H146" s="164"/>
      <c r="I146" s="164"/>
      <c r="J146" s="164"/>
      <c r="K146" s="164"/>
      <c r="L146" s="183"/>
    </row>
    <row r="147" spans="1:12">
      <c r="A147" s="1204"/>
      <c r="B147" s="1005" t="s">
        <v>341</v>
      </c>
      <c r="C147" s="266">
        <v>0</v>
      </c>
      <c r="L147" s="174"/>
    </row>
    <row r="148" spans="1:12">
      <c r="A148" s="186"/>
      <c r="B148" s="185"/>
      <c r="C148" s="184" t="str">
        <f>"S29="&amp;H145</f>
        <v>S29=08</v>
      </c>
      <c r="L148" s="174"/>
    </row>
    <row r="149" spans="1:12" ht="13.8" thickBot="1">
      <c r="A149" s="171"/>
      <c r="B149" s="162"/>
      <c r="C149" s="182"/>
      <c r="D149" s="162"/>
      <c r="E149" s="162"/>
      <c r="F149" s="162"/>
      <c r="G149" s="162"/>
      <c r="H149" s="162"/>
      <c r="I149" s="162"/>
      <c r="J149" s="162"/>
      <c r="K149" s="162"/>
      <c r="L149" s="209"/>
    </row>
  </sheetData>
  <mergeCells count="43">
    <mergeCell ref="A22:A24"/>
    <mergeCell ref="B5:L5"/>
    <mergeCell ref="A7:J7"/>
    <mergeCell ref="A8:A10"/>
    <mergeCell ref="E8:K8"/>
    <mergeCell ref="J10:L10"/>
    <mergeCell ref="A12:J12"/>
    <mergeCell ref="A13:A15"/>
    <mergeCell ref="E13:K13"/>
    <mergeCell ref="A16:J16"/>
    <mergeCell ref="A18:A20"/>
    <mergeCell ref="E19:I20"/>
    <mergeCell ref="A26:A27"/>
    <mergeCell ref="A33:A38"/>
    <mergeCell ref="A41:A44"/>
    <mergeCell ref="A46:J46"/>
    <mergeCell ref="A47:A48"/>
    <mergeCell ref="C48:E48"/>
    <mergeCell ref="M87:O87"/>
    <mergeCell ref="A50:A55"/>
    <mergeCell ref="A58:A62"/>
    <mergeCell ref="C68:G68"/>
    <mergeCell ref="C70:G70"/>
    <mergeCell ref="C72:G72"/>
    <mergeCell ref="C74:G74"/>
    <mergeCell ref="A103:A110"/>
    <mergeCell ref="C76:G76"/>
    <mergeCell ref="C78:G78"/>
    <mergeCell ref="C80:G80"/>
    <mergeCell ref="C82:G82"/>
    <mergeCell ref="C87:G87"/>
    <mergeCell ref="C89:G89"/>
    <mergeCell ref="C91:G91"/>
    <mergeCell ref="A94:A96"/>
    <mergeCell ref="A98:A100"/>
    <mergeCell ref="C102:G102"/>
    <mergeCell ref="A141:A147"/>
    <mergeCell ref="C115:G115"/>
    <mergeCell ref="A120:A127"/>
    <mergeCell ref="E125:K127"/>
    <mergeCell ref="M127:O127"/>
    <mergeCell ref="C132:G132"/>
    <mergeCell ref="A136:A138"/>
  </mergeCells>
  <conditionalFormatting sqref="O16">
    <cfRule type="expression" dxfId="259" priority="8" stopIfTrue="1">
      <formula>$O$15="x"</formula>
    </cfRule>
  </conditionalFormatting>
  <conditionalFormatting sqref="D18:J18 C22 C24">
    <cfRule type="expression" dxfId="258" priority="7" stopIfTrue="1">
      <formula>$C$26=1</formula>
    </cfRule>
  </conditionalFormatting>
  <conditionalFormatting sqref="I59:I61">
    <cfRule type="expression" dxfId="257" priority="5" stopIfTrue="1">
      <formula>$C$124=0</formula>
    </cfRule>
  </conditionalFormatting>
  <conditionalFormatting sqref="I62 I58">
    <cfRule type="expression" dxfId="256" priority="6" stopIfTrue="1">
      <formula>$C$124=0</formula>
    </cfRule>
  </conditionalFormatting>
  <conditionalFormatting sqref="C124">
    <cfRule type="expression" dxfId="255" priority="4" stopIfTrue="1">
      <formula>$D$62=1</formula>
    </cfRule>
  </conditionalFormatting>
  <conditionalFormatting sqref="F62">
    <cfRule type="expression" dxfId="254" priority="3" stopIfTrue="1">
      <formula>$C$124=1</formula>
    </cfRule>
  </conditionalFormatting>
  <conditionalFormatting sqref="F59:F61">
    <cfRule type="expression" dxfId="253" priority="2" stopIfTrue="1">
      <formula>$C$124=1</formula>
    </cfRule>
  </conditionalFormatting>
  <dataValidations count="27">
    <dataValidation type="custom" errorStyle="warning" allowBlank="1" showInputMessage="1" showErrorMessage="1" sqref="O14" xr:uid="{9973E6DF-8093-4EC7-B836-6D434FCD529E}">
      <formula1>IF(O13=0,0)</formula1>
    </dataValidation>
    <dataValidation type="decimal" allowBlank="1" showInputMessage="1" showErrorMessage="1" sqref="C99" xr:uid="{2478A09A-1396-48CF-A412-72C7C1C256AE}">
      <formula1>C95</formula1>
      <formula2>5</formula2>
    </dataValidation>
    <dataValidation type="whole" operator="greaterThan" allowBlank="1" showInputMessage="1" showErrorMessage="1" sqref="C24" xr:uid="{F3164E15-003B-4C27-B8BE-3E9C26636F7F}">
      <formula1>C19 + C20/60</formula1>
    </dataValidation>
    <dataValidation type="whole" allowBlank="1" showInputMessage="1" showErrorMessage="1" sqref="I61" xr:uid="{C1DBCFDC-7489-4D2D-98A3-F0BA92527EBA}">
      <formula1>0</formula1>
      <formula2>63</formula2>
    </dataValidation>
    <dataValidation type="whole" allowBlank="1" showInputMessage="1" showErrorMessage="1" sqref="I59:I60 C9 C26:C27 F59:F60 C51:C52 F51:F52 I51:I52 C59:C60 C103:C110 C141:C144 C146:C147 C33:C38 C120:C124" xr:uid="{4DDC0BFA-8220-496D-B866-3B6B68686E83}">
      <formula1>0</formula1>
      <formula2>1</formula2>
    </dataValidation>
    <dataValidation type="whole" allowBlank="1" showInputMessage="1" showErrorMessage="1" sqref="C54 F54 I54" xr:uid="{29F4F379-A575-4D36-A5F5-F5EEF5EA0423}">
      <formula1>0</formula1>
      <formula2>1023</formula2>
    </dataValidation>
    <dataValidation type="whole" allowBlank="1" showInputMessage="1" showErrorMessage="1" sqref="C53 F53 I53" xr:uid="{9CED93F1-D2DE-4682-995D-D45F508D615C}">
      <formula1>0</formula1>
      <formula2>15</formula2>
    </dataValidation>
    <dataValidation type="whole" allowBlank="1" showInputMessage="1" showErrorMessage="1" sqref="C13" xr:uid="{C9FB8BE4-6C88-413D-98A4-AE15B7EEB7C1}">
      <formula1>0</formula1>
      <formula2>155</formula2>
    </dataValidation>
    <dataValidation type="custom" allowBlank="1" showInputMessage="1" showErrorMessage="1" sqref="M15" xr:uid="{08C2A64A-38F5-48A1-B70A-892ED017F1D0}">
      <formula1>"&gt;0,&lt;155"</formula1>
    </dataValidation>
    <dataValidation type="whole" allowBlank="1" showInputMessage="1" showErrorMessage="1" sqref="C19" xr:uid="{3B35E43E-6569-4141-82F7-58AB984411E6}">
      <formula1>0</formula1>
      <formula2>23</formula2>
    </dataValidation>
    <dataValidation type="decimal" allowBlank="1" showInputMessage="1" showErrorMessage="1" sqref="C8" xr:uid="{A538F4CE-0786-4FC1-91DB-82F7E7F78646}">
      <formula1>0</formula1>
      <formula2>31</formula2>
    </dataValidation>
    <dataValidation type="whole" allowBlank="1" showInputMessage="1" showErrorMessage="1" sqref="C20" xr:uid="{A59FFD8A-F364-4979-BB62-40CA297A33E4}">
      <formula1>0</formula1>
      <formula2>59</formula2>
    </dataValidation>
    <dataValidation type="decimal" allowBlank="1" showInputMessage="1" showErrorMessage="1" sqref="C95" xr:uid="{5BF4DB7A-B2F7-4F7E-BDED-E4A47D44EA5B}">
      <formula1>0</formula1>
      <formula2>5</formula2>
    </dataValidation>
    <dataValidation type="whole" allowBlank="1" showInputMessage="1" showErrorMessage="1" sqref="C47" xr:uid="{2F914407-BE8F-4FAC-970C-713755D7AA26}">
      <formula1>0</formula1>
      <formula2>14</formula2>
    </dataValidation>
    <dataValidation type="whole" allowBlank="1" showInputMessage="1" showErrorMessage="1" sqref="C32 C145" xr:uid="{23309D22-04CB-4A12-A841-C78724E42C52}">
      <formula1>0</formula1>
      <formula2>3</formula2>
    </dataValidation>
    <dataValidation type="textLength" allowBlank="1" showInputMessage="1" showErrorMessage="1" sqref="C70:G70 C68:G68" xr:uid="{069262CF-5038-41F7-AE2E-10262DED4D58}">
      <formula1>0</formula1>
      <formula2>18</formula2>
    </dataValidation>
    <dataValidation type="textLength" allowBlank="1" showInputMessage="1" showErrorMessage="1" sqref="C72:G72" xr:uid="{1CCDF3BF-B7F4-433A-8F9E-4B2C49FFF894}">
      <formula1>0</formula1>
      <formula2>6</formula2>
    </dataValidation>
    <dataValidation type="textLength" allowBlank="1" showInputMessage="1" showErrorMessage="1" sqref="C74:G74" xr:uid="{7B3E2218-1B6A-4B5F-A76E-8B9E303C21C0}">
      <formula1>0</formula1>
      <formula2>29</formula2>
    </dataValidation>
    <dataValidation type="textLength" allowBlank="1" showInputMessage="1" showErrorMessage="1" sqref="C76:G76 C78:G78" xr:uid="{ADAD9A4F-7DBC-4DE1-B588-C7FE0D6114C7}">
      <formula1>0</formula1>
      <formula2>15</formula2>
    </dataValidation>
    <dataValidation type="textLength" allowBlank="1" showInputMessage="1" showErrorMessage="1" sqref="C80:G80" xr:uid="{7BB00F15-5A64-4B0D-A49F-D7BCB567D9E9}">
      <formula1>0</formula1>
      <formula2>40</formula2>
    </dataValidation>
    <dataValidation type="whole" allowBlank="1" showInputMessage="1" showErrorMessage="1" sqref="C82:G82" xr:uid="{45DADF87-0823-4951-85A9-40DED9868820}">
      <formula1>0</formula1>
      <formula2>65535</formula2>
    </dataValidation>
    <dataValidation type="whole" allowBlank="1" showInputMessage="1" showErrorMessage="1" sqref="C87:G87" xr:uid="{1B603A9D-1DEB-40EA-B748-C0C93637E861}">
      <formula1>0</formula1>
      <formula2>9999</formula2>
    </dataValidation>
    <dataValidation type="textLength" allowBlank="1" showInputMessage="1" showErrorMessage="1" sqref="C89:G89 C91:G91" xr:uid="{D8BE7BA4-EBDA-4EC7-A67F-72A41A775307}">
      <formula1>0</formula1>
      <formula2>12</formula2>
    </dataValidation>
    <dataValidation type="whole" errorStyle="warning" allowBlank="1" showInputMessage="1" errorTitle="Pressure Sensor" error="For pressure sensors it is higly recommended to enable this mode." sqref="C127" xr:uid="{E7A8F933-48C9-405C-92B4-4412129C80CC}">
      <formula1>0</formula1>
      <formula2>1</formula2>
    </dataValidation>
    <dataValidation type="whole" errorStyle="warning" allowBlank="1" showInputMessage="1" errorTitle="ATTENTION" error="For pressure sensors it is higly recommended to disable this mode." sqref="C126" xr:uid="{330EBBD4-CDFD-4A03-8184-70E9B3ADDE20}">
      <formula1>0</formula1>
      <formula2>1</formula2>
    </dataValidation>
    <dataValidation type="whole" errorStyle="warning" operator="notBetween" allowBlank="1" showInputMessage="1" errorTitle="ATTENTION" error="For pressure sensors it is higly recommended to disable this mode." sqref="C125" xr:uid="{BBC5BB86-4B41-4132-9416-1E7F4D2C232F}">
      <formula1>0</formula1>
      <formula2>1</formula2>
    </dataValidation>
    <dataValidation type="whole" allowBlank="1" showInputMessage="1" showErrorMessage="1" sqref="C61 F61" xr:uid="{158453E0-E614-4B2A-BBAB-ED10DADB942F}">
      <formula1>5</formula1>
      <formula2>63</formula2>
    </dataValidation>
  </dataValidations>
  <pageMargins left="0.75" right="0.75" top="1" bottom="1" header="0.5" footer="0.5"/>
  <pageSetup paperSize="9"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134A5E-E661-4DE2-94B3-16F8DB0FB103}">
  <sheetPr codeName="Sheet28"/>
  <dimension ref="A1:AL65537"/>
  <sheetViews>
    <sheetView showGridLines="0" tabSelected="1" zoomScaleNormal="100" workbookViewId="0">
      <pane ySplit="1" topLeftCell="A8" activePane="bottomLeft" state="frozen"/>
      <selection activeCell="B1" sqref="B1"/>
      <selection pane="bottomLeft" activeCell="H1" sqref="H1"/>
    </sheetView>
  </sheetViews>
  <sheetFormatPr defaultColWidth="0" defaultRowHeight="13.2"/>
  <cols>
    <col min="1" max="1" width="12.5546875" style="954" customWidth="1"/>
    <col min="2" max="2" width="9.33203125" style="954" customWidth="1"/>
    <col min="3" max="3" width="9.5546875" style="954" customWidth="1"/>
    <col min="4" max="4" width="8.88671875" style="954" customWidth="1"/>
    <col min="5" max="5" width="8.6640625" style="954" customWidth="1"/>
    <col min="6" max="6" width="8.88671875" style="954" customWidth="1"/>
    <col min="7" max="7" width="6.44140625" style="998" customWidth="1"/>
    <col min="8" max="8" width="25.5546875" style="954" customWidth="1"/>
    <col min="9" max="9" width="14.88671875" style="954" bestFit="1" customWidth="1"/>
    <col min="10" max="10" width="4.33203125" style="954" customWidth="1"/>
    <col min="11" max="11" width="5.5546875" style="954" customWidth="1"/>
    <col min="12" max="12" width="5.6640625" style="954" customWidth="1"/>
    <col min="13" max="13" width="6" style="954" customWidth="1"/>
    <col min="14" max="15" width="9.109375" style="954" customWidth="1"/>
    <col min="16" max="16" width="3.88671875" style="954" customWidth="1"/>
    <col min="17" max="17" width="10.109375" style="954" bestFit="1" customWidth="1"/>
    <col min="18" max="27" width="9.109375" style="954" customWidth="1"/>
    <col min="28" max="35" width="0" style="156" hidden="1" customWidth="1"/>
    <col min="36" max="16384" width="0" style="156" hidden="1"/>
  </cols>
  <sheetData>
    <row r="1" spans="1:35" s="782" customFormat="1" ht="27.75" customHeight="1">
      <c r="A1" s="1129" t="s">
        <v>170</v>
      </c>
      <c r="B1" s="1130"/>
      <c r="C1" s="1130"/>
      <c r="D1" s="1130"/>
      <c r="E1" s="1130"/>
      <c r="F1" s="1130"/>
      <c r="G1" s="1130"/>
      <c r="H1" s="643" t="s">
        <v>779</v>
      </c>
      <c r="I1" s="883"/>
      <c r="J1" s="884"/>
      <c r="K1" s="885"/>
      <c r="L1" s="885"/>
      <c r="M1" s="885"/>
      <c r="N1" s="885"/>
      <c r="O1" s="885"/>
      <c r="P1" s="885"/>
      <c r="Q1" s="885"/>
      <c r="R1" s="885"/>
      <c r="S1" s="885"/>
      <c r="T1" s="885"/>
      <c r="U1" s="885"/>
      <c r="V1" s="885"/>
      <c r="W1" s="885"/>
      <c r="X1" s="885"/>
      <c r="Y1" s="885"/>
      <c r="Z1" s="885"/>
      <c r="AA1" s="885"/>
    </row>
    <row r="2" spans="1:35" s="782" customFormat="1" ht="12.9" customHeight="1" thickBot="1">
      <c r="A2" s="1131" t="s">
        <v>258</v>
      </c>
      <c r="B2" s="1131"/>
      <c r="C2" s="1131"/>
      <c r="D2" s="1131"/>
      <c r="E2" s="1131"/>
      <c r="F2" s="1131"/>
      <c r="G2" s="886"/>
      <c r="H2" s="1123"/>
      <c r="I2" s="886"/>
      <c r="J2" s="887"/>
      <c r="K2" s="1132" t="str">
        <f>H16</f>
        <v>Contact Reason</v>
      </c>
      <c r="L2" s="888" t="s">
        <v>303</v>
      </c>
      <c r="M2" s="889"/>
      <c r="N2" s="889"/>
      <c r="O2" s="890"/>
      <c r="P2" s="891" t="str">
        <f>MID($C16,1,1)</f>
        <v>0</v>
      </c>
      <c r="Q2" s="12"/>
      <c r="R2" s="12"/>
      <c r="W2" s="12"/>
      <c r="AC2" s="12"/>
      <c r="AD2" s="12"/>
      <c r="AE2" s="12"/>
      <c r="AF2" s="12"/>
    </row>
    <row r="3" spans="1:35" s="782" customFormat="1" ht="12.9" customHeight="1">
      <c r="A3" s="1131"/>
      <c r="B3" s="1131"/>
      <c r="C3" s="1131"/>
      <c r="D3" s="1131"/>
      <c r="E3" s="1131"/>
      <c r="F3" s="1131"/>
      <c r="G3" s="886"/>
      <c r="H3" s="886"/>
      <c r="I3" s="886"/>
      <c r="J3" s="887"/>
      <c r="K3" s="1133"/>
      <c r="L3" s="888" t="s">
        <v>172</v>
      </c>
      <c r="M3" s="889"/>
      <c r="N3" s="889"/>
      <c r="O3" s="890"/>
      <c r="P3" s="891" t="str">
        <f>MID($C16,2,1)</f>
        <v>0</v>
      </c>
      <c r="Q3" s="12"/>
      <c r="R3" s="1135" t="s">
        <v>304</v>
      </c>
      <c r="S3" s="1136"/>
      <c r="T3" s="1136"/>
      <c r="U3" s="1136"/>
      <c r="V3" s="1137"/>
      <c r="W3" s="1137"/>
      <c r="X3" s="1138"/>
      <c r="AC3" s="12"/>
      <c r="AD3" s="12"/>
      <c r="AE3" s="12"/>
      <c r="AF3" s="12"/>
    </row>
    <row r="4" spans="1:35" s="782" customFormat="1" ht="12.9" customHeight="1">
      <c r="A4" s="1131"/>
      <c r="B4" s="1131"/>
      <c r="C4" s="1131"/>
      <c r="D4" s="1131"/>
      <c r="E4" s="1131"/>
      <c r="F4" s="1131"/>
      <c r="G4" s="886"/>
      <c r="H4" s="886"/>
      <c r="I4" s="886"/>
      <c r="J4" s="887"/>
      <c r="K4" s="1133"/>
      <c r="L4" s="888" t="s">
        <v>173</v>
      </c>
      <c r="M4" s="889"/>
      <c r="N4" s="889"/>
      <c r="O4" s="890"/>
      <c r="P4" s="891" t="str">
        <f>MID($C16,3,1)</f>
        <v>0</v>
      </c>
      <c r="R4" s="1139"/>
      <c r="S4" s="1140"/>
      <c r="T4" s="1140"/>
      <c r="U4" s="1140"/>
      <c r="V4" s="1141"/>
      <c r="W4" s="1141"/>
      <c r="X4" s="1142"/>
      <c r="AC4" s="12"/>
      <c r="AD4" s="12"/>
      <c r="AE4" s="12"/>
      <c r="AF4" s="12"/>
    </row>
    <row r="5" spans="1:35" s="782" customFormat="1" ht="12.9" customHeight="1" thickBot="1">
      <c r="A5" s="1131"/>
      <c r="B5" s="1131"/>
      <c r="C5" s="1131"/>
      <c r="D5" s="1131"/>
      <c r="E5" s="1131"/>
      <c r="F5" s="1131"/>
      <c r="G5" s="886"/>
      <c r="H5" s="886"/>
      <c r="I5" s="886"/>
      <c r="J5" s="887"/>
      <c r="K5" s="1133"/>
      <c r="L5" s="888" t="s">
        <v>174</v>
      </c>
      <c r="M5" s="889"/>
      <c r="N5" s="889"/>
      <c r="O5" s="890"/>
      <c r="P5" s="891" t="str">
        <f>MID($C16,4,1)</f>
        <v>0</v>
      </c>
      <c r="R5" s="1143"/>
      <c r="S5" s="1144"/>
      <c r="T5" s="1144"/>
      <c r="U5" s="1144"/>
      <c r="V5" s="1145"/>
      <c r="W5" s="1145"/>
      <c r="X5" s="1146"/>
      <c r="AC5" s="12"/>
      <c r="AD5" s="12"/>
      <c r="AE5" s="12"/>
      <c r="AF5" s="12"/>
    </row>
    <row r="6" spans="1:35" s="782" customFormat="1" ht="12.9" customHeight="1">
      <c r="A6" s="1131"/>
      <c r="B6" s="1131"/>
      <c r="C6" s="1131"/>
      <c r="D6" s="1131"/>
      <c r="E6" s="1131"/>
      <c r="F6" s="1131"/>
      <c r="G6" s="886"/>
      <c r="H6" s="886"/>
      <c r="I6" s="886"/>
      <c r="K6" s="1133"/>
      <c r="L6" s="888" t="s">
        <v>177</v>
      </c>
      <c r="M6" s="889"/>
      <c r="N6" s="889"/>
      <c r="O6" s="890"/>
      <c r="P6" s="891" t="str">
        <f>MID($C16,5,1)</f>
        <v>0</v>
      </c>
      <c r="R6" s="12" t="s">
        <v>240</v>
      </c>
      <c r="AC6" s="12"/>
      <c r="AD6" s="12"/>
      <c r="AE6" s="12"/>
      <c r="AF6" s="12"/>
    </row>
    <row r="7" spans="1:35" s="782" customFormat="1" ht="12.9" customHeight="1">
      <c r="A7" s="1131"/>
      <c r="B7" s="1131"/>
      <c r="C7" s="1131"/>
      <c r="D7" s="1131"/>
      <c r="E7" s="1131"/>
      <c r="F7" s="1131"/>
      <c r="G7" s="886"/>
      <c r="I7" s="886"/>
      <c r="K7" s="1133"/>
      <c r="L7" s="888" t="s">
        <v>175</v>
      </c>
      <c r="M7" s="889"/>
      <c r="N7" s="889"/>
      <c r="O7" s="890"/>
      <c r="P7" s="891" t="str">
        <f>MID($C16,6,1)</f>
        <v>1</v>
      </c>
      <c r="R7" s="10" t="s">
        <v>235</v>
      </c>
      <c r="S7" s="10" t="s">
        <v>774</v>
      </c>
      <c r="AC7" s="12"/>
      <c r="AD7" s="12"/>
      <c r="AE7" s="12"/>
      <c r="AF7" s="12"/>
    </row>
    <row r="8" spans="1:35" s="782" customFormat="1" ht="12.9" customHeight="1" thickBot="1">
      <c r="A8" s="1131"/>
      <c r="B8" s="1131"/>
      <c r="C8" s="1131"/>
      <c r="D8" s="1131"/>
      <c r="E8" s="1131"/>
      <c r="F8" s="1131"/>
      <c r="G8" s="886"/>
      <c r="H8" s="886"/>
      <c r="I8" s="886"/>
      <c r="K8" s="1133"/>
      <c r="L8" s="888" t="s">
        <v>176</v>
      </c>
      <c r="M8" s="889"/>
      <c r="N8" s="889"/>
      <c r="O8" s="890"/>
      <c r="P8" s="891" t="str">
        <f>MID($C16,7,1)</f>
        <v>0</v>
      </c>
      <c r="R8" s="10" t="s">
        <v>236</v>
      </c>
      <c r="S8" s="10" t="s">
        <v>775</v>
      </c>
      <c r="AC8" s="12"/>
      <c r="AD8" s="12"/>
      <c r="AE8" s="12"/>
      <c r="AF8" s="12"/>
    </row>
    <row r="9" spans="1:35" s="782" customFormat="1" ht="12.9" customHeight="1">
      <c r="A9" s="1131"/>
      <c r="B9" s="1131"/>
      <c r="C9" s="1131"/>
      <c r="D9" s="1131"/>
      <c r="E9" s="1131"/>
      <c r="F9" s="1131"/>
      <c r="G9" s="892">
        <v>1</v>
      </c>
      <c r="H9" s="893" t="s">
        <v>162</v>
      </c>
      <c r="K9" s="1134"/>
      <c r="L9" s="888" t="s">
        <v>186</v>
      </c>
      <c r="M9" s="889"/>
      <c r="N9" s="889"/>
      <c r="O9" s="890"/>
      <c r="P9" s="891" t="str">
        <f>MID($C16,8,1)</f>
        <v>0</v>
      </c>
      <c r="R9" s="10" t="s">
        <v>737</v>
      </c>
      <c r="S9" s="10" t="s">
        <v>776</v>
      </c>
      <c r="AC9" s="12"/>
      <c r="AD9" s="12"/>
      <c r="AE9" s="12"/>
      <c r="AF9" s="12"/>
    </row>
    <row r="10" spans="1:35" s="782" customFormat="1" ht="12.9" customHeight="1" thickBot="1">
      <c r="A10" s="1131"/>
      <c r="B10" s="1131"/>
      <c r="C10" s="1131"/>
      <c r="D10" s="1131"/>
      <c r="E10" s="1131"/>
      <c r="F10" s="1131"/>
      <c r="G10" s="894"/>
      <c r="H10" s="895"/>
      <c r="I10" s="896"/>
      <c r="J10" s="896"/>
      <c r="K10" s="77"/>
      <c r="L10" s="14"/>
      <c r="M10" s="14"/>
      <c r="N10" s="14"/>
      <c r="O10" s="14"/>
      <c r="P10" s="14"/>
      <c r="R10" s="10" t="s">
        <v>237</v>
      </c>
      <c r="S10" s="10" t="s">
        <v>777</v>
      </c>
    </row>
    <row r="11" spans="1:35" s="782" customFormat="1" ht="12.9" customHeight="1">
      <c r="A11" s="1131"/>
      <c r="B11" s="1131"/>
      <c r="C11" s="1131"/>
      <c r="D11" s="1131"/>
      <c r="E11" s="1131"/>
      <c r="F11" s="1131"/>
      <c r="G11" s="897"/>
      <c r="K11" s="1132" t="str">
        <f>H17</f>
        <v>Alarm/ Status</v>
      </c>
      <c r="L11" s="888" t="s">
        <v>178</v>
      </c>
      <c r="M11" s="889"/>
      <c r="N11" s="889"/>
      <c r="O11" s="890"/>
      <c r="P11" s="891" t="str">
        <f>MID($C17,1,1)</f>
        <v>1</v>
      </c>
      <c r="Q11" s="12"/>
      <c r="R11" s="10" t="s">
        <v>238</v>
      </c>
      <c r="S11" s="276" t="s">
        <v>778</v>
      </c>
      <c r="T11" s="12"/>
      <c r="Z11" s="12"/>
      <c r="AA11" s="12"/>
    </row>
    <row r="12" spans="1:35" s="782" customFormat="1" ht="12.9" customHeight="1">
      <c r="A12" s="899"/>
      <c r="B12" s="900"/>
      <c r="D12" s="900"/>
      <c r="E12" s="900"/>
      <c r="F12" s="900"/>
      <c r="G12" s="897" t="s">
        <v>141</v>
      </c>
      <c r="K12" s="1133"/>
      <c r="L12" s="888" t="s">
        <v>179</v>
      </c>
      <c r="M12" s="889"/>
      <c r="N12" s="889"/>
      <c r="O12" s="890"/>
      <c r="P12" s="891" t="str">
        <f>MID($C17,2,1)</f>
        <v>0</v>
      </c>
      <c r="Q12" s="901"/>
      <c r="R12" s="10" t="s">
        <v>239</v>
      </c>
      <c r="S12" s="10" t="s">
        <v>779</v>
      </c>
      <c r="T12" s="12"/>
      <c r="Z12" s="12"/>
      <c r="AA12" s="12"/>
    </row>
    <row r="13" spans="1:35" s="782" customFormat="1" ht="12.9" customHeight="1">
      <c r="A13" s="782" t="str">
        <f t="shared" ref="A13:A29" si="0">MID($H$1,$G$9+2*G13,2)</f>
        <v>18</v>
      </c>
      <c r="B13" s="902" t="str">
        <f t="shared" ref="B13:B29" si="1">HEX2BIN(A13,8)</f>
        <v>00011000</v>
      </c>
      <c r="C13" s="903">
        <f>HEX2DEC(A13)</f>
        <v>24</v>
      </c>
      <c r="D13" s="882"/>
      <c r="E13" s="882"/>
      <c r="F13" s="882"/>
      <c r="G13" s="897">
        <v>0</v>
      </c>
      <c r="H13" s="904" t="s">
        <v>142</v>
      </c>
      <c r="I13" s="905" t="str">
        <f>IF(C13=8,"TEK 822 V1 NB",IF(C13=23,"TEK822 V1 B",IF(C13=24,"TEK822 V2 NB",IF(C13=29,"TEK822 V1 P",IF(C13=37,"TEK822 V2 B")))))</f>
        <v>TEK822 V2 NB</v>
      </c>
      <c r="K13" s="1133"/>
      <c r="L13" s="888" t="s">
        <v>180</v>
      </c>
      <c r="M13" s="889"/>
      <c r="N13" s="889"/>
      <c r="O13" s="890"/>
      <c r="P13" s="891" t="str">
        <f>MID($C17,3,1)</f>
        <v>0</v>
      </c>
      <c r="Q13" s="901"/>
      <c r="S13" s="887"/>
      <c r="T13" s="901"/>
      <c r="Z13" s="901"/>
      <c r="AA13" s="901"/>
      <c r="AC13" s="906"/>
      <c r="AD13" s="12"/>
      <c r="AE13" s="12"/>
      <c r="AF13" s="12"/>
      <c r="AG13" s="12"/>
      <c r="AH13" s="12"/>
      <c r="AI13" s="12"/>
    </row>
    <row r="14" spans="1:35" s="782" customFormat="1" ht="12.9" customHeight="1">
      <c r="A14" s="782" t="str">
        <f t="shared" si="0"/>
        <v>03</v>
      </c>
      <c r="B14" s="902" t="str">
        <f t="shared" si="1"/>
        <v>00000011</v>
      </c>
      <c r="C14" s="903" t="str">
        <f>BIN2DEC(I23) &amp; "." &amp;BIN2DEC( I22)</f>
        <v>3.0</v>
      </c>
      <c r="D14" s="882"/>
      <c r="E14" s="882"/>
      <c r="F14" s="882"/>
      <c r="G14" s="897">
        <v>1</v>
      </c>
      <c r="H14" s="904" t="s">
        <v>143</v>
      </c>
      <c r="I14" s="905" t="str">
        <f>IF(BIN2DEC(I22)=0,"BG96",IF(BIN2DEC(I22)=1,"BG95"))</f>
        <v>BG96</v>
      </c>
      <c r="J14" s="907"/>
      <c r="K14" s="1133"/>
      <c r="L14" s="888" t="s">
        <v>305</v>
      </c>
      <c r="M14" s="889"/>
      <c r="N14" s="889"/>
      <c r="O14" s="890"/>
      <c r="P14" s="891" t="str">
        <f>MID($C17,4,1)</f>
        <v>0</v>
      </c>
      <c r="Q14" s="901"/>
      <c r="R14" s="901"/>
      <c r="S14" s="908" t="e">
        <f>LEN(#REF!)</f>
        <v>#REF!</v>
      </c>
      <c r="T14" s="909"/>
      <c r="Z14" s="901"/>
      <c r="AA14" s="901"/>
      <c r="AC14" s="12"/>
      <c r="AD14" s="12"/>
      <c r="AE14" s="12"/>
      <c r="AF14" s="12"/>
      <c r="AG14" s="910"/>
      <c r="AH14" s="910"/>
      <c r="AI14" s="910"/>
    </row>
    <row r="15" spans="1:35" s="782" customFormat="1" ht="12.9" customHeight="1">
      <c r="A15" s="782" t="str">
        <f t="shared" si="0"/>
        <v>82</v>
      </c>
      <c r="B15" s="902" t="str">
        <f t="shared" si="1"/>
        <v>10000010</v>
      </c>
      <c r="C15" s="903" t="str">
        <f>BIN2DEC(I25) &amp; "." &amp;BIN2DEC( I24)</f>
        <v>2.4</v>
      </c>
      <c r="D15" s="882"/>
      <c r="E15" s="882"/>
      <c r="F15" s="882"/>
      <c r="G15" s="897">
        <v>2</v>
      </c>
      <c r="H15" s="904" t="s">
        <v>168</v>
      </c>
      <c r="I15" s="905" t="str">
        <f>"FW "&amp; C15</f>
        <v>FW 2.4</v>
      </c>
      <c r="K15" s="1133"/>
      <c r="L15" s="888" t="s">
        <v>171</v>
      </c>
      <c r="M15" s="889"/>
      <c r="N15" s="889"/>
      <c r="O15" s="890"/>
      <c r="P15" s="891" t="str">
        <f>MID($C17,5,1)</f>
        <v>1</v>
      </c>
      <c r="Q15" s="909" t="str">
        <f>MID($C17,5,1)</f>
        <v>1</v>
      </c>
      <c r="R15" s="901"/>
      <c r="S15" s="908">
        <f>LEN(S7)</f>
        <v>280</v>
      </c>
      <c r="T15" s="909"/>
      <c r="Z15" s="901"/>
      <c r="AA15" s="901"/>
      <c r="AC15" s="911"/>
      <c r="AD15" s="901"/>
      <c r="AE15" s="901"/>
      <c r="AF15" s="901"/>
      <c r="AG15" s="901"/>
      <c r="AH15" s="901"/>
      <c r="AI15" s="901"/>
    </row>
    <row r="16" spans="1:35" s="782" customFormat="1" ht="12.9" customHeight="1">
      <c r="A16" s="782" t="str">
        <f t="shared" si="0"/>
        <v>04</v>
      </c>
      <c r="B16" s="902" t="str">
        <f t="shared" si="1"/>
        <v>00000100</v>
      </c>
      <c r="C16" s="903" t="str">
        <f>HEX2BIN(A16,8)</f>
        <v>00000100</v>
      </c>
      <c r="D16" s="882"/>
      <c r="E16" s="882"/>
      <c r="F16" s="882"/>
      <c r="G16" s="897">
        <v>3</v>
      </c>
      <c r="H16" s="904" t="s">
        <v>144</v>
      </c>
      <c r="K16" s="1133"/>
      <c r="L16" s="888" t="s">
        <v>181</v>
      </c>
      <c r="M16" s="889"/>
      <c r="N16" s="889"/>
      <c r="O16" s="890"/>
      <c r="P16" s="891" t="str">
        <f>MID($C17,6,1)</f>
        <v>0</v>
      </c>
      <c r="Q16" s="912"/>
      <c r="R16" s="912"/>
      <c r="S16" s="908">
        <f>LEN(S8)</f>
        <v>280</v>
      </c>
      <c r="T16" s="909"/>
      <c r="U16" s="901"/>
      <c r="V16" s="901"/>
      <c r="W16" s="901" t="s">
        <v>254</v>
      </c>
      <c r="X16" s="901"/>
      <c r="Y16" s="901"/>
      <c r="Z16" s="901"/>
      <c r="AA16" s="901"/>
      <c r="AC16" s="911"/>
      <c r="AD16" s="901"/>
      <c r="AE16" s="901"/>
      <c r="AF16" s="901"/>
      <c r="AG16" s="901"/>
      <c r="AH16" s="901"/>
      <c r="AI16" s="901"/>
    </row>
    <row r="17" spans="1:35" s="782" customFormat="1" ht="12.9" customHeight="1">
      <c r="A17" s="782" t="str">
        <f t="shared" si="0"/>
        <v>88</v>
      </c>
      <c r="B17" s="902" t="str">
        <f t="shared" si="1"/>
        <v>10001000</v>
      </c>
      <c r="C17" s="903" t="str">
        <f>HEX2BIN(A17,8)</f>
        <v>10001000</v>
      </c>
      <c r="D17" s="882"/>
      <c r="E17" s="882"/>
      <c r="F17" s="882"/>
      <c r="G17" s="897">
        <v>4</v>
      </c>
      <c r="H17" s="904" t="s">
        <v>166</v>
      </c>
      <c r="K17" s="1133"/>
      <c r="L17" s="888" t="s">
        <v>182</v>
      </c>
      <c r="M17" s="889"/>
      <c r="N17" s="889"/>
      <c r="O17" s="890"/>
      <c r="P17" s="891" t="str">
        <f>MID($C17,7,1)</f>
        <v>0</v>
      </c>
      <c r="S17" s="908">
        <f>LEN(S10)</f>
        <v>480</v>
      </c>
      <c r="T17" s="913"/>
      <c r="U17" s="912"/>
      <c r="V17" s="912"/>
      <c r="W17" s="912"/>
      <c r="X17" s="912"/>
      <c r="Y17" s="912"/>
      <c r="Z17" s="912"/>
      <c r="AA17" s="912"/>
      <c r="AC17" s="911"/>
      <c r="AD17" s="901"/>
      <c r="AE17" s="901"/>
      <c r="AF17" s="901"/>
      <c r="AG17" s="901"/>
      <c r="AH17" s="901"/>
      <c r="AI17" s="901"/>
    </row>
    <row r="18" spans="1:35" s="782" customFormat="1" ht="12.9" customHeight="1">
      <c r="A18" s="782" t="str">
        <f t="shared" si="0"/>
        <v>11</v>
      </c>
      <c r="B18" s="902" t="str">
        <f t="shared" si="1"/>
        <v>00010001</v>
      </c>
      <c r="C18" s="903">
        <f>HEX2DEC(A18)</f>
        <v>17</v>
      </c>
      <c r="D18" s="882"/>
      <c r="E18" s="882"/>
      <c r="F18" s="882"/>
      <c r="G18" s="897">
        <v>5</v>
      </c>
      <c r="H18" s="904" t="str">
        <f>IF(P21="1","CSQ","GSM Rssi")</f>
        <v>CSQ</v>
      </c>
      <c r="K18" s="1134"/>
      <c r="L18" s="888" t="s">
        <v>183</v>
      </c>
      <c r="M18" s="889"/>
      <c r="N18" s="889"/>
      <c r="O18" s="890"/>
      <c r="P18" s="891" t="str">
        <f>MID($C17,8,1)</f>
        <v>0</v>
      </c>
      <c r="S18" s="908">
        <f>LEN(S11)</f>
        <v>174</v>
      </c>
      <c r="T18" s="908"/>
      <c r="AC18" s="911"/>
      <c r="AD18" s="901"/>
      <c r="AE18" s="901"/>
      <c r="AF18" s="901"/>
      <c r="AG18" s="901"/>
      <c r="AH18" s="901"/>
      <c r="AI18" s="901"/>
    </row>
    <row r="19" spans="1:35" s="782" customFormat="1" ht="12.9" customHeight="1" thickBot="1">
      <c r="A19" s="782" t="str">
        <f t="shared" si="0"/>
        <v>60</v>
      </c>
      <c r="B19" s="902" t="str">
        <f t="shared" si="1"/>
        <v>01100000</v>
      </c>
      <c r="C19" s="914" t="str">
        <f>ROUND((BIN2DEC(RIGHT(B19,5)) /0.31),2)&amp;"% Capacity Remaining"</f>
        <v>0% Capacity Remaining</v>
      </c>
      <c r="D19" s="882"/>
      <c r="E19" s="882"/>
      <c r="F19" s="882"/>
      <c r="G19" s="897">
        <v>6</v>
      </c>
      <c r="H19" s="904" t="s">
        <v>159</v>
      </c>
      <c r="K19" s="915"/>
      <c r="L19" s="907"/>
      <c r="M19" s="907"/>
      <c r="N19" s="907"/>
      <c r="O19" s="907"/>
      <c r="P19" s="907"/>
      <c r="S19" s="156"/>
      <c r="AA19" s="916"/>
      <c r="AC19" s="912"/>
      <c r="AD19" s="912"/>
      <c r="AE19" s="912"/>
      <c r="AF19" s="912"/>
      <c r="AG19" s="912"/>
      <c r="AH19" s="912"/>
      <c r="AI19" s="912"/>
    </row>
    <row r="20" spans="1:35" s="782" customFormat="1" ht="12.9" customHeight="1">
      <c r="A20" s="782" t="str">
        <f t="shared" si="0"/>
        <v>08</v>
      </c>
      <c r="B20" s="902" t="str">
        <f t="shared" si="1"/>
        <v>00001000</v>
      </c>
      <c r="C20" s="1147" t="str">
        <f>"IMEI: " &amp;A20&amp;A21&amp;A22&amp;A23&amp;A24&amp;A25&amp;A26&amp;A27</f>
        <v>IMEI: 0864431047987054</v>
      </c>
      <c r="D20" s="1148"/>
      <c r="E20" s="1148"/>
      <c r="F20" s="1149"/>
      <c r="G20" s="897">
        <v>7</v>
      </c>
      <c r="H20" s="917" t="s">
        <v>139</v>
      </c>
      <c r="K20" s="1132" t="str">
        <f>H19</f>
        <v>Battery/Status</v>
      </c>
      <c r="L20" s="888" t="s">
        <v>307</v>
      </c>
      <c r="M20" s="918"/>
      <c r="N20" s="918"/>
      <c r="O20" s="919"/>
      <c r="P20" s="891" t="str">
        <f>MID($B26,1,1)</f>
        <v>0</v>
      </c>
    </row>
    <row r="21" spans="1:35" s="782" customFormat="1" ht="12.9" customHeight="1">
      <c r="A21" s="782" t="str">
        <f t="shared" si="0"/>
        <v>64</v>
      </c>
      <c r="B21" s="902" t="str">
        <f t="shared" si="1"/>
        <v>01100100</v>
      </c>
      <c r="C21" s="1150"/>
      <c r="D21" s="1151"/>
      <c r="E21" s="1151"/>
      <c r="F21" s="1152"/>
      <c r="G21" s="897">
        <v>8</v>
      </c>
      <c r="H21" s="920"/>
      <c r="I21" s="908"/>
      <c r="J21" s="908"/>
      <c r="K21" s="1133"/>
      <c r="L21" s="888" t="s">
        <v>308</v>
      </c>
      <c r="M21" s="889"/>
      <c r="N21" s="889"/>
      <c r="O21" s="890"/>
      <c r="P21" s="891" t="str">
        <f>MID($B19,2,1)</f>
        <v>1</v>
      </c>
    </row>
    <row r="22" spans="1:35" s="782" customFormat="1" ht="12.9" customHeight="1">
      <c r="A22" s="782" t="str">
        <f t="shared" si="0"/>
        <v>43</v>
      </c>
      <c r="B22" s="902" t="str">
        <f t="shared" si="1"/>
        <v>01000011</v>
      </c>
      <c r="C22" s="1150"/>
      <c r="D22" s="1151"/>
      <c r="E22" s="1151"/>
      <c r="F22" s="1152"/>
      <c r="G22" s="897">
        <v>9</v>
      </c>
      <c r="H22" s="920"/>
      <c r="I22" s="908" t="str">
        <f>LEFT(B14,5)</f>
        <v>00000</v>
      </c>
      <c r="J22" s="908"/>
      <c r="K22" s="1133"/>
      <c r="L22" s="888" t="s">
        <v>184</v>
      </c>
      <c r="M22" s="889"/>
      <c r="N22" s="889"/>
      <c r="O22" s="890"/>
      <c r="P22" s="891" t="str">
        <f>MID($B19,3,1)</f>
        <v>1</v>
      </c>
    </row>
    <row r="23" spans="1:35" s="782" customFormat="1" ht="12.9" customHeight="1">
      <c r="A23" s="782" t="str">
        <f t="shared" si="0"/>
        <v>10</v>
      </c>
      <c r="B23" s="902" t="str">
        <f t="shared" si="1"/>
        <v>00010000</v>
      </c>
      <c r="C23" s="1150"/>
      <c r="D23" s="1151"/>
      <c r="E23" s="1151"/>
      <c r="F23" s="1152"/>
      <c r="G23" s="897">
        <v>10</v>
      </c>
      <c r="H23" s="920"/>
      <c r="I23" s="908" t="str">
        <f>RIGHT(B14,3)</f>
        <v>011</v>
      </c>
      <c r="J23" s="908"/>
      <c r="K23" s="1133"/>
      <c r="L23" s="1156" t="s">
        <v>742</v>
      </c>
      <c r="M23" s="1157"/>
      <c r="N23" s="1157"/>
      <c r="O23" s="1158"/>
      <c r="P23" s="891" t="str">
        <f>MID($B19,4,1)</f>
        <v>0</v>
      </c>
    </row>
    <row r="24" spans="1:35" s="782" customFormat="1" ht="12.9" customHeight="1">
      <c r="A24" s="782" t="str">
        <f t="shared" si="0"/>
        <v>47</v>
      </c>
      <c r="B24" s="902" t="str">
        <f t="shared" si="1"/>
        <v>01000111</v>
      </c>
      <c r="C24" s="1150"/>
      <c r="D24" s="1151"/>
      <c r="E24" s="1151"/>
      <c r="F24" s="1152"/>
      <c r="G24" s="897">
        <v>11</v>
      </c>
      <c r="H24" s="920"/>
      <c r="I24" s="908" t="str">
        <f>LEFT(B15,3)</f>
        <v>100</v>
      </c>
      <c r="J24" s="908"/>
      <c r="K24" s="1133"/>
      <c r="L24" s="1159"/>
      <c r="M24" s="1160"/>
      <c r="N24" s="1160"/>
      <c r="O24" s="1161"/>
      <c r="P24" s="891" t="str">
        <f>MID($B19,5,1)</f>
        <v>0</v>
      </c>
    </row>
    <row r="25" spans="1:35" s="782" customFormat="1" ht="12.9" customHeight="1">
      <c r="A25" s="782" t="str">
        <f t="shared" si="0"/>
        <v>98</v>
      </c>
      <c r="B25" s="902" t="str">
        <f t="shared" si="1"/>
        <v>10011000</v>
      </c>
      <c r="C25" s="1150"/>
      <c r="D25" s="1151"/>
      <c r="E25" s="1151"/>
      <c r="F25" s="1152"/>
      <c r="G25" s="897">
        <v>12</v>
      </c>
      <c r="H25" s="920"/>
      <c r="I25" s="908" t="str">
        <f>RIGHT(B15,5)</f>
        <v>00010</v>
      </c>
      <c r="J25" s="908"/>
      <c r="K25" s="1133"/>
      <c r="L25" s="1159"/>
      <c r="M25" s="1160"/>
      <c r="N25" s="1160"/>
      <c r="O25" s="1161"/>
      <c r="P25" s="891" t="str">
        <f>MID($B19,6,1)</f>
        <v>0</v>
      </c>
    </row>
    <row r="26" spans="1:35" s="782" customFormat="1" ht="12.9" customHeight="1">
      <c r="A26" s="782" t="str">
        <f t="shared" si="0"/>
        <v>70</v>
      </c>
      <c r="B26" s="902" t="str">
        <f t="shared" si="1"/>
        <v>01110000</v>
      </c>
      <c r="C26" s="1150"/>
      <c r="D26" s="1151"/>
      <c r="E26" s="1151"/>
      <c r="F26" s="1152"/>
      <c r="G26" s="897">
        <v>13</v>
      </c>
      <c r="H26" s="920"/>
      <c r="K26" s="1133"/>
      <c r="L26" s="1159"/>
      <c r="M26" s="1160"/>
      <c r="N26" s="1160"/>
      <c r="O26" s="1161"/>
      <c r="P26" s="891" t="str">
        <f>MID($B19,7,1)</f>
        <v>0</v>
      </c>
    </row>
    <row r="27" spans="1:35" s="782" customFormat="1" ht="12.9" customHeight="1" thickBot="1">
      <c r="A27" s="782" t="str">
        <f t="shared" si="0"/>
        <v>54</v>
      </c>
      <c r="B27" s="902" t="str">
        <f t="shared" si="1"/>
        <v>01010100</v>
      </c>
      <c r="C27" s="1153"/>
      <c r="D27" s="1154"/>
      <c r="E27" s="1154"/>
      <c r="F27" s="1155"/>
      <c r="G27" s="897">
        <v>14</v>
      </c>
      <c r="H27" s="921"/>
      <c r="K27" s="1134"/>
      <c r="L27" s="1162"/>
      <c r="M27" s="1163"/>
      <c r="N27" s="1163"/>
      <c r="O27" s="1164"/>
      <c r="P27" s="891" t="str">
        <f>MID($B19,8,1)</f>
        <v>0</v>
      </c>
    </row>
    <row r="28" spans="1:35" s="782" customFormat="1" ht="12.9" customHeight="1" thickBot="1">
      <c r="A28" s="782" t="str">
        <f t="shared" si="0"/>
        <v>11</v>
      </c>
      <c r="B28" s="902" t="str">
        <f t="shared" si="1"/>
        <v>00010001</v>
      </c>
      <c r="C28" s="922">
        <f>BIN2DEC(RIGHT(B28,6))</f>
        <v>17</v>
      </c>
      <c r="D28" s="923"/>
      <c r="E28" s="923"/>
      <c r="F28" s="924"/>
      <c r="G28" s="897">
        <v>15</v>
      </c>
      <c r="H28" s="925" t="s">
        <v>158</v>
      </c>
      <c r="I28" s="926" t="str">
        <f>IF(C28=2,"Message Valid",IF(C28=4,"Message Valid",IF(C28=6,"Message Valid",IF(C28=8,"Message Valid",IF(C28=9,"Message Valid",IF(C28=16,"Message Valid",IF(C28=17,"Message Valid","Message Unsupported")))))))</f>
        <v>Message Valid</v>
      </c>
    </row>
    <row r="29" spans="1:35" s="782" customFormat="1" ht="12.9" customHeight="1" thickBot="1">
      <c r="A29" s="927" t="str">
        <f t="shared" si="0"/>
        <v>49</v>
      </c>
      <c r="B29" s="902" t="str">
        <f t="shared" si="1"/>
        <v>01001001</v>
      </c>
      <c r="C29" s="916">
        <f>HEX2DEC(A29) +BIN2DEC(LEFT( B28,2)) *256</f>
        <v>73</v>
      </c>
      <c r="D29" s="928"/>
      <c r="E29" s="928"/>
      <c r="F29" s="928"/>
      <c r="G29" s="929">
        <v>16</v>
      </c>
      <c r="H29" s="930" t="s">
        <v>160</v>
      </c>
      <c r="I29" s="927"/>
      <c r="J29" s="927"/>
      <c r="K29" s="927"/>
      <c r="L29" s="927"/>
      <c r="M29" s="927"/>
      <c r="N29" s="927"/>
      <c r="O29" s="927"/>
      <c r="P29" s="927"/>
      <c r="Q29" s="927"/>
      <c r="R29" s="927"/>
      <c r="S29" s="927"/>
      <c r="T29" s="927"/>
      <c r="U29" s="927"/>
      <c r="V29" s="927"/>
      <c r="W29" s="927"/>
      <c r="X29" s="927"/>
      <c r="Y29" s="927"/>
      <c r="Z29" s="927"/>
      <c r="AA29" s="927"/>
      <c r="AB29" s="927"/>
      <c r="AC29" s="927"/>
      <c r="AD29" s="927"/>
      <c r="AE29" s="927"/>
      <c r="AF29" s="927"/>
      <c r="AG29" s="927"/>
      <c r="AH29" s="927"/>
      <c r="AI29" s="927"/>
    </row>
    <row r="30" spans="1:35" s="782" customFormat="1" ht="12.9" customHeight="1">
      <c r="A30" s="1124" t="s">
        <v>252</v>
      </c>
      <c r="B30" s="1124"/>
      <c r="C30" s="931"/>
      <c r="D30" s="931"/>
      <c r="E30" s="931"/>
      <c r="F30" s="931"/>
      <c r="G30" s="782">
        <f ca="1">FIND(",",A47,1)</f>
        <v>1</v>
      </c>
      <c r="H30" s="932" t="s">
        <v>136</v>
      </c>
    </row>
    <row r="31" spans="1:35" s="782" customFormat="1" ht="12.9" customHeight="1">
      <c r="A31" s="1125"/>
      <c r="B31" s="1125"/>
      <c r="C31" s="933" t="str">
        <f t="shared" ref="C31:C42" ca="1" si="2">MID($A$47,G30+1,G31-G30-1)</f>
        <v>95</v>
      </c>
      <c r="D31" s="933"/>
      <c r="E31" s="933"/>
      <c r="F31" s="933"/>
      <c r="G31" s="782">
        <f t="shared" ref="G31:G41" ca="1" si="3">FIND(",",$A$47,1+G30)</f>
        <v>4</v>
      </c>
      <c r="H31" s="932" t="s">
        <v>251</v>
      </c>
    </row>
    <row r="32" spans="1:35" s="782" customFormat="1" ht="12.9" customHeight="1">
      <c r="A32" s="1125"/>
      <c r="B32" s="1125"/>
      <c r="C32" s="933" t="str">
        <f t="shared" ca="1" si="2"/>
        <v>134442.0</v>
      </c>
      <c r="D32" s="933"/>
      <c r="E32" s="933"/>
      <c r="F32" s="933"/>
      <c r="G32" s="782">
        <f t="shared" ca="1" si="3"/>
        <v>13</v>
      </c>
      <c r="H32" s="932" t="s">
        <v>125</v>
      </c>
    </row>
    <row r="33" spans="1:8" s="782" customFormat="1" ht="12.9" customHeight="1">
      <c r="A33" s="1125"/>
      <c r="B33" s="1125"/>
      <c r="C33" s="933" t="str">
        <f t="shared" ca="1" si="2"/>
        <v>5255.9950N</v>
      </c>
      <c r="D33" s="933"/>
      <c r="E33" s="933"/>
      <c r="F33" s="933"/>
      <c r="G33" s="782">
        <f t="shared" ca="1" si="3"/>
        <v>24</v>
      </c>
      <c r="H33" s="932" t="s">
        <v>126</v>
      </c>
    </row>
    <row r="34" spans="1:8" s="782" customFormat="1" ht="12.9" customHeight="1">
      <c r="A34" s="1125"/>
      <c r="B34" s="1125"/>
      <c r="C34" s="933" t="str">
        <f t="shared" ca="1" si="2"/>
        <v>00832.4417W</v>
      </c>
      <c r="D34" s="933"/>
      <c r="E34" s="933"/>
      <c r="F34" s="933"/>
      <c r="G34" s="782">
        <f t="shared" ca="1" si="3"/>
        <v>36</v>
      </c>
      <c r="H34" s="932" t="s">
        <v>127</v>
      </c>
    </row>
    <row r="35" spans="1:8" s="782" customFormat="1" ht="12.9" customHeight="1">
      <c r="A35" s="1125"/>
      <c r="B35" s="1125"/>
      <c r="C35" s="933" t="str">
        <f t="shared" ca="1" si="2"/>
        <v>1.9</v>
      </c>
      <c r="D35" s="933"/>
      <c r="E35" s="933"/>
      <c r="F35" s="933"/>
      <c r="G35" s="782">
        <f t="shared" ca="1" si="3"/>
        <v>40</v>
      </c>
      <c r="H35" s="932" t="s">
        <v>128</v>
      </c>
    </row>
    <row r="36" spans="1:8" s="782" customFormat="1" ht="12.9" customHeight="1">
      <c r="A36" s="1125"/>
      <c r="B36" s="1125"/>
      <c r="C36" s="933" t="str">
        <f t="shared" ca="1" si="2"/>
        <v>127.8</v>
      </c>
      <c r="D36" s="933"/>
      <c r="E36" s="933"/>
      <c r="F36" s="933"/>
      <c r="G36" s="782">
        <f t="shared" ca="1" si="3"/>
        <v>46</v>
      </c>
      <c r="H36" s="932" t="s">
        <v>129</v>
      </c>
    </row>
    <row r="37" spans="1:8" s="782" customFormat="1" ht="12.9" customHeight="1">
      <c r="A37" s="1125"/>
      <c r="B37" s="1125"/>
      <c r="C37" s="933" t="str">
        <f t="shared" ca="1" si="2"/>
        <v>2</v>
      </c>
      <c r="D37" s="933"/>
      <c r="E37" s="933"/>
      <c r="F37" s="933"/>
      <c r="G37" s="782">
        <f t="shared" ca="1" si="3"/>
        <v>48</v>
      </c>
      <c r="H37" s="932" t="s">
        <v>130</v>
      </c>
    </row>
    <row r="38" spans="1:8" s="782" customFormat="1" ht="12.9" customHeight="1">
      <c r="A38" s="1125"/>
      <c r="B38" s="1125"/>
      <c r="C38" s="933" t="str">
        <f t="shared" ca="1" si="2"/>
        <v>0.00</v>
      </c>
      <c r="D38" s="933"/>
      <c r="E38" s="933"/>
      <c r="F38" s="933"/>
      <c r="G38" s="782">
        <f t="shared" ca="1" si="3"/>
        <v>53</v>
      </c>
      <c r="H38" s="932" t="s">
        <v>131</v>
      </c>
    </row>
    <row r="39" spans="1:8" s="782" customFormat="1" ht="12.9" customHeight="1">
      <c r="A39" s="1125"/>
      <c r="B39" s="1125"/>
      <c r="C39" s="933" t="str">
        <f t="shared" ca="1" si="2"/>
        <v>0.0</v>
      </c>
      <c r="D39" s="933"/>
      <c r="E39" s="933"/>
      <c r="F39" s="933"/>
      <c r="G39" s="782">
        <f t="shared" ca="1" si="3"/>
        <v>57</v>
      </c>
      <c r="H39" s="932" t="s">
        <v>132</v>
      </c>
    </row>
    <row r="40" spans="1:8" s="782" customFormat="1" ht="12.9" customHeight="1">
      <c r="A40" s="1125"/>
      <c r="B40" s="1125"/>
      <c r="C40" s="933" t="str">
        <f t="shared" ca="1" si="2"/>
        <v>0.0</v>
      </c>
      <c r="D40" s="933"/>
      <c r="E40" s="933"/>
      <c r="F40" s="933"/>
      <c r="G40" s="782">
        <f t="shared" ca="1" si="3"/>
        <v>61</v>
      </c>
      <c r="H40" s="932" t="s">
        <v>133</v>
      </c>
    </row>
    <row r="41" spans="1:8" s="782" customFormat="1" ht="12.9" customHeight="1">
      <c r="A41" s="1125"/>
      <c r="B41" s="1125"/>
      <c r="C41" s="933" t="str">
        <f t="shared" ca="1" si="2"/>
        <v>021015</v>
      </c>
      <c r="D41" s="933"/>
      <c r="E41" s="933"/>
      <c r="F41" s="933"/>
      <c r="G41" s="782">
        <f t="shared" ca="1" si="3"/>
        <v>68</v>
      </c>
      <c r="H41" s="932" t="s">
        <v>134</v>
      </c>
    </row>
    <row r="42" spans="1:8" s="782" customFormat="1" ht="12.9" customHeight="1">
      <c r="A42" s="1125"/>
      <c r="B42" s="1125"/>
      <c r="C42" s="933" t="str">
        <f t="shared" ca="1" si="2"/>
        <v>04</v>
      </c>
      <c r="D42" s="933"/>
      <c r="E42" s="933"/>
      <c r="F42" s="933"/>
      <c r="G42" s="782">
        <f ca="1">FIND(",",$A$47,1+G41)</f>
        <v>71</v>
      </c>
      <c r="H42" s="932" t="s">
        <v>135</v>
      </c>
    </row>
    <row r="43" spans="1:8" s="782" customFormat="1" ht="12.9" customHeight="1">
      <c r="A43" s="1125"/>
      <c r="B43" s="1125"/>
      <c r="C43" s="933"/>
      <c r="D43" s="933"/>
      <c r="E43" s="933"/>
      <c r="F43" s="933"/>
      <c r="H43" s="932" t="s">
        <v>136</v>
      </c>
    </row>
    <row r="44" spans="1:8" s="782" customFormat="1" ht="12.9" customHeight="1">
      <c r="H44" s="934" t="s">
        <v>85</v>
      </c>
    </row>
    <row r="45" spans="1:8" s="782" customFormat="1" ht="12.9" customHeight="1">
      <c r="H45" s="935"/>
    </row>
    <row r="46" spans="1:8" s="782" customFormat="1" ht="12.9" customHeight="1"/>
    <row r="47" spans="1:8" s="782" customFormat="1" ht="12.9" customHeight="1">
      <c r="A47" s="936" t="str">
        <f ca="1">A498</f>
        <v>,95,134442.0,5255.9950N,00832.4417W,1.9,127.8,2,0.00,0.0,0.0,021015,04,</v>
      </c>
    </row>
    <row r="48" spans="1:8" s="782" customFormat="1" ht="12.9" customHeight="1"/>
    <row r="49" spans="1:37" s="782" customFormat="1" ht="12.9" customHeight="1"/>
    <row r="50" spans="1:37" s="782" customFormat="1" ht="12.9" customHeight="1"/>
    <row r="51" spans="1:37" s="782" customFormat="1" ht="12.9" customHeight="1">
      <c r="G51" s="897"/>
    </row>
    <row r="52" spans="1:37" s="782" customFormat="1" ht="12.9" customHeight="1">
      <c r="G52" s="897"/>
    </row>
    <row r="53" spans="1:37" s="782" customFormat="1" ht="12.9" customHeight="1">
      <c r="G53" s="897"/>
    </row>
    <row r="54" spans="1:37" s="782" customFormat="1" ht="12.9" customHeight="1">
      <c r="G54" s="897"/>
    </row>
    <row r="55" spans="1:37" s="782" customFormat="1" ht="12.9" customHeight="1">
      <c r="A55" s="937" t="s">
        <v>253</v>
      </c>
      <c r="B55" s="937"/>
      <c r="C55" s="937"/>
      <c r="D55" s="937"/>
      <c r="E55" s="937"/>
      <c r="F55" s="937"/>
      <c r="G55" s="937"/>
      <c r="H55" s="937"/>
      <c r="I55" s="937"/>
      <c r="J55" s="937"/>
      <c r="K55" s="937"/>
      <c r="L55" s="937"/>
      <c r="M55" s="937"/>
    </row>
    <row r="56" spans="1:37" ht="12.9" hidden="1" customHeight="1">
      <c r="A56" s="938" t="str">
        <f t="shared" ref="A56:A63" si="4">MID($H$1,$G$9+2*G56,2)</f>
        <v>2C</v>
      </c>
      <c r="B56" s="939" t="str">
        <f>HEX2BIN(A56,8)</f>
        <v>00101100</v>
      </c>
      <c r="C56" s="1126">
        <f>HEX2DEC(A56) * 256 +HEX2DEC( A57)</f>
        <v>11321</v>
      </c>
      <c r="D56" s="940"/>
      <c r="E56" s="940"/>
      <c r="F56" s="940"/>
      <c r="G56" s="941">
        <v>17</v>
      </c>
      <c r="H56" s="942" t="s">
        <v>245</v>
      </c>
      <c r="I56" s="156"/>
      <c r="J56" s="943">
        <v>1</v>
      </c>
      <c r="K56" s="156"/>
      <c r="L56" s="156"/>
      <c r="M56" s="156"/>
      <c r="N56" s="156"/>
      <c r="O56" s="156"/>
      <c r="P56" s="156"/>
      <c r="Q56" s="156"/>
      <c r="R56" s="156"/>
      <c r="S56" s="156"/>
      <c r="T56" s="156"/>
      <c r="U56" s="156"/>
      <c r="V56" s="156"/>
      <c r="W56" s="156"/>
      <c r="X56" s="156"/>
      <c r="Y56" s="156"/>
      <c r="Z56" s="156"/>
      <c r="AA56" s="156"/>
    </row>
    <row r="57" spans="1:37" ht="12.9" hidden="1" customHeight="1">
      <c r="A57" s="938" t="str">
        <f t="shared" si="4"/>
        <v>39</v>
      </c>
      <c r="B57" s="939" t="s">
        <v>2</v>
      </c>
      <c r="C57" s="1127"/>
      <c r="D57" s="928"/>
      <c r="E57" s="928"/>
      <c r="F57" s="928"/>
      <c r="G57" s="941">
        <v>18</v>
      </c>
      <c r="H57" s="944"/>
      <c r="I57" s="156"/>
      <c r="J57" s="943">
        <v>2</v>
      </c>
      <c r="K57" s="156"/>
      <c r="L57" s="156"/>
      <c r="M57" s="156"/>
      <c r="N57" s="156"/>
      <c r="O57" s="156"/>
      <c r="P57" s="156"/>
      <c r="Q57" s="156"/>
      <c r="R57" s="156"/>
      <c r="S57" s="156"/>
      <c r="T57" s="156"/>
      <c r="U57" s="156"/>
      <c r="V57" s="156"/>
      <c r="W57" s="156"/>
      <c r="X57" s="156"/>
      <c r="Y57" s="156"/>
      <c r="Z57" s="156"/>
      <c r="AA57" s="156"/>
    </row>
    <row r="58" spans="1:37" ht="12.9" hidden="1" customHeight="1">
      <c r="A58" s="938" t="str">
        <f>MID($H$1,$G$9+2*G58,2)</f>
        <v>35</v>
      </c>
      <c r="B58" s="939" t="str">
        <f>RIGHT(HEX2BIN(A58,8),5)</f>
        <v>10101</v>
      </c>
      <c r="C58" s="945" t="str">
        <f>BIN2DEC(LEFT(HEX2BIN(A58,8),3)) &amp; " Try Tickets Remaining"</f>
        <v>1 Try Tickets Remaining</v>
      </c>
      <c r="D58" s="928"/>
      <c r="E58" s="928"/>
      <c r="F58" s="928"/>
      <c r="G58" s="941">
        <v>19</v>
      </c>
      <c r="H58" s="946" t="s">
        <v>246</v>
      </c>
      <c r="I58" s="156"/>
      <c r="J58" s="943">
        <v>3</v>
      </c>
      <c r="K58" s="156"/>
      <c r="L58" s="156"/>
      <c r="M58" s="156"/>
      <c r="N58" s="156"/>
      <c r="O58" s="156"/>
      <c r="P58" s="156"/>
      <c r="Q58" s="156"/>
      <c r="R58" s="156"/>
      <c r="S58" s="156"/>
      <c r="T58" s="156"/>
      <c r="U58" s="156"/>
      <c r="V58" s="156"/>
      <c r="W58" s="156"/>
      <c r="X58" s="156"/>
      <c r="Y58" s="156"/>
      <c r="Z58" s="156"/>
      <c r="AA58" s="156"/>
    </row>
    <row r="59" spans="1:37" ht="13.5" hidden="1" customHeight="1">
      <c r="A59" s="938" t="str">
        <f t="shared" si="4"/>
        <v>2C</v>
      </c>
      <c r="B59" s="939"/>
      <c r="C59" s="945">
        <f>HEX2DEC(B60)</f>
        <v>11313</v>
      </c>
      <c r="D59" s="928"/>
      <c r="E59" s="928"/>
      <c r="F59" s="928"/>
      <c r="G59" s="941">
        <v>20</v>
      </c>
      <c r="H59" s="947" t="str">
        <f>IF(((BIN2DEC(I25)*10)+BIN2DEC( I24))&gt;30,"Energy Used mAh","Last Error Code")</f>
        <v>Last Error Code</v>
      </c>
      <c r="I59" s="156"/>
      <c r="J59" s="943">
        <v>4</v>
      </c>
      <c r="K59" s="156"/>
      <c r="L59" s="156"/>
      <c r="M59" s="156"/>
      <c r="N59" s="156"/>
      <c r="O59" s="156"/>
      <c r="P59" s="156"/>
      <c r="Q59" s="156"/>
      <c r="R59" s="156"/>
      <c r="S59" s="156"/>
      <c r="T59" s="156"/>
      <c r="U59" s="156"/>
      <c r="V59" s="156"/>
      <c r="W59" s="156"/>
      <c r="X59" s="156"/>
      <c r="Y59" s="156"/>
      <c r="Z59" s="156"/>
      <c r="AA59" s="156"/>
      <c r="AC59" s="948">
        <v>41388</v>
      </c>
      <c r="AD59" s="948"/>
      <c r="AE59" s="948"/>
      <c r="AF59" s="948"/>
      <c r="AH59" s="949"/>
      <c r="AI59" s="949"/>
      <c r="AJ59" s="949"/>
      <c r="AK59" s="949"/>
    </row>
    <row r="60" spans="1:37" ht="24" hidden="1" customHeight="1">
      <c r="A60" s="938" t="str">
        <f t="shared" si="4"/>
        <v>31</v>
      </c>
      <c r="B60" s="939" t="str">
        <f>A59 &amp; A60</f>
        <v>2C31</v>
      </c>
      <c r="C60" s="945"/>
      <c r="D60" s="928"/>
      <c r="E60" s="928"/>
      <c r="F60" s="928"/>
      <c r="G60" s="941">
        <v>21</v>
      </c>
      <c r="H60" s="944"/>
      <c r="I60" s="156"/>
      <c r="J60" s="943">
        <v>5</v>
      </c>
      <c r="K60" s="156"/>
      <c r="L60" s="156"/>
      <c r="M60" s="156"/>
      <c r="N60" s="156"/>
      <c r="O60" s="156"/>
      <c r="P60" s="156"/>
      <c r="Q60" s="156"/>
      <c r="R60" s="156"/>
      <c r="S60" s="156"/>
      <c r="T60" s="156"/>
      <c r="U60" s="156"/>
      <c r="V60" s="156"/>
      <c r="W60" s="156"/>
      <c r="X60" s="156"/>
      <c r="Y60" s="156"/>
      <c r="Z60" s="156"/>
      <c r="AA60" s="156"/>
      <c r="AC60" s="950"/>
      <c r="AD60" s="950"/>
      <c r="AE60" s="950"/>
      <c r="AF60" s="950"/>
      <c r="AH60" s="949"/>
      <c r="AI60" s="949"/>
      <c r="AJ60" s="949"/>
      <c r="AK60" s="949"/>
    </row>
    <row r="61" spans="1:37" ht="13.8" hidden="1">
      <c r="A61" s="88" t="str">
        <f t="shared" si="4"/>
        <v>33</v>
      </c>
      <c r="B61" s="89" t="str">
        <f>HEX2BIN(A61,8)</f>
        <v>00110011</v>
      </c>
      <c r="C61" s="428" t="str">
        <f>IF(MID(B61,1,1)="1","NB",IF(P21="1","CATM","2G"))</f>
        <v>CATM</v>
      </c>
      <c r="D61" s="1121">
        <f>HEX2DEC(MID(A61,2,7))</f>
        <v>3</v>
      </c>
      <c r="E61" s="772"/>
      <c r="F61" s="70"/>
      <c r="G61" s="91">
        <v>22</v>
      </c>
      <c r="H61" s="95" t="s">
        <v>1110</v>
      </c>
      <c r="I61" s="156"/>
      <c r="J61" s="943">
        <v>6</v>
      </c>
      <c r="K61" s="952">
        <v>41388</v>
      </c>
      <c r="L61" s="952"/>
      <c r="M61" s="952"/>
      <c r="N61" s="156"/>
      <c r="O61" s="156"/>
      <c r="P61" s="156"/>
      <c r="Q61" s="156"/>
      <c r="R61" s="156"/>
      <c r="S61" s="156"/>
      <c r="T61" s="156"/>
      <c r="U61" s="156"/>
      <c r="V61" s="156"/>
      <c r="W61" s="156"/>
      <c r="X61" s="156"/>
      <c r="Y61" s="156"/>
      <c r="Z61" s="156"/>
      <c r="AA61" s="156"/>
      <c r="AI61" s="949"/>
      <c r="AJ61" s="949"/>
      <c r="AK61" s="949"/>
    </row>
    <row r="62" spans="1:37" ht="13.8" hidden="1">
      <c r="A62" s="938" t="str">
        <f t="shared" si="4"/>
        <v>34</v>
      </c>
      <c r="B62" s="939" t="str">
        <f>HEX2BIN(A62,8)</f>
        <v>00110100</v>
      </c>
      <c r="C62" s="953">
        <f>(IF(A62="00",1,IF(A62="80",15,BIN2DEC(RIGHT(  B62,7))*15))) /1440</f>
        <v>0.54166666666666663</v>
      </c>
      <c r="D62" s="928"/>
      <c r="E62" s="928"/>
      <c r="F62" s="928"/>
      <c r="G62" s="941">
        <v>23</v>
      </c>
      <c r="H62" s="946" t="s">
        <v>247</v>
      </c>
      <c r="J62" s="943">
        <v>7</v>
      </c>
      <c r="K62" s="955">
        <f>IF(LEFT($B$62,1)="1",15/(24*60),1/(24*60))</f>
        <v>6.9444444444444447E-4</v>
      </c>
      <c r="L62" s="956" t="s">
        <v>256</v>
      </c>
      <c r="M62" s="156"/>
      <c r="N62" s="957"/>
      <c r="O62" s="957"/>
      <c r="P62" s="156"/>
      <c r="Q62" s="156" t="s">
        <v>122</v>
      </c>
      <c r="R62" s="181"/>
      <c r="S62" s="156">
        <f>'822 CC'!C47</f>
        <v>0</v>
      </c>
      <c r="T62" s="156" t="s">
        <v>255</v>
      </c>
      <c r="U62" s="156"/>
      <c r="X62" s="156"/>
      <c r="Y62" s="181"/>
      <c r="Z62" s="156"/>
      <c r="AA62" s="156" t="s">
        <v>221</v>
      </c>
      <c r="AB62" s="156" t="s">
        <v>255</v>
      </c>
    </row>
    <row r="63" spans="1:37" ht="13.8" hidden="1">
      <c r="A63" s="938" t="str">
        <f t="shared" si="4"/>
        <v>34</v>
      </c>
      <c r="B63" s="939" t="str">
        <f>HEX2BIN(A63,8)</f>
        <v>00110100</v>
      </c>
      <c r="C63" s="945">
        <f>HEX2DEC(A63)*5</f>
        <v>260</v>
      </c>
      <c r="D63" s="928"/>
      <c r="E63" s="928"/>
      <c r="F63" s="928"/>
      <c r="G63" s="941">
        <v>24</v>
      </c>
      <c r="H63" s="958" t="s">
        <v>248</v>
      </c>
      <c r="I63" s="156"/>
      <c r="J63" s="943">
        <v>8</v>
      </c>
      <c r="K63" s="1028"/>
      <c r="L63" s="1028"/>
      <c r="M63" s="231"/>
      <c r="N63" s="959"/>
      <c r="O63" s="960"/>
      <c r="P63" s="188"/>
      <c r="Q63" s="188">
        <f>(IF(A62="00",1,IF(A62="80",15,BIN2DEC(RIGHT(  B62,7))*15)))</f>
        <v>780</v>
      </c>
      <c r="R63" s="188">
        <f>Q63/60</f>
        <v>13</v>
      </c>
      <c r="S63" s="188">
        <f>R63/24</f>
        <v>0.54166666666666663</v>
      </c>
      <c r="T63" s="231">
        <f>S63/7</f>
        <v>7.738095238095237E-2</v>
      </c>
      <c r="U63" s="156"/>
      <c r="V63" s="156"/>
      <c r="W63" s="156"/>
      <c r="X63" s="156"/>
      <c r="Y63" s="156"/>
      <c r="Z63" s="156"/>
      <c r="AA63" s="156"/>
    </row>
    <row r="64" spans="1:37" ht="13.8" hidden="1">
      <c r="A64" s="938" t="str">
        <f>MID($H$1,$G$9+2*G64,2)</f>
        <v>34</v>
      </c>
      <c r="B64" s="939" t="str">
        <f>HEX2BIN(A64,8)</f>
        <v>00110100</v>
      </c>
      <c r="C64" s="961">
        <f>(BIN2DEC(B58)/24)+(BIN2DEC(B64)/1440)+$K$61</f>
        <v>41388.911111111112</v>
      </c>
      <c r="D64" s="1030"/>
      <c r="E64" s="928"/>
      <c r="F64" s="928"/>
      <c r="G64" s="941">
        <v>25</v>
      </c>
      <c r="H64" s="946" t="s">
        <v>249</v>
      </c>
      <c r="I64" s="156"/>
      <c r="J64" s="943">
        <v>9</v>
      </c>
      <c r="K64" s="156"/>
      <c r="L64" s="156"/>
      <c r="M64" s="156"/>
      <c r="N64" s="156"/>
      <c r="O64" s="1029"/>
      <c r="P64" s="156"/>
      <c r="Q64" s="156"/>
      <c r="R64" s="156"/>
      <c r="S64" s="156"/>
      <c r="T64" s="156"/>
      <c r="U64" s="156"/>
      <c r="V64" s="156"/>
      <c r="W64" s="156"/>
      <c r="X64" s="156"/>
      <c r="Y64" s="156"/>
      <c r="Z64" s="156"/>
      <c r="AA64" s="156"/>
      <c r="AE64" s="936"/>
      <c r="AF64" s="936"/>
      <c r="AG64" s="936"/>
      <c r="AH64" s="936"/>
      <c r="AI64" s="936"/>
    </row>
    <row r="65" spans="1:38" ht="13.8" hidden="1">
      <c r="A65" s="938"/>
      <c r="B65" s="962" t="s">
        <v>86</v>
      </c>
      <c r="C65" s="962" t="s">
        <v>311</v>
      </c>
      <c r="D65" s="962" t="s">
        <v>312</v>
      </c>
      <c r="E65" s="962" t="s">
        <v>313</v>
      </c>
      <c r="F65" s="962" t="s">
        <v>89</v>
      </c>
      <c r="G65" s="963"/>
      <c r="H65" s="184"/>
      <c r="I65" s="156"/>
      <c r="J65" s="943"/>
      <c r="K65" s="156"/>
      <c r="L65" s="156"/>
      <c r="M65" s="156"/>
      <c r="N65" s="156"/>
      <c r="O65" s="156"/>
      <c r="P65" s="156"/>
      <c r="Q65" s="156"/>
      <c r="R65" s="156"/>
      <c r="S65" s="156"/>
      <c r="T65" s="156"/>
      <c r="U65" s="156"/>
      <c r="V65" s="156"/>
      <c r="W65" s="156"/>
      <c r="X65" s="156"/>
      <c r="Y65" s="156"/>
      <c r="Z65" s="156"/>
      <c r="AA65" s="156"/>
      <c r="AE65" s="936"/>
      <c r="AF65" s="936"/>
      <c r="AG65" s="936"/>
      <c r="AH65" s="936"/>
      <c r="AI65" s="936"/>
    </row>
    <row r="66" spans="1:38" ht="12.75" hidden="1" customHeight="1">
      <c r="A66" s="964" t="str">
        <f>MID($H$1,$G$9+2*G66,8)</f>
        <v>322E302C</v>
      </c>
      <c r="B66" s="965">
        <f>IF(OR($P$6="1",LEFT($B$62,1)="0"),$C$64,IF((($C$64/$K$62)-TRUNC($C$64/$K$62))=0,$C$64,$C$64-MOD($C$64,$K$62)))</f>
        <v>41388.911111111112</v>
      </c>
      <c r="C66" s="966">
        <f t="shared" ref="C66:C93" si="5">(BIN2DEC(RIGHT(HEX2BIN(M66,8),2))) *256+HEX2DEC( N66)</f>
        <v>44</v>
      </c>
      <c r="D66" s="966">
        <f t="shared" ref="D66:D93" si="6">INT(HEX2DEC(M66)/4)</f>
        <v>12</v>
      </c>
      <c r="E66" s="966">
        <f t="shared" ref="E66:E93" si="7">HEX2DEC(K66)</f>
        <v>50</v>
      </c>
      <c r="F66" s="399">
        <f t="shared" ref="F66:F93" si="8">ROUNDDOWN((HEX2DEC(L66)/2),0)-30</f>
        <v>-7</v>
      </c>
      <c r="G66" s="967">
        <f>G64+1</f>
        <v>26</v>
      </c>
      <c r="H66" s="968" t="s">
        <v>90</v>
      </c>
      <c r="I66" s="231">
        <v>1</v>
      </c>
      <c r="J66" s="943">
        <f>T63*28</f>
        <v>2.1666666666666665</v>
      </c>
      <c r="K66" s="960" t="str">
        <f>MID(A66,1,2)</f>
        <v>32</v>
      </c>
      <c r="L66" s="960" t="str">
        <f>MID(A66,3,2)</f>
        <v>2E</v>
      </c>
      <c r="M66" s="231" t="str">
        <f>MID(A66,5,2)</f>
        <v>30</v>
      </c>
      <c r="N66" s="960" t="str">
        <f>MID(A66,7,2)</f>
        <v>2C</v>
      </c>
      <c r="O66" s="231"/>
      <c r="P66" s="164"/>
      <c r="Q66" s="164"/>
      <c r="R66" s="164"/>
      <c r="S66" s="164"/>
      <c r="T66" s="156"/>
      <c r="U66" s="156"/>
      <c r="V66" s="156"/>
      <c r="W66" s="181"/>
      <c r="X66" s="181"/>
      <c r="Y66" s="928"/>
      <c r="Z66" s="181"/>
      <c r="AA66" s="181"/>
      <c r="AB66" s="181"/>
      <c r="AC66" s="181"/>
      <c r="AD66" s="181"/>
      <c r="AL66" s="969" t="str">
        <f t="shared" ref="AL66:AL93" si="9">"DataLog["&amp;I66-1&amp;"] = 0x"&amp;A66&amp;";"</f>
        <v>DataLog[0] = 0x322E302C;</v>
      </c>
    </row>
    <row r="67" spans="1:38" hidden="1">
      <c r="A67" s="964" t="str">
        <f t="shared" ref="A67:A94" si="10">MID($H$1,$G$9+2*G67,8)</f>
        <v>35323535</v>
      </c>
      <c r="B67" s="955">
        <f>IF(C$28=4,$B$66-(I66*$C$62),IF(OR($P$4="1",$P$6="1"),$B$66,IF($P$8="1",$B$66-(I66*$K$62),$B$66-(I66*$K$62))))</f>
        <v>41388.910416666666</v>
      </c>
      <c r="C67" s="181">
        <f t="shared" si="5"/>
        <v>309</v>
      </c>
      <c r="D67" s="181">
        <f t="shared" si="6"/>
        <v>13</v>
      </c>
      <c r="E67" s="181">
        <f t="shared" si="7"/>
        <v>53</v>
      </c>
      <c r="F67" s="69">
        <f t="shared" si="8"/>
        <v>-5</v>
      </c>
      <c r="G67" s="941">
        <f>G66+4</f>
        <v>30</v>
      </c>
      <c r="H67" s="934" t="s">
        <v>91</v>
      </c>
      <c r="I67" s="231">
        <v>2</v>
      </c>
      <c r="J67" s="970">
        <f>J66-$T$63</f>
        <v>2.089285714285714</v>
      </c>
      <c r="K67" s="960" t="str">
        <f t="shared" ref="K67:K93" si="11">MID(A67,1,2)</f>
        <v>35</v>
      </c>
      <c r="L67" s="960" t="str">
        <f t="shared" ref="L67:L93" si="12">MID(A67,3,2)</f>
        <v>32</v>
      </c>
      <c r="M67" s="231" t="str">
        <f t="shared" ref="M67:M93" si="13">MID(A67,5,2)</f>
        <v>35</v>
      </c>
      <c r="N67" s="960" t="str">
        <f t="shared" ref="N67:N93" si="14">MID(A67,7,2)</f>
        <v>35</v>
      </c>
      <c r="O67" s="231"/>
      <c r="P67" s="164"/>
      <c r="Q67" s="164"/>
      <c r="R67" s="164"/>
      <c r="S67" s="164"/>
      <c r="T67" s="156"/>
      <c r="U67" s="156"/>
      <c r="V67" s="156"/>
      <c r="W67" s="181"/>
      <c r="X67" s="181"/>
      <c r="Y67" s="181"/>
      <c r="Z67" s="181"/>
      <c r="AA67" s="181"/>
      <c r="AB67" s="181"/>
      <c r="AC67" s="181"/>
      <c r="AD67" s="181"/>
      <c r="AE67" s="181"/>
      <c r="AF67" s="181"/>
      <c r="AG67" s="181"/>
      <c r="AH67" s="181"/>
      <c r="AI67" s="181"/>
      <c r="AL67" s="969" t="str">
        <f t="shared" si="9"/>
        <v>DataLog[1] = 0x35323535;</v>
      </c>
    </row>
    <row r="68" spans="1:38" ht="15.6" hidden="1">
      <c r="A68" s="964" t="str">
        <f t="shared" si="10"/>
        <v>2E393935</v>
      </c>
      <c r="B68" s="1027">
        <f t="shared" ref="B68:B93" si="15">IF(C$28=4,$B$66-(I67*$C$62),IF(OR($P$4="1",$P$6="1"),$B$66,IF($P$8="1",$B$66-(I67*$K$62),$B$66-(I67*$K$62))))</f>
        <v>41388.909722222226</v>
      </c>
      <c r="C68" s="966">
        <f t="shared" si="5"/>
        <v>309</v>
      </c>
      <c r="D68" s="966">
        <f t="shared" si="6"/>
        <v>14</v>
      </c>
      <c r="E68" s="966">
        <f t="shared" si="7"/>
        <v>46</v>
      </c>
      <c r="F68" s="399">
        <f t="shared" si="8"/>
        <v>-2</v>
      </c>
      <c r="G68" s="967">
        <f t="shared" ref="G68:G95" si="16">G67+4</f>
        <v>34</v>
      </c>
      <c r="H68" s="968" t="s">
        <v>92</v>
      </c>
      <c r="I68" s="231">
        <v>3</v>
      </c>
      <c r="J68" s="970">
        <f t="shared" ref="J68:J93" si="17">J67-$T$63</f>
        <v>2.0119047619047614</v>
      </c>
      <c r="K68" s="960" t="str">
        <f t="shared" si="11"/>
        <v>2E</v>
      </c>
      <c r="L68" s="960" t="str">
        <f t="shared" si="12"/>
        <v>39</v>
      </c>
      <c r="M68" s="231" t="str">
        <f t="shared" si="13"/>
        <v>39</v>
      </c>
      <c r="N68" s="960" t="str">
        <f t="shared" si="14"/>
        <v>35</v>
      </c>
      <c r="O68" s="231"/>
      <c r="P68" s="164"/>
      <c r="Q68" s="164"/>
      <c r="R68" s="164"/>
      <c r="S68" s="971"/>
      <c r="T68" s="181"/>
      <c r="U68" s="972"/>
      <c r="V68" s="181"/>
      <c r="W68" s="181"/>
      <c r="X68" s="181"/>
      <c r="Y68" s="181"/>
      <c r="Z68" s="181"/>
      <c r="AA68" s="181"/>
      <c r="AB68" s="181"/>
      <c r="AC68" s="181"/>
      <c r="AD68" s="181"/>
      <c r="AE68" s="181"/>
      <c r="AF68" s="181"/>
      <c r="AG68" s="181"/>
      <c r="AH68" s="181"/>
      <c r="AI68" s="181"/>
      <c r="AL68" s="969" t="str">
        <f t="shared" si="9"/>
        <v>DataLog[2] = 0x2E393935;</v>
      </c>
    </row>
    <row r="69" spans="1:38" ht="15.6" hidden="1">
      <c r="A69" s="964" t="str">
        <f t="shared" si="10"/>
        <v>304E2C30</v>
      </c>
      <c r="B69" s="955">
        <f t="shared" si="15"/>
        <v>41388.90902777778</v>
      </c>
      <c r="C69" s="181">
        <f t="shared" si="5"/>
        <v>48</v>
      </c>
      <c r="D69" s="181">
        <f t="shared" si="6"/>
        <v>11</v>
      </c>
      <c r="E69" s="181">
        <f t="shared" si="7"/>
        <v>48</v>
      </c>
      <c r="F69" s="69">
        <f t="shared" si="8"/>
        <v>9</v>
      </c>
      <c r="G69" s="941">
        <f t="shared" si="16"/>
        <v>38</v>
      </c>
      <c r="H69" s="934" t="s">
        <v>93</v>
      </c>
      <c r="I69" s="231">
        <v>4</v>
      </c>
      <c r="J69" s="970">
        <f t="shared" si="17"/>
        <v>1.9345238095238091</v>
      </c>
      <c r="K69" s="960" t="str">
        <f t="shared" si="11"/>
        <v>30</v>
      </c>
      <c r="L69" s="960" t="str">
        <f t="shared" si="12"/>
        <v>4E</v>
      </c>
      <c r="M69" s="231" t="str">
        <f t="shared" si="13"/>
        <v>2C</v>
      </c>
      <c r="N69" s="960" t="str">
        <f t="shared" si="14"/>
        <v>30</v>
      </c>
      <c r="O69" s="231"/>
      <c r="P69" s="164"/>
      <c r="Q69" s="164"/>
      <c r="R69" s="164"/>
      <c r="S69" s="941"/>
      <c r="T69" s="181"/>
      <c r="U69" s="972"/>
      <c r="V69" s="181"/>
      <c r="W69" s="181"/>
      <c r="X69" s="181"/>
      <c r="Y69" s="181"/>
      <c r="Z69" s="181"/>
      <c r="AA69" s="181"/>
      <c r="AB69" s="181"/>
      <c r="AC69" s="181"/>
      <c r="AD69" s="181"/>
      <c r="AE69" s="181"/>
      <c r="AF69" s="181"/>
      <c r="AG69" s="181"/>
      <c r="AH69" s="181"/>
      <c r="AI69" s="181"/>
      <c r="AL69" s="969" t="str">
        <f t="shared" si="9"/>
        <v>DataLog[3] = 0x304E2C30;</v>
      </c>
    </row>
    <row r="70" spans="1:38" hidden="1">
      <c r="A70" s="964" t="str">
        <f t="shared" si="10"/>
        <v>30383332</v>
      </c>
      <c r="B70" s="1027">
        <f t="shared" si="15"/>
        <v>41388.908333333333</v>
      </c>
      <c r="C70" s="966">
        <f t="shared" si="5"/>
        <v>818</v>
      </c>
      <c r="D70" s="966">
        <f t="shared" si="6"/>
        <v>12</v>
      </c>
      <c r="E70" s="966">
        <f t="shared" si="7"/>
        <v>48</v>
      </c>
      <c r="F70" s="399">
        <f t="shared" si="8"/>
        <v>-2</v>
      </c>
      <c r="G70" s="967">
        <f t="shared" si="16"/>
        <v>42</v>
      </c>
      <c r="H70" s="968" t="s">
        <v>94</v>
      </c>
      <c r="I70" s="231">
        <v>5</v>
      </c>
      <c r="J70" s="970">
        <f t="shared" si="17"/>
        <v>1.8571428571428568</v>
      </c>
      <c r="K70" s="960" t="str">
        <f t="shared" si="11"/>
        <v>30</v>
      </c>
      <c r="L70" s="960" t="str">
        <f t="shared" si="12"/>
        <v>38</v>
      </c>
      <c r="M70" s="231" t="str">
        <f t="shared" si="13"/>
        <v>33</v>
      </c>
      <c r="N70" s="960" t="str">
        <f t="shared" si="14"/>
        <v>32</v>
      </c>
      <c r="O70" s="231"/>
      <c r="P70" s="164"/>
      <c r="Q70" s="164"/>
      <c r="R70" s="164"/>
      <c r="S70" s="941"/>
      <c r="T70" s="181"/>
      <c r="U70" s="156"/>
      <c r="V70" s="181"/>
      <c r="W70" s="181"/>
      <c r="X70" s="181"/>
      <c r="Y70" s="181"/>
      <c r="Z70" s="156"/>
      <c r="AA70" s="156"/>
      <c r="AF70" s="181"/>
      <c r="AG70" s="181"/>
      <c r="AH70" s="181"/>
      <c r="AI70" s="181"/>
      <c r="AL70" s="969" t="str">
        <f t="shared" si="9"/>
        <v>DataLog[4] = 0x30383332;</v>
      </c>
    </row>
    <row r="71" spans="1:38" ht="15.6" hidden="1">
      <c r="A71" s="964" t="str">
        <f t="shared" si="10"/>
        <v>2E343431</v>
      </c>
      <c r="B71" s="955">
        <f t="shared" si="15"/>
        <v>41388.907638888893</v>
      </c>
      <c r="C71" s="181">
        <f t="shared" si="5"/>
        <v>49</v>
      </c>
      <c r="D71" s="181">
        <f t="shared" si="6"/>
        <v>13</v>
      </c>
      <c r="E71" s="181">
        <f t="shared" si="7"/>
        <v>46</v>
      </c>
      <c r="F71" s="69">
        <f t="shared" si="8"/>
        <v>-4</v>
      </c>
      <c r="G71" s="941">
        <f t="shared" si="16"/>
        <v>46</v>
      </c>
      <c r="H71" s="934" t="s">
        <v>95</v>
      </c>
      <c r="I71" s="231">
        <v>6</v>
      </c>
      <c r="J71" s="970">
        <f t="shared" si="17"/>
        <v>1.7797619047619044</v>
      </c>
      <c r="K71" s="960" t="str">
        <f t="shared" si="11"/>
        <v>2E</v>
      </c>
      <c r="L71" s="960" t="str">
        <f t="shared" si="12"/>
        <v>34</v>
      </c>
      <c r="M71" s="231" t="str">
        <f t="shared" si="13"/>
        <v>34</v>
      </c>
      <c r="N71" s="960" t="str">
        <f t="shared" si="14"/>
        <v>31</v>
      </c>
      <c r="O71" s="231"/>
      <c r="P71" s="164"/>
      <c r="Q71" s="164"/>
      <c r="R71" s="164"/>
      <c r="S71" s="941"/>
      <c r="T71" s="181"/>
      <c r="U71" s="972"/>
      <c r="V71" s="181"/>
      <c r="W71" s="181"/>
      <c r="X71" s="181"/>
      <c r="Y71" s="181"/>
      <c r="Z71" s="181"/>
      <c r="AA71" s="181"/>
      <c r="AB71" s="181"/>
      <c r="AC71" s="181"/>
      <c r="AD71" s="181"/>
      <c r="AE71" s="181"/>
      <c r="AF71" s="181"/>
      <c r="AG71" s="181"/>
      <c r="AH71" s="181"/>
      <c r="AI71" s="181"/>
      <c r="AL71" s="969" t="str">
        <f t="shared" si="9"/>
        <v>DataLog[5] = 0x2E343431;</v>
      </c>
    </row>
    <row r="72" spans="1:38" hidden="1">
      <c r="A72" s="964" t="str">
        <f t="shared" si="10"/>
        <v>37572C31</v>
      </c>
      <c r="B72" s="1027">
        <f t="shared" si="15"/>
        <v>41388.906944444447</v>
      </c>
      <c r="C72" s="966">
        <f t="shared" si="5"/>
        <v>49</v>
      </c>
      <c r="D72" s="966">
        <f t="shared" si="6"/>
        <v>11</v>
      </c>
      <c r="E72" s="966">
        <f t="shared" si="7"/>
        <v>55</v>
      </c>
      <c r="F72" s="399">
        <f t="shared" si="8"/>
        <v>13</v>
      </c>
      <c r="G72" s="967">
        <f t="shared" si="16"/>
        <v>50</v>
      </c>
      <c r="H72" s="968" t="s">
        <v>96</v>
      </c>
      <c r="I72" s="231">
        <v>7</v>
      </c>
      <c r="J72" s="970">
        <f t="shared" si="17"/>
        <v>1.7023809523809521</v>
      </c>
      <c r="K72" s="960" t="str">
        <f t="shared" si="11"/>
        <v>37</v>
      </c>
      <c r="L72" s="960" t="str">
        <f t="shared" si="12"/>
        <v>57</v>
      </c>
      <c r="M72" s="231" t="str">
        <f t="shared" si="13"/>
        <v>2C</v>
      </c>
      <c r="N72" s="960" t="str">
        <f t="shared" si="14"/>
        <v>31</v>
      </c>
      <c r="O72" s="231"/>
      <c r="P72" s="164"/>
      <c r="Q72" s="164"/>
      <c r="R72" s="164"/>
      <c r="S72" s="164"/>
      <c r="T72" s="156"/>
      <c r="U72" s="156"/>
      <c r="V72" s="156"/>
      <c r="W72" s="156"/>
      <c r="X72" s="156"/>
      <c r="Y72" s="156"/>
      <c r="Z72" s="156"/>
      <c r="AA72" s="156"/>
      <c r="AL72" s="969" t="str">
        <f t="shared" si="9"/>
        <v>DataLog[6] = 0x37572C31;</v>
      </c>
    </row>
    <row r="73" spans="1:38" hidden="1">
      <c r="A73" s="964" t="str">
        <f t="shared" si="10"/>
        <v>2E392C31</v>
      </c>
      <c r="B73" s="955">
        <f t="shared" si="15"/>
        <v>41388.90625</v>
      </c>
      <c r="C73" s="181">
        <f t="shared" si="5"/>
        <v>49</v>
      </c>
      <c r="D73" s="181">
        <f t="shared" si="6"/>
        <v>11</v>
      </c>
      <c r="E73" s="181">
        <f t="shared" si="7"/>
        <v>46</v>
      </c>
      <c r="F73" s="69">
        <f t="shared" si="8"/>
        <v>-2</v>
      </c>
      <c r="G73" s="941">
        <f t="shared" si="16"/>
        <v>54</v>
      </c>
      <c r="H73" s="934" t="s">
        <v>97</v>
      </c>
      <c r="I73" s="231">
        <v>8</v>
      </c>
      <c r="J73" s="970">
        <f t="shared" si="17"/>
        <v>1.6249999999999998</v>
      </c>
      <c r="K73" s="960" t="str">
        <f t="shared" si="11"/>
        <v>2E</v>
      </c>
      <c r="L73" s="960" t="str">
        <f t="shared" si="12"/>
        <v>39</v>
      </c>
      <c r="M73" s="231" t="str">
        <f t="shared" si="13"/>
        <v>2C</v>
      </c>
      <c r="N73" s="960" t="str">
        <f t="shared" si="14"/>
        <v>31</v>
      </c>
      <c r="O73" s="231"/>
      <c r="P73" s="164"/>
      <c r="Q73" s="164"/>
      <c r="R73" s="164"/>
      <c r="S73" s="164"/>
      <c r="T73" s="156"/>
      <c r="U73" s="156"/>
      <c r="V73" s="156"/>
      <c r="W73" s="156"/>
      <c r="X73" s="156"/>
      <c r="Y73" s="156"/>
      <c r="Z73" s="156"/>
      <c r="AA73" s="156"/>
      <c r="AL73" s="969" t="str">
        <f t="shared" si="9"/>
        <v>DataLog[7] = 0x2E392C31;</v>
      </c>
    </row>
    <row r="74" spans="1:38" hidden="1">
      <c r="A74" s="964" t="str">
        <f t="shared" si="10"/>
        <v>32372E38</v>
      </c>
      <c r="B74" s="1027">
        <f t="shared" si="15"/>
        <v>41388.905555555553</v>
      </c>
      <c r="C74" s="966">
        <f t="shared" si="5"/>
        <v>568</v>
      </c>
      <c r="D74" s="966">
        <f t="shared" si="6"/>
        <v>11</v>
      </c>
      <c r="E74" s="966">
        <f t="shared" si="7"/>
        <v>50</v>
      </c>
      <c r="F74" s="399">
        <f t="shared" si="8"/>
        <v>-3</v>
      </c>
      <c r="G74" s="967">
        <f t="shared" si="16"/>
        <v>58</v>
      </c>
      <c r="H74" s="968" t="s">
        <v>98</v>
      </c>
      <c r="I74" s="231">
        <v>9</v>
      </c>
      <c r="J74" s="970">
        <f t="shared" si="17"/>
        <v>1.5476190476190474</v>
      </c>
      <c r="K74" s="960" t="str">
        <f t="shared" si="11"/>
        <v>32</v>
      </c>
      <c r="L74" s="960" t="str">
        <f t="shared" si="12"/>
        <v>37</v>
      </c>
      <c r="M74" s="231" t="str">
        <f t="shared" si="13"/>
        <v>2E</v>
      </c>
      <c r="N74" s="960" t="str">
        <f t="shared" si="14"/>
        <v>38</v>
      </c>
      <c r="O74" s="231"/>
      <c r="P74" s="164"/>
      <c r="Q74" s="164"/>
      <c r="R74" s="164"/>
      <c r="S74" s="164"/>
      <c r="T74" s="156"/>
      <c r="U74" s="156"/>
      <c r="V74" s="156"/>
      <c r="W74" s="156"/>
      <c r="X74" s="156"/>
      <c r="Y74" s="156"/>
      <c r="Z74" s="156"/>
      <c r="AA74" s="156"/>
      <c r="AL74" s="969" t="str">
        <f t="shared" si="9"/>
        <v>DataLog[8] = 0x32372E38;</v>
      </c>
    </row>
    <row r="75" spans="1:38" hidden="1">
      <c r="A75" s="964" t="str">
        <f t="shared" si="10"/>
        <v>2C322C30</v>
      </c>
      <c r="B75" s="955">
        <f t="shared" si="15"/>
        <v>41388.904861111114</v>
      </c>
      <c r="C75" s="181">
        <f t="shared" si="5"/>
        <v>48</v>
      </c>
      <c r="D75" s="181">
        <f t="shared" si="6"/>
        <v>11</v>
      </c>
      <c r="E75" s="181">
        <f t="shared" si="7"/>
        <v>44</v>
      </c>
      <c r="F75" s="69">
        <f t="shared" si="8"/>
        <v>-5</v>
      </c>
      <c r="G75" s="941">
        <f t="shared" si="16"/>
        <v>62</v>
      </c>
      <c r="H75" s="934" t="s">
        <v>99</v>
      </c>
      <c r="I75" s="231">
        <v>10</v>
      </c>
      <c r="J75" s="970">
        <f t="shared" si="17"/>
        <v>1.4702380952380951</v>
      </c>
      <c r="K75" s="960" t="str">
        <f t="shared" si="11"/>
        <v>2C</v>
      </c>
      <c r="L75" s="960" t="str">
        <f t="shared" si="12"/>
        <v>32</v>
      </c>
      <c r="M75" s="231" t="str">
        <f t="shared" si="13"/>
        <v>2C</v>
      </c>
      <c r="N75" s="960" t="str">
        <f t="shared" si="14"/>
        <v>30</v>
      </c>
      <c r="O75" s="231"/>
      <c r="P75" s="164"/>
      <c r="Q75" s="164"/>
      <c r="R75" s="164"/>
      <c r="S75" s="164"/>
      <c r="T75" s="156"/>
      <c r="U75" s="156"/>
      <c r="V75" s="156"/>
      <c r="W75" s="156"/>
      <c r="X75" s="156"/>
      <c r="Y75" s="156"/>
      <c r="Z75" s="156"/>
      <c r="AA75" s="156"/>
      <c r="AL75" s="969" t="str">
        <f t="shared" si="9"/>
        <v>DataLog[9] = 0x2C322C30;</v>
      </c>
    </row>
    <row r="76" spans="1:38" hidden="1">
      <c r="A76" s="964" t="str">
        <f t="shared" si="10"/>
        <v>2E30302C</v>
      </c>
      <c r="B76" s="1027">
        <f t="shared" si="15"/>
        <v>41388.904166666667</v>
      </c>
      <c r="C76" s="966">
        <f t="shared" si="5"/>
        <v>44</v>
      </c>
      <c r="D76" s="966">
        <f t="shared" si="6"/>
        <v>12</v>
      </c>
      <c r="E76" s="966">
        <f t="shared" si="7"/>
        <v>46</v>
      </c>
      <c r="F76" s="399">
        <f t="shared" si="8"/>
        <v>-6</v>
      </c>
      <c r="G76" s="967">
        <f t="shared" si="16"/>
        <v>66</v>
      </c>
      <c r="H76" s="968" t="s">
        <v>100</v>
      </c>
      <c r="I76" s="231">
        <v>11</v>
      </c>
      <c r="J76" s="970">
        <f t="shared" si="17"/>
        <v>1.3928571428571428</v>
      </c>
      <c r="K76" s="960" t="str">
        <f t="shared" si="11"/>
        <v>2E</v>
      </c>
      <c r="L76" s="960" t="str">
        <f t="shared" si="12"/>
        <v>30</v>
      </c>
      <c r="M76" s="231" t="str">
        <f t="shared" si="13"/>
        <v>30</v>
      </c>
      <c r="N76" s="960" t="str">
        <f t="shared" si="14"/>
        <v>2C</v>
      </c>
      <c r="O76" s="231"/>
      <c r="P76" s="164"/>
      <c r="Q76" s="164"/>
      <c r="R76" s="164"/>
      <c r="S76" s="164"/>
      <c r="T76" s="156"/>
      <c r="U76" s="156"/>
      <c r="V76" s="156"/>
      <c r="W76" s="156"/>
      <c r="X76" s="156"/>
      <c r="Y76" s="156"/>
      <c r="Z76" s="156"/>
      <c r="AA76" s="156"/>
      <c r="AL76" s="969" t="str">
        <f t="shared" si="9"/>
        <v>DataLog[10] = 0x2E30302C;</v>
      </c>
    </row>
    <row r="77" spans="1:38" hidden="1">
      <c r="A77" s="964" t="str">
        <f t="shared" si="10"/>
        <v>302E302C</v>
      </c>
      <c r="B77" s="955">
        <f t="shared" si="15"/>
        <v>41388.90347222222</v>
      </c>
      <c r="C77" s="181">
        <f t="shared" si="5"/>
        <v>44</v>
      </c>
      <c r="D77" s="181">
        <f t="shared" si="6"/>
        <v>12</v>
      </c>
      <c r="E77" s="181">
        <f t="shared" si="7"/>
        <v>48</v>
      </c>
      <c r="F77" s="69">
        <f t="shared" si="8"/>
        <v>-7</v>
      </c>
      <c r="G77" s="941">
        <f t="shared" si="16"/>
        <v>70</v>
      </c>
      <c r="H77" s="934" t="s">
        <v>101</v>
      </c>
      <c r="I77" s="231">
        <v>12</v>
      </c>
      <c r="J77" s="970">
        <f t="shared" si="17"/>
        <v>1.3154761904761905</v>
      </c>
      <c r="K77" s="960" t="str">
        <f t="shared" si="11"/>
        <v>30</v>
      </c>
      <c r="L77" s="960" t="str">
        <f t="shared" si="12"/>
        <v>2E</v>
      </c>
      <c r="M77" s="231" t="str">
        <f t="shared" si="13"/>
        <v>30</v>
      </c>
      <c r="N77" s="960" t="str">
        <f t="shared" si="14"/>
        <v>2C</v>
      </c>
      <c r="O77" s="231"/>
      <c r="P77" s="164"/>
      <c r="Q77" s="164"/>
      <c r="R77" s="164"/>
      <c r="S77" s="164"/>
      <c r="T77" s="156"/>
      <c r="U77" s="156"/>
      <c r="V77" s="156"/>
      <c r="W77" s="156"/>
      <c r="X77" s="156"/>
      <c r="Y77" s="156"/>
      <c r="Z77" s="156"/>
      <c r="AA77" s="156"/>
      <c r="AL77" s="969" t="str">
        <f t="shared" si="9"/>
        <v>DataLog[11] = 0x302E302C;</v>
      </c>
    </row>
    <row r="78" spans="1:38" hidden="1">
      <c r="A78" s="964" t="str">
        <f t="shared" si="10"/>
        <v>302E302C</v>
      </c>
      <c r="B78" s="1027">
        <f t="shared" si="15"/>
        <v>41388.902777777781</v>
      </c>
      <c r="C78" s="966">
        <f t="shared" si="5"/>
        <v>44</v>
      </c>
      <c r="D78" s="966">
        <f t="shared" si="6"/>
        <v>12</v>
      </c>
      <c r="E78" s="966">
        <f t="shared" si="7"/>
        <v>48</v>
      </c>
      <c r="F78" s="399">
        <f t="shared" si="8"/>
        <v>-7</v>
      </c>
      <c r="G78" s="967">
        <f t="shared" si="16"/>
        <v>74</v>
      </c>
      <c r="H78" s="968" t="s">
        <v>102</v>
      </c>
      <c r="I78" s="231">
        <v>13</v>
      </c>
      <c r="J78" s="970">
        <f t="shared" si="17"/>
        <v>1.2380952380952381</v>
      </c>
      <c r="K78" s="960" t="str">
        <f t="shared" si="11"/>
        <v>30</v>
      </c>
      <c r="L78" s="960" t="str">
        <f t="shared" si="12"/>
        <v>2E</v>
      </c>
      <c r="M78" s="231" t="str">
        <f t="shared" si="13"/>
        <v>30</v>
      </c>
      <c r="N78" s="960" t="str">
        <f t="shared" si="14"/>
        <v>2C</v>
      </c>
      <c r="O78" s="231"/>
      <c r="P78" s="164"/>
      <c r="Q78" s="164"/>
      <c r="R78" s="164"/>
      <c r="S78" s="164"/>
      <c r="T78" s="156"/>
      <c r="U78" s="156"/>
      <c r="V78" s="156"/>
      <c r="W78" s="156"/>
      <c r="X78" s="156"/>
      <c r="Y78" s="156"/>
      <c r="Z78" s="156"/>
      <c r="AA78" s="156"/>
      <c r="AL78" s="969" t="str">
        <f t="shared" si="9"/>
        <v>DataLog[12] = 0x302E302C;</v>
      </c>
    </row>
    <row r="79" spans="1:38" hidden="1">
      <c r="A79" s="964" t="str">
        <f t="shared" si="10"/>
        <v>30323130</v>
      </c>
      <c r="B79" s="955">
        <f t="shared" si="15"/>
        <v>41388.902083333334</v>
      </c>
      <c r="C79" s="181">
        <f t="shared" si="5"/>
        <v>304</v>
      </c>
      <c r="D79" s="181">
        <f t="shared" si="6"/>
        <v>12</v>
      </c>
      <c r="E79" s="181">
        <f t="shared" si="7"/>
        <v>48</v>
      </c>
      <c r="F79" s="69">
        <f t="shared" si="8"/>
        <v>-5</v>
      </c>
      <c r="G79" s="941">
        <f t="shared" si="16"/>
        <v>78</v>
      </c>
      <c r="H79" s="934" t="s">
        <v>103</v>
      </c>
      <c r="I79" s="231">
        <v>14</v>
      </c>
      <c r="J79" s="970">
        <f t="shared" si="17"/>
        <v>1.1607142857142858</v>
      </c>
      <c r="K79" s="960" t="str">
        <f t="shared" si="11"/>
        <v>30</v>
      </c>
      <c r="L79" s="960" t="str">
        <f t="shared" si="12"/>
        <v>32</v>
      </c>
      <c r="M79" s="231" t="str">
        <f t="shared" si="13"/>
        <v>31</v>
      </c>
      <c r="N79" s="960" t="str">
        <f t="shared" si="14"/>
        <v>30</v>
      </c>
      <c r="O79" s="231"/>
      <c r="P79" s="164"/>
      <c r="Q79" s="164"/>
      <c r="R79" s="164"/>
      <c r="S79" s="164"/>
      <c r="T79" s="156"/>
      <c r="U79" s="156"/>
      <c r="V79" s="156"/>
      <c r="W79" s="156"/>
      <c r="X79" s="156"/>
      <c r="Y79" s="156"/>
      <c r="Z79" s="156"/>
      <c r="AA79" s="156"/>
      <c r="AL79" s="969" t="str">
        <f t="shared" si="9"/>
        <v>DataLog[13] = 0x30323130;</v>
      </c>
    </row>
    <row r="80" spans="1:38" hidden="1">
      <c r="A80" s="964" t="str">
        <f t="shared" si="10"/>
        <v>31352C30</v>
      </c>
      <c r="B80" s="1027">
        <f t="shared" si="15"/>
        <v>41388.901388888888</v>
      </c>
      <c r="C80" s="966">
        <f t="shared" si="5"/>
        <v>48</v>
      </c>
      <c r="D80" s="966">
        <f t="shared" si="6"/>
        <v>11</v>
      </c>
      <c r="E80" s="966">
        <f t="shared" si="7"/>
        <v>49</v>
      </c>
      <c r="F80" s="399">
        <f t="shared" si="8"/>
        <v>-4</v>
      </c>
      <c r="G80" s="967">
        <f t="shared" si="16"/>
        <v>82</v>
      </c>
      <c r="H80" s="968" t="s">
        <v>104</v>
      </c>
      <c r="I80" s="231">
        <v>15</v>
      </c>
      <c r="J80" s="970">
        <f t="shared" si="17"/>
        <v>1.0833333333333335</v>
      </c>
      <c r="K80" s="960" t="str">
        <f t="shared" si="11"/>
        <v>31</v>
      </c>
      <c r="L80" s="960" t="str">
        <f t="shared" si="12"/>
        <v>35</v>
      </c>
      <c r="M80" s="231" t="str">
        <f t="shared" si="13"/>
        <v>2C</v>
      </c>
      <c r="N80" s="960" t="str">
        <f t="shared" si="14"/>
        <v>30</v>
      </c>
      <c r="O80" s="231"/>
      <c r="P80" s="164"/>
      <c r="Q80" s="164"/>
      <c r="R80" s="164"/>
      <c r="S80" s="164"/>
      <c r="T80" s="156"/>
      <c r="U80" s="156"/>
      <c r="V80" s="156"/>
      <c r="W80" s="156"/>
      <c r="X80" s="156"/>
      <c r="Y80" s="156"/>
      <c r="Z80" s="156"/>
      <c r="AA80" s="156"/>
      <c r="AL80" s="969" t="str">
        <f t="shared" si="9"/>
        <v>DataLog[14] = 0x31352C30;</v>
      </c>
    </row>
    <row r="81" spans="1:38" hidden="1">
      <c r="A81" s="964" t="str">
        <f t="shared" si="10"/>
        <v>342C8843</v>
      </c>
      <c r="B81" s="955">
        <f t="shared" si="15"/>
        <v>41388.900694444448</v>
      </c>
      <c r="C81" s="181">
        <f t="shared" si="5"/>
        <v>67</v>
      </c>
      <c r="D81" s="181">
        <f t="shared" si="6"/>
        <v>34</v>
      </c>
      <c r="E81" s="181">
        <f t="shared" si="7"/>
        <v>52</v>
      </c>
      <c r="F81" s="69">
        <f t="shared" si="8"/>
        <v>-8</v>
      </c>
      <c r="G81" s="941">
        <f t="shared" si="16"/>
        <v>86</v>
      </c>
      <c r="H81" s="934" t="s">
        <v>105</v>
      </c>
      <c r="I81" s="231">
        <v>16</v>
      </c>
      <c r="J81" s="970">
        <f t="shared" si="17"/>
        <v>1.0059523809523812</v>
      </c>
      <c r="K81" s="960" t="str">
        <f t="shared" si="11"/>
        <v>34</v>
      </c>
      <c r="L81" s="960" t="str">
        <f t="shared" si="12"/>
        <v>2C</v>
      </c>
      <c r="M81" s="231" t="str">
        <f t="shared" si="13"/>
        <v>88</v>
      </c>
      <c r="N81" s="960" t="str">
        <f t="shared" si="14"/>
        <v>43</v>
      </c>
      <c r="O81" s="231"/>
      <c r="P81" s="164"/>
      <c r="Q81" s="164"/>
      <c r="R81" s="164"/>
      <c r="S81" s="164"/>
      <c r="T81" s="156"/>
      <c r="U81" s="156"/>
      <c r="V81" s="156"/>
      <c r="W81" s="156"/>
      <c r="X81" s="156"/>
      <c r="Y81" s="156"/>
      <c r="Z81" s="156"/>
      <c r="AA81" s="156"/>
      <c r="AL81" s="969" t="str">
        <f t="shared" si="9"/>
        <v>DataLog[15] = 0x342C8843;</v>
      </c>
    </row>
    <row r="82" spans="1:38" hidden="1">
      <c r="A82" s="964" t="str">
        <f t="shared" si="10"/>
        <v/>
      </c>
      <c r="B82" s="1027">
        <f t="shared" si="15"/>
        <v>41388.9</v>
      </c>
      <c r="C82" s="966">
        <f t="shared" si="5"/>
        <v>0</v>
      </c>
      <c r="D82" s="966">
        <f t="shared" si="6"/>
        <v>0</v>
      </c>
      <c r="E82" s="966">
        <f t="shared" si="7"/>
        <v>0</v>
      </c>
      <c r="F82" s="399">
        <f t="shared" si="8"/>
        <v>-30</v>
      </c>
      <c r="G82" s="967">
        <f t="shared" si="16"/>
        <v>90</v>
      </c>
      <c r="H82" s="968" t="s">
        <v>106</v>
      </c>
      <c r="I82" s="231">
        <v>17</v>
      </c>
      <c r="J82" s="970">
        <f t="shared" si="17"/>
        <v>0.92857142857142883</v>
      </c>
      <c r="K82" s="960" t="str">
        <f t="shared" si="11"/>
        <v/>
      </c>
      <c r="L82" s="960" t="str">
        <f t="shared" si="12"/>
        <v/>
      </c>
      <c r="M82" s="231" t="str">
        <f t="shared" si="13"/>
        <v/>
      </c>
      <c r="N82" s="960" t="str">
        <f t="shared" si="14"/>
        <v/>
      </c>
      <c r="O82" s="231"/>
      <c r="P82" s="164"/>
      <c r="Q82" s="164"/>
      <c r="R82" s="164"/>
      <c r="S82" s="164"/>
      <c r="T82" s="156"/>
      <c r="U82" s="156"/>
      <c r="V82" s="156"/>
      <c r="W82" s="156"/>
      <c r="X82" s="156"/>
      <c r="Y82" s="156"/>
      <c r="Z82" s="156"/>
      <c r="AA82" s="156"/>
      <c r="AL82" s="969" t="str">
        <f t="shared" si="9"/>
        <v>DataLog[16] = 0x;</v>
      </c>
    </row>
    <row r="83" spans="1:38" hidden="1">
      <c r="A83" s="964" t="str">
        <f t="shared" si="10"/>
        <v/>
      </c>
      <c r="B83" s="955">
        <f t="shared" si="15"/>
        <v>41388.899305555555</v>
      </c>
      <c r="C83" s="181">
        <f t="shared" si="5"/>
        <v>0</v>
      </c>
      <c r="D83" s="181">
        <f t="shared" si="6"/>
        <v>0</v>
      </c>
      <c r="E83" s="181">
        <f t="shared" si="7"/>
        <v>0</v>
      </c>
      <c r="F83" s="69">
        <f t="shared" si="8"/>
        <v>-30</v>
      </c>
      <c r="G83" s="941">
        <f t="shared" si="16"/>
        <v>94</v>
      </c>
      <c r="H83" s="934" t="s">
        <v>107</v>
      </c>
      <c r="I83" s="231">
        <v>18</v>
      </c>
      <c r="J83" s="970">
        <f t="shared" si="17"/>
        <v>0.8511904761904765</v>
      </c>
      <c r="K83" s="960" t="str">
        <f t="shared" si="11"/>
        <v/>
      </c>
      <c r="L83" s="960" t="str">
        <f t="shared" si="12"/>
        <v/>
      </c>
      <c r="M83" s="231" t="str">
        <f t="shared" si="13"/>
        <v/>
      </c>
      <c r="N83" s="960" t="str">
        <f t="shared" si="14"/>
        <v/>
      </c>
      <c r="O83" s="231"/>
      <c r="P83" s="164"/>
      <c r="Q83" s="164"/>
      <c r="R83" s="164"/>
      <c r="S83" s="164"/>
      <c r="T83" s="156"/>
      <c r="U83" s="156"/>
      <c r="V83" s="156"/>
      <c r="W83" s="156"/>
      <c r="X83" s="156"/>
      <c r="Y83" s="156"/>
      <c r="Z83" s="156"/>
      <c r="AA83" s="156"/>
      <c r="AL83" s="969" t="str">
        <f t="shared" si="9"/>
        <v>DataLog[17] = 0x;</v>
      </c>
    </row>
    <row r="84" spans="1:38" hidden="1">
      <c r="A84" s="964" t="str">
        <f t="shared" si="10"/>
        <v/>
      </c>
      <c r="B84" s="1027">
        <f t="shared" si="15"/>
        <v>41388.898611111115</v>
      </c>
      <c r="C84" s="966">
        <f t="shared" si="5"/>
        <v>0</v>
      </c>
      <c r="D84" s="966">
        <f t="shared" si="6"/>
        <v>0</v>
      </c>
      <c r="E84" s="966">
        <f t="shared" si="7"/>
        <v>0</v>
      </c>
      <c r="F84" s="399">
        <f t="shared" si="8"/>
        <v>-30</v>
      </c>
      <c r="G84" s="967">
        <f t="shared" si="16"/>
        <v>98</v>
      </c>
      <c r="H84" s="968" t="s">
        <v>108</v>
      </c>
      <c r="I84" s="231">
        <v>19</v>
      </c>
      <c r="J84" s="970">
        <f t="shared" si="17"/>
        <v>0.77380952380952417</v>
      </c>
      <c r="K84" s="960" t="str">
        <f t="shared" si="11"/>
        <v/>
      </c>
      <c r="L84" s="960" t="str">
        <f t="shared" si="12"/>
        <v/>
      </c>
      <c r="M84" s="231" t="str">
        <f t="shared" si="13"/>
        <v/>
      </c>
      <c r="N84" s="960" t="str">
        <f t="shared" si="14"/>
        <v/>
      </c>
      <c r="O84" s="231"/>
      <c r="P84" s="164"/>
      <c r="Q84" s="164"/>
      <c r="R84" s="164"/>
      <c r="S84" s="164"/>
      <c r="T84" s="156"/>
      <c r="U84" s="156"/>
      <c r="V84" s="156"/>
      <c r="W84" s="156"/>
      <c r="X84" s="156"/>
      <c r="Y84" s="156"/>
      <c r="Z84" s="156"/>
      <c r="AA84" s="156"/>
      <c r="AL84" s="969" t="str">
        <f t="shared" si="9"/>
        <v>DataLog[18] = 0x;</v>
      </c>
    </row>
    <row r="85" spans="1:38" hidden="1">
      <c r="A85" s="964" t="str">
        <f t="shared" si="10"/>
        <v/>
      </c>
      <c r="B85" s="955">
        <f t="shared" si="15"/>
        <v>41388.897916666669</v>
      </c>
      <c r="C85" s="181">
        <f t="shared" si="5"/>
        <v>0</v>
      </c>
      <c r="D85" s="181">
        <f t="shared" si="6"/>
        <v>0</v>
      </c>
      <c r="E85" s="181">
        <f t="shared" si="7"/>
        <v>0</v>
      </c>
      <c r="F85" s="69">
        <f t="shared" si="8"/>
        <v>-30</v>
      </c>
      <c r="G85" s="941">
        <f t="shared" si="16"/>
        <v>102</v>
      </c>
      <c r="H85" s="934" t="s">
        <v>109</v>
      </c>
      <c r="I85" s="231">
        <v>20</v>
      </c>
      <c r="J85" s="970">
        <f t="shared" si="17"/>
        <v>0.69642857142857184</v>
      </c>
      <c r="K85" s="960" t="str">
        <f t="shared" si="11"/>
        <v/>
      </c>
      <c r="L85" s="960" t="str">
        <f t="shared" si="12"/>
        <v/>
      </c>
      <c r="M85" s="231" t="str">
        <f t="shared" si="13"/>
        <v/>
      </c>
      <c r="N85" s="960" t="str">
        <f t="shared" si="14"/>
        <v/>
      </c>
      <c r="O85" s="231"/>
      <c r="P85" s="164"/>
      <c r="Q85" s="164"/>
      <c r="R85" s="164"/>
      <c r="S85" s="164"/>
      <c r="T85" s="156"/>
      <c r="U85" s="156"/>
      <c r="V85" s="156"/>
      <c r="W85" s="156"/>
      <c r="X85" s="156"/>
      <c r="Y85" s="156"/>
      <c r="Z85" s="156"/>
      <c r="AA85" s="156"/>
      <c r="AL85" s="969" t="str">
        <f t="shared" si="9"/>
        <v>DataLog[19] = 0x;</v>
      </c>
    </row>
    <row r="86" spans="1:38" hidden="1">
      <c r="A86" s="964" t="str">
        <f t="shared" si="10"/>
        <v/>
      </c>
      <c r="B86" s="1027">
        <f t="shared" si="15"/>
        <v>41388.897222222222</v>
      </c>
      <c r="C86" s="966">
        <f t="shared" si="5"/>
        <v>0</v>
      </c>
      <c r="D86" s="966">
        <f t="shared" si="6"/>
        <v>0</v>
      </c>
      <c r="E86" s="966">
        <f t="shared" si="7"/>
        <v>0</v>
      </c>
      <c r="F86" s="399">
        <f t="shared" si="8"/>
        <v>-30</v>
      </c>
      <c r="G86" s="967">
        <f t="shared" si="16"/>
        <v>106</v>
      </c>
      <c r="H86" s="968" t="s">
        <v>110</v>
      </c>
      <c r="I86" s="231">
        <v>21</v>
      </c>
      <c r="J86" s="970">
        <f t="shared" si="17"/>
        <v>0.61904761904761951</v>
      </c>
      <c r="K86" s="960" t="str">
        <f t="shared" si="11"/>
        <v/>
      </c>
      <c r="L86" s="960" t="str">
        <f t="shared" si="12"/>
        <v/>
      </c>
      <c r="M86" s="231" t="str">
        <f t="shared" si="13"/>
        <v/>
      </c>
      <c r="N86" s="960" t="str">
        <f t="shared" si="14"/>
        <v/>
      </c>
      <c r="O86" s="231"/>
      <c r="P86" s="164"/>
      <c r="Q86" s="164"/>
      <c r="R86" s="164"/>
      <c r="S86" s="164"/>
      <c r="T86" s="156"/>
      <c r="U86" s="156"/>
      <c r="V86" s="156"/>
      <c r="W86" s="156"/>
      <c r="X86" s="156"/>
      <c r="Y86" s="156"/>
      <c r="Z86" s="156"/>
      <c r="AA86" s="156"/>
      <c r="AL86" s="969" t="str">
        <f t="shared" si="9"/>
        <v>DataLog[20] = 0x;</v>
      </c>
    </row>
    <row r="87" spans="1:38" hidden="1">
      <c r="A87" s="964" t="str">
        <f t="shared" si="10"/>
        <v/>
      </c>
      <c r="B87" s="955">
        <f t="shared" si="15"/>
        <v>41388.896527777782</v>
      </c>
      <c r="C87" s="181">
        <f t="shared" si="5"/>
        <v>0</v>
      </c>
      <c r="D87" s="181">
        <f t="shared" si="6"/>
        <v>0</v>
      </c>
      <c r="E87" s="181">
        <f t="shared" si="7"/>
        <v>0</v>
      </c>
      <c r="F87" s="69">
        <f t="shared" si="8"/>
        <v>-30</v>
      </c>
      <c r="G87" s="941">
        <f t="shared" si="16"/>
        <v>110</v>
      </c>
      <c r="H87" s="934" t="s">
        <v>111</v>
      </c>
      <c r="I87" s="231">
        <v>22</v>
      </c>
      <c r="J87" s="970">
        <f t="shared" si="17"/>
        <v>0.54166666666666718</v>
      </c>
      <c r="K87" s="960" t="str">
        <f t="shared" si="11"/>
        <v/>
      </c>
      <c r="L87" s="960" t="str">
        <f t="shared" si="12"/>
        <v/>
      </c>
      <c r="M87" s="231" t="str">
        <f t="shared" si="13"/>
        <v/>
      </c>
      <c r="N87" s="960" t="str">
        <f t="shared" si="14"/>
        <v/>
      </c>
      <c r="O87" s="231"/>
      <c r="P87" s="164"/>
      <c r="Q87" s="164"/>
      <c r="R87" s="164"/>
      <c r="S87" s="164"/>
      <c r="T87" s="156"/>
      <c r="U87" s="156"/>
      <c r="V87" s="156"/>
      <c r="W87" s="156"/>
      <c r="X87" s="156"/>
      <c r="Y87" s="156"/>
      <c r="Z87" s="156"/>
      <c r="AA87" s="156"/>
      <c r="AL87" s="969" t="str">
        <f t="shared" si="9"/>
        <v>DataLog[21] = 0x;</v>
      </c>
    </row>
    <row r="88" spans="1:38" hidden="1">
      <c r="A88" s="964" t="str">
        <f t="shared" si="10"/>
        <v/>
      </c>
      <c r="B88" s="1027">
        <f t="shared" si="15"/>
        <v>41388.895833333336</v>
      </c>
      <c r="C88" s="966">
        <f t="shared" si="5"/>
        <v>0</v>
      </c>
      <c r="D88" s="966">
        <f t="shared" si="6"/>
        <v>0</v>
      </c>
      <c r="E88" s="966">
        <f t="shared" si="7"/>
        <v>0</v>
      </c>
      <c r="F88" s="399">
        <f t="shared" si="8"/>
        <v>-30</v>
      </c>
      <c r="G88" s="967">
        <f t="shared" si="16"/>
        <v>114</v>
      </c>
      <c r="H88" s="968" t="s">
        <v>112</v>
      </c>
      <c r="I88" s="231">
        <v>23</v>
      </c>
      <c r="J88" s="970">
        <f t="shared" si="17"/>
        <v>0.4642857142857148</v>
      </c>
      <c r="K88" s="960" t="str">
        <f t="shared" si="11"/>
        <v/>
      </c>
      <c r="L88" s="960" t="str">
        <f t="shared" si="12"/>
        <v/>
      </c>
      <c r="M88" s="231" t="str">
        <f t="shared" si="13"/>
        <v/>
      </c>
      <c r="N88" s="960" t="str">
        <f t="shared" si="14"/>
        <v/>
      </c>
      <c r="O88" s="231"/>
      <c r="P88" s="164"/>
      <c r="Q88" s="164"/>
      <c r="R88" s="164"/>
      <c r="S88" s="164"/>
      <c r="T88" s="156"/>
      <c r="U88" s="156"/>
      <c r="V88" s="156"/>
      <c r="W88" s="156"/>
      <c r="X88" s="156"/>
      <c r="Y88" s="156"/>
      <c r="Z88" s="156"/>
      <c r="AA88" s="156"/>
      <c r="AL88" s="969" t="str">
        <f t="shared" si="9"/>
        <v>DataLog[22] = 0x;</v>
      </c>
    </row>
    <row r="89" spans="1:38" hidden="1">
      <c r="A89" s="964" t="str">
        <f t="shared" si="10"/>
        <v/>
      </c>
      <c r="B89" s="955">
        <f t="shared" si="15"/>
        <v>41388.895138888889</v>
      </c>
      <c r="C89" s="181">
        <f t="shared" si="5"/>
        <v>0</v>
      </c>
      <c r="D89" s="181">
        <f t="shared" si="6"/>
        <v>0</v>
      </c>
      <c r="E89" s="181">
        <f t="shared" si="7"/>
        <v>0</v>
      </c>
      <c r="F89" s="69">
        <f t="shared" si="8"/>
        <v>-30</v>
      </c>
      <c r="G89" s="941">
        <f t="shared" si="16"/>
        <v>118</v>
      </c>
      <c r="H89" s="934" t="s">
        <v>113</v>
      </c>
      <c r="I89" s="231">
        <v>24</v>
      </c>
      <c r="J89" s="970">
        <f t="shared" si="17"/>
        <v>0.38690476190476242</v>
      </c>
      <c r="K89" s="960" t="str">
        <f t="shared" si="11"/>
        <v/>
      </c>
      <c r="L89" s="960" t="str">
        <f t="shared" si="12"/>
        <v/>
      </c>
      <c r="M89" s="231" t="str">
        <f t="shared" si="13"/>
        <v/>
      </c>
      <c r="N89" s="960" t="str">
        <f t="shared" si="14"/>
        <v/>
      </c>
      <c r="O89" s="231"/>
      <c r="P89" s="164"/>
      <c r="Q89" s="164"/>
      <c r="R89" s="164"/>
      <c r="S89" s="164"/>
      <c r="T89" s="156"/>
      <c r="U89" s="156"/>
      <c r="V89" s="156"/>
      <c r="W89" s="156"/>
      <c r="X89" s="156"/>
      <c r="Y89" s="156"/>
      <c r="Z89" s="156"/>
      <c r="AA89" s="156"/>
      <c r="AL89" s="969" t="str">
        <f t="shared" si="9"/>
        <v>DataLog[23] = 0x;</v>
      </c>
    </row>
    <row r="90" spans="1:38" hidden="1">
      <c r="A90" s="964" t="str">
        <f t="shared" si="10"/>
        <v/>
      </c>
      <c r="B90" s="1027">
        <f t="shared" si="15"/>
        <v>41388.894444444442</v>
      </c>
      <c r="C90" s="966">
        <f t="shared" si="5"/>
        <v>0</v>
      </c>
      <c r="D90" s="966">
        <f t="shared" si="6"/>
        <v>0</v>
      </c>
      <c r="E90" s="966">
        <f t="shared" si="7"/>
        <v>0</v>
      </c>
      <c r="F90" s="399">
        <f t="shared" si="8"/>
        <v>-30</v>
      </c>
      <c r="G90" s="967">
        <f t="shared" si="16"/>
        <v>122</v>
      </c>
      <c r="H90" s="968" t="s">
        <v>114</v>
      </c>
      <c r="I90" s="231">
        <v>25</v>
      </c>
      <c r="J90" s="970">
        <f t="shared" si="17"/>
        <v>0.30952380952381003</v>
      </c>
      <c r="K90" s="960" t="str">
        <f t="shared" si="11"/>
        <v/>
      </c>
      <c r="L90" s="960" t="str">
        <f t="shared" si="12"/>
        <v/>
      </c>
      <c r="M90" s="231" t="str">
        <f t="shared" si="13"/>
        <v/>
      </c>
      <c r="N90" s="960" t="str">
        <f t="shared" si="14"/>
        <v/>
      </c>
      <c r="O90" s="231"/>
      <c r="P90" s="164"/>
      <c r="Q90" s="164"/>
      <c r="R90" s="164"/>
      <c r="S90" s="973"/>
      <c r="T90" s="156"/>
      <c r="U90" s="156"/>
      <c r="V90" s="156"/>
      <c r="W90" s="156"/>
      <c r="X90" s="156"/>
      <c r="Y90" s="156"/>
      <c r="Z90" s="156"/>
      <c r="AA90" s="156"/>
      <c r="AL90" s="969" t="str">
        <f t="shared" si="9"/>
        <v>DataLog[24] = 0x;</v>
      </c>
    </row>
    <row r="91" spans="1:38" hidden="1">
      <c r="A91" s="964" t="str">
        <f t="shared" si="10"/>
        <v/>
      </c>
      <c r="B91" s="955">
        <f t="shared" si="15"/>
        <v>41388.893750000003</v>
      </c>
      <c r="C91" s="181">
        <f t="shared" si="5"/>
        <v>0</v>
      </c>
      <c r="D91" s="181">
        <f t="shared" si="6"/>
        <v>0</v>
      </c>
      <c r="E91" s="181">
        <f t="shared" si="7"/>
        <v>0</v>
      </c>
      <c r="F91" s="69">
        <f t="shared" si="8"/>
        <v>-30</v>
      </c>
      <c r="G91" s="941">
        <f t="shared" si="16"/>
        <v>126</v>
      </c>
      <c r="H91" s="934" t="s">
        <v>115</v>
      </c>
      <c r="I91" s="231">
        <v>26</v>
      </c>
      <c r="J91" s="970">
        <f t="shared" si="17"/>
        <v>0.23214285714285765</v>
      </c>
      <c r="K91" s="960" t="str">
        <f t="shared" si="11"/>
        <v/>
      </c>
      <c r="L91" s="960" t="str">
        <f t="shared" si="12"/>
        <v/>
      </c>
      <c r="M91" s="231" t="str">
        <f t="shared" si="13"/>
        <v/>
      </c>
      <c r="N91" s="960" t="str">
        <f t="shared" si="14"/>
        <v/>
      </c>
      <c r="O91" s="231"/>
      <c r="P91" s="164"/>
      <c r="Q91" s="164"/>
      <c r="R91" s="164"/>
      <c r="S91" s="164"/>
      <c r="T91" s="156"/>
      <c r="U91" s="156"/>
      <c r="V91" s="156"/>
      <c r="W91" s="156"/>
      <c r="X91" s="156"/>
      <c r="Y91" s="156"/>
      <c r="Z91" s="156"/>
      <c r="AA91" s="156"/>
      <c r="AL91" s="969" t="str">
        <f t="shared" si="9"/>
        <v>DataLog[25] = 0x;</v>
      </c>
    </row>
    <row r="92" spans="1:38" hidden="1">
      <c r="A92" s="964" t="str">
        <f t="shared" si="10"/>
        <v/>
      </c>
      <c r="B92" s="1027">
        <f t="shared" si="15"/>
        <v>41388.893055555556</v>
      </c>
      <c r="C92" s="966">
        <f t="shared" si="5"/>
        <v>0</v>
      </c>
      <c r="D92" s="966">
        <f t="shared" si="6"/>
        <v>0</v>
      </c>
      <c r="E92" s="966">
        <f t="shared" si="7"/>
        <v>0</v>
      </c>
      <c r="F92" s="399">
        <f t="shared" si="8"/>
        <v>-30</v>
      </c>
      <c r="G92" s="967">
        <f t="shared" si="16"/>
        <v>130</v>
      </c>
      <c r="H92" s="968" t="s">
        <v>116</v>
      </c>
      <c r="I92" s="231">
        <v>27</v>
      </c>
      <c r="J92" s="970">
        <f t="shared" si="17"/>
        <v>0.15476190476190527</v>
      </c>
      <c r="K92" s="960" t="str">
        <f t="shared" si="11"/>
        <v/>
      </c>
      <c r="L92" s="960" t="str">
        <f t="shared" si="12"/>
        <v/>
      </c>
      <c r="M92" s="231" t="str">
        <f t="shared" si="13"/>
        <v/>
      </c>
      <c r="N92" s="960" t="str">
        <f t="shared" si="14"/>
        <v/>
      </c>
      <c r="O92" s="231"/>
      <c r="P92" s="164"/>
      <c r="Q92" s="164"/>
      <c r="R92" s="164"/>
      <c r="S92" s="164"/>
      <c r="T92" s="156"/>
      <c r="U92" s="156"/>
      <c r="V92" s="156"/>
      <c r="W92" s="156"/>
      <c r="X92" s="156"/>
      <c r="Y92" s="156"/>
      <c r="Z92" s="156"/>
      <c r="AA92" s="156"/>
      <c r="AL92" s="969" t="str">
        <f t="shared" si="9"/>
        <v>DataLog[26] = 0x;</v>
      </c>
    </row>
    <row r="93" spans="1:38" hidden="1">
      <c r="A93" s="964" t="str">
        <f t="shared" si="10"/>
        <v/>
      </c>
      <c r="B93" s="955">
        <f t="shared" si="15"/>
        <v>41388.892361111109</v>
      </c>
      <c r="C93" s="181">
        <f t="shared" si="5"/>
        <v>0</v>
      </c>
      <c r="D93" s="181">
        <f t="shared" si="6"/>
        <v>0</v>
      </c>
      <c r="E93" s="181">
        <f t="shared" si="7"/>
        <v>0</v>
      </c>
      <c r="F93" s="69">
        <f t="shared" si="8"/>
        <v>-30</v>
      </c>
      <c r="G93" s="941">
        <f t="shared" si="16"/>
        <v>134</v>
      </c>
      <c r="H93" s="934" t="s">
        <v>117</v>
      </c>
      <c r="I93" s="231">
        <v>28</v>
      </c>
      <c r="J93" s="970">
        <f t="shared" si="17"/>
        <v>7.7380952380952897E-2</v>
      </c>
      <c r="K93" s="960" t="str">
        <f t="shared" si="11"/>
        <v/>
      </c>
      <c r="L93" s="960" t="str">
        <f t="shared" si="12"/>
        <v/>
      </c>
      <c r="M93" s="231" t="str">
        <f t="shared" si="13"/>
        <v/>
      </c>
      <c r="N93" s="960" t="str">
        <f t="shared" si="14"/>
        <v/>
      </c>
      <c r="O93" s="231"/>
      <c r="P93" s="164"/>
      <c r="Q93" s="164"/>
      <c r="R93" s="164"/>
      <c r="S93" s="164"/>
      <c r="T93" s="156"/>
      <c r="U93" s="156"/>
      <c r="V93" s="156"/>
      <c r="W93" s="156"/>
      <c r="X93" s="156"/>
      <c r="Y93" s="156"/>
      <c r="Z93" s="156"/>
      <c r="AA93" s="156"/>
      <c r="AL93" s="969" t="str">
        <f t="shared" si="9"/>
        <v>DataLog[27] = 0x;</v>
      </c>
    </row>
    <row r="94" spans="1:38" hidden="1">
      <c r="A94" s="964" t="str">
        <f t="shared" si="10"/>
        <v/>
      </c>
      <c r="B94" s="974"/>
      <c r="C94" s="974" t="s">
        <v>118</v>
      </c>
      <c r="D94" s="975"/>
      <c r="E94" s="975"/>
      <c r="F94" s="975"/>
      <c r="G94" s="967">
        <f t="shared" si="16"/>
        <v>138</v>
      </c>
      <c r="H94" s="976" t="s">
        <v>119</v>
      </c>
      <c r="I94" s="977"/>
      <c r="J94" s="943"/>
      <c r="K94" s="978"/>
      <c r="L94" s="978"/>
      <c r="M94" s="978"/>
      <c r="N94" s="978"/>
      <c r="O94" s="979"/>
      <c r="P94" s="941"/>
      <c r="Q94" s="164" t="str">
        <f>MID(A94,5,2)</f>
        <v/>
      </c>
      <c r="R94" s="941" t="str">
        <f>MID(A94,7,2)</f>
        <v/>
      </c>
      <c r="S94" s="164"/>
      <c r="T94" s="156"/>
      <c r="U94" s="156"/>
      <c r="V94" s="156"/>
      <c r="W94" s="156"/>
      <c r="X94" s="156"/>
      <c r="Y94" s="156"/>
      <c r="Z94" s="156"/>
      <c r="AA94" s="156"/>
      <c r="AL94" s="969"/>
    </row>
    <row r="95" spans="1:38" ht="13.8" hidden="1">
      <c r="A95" s="938" t="str">
        <f>MID($G$1,$G$2+2*G95,8)</f>
        <v/>
      </c>
      <c r="B95" s="974"/>
      <c r="C95" s="974" t="s">
        <v>120</v>
      </c>
      <c r="D95" s="974"/>
      <c r="E95" s="974"/>
      <c r="F95" s="974"/>
      <c r="G95" s="966">
        <f t="shared" si="16"/>
        <v>142</v>
      </c>
      <c r="H95" s="968" t="s">
        <v>121</v>
      </c>
      <c r="I95" s="980"/>
      <c r="J95" s="943"/>
      <c r="K95" s="156"/>
      <c r="L95" s="156"/>
      <c r="M95" s="156"/>
      <c r="N95" s="156"/>
      <c r="O95" s="156"/>
      <c r="P95" s="156"/>
      <c r="Q95" s="156"/>
      <c r="R95" s="156"/>
      <c r="S95" s="156"/>
      <c r="T95" s="156"/>
      <c r="U95" s="156"/>
      <c r="V95" s="156"/>
      <c r="W95" s="156"/>
      <c r="X95" s="156"/>
      <c r="Y95" s="156"/>
      <c r="Z95" s="156"/>
      <c r="AA95" s="156"/>
    </row>
    <row r="96" spans="1:38" hidden="1">
      <c r="A96" s="782"/>
      <c r="B96" s="782"/>
      <c r="C96" s="782"/>
      <c r="D96" s="782"/>
      <c r="E96" s="782"/>
      <c r="F96" s="782"/>
      <c r="G96" s="897"/>
      <c r="H96" s="897"/>
      <c r="I96" s="981"/>
      <c r="J96" s="782"/>
      <c r="K96" s="782"/>
      <c r="L96" s="782"/>
      <c r="M96" s="782"/>
      <c r="N96" s="782"/>
      <c r="O96" s="782"/>
      <c r="P96" s="782"/>
      <c r="Q96" s="782"/>
      <c r="R96" s="782"/>
      <c r="S96" s="782"/>
      <c r="T96" s="782"/>
      <c r="U96" s="782"/>
      <c r="V96" s="782"/>
      <c r="W96" s="782"/>
      <c r="X96" s="782"/>
      <c r="Y96" s="782"/>
      <c r="Z96" s="782"/>
      <c r="AA96" s="782"/>
      <c r="AB96" s="782"/>
      <c r="AC96" s="782"/>
      <c r="AD96" s="782"/>
      <c r="AE96" s="782"/>
      <c r="AF96" s="782"/>
    </row>
    <row r="97" spans="1:35" hidden="1">
      <c r="A97" s="782"/>
      <c r="B97" s="782"/>
      <c r="C97" s="782"/>
      <c r="D97" s="782"/>
      <c r="E97" s="782"/>
      <c r="F97" s="782"/>
      <c r="G97" s="897"/>
      <c r="H97" s="897"/>
      <c r="I97" s="981"/>
      <c r="J97" s="782"/>
      <c r="K97" s="782"/>
      <c r="L97" s="782"/>
      <c r="M97" s="782"/>
      <c r="N97" s="782"/>
      <c r="O97" s="782"/>
      <c r="P97" s="782"/>
      <c r="Q97" s="782"/>
      <c r="R97" s="782"/>
      <c r="S97" s="782"/>
      <c r="T97" s="782"/>
      <c r="U97" s="782"/>
      <c r="V97" s="782"/>
      <c r="W97" s="782"/>
      <c r="X97" s="782"/>
      <c r="Y97" s="782"/>
      <c r="Z97" s="782"/>
      <c r="AA97" s="782"/>
      <c r="AB97" s="782"/>
      <c r="AC97" s="782"/>
      <c r="AD97" s="782"/>
      <c r="AE97" s="782"/>
      <c r="AF97" s="782"/>
    </row>
    <row r="98" spans="1:35" hidden="1">
      <c r="A98" s="782"/>
      <c r="B98" s="782"/>
      <c r="C98" s="782"/>
      <c r="D98" s="782"/>
      <c r="E98" s="782"/>
      <c r="F98" s="782"/>
      <c r="G98" s="897"/>
      <c r="H98" s="897"/>
      <c r="I98" s="981"/>
      <c r="J98" s="782"/>
      <c r="K98" s="782"/>
      <c r="L98" s="782"/>
      <c r="M98" s="782"/>
      <c r="N98" s="782"/>
      <c r="O98" s="782"/>
      <c r="P98" s="782"/>
      <c r="Q98" s="782"/>
      <c r="R98" s="782"/>
      <c r="S98" s="782"/>
      <c r="T98" s="782"/>
      <c r="U98" s="782"/>
      <c r="V98" s="782"/>
      <c r="W98" s="782"/>
      <c r="X98" s="782"/>
      <c r="Y98" s="782"/>
      <c r="Z98" s="782"/>
      <c r="AA98" s="782"/>
      <c r="AB98" s="782"/>
      <c r="AC98" s="782"/>
      <c r="AD98" s="782"/>
      <c r="AE98" s="782"/>
      <c r="AF98" s="782"/>
    </row>
    <row r="99" spans="1:35" hidden="1">
      <c r="A99" s="782"/>
      <c r="B99" s="782"/>
      <c r="C99" s="782"/>
      <c r="D99" s="782"/>
      <c r="E99" s="782"/>
      <c r="F99" s="782"/>
      <c r="G99" s="897"/>
      <c r="H99" s="897"/>
      <c r="I99" s="981"/>
      <c r="J99" s="782"/>
      <c r="K99" s="782"/>
      <c r="L99" s="782"/>
      <c r="M99" s="782"/>
      <c r="N99" s="782"/>
      <c r="O99" s="782"/>
      <c r="P99" s="782"/>
      <c r="Q99" s="782"/>
      <c r="R99" s="782"/>
      <c r="S99" s="782"/>
      <c r="T99" s="782"/>
      <c r="U99" s="782"/>
      <c r="V99" s="782"/>
      <c r="W99" s="782"/>
      <c r="X99" s="782"/>
      <c r="Y99" s="782"/>
      <c r="Z99" s="782"/>
      <c r="AA99" s="782"/>
      <c r="AB99" s="782"/>
      <c r="AC99" s="782"/>
      <c r="AD99" s="782"/>
      <c r="AE99" s="782"/>
      <c r="AF99" s="782"/>
    </row>
    <row r="100" spans="1:35" hidden="1">
      <c r="A100" s="782"/>
      <c r="B100" s="782"/>
      <c r="C100" s="782"/>
      <c r="D100" s="782"/>
      <c r="E100" s="782"/>
      <c r="F100" s="782"/>
      <c r="G100" s="897"/>
      <c r="H100" s="897"/>
      <c r="I100" s="981"/>
      <c r="J100" s="782"/>
      <c r="K100" s="782"/>
      <c r="L100" s="782"/>
      <c r="M100" s="782"/>
      <c r="N100" s="782"/>
      <c r="O100" s="782"/>
      <c r="P100" s="782"/>
      <c r="Q100" s="782"/>
      <c r="R100" s="782"/>
      <c r="S100" s="782"/>
      <c r="T100" s="782"/>
      <c r="U100" s="782"/>
      <c r="V100" s="782"/>
      <c r="W100" s="782"/>
      <c r="X100" s="782"/>
      <c r="Y100" s="782"/>
      <c r="Z100" s="782"/>
      <c r="AA100" s="782"/>
      <c r="AB100" s="782"/>
      <c r="AC100" s="782"/>
      <c r="AD100" s="782"/>
      <c r="AE100" s="782"/>
      <c r="AF100" s="782"/>
    </row>
    <row r="101" spans="1:35" hidden="1">
      <c r="A101" s="782"/>
      <c r="B101" s="782"/>
      <c r="C101" s="782"/>
      <c r="D101" s="782"/>
      <c r="E101" s="782"/>
      <c r="F101" s="782"/>
      <c r="G101" s="897"/>
      <c r="H101" s="897"/>
      <c r="I101" s="981"/>
      <c r="J101" s="782"/>
      <c r="K101" s="782"/>
      <c r="L101" s="782"/>
      <c r="M101" s="782"/>
      <c r="N101" s="782"/>
      <c r="O101" s="782"/>
      <c r="P101" s="782"/>
      <c r="Q101" s="782"/>
      <c r="R101" s="782"/>
      <c r="S101" s="782"/>
      <c r="T101" s="782"/>
      <c r="U101" s="782"/>
      <c r="V101" s="782"/>
      <c r="W101" s="782"/>
      <c r="X101" s="782"/>
      <c r="Y101" s="782"/>
      <c r="Z101" s="782"/>
      <c r="AA101" s="782"/>
      <c r="AB101" s="782"/>
      <c r="AC101" s="782"/>
      <c r="AD101" s="782"/>
      <c r="AE101" s="782"/>
      <c r="AF101" s="782"/>
    </row>
    <row r="102" spans="1:35" hidden="1">
      <c r="A102" s="782"/>
      <c r="B102" s="782"/>
      <c r="C102" s="782"/>
      <c r="D102" s="782"/>
      <c r="E102" s="782"/>
      <c r="F102" s="782"/>
      <c r="G102" s="897"/>
      <c r="H102" s="897"/>
      <c r="I102" s="981"/>
      <c r="J102" s="782"/>
      <c r="K102" s="782"/>
      <c r="L102" s="782"/>
      <c r="M102" s="782"/>
      <c r="N102" s="782"/>
      <c r="O102" s="782"/>
      <c r="P102" s="782"/>
      <c r="Q102" s="782"/>
      <c r="R102" s="782"/>
      <c r="S102" s="782"/>
      <c r="T102" s="782"/>
      <c r="U102" s="782"/>
      <c r="V102" s="782"/>
      <c r="W102" s="782"/>
      <c r="X102" s="782"/>
      <c r="Y102" s="782"/>
      <c r="Z102" s="782"/>
      <c r="AA102" s="782"/>
      <c r="AB102" s="782"/>
      <c r="AC102" s="782"/>
      <c r="AD102" s="782"/>
      <c r="AE102" s="782"/>
      <c r="AF102" s="782"/>
    </row>
    <row r="103" spans="1:35" ht="13.8" hidden="1" thickBot="1">
      <c r="A103" s="782"/>
      <c r="B103" s="782"/>
      <c r="C103" s="782"/>
      <c r="D103" s="782"/>
      <c r="E103" s="782"/>
      <c r="F103" s="782"/>
      <c r="G103" s="897"/>
      <c r="H103" s="897"/>
      <c r="I103" s="981"/>
      <c r="J103" s="782"/>
      <c r="K103" s="782"/>
      <c r="L103" s="782"/>
      <c r="M103" s="782"/>
      <c r="N103" s="782"/>
      <c r="O103" s="782"/>
      <c r="P103" s="782"/>
      <c r="Q103" s="782"/>
      <c r="R103" s="782"/>
      <c r="S103" s="782"/>
      <c r="T103" s="782"/>
      <c r="U103" s="782"/>
      <c r="V103" s="782"/>
      <c r="W103" s="782"/>
      <c r="X103" s="782"/>
      <c r="Y103" s="782"/>
      <c r="Z103" s="782"/>
      <c r="AA103" s="782"/>
      <c r="AB103" s="782"/>
      <c r="AC103" s="782"/>
      <c r="AD103" s="782"/>
      <c r="AE103" s="782"/>
      <c r="AF103" s="782"/>
    </row>
    <row r="104" spans="1:35" ht="13.8" hidden="1" thickBot="1">
      <c r="A104" s="782"/>
      <c r="B104" s="782"/>
      <c r="C104" s="782"/>
      <c r="D104" s="782"/>
      <c r="E104" s="782"/>
      <c r="F104" s="782"/>
      <c r="G104" s="897"/>
      <c r="H104" s="897"/>
      <c r="I104" s="981"/>
      <c r="J104" s="782"/>
      <c r="K104" s="782"/>
      <c r="L104" s="782"/>
      <c r="M104" s="782"/>
      <c r="N104" s="782"/>
      <c r="O104" s="782"/>
      <c r="P104" s="782"/>
      <c r="Q104" s="782"/>
      <c r="R104" s="782"/>
      <c r="S104" s="782"/>
      <c r="T104" s="782"/>
      <c r="U104" s="782"/>
      <c r="V104" s="782"/>
      <c r="W104" s="782"/>
      <c r="X104" s="782"/>
      <c r="Y104" s="782"/>
      <c r="Z104" s="782"/>
      <c r="AA104" s="782"/>
      <c r="AB104" s="782"/>
      <c r="AC104" s="782"/>
      <c r="AD104" s="782"/>
      <c r="AE104" s="782"/>
      <c r="AF104" s="782"/>
    </row>
    <row r="105" spans="1:35" ht="13.8" hidden="1" thickBot="1">
      <c r="A105" s="782"/>
      <c r="B105" s="782"/>
      <c r="C105" s="782"/>
      <c r="D105" s="782"/>
      <c r="E105" s="782"/>
      <c r="F105" s="782"/>
      <c r="G105" s="897"/>
      <c r="H105" s="897"/>
      <c r="I105" s="981"/>
      <c r="J105" s="782"/>
      <c r="K105" s="782"/>
      <c r="L105" s="782"/>
      <c r="M105" s="782"/>
      <c r="N105" s="782"/>
      <c r="O105" s="782"/>
      <c r="P105" s="782"/>
      <c r="Q105" s="782"/>
      <c r="R105" s="782"/>
      <c r="S105" s="782"/>
      <c r="T105" s="782"/>
      <c r="U105" s="782"/>
      <c r="V105" s="782"/>
      <c r="W105" s="782"/>
      <c r="X105" s="782"/>
      <c r="Y105" s="782"/>
      <c r="Z105" s="782"/>
      <c r="AA105" s="782"/>
      <c r="AB105" s="782"/>
      <c r="AC105" s="782"/>
      <c r="AD105" s="782"/>
      <c r="AE105" s="782"/>
      <c r="AF105" s="782"/>
      <c r="AG105" s="782"/>
      <c r="AH105" s="782"/>
      <c r="AI105" s="782"/>
    </row>
    <row r="106" spans="1:35" ht="13.8" hidden="1" thickBot="1">
      <c r="A106" s="782"/>
      <c r="B106" s="782"/>
      <c r="C106" s="782"/>
      <c r="D106" s="782"/>
      <c r="E106" s="782"/>
      <c r="F106" s="782"/>
      <c r="G106" s="897"/>
      <c r="H106" s="897"/>
      <c r="I106" s="981"/>
      <c r="J106" s="782"/>
      <c r="K106" s="782"/>
      <c r="L106" s="782"/>
      <c r="M106" s="782"/>
      <c r="N106" s="782"/>
      <c r="O106" s="782"/>
      <c r="P106" s="782"/>
      <c r="Q106" s="782"/>
      <c r="R106" s="782"/>
      <c r="S106" s="782"/>
      <c r="T106" s="782"/>
      <c r="U106" s="782"/>
      <c r="V106" s="782"/>
      <c r="W106" s="782"/>
      <c r="X106" s="782"/>
      <c r="Y106" s="782"/>
      <c r="Z106" s="782"/>
      <c r="AA106" s="782"/>
      <c r="AB106" s="782"/>
      <c r="AC106" s="782"/>
      <c r="AD106" s="782"/>
      <c r="AE106" s="782"/>
      <c r="AF106" s="782"/>
      <c r="AG106" s="782"/>
      <c r="AH106" s="782"/>
      <c r="AI106" s="782"/>
    </row>
    <row r="107" spans="1:35" ht="13.8" hidden="1" thickBot="1">
      <c r="A107" s="782"/>
      <c r="B107" s="782"/>
      <c r="C107" s="782"/>
      <c r="D107" s="782"/>
      <c r="E107" s="782"/>
      <c r="F107" s="782"/>
      <c r="G107" s="897"/>
      <c r="H107" s="897"/>
      <c r="I107" s="981"/>
      <c r="J107" s="782"/>
      <c r="K107" s="782"/>
      <c r="L107" s="782"/>
      <c r="M107" s="782"/>
      <c r="N107" s="782"/>
      <c r="O107" s="782"/>
      <c r="P107" s="782"/>
      <c r="Q107" s="782"/>
      <c r="R107" s="782"/>
      <c r="S107" s="782"/>
      <c r="T107" s="782"/>
      <c r="U107" s="782"/>
      <c r="V107" s="782"/>
      <c r="W107" s="782"/>
      <c r="X107" s="782"/>
      <c r="Y107" s="782"/>
      <c r="Z107" s="782"/>
      <c r="AA107" s="782"/>
      <c r="AB107" s="782"/>
      <c r="AC107" s="782"/>
      <c r="AD107" s="782"/>
      <c r="AE107" s="782"/>
      <c r="AF107" s="782"/>
      <c r="AG107" s="782"/>
      <c r="AH107" s="782"/>
      <c r="AI107" s="782"/>
    </row>
    <row r="108" spans="1:35" ht="13.8" hidden="1" thickBot="1">
      <c r="A108" s="782"/>
      <c r="B108" s="782"/>
      <c r="C108" s="782"/>
      <c r="D108" s="782"/>
      <c r="E108" s="782"/>
      <c r="F108" s="782"/>
      <c r="G108" s="897"/>
      <c r="H108" s="897"/>
      <c r="I108" s="981"/>
      <c r="J108" s="782"/>
      <c r="K108" s="782"/>
      <c r="L108" s="782"/>
      <c r="M108" s="782"/>
      <c r="N108" s="782"/>
      <c r="O108" s="782"/>
      <c r="P108" s="782"/>
      <c r="Q108" s="782"/>
      <c r="R108" s="782"/>
      <c r="S108" s="782"/>
      <c r="T108" s="782"/>
      <c r="U108" s="782"/>
      <c r="V108" s="782"/>
      <c r="W108" s="782"/>
      <c r="X108" s="782"/>
      <c r="Y108" s="782"/>
      <c r="Z108" s="782"/>
      <c r="AA108" s="782"/>
      <c r="AB108" s="782"/>
      <c r="AC108" s="782"/>
      <c r="AD108" s="782"/>
      <c r="AE108" s="782"/>
      <c r="AF108" s="782"/>
      <c r="AG108" s="782"/>
      <c r="AH108" s="782"/>
      <c r="AI108" s="782"/>
    </row>
    <row r="109" spans="1:35" ht="13.8" hidden="1" thickBot="1">
      <c r="A109" s="782"/>
      <c r="B109" s="782"/>
      <c r="C109" s="782"/>
      <c r="D109" s="782"/>
      <c r="E109" s="782"/>
      <c r="F109" s="782"/>
      <c r="G109" s="897"/>
      <c r="H109" s="897"/>
      <c r="I109" s="981"/>
      <c r="J109" s="782"/>
      <c r="K109" s="782"/>
      <c r="L109" s="782"/>
      <c r="M109" s="782"/>
      <c r="N109" s="782"/>
      <c r="O109" s="782"/>
      <c r="P109" s="782"/>
      <c r="Q109" s="782"/>
      <c r="R109" s="782"/>
      <c r="S109" s="782"/>
      <c r="T109" s="782"/>
      <c r="U109" s="782"/>
      <c r="V109" s="782"/>
      <c r="W109" s="782"/>
      <c r="X109" s="782"/>
      <c r="Y109" s="782"/>
      <c r="Z109" s="782"/>
      <c r="AA109" s="782"/>
      <c r="AB109" s="782"/>
      <c r="AC109" s="782"/>
      <c r="AD109" s="782"/>
      <c r="AE109" s="782"/>
      <c r="AF109" s="782"/>
      <c r="AG109" s="782"/>
      <c r="AH109" s="782"/>
      <c r="AI109" s="782"/>
    </row>
    <row r="110" spans="1:35" ht="13.8" hidden="1" thickBot="1">
      <c r="A110" s="782"/>
      <c r="B110" s="782"/>
      <c r="C110" s="782"/>
      <c r="D110" s="782"/>
      <c r="E110" s="782"/>
      <c r="F110" s="782"/>
      <c r="G110" s="897"/>
      <c r="H110" s="897"/>
      <c r="I110" s="981"/>
      <c r="J110" s="782"/>
      <c r="K110" s="782"/>
      <c r="L110" s="782"/>
      <c r="M110" s="782"/>
      <c r="N110" s="782"/>
      <c r="O110" s="782"/>
      <c r="P110" s="782"/>
      <c r="Q110" s="782"/>
      <c r="R110" s="782"/>
      <c r="S110" s="782"/>
      <c r="T110" s="782"/>
      <c r="U110" s="782"/>
      <c r="V110" s="782"/>
      <c r="W110" s="782"/>
      <c r="X110" s="782"/>
      <c r="Y110" s="782"/>
      <c r="Z110" s="782"/>
      <c r="AA110" s="782"/>
      <c r="AB110" s="782"/>
      <c r="AC110" s="782"/>
      <c r="AD110" s="782"/>
      <c r="AE110" s="782"/>
      <c r="AF110" s="782"/>
      <c r="AG110" s="782"/>
      <c r="AH110" s="782"/>
      <c r="AI110" s="782"/>
    </row>
    <row r="111" spans="1:35" ht="13.8" hidden="1" thickBot="1">
      <c r="A111" s="782"/>
      <c r="B111" s="782"/>
      <c r="C111" s="782"/>
      <c r="D111" s="782"/>
      <c r="E111" s="782"/>
      <c r="F111" s="782"/>
      <c r="G111" s="897"/>
      <c r="H111" s="897"/>
      <c r="I111" s="981"/>
      <c r="J111" s="782"/>
      <c r="K111" s="782"/>
      <c r="L111" s="782"/>
      <c r="M111" s="782"/>
      <c r="N111" s="782"/>
      <c r="O111" s="782"/>
      <c r="P111" s="782"/>
      <c r="Q111" s="782"/>
      <c r="R111" s="782"/>
      <c r="S111" s="782"/>
      <c r="T111" s="782"/>
      <c r="U111" s="782"/>
      <c r="V111" s="782"/>
      <c r="W111" s="782"/>
      <c r="X111" s="782"/>
      <c r="Y111" s="782"/>
      <c r="Z111" s="782"/>
      <c r="AA111" s="782"/>
      <c r="AB111" s="782"/>
      <c r="AC111" s="782"/>
      <c r="AD111" s="782"/>
      <c r="AE111" s="782"/>
      <c r="AF111" s="782"/>
      <c r="AG111" s="782"/>
      <c r="AH111" s="782"/>
      <c r="AI111" s="782"/>
    </row>
    <row r="112" spans="1:35" ht="13.8" hidden="1" thickBot="1">
      <c r="A112" s="782"/>
      <c r="B112" s="782"/>
      <c r="C112" s="782"/>
      <c r="D112" s="782"/>
      <c r="E112" s="782"/>
      <c r="F112" s="782"/>
      <c r="G112" s="897"/>
      <c r="H112" s="897"/>
      <c r="I112" s="981"/>
      <c r="J112" s="782"/>
      <c r="K112" s="782"/>
      <c r="L112" s="782"/>
      <c r="M112" s="782"/>
      <c r="N112" s="782"/>
      <c r="O112" s="782"/>
      <c r="P112" s="782"/>
      <c r="Q112" s="782"/>
      <c r="R112" s="782"/>
      <c r="S112" s="782"/>
      <c r="T112" s="782"/>
      <c r="U112" s="782"/>
      <c r="V112" s="782"/>
      <c r="W112" s="782"/>
      <c r="X112" s="782"/>
      <c r="Y112" s="782"/>
      <c r="Z112" s="782"/>
      <c r="AA112" s="782"/>
      <c r="AB112" s="782"/>
      <c r="AC112" s="782"/>
      <c r="AD112" s="782"/>
      <c r="AE112" s="782"/>
      <c r="AF112" s="782"/>
      <c r="AG112" s="782"/>
      <c r="AH112" s="782"/>
      <c r="AI112" s="782"/>
    </row>
    <row r="113" spans="1:35" ht="13.8" hidden="1" thickBot="1">
      <c r="A113" s="782"/>
      <c r="B113" s="782"/>
      <c r="C113" s="782"/>
      <c r="D113" s="782"/>
      <c r="E113" s="782"/>
      <c r="F113" s="782"/>
      <c r="G113" s="897"/>
      <c r="H113" s="897"/>
      <c r="I113" s="981"/>
      <c r="J113" s="782"/>
      <c r="K113" s="782"/>
      <c r="L113" s="782"/>
      <c r="M113" s="782"/>
      <c r="N113" s="782"/>
      <c r="O113" s="782"/>
      <c r="P113" s="782"/>
      <c r="Q113" s="782"/>
      <c r="R113" s="782"/>
      <c r="S113" s="782"/>
      <c r="T113" s="782"/>
      <c r="U113" s="782"/>
      <c r="V113" s="782"/>
      <c r="W113" s="782"/>
      <c r="X113" s="782"/>
      <c r="Y113" s="782"/>
      <c r="Z113" s="782"/>
      <c r="AA113" s="782"/>
      <c r="AB113" s="782"/>
      <c r="AC113" s="782"/>
      <c r="AD113" s="782"/>
      <c r="AE113" s="782"/>
      <c r="AF113" s="782"/>
      <c r="AG113" s="782"/>
      <c r="AH113" s="782"/>
      <c r="AI113" s="782"/>
    </row>
    <row r="114" spans="1:35" ht="13.8" hidden="1" thickBot="1">
      <c r="A114" s="782"/>
      <c r="B114" s="782"/>
      <c r="C114" s="782"/>
      <c r="D114" s="782"/>
      <c r="E114" s="782"/>
      <c r="F114" s="782"/>
      <c r="G114" s="897"/>
      <c r="H114" s="897"/>
      <c r="I114" s="981"/>
      <c r="J114" s="782"/>
      <c r="K114" s="782"/>
      <c r="L114" s="782"/>
      <c r="M114" s="782"/>
      <c r="N114" s="782"/>
      <c r="O114" s="782"/>
      <c r="P114" s="782"/>
      <c r="Q114" s="782"/>
      <c r="R114" s="782"/>
      <c r="S114" s="782"/>
      <c r="T114" s="782"/>
      <c r="U114" s="782"/>
      <c r="V114" s="782"/>
      <c r="W114" s="782"/>
      <c r="X114" s="782"/>
      <c r="Y114" s="782"/>
      <c r="Z114" s="782"/>
      <c r="AA114" s="782"/>
      <c r="AB114" s="782"/>
      <c r="AC114" s="782"/>
      <c r="AD114" s="782"/>
      <c r="AE114" s="782"/>
      <c r="AF114" s="782"/>
      <c r="AG114" s="782"/>
      <c r="AH114" s="782"/>
      <c r="AI114" s="782"/>
    </row>
    <row r="115" spans="1:35" ht="13.8" hidden="1" thickBot="1">
      <c r="A115" s="782"/>
      <c r="B115" s="782"/>
      <c r="C115" s="782"/>
      <c r="D115" s="782"/>
      <c r="E115" s="782"/>
      <c r="F115" s="782"/>
      <c r="G115" s="897"/>
      <c r="H115" s="897"/>
      <c r="I115" s="981"/>
      <c r="J115" s="782"/>
      <c r="K115" s="782"/>
      <c r="L115" s="782"/>
      <c r="M115" s="782"/>
      <c r="N115" s="782"/>
      <c r="O115" s="782"/>
      <c r="P115" s="782"/>
      <c r="Q115" s="782"/>
      <c r="R115" s="782"/>
      <c r="S115" s="782"/>
      <c r="T115" s="782"/>
      <c r="U115" s="782"/>
      <c r="V115" s="782"/>
      <c r="W115" s="782"/>
      <c r="X115" s="782"/>
      <c r="Y115" s="782"/>
      <c r="Z115" s="782"/>
      <c r="AA115" s="782"/>
      <c r="AB115" s="782"/>
      <c r="AC115" s="782"/>
      <c r="AD115" s="782"/>
      <c r="AE115" s="782"/>
      <c r="AF115" s="782"/>
      <c r="AG115" s="782"/>
      <c r="AH115" s="782"/>
      <c r="AI115" s="782"/>
    </row>
    <row r="116" spans="1:35" ht="13.8" hidden="1" thickBot="1">
      <c r="A116" s="782"/>
      <c r="B116" s="782"/>
      <c r="C116" s="782"/>
      <c r="D116" s="782"/>
      <c r="E116" s="782"/>
      <c r="F116" s="782"/>
      <c r="G116" s="897"/>
      <c r="H116" s="897"/>
      <c r="I116" s="981"/>
      <c r="J116" s="782"/>
      <c r="K116" s="782"/>
      <c r="L116" s="782"/>
      <c r="M116" s="782"/>
      <c r="N116" s="782"/>
      <c r="O116" s="782"/>
      <c r="P116" s="782"/>
      <c r="Q116" s="782"/>
      <c r="R116" s="782"/>
      <c r="S116" s="782"/>
      <c r="T116" s="782"/>
      <c r="U116" s="782"/>
      <c r="V116" s="782"/>
      <c r="W116" s="782"/>
      <c r="X116" s="782"/>
      <c r="Y116" s="782"/>
      <c r="Z116" s="782"/>
      <c r="AA116" s="782"/>
      <c r="AB116" s="782"/>
      <c r="AC116" s="782"/>
      <c r="AD116" s="782"/>
      <c r="AE116" s="782"/>
      <c r="AF116" s="782"/>
      <c r="AG116" s="782"/>
      <c r="AH116" s="782"/>
      <c r="AI116" s="782"/>
    </row>
    <row r="117" spans="1:35" ht="13.8" hidden="1" thickBot="1">
      <c r="A117" s="782"/>
      <c r="B117" s="782"/>
      <c r="C117" s="782"/>
      <c r="D117" s="782"/>
      <c r="E117" s="782"/>
      <c r="F117" s="782"/>
      <c r="G117" s="897"/>
      <c r="H117" s="897"/>
      <c r="I117" s="981"/>
      <c r="J117" s="782"/>
      <c r="K117" s="782"/>
      <c r="L117" s="782"/>
      <c r="M117" s="782"/>
      <c r="N117" s="782"/>
      <c r="O117" s="782"/>
      <c r="P117" s="782"/>
      <c r="Q117" s="782"/>
      <c r="R117" s="782"/>
      <c r="S117" s="782"/>
      <c r="T117" s="782"/>
      <c r="U117" s="782"/>
      <c r="V117" s="782"/>
      <c r="W117" s="782"/>
      <c r="X117" s="782"/>
      <c r="Y117" s="782"/>
      <c r="Z117" s="782"/>
      <c r="AA117" s="782"/>
      <c r="AB117" s="782"/>
      <c r="AC117" s="782"/>
      <c r="AD117" s="782"/>
      <c r="AE117" s="782"/>
      <c r="AF117" s="782"/>
      <c r="AG117" s="782"/>
      <c r="AH117" s="782"/>
      <c r="AI117" s="782"/>
    </row>
    <row r="118" spans="1:35" ht="13.8" hidden="1" thickBot="1">
      <c r="A118" s="782"/>
      <c r="B118" s="782"/>
      <c r="C118" s="782"/>
      <c r="D118" s="782"/>
      <c r="E118" s="782"/>
      <c r="F118" s="782"/>
      <c r="G118" s="897"/>
      <c r="H118" s="897"/>
      <c r="I118" s="981"/>
      <c r="J118" s="782"/>
      <c r="K118" s="782"/>
      <c r="L118" s="782"/>
      <c r="M118" s="782"/>
      <c r="N118" s="782"/>
      <c r="O118" s="782"/>
      <c r="P118" s="782"/>
      <c r="Q118" s="782"/>
      <c r="R118" s="782"/>
      <c r="S118" s="782"/>
      <c r="T118" s="782"/>
      <c r="U118" s="782"/>
      <c r="V118" s="782"/>
      <c r="W118" s="782"/>
      <c r="X118" s="782"/>
      <c r="Y118" s="782"/>
      <c r="Z118" s="782"/>
      <c r="AA118" s="782"/>
      <c r="AB118" s="782"/>
      <c r="AC118" s="782"/>
      <c r="AD118" s="782"/>
      <c r="AE118" s="782"/>
      <c r="AF118" s="782"/>
      <c r="AG118" s="782"/>
      <c r="AH118" s="782"/>
      <c r="AI118" s="782"/>
    </row>
    <row r="119" spans="1:35" ht="13.8" hidden="1" thickBot="1">
      <c r="A119" s="782"/>
      <c r="B119" s="782"/>
      <c r="C119" s="782"/>
      <c r="D119" s="782"/>
      <c r="E119" s="782"/>
      <c r="F119" s="782"/>
      <c r="G119" s="897"/>
      <c r="H119" s="897"/>
      <c r="I119" s="981"/>
      <c r="J119" s="782"/>
      <c r="K119" s="782"/>
      <c r="L119" s="782"/>
      <c r="M119" s="782"/>
      <c r="N119" s="782"/>
      <c r="O119" s="782"/>
      <c r="P119" s="782"/>
      <c r="Q119" s="782"/>
      <c r="R119" s="782"/>
      <c r="S119" s="782"/>
      <c r="T119" s="782"/>
      <c r="U119" s="782"/>
      <c r="V119" s="782"/>
      <c r="W119" s="782"/>
      <c r="X119" s="782"/>
      <c r="Y119" s="782"/>
      <c r="Z119" s="782"/>
      <c r="AA119" s="782"/>
      <c r="AB119" s="782"/>
      <c r="AC119" s="782"/>
      <c r="AD119" s="782"/>
      <c r="AE119" s="782"/>
      <c r="AF119" s="782"/>
      <c r="AG119" s="782"/>
      <c r="AH119" s="782"/>
      <c r="AI119" s="782"/>
    </row>
    <row r="120" spans="1:35" ht="13.8" hidden="1" thickBot="1">
      <c r="A120" s="782"/>
      <c r="B120" s="782"/>
      <c r="C120" s="782"/>
      <c r="D120" s="782"/>
      <c r="E120" s="782"/>
      <c r="F120" s="782"/>
      <c r="G120" s="897"/>
      <c r="H120" s="897"/>
      <c r="I120" s="981"/>
      <c r="J120" s="782"/>
      <c r="K120" s="782"/>
      <c r="L120" s="782"/>
      <c r="M120" s="782"/>
      <c r="N120" s="782"/>
      <c r="O120" s="782"/>
      <c r="P120" s="782"/>
      <c r="Q120" s="782"/>
      <c r="R120" s="782"/>
      <c r="S120" s="782"/>
      <c r="T120" s="782"/>
      <c r="U120" s="782"/>
      <c r="V120" s="782"/>
      <c r="W120" s="782"/>
      <c r="X120" s="782"/>
      <c r="Y120" s="782"/>
      <c r="Z120" s="782"/>
      <c r="AA120" s="782"/>
      <c r="AB120" s="782"/>
      <c r="AC120" s="782"/>
      <c r="AD120" s="782"/>
      <c r="AE120" s="782"/>
      <c r="AF120" s="782"/>
      <c r="AG120" s="782"/>
      <c r="AH120" s="782"/>
      <c r="AI120" s="782"/>
    </row>
    <row r="121" spans="1:35" ht="13.8" hidden="1" thickBot="1">
      <c r="A121" s="782"/>
      <c r="B121" s="782"/>
      <c r="C121" s="782"/>
      <c r="D121" s="782"/>
      <c r="E121" s="782"/>
      <c r="F121" s="782"/>
      <c r="G121" s="897"/>
      <c r="H121" s="897"/>
      <c r="I121" s="981"/>
      <c r="J121" s="782"/>
      <c r="K121" s="782"/>
      <c r="L121" s="782"/>
      <c r="M121" s="782"/>
      <c r="N121" s="782"/>
      <c r="O121" s="782"/>
      <c r="P121" s="782"/>
      <c r="Q121" s="782"/>
      <c r="R121" s="782"/>
      <c r="S121" s="782"/>
      <c r="T121" s="782"/>
      <c r="U121" s="782"/>
      <c r="V121" s="782"/>
      <c r="W121" s="782"/>
      <c r="X121" s="782"/>
      <c r="Y121" s="782"/>
      <c r="Z121" s="782"/>
      <c r="AA121" s="782"/>
      <c r="AB121" s="782"/>
      <c r="AC121" s="782"/>
      <c r="AD121" s="782"/>
      <c r="AE121" s="782"/>
      <c r="AF121" s="782"/>
      <c r="AG121" s="782"/>
      <c r="AH121" s="782"/>
      <c r="AI121" s="782"/>
    </row>
    <row r="122" spans="1:35" ht="13.8" hidden="1" thickBot="1">
      <c r="A122" s="782"/>
      <c r="B122" s="782"/>
      <c r="C122" s="782"/>
      <c r="D122" s="782"/>
      <c r="E122" s="782"/>
      <c r="F122" s="782"/>
      <c r="G122" s="897"/>
      <c r="H122" s="897"/>
      <c r="I122" s="981"/>
      <c r="J122" s="782"/>
      <c r="K122" s="782"/>
      <c r="L122" s="782"/>
      <c r="M122" s="782"/>
      <c r="N122" s="782"/>
      <c r="O122" s="782"/>
      <c r="P122" s="782"/>
      <c r="Q122" s="782"/>
      <c r="R122" s="782"/>
      <c r="S122" s="782"/>
      <c r="T122" s="782"/>
      <c r="U122" s="782"/>
      <c r="V122" s="782"/>
      <c r="W122" s="782"/>
      <c r="X122" s="782"/>
      <c r="Y122" s="782"/>
      <c r="Z122" s="782"/>
      <c r="AA122" s="782"/>
      <c r="AB122" s="782"/>
      <c r="AC122" s="782"/>
      <c r="AD122" s="782"/>
      <c r="AE122" s="782"/>
      <c r="AF122" s="782"/>
      <c r="AG122" s="782"/>
      <c r="AH122" s="782"/>
      <c r="AI122" s="782"/>
    </row>
    <row r="123" spans="1:35" ht="13.8" hidden="1" thickBot="1">
      <c r="A123" s="782"/>
      <c r="B123" s="782"/>
      <c r="C123" s="782"/>
      <c r="D123" s="782"/>
      <c r="E123" s="782"/>
      <c r="F123" s="782"/>
      <c r="G123" s="897"/>
      <c r="H123" s="897"/>
      <c r="I123" s="981"/>
      <c r="J123" s="782"/>
      <c r="K123" s="782"/>
      <c r="L123" s="782"/>
      <c r="M123" s="782"/>
      <c r="N123" s="782"/>
      <c r="O123" s="782"/>
      <c r="P123" s="782"/>
      <c r="Q123" s="782"/>
      <c r="R123" s="782"/>
      <c r="S123" s="782"/>
      <c r="T123" s="782"/>
      <c r="U123" s="782"/>
      <c r="V123" s="782"/>
      <c r="W123" s="782"/>
      <c r="X123" s="782"/>
      <c r="Y123" s="782"/>
      <c r="Z123" s="782"/>
      <c r="AA123" s="782"/>
      <c r="AB123" s="782"/>
      <c r="AC123" s="782"/>
      <c r="AD123" s="782"/>
      <c r="AE123" s="782"/>
      <c r="AF123" s="782"/>
      <c r="AG123" s="782"/>
      <c r="AH123" s="782"/>
      <c r="AI123" s="782"/>
    </row>
    <row r="124" spans="1:35" ht="13.8" hidden="1" thickBot="1">
      <c r="A124" s="782"/>
      <c r="B124" s="782"/>
      <c r="C124" s="782"/>
      <c r="D124" s="782"/>
      <c r="E124" s="782"/>
      <c r="F124" s="782"/>
      <c r="G124" s="897"/>
      <c r="H124" s="897"/>
      <c r="I124" s="981"/>
      <c r="J124" s="782"/>
      <c r="K124" s="782"/>
      <c r="L124" s="782"/>
      <c r="M124" s="782"/>
      <c r="N124" s="782"/>
      <c r="O124" s="782"/>
      <c r="P124" s="782"/>
      <c r="Q124" s="782"/>
      <c r="R124" s="782"/>
      <c r="S124" s="782"/>
      <c r="T124" s="782"/>
      <c r="U124" s="782"/>
      <c r="V124" s="782"/>
      <c r="W124" s="782"/>
      <c r="X124" s="782"/>
      <c r="Y124" s="782"/>
      <c r="Z124" s="782"/>
      <c r="AA124" s="782"/>
      <c r="AB124" s="782"/>
      <c r="AC124" s="782"/>
      <c r="AD124" s="782"/>
      <c r="AE124" s="782"/>
      <c r="AF124" s="782"/>
      <c r="AG124" s="782"/>
      <c r="AH124" s="782"/>
      <c r="AI124" s="782"/>
    </row>
    <row r="125" spans="1:35" ht="13.8" hidden="1" thickBot="1">
      <c r="A125" s="782"/>
      <c r="B125" s="782"/>
      <c r="C125" s="782"/>
      <c r="D125" s="782"/>
      <c r="E125" s="782"/>
      <c r="F125" s="782"/>
      <c r="G125" s="897"/>
      <c r="H125" s="897"/>
      <c r="I125" s="981"/>
      <c r="J125" s="782"/>
      <c r="K125" s="782"/>
      <c r="L125" s="782"/>
      <c r="M125" s="782"/>
      <c r="N125" s="782"/>
      <c r="O125" s="782"/>
      <c r="P125" s="782"/>
      <c r="Q125" s="782"/>
      <c r="R125" s="782"/>
      <c r="S125" s="782"/>
      <c r="T125" s="782"/>
      <c r="U125" s="782"/>
      <c r="V125" s="782"/>
      <c r="W125" s="782"/>
      <c r="X125" s="782"/>
      <c r="Y125" s="782"/>
      <c r="Z125" s="782"/>
      <c r="AA125" s="782"/>
      <c r="AB125" s="782"/>
      <c r="AC125" s="782"/>
      <c r="AD125" s="782"/>
      <c r="AE125" s="782"/>
      <c r="AF125" s="782"/>
      <c r="AG125" s="782"/>
      <c r="AH125" s="782"/>
      <c r="AI125" s="782"/>
    </row>
    <row r="126" spans="1:35" ht="13.8" hidden="1" thickBot="1">
      <c r="A126" s="782"/>
      <c r="B126" s="782"/>
      <c r="C126" s="782"/>
      <c r="D126" s="782"/>
      <c r="E126" s="782"/>
      <c r="F126" s="782"/>
      <c r="G126" s="897"/>
      <c r="H126" s="897"/>
      <c r="I126" s="981"/>
      <c r="J126" s="782"/>
      <c r="K126" s="782"/>
      <c r="L126" s="782"/>
      <c r="M126" s="782"/>
      <c r="N126" s="782"/>
      <c r="O126" s="782"/>
      <c r="P126" s="782"/>
      <c r="Q126" s="782"/>
      <c r="R126" s="782"/>
      <c r="S126" s="782"/>
      <c r="T126" s="782"/>
      <c r="U126" s="782"/>
      <c r="V126" s="782"/>
      <c r="W126" s="782"/>
      <c r="X126" s="782"/>
      <c r="Y126" s="782"/>
      <c r="Z126" s="782"/>
      <c r="AA126" s="782"/>
      <c r="AB126" s="782"/>
      <c r="AC126" s="782"/>
      <c r="AD126" s="782"/>
      <c r="AE126" s="782"/>
      <c r="AF126" s="782"/>
      <c r="AG126" s="782"/>
      <c r="AH126" s="782"/>
      <c r="AI126" s="782"/>
    </row>
    <row r="127" spans="1:35" ht="13.8" hidden="1" thickBot="1">
      <c r="A127" s="782"/>
      <c r="B127" s="782"/>
      <c r="C127" s="782"/>
      <c r="D127" s="782"/>
      <c r="E127" s="782"/>
      <c r="F127" s="782"/>
      <c r="G127" s="897"/>
      <c r="H127" s="897"/>
      <c r="I127" s="981"/>
      <c r="J127" s="782"/>
      <c r="K127" s="782"/>
      <c r="L127" s="782"/>
      <c r="M127" s="782"/>
      <c r="N127" s="782"/>
      <c r="O127" s="782"/>
      <c r="P127" s="782"/>
      <c r="Q127" s="782"/>
      <c r="R127" s="782"/>
      <c r="S127" s="782"/>
      <c r="T127" s="782"/>
      <c r="U127" s="782"/>
      <c r="V127" s="782"/>
      <c r="W127" s="782"/>
      <c r="X127" s="782"/>
      <c r="Y127" s="782"/>
      <c r="Z127" s="782"/>
      <c r="AA127" s="782"/>
      <c r="AB127" s="782"/>
      <c r="AC127" s="782"/>
      <c r="AD127" s="782"/>
      <c r="AE127" s="782"/>
      <c r="AF127" s="782"/>
      <c r="AG127" s="782"/>
      <c r="AH127" s="782"/>
      <c r="AI127" s="782"/>
    </row>
    <row r="128" spans="1:35" ht="13.8" hidden="1" thickBot="1">
      <c r="A128" s="782"/>
      <c r="B128" s="782"/>
      <c r="C128" s="782"/>
      <c r="D128" s="782"/>
      <c r="E128" s="782"/>
      <c r="F128" s="782"/>
      <c r="G128" s="897"/>
      <c r="H128" s="897"/>
      <c r="I128" s="981"/>
      <c r="J128" s="782"/>
      <c r="K128" s="782"/>
      <c r="L128" s="782"/>
      <c r="M128" s="782"/>
      <c r="N128" s="782"/>
      <c r="O128" s="782"/>
      <c r="P128" s="782"/>
      <c r="Q128" s="782"/>
      <c r="R128" s="782"/>
      <c r="S128" s="782"/>
      <c r="T128" s="782"/>
      <c r="U128" s="782"/>
      <c r="V128" s="782"/>
      <c r="W128" s="782"/>
      <c r="X128" s="782"/>
      <c r="Y128" s="782"/>
      <c r="Z128" s="782"/>
      <c r="AA128" s="782"/>
      <c r="AB128" s="782"/>
      <c r="AC128" s="782"/>
      <c r="AD128" s="782"/>
      <c r="AE128" s="782"/>
      <c r="AF128" s="782"/>
      <c r="AG128" s="782"/>
      <c r="AH128" s="782"/>
      <c r="AI128" s="782"/>
    </row>
    <row r="129" spans="1:35" ht="13.8" hidden="1" thickBot="1">
      <c r="A129" s="782"/>
      <c r="B129" s="782"/>
      <c r="C129" s="782"/>
      <c r="D129" s="782"/>
      <c r="E129" s="782"/>
      <c r="F129" s="782"/>
      <c r="G129" s="897"/>
      <c r="H129" s="897"/>
      <c r="I129" s="981"/>
      <c r="J129" s="782"/>
      <c r="K129" s="782"/>
      <c r="L129" s="782"/>
      <c r="M129" s="782"/>
      <c r="N129" s="782"/>
      <c r="O129" s="782"/>
      <c r="P129" s="782"/>
      <c r="Q129" s="782"/>
      <c r="R129" s="782"/>
      <c r="S129" s="782"/>
      <c r="T129" s="782"/>
      <c r="U129" s="782"/>
      <c r="V129" s="782"/>
      <c r="W129" s="782"/>
      <c r="X129" s="782"/>
      <c r="Y129" s="782"/>
      <c r="Z129" s="782"/>
      <c r="AA129" s="782"/>
      <c r="AB129" s="782"/>
      <c r="AC129" s="782"/>
      <c r="AD129" s="782"/>
      <c r="AE129" s="782"/>
      <c r="AF129" s="782"/>
      <c r="AG129" s="782"/>
      <c r="AH129" s="782"/>
      <c r="AI129" s="782"/>
    </row>
    <row r="130" spans="1:35" ht="13.8" hidden="1" thickBot="1">
      <c r="A130" s="782"/>
      <c r="B130" s="782"/>
      <c r="C130" s="782"/>
      <c r="D130" s="782"/>
      <c r="E130" s="782"/>
      <c r="F130" s="782"/>
      <c r="G130" s="897"/>
      <c r="H130" s="897"/>
      <c r="I130" s="981"/>
      <c r="J130" s="782"/>
      <c r="K130" s="782"/>
      <c r="L130" s="782"/>
      <c r="M130" s="782"/>
      <c r="N130" s="782"/>
      <c r="O130" s="782"/>
      <c r="P130" s="782"/>
      <c r="Q130" s="782"/>
      <c r="R130" s="782"/>
      <c r="S130" s="782"/>
      <c r="T130" s="782"/>
      <c r="U130" s="782"/>
      <c r="V130" s="782"/>
      <c r="W130" s="782"/>
      <c r="X130" s="782"/>
      <c r="Y130" s="782"/>
      <c r="Z130" s="782"/>
      <c r="AA130" s="782"/>
      <c r="AB130" s="782"/>
      <c r="AC130" s="782"/>
      <c r="AD130" s="782"/>
      <c r="AE130" s="782"/>
      <c r="AF130" s="782"/>
      <c r="AG130" s="782"/>
      <c r="AH130" s="782"/>
      <c r="AI130" s="782"/>
    </row>
    <row r="131" spans="1:35" ht="13.8" hidden="1" thickBot="1">
      <c r="A131" s="782"/>
      <c r="B131" s="782"/>
      <c r="C131" s="782"/>
      <c r="D131" s="782"/>
      <c r="E131" s="782"/>
      <c r="F131" s="782"/>
      <c r="G131" s="897"/>
      <c r="H131" s="897"/>
      <c r="I131" s="981"/>
      <c r="J131" s="782"/>
      <c r="K131" s="782"/>
      <c r="L131" s="782"/>
      <c r="M131" s="782"/>
      <c r="N131" s="782"/>
      <c r="O131" s="782"/>
      <c r="P131" s="782"/>
      <c r="Q131" s="782"/>
      <c r="R131" s="782"/>
      <c r="S131" s="782"/>
      <c r="T131" s="782"/>
      <c r="U131" s="782"/>
      <c r="V131" s="782"/>
      <c r="W131" s="782"/>
      <c r="X131" s="782"/>
      <c r="Y131" s="782"/>
      <c r="Z131" s="782"/>
      <c r="AA131" s="782"/>
      <c r="AB131" s="782"/>
      <c r="AC131" s="782"/>
      <c r="AD131" s="782"/>
      <c r="AE131" s="782"/>
      <c r="AF131" s="782"/>
      <c r="AG131" s="782"/>
      <c r="AH131" s="782"/>
      <c r="AI131" s="782"/>
    </row>
    <row r="132" spans="1:35" ht="13.8" hidden="1" thickBot="1">
      <c r="A132" s="782"/>
      <c r="B132" s="782"/>
      <c r="C132" s="782"/>
      <c r="D132" s="782"/>
      <c r="E132" s="782"/>
      <c r="F132" s="782"/>
      <c r="G132" s="897"/>
      <c r="H132" s="897"/>
      <c r="I132" s="981"/>
      <c r="J132" s="782"/>
      <c r="K132" s="782"/>
      <c r="L132" s="782"/>
      <c r="M132" s="782"/>
      <c r="N132" s="782"/>
      <c r="O132" s="782"/>
      <c r="P132" s="782"/>
      <c r="Q132" s="782"/>
      <c r="R132" s="782"/>
      <c r="S132" s="782"/>
      <c r="T132" s="782"/>
      <c r="U132" s="782"/>
      <c r="V132" s="782"/>
      <c r="W132" s="782"/>
      <c r="X132" s="782"/>
      <c r="Y132" s="782"/>
      <c r="Z132" s="782"/>
      <c r="AA132" s="782"/>
      <c r="AB132" s="782"/>
      <c r="AC132" s="782"/>
      <c r="AD132" s="782"/>
      <c r="AE132" s="782"/>
      <c r="AF132" s="782"/>
      <c r="AG132" s="782"/>
      <c r="AH132" s="782"/>
      <c r="AI132" s="782"/>
    </row>
    <row r="133" spans="1:35" ht="13.8" hidden="1" thickBot="1">
      <c r="A133" s="782"/>
      <c r="B133" s="782"/>
      <c r="C133" s="782"/>
      <c r="D133" s="782"/>
      <c r="E133" s="782"/>
      <c r="F133" s="782"/>
      <c r="G133" s="897"/>
      <c r="H133" s="897"/>
      <c r="I133" s="981"/>
      <c r="J133" s="782"/>
      <c r="K133" s="782"/>
      <c r="L133" s="782"/>
      <c r="M133" s="782"/>
      <c r="N133" s="782"/>
      <c r="O133" s="782"/>
      <c r="P133" s="782"/>
      <c r="Q133" s="782"/>
      <c r="R133" s="782"/>
      <c r="S133" s="782"/>
      <c r="T133" s="782"/>
      <c r="U133" s="782"/>
      <c r="V133" s="782"/>
      <c r="W133" s="782"/>
      <c r="X133" s="782"/>
      <c r="Y133" s="782"/>
      <c r="Z133" s="782"/>
      <c r="AA133" s="782"/>
      <c r="AB133" s="782"/>
      <c r="AC133" s="782"/>
      <c r="AD133" s="782"/>
      <c r="AE133" s="782"/>
      <c r="AF133" s="782"/>
      <c r="AG133" s="782"/>
      <c r="AH133" s="782"/>
      <c r="AI133" s="782"/>
    </row>
    <row r="134" spans="1:35" ht="13.8" hidden="1" thickBot="1">
      <c r="A134" s="782"/>
      <c r="B134" s="782"/>
      <c r="C134" s="782"/>
      <c r="D134" s="782"/>
      <c r="E134" s="782"/>
      <c r="F134" s="782"/>
      <c r="G134" s="897"/>
      <c r="H134" s="897"/>
      <c r="I134" s="981"/>
      <c r="J134" s="782"/>
      <c r="K134" s="782"/>
      <c r="L134" s="782"/>
      <c r="M134" s="782"/>
      <c r="N134" s="782"/>
      <c r="O134" s="782"/>
      <c r="P134" s="782"/>
      <c r="Q134" s="782"/>
      <c r="R134" s="782"/>
      <c r="S134" s="782"/>
      <c r="T134" s="782"/>
      <c r="U134" s="782"/>
      <c r="V134" s="782"/>
      <c r="W134" s="782"/>
      <c r="X134" s="782"/>
      <c r="Y134" s="782"/>
      <c r="Z134" s="782"/>
      <c r="AA134" s="782"/>
      <c r="AB134" s="782"/>
      <c r="AC134" s="782"/>
      <c r="AD134" s="782"/>
      <c r="AE134" s="782"/>
      <c r="AF134" s="782"/>
      <c r="AG134" s="782"/>
      <c r="AH134" s="782"/>
      <c r="AI134" s="782"/>
    </row>
    <row r="135" spans="1:35" ht="13.8" hidden="1" thickBot="1">
      <c r="A135" s="782"/>
      <c r="B135" s="782"/>
      <c r="C135" s="782"/>
      <c r="D135" s="782"/>
      <c r="E135" s="782"/>
      <c r="F135" s="782"/>
      <c r="G135" s="897"/>
      <c r="H135" s="897"/>
      <c r="I135" s="981"/>
      <c r="J135" s="782"/>
      <c r="K135" s="782"/>
      <c r="L135" s="782"/>
      <c r="M135" s="782"/>
      <c r="N135" s="782"/>
      <c r="O135" s="782"/>
      <c r="P135" s="782"/>
      <c r="Q135" s="782"/>
      <c r="R135" s="782"/>
      <c r="S135" s="782"/>
      <c r="T135" s="782"/>
      <c r="U135" s="782"/>
      <c r="V135" s="782"/>
      <c r="W135" s="782"/>
      <c r="X135" s="782"/>
      <c r="Y135" s="782"/>
      <c r="Z135" s="782"/>
      <c r="AA135" s="782"/>
      <c r="AB135" s="782"/>
      <c r="AC135" s="782"/>
      <c r="AD135" s="782"/>
      <c r="AE135" s="782"/>
      <c r="AF135" s="782"/>
      <c r="AG135" s="782"/>
      <c r="AH135" s="782"/>
      <c r="AI135" s="782"/>
    </row>
    <row r="136" spans="1:35" ht="13.8" hidden="1" thickBot="1">
      <c r="A136" s="782"/>
      <c r="B136" s="782"/>
      <c r="C136" s="782"/>
      <c r="D136" s="782"/>
      <c r="E136" s="782"/>
      <c r="F136" s="782"/>
      <c r="G136" s="897"/>
      <c r="H136" s="897"/>
      <c r="I136" s="981"/>
      <c r="J136" s="782"/>
      <c r="K136" s="782"/>
      <c r="L136" s="782"/>
      <c r="M136" s="782"/>
      <c r="N136" s="782"/>
      <c r="O136" s="782"/>
      <c r="P136" s="782"/>
      <c r="Q136" s="782"/>
      <c r="R136" s="782"/>
      <c r="S136" s="782"/>
      <c r="T136" s="782"/>
      <c r="U136" s="782"/>
      <c r="V136" s="782"/>
      <c r="W136" s="782"/>
      <c r="X136" s="782"/>
      <c r="Y136" s="782"/>
      <c r="Z136" s="782"/>
      <c r="AA136" s="782"/>
      <c r="AB136" s="782"/>
      <c r="AC136" s="782"/>
      <c r="AD136" s="782"/>
      <c r="AE136" s="782"/>
      <c r="AF136" s="782"/>
      <c r="AG136" s="782"/>
      <c r="AH136" s="782"/>
      <c r="AI136" s="782"/>
    </row>
    <row r="137" spans="1:35" ht="13.8" hidden="1" thickBot="1">
      <c r="A137" s="782"/>
      <c r="B137" s="782"/>
      <c r="C137" s="782"/>
      <c r="D137" s="782"/>
      <c r="E137" s="782"/>
      <c r="F137" s="782"/>
      <c r="G137" s="897"/>
      <c r="H137" s="897"/>
      <c r="I137" s="981"/>
      <c r="J137" s="782"/>
      <c r="K137" s="782"/>
      <c r="L137" s="782"/>
      <c r="M137" s="782"/>
      <c r="N137" s="782"/>
      <c r="O137" s="782"/>
      <c r="P137" s="782"/>
      <c r="Q137" s="782"/>
      <c r="R137" s="782"/>
      <c r="S137" s="782"/>
      <c r="T137" s="782"/>
      <c r="U137" s="782"/>
      <c r="V137" s="782"/>
      <c r="W137" s="782"/>
      <c r="X137" s="782"/>
      <c r="Y137" s="782"/>
      <c r="Z137" s="782"/>
      <c r="AA137" s="782"/>
      <c r="AB137" s="782"/>
      <c r="AC137" s="782"/>
      <c r="AD137" s="782"/>
      <c r="AE137" s="782"/>
      <c r="AF137" s="782"/>
      <c r="AG137" s="782"/>
      <c r="AH137" s="782"/>
      <c r="AI137" s="782"/>
    </row>
    <row r="138" spans="1:35" ht="13.8" hidden="1" thickBot="1">
      <c r="A138" s="782"/>
      <c r="B138" s="782"/>
      <c r="C138" s="782"/>
      <c r="D138" s="782"/>
      <c r="E138" s="782"/>
      <c r="F138" s="782"/>
      <c r="G138" s="897"/>
      <c r="H138" s="897"/>
      <c r="I138" s="981"/>
      <c r="J138" s="782"/>
      <c r="K138" s="782"/>
      <c r="L138" s="782"/>
      <c r="M138" s="782"/>
      <c r="N138" s="782"/>
      <c r="O138" s="782"/>
      <c r="P138" s="782"/>
      <c r="Q138" s="782"/>
      <c r="R138" s="782"/>
      <c r="S138" s="782"/>
      <c r="T138" s="782"/>
      <c r="U138" s="782"/>
      <c r="V138" s="782"/>
      <c r="W138" s="782"/>
      <c r="X138" s="782"/>
      <c r="Y138" s="782"/>
      <c r="Z138" s="782"/>
      <c r="AA138" s="782"/>
      <c r="AB138" s="782"/>
      <c r="AC138" s="782"/>
      <c r="AD138" s="782"/>
      <c r="AE138" s="782"/>
      <c r="AF138" s="782"/>
      <c r="AG138" s="782"/>
      <c r="AH138" s="782"/>
      <c r="AI138" s="782"/>
    </row>
    <row r="139" spans="1:35" ht="13.8" hidden="1" thickBot="1">
      <c r="A139" s="782"/>
      <c r="B139" s="782"/>
      <c r="C139" s="782"/>
      <c r="D139" s="782"/>
      <c r="E139" s="782"/>
      <c r="F139" s="782"/>
      <c r="G139" s="897"/>
      <c r="H139" s="897"/>
      <c r="I139" s="981"/>
      <c r="J139" s="782"/>
      <c r="K139" s="782"/>
      <c r="L139" s="782"/>
      <c r="M139" s="782"/>
      <c r="N139" s="782"/>
      <c r="O139" s="782"/>
      <c r="P139" s="782"/>
      <c r="Q139" s="782"/>
      <c r="R139" s="782"/>
      <c r="S139" s="782"/>
      <c r="T139" s="782"/>
      <c r="U139" s="782"/>
      <c r="V139" s="782"/>
      <c r="W139" s="782"/>
      <c r="X139" s="782"/>
      <c r="Y139" s="782"/>
      <c r="Z139" s="782"/>
      <c r="AA139" s="782"/>
      <c r="AB139" s="782"/>
      <c r="AC139" s="782"/>
      <c r="AD139" s="782"/>
      <c r="AE139" s="782"/>
      <c r="AF139" s="782"/>
      <c r="AG139" s="782"/>
      <c r="AH139" s="782"/>
      <c r="AI139" s="782"/>
    </row>
    <row r="140" spans="1:35" ht="13.8" hidden="1" thickBot="1">
      <c r="A140" s="782"/>
      <c r="B140" s="782"/>
      <c r="C140" s="782"/>
      <c r="D140" s="782"/>
      <c r="E140" s="782"/>
      <c r="F140" s="782"/>
      <c r="G140" s="897"/>
      <c r="H140" s="897"/>
      <c r="I140" s="981"/>
      <c r="J140" s="782"/>
      <c r="K140" s="782"/>
      <c r="L140" s="782"/>
      <c r="M140" s="782"/>
      <c r="N140" s="782"/>
      <c r="O140" s="782"/>
      <c r="P140" s="782"/>
      <c r="Q140" s="782"/>
      <c r="R140" s="782"/>
      <c r="S140" s="782"/>
      <c r="T140" s="782"/>
      <c r="U140" s="782"/>
      <c r="V140" s="782"/>
      <c r="W140" s="782"/>
      <c r="X140" s="782"/>
      <c r="Y140" s="782"/>
      <c r="Z140" s="782"/>
      <c r="AA140" s="782"/>
      <c r="AB140" s="782"/>
      <c r="AC140" s="782"/>
      <c r="AD140" s="782"/>
      <c r="AE140" s="782"/>
      <c r="AF140" s="782"/>
      <c r="AG140" s="782"/>
      <c r="AH140" s="782"/>
      <c r="AI140" s="782"/>
    </row>
    <row r="141" spans="1:35" ht="13.8" hidden="1" thickBot="1">
      <c r="A141" s="782"/>
      <c r="B141" s="782"/>
      <c r="C141" s="782"/>
      <c r="D141" s="782"/>
      <c r="E141" s="782"/>
      <c r="F141" s="782"/>
      <c r="G141" s="897"/>
      <c r="H141" s="897"/>
      <c r="I141" s="981"/>
      <c r="J141" s="782"/>
      <c r="K141" s="782"/>
      <c r="L141" s="782"/>
      <c r="M141" s="782"/>
      <c r="N141" s="782"/>
      <c r="O141" s="782"/>
      <c r="P141" s="782"/>
      <c r="Q141" s="782"/>
      <c r="R141" s="782"/>
      <c r="S141" s="782"/>
      <c r="T141" s="782"/>
      <c r="U141" s="782"/>
      <c r="V141" s="782"/>
      <c r="W141" s="782"/>
      <c r="X141" s="782"/>
      <c r="Y141" s="782"/>
      <c r="Z141" s="782"/>
      <c r="AA141" s="782"/>
      <c r="AB141" s="782"/>
      <c r="AC141" s="782"/>
      <c r="AD141" s="782"/>
      <c r="AE141" s="782"/>
      <c r="AF141" s="782"/>
      <c r="AG141" s="782"/>
      <c r="AH141" s="782"/>
      <c r="AI141" s="782"/>
    </row>
    <row r="142" spans="1:35" ht="13.8" hidden="1" thickBot="1">
      <c r="A142" s="782"/>
      <c r="B142" s="782"/>
      <c r="C142" s="782"/>
      <c r="D142" s="782"/>
      <c r="E142" s="782"/>
      <c r="F142" s="782"/>
      <c r="G142" s="897"/>
      <c r="H142" s="897"/>
      <c r="I142" s="981"/>
      <c r="J142" s="782"/>
      <c r="K142" s="782"/>
      <c r="L142" s="782"/>
      <c r="M142" s="782"/>
      <c r="N142" s="782"/>
      <c r="O142" s="782"/>
      <c r="P142" s="782"/>
      <c r="Q142" s="782"/>
      <c r="R142" s="782"/>
      <c r="S142" s="782"/>
      <c r="T142" s="782"/>
      <c r="U142" s="782"/>
      <c r="V142" s="782"/>
      <c r="W142" s="782"/>
      <c r="X142" s="782"/>
      <c r="Y142" s="782"/>
      <c r="Z142" s="782"/>
      <c r="AA142" s="782"/>
      <c r="AB142" s="782"/>
      <c r="AC142" s="782"/>
      <c r="AD142" s="782"/>
      <c r="AE142" s="782"/>
      <c r="AF142" s="782"/>
      <c r="AG142" s="782"/>
      <c r="AH142" s="782"/>
      <c r="AI142" s="782"/>
    </row>
    <row r="143" spans="1:35" ht="13.8" hidden="1" thickBot="1">
      <c r="A143" s="782"/>
      <c r="B143" s="782"/>
      <c r="C143" s="782"/>
      <c r="D143" s="782"/>
      <c r="E143" s="782"/>
      <c r="F143" s="782"/>
      <c r="G143" s="897"/>
      <c r="H143" s="897"/>
      <c r="I143" s="981"/>
      <c r="J143" s="782"/>
      <c r="K143" s="782"/>
      <c r="L143" s="782"/>
      <c r="M143" s="782"/>
      <c r="N143" s="782"/>
      <c r="O143" s="782"/>
      <c r="P143" s="782"/>
      <c r="Q143" s="782"/>
      <c r="R143" s="782"/>
      <c r="S143" s="782"/>
      <c r="T143" s="782"/>
      <c r="U143" s="782"/>
      <c r="V143" s="782"/>
      <c r="W143" s="782"/>
      <c r="X143" s="782"/>
      <c r="Y143" s="782"/>
      <c r="Z143" s="782"/>
      <c r="AA143" s="782"/>
      <c r="AB143" s="782"/>
      <c r="AC143" s="782"/>
      <c r="AD143" s="782"/>
      <c r="AE143" s="782"/>
      <c r="AF143" s="782"/>
      <c r="AG143" s="782"/>
      <c r="AH143" s="782"/>
      <c r="AI143" s="782"/>
    </row>
    <row r="144" spans="1:35" ht="13.8" hidden="1" thickBot="1">
      <c r="A144" s="782"/>
      <c r="B144" s="782"/>
      <c r="C144" s="782"/>
      <c r="D144" s="782"/>
      <c r="E144" s="782"/>
      <c r="F144" s="782"/>
      <c r="G144" s="897"/>
      <c r="H144" s="897"/>
      <c r="I144" s="981"/>
      <c r="J144" s="782"/>
      <c r="K144" s="782"/>
      <c r="L144" s="782"/>
      <c r="M144" s="782"/>
      <c r="N144" s="782"/>
      <c r="O144" s="782"/>
      <c r="P144" s="782"/>
      <c r="Q144" s="782"/>
      <c r="R144" s="782"/>
      <c r="S144" s="782"/>
      <c r="T144" s="782"/>
      <c r="U144" s="782"/>
      <c r="V144" s="782"/>
      <c r="W144" s="782"/>
      <c r="X144" s="782"/>
      <c r="Y144" s="782"/>
      <c r="Z144" s="782"/>
      <c r="AA144" s="782"/>
      <c r="AB144" s="782"/>
      <c r="AC144" s="782"/>
      <c r="AD144" s="782"/>
      <c r="AE144" s="782"/>
      <c r="AF144" s="782"/>
      <c r="AG144" s="782"/>
      <c r="AH144" s="782"/>
      <c r="AI144" s="782"/>
    </row>
    <row r="145" spans="1:35" ht="13.8" hidden="1" thickBot="1">
      <c r="A145" s="782"/>
      <c r="B145" s="782"/>
      <c r="C145" s="782"/>
      <c r="D145" s="782"/>
      <c r="E145" s="782"/>
      <c r="F145" s="782"/>
      <c r="G145" s="897"/>
      <c r="H145" s="897"/>
      <c r="I145" s="981"/>
      <c r="J145" s="782"/>
      <c r="K145" s="782"/>
      <c r="L145" s="782"/>
      <c r="M145" s="782"/>
      <c r="N145" s="782"/>
      <c r="O145" s="782"/>
      <c r="P145" s="782"/>
      <c r="Q145" s="782"/>
      <c r="R145" s="782"/>
      <c r="S145" s="782"/>
      <c r="T145" s="782"/>
      <c r="U145" s="782"/>
      <c r="V145" s="782"/>
      <c r="W145" s="782"/>
      <c r="X145" s="782"/>
      <c r="Y145" s="782"/>
      <c r="Z145" s="782"/>
      <c r="AA145" s="782"/>
      <c r="AB145" s="782"/>
      <c r="AC145" s="782"/>
      <c r="AD145" s="782"/>
      <c r="AE145" s="782"/>
      <c r="AF145" s="782"/>
      <c r="AG145" s="782"/>
      <c r="AH145" s="782"/>
      <c r="AI145" s="782"/>
    </row>
    <row r="146" spans="1:35" ht="13.8" hidden="1" thickBot="1">
      <c r="A146" s="782"/>
      <c r="B146" s="782"/>
      <c r="C146" s="782"/>
      <c r="D146" s="782"/>
      <c r="E146" s="782"/>
      <c r="F146" s="782"/>
      <c r="G146" s="897"/>
      <c r="H146" s="897"/>
      <c r="I146" s="981"/>
      <c r="J146" s="782"/>
      <c r="K146" s="782"/>
      <c r="L146" s="782"/>
      <c r="M146" s="782"/>
      <c r="N146" s="782"/>
      <c r="O146" s="782"/>
      <c r="P146" s="782"/>
      <c r="Q146" s="782"/>
      <c r="R146" s="782"/>
      <c r="S146" s="782"/>
      <c r="T146" s="782"/>
      <c r="U146" s="782"/>
      <c r="V146" s="782"/>
      <c r="W146" s="782"/>
      <c r="X146" s="782"/>
      <c r="Y146" s="782"/>
      <c r="Z146" s="782"/>
      <c r="AA146" s="782"/>
      <c r="AB146" s="782"/>
      <c r="AC146" s="782"/>
      <c r="AD146" s="782"/>
      <c r="AE146" s="782"/>
      <c r="AF146" s="782"/>
      <c r="AG146" s="782"/>
      <c r="AH146" s="782"/>
      <c r="AI146" s="782"/>
    </row>
    <row r="147" spans="1:35" ht="13.8" hidden="1" thickBot="1">
      <c r="A147" s="782"/>
      <c r="B147" s="782"/>
      <c r="C147" s="782"/>
      <c r="D147" s="782"/>
      <c r="E147" s="782"/>
      <c r="F147" s="782"/>
      <c r="G147" s="897"/>
      <c r="H147" s="897"/>
      <c r="I147" s="981"/>
      <c r="J147" s="782"/>
      <c r="K147" s="782"/>
      <c r="L147" s="782"/>
      <c r="M147" s="782"/>
      <c r="N147" s="782"/>
      <c r="O147" s="782"/>
      <c r="P147" s="782"/>
      <c r="Q147" s="782"/>
      <c r="R147" s="782"/>
      <c r="S147" s="782"/>
      <c r="T147" s="782"/>
      <c r="U147" s="782"/>
      <c r="V147" s="782"/>
      <c r="W147" s="782"/>
      <c r="X147" s="782"/>
      <c r="Y147" s="782"/>
      <c r="Z147" s="782"/>
      <c r="AA147" s="782"/>
      <c r="AB147" s="782"/>
      <c r="AC147" s="782"/>
      <c r="AD147" s="782"/>
      <c r="AE147" s="782"/>
      <c r="AF147" s="782"/>
      <c r="AG147" s="782"/>
      <c r="AH147" s="782"/>
      <c r="AI147" s="782"/>
    </row>
    <row r="148" spans="1:35" ht="13.8" hidden="1" thickBot="1">
      <c r="A148" s="782"/>
      <c r="B148" s="782"/>
      <c r="C148" s="782"/>
      <c r="D148" s="782"/>
      <c r="E148" s="782"/>
      <c r="F148" s="782"/>
      <c r="G148" s="897"/>
      <c r="H148" s="897"/>
      <c r="I148" s="981"/>
      <c r="J148" s="782"/>
      <c r="K148" s="782"/>
      <c r="L148" s="782"/>
      <c r="M148" s="782"/>
      <c r="N148" s="782"/>
      <c r="O148" s="782"/>
      <c r="P148" s="782"/>
      <c r="Q148" s="782"/>
      <c r="R148" s="782"/>
      <c r="S148" s="782"/>
      <c r="T148" s="782"/>
      <c r="U148" s="782"/>
      <c r="V148" s="782"/>
      <c r="W148" s="782"/>
      <c r="X148" s="782"/>
      <c r="Y148" s="782"/>
      <c r="Z148" s="782"/>
      <c r="AA148" s="782"/>
      <c r="AB148" s="782"/>
      <c r="AC148" s="782"/>
      <c r="AD148" s="782"/>
      <c r="AE148" s="782"/>
      <c r="AF148" s="782"/>
      <c r="AG148" s="782"/>
      <c r="AH148" s="782"/>
      <c r="AI148" s="782"/>
    </row>
    <row r="149" spans="1:35" ht="13.8" hidden="1" thickBot="1">
      <c r="A149" s="782"/>
      <c r="B149" s="782"/>
      <c r="C149" s="782"/>
      <c r="D149" s="782"/>
      <c r="E149" s="782"/>
      <c r="F149" s="782"/>
      <c r="G149" s="897"/>
      <c r="H149" s="897"/>
      <c r="I149" s="981"/>
      <c r="J149" s="782"/>
      <c r="K149" s="782"/>
      <c r="L149" s="782"/>
      <c r="M149" s="782"/>
      <c r="N149" s="782"/>
      <c r="O149" s="782"/>
      <c r="P149" s="782"/>
      <c r="Q149" s="782"/>
      <c r="R149" s="782"/>
      <c r="S149" s="782"/>
      <c r="T149" s="782"/>
      <c r="U149" s="782"/>
      <c r="V149" s="782"/>
      <c r="W149" s="782"/>
      <c r="X149" s="782"/>
      <c r="Y149" s="782"/>
      <c r="Z149" s="782"/>
      <c r="AA149" s="782"/>
      <c r="AB149" s="782"/>
      <c r="AC149" s="782"/>
      <c r="AD149" s="782"/>
      <c r="AE149" s="782"/>
      <c r="AF149" s="782"/>
      <c r="AG149" s="782"/>
      <c r="AH149" s="782"/>
      <c r="AI149" s="782"/>
    </row>
    <row r="150" spans="1:35" ht="13.8" hidden="1" thickBot="1">
      <c r="A150" s="782"/>
      <c r="B150" s="782"/>
      <c r="C150" s="782"/>
      <c r="D150" s="782"/>
      <c r="E150" s="782"/>
      <c r="F150" s="782"/>
      <c r="G150" s="897"/>
      <c r="H150" s="897"/>
      <c r="I150" s="981"/>
      <c r="J150" s="782"/>
      <c r="K150" s="782"/>
      <c r="L150" s="782"/>
      <c r="M150" s="782"/>
      <c r="N150" s="782"/>
      <c r="O150" s="782"/>
      <c r="P150" s="782"/>
      <c r="Q150" s="782"/>
      <c r="R150" s="782"/>
      <c r="S150" s="782"/>
      <c r="T150" s="782"/>
      <c r="U150" s="782"/>
      <c r="V150" s="782"/>
      <c r="W150" s="782"/>
      <c r="X150" s="782"/>
      <c r="Y150" s="782"/>
      <c r="Z150" s="782"/>
      <c r="AA150" s="782"/>
      <c r="AB150" s="782"/>
      <c r="AC150" s="782"/>
      <c r="AD150" s="782"/>
      <c r="AE150" s="782"/>
      <c r="AF150" s="782"/>
      <c r="AG150" s="782"/>
      <c r="AH150" s="782"/>
      <c r="AI150" s="782"/>
    </row>
    <row r="151" spans="1:35" ht="13.8" hidden="1" thickBot="1">
      <c r="A151" s="782"/>
      <c r="B151" s="782"/>
      <c r="C151" s="782"/>
      <c r="D151" s="782"/>
      <c r="E151" s="782"/>
      <c r="F151" s="782"/>
      <c r="G151" s="897"/>
      <c r="H151" s="897"/>
      <c r="I151" s="981"/>
      <c r="J151" s="782"/>
      <c r="K151" s="782"/>
      <c r="L151" s="782"/>
      <c r="M151" s="782"/>
      <c r="N151" s="782"/>
      <c r="O151" s="782"/>
      <c r="P151" s="782"/>
      <c r="Q151" s="782"/>
      <c r="R151" s="782"/>
      <c r="S151" s="782"/>
      <c r="T151" s="782"/>
      <c r="U151" s="782"/>
      <c r="V151" s="782"/>
      <c r="W151" s="782"/>
      <c r="X151" s="782"/>
      <c r="Y151" s="782"/>
      <c r="Z151" s="782"/>
      <c r="AA151" s="782"/>
      <c r="AB151" s="782"/>
      <c r="AC151" s="782"/>
      <c r="AD151" s="782"/>
      <c r="AE151" s="782"/>
      <c r="AF151" s="782"/>
      <c r="AG151" s="782"/>
      <c r="AH151" s="782"/>
      <c r="AI151" s="782"/>
    </row>
    <row r="152" spans="1:35" ht="13.8" hidden="1" thickBot="1">
      <c r="A152" s="782"/>
      <c r="B152" s="782"/>
      <c r="C152" s="782"/>
      <c r="D152" s="782"/>
      <c r="E152" s="782"/>
      <c r="F152" s="782"/>
      <c r="G152" s="897"/>
      <c r="H152" s="897"/>
      <c r="I152" s="981"/>
      <c r="J152" s="782"/>
      <c r="K152" s="782"/>
      <c r="L152" s="782"/>
      <c r="M152" s="782"/>
      <c r="N152" s="782"/>
      <c r="O152" s="782"/>
      <c r="P152" s="782"/>
      <c r="Q152" s="782"/>
      <c r="R152" s="782"/>
      <c r="S152" s="782"/>
      <c r="T152" s="782"/>
      <c r="U152" s="782"/>
      <c r="V152" s="782"/>
      <c r="W152" s="782"/>
      <c r="X152" s="782"/>
      <c r="Y152" s="782"/>
      <c r="Z152" s="782"/>
      <c r="AA152" s="782"/>
      <c r="AB152" s="782"/>
      <c r="AC152" s="782"/>
      <c r="AD152" s="782"/>
      <c r="AE152" s="782"/>
      <c r="AF152" s="782"/>
      <c r="AG152" s="782"/>
      <c r="AH152" s="782"/>
      <c r="AI152" s="782"/>
    </row>
    <row r="153" spans="1:35" ht="13.8" hidden="1" thickBot="1">
      <c r="A153" s="782"/>
      <c r="B153" s="782"/>
      <c r="C153" s="782"/>
      <c r="D153" s="782"/>
      <c r="E153" s="782"/>
      <c r="F153" s="782"/>
      <c r="G153" s="897"/>
      <c r="H153" s="897"/>
      <c r="I153" s="981"/>
      <c r="J153" s="782"/>
      <c r="K153" s="782"/>
      <c r="L153" s="782"/>
      <c r="M153" s="782"/>
      <c r="N153" s="782"/>
      <c r="O153" s="782"/>
      <c r="P153" s="782"/>
      <c r="Q153" s="782"/>
      <c r="R153" s="782"/>
      <c r="S153" s="782"/>
      <c r="T153" s="782"/>
      <c r="U153" s="782"/>
      <c r="V153" s="782"/>
      <c r="W153" s="782"/>
      <c r="X153" s="782"/>
      <c r="Y153" s="782"/>
      <c r="Z153" s="782"/>
      <c r="AA153" s="782"/>
      <c r="AB153" s="782"/>
      <c r="AC153" s="782"/>
      <c r="AD153" s="782"/>
      <c r="AE153" s="782"/>
      <c r="AF153" s="782"/>
      <c r="AG153" s="782"/>
      <c r="AH153" s="782"/>
      <c r="AI153" s="782"/>
    </row>
    <row r="154" spans="1:35" ht="13.8" hidden="1" thickBot="1">
      <c r="A154" s="782"/>
      <c r="B154" s="782"/>
      <c r="C154" s="782"/>
      <c r="D154" s="782"/>
      <c r="E154" s="782"/>
      <c r="F154" s="782"/>
      <c r="G154" s="897"/>
      <c r="H154" s="897"/>
      <c r="I154" s="981"/>
      <c r="J154" s="782"/>
      <c r="K154" s="782"/>
      <c r="L154" s="782"/>
      <c r="M154" s="782"/>
      <c r="N154" s="782"/>
      <c r="O154" s="782"/>
      <c r="P154" s="782"/>
      <c r="Q154" s="782"/>
      <c r="R154" s="782"/>
      <c r="S154" s="782"/>
      <c r="T154" s="782"/>
      <c r="U154" s="782"/>
      <c r="V154" s="782"/>
      <c r="W154" s="782"/>
      <c r="X154" s="782"/>
      <c r="Y154" s="782"/>
      <c r="Z154" s="782"/>
      <c r="AA154" s="782"/>
      <c r="AB154" s="782"/>
      <c r="AC154" s="782"/>
      <c r="AD154" s="782"/>
      <c r="AE154" s="782"/>
      <c r="AF154" s="782"/>
      <c r="AG154" s="782"/>
      <c r="AH154" s="782"/>
      <c r="AI154" s="782"/>
    </row>
    <row r="155" spans="1:35" ht="13.8" hidden="1" thickBot="1">
      <c r="A155" s="782"/>
      <c r="B155" s="782"/>
      <c r="C155" s="782"/>
      <c r="D155" s="782"/>
      <c r="E155" s="782"/>
      <c r="F155" s="782"/>
      <c r="G155" s="897"/>
      <c r="H155" s="897"/>
      <c r="I155" s="981"/>
      <c r="J155" s="782"/>
      <c r="K155" s="782"/>
      <c r="L155" s="782"/>
      <c r="M155" s="782"/>
      <c r="N155" s="782"/>
      <c r="O155" s="782"/>
      <c r="P155" s="782"/>
      <c r="Q155" s="782"/>
      <c r="R155" s="782"/>
      <c r="S155" s="782"/>
      <c r="T155" s="782"/>
      <c r="U155" s="782"/>
      <c r="V155" s="782"/>
      <c r="W155" s="782"/>
      <c r="X155" s="782"/>
      <c r="Y155" s="782"/>
      <c r="Z155" s="782"/>
      <c r="AA155" s="782"/>
      <c r="AB155" s="782"/>
      <c r="AC155" s="782"/>
      <c r="AD155" s="782"/>
      <c r="AE155" s="782"/>
      <c r="AF155" s="782"/>
      <c r="AG155" s="782"/>
      <c r="AH155" s="782"/>
      <c r="AI155" s="782"/>
    </row>
    <row r="156" spans="1:35" ht="13.8" hidden="1" thickBot="1">
      <c r="A156" s="782"/>
      <c r="B156" s="782"/>
      <c r="C156" s="782"/>
      <c r="D156" s="782"/>
      <c r="E156" s="782"/>
      <c r="F156" s="782"/>
      <c r="G156" s="897"/>
      <c r="H156" s="897"/>
      <c r="I156" s="981"/>
      <c r="J156" s="782"/>
      <c r="K156" s="782"/>
      <c r="L156" s="782"/>
      <c r="M156" s="782"/>
      <c r="N156" s="782"/>
      <c r="O156" s="782"/>
      <c r="P156" s="782"/>
      <c r="Q156" s="782"/>
      <c r="R156" s="782"/>
      <c r="S156" s="782"/>
      <c r="T156" s="782"/>
      <c r="U156" s="782"/>
      <c r="V156" s="782"/>
      <c r="W156" s="782"/>
      <c r="X156" s="782"/>
      <c r="Y156" s="782"/>
      <c r="Z156" s="782"/>
      <c r="AA156" s="782"/>
      <c r="AB156" s="782"/>
      <c r="AC156" s="782"/>
      <c r="AD156" s="782"/>
      <c r="AE156" s="782"/>
      <c r="AF156" s="782"/>
      <c r="AG156" s="782"/>
      <c r="AH156" s="782"/>
      <c r="AI156" s="782"/>
    </row>
    <row r="157" spans="1:35" ht="13.8" hidden="1" thickBot="1">
      <c r="A157" s="782"/>
      <c r="B157" s="782"/>
      <c r="C157" s="782"/>
      <c r="D157" s="782"/>
      <c r="E157" s="782"/>
      <c r="F157" s="782"/>
      <c r="G157" s="897"/>
      <c r="H157" s="897"/>
      <c r="I157" s="981"/>
      <c r="J157" s="782"/>
      <c r="K157" s="782"/>
      <c r="L157" s="782"/>
      <c r="M157" s="782"/>
      <c r="N157" s="782"/>
      <c r="O157" s="782"/>
      <c r="P157" s="782"/>
      <c r="Q157" s="782"/>
      <c r="R157" s="782"/>
      <c r="S157" s="782"/>
      <c r="T157" s="782"/>
      <c r="U157" s="782"/>
      <c r="V157" s="782"/>
      <c r="W157" s="782"/>
      <c r="X157" s="782"/>
      <c r="Y157" s="782"/>
      <c r="Z157" s="782"/>
      <c r="AA157" s="782"/>
      <c r="AB157" s="782"/>
      <c r="AC157" s="782"/>
      <c r="AD157" s="782"/>
      <c r="AE157" s="782"/>
      <c r="AF157" s="782"/>
      <c r="AG157" s="782"/>
      <c r="AH157" s="782"/>
      <c r="AI157" s="782"/>
    </row>
    <row r="158" spans="1:35" ht="13.8" hidden="1" thickBot="1">
      <c r="A158" s="782"/>
      <c r="B158" s="782"/>
      <c r="C158" s="782"/>
      <c r="D158" s="782"/>
      <c r="E158" s="782"/>
      <c r="F158" s="782"/>
      <c r="G158" s="897"/>
      <c r="H158" s="897"/>
      <c r="I158" s="981"/>
      <c r="J158" s="782"/>
      <c r="K158" s="782"/>
      <c r="L158" s="782"/>
      <c r="M158" s="782"/>
      <c r="N158" s="782"/>
      <c r="O158" s="782"/>
      <c r="P158" s="782"/>
      <c r="Q158" s="782"/>
      <c r="R158" s="782"/>
      <c r="S158" s="782"/>
      <c r="T158" s="782"/>
      <c r="U158" s="782"/>
      <c r="V158" s="782"/>
      <c r="W158" s="782"/>
      <c r="X158" s="782"/>
      <c r="Y158" s="782"/>
      <c r="Z158" s="782"/>
      <c r="AA158" s="782"/>
      <c r="AB158" s="782"/>
      <c r="AC158" s="782"/>
      <c r="AD158" s="782"/>
      <c r="AE158" s="782"/>
      <c r="AF158" s="782"/>
      <c r="AG158" s="782"/>
      <c r="AH158" s="782"/>
      <c r="AI158" s="782"/>
    </row>
    <row r="159" spans="1:35" ht="13.8" hidden="1" thickBot="1">
      <c r="A159" s="782"/>
      <c r="B159" s="782"/>
      <c r="C159" s="782"/>
      <c r="D159" s="782"/>
      <c r="E159" s="782"/>
      <c r="F159" s="782"/>
      <c r="G159" s="897"/>
      <c r="H159" s="897"/>
      <c r="I159" s="981"/>
      <c r="J159" s="782"/>
      <c r="K159" s="782"/>
      <c r="L159" s="782"/>
      <c r="M159" s="782"/>
      <c r="N159" s="782"/>
      <c r="O159" s="782"/>
      <c r="P159" s="782"/>
      <c r="Q159" s="782"/>
      <c r="R159" s="782"/>
      <c r="S159" s="782"/>
      <c r="T159" s="782"/>
      <c r="U159" s="782"/>
      <c r="V159" s="782"/>
      <c r="W159" s="782"/>
      <c r="X159" s="782"/>
      <c r="Y159" s="782"/>
      <c r="Z159" s="782"/>
      <c r="AA159" s="782"/>
      <c r="AB159" s="782"/>
      <c r="AC159" s="782"/>
      <c r="AD159" s="782"/>
      <c r="AE159" s="782"/>
      <c r="AF159" s="782"/>
      <c r="AG159" s="782"/>
      <c r="AH159" s="782"/>
      <c r="AI159" s="782"/>
    </row>
    <row r="160" spans="1:35" ht="13.8" hidden="1" thickBot="1">
      <c r="A160" s="782"/>
      <c r="B160" s="782"/>
      <c r="C160" s="782"/>
      <c r="D160" s="782"/>
      <c r="E160" s="782"/>
      <c r="F160" s="782"/>
      <c r="G160" s="897"/>
      <c r="H160" s="897"/>
      <c r="I160" s="981"/>
      <c r="J160" s="782"/>
      <c r="K160" s="782"/>
      <c r="L160" s="782"/>
      <c r="M160" s="782"/>
      <c r="N160" s="782"/>
      <c r="O160" s="782"/>
      <c r="P160" s="782"/>
      <c r="Q160" s="782"/>
      <c r="R160" s="782"/>
      <c r="S160" s="782"/>
      <c r="T160" s="782"/>
      <c r="U160" s="782"/>
      <c r="V160" s="782"/>
      <c r="W160" s="782"/>
      <c r="X160" s="782"/>
      <c r="Y160" s="782"/>
      <c r="Z160" s="782"/>
      <c r="AA160" s="782"/>
      <c r="AB160" s="782"/>
      <c r="AC160" s="782"/>
      <c r="AD160" s="782"/>
      <c r="AE160" s="782"/>
      <c r="AF160" s="782"/>
      <c r="AG160" s="782"/>
      <c r="AH160" s="782"/>
      <c r="AI160" s="782"/>
    </row>
    <row r="161" spans="1:35" ht="13.8" hidden="1" thickBot="1">
      <c r="A161" s="782"/>
      <c r="B161" s="782"/>
      <c r="C161" s="782"/>
      <c r="D161" s="782"/>
      <c r="E161" s="782"/>
      <c r="F161" s="782"/>
      <c r="G161" s="897"/>
      <c r="H161" s="897"/>
      <c r="I161" s="981"/>
      <c r="J161" s="782"/>
      <c r="K161" s="782"/>
      <c r="L161" s="782"/>
      <c r="M161" s="782"/>
      <c r="N161" s="782"/>
      <c r="O161" s="782"/>
      <c r="P161" s="782"/>
      <c r="Q161" s="782"/>
      <c r="R161" s="782"/>
      <c r="S161" s="782"/>
      <c r="T161" s="782"/>
      <c r="U161" s="782"/>
      <c r="V161" s="782"/>
      <c r="W161" s="782"/>
      <c r="X161" s="782"/>
      <c r="Y161" s="782"/>
      <c r="Z161" s="782"/>
      <c r="AA161" s="782"/>
      <c r="AB161" s="782"/>
      <c r="AC161" s="782"/>
      <c r="AD161" s="782"/>
      <c r="AE161" s="782"/>
      <c r="AF161" s="782"/>
      <c r="AG161" s="782"/>
      <c r="AH161" s="782"/>
      <c r="AI161" s="782"/>
    </row>
    <row r="162" spans="1:35" ht="13.8" hidden="1" thickBot="1">
      <c r="A162" s="782"/>
      <c r="B162" s="782"/>
      <c r="C162" s="782"/>
      <c r="D162" s="782"/>
      <c r="E162" s="782"/>
      <c r="F162" s="782"/>
      <c r="G162" s="897"/>
      <c r="H162" s="897"/>
      <c r="I162" s="981"/>
      <c r="J162" s="782"/>
      <c r="K162" s="782"/>
      <c r="L162" s="782"/>
      <c r="M162" s="782"/>
      <c r="N162" s="782"/>
      <c r="O162" s="782"/>
      <c r="P162" s="782"/>
      <c r="Q162" s="782"/>
      <c r="R162" s="782"/>
      <c r="S162" s="782"/>
      <c r="T162" s="782"/>
      <c r="U162" s="782"/>
      <c r="V162" s="782"/>
      <c r="W162" s="782"/>
      <c r="X162" s="782"/>
      <c r="Y162" s="782"/>
      <c r="Z162" s="782"/>
      <c r="AA162" s="782"/>
      <c r="AB162" s="782"/>
      <c r="AC162" s="782"/>
      <c r="AD162" s="782"/>
      <c r="AE162" s="782"/>
      <c r="AF162" s="782"/>
      <c r="AG162" s="782"/>
      <c r="AH162" s="782"/>
      <c r="AI162" s="782"/>
    </row>
    <row r="163" spans="1:35" ht="13.8" hidden="1" thickBot="1">
      <c r="A163" s="782"/>
      <c r="B163" s="782"/>
      <c r="C163" s="782"/>
      <c r="D163" s="782"/>
      <c r="E163" s="782"/>
      <c r="F163" s="782"/>
      <c r="G163" s="897"/>
      <c r="H163" s="897"/>
      <c r="I163" s="981"/>
      <c r="J163" s="782"/>
      <c r="K163" s="782"/>
      <c r="L163" s="782"/>
      <c r="M163" s="782"/>
      <c r="N163" s="782"/>
      <c r="O163" s="782"/>
      <c r="P163" s="782"/>
      <c r="Q163" s="782"/>
      <c r="R163" s="782"/>
      <c r="S163" s="782"/>
      <c r="T163" s="782"/>
      <c r="U163" s="782"/>
      <c r="V163" s="782"/>
      <c r="W163" s="782"/>
      <c r="X163" s="782"/>
      <c r="Y163" s="782"/>
      <c r="Z163" s="782"/>
      <c r="AA163" s="782"/>
      <c r="AB163" s="782"/>
      <c r="AC163" s="782"/>
      <c r="AD163" s="782"/>
      <c r="AE163" s="782"/>
      <c r="AF163" s="782"/>
      <c r="AG163" s="782"/>
      <c r="AH163" s="782"/>
      <c r="AI163" s="782"/>
    </row>
    <row r="164" spans="1:35" ht="13.8" hidden="1" thickBot="1">
      <c r="A164" s="782"/>
      <c r="B164" s="782"/>
      <c r="C164" s="782"/>
      <c r="D164" s="782"/>
      <c r="E164" s="782"/>
      <c r="F164" s="782"/>
      <c r="G164" s="897"/>
      <c r="H164" s="897"/>
      <c r="I164" s="981"/>
      <c r="J164" s="782"/>
      <c r="K164" s="782"/>
      <c r="L164" s="782"/>
      <c r="M164" s="782"/>
      <c r="N164" s="782"/>
      <c r="O164" s="782"/>
      <c r="P164" s="782"/>
      <c r="Q164" s="782"/>
      <c r="R164" s="782"/>
      <c r="S164" s="782"/>
      <c r="T164" s="782"/>
      <c r="U164" s="782"/>
      <c r="V164" s="782"/>
      <c r="W164" s="782"/>
      <c r="X164" s="782"/>
      <c r="Y164" s="782"/>
      <c r="Z164" s="782"/>
      <c r="AA164" s="782"/>
      <c r="AB164" s="782"/>
      <c r="AC164" s="782"/>
      <c r="AD164" s="782"/>
      <c r="AE164" s="782"/>
      <c r="AF164" s="782"/>
      <c r="AG164" s="782"/>
      <c r="AH164" s="782"/>
      <c r="AI164" s="782"/>
    </row>
    <row r="165" spans="1:35" ht="13.8" hidden="1" thickBot="1">
      <c r="A165" s="782"/>
      <c r="B165" s="782"/>
      <c r="C165" s="782"/>
      <c r="D165" s="782"/>
      <c r="E165" s="782"/>
      <c r="F165" s="782"/>
      <c r="G165" s="897"/>
      <c r="H165" s="897"/>
      <c r="I165" s="981"/>
      <c r="J165" s="782"/>
      <c r="K165" s="782"/>
      <c r="L165" s="782"/>
      <c r="M165" s="782"/>
      <c r="N165" s="782"/>
      <c r="O165" s="782"/>
      <c r="P165" s="782"/>
      <c r="Q165" s="782"/>
      <c r="R165" s="782"/>
      <c r="S165" s="782"/>
      <c r="T165" s="782"/>
      <c r="U165" s="782"/>
      <c r="V165" s="782"/>
      <c r="W165" s="782"/>
      <c r="X165" s="782"/>
      <c r="Y165" s="782"/>
      <c r="Z165" s="782"/>
      <c r="AA165" s="782"/>
      <c r="AB165" s="782"/>
      <c r="AC165" s="782"/>
      <c r="AD165" s="782"/>
      <c r="AE165" s="782"/>
      <c r="AF165" s="782"/>
      <c r="AG165" s="782"/>
      <c r="AH165" s="782"/>
      <c r="AI165" s="782"/>
    </row>
    <row r="166" spans="1:35" ht="13.8" hidden="1" thickBot="1">
      <c r="A166" s="782"/>
      <c r="B166" s="782"/>
      <c r="C166" s="782"/>
      <c r="D166" s="782"/>
      <c r="E166" s="782"/>
      <c r="F166" s="782"/>
      <c r="G166" s="897"/>
      <c r="H166" s="897"/>
      <c r="I166" s="981"/>
      <c r="J166" s="782"/>
      <c r="K166" s="782"/>
      <c r="L166" s="782"/>
      <c r="M166" s="782"/>
      <c r="N166" s="782"/>
      <c r="O166" s="782"/>
      <c r="P166" s="782"/>
      <c r="Q166" s="782"/>
      <c r="R166" s="782"/>
      <c r="S166" s="782"/>
      <c r="T166" s="782"/>
      <c r="U166" s="782"/>
      <c r="V166" s="782"/>
      <c r="W166" s="782"/>
      <c r="X166" s="782"/>
      <c r="Y166" s="782"/>
      <c r="Z166" s="782"/>
      <c r="AA166" s="782"/>
      <c r="AB166" s="782"/>
      <c r="AC166" s="782"/>
      <c r="AD166" s="782"/>
      <c r="AE166" s="782"/>
      <c r="AF166" s="782"/>
      <c r="AG166" s="782"/>
      <c r="AH166" s="782"/>
      <c r="AI166" s="782"/>
    </row>
    <row r="167" spans="1:35" ht="13.8" hidden="1" thickBot="1">
      <c r="A167" s="782"/>
      <c r="B167" s="782"/>
      <c r="C167" s="782"/>
      <c r="D167" s="782"/>
      <c r="E167" s="782"/>
      <c r="F167" s="782"/>
      <c r="G167" s="897"/>
      <c r="H167" s="897"/>
      <c r="I167" s="981"/>
      <c r="J167" s="782"/>
      <c r="K167" s="782"/>
      <c r="L167" s="782"/>
      <c r="M167" s="782"/>
      <c r="N167" s="782"/>
      <c r="O167" s="782"/>
      <c r="P167" s="782"/>
      <c r="Q167" s="782"/>
      <c r="R167" s="782"/>
      <c r="S167" s="782"/>
      <c r="T167" s="782"/>
      <c r="U167" s="782"/>
      <c r="V167" s="782"/>
      <c r="W167" s="782"/>
      <c r="X167" s="782"/>
      <c r="Y167" s="782"/>
      <c r="Z167" s="782"/>
      <c r="AA167" s="782"/>
      <c r="AB167" s="782"/>
      <c r="AC167" s="782"/>
      <c r="AD167" s="782"/>
      <c r="AE167" s="782"/>
      <c r="AF167" s="782"/>
      <c r="AG167" s="782"/>
      <c r="AH167" s="782"/>
      <c r="AI167" s="782"/>
    </row>
    <row r="168" spans="1:35" ht="13.8" hidden="1" thickBot="1">
      <c r="A168" s="782"/>
      <c r="B168" s="782"/>
      <c r="C168" s="782"/>
      <c r="D168" s="782"/>
      <c r="E168" s="782"/>
      <c r="F168" s="782"/>
      <c r="G168" s="897"/>
      <c r="H168" s="897"/>
      <c r="I168" s="981"/>
      <c r="J168" s="782"/>
      <c r="K168" s="782"/>
      <c r="L168" s="782"/>
      <c r="M168" s="782"/>
      <c r="N168" s="782"/>
      <c r="O168" s="782"/>
      <c r="P168" s="782"/>
      <c r="Q168" s="782"/>
      <c r="R168" s="782"/>
      <c r="S168" s="782"/>
      <c r="T168" s="782"/>
      <c r="U168" s="782"/>
      <c r="V168" s="782"/>
      <c r="W168" s="782"/>
      <c r="X168" s="782"/>
      <c r="Y168" s="782"/>
      <c r="Z168" s="782"/>
      <c r="AA168" s="782"/>
      <c r="AB168" s="782"/>
      <c r="AC168" s="782"/>
      <c r="AD168" s="782"/>
      <c r="AE168" s="782"/>
      <c r="AF168" s="782"/>
      <c r="AG168" s="782"/>
      <c r="AH168" s="782"/>
      <c r="AI168" s="782"/>
    </row>
    <row r="169" spans="1:35" ht="13.8" hidden="1" thickBot="1">
      <c r="A169" s="782"/>
      <c r="B169" s="782"/>
      <c r="C169" s="782"/>
      <c r="D169" s="782"/>
      <c r="E169" s="782"/>
      <c r="F169" s="782"/>
      <c r="G169" s="897"/>
      <c r="H169" s="897"/>
      <c r="I169" s="981"/>
      <c r="J169" s="782"/>
      <c r="K169" s="782"/>
      <c r="L169" s="782"/>
      <c r="M169" s="782"/>
      <c r="N169" s="782"/>
      <c r="O169" s="782"/>
      <c r="P169" s="782"/>
      <c r="Q169" s="782"/>
      <c r="R169" s="782"/>
      <c r="S169" s="782"/>
      <c r="T169" s="782"/>
      <c r="U169" s="782"/>
      <c r="V169" s="782"/>
      <c r="W169" s="782"/>
      <c r="X169" s="782"/>
      <c r="Y169" s="782"/>
      <c r="Z169" s="782"/>
      <c r="AA169" s="782"/>
      <c r="AB169" s="782"/>
      <c r="AC169" s="782"/>
      <c r="AD169" s="782"/>
      <c r="AE169" s="782"/>
      <c r="AF169" s="782"/>
      <c r="AG169" s="782"/>
      <c r="AH169" s="782"/>
      <c r="AI169" s="782"/>
    </row>
    <row r="170" spans="1:35" ht="13.8" hidden="1" thickBot="1">
      <c r="A170" s="782"/>
      <c r="B170" s="782"/>
      <c r="C170" s="782"/>
      <c r="D170" s="782"/>
      <c r="E170" s="782"/>
      <c r="F170" s="782"/>
      <c r="G170" s="897"/>
      <c r="H170" s="897"/>
      <c r="I170" s="981"/>
      <c r="J170" s="782"/>
      <c r="K170" s="782"/>
      <c r="L170" s="782"/>
      <c r="M170" s="782"/>
      <c r="N170" s="782"/>
      <c r="O170" s="782"/>
      <c r="P170" s="782"/>
      <c r="Q170" s="782"/>
      <c r="R170" s="782"/>
      <c r="S170" s="782"/>
      <c r="T170" s="782"/>
      <c r="U170" s="782"/>
      <c r="V170" s="782"/>
      <c r="W170" s="782"/>
      <c r="X170" s="782"/>
      <c r="Y170" s="782"/>
      <c r="Z170" s="782"/>
      <c r="AA170" s="782"/>
      <c r="AB170" s="782"/>
      <c r="AC170" s="782"/>
      <c r="AD170" s="782"/>
      <c r="AE170" s="782"/>
      <c r="AF170" s="782"/>
      <c r="AG170" s="782"/>
      <c r="AH170" s="782"/>
      <c r="AI170" s="782"/>
    </row>
    <row r="171" spans="1:35" ht="15.6" hidden="1" thickBot="1">
      <c r="A171" s="782"/>
      <c r="B171" s="782"/>
      <c r="C171" s="782"/>
      <c r="D171" s="782"/>
      <c r="E171" s="782"/>
      <c r="F171" s="782"/>
      <c r="G171" s="897"/>
      <c r="H171" s="897"/>
      <c r="I171" s="981"/>
      <c r="J171" s="782"/>
      <c r="K171" s="782"/>
      <c r="L171" s="782"/>
      <c r="M171" s="782"/>
      <c r="N171" s="782"/>
      <c r="O171" s="782"/>
      <c r="P171" s="982"/>
      <c r="Q171" s="982"/>
      <c r="R171" s="982"/>
      <c r="S171" s="982"/>
      <c r="T171" s="782"/>
      <c r="U171" s="782"/>
      <c r="V171" s="782"/>
      <c r="W171" s="782"/>
      <c r="X171" s="782"/>
      <c r="Y171" s="782"/>
      <c r="Z171" s="782"/>
      <c r="AA171" s="782"/>
      <c r="AB171" s="782"/>
      <c r="AC171" s="782"/>
      <c r="AD171" s="782"/>
      <c r="AE171" s="782"/>
      <c r="AF171" s="782"/>
      <c r="AG171" s="782"/>
      <c r="AH171" s="782"/>
      <c r="AI171" s="782"/>
    </row>
    <row r="172" spans="1:35" ht="15.6" hidden="1" thickBot="1">
      <c r="A172" s="782"/>
      <c r="B172" s="782"/>
      <c r="C172" s="782"/>
      <c r="D172" s="782"/>
      <c r="E172" s="782"/>
      <c r="F172" s="782"/>
      <c r="G172" s="897"/>
      <c r="H172" s="897"/>
      <c r="I172" s="981"/>
      <c r="J172" s="782"/>
      <c r="K172" s="782"/>
      <c r="L172" s="782"/>
      <c r="M172" s="782"/>
      <c r="N172" s="782"/>
      <c r="O172" s="782"/>
      <c r="P172" s="982"/>
      <c r="Q172" s="982"/>
      <c r="R172" s="982"/>
      <c r="S172" s="982"/>
      <c r="T172" s="782"/>
      <c r="U172" s="782"/>
      <c r="V172" s="782"/>
      <c r="W172" s="782"/>
      <c r="X172" s="782"/>
      <c r="Y172" s="782"/>
      <c r="Z172" s="782"/>
      <c r="AA172" s="782"/>
      <c r="AB172" s="782"/>
      <c r="AC172" s="782"/>
      <c r="AD172" s="782"/>
      <c r="AE172" s="782"/>
      <c r="AF172" s="782"/>
      <c r="AG172" s="782"/>
      <c r="AH172" s="782"/>
      <c r="AI172" s="782"/>
    </row>
    <row r="173" spans="1:35" ht="15.6" hidden="1" thickBot="1">
      <c r="A173" s="782"/>
      <c r="B173" s="782"/>
      <c r="C173" s="782"/>
      <c r="D173" s="782"/>
      <c r="E173" s="782"/>
      <c r="F173" s="782"/>
      <c r="G173" s="897"/>
      <c r="H173" s="897"/>
      <c r="I173" s="981"/>
      <c r="J173" s="782"/>
      <c r="K173" s="782"/>
      <c r="L173" s="782"/>
      <c r="M173" s="782"/>
      <c r="N173" s="782"/>
      <c r="O173" s="782"/>
      <c r="P173" s="982"/>
      <c r="Q173" s="982"/>
      <c r="R173" s="982"/>
      <c r="S173" s="982"/>
      <c r="T173" s="782"/>
      <c r="U173" s="782"/>
      <c r="V173" s="782"/>
      <c r="W173" s="782"/>
      <c r="X173" s="782"/>
      <c r="Y173" s="782"/>
      <c r="Z173" s="782"/>
      <c r="AA173" s="782"/>
      <c r="AB173" s="782"/>
      <c r="AC173" s="782"/>
      <c r="AD173" s="782"/>
      <c r="AE173" s="782"/>
      <c r="AF173" s="782"/>
      <c r="AG173" s="782"/>
      <c r="AH173" s="782"/>
      <c r="AI173" s="782"/>
    </row>
    <row r="174" spans="1:35" ht="15.6" hidden="1" thickBot="1">
      <c r="A174" s="782"/>
      <c r="B174" s="782"/>
      <c r="C174" s="782"/>
      <c r="D174" s="782"/>
      <c r="E174" s="782"/>
      <c r="F174" s="782"/>
      <c r="G174" s="897"/>
      <c r="H174" s="897"/>
      <c r="I174" s="981"/>
      <c r="J174" s="782"/>
      <c r="K174" s="782"/>
      <c r="L174" s="782"/>
      <c r="M174" s="782"/>
      <c r="N174" s="782"/>
      <c r="O174" s="782"/>
      <c r="P174" s="982"/>
      <c r="Q174" s="982"/>
      <c r="R174" s="982"/>
      <c r="S174" s="982"/>
      <c r="T174" s="782"/>
      <c r="U174" s="782"/>
      <c r="V174" s="782"/>
      <c r="W174" s="782"/>
      <c r="X174" s="782"/>
      <c r="Y174" s="782"/>
      <c r="Z174" s="782"/>
      <c r="AA174" s="782"/>
      <c r="AB174" s="782"/>
      <c r="AC174" s="782"/>
      <c r="AD174" s="782"/>
      <c r="AE174" s="782"/>
      <c r="AF174" s="782"/>
      <c r="AG174" s="782"/>
      <c r="AH174" s="782"/>
      <c r="AI174" s="782"/>
    </row>
    <row r="175" spans="1:35" ht="15.6" hidden="1" thickBot="1">
      <c r="A175" s="782"/>
      <c r="B175" s="782"/>
      <c r="C175" s="782"/>
      <c r="D175" s="782"/>
      <c r="E175" s="782"/>
      <c r="F175" s="782"/>
      <c r="G175" s="897"/>
      <c r="H175" s="897"/>
      <c r="I175" s="981"/>
      <c r="J175" s="782"/>
      <c r="K175" s="782"/>
      <c r="L175" s="982"/>
      <c r="M175" s="982"/>
      <c r="N175" s="982"/>
      <c r="O175" s="982"/>
      <c r="P175" s="982"/>
      <c r="Q175" s="982"/>
      <c r="R175" s="982"/>
      <c r="S175" s="982"/>
      <c r="T175" s="982"/>
      <c r="U175" s="982"/>
      <c r="V175" s="782"/>
      <c r="W175" s="782"/>
      <c r="X175" s="782"/>
      <c r="Y175" s="782"/>
      <c r="Z175" s="782"/>
      <c r="AA175" s="782"/>
      <c r="AB175" s="782"/>
      <c r="AC175" s="782"/>
      <c r="AD175" s="782"/>
      <c r="AE175" s="782"/>
      <c r="AF175" s="782"/>
      <c r="AG175" s="782"/>
      <c r="AH175" s="782"/>
      <c r="AI175" s="782"/>
    </row>
    <row r="176" spans="1:35" ht="15.6" hidden="1" thickBot="1">
      <c r="A176" s="782"/>
      <c r="B176" s="782"/>
      <c r="C176" s="782"/>
      <c r="D176" s="782"/>
      <c r="E176" s="782"/>
      <c r="F176" s="782"/>
      <c r="G176" s="897"/>
      <c r="H176" s="782"/>
      <c r="I176" s="981"/>
      <c r="J176" s="782"/>
      <c r="K176" s="782"/>
      <c r="L176" s="982"/>
      <c r="M176" s="982"/>
      <c r="N176" s="982"/>
      <c r="O176" s="982"/>
      <c r="P176" s="782"/>
      <c r="Q176" s="782"/>
      <c r="R176" s="782"/>
      <c r="S176" s="782"/>
      <c r="T176" s="982"/>
      <c r="U176" s="982"/>
      <c r="V176" s="782"/>
      <c r="W176" s="782"/>
      <c r="X176" s="782"/>
      <c r="Y176" s="782"/>
      <c r="Z176" s="782"/>
      <c r="AA176" s="782"/>
      <c r="AB176" s="782"/>
      <c r="AC176" s="782"/>
      <c r="AD176" s="782"/>
      <c r="AE176" s="782"/>
      <c r="AF176" s="782"/>
      <c r="AG176" s="782"/>
      <c r="AH176" s="782"/>
      <c r="AI176" s="782"/>
    </row>
    <row r="177" spans="1:35" ht="15.6" hidden="1" thickBot="1">
      <c r="A177" s="782"/>
      <c r="B177" s="782"/>
      <c r="C177" s="782"/>
      <c r="D177" s="782"/>
      <c r="E177" s="782"/>
      <c r="F177" s="782"/>
      <c r="G177" s="897"/>
      <c r="H177" s="782"/>
      <c r="I177" s="782"/>
      <c r="J177" s="782"/>
      <c r="K177" s="782"/>
      <c r="L177" s="982"/>
      <c r="M177" s="982"/>
      <c r="N177" s="982"/>
      <c r="O177" s="982"/>
      <c r="P177" s="782"/>
      <c r="Q177" s="782"/>
      <c r="R177" s="782"/>
      <c r="S177" s="782"/>
      <c r="T177" s="982"/>
      <c r="U177" s="982"/>
      <c r="V177" s="782"/>
      <c r="W177" s="782"/>
      <c r="X177" s="782"/>
      <c r="Y177" s="782"/>
      <c r="Z177" s="782"/>
      <c r="AA177" s="782"/>
      <c r="AB177" s="782"/>
      <c r="AC177" s="782"/>
      <c r="AD177" s="782"/>
      <c r="AE177" s="782"/>
      <c r="AF177" s="782"/>
      <c r="AG177" s="782"/>
      <c r="AH177" s="782"/>
      <c r="AI177" s="782"/>
    </row>
    <row r="178" spans="1:35" ht="15.6" hidden="1" thickBot="1">
      <c r="A178" s="782"/>
      <c r="B178" s="782"/>
      <c r="C178" s="782"/>
      <c r="D178" s="782"/>
      <c r="E178" s="782"/>
      <c r="F178" s="782"/>
      <c r="G178" s="897"/>
      <c r="H178" s="782"/>
      <c r="I178" s="782"/>
      <c r="J178" s="782"/>
      <c r="K178" s="782"/>
      <c r="L178" s="982"/>
      <c r="M178" s="982"/>
      <c r="N178" s="982"/>
      <c r="O178" s="982"/>
      <c r="P178" s="782"/>
      <c r="Q178" s="782"/>
      <c r="R178" s="782"/>
      <c r="S178" s="782"/>
      <c r="T178" s="982"/>
      <c r="U178" s="982"/>
      <c r="V178" s="782"/>
      <c r="W178" s="782"/>
      <c r="X178" s="782"/>
      <c r="Y178" s="782"/>
      <c r="Z178" s="782"/>
      <c r="AA178" s="782"/>
      <c r="AB178" s="782"/>
      <c r="AC178" s="782"/>
      <c r="AD178" s="782"/>
      <c r="AE178" s="782"/>
      <c r="AF178" s="782"/>
      <c r="AG178" s="782"/>
      <c r="AH178" s="782"/>
      <c r="AI178" s="782"/>
    </row>
    <row r="179" spans="1:35" ht="15.6" hidden="1" thickBot="1">
      <c r="A179" s="782"/>
      <c r="B179" s="782"/>
      <c r="C179" s="782"/>
      <c r="D179" s="782"/>
      <c r="E179" s="782"/>
      <c r="F179" s="782"/>
      <c r="G179" s="897"/>
      <c r="H179" s="782"/>
      <c r="I179" s="782"/>
      <c r="J179" s="782"/>
      <c r="K179" s="782"/>
      <c r="L179" s="982"/>
      <c r="M179" s="982"/>
      <c r="N179" s="982"/>
      <c r="O179" s="982"/>
      <c r="P179" s="782"/>
      <c r="Q179" s="782"/>
      <c r="R179" s="782"/>
      <c r="S179" s="782"/>
      <c r="T179" s="982"/>
      <c r="U179" s="982"/>
      <c r="V179" s="782"/>
      <c r="W179" s="782"/>
      <c r="X179" s="782"/>
      <c r="Y179" s="782"/>
      <c r="Z179" s="782"/>
      <c r="AA179" s="782"/>
      <c r="AB179" s="782"/>
      <c r="AC179" s="782"/>
      <c r="AD179" s="782"/>
      <c r="AE179" s="782"/>
      <c r="AF179" s="782"/>
      <c r="AG179" s="782"/>
      <c r="AH179" s="782"/>
      <c r="AI179" s="782"/>
    </row>
    <row r="180" spans="1:35" ht="13.8" hidden="1" thickBot="1">
      <c r="A180" s="782"/>
      <c r="B180" s="782"/>
      <c r="C180" s="782"/>
      <c r="D180" s="782"/>
      <c r="E180" s="782"/>
      <c r="F180" s="782"/>
      <c r="G180" s="897"/>
      <c r="H180" s="782"/>
      <c r="I180" s="782"/>
      <c r="J180" s="782"/>
      <c r="K180" s="782"/>
      <c r="L180" s="782"/>
      <c r="M180" s="782"/>
      <c r="N180" s="782"/>
      <c r="O180" s="782"/>
      <c r="P180" s="782"/>
      <c r="Q180" s="782"/>
      <c r="R180" s="782"/>
      <c r="S180" s="782"/>
      <c r="T180" s="782"/>
      <c r="U180" s="782"/>
      <c r="V180" s="782"/>
      <c r="W180" s="782"/>
      <c r="X180" s="782"/>
      <c r="Y180" s="782"/>
      <c r="Z180" s="782"/>
      <c r="AA180" s="782"/>
      <c r="AB180" s="782"/>
      <c r="AC180" s="782"/>
      <c r="AD180" s="782"/>
      <c r="AE180" s="782"/>
      <c r="AF180" s="782"/>
      <c r="AG180" s="782"/>
      <c r="AH180" s="782"/>
      <c r="AI180" s="782"/>
    </row>
    <row r="181" spans="1:35" ht="13.8" hidden="1" thickBot="1">
      <c r="A181" s="782"/>
      <c r="B181" s="782"/>
      <c r="C181" s="782"/>
      <c r="D181" s="782"/>
      <c r="E181" s="782"/>
      <c r="F181" s="782"/>
      <c r="G181" s="897"/>
      <c r="H181" s="782"/>
      <c r="I181" s="782"/>
      <c r="J181" s="782"/>
      <c r="K181" s="782"/>
      <c r="L181" s="782"/>
      <c r="M181" s="782"/>
      <c r="N181" s="782"/>
      <c r="O181" s="782"/>
      <c r="P181" s="782"/>
      <c r="Q181" s="782"/>
      <c r="R181" s="782"/>
      <c r="S181" s="782"/>
      <c r="T181" s="782"/>
      <c r="U181" s="782"/>
      <c r="V181" s="782"/>
      <c r="W181" s="782"/>
      <c r="X181" s="782"/>
      <c r="Y181" s="782"/>
      <c r="Z181" s="782"/>
      <c r="AA181" s="782"/>
      <c r="AB181" s="782"/>
      <c r="AC181" s="782"/>
      <c r="AD181" s="782"/>
      <c r="AE181" s="782"/>
      <c r="AF181" s="782"/>
      <c r="AG181" s="782"/>
      <c r="AH181" s="782"/>
      <c r="AI181" s="782"/>
    </row>
    <row r="182" spans="1:35" ht="13.8" hidden="1" thickBot="1">
      <c r="A182" s="782"/>
      <c r="B182" s="782"/>
      <c r="C182" s="782"/>
      <c r="D182" s="782"/>
      <c r="E182" s="782"/>
      <c r="F182" s="782"/>
      <c r="G182" s="897"/>
      <c r="H182" s="782"/>
      <c r="I182" s="782"/>
      <c r="J182" s="782"/>
      <c r="K182" s="782"/>
      <c r="L182" s="782"/>
      <c r="M182" s="782"/>
      <c r="N182" s="782"/>
      <c r="O182" s="782"/>
      <c r="P182" s="782"/>
      <c r="Q182" s="782"/>
      <c r="R182" s="782"/>
      <c r="S182" s="782"/>
      <c r="T182" s="782"/>
      <c r="U182" s="782"/>
      <c r="V182" s="782"/>
      <c r="W182" s="782"/>
      <c r="X182" s="782"/>
      <c r="Y182" s="782"/>
      <c r="Z182" s="782"/>
      <c r="AA182" s="782"/>
      <c r="AB182" s="782"/>
      <c r="AC182" s="782"/>
      <c r="AD182" s="782"/>
      <c r="AE182" s="782"/>
      <c r="AF182" s="782"/>
    </row>
    <row r="183" spans="1:35" ht="13.8" hidden="1" thickBot="1">
      <c r="A183" s="782"/>
      <c r="B183" s="782"/>
      <c r="C183" s="782"/>
      <c r="D183" s="782"/>
      <c r="E183" s="782"/>
      <c r="F183" s="782"/>
      <c r="G183" s="897"/>
      <c r="H183" s="782"/>
      <c r="I183" s="782"/>
      <c r="J183" s="782"/>
      <c r="K183" s="782"/>
      <c r="L183" s="782"/>
      <c r="M183" s="782"/>
      <c r="N183" s="782"/>
      <c r="O183" s="782"/>
      <c r="P183" s="782"/>
      <c r="Q183" s="782"/>
      <c r="R183" s="782"/>
      <c r="S183" s="782"/>
      <c r="T183" s="782"/>
      <c r="U183" s="782"/>
      <c r="V183" s="782"/>
      <c r="W183" s="782"/>
      <c r="X183" s="782"/>
      <c r="Y183" s="782"/>
      <c r="Z183" s="782"/>
      <c r="AA183" s="782"/>
      <c r="AB183" s="782"/>
      <c r="AC183" s="782"/>
      <c r="AD183" s="782"/>
      <c r="AE183" s="782"/>
      <c r="AF183" s="782"/>
    </row>
    <row r="184" spans="1:35" ht="13.8" hidden="1" thickBot="1">
      <c r="A184" s="782"/>
      <c r="B184" s="782"/>
      <c r="C184" s="782"/>
      <c r="D184" s="782"/>
      <c r="E184" s="782"/>
      <c r="F184" s="782"/>
      <c r="G184" s="897"/>
      <c r="H184" s="782"/>
      <c r="I184" s="782"/>
      <c r="J184" s="782"/>
      <c r="K184" s="782"/>
      <c r="L184" s="782"/>
      <c r="M184" s="782"/>
      <c r="N184" s="782"/>
      <c r="O184" s="782"/>
      <c r="P184" s="782"/>
      <c r="Q184" s="782"/>
      <c r="R184" s="782"/>
      <c r="S184" s="782"/>
      <c r="T184" s="782"/>
      <c r="U184" s="782"/>
      <c r="V184" s="782"/>
      <c r="W184" s="782"/>
      <c r="X184" s="782"/>
      <c r="Y184" s="782"/>
      <c r="Z184" s="782"/>
      <c r="AA184" s="782"/>
      <c r="AB184" s="782"/>
      <c r="AC184" s="782"/>
      <c r="AD184" s="782"/>
      <c r="AE184" s="782"/>
      <c r="AF184" s="782"/>
    </row>
    <row r="185" spans="1:35" ht="13.8" hidden="1" thickBot="1">
      <c r="A185" s="782"/>
      <c r="B185" s="782"/>
      <c r="C185" s="782"/>
      <c r="D185" s="782"/>
      <c r="E185" s="782"/>
      <c r="F185" s="782"/>
      <c r="G185" s="983"/>
      <c r="H185" s="983"/>
      <c r="I185" s="983"/>
      <c r="J185" s="983"/>
      <c r="K185" s="983"/>
      <c r="L185" s="983"/>
      <c r="M185" s="983"/>
      <c r="N185" s="983"/>
      <c r="O185" s="983"/>
      <c r="P185" s="983"/>
      <c r="Q185" s="983"/>
      <c r="R185" s="983"/>
      <c r="S185" s="983"/>
      <c r="T185" s="983"/>
      <c r="U185" s="983"/>
      <c r="V185" s="983"/>
      <c r="W185" s="782"/>
      <c r="X185" s="782"/>
      <c r="Y185" s="782"/>
      <c r="Z185" s="782"/>
      <c r="AA185" s="782"/>
      <c r="AB185" s="782"/>
      <c r="AC185" s="782"/>
      <c r="AD185" s="782"/>
      <c r="AE185" s="782"/>
      <c r="AF185" s="782"/>
    </row>
    <row r="186" spans="1:35" hidden="1">
      <c r="A186" s="782"/>
      <c r="B186" s="782"/>
      <c r="C186" s="782"/>
      <c r="D186" s="782"/>
      <c r="E186" s="782"/>
      <c r="F186" s="782"/>
      <c r="G186" s="983"/>
      <c r="H186" s="983"/>
      <c r="I186" s="983"/>
      <c r="J186" s="983"/>
      <c r="K186" s="983"/>
      <c r="L186" s="983"/>
      <c r="M186" s="983"/>
      <c r="N186" s="983"/>
      <c r="O186" s="983"/>
      <c r="P186" s="983"/>
      <c r="Q186" s="983"/>
      <c r="R186" s="983"/>
      <c r="S186" s="983"/>
      <c r="T186" s="983"/>
      <c r="U186" s="983"/>
      <c r="V186" s="983"/>
      <c r="W186" s="782"/>
      <c r="X186" s="782"/>
      <c r="Y186" s="782"/>
      <c r="Z186" s="782"/>
      <c r="AA186" s="782"/>
      <c r="AB186" s="782"/>
      <c r="AC186" s="782"/>
      <c r="AD186" s="782"/>
      <c r="AE186" s="782"/>
      <c r="AF186" s="782"/>
    </row>
    <row r="187" spans="1:35" ht="12.75" hidden="1" customHeight="1">
      <c r="A187" s="1128" t="str">
        <f ca="1">A498</f>
        <v>,95,134442.0,5255.9950N,00832.4417W,1.9,127.8,2,0.00,0.0,0.0,021015,04,</v>
      </c>
      <c r="B187" s="1128"/>
      <c r="C187" s="1128"/>
      <c r="D187" s="1128"/>
      <c r="E187" s="1128"/>
      <c r="F187" s="1128"/>
      <c r="G187" s="1128"/>
      <c r="H187" s="1128"/>
      <c r="I187" s="1128"/>
      <c r="J187" s="1128"/>
      <c r="K187" s="1128"/>
      <c r="L187" s="1128"/>
      <c r="M187" s="1128"/>
      <c r="N187" s="1128"/>
      <c r="O187" s="1128"/>
      <c r="P187" s="1128"/>
      <c r="Q187" s="1128"/>
      <c r="R187" s="1128"/>
      <c r="S187" s="1128"/>
      <c r="T187" s="1128"/>
      <c r="U187" s="1128"/>
      <c r="V187" s="1128"/>
      <c r="W187" s="1128"/>
      <c r="X187" s="1128"/>
      <c r="Y187" s="1128"/>
      <c r="Z187" s="782"/>
      <c r="AA187" s="782"/>
      <c r="AB187" s="782"/>
      <c r="AC187" s="782"/>
      <c r="AD187" s="782"/>
      <c r="AE187" s="782"/>
      <c r="AF187" s="782"/>
    </row>
    <row r="188" spans="1:35" ht="12.75" hidden="1" customHeight="1">
      <c r="A188" s="1128"/>
      <c r="B188" s="1128"/>
      <c r="C188" s="1128"/>
      <c r="D188" s="1128"/>
      <c r="E188" s="1128"/>
      <c r="F188" s="1128"/>
      <c r="G188" s="1128"/>
      <c r="H188" s="1128"/>
      <c r="I188" s="1128"/>
      <c r="J188" s="1128"/>
      <c r="K188" s="1128"/>
      <c r="L188" s="1128"/>
      <c r="M188" s="1128"/>
      <c r="N188" s="1128"/>
      <c r="O188" s="1128"/>
      <c r="P188" s="1128"/>
      <c r="Q188" s="1128"/>
      <c r="R188" s="1128"/>
      <c r="S188" s="1128"/>
      <c r="T188" s="1128"/>
      <c r="U188" s="1128"/>
      <c r="V188" s="1128"/>
      <c r="W188" s="1128"/>
      <c r="X188" s="1128"/>
      <c r="Y188" s="1128"/>
      <c r="Z188" s="782"/>
      <c r="AA188" s="782"/>
      <c r="AB188" s="782"/>
      <c r="AC188" s="782"/>
      <c r="AD188" s="782"/>
      <c r="AE188" s="782"/>
      <c r="AF188" s="782"/>
    </row>
    <row r="189" spans="1:35" ht="12.75" hidden="1" customHeight="1">
      <c r="A189" s="782"/>
      <c r="B189" s="782"/>
      <c r="C189" s="984"/>
      <c r="D189" s="984"/>
      <c r="E189" s="984"/>
      <c r="F189" s="984"/>
      <c r="G189" s="983"/>
      <c r="H189" s="983"/>
      <c r="I189" s="983"/>
      <c r="J189" s="983"/>
      <c r="K189" s="983"/>
      <c r="L189" s="983"/>
      <c r="M189" s="983"/>
      <c r="N189" s="983"/>
      <c r="O189" s="983"/>
      <c r="P189" s="983"/>
      <c r="Q189" s="983"/>
      <c r="R189" s="983"/>
      <c r="S189" s="983"/>
      <c r="T189" s="983"/>
      <c r="U189" s="983"/>
      <c r="V189" s="983"/>
      <c r="W189" s="782"/>
      <c r="X189" s="782"/>
      <c r="Y189" s="782"/>
      <c r="Z189" s="782"/>
      <c r="AA189" s="782"/>
      <c r="AB189" s="782"/>
      <c r="AC189" s="782"/>
      <c r="AD189" s="782"/>
      <c r="AE189" s="782"/>
      <c r="AF189" s="782"/>
    </row>
    <row r="190" spans="1:35" ht="12.75" hidden="1" customHeight="1">
      <c r="A190" s="782"/>
      <c r="B190" s="782"/>
      <c r="C190" s="984"/>
      <c r="D190" s="984"/>
      <c r="E190" s="984"/>
      <c r="F190" s="984"/>
      <c r="G190" s="983"/>
      <c r="H190" s="983"/>
      <c r="I190" s="983"/>
      <c r="J190" s="983"/>
      <c r="K190" s="983"/>
      <c r="L190" s="983"/>
      <c r="M190" s="983"/>
      <c r="N190" s="983"/>
      <c r="O190" s="983"/>
      <c r="P190" s="983"/>
      <c r="Q190" s="983"/>
      <c r="R190" s="983"/>
      <c r="S190" s="983"/>
      <c r="T190" s="983"/>
      <c r="U190" s="983"/>
      <c r="V190" s="983"/>
      <c r="W190" s="782"/>
      <c r="X190" s="782"/>
      <c r="Y190" s="782"/>
      <c r="Z190" s="782"/>
      <c r="AA190" s="782"/>
      <c r="AB190" s="782"/>
      <c r="AC190" s="782"/>
      <c r="AD190" s="782"/>
      <c r="AE190" s="782"/>
      <c r="AF190" s="782"/>
    </row>
    <row r="191" spans="1:35" ht="12.75" hidden="1" customHeight="1">
      <c r="A191" s="782"/>
      <c r="B191" s="782"/>
      <c r="C191" s="984"/>
      <c r="D191" s="984"/>
      <c r="E191" s="984"/>
      <c r="F191" s="984"/>
      <c r="G191" s="983"/>
      <c r="H191" s="983"/>
      <c r="I191" s="983"/>
      <c r="J191" s="983"/>
      <c r="K191" s="983"/>
      <c r="L191" s="983"/>
      <c r="M191" s="983"/>
      <c r="N191" s="983"/>
      <c r="O191" s="983"/>
      <c r="P191" s="983"/>
      <c r="Q191" s="983"/>
      <c r="R191" s="983"/>
      <c r="S191" s="983"/>
      <c r="T191" s="983"/>
      <c r="U191" s="983"/>
      <c r="V191" s="983"/>
      <c r="W191" s="782"/>
      <c r="X191" s="782"/>
      <c r="Y191" s="782"/>
      <c r="Z191" s="782"/>
      <c r="AA191" s="782"/>
      <c r="AB191" s="782"/>
      <c r="AC191" s="782"/>
      <c r="AD191" s="782"/>
      <c r="AE191" s="782"/>
      <c r="AF191" s="782"/>
    </row>
    <row r="192" spans="1:35" hidden="1">
      <c r="A192" s="782"/>
      <c r="B192" s="782"/>
      <c r="C192" s="782"/>
      <c r="D192" s="782"/>
      <c r="E192" s="782"/>
      <c r="F192" s="782"/>
      <c r="G192" s="897"/>
      <c r="H192" s="782"/>
      <c r="I192" s="782"/>
      <c r="J192" s="782"/>
      <c r="K192" s="782"/>
      <c r="L192" s="782"/>
      <c r="M192" s="782"/>
      <c r="N192" s="782"/>
      <c r="O192" s="782"/>
      <c r="P192" s="782"/>
      <c r="Q192" s="782"/>
      <c r="R192" s="782"/>
      <c r="S192" s="782"/>
      <c r="T192" s="782"/>
      <c r="U192" s="782"/>
      <c r="V192" s="782"/>
      <c r="W192" s="782"/>
      <c r="X192" s="782"/>
      <c r="Y192" s="782"/>
      <c r="Z192" s="782"/>
      <c r="AA192" s="782"/>
      <c r="AB192" s="782"/>
      <c r="AC192" s="782"/>
      <c r="AD192" s="782"/>
      <c r="AE192" s="782"/>
      <c r="AF192" s="782"/>
    </row>
    <row r="193" spans="1:32" hidden="1">
      <c r="A193" s="782"/>
      <c r="B193" s="782"/>
      <c r="C193" s="782"/>
      <c r="D193" s="782"/>
      <c r="E193" s="782"/>
      <c r="F193" s="782"/>
      <c r="G193" s="897"/>
      <c r="H193" s="782"/>
      <c r="I193" s="782"/>
      <c r="J193" s="782"/>
      <c r="K193" s="782"/>
      <c r="L193" s="782"/>
      <c r="M193" s="782"/>
      <c r="N193" s="782"/>
      <c r="O193" s="782"/>
      <c r="P193" s="782"/>
      <c r="Q193" s="782"/>
      <c r="R193" s="782"/>
      <c r="S193" s="782"/>
      <c r="T193" s="782"/>
      <c r="U193" s="782"/>
      <c r="V193" s="782"/>
      <c r="W193" s="782"/>
      <c r="X193" s="782"/>
      <c r="Y193" s="782"/>
      <c r="Z193" s="782"/>
      <c r="AA193" s="782"/>
      <c r="AB193" s="782"/>
      <c r="AC193" s="782"/>
      <c r="AD193" s="782"/>
      <c r="AE193" s="782"/>
      <c r="AF193" s="782"/>
    </row>
    <row r="194" spans="1:32" s="985" customFormat="1" hidden="1">
      <c r="A194" s="937"/>
      <c r="B194" s="937"/>
      <c r="C194" s="937"/>
      <c r="D194" s="937"/>
      <c r="E194" s="937"/>
      <c r="F194" s="937"/>
      <c r="G194" s="937"/>
      <c r="H194" s="937"/>
      <c r="I194" s="937"/>
      <c r="J194" s="937"/>
      <c r="K194" s="937"/>
      <c r="L194" s="937"/>
      <c r="M194" s="937"/>
    </row>
    <row r="195" spans="1:32" ht="13.2" hidden="1" customHeight="1">
      <c r="A195" s="1124" t="s">
        <v>743</v>
      </c>
      <c r="B195" s="1124"/>
      <c r="C195" s="782"/>
      <c r="D195" s="782"/>
      <c r="E195" s="782"/>
      <c r="F195" s="782"/>
      <c r="G195" s="897">
        <f ca="1">FIND(",",$A$210,1)</f>
        <v>1</v>
      </c>
      <c r="H195" s="1023" t="s">
        <v>782</v>
      </c>
      <c r="I195" s="782"/>
      <c r="J195" s="782"/>
      <c r="K195" s="782"/>
      <c r="L195" s="782"/>
      <c r="M195" s="782"/>
      <c r="N195" s="782"/>
      <c r="O195" s="782"/>
      <c r="P195" s="782"/>
      <c r="Q195" s="782"/>
      <c r="R195" s="782"/>
      <c r="S195" s="782"/>
      <c r="T195" s="782"/>
      <c r="U195" s="782"/>
      <c r="V195" s="782"/>
      <c r="W195" s="782"/>
      <c r="X195" s="782"/>
      <c r="Y195" s="782"/>
      <c r="Z195" s="782"/>
      <c r="AA195" s="782"/>
      <c r="AB195" s="782"/>
      <c r="AC195" s="782"/>
      <c r="AD195" s="782"/>
      <c r="AE195" s="782"/>
      <c r="AF195" s="782"/>
    </row>
    <row r="196" spans="1:32" ht="13.8" hidden="1">
      <c r="A196" s="1125"/>
      <c r="B196" s="1125"/>
      <c r="C196" s="1024" t="str">
        <f t="shared" ref="C196:C208" ca="1" si="18">MID($A$210,G195+1,G196-G195-1)</f>
        <v>95</v>
      </c>
      <c r="D196" s="782"/>
      <c r="E196" s="782"/>
      <c r="F196" s="782"/>
      <c r="G196" s="897">
        <f t="shared" ref="G196:G208" ca="1" si="19">FIND(",",$A$210,1+G195)</f>
        <v>4</v>
      </c>
      <c r="H196" s="1020" t="s">
        <v>124</v>
      </c>
      <c r="I196" s="782"/>
      <c r="J196" s="782"/>
      <c r="K196" s="782"/>
      <c r="L196" s="782"/>
      <c r="M196" s="782"/>
      <c r="N196" s="782"/>
      <c r="O196" s="782"/>
      <c r="P196" s="782"/>
      <c r="Q196" s="782"/>
      <c r="R196" s="782"/>
      <c r="S196" s="782"/>
      <c r="T196" s="782"/>
      <c r="U196" s="782"/>
      <c r="V196" s="782"/>
      <c r="W196" s="782"/>
      <c r="X196" s="782"/>
      <c r="Y196" s="782"/>
      <c r="Z196" s="782"/>
      <c r="AA196" s="782"/>
      <c r="AB196" s="782"/>
      <c r="AC196" s="782"/>
      <c r="AD196" s="782"/>
      <c r="AE196" s="782"/>
      <c r="AF196" s="782"/>
    </row>
    <row r="197" spans="1:32" ht="13.8" hidden="1">
      <c r="A197" s="1125"/>
      <c r="B197" s="1125"/>
      <c r="C197" s="1024" t="str">
        <f t="shared" ca="1" si="18"/>
        <v>134442.0</v>
      </c>
      <c r="D197" s="782"/>
      <c r="E197" s="782"/>
      <c r="F197" s="782"/>
      <c r="G197" s="897">
        <f t="shared" ca="1" si="19"/>
        <v>13</v>
      </c>
      <c r="H197" s="1020" t="s">
        <v>696</v>
      </c>
      <c r="I197" s="782"/>
      <c r="J197" s="782"/>
      <c r="K197" s="782"/>
      <c r="L197" s="782"/>
      <c r="M197" s="782"/>
      <c r="N197" s="782"/>
      <c r="O197" s="782"/>
      <c r="P197" s="782"/>
      <c r="Q197" s="782"/>
      <c r="R197" s="782"/>
      <c r="S197" s="782"/>
      <c r="T197" s="782"/>
      <c r="U197" s="782"/>
      <c r="V197" s="782"/>
      <c r="W197" s="782"/>
      <c r="X197" s="782"/>
      <c r="Y197" s="782"/>
      <c r="Z197" s="782"/>
      <c r="AA197" s="782"/>
      <c r="AB197" s="782"/>
      <c r="AC197" s="782"/>
      <c r="AD197" s="782"/>
      <c r="AE197" s="782"/>
      <c r="AF197" s="782"/>
    </row>
    <row r="198" spans="1:32" ht="13.8" hidden="1">
      <c r="A198" s="1125"/>
      <c r="B198" s="1125"/>
      <c r="C198" s="1024" t="str">
        <f t="shared" ca="1" si="18"/>
        <v>5255.9950N</v>
      </c>
      <c r="D198" s="782"/>
      <c r="E198" s="782"/>
      <c r="F198" s="782"/>
      <c r="G198" s="897">
        <f t="shared" ca="1" si="19"/>
        <v>24</v>
      </c>
      <c r="H198" s="1020" t="s">
        <v>694</v>
      </c>
      <c r="I198" s="782"/>
      <c r="J198" s="782"/>
      <c r="K198" s="782"/>
      <c r="L198" s="782"/>
      <c r="M198" s="782"/>
      <c r="N198" s="782"/>
      <c r="O198" s="782"/>
      <c r="P198" s="782"/>
      <c r="Q198" s="782"/>
      <c r="R198" s="782"/>
      <c r="S198" s="782"/>
      <c r="T198" s="782"/>
      <c r="U198" s="782"/>
      <c r="V198" s="782"/>
      <c r="W198" s="782"/>
      <c r="X198" s="782"/>
      <c r="Y198" s="782"/>
      <c r="Z198" s="782"/>
      <c r="AA198" s="782"/>
      <c r="AB198" s="782"/>
      <c r="AC198" s="782"/>
      <c r="AD198" s="782"/>
      <c r="AE198" s="782"/>
      <c r="AF198" s="782"/>
    </row>
    <row r="199" spans="1:32" ht="13.8" hidden="1">
      <c r="A199" s="1125"/>
      <c r="B199" s="1125"/>
      <c r="C199" s="1024" t="str">
        <f t="shared" ca="1" si="18"/>
        <v>00832.4417W</v>
      </c>
      <c r="D199" s="782"/>
      <c r="E199" s="782"/>
      <c r="F199" s="782"/>
      <c r="G199" s="897">
        <f t="shared" ca="1" si="19"/>
        <v>36</v>
      </c>
      <c r="H199" s="1020" t="s">
        <v>693</v>
      </c>
      <c r="I199" s="782"/>
      <c r="J199" s="782"/>
      <c r="K199" s="782"/>
      <c r="L199" s="782"/>
      <c r="M199" s="782"/>
      <c r="N199" s="782"/>
      <c r="O199" s="782"/>
      <c r="P199" s="782"/>
      <c r="Q199" s="782"/>
      <c r="R199" s="782"/>
      <c r="S199" s="782"/>
      <c r="T199" s="782"/>
      <c r="U199" s="782"/>
      <c r="V199" s="782"/>
      <c r="W199" s="782"/>
      <c r="X199" s="782"/>
      <c r="Y199" s="782"/>
      <c r="Z199" s="782"/>
      <c r="AA199" s="782"/>
      <c r="AB199" s="782"/>
      <c r="AC199" s="782"/>
      <c r="AD199" s="782"/>
      <c r="AE199" s="782"/>
      <c r="AF199" s="782"/>
    </row>
    <row r="200" spans="1:32" ht="13.8" hidden="1">
      <c r="A200" s="1125"/>
      <c r="B200" s="1125"/>
      <c r="C200" s="1024" t="str">
        <f t="shared" ca="1" si="18"/>
        <v>1.9</v>
      </c>
      <c r="D200" s="782"/>
      <c r="E200" s="782"/>
      <c r="F200" s="782"/>
      <c r="G200" s="897">
        <f t="shared" ca="1" si="19"/>
        <v>40</v>
      </c>
      <c r="H200" s="1020" t="s">
        <v>688</v>
      </c>
      <c r="I200" s="782"/>
      <c r="J200" s="782"/>
      <c r="K200" s="782"/>
      <c r="L200" s="782"/>
      <c r="M200" s="782"/>
      <c r="N200" s="782"/>
      <c r="O200" s="782"/>
      <c r="P200" s="782"/>
      <c r="Q200" s="782"/>
      <c r="R200" s="782"/>
      <c r="S200" s="782"/>
      <c r="T200" s="782"/>
      <c r="U200" s="782"/>
      <c r="V200" s="782"/>
      <c r="W200" s="782"/>
      <c r="X200" s="782"/>
      <c r="Y200" s="782"/>
      <c r="Z200" s="782"/>
      <c r="AA200" s="782"/>
      <c r="AB200" s="782"/>
      <c r="AC200" s="782"/>
      <c r="AD200" s="782"/>
      <c r="AE200" s="782"/>
      <c r="AF200" s="782"/>
    </row>
    <row r="201" spans="1:32" ht="13.8" hidden="1">
      <c r="A201" s="1125"/>
      <c r="B201" s="1125"/>
      <c r="C201" s="1024" t="str">
        <f t="shared" ca="1" si="18"/>
        <v>127.8</v>
      </c>
      <c r="D201" s="782"/>
      <c r="E201" s="782"/>
      <c r="F201" s="782"/>
      <c r="G201" s="897">
        <f t="shared" ca="1" si="19"/>
        <v>46</v>
      </c>
      <c r="H201" s="1020" t="s">
        <v>689</v>
      </c>
      <c r="I201" s="782"/>
      <c r="J201" s="782"/>
      <c r="K201" s="782"/>
      <c r="L201" s="782"/>
      <c r="M201" s="782"/>
      <c r="N201" s="782"/>
      <c r="O201" s="782"/>
      <c r="P201" s="782"/>
      <c r="Q201" s="782"/>
      <c r="R201" s="782"/>
      <c r="S201" s="782"/>
      <c r="T201" s="782"/>
      <c r="U201" s="782"/>
      <c r="V201" s="782"/>
      <c r="W201" s="782"/>
      <c r="X201" s="782"/>
      <c r="Y201" s="782"/>
      <c r="Z201" s="782"/>
      <c r="AA201" s="782"/>
      <c r="AB201" s="782"/>
      <c r="AC201" s="782"/>
      <c r="AD201" s="782"/>
      <c r="AE201" s="782"/>
      <c r="AF201" s="782"/>
    </row>
    <row r="202" spans="1:32" ht="13.8" hidden="1">
      <c r="A202" s="1125"/>
      <c r="B202" s="1125"/>
      <c r="C202" s="1024" t="str">
        <f t="shared" ca="1" si="18"/>
        <v>2</v>
      </c>
      <c r="D202" s="782"/>
      <c r="E202" s="782"/>
      <c r="F202" s="782"/>
      <c r="G202" s="897">
        <f t="shared" ca="1" si="19"/>
        <v>48</v>
      </c>
      <c r="H202" s="1020" t="s">
        <v>772</v>
      </c>
      <c r="I202" s="782"/>
      <c r="J202" s="782"/>
      <c r="K202" s="782"/>
      <c r="L202" s="782"/>
      <c r="M202" s="782"/>
      <c r="N202" s="782"/>
      <c r="O202" s="782"/>
      <c r="P202" s="782"/>
      <c r="Q202" s="782"/>
      <c r="R202" s="782"/>
      <c r="S202" s="782"/>
      <c r="T202" s="782"/>
      <c r="U202" s="782"/>
      <c r="V202" s="782"/>
      <c r="W202" s="782"/>
      <c r="X202" s="782"/>
      <c r="Y202" s="782"/>
      <c r="Z202" s="782"/>
      <c r="AA202" s="782"/>
      <c r="AB202" s="782"/>
      <c r="AC202" s="782"/>
      <c r="AD202" s="782"/>
      <c r="AE202" s="782"/>
      <c r="AF202" s="782"/>
    </row>
    <row r="203" spans="1:32" ht="13.8" hidden="1">
      <c r="A203" s="1125"/>
      <c r="B203" s="1125"/>
      <c r="C203" s="1024" t="str">
        <f t="shared" ca="1" si="18"/>
        <v>0.00</v>
      </c>
      <c r="D203" s="156"/>
      <c r="E203" s="156"/>
      <c r="F203" s="156"/>
      <c r="G203" s="897">
        <f t="shared" ca="1" si="19"/>
        <v>53</v>
      </c>
      <c r="H203" s="1020" t="s">
        <v>695</v>
      </c>
      <c r="I203" s="782"/>
      <c r="J203" s="782"/>
      <c r="K203" s="782"/>
      <c r="L203" s="782"/>
      <c r="M203" s="782"/>
      <c r="N203" s="782"/>
      <c r="O203" s="782"/>
      <c r="P203" s="782"/>
      <c r="Q203" s="782"/>
      <c r="R203" s="782"/>
      <c r="S203" s="782"/>
      <c r="T203" s="782"/>
      <c r="U203" s="782"/>
      <c r="V203" s="782"/>
      <c r="W203" s="782"/>
      <c r="X203" s="782"/>
      <c r="Y203" s="782"/>
      <c r="Z203" s="782"/>
      <c r="AA203" s="782"/>
      <c r="AB203" s="782"/>
      <c r="AC203" s="782"/>
      <c r="AD203" s="782"/>
      <c r="AE203" s="782"/>
      <c r="AF203" s="782"/>
    </row>
    <row r="204" spans="1:32" ht="13.8" hidden="1">
      <c r="A204" s="1125"/>
      <c r="B204" s="1125"/>
      <c r="C204" s="1024" t="str">
        <f t="shared" ca="1" si="18"/>
        <v>0.0</v>
      </c>
      <c r="D204" s="156"/>
      <c r="E204" s="156"/>
      <c r="F204" s="156"/>
      <c r="G204" s="897">
        <f t="shared" ca="1" si="19"/>
        <v>57</v>
      </c>
      <c r="H204" s="1020" t="s">
        <v>690</v>
      </c>
      <c r="I204" s="782"/>
      <c r="J204" s="782"/>
      <c r="K204" s="782"/>
      <c r="L204" s="782"/>
      <c r="M204" s="782"/>
      <c r="N204" s="782"/>
      <c r="O204" s="782"/>
      <c r="P204" s="782"/>
      <c r="Q204" s="782"/>
      <c r="R204" s="782"/>
      <c r="S204" s="782"/>
      <c r="T204" s="782"/>
      <c r="U204" s="782"/>
      <c r="V204" s="782"/>
      <c r="W204" s="782"/>
      <c r="X204" s="782"/>
      <c r="Y204" s="782"/>
      <c r="Z204" s="782"/>
      <c r="AA204" s="782"/>
      <c r="AB204" s="782"/>
      <c r="AC204" s="782"/>
      <c r="AD204" s="782"/>
      <c r="AE204" s="782"/>
      <c r="AF204" s="782"/>
    </row>
    <row r="205" spans="1:32" ht="13.8" hidden="1">
      <c r="A205" s="1125"/>
      <c r="B205" s="1125"/>
      <c r="C205" s="1024" t="str">
        <f t="shared" ca="1" si="18"/>
        <v>0.0</v>
      </c>
      <c r="D205" s="156"/>
      <c r="E205" s="156"/>
      <c r="F205" s="156"/>
      <c r="G205" s="897">
        <f t="shared" ca="1" si="19"/>
        <v>61</v>
      </c>
      <c r="H205" s="1021" t="s">
        <v>773</v>
      </c>
      <c r="I205" s="782"/>
      <c r="J205" s="782"/>
      <c r="K205" s="782"/>
      <c r="L205" s="782"/>
      <c r="M205" s="782"/>
      <c r="N205" s="782"/>
      <c r="O205" s="782"/>
      <c r="P205" s="782"/>
      <c r="Q205" s="782"/>
      <c r="R205" s="782"/>
      <c r="S205" s="782"/>
      <c r="T205" s="782"/>
      <c r="U205" s="782"/>
      <c r="V205" s="782"/>
      <c r="W205" s="782"/>
      <c r="X205" s="782"/>
      <c r="Y205" s="782"/>
      <c r="Z205" s="782"/>
      <c r="AA205" s="782"/>
      <c r="AB205" s="782"/>
      <c r="AC205" s="782"/>
      <c r="AD205" s="782"/>
      <c r="AE205" s="782"/>
      <c r="AF205" s="782"/>
    </row>
    <row r="206" spans="1:32" ht="13.8" hidden="1">
      <c r="A206" s="1125"/>
      <c r="B206" s="1125"/>
      <c r="C206" s="1024" t="str">
        <f t="shared" ca="1" si="18"/>
        <v>021015</v>
      </c>
      <c r="D206" s="156"/>
      <c r="E206" s="156"/>
      <c r="F206" s="156"/>
      <c r="G206" s="897">
        <f t="shared" ca="1" si="19"/>
        <v>68</v>
      </c>
      <c r="H206" s="1021" t="s">
        <v>691</v>
      </c>
      <c r="I206" s="907"/>
      <c r="J206" s="782"/>
      <c r="K206" s="782"/>
      <c r="L206" s="782"/>
      <c r="M206" s="782"/>
      <c r="N206" s="782"/>
      <c r="O206" s="782"/>
      <c r="P206" s="782"/>
      <c r="Q206" s="782"/>
      <c r="R206" s="782"/>
      <c r="S206" s="782"/>
      <c r="T206" s="782"/>
      <c r="U206" s="782"/>
      <c r="V206" s="782"/>
      <c r="W206" s="782"/>
      <c r="X206" s="782"/>
      <c r="Y206" s="782"/>
      <c r="Z206" s="782"/>
      <c r="AA206" s="782"/>
      <c r="AB206" s="782"/>
      <c r="AC206" s="782"/>
      <c r="AD206" s="782"/>
      <c r="AE206" s="782"/>
      <c r="AF206" s="782"/>
    </row>
    <row r="207" spans="1:32" ht="13.8" hidden="1">
      <c r="A207" s="1125"/>
      <c r="B207" s="1125"/>
      <c r="C207" s="1024" t="str">
        <f t="shared" ca="1" si="18"/>
        <v>04</v>
      </c>
      <c r="D207" s="156"/>
      <c r="E207" s="156"/>
      <c r="F207" s="156"/>
      <c r="G207" s="897">
        <f t="shared" ca="1" si="19"/>
        <v>71</v>
      </c>
      <c r="H207" s="1021" t="s">
        <v>692</v>
      </c>
      <c r="I207" s="782"/>
      <c r="J207" s="782"/>
      <c r="K207" s="782"/>
      <c r="L207" s="782"/>
      <c r="M207" s="782"/>
      <c r="N207" s="782"/>
      <c r="O207" s="782"/>
      <c r="P207" s="782"/>
      <c r="Q207" s="782"/>
      <c r="R207" s="782"/>
      <c r="S207" s="782"/>
      <c r="T207" s="782"/>
      <c r="U207" s="782"/>
      <c r="V207" s="782"/>
      <c r="W207" s="782"/>
      <c r="X207" s="782"/>
      <c r="Y207" s="782"/>
      <c r="Z207" s="782"/>
      <c r="AA207" s="782"/>
      <c r="AB207" s="782"/>
      <c r="AC207" s="782"/>
      <c r="AD207" s="782"/>
      <c r="AE207" s="782"/>
      <c r="AF207" s="782"/>
    </row>
    <row r="208" spans="1:32" ht="13.8" hidden="1">
      <c r="A208" s="1034"/>
      <c r="B208" s="1034"/>
      <c r="C208" s="1024" t="e">
        <f t="shared" ca="1" si="18"/>
        <v>#VALUE!</v>
      </c>
      <c r="D208" s="156"/>
      <c r="E208" s="156"/>
      <c r="F208" s="156"/>
      <c r="G208" s="897" t="e">
        <f t="shared" ca="1" si="19"/>
        <v>#VALUE!</v>
      </c>
      <c r="H208" s="1021" t="s">
        <v>787</v>
      </c>
      <c r="I208" s="782"/>
      <c r="J208" s="782"/>
      <c r="K208" s="782"/>
      <c r="L208" s="782"/>
      <c r="M208" s="782"/>
      <c r="N208" s="782"/>
      <c r="O208" s="782"/>
      <c r="P208" s="782"/>
      <c r="Q208" s="782"/>
      <c r="R208" s="782"/>
      <c r="S208" s="782"/>
      <c r="T208" s="782"/>
      <c r="U208" s="782"/>
      <c r="V208" s="782"/>
      <c r="W208" s="782"/>
      <c r="X208" s="782"/>
      <c r="Y208" s="782"/>
      <c r="Z208" s="782"/>
      <c r="AA208" s="782"/>
      <c r="AB208" s="782"/>
      <c r="AC208" s="782"/>
      <c r="AD208" s="782"/>
      <c r="AE208" s="782"/>
      <c r="AF208" s="782"/>
    </row>
    <row r="209" spans="1:32" hidden="1">
      <c r="A209" s="584"/>
      <c r="B209" s="584"/>
      <c r="C209" s="156"/>
      <c r="D209" s="156"/>
      <c r="E209" s="156"/>
      <c r="F209" s="156"/>
      <c r="G209" s="897"/>
      <c r="H209" s="1022" t="s">
        <v>85</v>
      </c>
      <c r="I209" s="782"/>
      <c r="J209" s="782"/>
      <c r="K209" s="782"/>
      <c r="L209" s="782"/>
      <c r="M209" s="782"/>
      <c r="N209" s="782"/>
      <c r="O209" s="782"/>
      <c r="P209" s="782"/>
      <c r="Q209" s="782"/>
      <c r="R209" s="782"/>
      <c r="S209" s="782"/>
      <c r="T209" s="782"/>
      <c r="U209" s="782"/>
      <c r="V209" s="782"/>
      <c r="W209" s="782"/>
      <c r="X209" s="782"/>
      <c r="Y209" s="782"/>
      <c r="Z209" s="782"/>
      <c r="AA209" s="782"/>
      <c r="AB209" s="782"/>
      <c r="AC209" s="782"/>
      <c r="AD209" s="782"/>
      <c r="AE209" s="782"/>
      <c r="AF209" s="782"/>
    </row>
    <row r="210" spans="1:32" hidden="1">
      <c r="A210" s="782" t="str">
        <f ca="1">A498</f>
        <v>,95,134442.0,5255.9950N,00832.4417W,1.9,127.8,2,0.00,0.0,0.0,021015,04,</v>
      </c>
      <c r="B210" s="782"/>
      <c r="C210" s="782"/>
      <c r="D210" s="782"/>
      <c r="E210" s="782"/>
      <c r="F210" s="782"/>
      <c r="G210" s="580"/>
      <c r="H210" s="986"/>
      <c r="I210" s="156"/>
      <c r="J210" s="782"/>
      <c r="K210" s="782"/>
      <c r="L210" s="782"/>
      <c r="M210" s="782"/>
      <c r="N210" s="782"/>
      <c r="O210" s="782"/>
      <c r="P210" s="782"/>
      <c r="Q210" s="782"/>
      <c r="R210" s="782"/>
      <c r="S210" s="782"/>
      <c r="T210" s="782"/>
      <c r="U210" s="782"/>
      <c r="V210" s="782"/>
      <c r="W210" s="782"/>
      <c r="X210" s="782"/>
      <c r="Y210" s="782"/>
      <c r="Z210" s="782"/>
      <c r="AA210" s="782"/>
      <c r="AB210" s="782"/>
      <c r="AC210" s="782"/>
      <c r="AD210" s="782"/>
      <c r="AE210" s="782"/>
      <c r="AF210" s="782"/>
    </row>
    <row r="211" spans="1:32" hidden="1">
      <c r="A211" s="156"/>
      <c r="B211" s="156"/>
      <c r="C211" s="156"/>
      <c r="D211" s="156"/>
      <c r="E211" s="156"/>
      <c r="F211" s="156"/>
      <c r="G211" s="580"/>
      <c r="H211" s="986"/>
      <c r="I211" s="156"/>
      <c r="J211" s="156"/>
      <c r="K211" s="156"/>
      <c r="L211" s="782"/>
      <c r="M211" s="782"/>
      <c r="N211" s="782"/>
      <c r="O211" s="782"/>
      <c r="P211" s="782"/>
      <c r="Q211" s="782"/>
      <c r="R211" s="782"/>
      <c r="S211" s="782"/>
      <c r="T211" s="782"/>
      <c r="U211" s="782"/>
      <c r="V211" s="782"/>
      <c r="W211" s="782"/>
      <c r="X211" s="782"/>
      <c r="Y211" s="782"/>
      <c r="Z211" s="782"/>
      <c r="AA211" s="782"/>
      <c r="AB211" s="782"/>
      <c r="AC211" s="782"/>
      <c r="AD211" s="782"/>
      <c r="AE211" s="782"/>
      <c r="AF211" s="782"/>
    </row>
    <row r="212" spans="1:32" hidden="1">
      <c r="A212" s="156"/>
      <c r="B212" s="156"/>
      <c r="C212" s="156"/>
      <c r="D212" s="156"/>
      <c r="E212" s="156"/>
      <c r="F212" s="156"/>
      <c r="G212" s="580"/>
      <c r="H212" s="986"/>
      <c r="I212" s="156"/>
      <c r="J212" s="156"/>
      <c r="K212" s="156"/>
      <c r="L212" s="782"/>
      <c r="M212" s="782"/>
      <c r="N212" s="782"/>
      <c r="O212" s="782"/>
      <c r="P212" s="782"/>
      <c r="Q212" s="782"/>
      <c r="R212" s="782"/>
      <c r="S212" s="782"/>
      <c r="T212" s="782"/>
      <c r="U212" s="782"/>
      <c r="V212" s="782"/>
      <c r="W212" s="782"/>
      <c r="X212" s="782"/>
      <c r="Y212" s="782"/>
      <c r="Z212" s="782"/>
      <c r="AA212" s="782"/>
      <c r="AB212" s="782"/>
      <c r="AC212" s="782"/>
      <c r="AD212" s="782"/>
      <c r="AE212" s="782"/>
      <c r="AF212" s="782"/>
    </row>
    <row r="213" spans="1:32" hidden="1">
      <c r="A213" s="156"/>
      <c r="B213" s="156"/>
      <c r="C213" s="156"/>
      <c r="D213" s="156"/>
      <c r="E213" s="156"/>
      <c r="F213" s="156"/>
      <c r="G213" s="580"/>
      <c r="H213" s="986"/>
      <c r="I213" s="156"/>
      <c r="J213" s="156"/>
      <c r="K213" s="156"/>
      <c r="L213" s="782"/>
      <c r="M213" s="782"/>
      <c r="N213" s="782"/>
      <c r="O213" s="782"/>
      <c r="P213" s="782"/>
      <c r="Q213" s="782"/>
      <c r="R213" s="782"/>
      <c r="S213" s="782"/>
      <c r="T213" s="782"/>
      <c r="U213" s="782"/>
      <c r="V213" s="782"/>
      <c r="W213" s="782"/>
      <c r="X213" s="782"/>
      <c r="Y213" s="782"/>
      <c r="Z213" s="782"/>
      <c r="AA213" s="782"/>
      <c r="AB213" s="782"/>
      <c r="AC213" s="782"/>
      <c r="AD213" s="782"/>
      <c r="AE213" s="782"/>
      <c r="AF213" s="782"/>
    </row>
    <row r="214" spans="1:32" hidden="1">
      <c r="A214" s="156"/>
      <c r="B214" s="156"/>
      <c r="C214" s="156"/>
      <c r="D214" s="156"/>
      <c r="E214" s="156"/>
      <c r="F214" s="156"/>
      <c r="G214" s="580"/>
      <c r="H214" s="986"/>
      <c r="I214" s="156"/>
      <c r="J214" s="156"/>
      <c r="K214" s="156"/>
      <c r="L214" s="782"/>
      <c r="M214" s="782"/>
      <c r="N214" s="782"/>
      <c r="O214" s="782"/>
      <c r="P214" s="782"/>
      <c r="Q214" s="782"/>
      <c r="R214" s="782"/>
      <c r="S214" s="782"/>
      <c r="T214" s="782"/>
      <c r="U214" s="782"/>
      <c r="V214" s="782"/>
      <c r="W214" s="782"/>
      <c r="X214" s="782"/>
      <c r="Y214" s="782"/>
      <c r="Z214" s="782"/>
      <c r="AA214" s="782"/>
      <c r="AB214" s="782"/>
      <c r="AC214" s="782"/>
      <c r="AD214" s="782"/>
      <c r="AE214" s="782"/>
      <c r="AF214" s="782"/>
    </row>
    <row r="215" spans="1:32" hidden="1">
      <c r="A215" s="156"/>
      <c r="B215" s="156"/>
      <c r="C215" s="156"/>
      <c r="D215" s="156"/>
      <c r="E215" s="156"/>
      <c r="F215" s="156"/>
      <c r="G215" s="580"/>
      <c r="H215" s="986"/>
      <c r="I215" s="156"/>
      <c r="J215" s="156"/>
      <c r="K215" s="156"/>
      <c r="L215" s="782"/>
      <c r="M215" s="782"/>
      <c r="N215" s="782"/>
      <c r="O215" s="782"/>
      <c r="P215" s="782"/>
      <c r="Q215" s="782"/>
      <c r="R215" s="782"/>
      <c r="S215" s="782"/>
      <c r="T215" s="782"/>
      <c r="U215" s="782"/>
      <c r="V215" s="782"/>
      <c r="W215" s="782"/>
      <c r="X215" s="782"/>
      <c r="Y215" s="782"/>
      <c r="Z215" s="782"/>
      <c r="AA215" s="782"/>
      <c r="AB215" s="782"/>
      <c r="AC215" s="782"/>
      <c r="AD215" s="782"/>
      <c r="AE215" s="782"/>
      <c r="AF215" s="782"/>
    </row>
    <row r="216" spans="1:32" hidden="1">
      <c r="A216" s="156"/>
      <c r="B216" s="156"/>
      <c r="C216" s="156"/>
      <c r="D216" s="156"/>
      <c r="E216" s="156"/>
      <c r="F216" s="156"/>
      <c r="G216" s="580"/>
      <c r="H216" s="986"/>
      <c r="I216" s="156"/>
      <c r="J216" s="156"/>
      <c r="K216" s="156"/>
      <c r="L216" s="782"/>
      <c r="M216" s="782"/>
      <c r="N216" s="782"/>
      <c r="O216" s="782"/>
      <c r="P216" s="782"/>
      <c r="Q216" s="782"/>
      <c r="R216" s="782"/>
      <c r="S216" s="782"/>
      <c r="T216" s="782"/>
      <c r="U216" s="782"/>
      <c r="V216" s="782"/>
      <c r="W216" s="782"/>
      <c r="X216" s="782"/>
      <c r="Y216" s="782"/>
      <c r="Z216" s="782"/>
      <c r="AA216" s="782"/>
      <c r="AB216" s="782"/>
      <c r="AC216" s="782"/>
      <c r="AD216" s="782"/>
      <c r="AE216" s="782"/>
      <c r="AF216" s="782"/>
    </row>
    <row r="217" spans="1:32" hidden="1">
      <c r="A217" s="156"/>
      <c r="B217" s="156"/>
      <c r="C217" s="156"/>
      <c r="D217" s="156"/>
      <c r="E217" s="156"/>
      <c r="F217" s="156"/>
      <c r="G217" s="580"/>
      <c r="H217" s="156"/>
      <c r="I217" s="156"/>
      <c r="J217" s="156"/>
      <c r="K217" s="156"/>
      <c r="L217" s="782"/>
      <c r="M217" s="782"/>
      <c r="N217" s="782"/>
      <c r="O217" s="782"/>
      <c r="P217" s="782"/>
      <c r="Q217" s="782"/>
      <c r="R217" s="782"/>
      <c r="S217" s="782"/>
      <c r="T217" s="782"/>
      <c r="U217" s="782"/>
      <c r="V217" s="782"/>
      <c r="W217" s="782"/>
      <c r="X217" s="782"/>
      <c r="Y217" s="782"/>
      <c r="Z217" s="782"/>
      <c r="AA217" s="782"/>
      <c r="AB217" s="782"/>
      <c r="AC217" s="782"/>
      <c r="AD217" s="782"/>
      <c r="AE217" s="782"/>
      <c r="AF217" s="782"/>
    </row>
    <row r="218" spans="1:32" hidden="1">
      <c r="A218" s="156"/>
      <c r="B218" s="156"/>
      <c r="C218" s="156"/>
      <c r="D218" s="156"/>
      <c r="E218" s="156"/>
      <c r="F218" s="156"/>
      <c r="G218" s="580"/>
      <c r="H218" s="986"/>
      <c r="I218" s="156"/>
      <c r="J218" s="156"/>
      <c r="K218" s="156"/>
      <c r="L218" s="782"/>
      <c r="M218" s="782"/>
      <c r="N218" s="782"/>
      <c r="O218" s="782"/>
      <c r="P218" s="782"/>
      <c r="Q218" s="782"/>
      <c r="R218" s="782"/>
      <c r="S218" s="782"/>
      <c r="T218" s="782"/>
      <c r="U218" s="782"/>
      <c r="V218" s="782"/>
      <c r="W218" s="782"/>
      <c r="X218" s="782"/>
      <c r="Y218" s="782"/>
      <c r="Z218" s="782"/>
      <c r="AA218" s="782"/>
      <c r="AB218" s="782"/>
      <c r="AC218" s="782"/>
      <c r="AD218" s="782"/>
      <c r="AE218" s="782"/>
      <c r="AF218" s="782"/>
    </row>
    <row r="219" spans="1:32" hidden="1">
      <c r="A219" s="156"/>
      <c r="B219" s="156"/>
      <c r="C219" s="156"/>
      <c r="D219" s="156"/>
      <c r="E219" s="156"/>
      <c r="F219" s="156"/>
      <c r="G219" s="580"/>
      <c r="H219" s="986"/>
      <c r="I219" s="156"/>
      <c r="J219" s="156"/>
      <c r="K219" s="156"/>
      <c r="L219" s="782"/>
      <c r="M219" s="782"/>
      <c r="N219" s="782"/>
      <c r="O219" s="782"/>
      <c r="P219" s="782"/>
      <c r="Q219" s="782"/>
      <c r="R219" s="782"/>
      <c r="S219" s="782"/>
      <c r="T219" s="782"/>
      <c r="U219" s="782"/>
      <c r="V219" s="782"/>
      <c r="W219" s="782"/>
      <c r="X219" s="782"/>
      <c r="Y219" s="782"/>
      <c r="Z219" s="782"/>
      <c r="AA219" s="782"/>
      <c r="AB219" s="782"/>
      <c r="AC219" s="782"/>
      <c r="AD219" s="782"/>
      <c r="AE219" s="782"/>
      <c r="AF219" s="782"/>
    </row>
    <row r="220" spans="1:32" hidden="1">
      <c r="A220" s="156"/>
      <c r="B220" s="156"/>
      <c r="C220" s="156"/>
      <c r="D220" s="156"/>
      <c r="E220" s="156"/>
      <c r="F220" s="156"/>
      <c r="G220" s="580"/>
      <c r="H220" s="986"/>
      <c r="I220" s="156"/>
      <c r="J220" s="156"/>
      <c r="K220" s="156"/>
      <c r="L220" s="782"/>
      <c r="M220" s="782"/>
      <c r="N220" s="782"/>
      <c r="O220" s="782"/>
      <c r="P220" s="782"/>
      <c r="Q220" s="782"/>
      <c r="R220" s="782"/>
      <c r="S220" s="782"/>
      <c r="T220" s="782"/>
      <c r="U220" s="782"/>
      <c r="V220" s="782"/>
      <c r="W220" s="782"/>
      <c r="X220" s="782"/>
      <c r="Y220" s="782"/>
      <c r="Z220" s="782"/>
      <c r="AA220" s="782"/>
      <c r="AB220" s="782"/>
      <c r="AC220" s="782"/>
      <c r="AD220" s="782"/>
      <c r="AE220" s="782"/>
      <c r="AF220" s="782"/>
    </row>
    <row r="221" spans="1:32" hidden="1">
      <c r="A221" s="156"/>
      <c r="B221" s="156"/>
      <c r="C221" s="156"/>
      <c r="D221" s="156"/>
      <c r="E221" s="156"/>
      <c r="F221" s="156"/>
      <c r="G221" s="580"/>
      <c r="H221" s="986"/>
      <c r="I221" s="156"/>
      <c r="J221" s="156"/>
      <c r="K221" s="156"/>
      <c r="L221" s="782"/>
      <c r="M221" s="782"/>
      <c r="N221" s="782"/>
      <c r="O221" s="782"/>
      <c r="P221" s="782"/>
      <c r="Q221" s="782"/>
      <c r="R221" s="782"/>
      <c r="S221" s="782"/>
      <c r="T221" s="782"/>
      <c r="U221" s="782"/>
      <c r="V221" s="782"/>
      <c r="W221" s="782"/>
      <c r="X221" s="782"/>
      <c r="Y221" s="782"/>
      <c r="Z221" s="782"/>
      <c r="AA221" s="782"/>
      <c r="AB221" s="782"/>
      <c r="AC221" s="782"/>
      <c r="AD221" s="782"/>
      <c r="AE221" s="782"/>
      <c r="AF221" s="782"/>
    </row>
    <row r="222" spans="1:32" hidden="1">
      <c r="A222" s="156"/>
      <c r="B222" s="156"/>
      <c r="C222" s="156"/>
      <c r="D222" s="156"/>
      <c r="E222" s="156"/>
      <c r="F222" s="156"/>
      <c r="G222" s="580"/>
      <c r="H222" s="986"/>
      <c r="I222" s="156"/>
      <c r="J222" s="156"/>
      <c r="K222" s="156"/>
      <c r="L222" s="782"/>
      <c r="M222" s="782"/>
      <c r="N222" s="782"/>
      <c r="O222" s="782"/>
      <c r="P222" s="782"/>
      <c r="Q222" s="782"/>
      <c r="R222" s="782"/>
      <c r="S222" s="782"/>
      <c r="T222" s="782"/>
      <c r="U222" s="782"/>
      <c r="V222" s="782"/>
      <c r="W222" s="782"/>
      <c r="X222" s="782"/>
      <c r="Y222" s="782"/>
      <c r="Z222" s="782"/>
      <c r="AA222" s="782"/>
      <c r="AB222" s="782"/>
      <c r="AC222" s="782"/>
      <c r="AD222" s="782"/>
      <c r="AE222" s="782"/>
      <c r="AF222" s="782"/>
    </row>
    <row r="223" spans="1:32" hidden="1">
      <c r="A223" s="156"/>
      <c r="B223" s="156"/>
      <c r="C223" s="156"/>
      <c r="D223" s="156"/>
      <c r="E223" s="156"/>
      <c r="F223" s="156"/>
      <c r="G223" s="580"/>
      <c r="H223" s="986"/>
      <c r="I223" s="156"/>
      <c r="J223" s="156"/>
      <c r="K223" s="156"/>
      <c r="L223" s="782"/>
      <c r="M223" s="782"/>
      <c r="N223" s="782"/>
      <c r="O223" s="782"/>
      <c r="P223" s="782"/>
      <c r="Q223" s="782"/>
      <c r="R223" s="782"/>
      <c r="S223" s="782"/>
      <c r="T223" s="782"/>
      <c r="U223" s="782"/>
      <c r="V223" s="782"/>
      <c r="W223" s="782"/>
      <c r="X223" s="782"/>
      <c r="Y223" s="782"/>
      <c r="Z223" s="782"/>
      <c r="AA223" s="782"/>
      <c r="AB223" s="782"/>
      <c r="AC223" s="782"/>
      <c r="AD223" s="782"/>
      <c r="AE223" s="782"/>
      <c r="AF223" s="782"/>
    </row>
    <row r="224" spans="1:32" hidden="1">
      <c r="A224" s="156"/>
      <c r="B224" s="156"/>
      <c r="C224" s="156"/>
      <c r="D224" s="156"/>
      <c r="E224" s="156"/>
      <c r="F224" s="156"/>
      <c r="G224" s="580"/>
      <c r="H224" s="986"/>
      <c r="I224" s="156"/>
      <c r="J224" s="156"/>
      <c r="K224" s="156"/>
      <c r="L224" s="782"/>
      <c r="M224" s="782"/>
      <c r="N224" s="782"/>
      <c r="O224" s="782"/>
      <c r="P224" s="782"/>
      <c r="Q224" s="782"/>
      <c r="R224" s="782"/>
      <c r="S224" s="782"/>
      <c r="T224" s="782"/>
      <c r="U224" s="782"/>
      <c r="V224" s="782"/>
      <c r="W224" s="782"/>
      <c r="X224" s="782"/>
      <c r="Y224" s="782"/>
      <c r="Z224" s="782"/>
      <c r="AA224" s="782"/>
      <c r="AB224" s="782"/>
      <c r="AC224" s="782"/>
      <c r="AD224" s="782"/>
      <c r="AE224" s="782"/>
      <c r="AF224" s="782"/>
    </row>
    <row r="225" spans="1:32" hidden="1">
      <c r="A225" s="156"/>
      <c r="B225" s="156"/>
      <c r="C225" s="156"/>
      <c r="D225" s="156"/>
      <c r="E225" s="156"/>
      <c r="F225" s="156"/>
      <c r="G225" s="580"/>
      <c r="H225" s="986"/>
      <c r="I225" s="156"/>
      <c r="J225" s="156"/>
      <c r="K225" s="156"/>
      <c r="L225" s="782"/>
      <c r="M225" s="782"/>
      <c r="N225" s="782"/>
      <c r="O225" s="782"/>
      <c r="P225" s="782"/>
      <c r="Q225" s="782"/>
      <c r="R225" s="782"/>
      <c r="S225" s="782"/>
      <c r="T225" s="782"/>
      <c r="U225" s="782"/>
      <c r="V225" s="782"/>
      <c r="W225" s="782"/>
      <c r="X225" s="782"/>
      <c r="Y225" s="782"/>
      <c r="Z225" s="782"/>
      <c r="AA225" s="782"/>
      <c r="AB225" s="782"/>
      <c r="AC225" s="782"/>
      <c r="AD225" s="782"/>
      <c r="AE225" s="782"/>
      <c r="AF225" s="782"/>
    </row>
    <row r="226" spans="1:32" hidden="1">
      <c r="A226" s="156"/>
      <c r="B226" s="156"/>
      <c r="C226" s="156"/>
      <c r="D226" s="156"/>
      <c r="E226" s="156"/>
      <c r="F226" s="156"/>
      <c r="G226" s="580"/>
      <c r="H226" s="986"/>
      <c r="I226" s="156"/>
      <c r="J226" s="156"/>
      <c r="K226" s="156"/>
      <c r="L226" s="782"/>
      <c r="M226" s="782"/>
      <c r="N226" s="782"/>
      <c r="O226" s="782"/>
      <c r="P226" s="782"/>
      <c r="Q226" s="782"/>
      <c r="R226" s="782"/>
      <c r="S226" s="782"/>
      <c r="T226" s="782"/>
      <c r="U226" s="782"/>
      <c r="V226" s="782"/>
      <c r="W226" s="782"/>
      <c r="X226" s="782"/>
      <c r="Y226" s="782"/>
      <c r="Z226" s="782"/>
      <c r="AA226" s="782"/>
      <c r="AB226" s="782"/>
      <c r="AC226" s="782"/>
      <c r="AD226" s="782"/>
      <c r="AE226" s="782"/>
      <c r="AF226" s="782"/>
    </row>
    <row r="227" spans="1:32" hidden="1">
      <c r="A227" s="156"/>
      <c r="B227" s="156"/>
      <c r="C227" s="156"/>
      <c r="D227" s="156"/>
      <c r="E227" s="156"/>
      <c r="F227" s="156"/>
      <c r="G227" s="580"/>
      <c r="H227" s="986"/>
      <c r="I227" s="156"/>
      <c r="J227" s="156"/>
      <c r="K227" s="156"/>
      <c r="L227" s="782"/>
      <c r="M227" s="782"/>
      <c r="N227" s="782"/>
      <c r="O227" s="782"/>
      <c r="P227" s="782"/>
      <c r="Q227" s="782"/>
      <c r="R227" s="782"/>
      <c r="S227" s="782"/>
      <c r="T227" s="782"/>
      <c r="U227" s="782"/>
      <c r="V227" s="782"/>
      <c r="W227" s="782"/>
      <c r="X227" s="782"/>
      <c r="Y227" s="782"/>
      <c r="Z227" s="782"/>
      <c r="AA227" s="782"/>
      <c r="AB227" s="782"/>
      <c r="AC227" s="782"/>
      <c r="AD227" s="782"/>
      <c r="AE227" s="782"/>
      <c r="AF227" s="782"/>
    </row>
    <row r="228" spans="1:32" hidden="1">
      <c r="A228" s="156"/>
      <c r="B228" s="156"/>
      <c r="C228" s="156"/>
      <c r="D228" s="156"/>
      <c r="E228" s="156"/>
      <c r="F228" s="156"/>
      <c r="G228" s="580"/>
      <c r="H228" s="986"/>
      <c r="I228" s="156"/>
      <c r="J228" s="156"/>
      <c r="K228" s="156"/>
      <c r="L228" s="782"/>
      <c r="M228" s="782"/>
      <c r="N228" s="782"/>
      <c r="O228" s="782"/>
      <c r="P228" s="782"/>
      <c r="Q228" s="782"/>
      <c r="R228" s="782"/>
      <c r="S228" s="782"/>
      <c r="T228" s="782"/>
      <c r="U228" s="782"/>
      <c r="V228" s="782"/>
      <c r="W228" s="782"/>
      <c r="X228" s="782"/>
      <c r="Y228" s="782"/>
      <c r="Z228" s="782"/>
      <c r="AA228" s="782"/>
      <c r="AB228" s="782"/>
      <c r="AC228" s="782"/>
      <c r="AD228" s="782"/>
      <c r="AE228" s="782"/>
      <c r="AF228" s="782"/>
    </row>
    <row r="229" spans="1:32" hidden="1">
      <c r="A229" s="156"/>
      <c r="B229" s="156"/>
      <c r="C229" s="156"/>
      <c r="D229" s="156"/>
      <c r="E229" s="156"/>
      <c r="F229" s="156"/>
      <c r="G229" s="580"/>
      <c r="H229" s="986"/>
      <c r="I229" s="163"/>
      <c r="J229" s="156"/>
      <c r="K229" s="156"/>
      <c r="L229" s="782"/>
      <c r="M229" s="782"/>
      <c r="N229" s="782"/>
      <c r="O229" s="782"/>
      <c r="P229" s="782"/>
      <c r="Q229" s="782"/>
      <c r="R229" s="782"/>
      <c r="S229" s="782"/>
      <c r="T229" s="782"/>
      <c r="U229" s="782"/>
      <c r="V229" s="782"/>
      <c r="W229" s="782"/>
      <c r="X229" s="782"/>
      <c r="Y229" s="782"/>
      <c r="Z229" s="782"/>
      <c r="AA229" s="782"/>
      <c r="AB229" s="782"/>
      <c r="AC229" s="782"/>
      <c r="AD229" s="782"/>
      <c r="AE229" s="782"/>
      <c r="AF229" s="782"/>
    </row>
    <row r="230" spans="1:32" hidden="1">
      <c r="A230" s="156"/>
      <c r="B230" s="156"/>
      <c r="C230" s="156"/>
      <c r="D230" s="156"/>
      <c r="E230" s="156"/>
      <c r="F230" s="156"/>
      <c r="G230" s="580"/>
      <c r="H230" s="986"/>
      <c r="I230" s="156"/>
      <c r="J230" s="156"/>
      <c r="K230" s="156"/>
      <c r="L230" s="782"/>
      <c r="M230" s="782"/>
      <c r="N230" s="782"/>
      <c r="O230" s="782"/>
      <c r="P230" s="782"/>
      <c r="Q230" s="782"/>
      <c r="R230" s="782"/>
      <c r="S230" s="782"/>
      <c r="T230" s="782"/>
      <c r="U230" s="782"/>
      <c r="V230" s="782"/>
      <c r="W230" s="782"/>
      <c r="X230" s="782"/>
      <c r="Y230" s="782"/>
      <c r="Z230" s="782"/>
      <c r="AA230" s="782"/>
      <c r="AB230" s="782"/>
      <c r="AC230" s="782"/>
      <c r="AD230" s="782"/>
      <c r="AE230" s="782"/>
      <c r="AF230" s="782"/>
    </row>
    <row r="231" spans="1:32" hidden="1">
      <c r="A231" s="156"/>
      <c r="B231" s="156"/>
      <c r="C231" s="156"/>
      <c r="D231" s="156"/>
      <c r="E231" s="156"/>
      <c r="F231" s="156"/>
      <c r="G231" s="580"/>
      <c r="H231" s="986"/>
      <c r="I231" s="156"/>
      <c r="J231" s="156"/>
      <c r="K231" s="156"/>
      <c r="L231" s="782"/>
      <c r="M231" s="782"/>
      <c r="N231" s="782"/>
      <c r="O231" s="782"/>
      <c r="P231" s="782"/>
      <c r="Q231" s="782"/>
      <c r="R231" s="782"/>
      <c r="S231" s="782"/>
      <c r="T231" s="782"/>
      <c r="U231" s="782"/>
      <c r="V231" s="782"/>
      <c r="W231" s="782"/>
      <c r="X231" s="782"/>
      <c r="Y231" s="782"/>
      <c r="Z231" s="782"/>
      <c r="AA231" s="782"/>
      <c r="AB231" s="782"/>
      <c r="AC231" s="782"/>
      <c r="AD231" s="782"/>
      <c r="AE231" s="782"/>
      <c r="AF231" s="782"/>
    </row>
    <row r="232" spans="1:32" hidden="1">
      <c r="A232" s="156"/>
      <c r="B232" s="156"/>
      <c r="C232" s="156"/>
      <c r="D232" s="156"/>
      <c r="E232" s="156"/>
      <c r="F232" s="156"/>
      <c r="G232" s="580"/>
      <c r="H232" s="986"/>
      <c r="I232" s="156"/>
      <c r="J232" s="156"/>
      <c r="K232" s="156"/>
      <c r="L232" s="782"/>
      <c r="M232" s="782"/>
      <c r="N232" s="782"/>
      <c r="O232" s="782"/>
      <c r="P232" s="782"/>
      <c r="Q232" s="782"/>
      <c r="R232" s="782"/>
      <c r="S232" s="782"/>
      <c r="T232" s="782"/>
      <c r="U232" s="782"/>
      <c r="V232" s="782"/>
      <c r="W232" s="782"/>
      <c r="X232" s="782"/>
      <c r="Y232" s="782"/>
      <c r="Z232" s="782"/>
      <c r="AA232" s="782"/>
      <c r="AB232" s="782"/>
      <c r="AC232" s="782"/>
      <c r="AD232" s="782"/>
      <c r="AE232" s="782"/>
      <c r="AF232" s="782"/>
    </row>
    <row r="233" spans="1:32" hidden="1">
      <c r="A233" s="156"/>
      <c r="B233" s="156"/>
      <c r="C233" s="156"/>
      <c r="D233" s="156"/>
      <c r="E233" s="156"/>
      <c r="F233" s="156"/>
      <c r="G233" s="580"/>
      <c r="H233" s="986"/>
      <c r="I233" s="156"/>
      <c r="J233" s="156"/>
      <c r="K233" s="156"/>
      <c r="L233" s="782"/>
      <c r="M233" s="782"/>
      <c r="N233" s="782"/>
      <c r="O233" s="782"/>
      <c r="P233" s="782"/>
      <c r="Q233" s="782"/>
      <c r="R233" s="782"/>
      <c r="S233" s="782"/>
      <c r="T233" s="782"/>
      <c r="U233" s="782"/>
      <c r="V233" s="782"/>
      <c r="W233" s="782"/>
      <c r="X233" s="782"/>
      <c r="Y233" s="782"/>
      <c r="Z233" s="782"/>
      <c r="AA233" s="782"/>
      <c r="AB233" s="782"/>
      <c r="AC233" s="782"/>
      <c r="AD233" s="782"/>
      <c r="AE233" s="782"/>
      <c r="AF233" s="782"/>
    </row>
    <row r="234" spans="1:32" hidden="1">
      <c r="A234" s="156"/>
      <c r="B234" s="156"/>
      <c r="C234" s="156"/>
      <c r="D234" s="156"/>
      <c r="E234" s="156"/>
      <c r="F234" s="156"/>
      <c r="G234" s="580"/>
      <c r="H234" s="986"/>
      <c r="I234" s="156"/>
      <c r="J234" s="156"/>
      <c r="K234" s="156"/>
      <c r="L234" s="782"/>
      <c r="M234" s="782"/>
      <c r="N234" s="782"/>
      <c r="O234" s="782"/>
      <c r="P234" s="782"/>
      <c r="Q234" s="782"/>
      <c r="R234" s="782"/>
      <c r="S234" s="782"/>
      <c r="T234" s="782"/>
      <c r="U234" s="782"/>
      <c r="V234" s="782"/>
      <c r="W234" s="782"/>
      <c r="X234" s="782"/>
      <c r="Y234" s="782"/>
      <c r="Z234" s="782"/>
      <c r="AA234" s="782"/>
      <c r="AB234" s="782"/>
      <c r="AC234" s="782"/>
      <c r="AD234" s="782"/>
      <c r="AE234" s="782"/>
      <c r="AF234" s="782"/>
    </row>
    <row r="235" spans="1:32" hidden="1">
      <c r="A235" s="156"/>
      <c r="B235" s="156"/>
      <c r="C235" s="156"/>
      <c r="D235" s="156"/>
      <c r="E235" s="156"/>
      <c r="F235" s="156"/>
      <c r="G235" s="580"/>
      <c r="H235" s="986"/>
      <c r="I235" s="156"/>
      <c r="J235" s="156"/>
      <c r="K235" s="156"/>
      <c r="L235" s="782"/>
      <c r="M235" s="782"/>
      <c r="N235" s="782"/>
      <c r="O235" s="782"/>
      <c r="P235" s="782"/>
      <c r="Q235" s="782"/>
      <c r="R235" s="782"/>
      <c r="S235" s="782"/>
      <c r="T235" s="782"/>
      <c r="U235" s="782"/>
      <c r="V235" s="782"/>
      <c r="W235" s="782"/>
      <c r="X235" s="782"/>
      <c r="Y235" s="782"/>
      <c r="Z235" s="782"/>
      <c r="AA235" s="782"/>
      <c r="AB235" s="782"/>
      <c r="AC235" s="782"/>
      <c r="AD235" s="782"/>
      <c r="AE235" s="782"/>
      <c r="AF235" s="782"/>
    </row>
    <row r="236" spans="1:32" hidden="1">
      <c r="A236" s="156"/>
      <c r="B236" s="156"/>
      <c r="C236" s="156"/>
      <c r="D236" s="156"/>
      <c r="E236" s="156"/>
      <c r="F236" s="156"/>
      <c r="G236" s="580"/>
      <c r="H236" s="986"/>
      <c r="I236" s="156"/>
      <c r="J236" s="156"/>
      <c r="K236" s="156"/>
      <c r="L236" s="782"/>
      <c r="M236" s="782"/>
      <c r="N236" s="782"/>
      <c r="O236" s="782"/>
      <c r="P236" s="782"/>
      <c r="Q236" s="782"/>
      <c r="R236" s="782"/>
      <c r="S236" s="782"/>
      <c r="T236" s="782"/>
      <c r="U236" s="782"/>
      <c r="V236" s="782"/>
      <c r="W236" s="782"/>
      <c r="X236" s="782"/>
      <c r="Y236" s="782"/>
      <c r="Z236" s="782"/>
      <c r="AA236" s="782"/>
      <c r="AB236" s="782"/>
      <c r="AC236" s="782"/>
      <c r="AD236" s="782"/>
      <c r="AE236" s="782"/>
      <c r="AF236" s="782"/>
    </row>
    <row r="237" spans="1:32" hidden="1">
      <c r="A237" s="156"/>
      <c r="B237" s="156"/>
      <c r="C237" s="156"/>
      <c r="D237" s="156"/>
      <c r="E237" s="156"/>
      <c r="F237" s="156"/>
      <c r="G237" s="580"/>
      <c r="H237" s="986"/>
      <c r="I237" s="156"/>
      <c r="J237" s="156"/>
      <c r="K237" s="156"/>
      <c r="L237" s="782"/>
      <c r="M237" s="782"/>
      <c r="N237" s="782"/>
      <c r="O237" s="782"/>
      <c r="P237" s="782"/>
      <c r="Q237" s="782"/>
      <c r="R237" s="782"/>
      <c r="S237" s="782"/>
      <c r="T237" s="782"/>
      <c r="U237" s="782"/>
      <c r="V237" s="782"/>
      <c r="W237" s="782"/>
      <c r="X237" s="782"/>
      <c r="Y237" s="782"/>
      <c r="Z237" s="782"/>
      <c r="AA237" s="782"/>
      <c r="AB237" s="782"/>
      <c r="AC237" s="782"/>
      <c r="AD237" s="782"/>
      <c r="AE237" s="782"/>
      <c r="AF237" s="782"/>
    </row>
    <row r="238" spans="1:32" hidden="1">
      <c r="A238" s="156"/>
      <c r="B238" s="156"/>
      <c r="C238" s="156"/>
      <c r="D238" s="156"/>
      <c r="E238" s="156"/>
      <c r="F238" s="156"/>
      <c r="G238" s="580"/>
      <c r="H238" s="986"/>
      <c r="I238" s="156"/>
      <c r="J238" s="156"/>
      <c r="K238" s="156"/>
      <c r="L238" s="782"/>
      <c r="M238" s="782"/>
      <c r="N238" s="782"/>
      <c r="O238" s="782"/>
      <c r="P238" s="782"/>
      <c r="Q238" s="782"/>
      <c r="R238" s="782"/>
      <c r="S238" s="782"/>
      <c r="T238" s="782"/>
      <c r="U238" s="782"/>
      <c r="V238" s="782"/>
      <c r="W238" s="782"/>
      <c r="X238" s="782"/>
      <c r="Y238" s="782"/>
      <c r="Z238" s="782"/>
      <c r="AA238" s="782"/>
      <c r="AB238" s="782"/>
      <c r="AC238" s="782"/>
      <c r="AD238" s="782"/>
      <c r="AE238" s="782"/>
      <c r="AF238" s="782"/>
    </row>
    <row r="239" spans="1:32" hidden="1">
      <c r="A239" s="156"/>
      <c r="B239" s="156"/>
      <c r="C239" s="156"/>
      <c r="D239" s="156"/>
      <c r="E239" s="156"/>
      <c r="F239" s="156"/>
      <c r="G239" s="580"/>
      <c r="H239" s="986"/>
      <c r="I239" s="156"/>
      <c r="J239" s="156"/>
      <c r="K239" s="156"/>
      <c r="L239" s="782"/>
      <c r="M239" s="782"/>
      <c r="N239" s="782"/>
      <c r="O239" s="782"/>
      <c r="P239" s="782"/>
      <c r="Q239" s="782"/>
      <c r="R239" s="782"/>
      <c r="S239" s="782"/>
      <c r="T239" s="782"/>
      <c r="U239" s="782"/>
      <c r="V239" s="782"/>
      <c r="W239" s="782"/>
      <c r="X239" s="782"/>
      <c r="Y239" s="782"/>
      <c r="Z239" s="782"/>
      <c r="AA239" s="782"/>
      <c r="AB239" s="782"/>
      <c r="AC239" s="782"/>
      <c r="AD239" s="782"/>
      <c r="AE239" s="782"/>
      <c r="AF239" s="782"/>
    </row>
    <row r="240" spans="1:32" hidden="1">
      <c r="A240" s="156"/>
      <c r="B240" s="156"/>
      <c r="C240" s="156"/>
      <c r="D240" s="156"/>
      <c r="E240" s="156"/>
      <c r="F240" s="156"/>
      <c r="G240" s="580"/>
      <c r="H240" s="986"/>
      <c r="I240" s="156"/>
      <c r="J240" s="156"/>
      <c r="K240" s="156"/>
      <c r="L240" s="782"/>
      <c r="M240" s="782"/>
      <c r="N240" s="782"/>
      <c r="O240" s="782"/>
      <c r="P240" s="782"/>
      <c r="Q240" s="782"/>
      <c r="R240" s="782"/>
      <c r="S240" s="782"/>
      <c r="T240" s="782"/>
      <c r="U240" s="782"/>
      <c r="V240" s="782"/>
      <c r="W240" s="782"/>
      <c r="X240" s="782"/>
      <c r="Y240" s="782"/>
      <c r="Z240" s="782"/>
      <c r="AA240" s="782"/>
      <c r="AB240" s="782"/>
      <c r="AC240" s="782"/>
      <c r="AD240" s="782"/>
      <c r="AE240" s="782"/>
      <c r="AF240" s="782"/>
    </row>
    <row r="241" spans="1:32" hidden="1">
      <c r="A241" s="156"/>
      <c r="B241" s="156"/>
      <c r="C241" s="156"/>
      <c r="D241" s="156"/>
      <c r="E241" s="156"/>
      <c r="F241" s="156"/>
      <c r="G241" s="580"/>
      <c r="H241" s="156"/>
      <c r="I241" s="156"/>
      <c r="J241" s="156"/>
      <c r="K241" s="156"/>
      <c r="L241" s="782"/>
      <c r="M241" s="782"/>
      <c r="N241" s="782"/>
      <c r="O241" s="782"/>
      <c r="P241" s="782"/>
      <c r="Q241" s="782"/>
      <c r="R241" s="782"/>
      <c r="S241" s="782"/>
      <c r="T241" s="782"/>
      <c r="U241" s="782"/>
      <c r="V241" s="782"/>
      <c r="W241" s="782"/>
      <c r="X241" s="782"/>
      <c r="Y241" s="782"/>
      <c r="Z241" s="782"/>
      <c r="AA241" s="782"/>
      <c r="AB241" s="782"/>
      <c r="AC241" s="782"/>
      <c r="AD241" s="782"/>
      <c r="AE241" s="782"/>
      <c r="AF241" s="782"/>
    </row>
    <row r="242" spans="1:32" hidden="1">
      <c r="A242" s="156"/>
      <c r="B242" s="156"/>
      <c r="C242" s="156"/>
      <c r="D242" s="156"/>
      <c r="E242" s="156"/>
      <c r="F242" s="156"/>
      <c r="G242" s="580"/>
      <c r="H242" s="986"/>
      <c r="I242" s="156"/>
      <c r="J242" s="156"/>
      <c r="K242" s="156"/>
      <c r="L242" s="782"/>
      <c r="M242" s="782"/>
      <c r="N242" s="782"/>
      <c r="O242" s="782"/>
      <c r="P242" s="782"/>
      <c r="Q242" s="782"/>
      <c r="R242" s="782"/>
      <c r="S242" s="782"/>
      <c r="T242" s="782"/>
      <c r="U242" s="782"/>
      <c r="V242" s="782"/>
      <c r="W242" s="782"/>
      <c r="X242" s="782"/>
      <c r="Y242" s="782"/>
      <c r="Z242" s="782"/>
      <c r="AA242" s="782"/>
      <c r="AB242" s="782"/>
      <c r="AC242" s="782"/>
      <c r="AD242" s="782"/>
      <c r="AE242" s="782"/>
      <c r="AF242" s="782"/>
    </row>
    <row r="243" spans="1:32" hidden="1">
      <c r="A243" s="156"/>
      <c r="B243" s="156"/>
      <c r="C243" s="156"/>
      <c r="D243" s="156"/>
      <c r="E243" s="156"/>
      <c r="F243" s="156"/>
      <c r="G243" s="580"/>
      <c r="H243" s="986"/>
      <c r="I243" s="156"/>
      <c r="J243" s="156"/>
      <c r="K243" s="156"/>
      <c r="L243" s="782"/>
      <c r="M243" s="782"/>
      <c r="N243" s="782"/>
      <c r="O243" s="782"/>
      <c r="P243" s="782"/>
      <c r="Q243" s="782"/>
      <c r="R243" s="782"/>
      <c r="S243" s="782"/>
      <c r="T243" s="782"/>
      <c r="U243" s="782"/>
      <c r="V243" s="782"/>
      <c r="W243" s="782"/>
      <c r="X243" s="782"/>
      <c r="Y243" s="782"/>
      <c r="Z243" s="782"/>
      <c r="AA243" s="782"/>
      <c r="AB243" s="782"/>
      <c r="AC243" s="782"/>
      <c r="AD243" s="782"/>
      <c r="AE243" s="782"/>
      <c r="AF243" s="782"/>
    </row>
    <row r="244" spans="1:32" hidden="1">
      <c r="A244" s="156"/>
      <c r="B244" s="156"/>
      <c r="C244" s="156"/>
      <c r="D244" s="156"/>
      <c r="E244" s="156"/>
      <c r="F244" s="156"/>
      <c r="G244" s="580"/>
      <c r="H244" s="156"/>
      <c r="I244" s="156"/>
      <c r="J244" s="156"/>
      <c r="K244" s="156"/>
      <c r="L244" s="782"/>
      <c r="M244" s="782"/>
      <c r="N244" s="782"/>
      <c r="O244" s="782"/>
      <c r="P244" s="782"/>
      <c r="Q244" s="782"/>
      <c r="R244" s="782"/>
      <c r="S244" s="782"/>
      <c r="T244" s="782"/>
      <c r="U244" s="782"/>
      <c r="V244" s="782"/>
      <c r="W244" s="782"/>
      <c r="X244" s="782"/>
      <c r="Y244" s="782"/>
      <c r="Z244" s="782"/>
      <c r="AA244" s="782"/>
      <c r="AB244" s="782"/>
      <c r="AC244" s="782"/>
      <c r="AD244" s="782"/>
      <c r="AE244" s="782"/>
      <c r="AF244" s="782"/>
    </row>
    <row r="245" spans="1:32" hidden="1">
      <c r="A245" s="156"/>
      <c r="B245" s="156"/>
      <c r="C245" s="156"/>
      <c r="D245" s="156"/>
      <c r="E245" s="156"/>
      <c r="F245" s="156"/>
      <c r="G245" s="580"/>
      <c r="H245" s="156"/>
      <c r="I245" s="156"/>
      <c r="J245" s="156"/>
      <c r="K245" s="156"/>
      <c r="L245" s="782"/>
      <c r="M245" s="782"/>
      <c r="N245" s="782"/>
      <c r="O245" s="782"/>
      <c r="P245" s="782"/>
      <c r="Q245" s="782"/>
      <c r="R245" s="782"/>
      <c r="S245" s="782"/>
      <c r="T245" s="782"/>
      <c r="U245" s="782"/>
      <c r="V245" s="782"/>
      <c r="W245" s="782"/>
      <c r="X245" s="782"/>
      <c r="Y245" s="782"/>
      <c r="Z245" s="782"/>
      <c r="AA245" s="782"/>
      <c r="AB245" s="782"/>
      <c r="AC245" s="782"/>
      <c r="AD245" s="782"/>
      <c r="AE245" s="782"/>
      <c r="AF245" s="782"/>
    </row>
    <row r="246" spans="1:32" hidden="1">
      <c r="A246" s="156"/>
      <c r="B246" s="156"/>
      <c r="C246" s="156"/>
      <c r="D246" s="156"/>
      <c r="E246" s="156"/>
      <c r="F246" s="156"/>
      <c r="G246" s="580"/>
      <c r="H246" s="156"/>
      <c r="I246" s="156"/>
      <c r="J246" s="156"/>
      <c r="K246" s="156"/>
      <c r="L246" s="782"/>
      <c r="M246" s="782"/>
      <c r="N246" s="782"/>
      <c r="O246" s="782"/>
      <c r="P246" s="782"/>
      <c r="Q246" s="782"/>
      <c r="R246" s="782"/>
      <c r="S246" s="782"/>
      <c r="T246" s="782"/>
      <c r="U246" s="782"/>
      <c r="V246" s="782"/>
      <c r="W246" s="782"/>
      <c r="X246" s="782"/>
      <c r="Y246" s="782"/>
      <c r="Z246" s="782"/>
      <c r="AA246" s="782"/>
      <c r="AB246" s="782"/>
      <c r="AC246" s="782"/>
      <c r="AD246" s="782"/>
      <c r="AE246" s="782"/>
      <c r="AF246" s="782"/>
    </row>
    <row r="247" spans="1:32" hidden="1">
      <c r="A247" s="782"/>
      <c r="B247" s="782"/>
      <c r="C247" s="782"/>
      <c r="D247" s="782"/>
      <c r="E247" s="782"/>
      <c r="F247" s="782"/>
      <c r="G247" s="897"/>
      <c r="H247" s="782"/>
      <c r="I247" s="782"/>
      <c r="J247" s="782"/>
      <c r="K247" s="782"/>
      <c r="L247" s="782"/>
      <c r="M247" s="782"/>
      <c r="N247" s="782"/>
      <c r="O247" s="782"/>
      <c r="P247" s="782"/>
      <c r="Q247" s="782"/>
      <c r="R247" s="782"/>
      <c r="S247" s="782"/>
      <c r="T247" s="782"/>
      <c r="U247" s="782"/>
      <c r="V247" s="782"/>
      <c r="W247" s="782"/>
      <c r="X247" s="782"/>
      <c r="Y247" s="782"/>
      <c r="Z247" s="782"/>
      <c r="AA247" s="782"/>
      <c r="AB247" s="782"/>
      <c r="AC247" s="782"/>
      <c r="AD247" s="782"/>
      <c r="AE247" s="782"/>
      <c r="AF247" s="782"/>
    </row>
    <row r="248" spans="1:32" s="985" customFormat="1" hidden="1">
      <c r="A248" s="937" t="s">
        <v>234</v>
      </c>
      <c r="B248" s="937"/>
      <c r="C248" s="937"/>
      <c r="D248" s="937"/>
      <c r="E248" s="937"/>
      <c r="F248" s="937"/>
      <c r="G248" s="937"/>
      <c r="H248" s="937"/>
      <c r="I248" s="937"/>
      <c r="J248" s="937"/>
      <c r="K248" s="937"/>
      <c r="L248" s="937"/>
      <c r="M248" s="937"/>
      <c r="N248" s="937"/>
    </row>
    <row r="249" spans="1:32" hidden="1">
      <c r="A249" s="782" t="e">
        <f>'[12]Diag msg 2'!A30</f>
        <v>#REF!</v>
      </c>
      <c r="B249" s="782"/>
      <c r="C249" s="987"/>
      <c r="D249" s="987"/>
      <c r="E249" s="987"/>
      <c r="F249" s="987"/>
      <c r="G249" s="897" t="e">
        <f>'[12]Diag msg 2'!D30</f>
        <v>#REF!</v>
      </c>
      <c r="H249" s="988" t="e">
        <f>'[12]Diag msg 2'!E30</f>
        <v>#REF!</v>
      </c>
      <c r="I249" s="782"/>
      <c r="J249" s="782"/>
      <c r="K249" s="782"/>
      <c r="L249" s="782"/>
      <c r="M249" s="782"/>
      <c r="N249" s="782"/>
      <c r="O249" s="782"/>
      <c r="P249" s="782"/>
      <c r="Q249" s="782"/>
      <c r="R249" s="782"/>
      <c r="S249" s="782"/>
      <c r="T249" s="782"/>
      <c r="U249" s="782"/>
      <c r="V249" s="782"/>
      <c r="W249" s="782"/>
      <c r="X249" s="782"/>
      <c r="Y249" s="782"/>
      <c r="Z249" s="782"/>
      <c r="AA249" s="782"/>
      <c r="AB249" s="782"/>
      <c r="AC249" s="782"/>
      <c r="AD249" s="782"/>
      <c r="AE249" s="782"/>
      <c r="AF249" s="782"/>
    </row>
    <row r="250" spans="1:32" hidden="1">
      <c r="A250" s="782" t="e">
        <f>'[12]Diag msg 2'!A31</f>
        <v>#REF!</v>
      </c>
      <c r="B250" s="782"/>
      <c r="C250" s="987" t="e">
        <f>'[12]Diag msg 2'!C31</f>
        <v>#REF!</v>
      </c>
      <c r="D250" s="987"/>
      <c r="E250" s="987"/>
      <c r="F250" s="987"/>
      <c r="G250" s="897" t="e">
        <f>'[12]Diag msg 2'!D31</f>
        <v>#REF!</v>
      </c>
      <c r="H250" s="988"/>
      <c r="I250" s="782"/>
      <c r="J250" s="782"/>
      <c r="K250" s="782"/>
      <c r="L250" s="782"/>
      <c r="M250" s="782"/>
      <c r="N250" s="782"/>
      <c r="O250" s="782"/>
      <c r="P250" s="782"/>
      <c r="Q250" s="782"/>
      <c r="R250" s="782"/>
      <c r="S250" s="782"/>
      <c r="T250" s="782"/>
      <c r="U250" s="782"/>
      <c r="V250" s="782"/>
      <c r="W250" s="782"/>
      <c r="X250" s="782"/>
      <c r="Y250" s="782"/>
      <c r="Z250" s="782"/>
      <c r="AA250" s="782"/>
      <c r="AB250" s="782"/>
      <c r="AC250" s="782"/>
      <c r="AD250" s="782"/>
      <c r="AE250" s="782"/>
      <c r="AF250" s="782"/>
    </row>
    <row r="251" spans="1:32" hidden="1">
      <c r="A251" s="782" t="e">
        <f>'[12]Diag msg 2'!A32</f>
        <v>#REF!</v>
      </c>
      <c r="B251" s="782"/>
      <c r="C251" s="987" t="e">
        <f>'[12]Diag msg 2'!C32</f>
        <v>#REF!</v>
      </c>
      <c r="D251" s="987"/>
      <c r="E251" s="987"/>
      <c r="F251" s="987"/>
      <c r="G251" s="897" t="e">
        <f>'[12]Diag msg 2'!D32</f>
        <v>#REF!</v>
      </c>
      <c r="H251" s="989" t="e">
        <f>'[12]Diag msg 2'!E32</f>
        <v>#REF!</v>
      </c>
      <c r="I251" s="782"/>
      <c r="J251" s="782"/>
      <c r="K251" s="782"/>
      <c r="L251" s="782"/>
      <c r="M251" s="782"/>
      <c r="N251" s="782"/>
      <c r="O251" s="782"/>
      <c r="P251" s="782"/>
      <c r="Q251" s="782"/>
      <c r="R251" s="782"/>
      <c r="S251" s="782"/>
      <c r="T251" s="782"/>
      <c r="U251" s="782"/>
      <c r="V251" s="782"/>
      <c r="W251" s="782"/>
      <c r="X251" s="782"/>
      <c r="Y251" s="782"/>
      <c r="Z251" s="782"/>
      <c r="AA251" s="782"/>
      <c r="AB251" s="782"/>
      <c r="AC251" s="782"/>
      <c r="AD251" s="782"/>
      <c r="AE251" s="782"/>
      <c r="AF251" s="782"/>
    </row>
    <row r="252" spans="1:32" hidden="1">
      <c r="A252" s="782" t="e">
        <f>'[12]Diag msg 2'!A33</f>
        <v>#REF!</v>
      </c>
      <c r="B252" s="782"/>
      <c r="C252" s="987" t="e">
        <f>'[12]Diag msg 2'!C33</f>
        <v>#REF!</v>
      </c>
      <c r="D252" s="987"/>
      <c r="E252" s="987"/>
      <c r="F252" s="987"/>
      <c r="G252" s="897" t="e">
        <f>'[12]Diag msg 2'!D33</f>
        <v>#REF!</v>
      </c>
      <c r="H252" s="989" t="e">
        <f>'[12]Diag msg 2'!E33</f>
        <v>#REF!</v>
      </c>
      <c r="I252" s="782"/>
      <c r="J252" s="782"/>
      <c r="K252" s="782"/>
      <c r="L252" s="782"/>
      <c r="M252" s="782"/>
      <c r="N252" s="782"/>
      <c r="O252" s="782"/>
      <c r="P252" s="782"/>
      <c r="Q252" s="782"/>
      <c r="R252" s="782"/>
      <c r="S252" s="782"/>
      <c r="T252" s="782"/>
      <c r="U252" s="782"/>
      <c r="V252" s="782"/>
      <c r="W252" s="782"/>
      <c r="X252" s="782"/>
      <c r="Y252" s="782"/>
      <c r="Z252" s="782"/>
      <c r="AA252" s="782"/>
      <c r="AB252" s="782"/>
      <c r="AC252" s="782"/>
      <c r="AD252" s="782"/>
      <c r="AE252" s="782"/>
      <c r="AF252" s="782"/>
    </row>
    <row r="253" spans="1:32" hidden="1">
      <c r="A253" s="782" t="e">
        <f>'[12]Diag msg 2'!A34</f>
        <v>#REF!</v>
      </c>
      <c r="B253" s="782"/>
      <c r="C253" s="987" t="e">
        <f>'[12]Diag msg 2'!C34</f>
        <v>#REF!</v>
      </c>
      <c r="D253" s="987"/>
      <c r="E253" s="987"/>
      <c r="F253" s="987"/>
      <c r="G253" s="897" t="e">
        <f>'[12]Diag msg 2'!D34</f>
        <v>#REF!</v>
      </c>
      <c r="H253" s="988" t="e">
        <f>'[12]Diag msg 2'!E34</f>
        <v>#REF!</v>
      </c>
      <c r="I253" s="782"/>
      <c r="J253" s="782"/>
      <c r="K253" s="782"/>
      <c r="L253" s="782"/>
      <c r="M253" s="782"/>
      <c r="N253" s="782"/>
      <c r="O253" s="782"/>
      <c r="P253" s="782"/>
      <c r="Q253" s="782"/>
      <c r="R253" s="782"/>
      <c r="S253" s="782"/>
      <c r="T253" s="782"/>
      <c r="U253" s="782"/>
      <c r="V253" s="782"/>
      <c r="W253" s="782"/>
      <c r="X253" s="782"/>
      <c r="Y253" s="782"/>
      <c r="Z253" s="782"/>
      <c r="AA253" s="782"/>
      <c r="AB253" s="782"/>
      <c r="AC253" s="782"/>
      <c r="AD253" s="782"/>
      <c r="AE253" s="782"/>
      <c r="AF253" s="782"/>
    </row>
    <row r="254" spans="1:32" hidden="1">
      <c r="A254" s="782" t="e">
        <f>'[12]Diag msg 2'!A35</f>
        <v>#REF!</v>
      </c>
      <c r="B254" s="782"/>
      <c r="C254" s="987" t="e">
        <f>'[12]Diag msg 2'!C35</f>
        <v>#REF!</v>
      </c>
      <c r="D254" s="987"/>
      <c r="E254" s="987"/>
      <c r="F254" s="987"/>
      <c r="G254" s="897" t="e">
        <f>'[12]Diag msg 2'!D35</f>
        <v>#REF!</v>
      </c>
      <c r="H254" s="988"/>
      <c r="I254" s="782"/>
      <c r="J254" s="782"/>
      <c r="K254" s="782"/>
      <c r="L254" s="782"/>
      <c r="M254" s="782"/>
      <c r="N254" s="782"/>
      <c r="O254" s="782"/>
      <c r="P254" s="782"/>
      <c r="Q254" s="782"/>
      <c r="R254" s="782"/>
      <c r="S254" s="782"/>
      <c r="T254" s="782"/>
      <c r="U254" s="782"/>
      <c r="V254" s="782"/>
      <c r="W254" s="782"/>
      <c r="X254" s="782"/>
      <c r="Y254" s="782"/>
      <c r="Z254" s="782"/>
      <c r="AA254" s="782"/>
      <c r="AB254" s="782"/>
      <c r="AC254" s="782"/>
      <c r="AD254" s="782"/>
      <c r="AE254" s="782"/>
      <c r="AF254" s="782"/>
    </row>
    <row r="255" spans="1:32" hidden="1">
      <c r="A255" s="782" t="e">
        <f>'[12]Diag msg 2'!A36</f>
        <v>#REF!</v>
      </c>
      <c r="B255" s="782"/>
      <c r="C255" s="987" t="e">
        <f>'[12]Diag msg 2'!C36</f>
        <v>#REF!</v>
      </c>
      <c r="D255" s="987"/>
      <c r="E255" s="987"/>
      <c r="F255" s="987"/>
      <c r="G255" s="897" t="e">
        <f>'[12]Diag msg 2'!D36</f>
        <v>#REF!</v>
      </c>
      <c r="H255" s="989" t="e">
        <f>'[12]Diag msg 2'!E36</f>
        <v>#REF!</v>
      </c>
      <c r="I255" s="782"/>
      <c r="J255" s="782"/>
      <c r="K255" s="782"/>
      <c r="L255" s="782"/>
      <c r="M255" s="782"/>
      <c r="N255" s="782"/>
      <c r="O255" s="782"/>
      <c r="P255" s="782"/>
      <c r="Q255" s="782"/>
      <c r="R255" s="782"/>
      <c r="S255" s="782"/>
      <c r="T255" s="782"/>
      <c r="U255" s="782"/>
      <c r="V255" s="782"/>
      <c r="W255" s="782"/>
      <c r="X255" s="782"/>
      <c r="Y255" s="782"/>
      <c r="Z255" s="782"/>
      <c r="AA255" s="782"/>
      <c r="AB255" s="782"/>
      <c r="AC255" s="782"/>
      <c r="AD255" s="782"/>
      <c r="AE255" s="782"/>
      <c r="AF255" s="782"/>
    </row>
    <row r="256" spans="1:32" hidden="1">
      <c r="A256" s="782" t="e">
        <f>'[12]Diag msg 2'!A37</f>
        <v>#REF!</v>
      </c>
      <c r="B256" s="782"/>
      <c r="C256" s="987" t="e">
        <f>'[12]Diag msg 2'!C37</f>
        <v>#REF!</v>
      </c>
      <c r="D256" s="987"/>
      <c r="E256" s="987"/>
      <c r="F256" s="987"/>
      <c r="G256" s="897" t="e">
        <f>'[12]Diag msg 2'!D37</f>
        <v>#REF!</v>
      </c>
      <c r="H256" s="989" t="e">
        <f>'[12]Diag msg 2'!E37</f>
        <v>#REF!</v>
      </c>
      <c r="I256" s="782"/>
      <c r="J256" s="782"/>
      <c r="K256" s="782"/>
      <c r="L256" s="782"/>
      <c r="M256" s="782"/>
      <c r="N256" s="782"/>
      <c r="O256" s="782"/>
      <c r="P256" s="782"/>
      <c r="Q256" s="782"/>
      <c r="R256" s="782"/>
      <c r="S256" s="782"/>
      <c r="T256" s="782"/>
      <c r="U256" s="782"/>
      <c r="V256" s="782"/>
      <c r="W256" s="782"/>
      <c r="X256" s="782"/>
      <c r="Y256" s="782"/>
      <c r="Z256" s="782"/>
      <c r="AA256" s="782"/>
      <c r="AB256" s="782"/>
      <c r="AC256" s="782"/>
      <c r="AD256" s="782"/>
      <c r="AE256" s="782"/>
      <c r="AF256" s="782"/>
    </row>
    <row r="257" spans="1:32" hidden="1">
      <c r="A257" s="782" t="e">
        <f>'[12]Diag msg 2'!A38</f>
        <v>#REF!</v>
      </c>
      <c r="B257" s="782"/>
      <c r="C257" s="987" t="e">
        <f>'[12]Diag msg 2'!C38</f>
        <v>#REF!</v>
      </c>
      <c r="D257" s="987"/>
      <c r="E257" s="987"/>
      <c r="F257" s="987"/>
      <c r="G257" s="897" t="e">
        <f>'[12]Diag msg 2'!D38</f>
        <v>#REF!</v>
      </c>
      <c r="H257" s="988" t="e">
        <f>'[12]Diag msg 2'!E38</f>
        <v>#REF!</v>
      </c>
      <c r="I257" s="782"/>
      <c r="J257" s="782"/>
      <c r="K257" s="782"/>
      <c r="L257" s="782"/>
      <c r="M257" s="782"/>
      <c r="N257" s="782"/>
      <c r="O257" s="782"/>
      <c r="P257" s="782"/>
      <c r="Q257" s="782"/>
      <c r="R257" s="782"/>
      <c r="S257" s="782"/>
      <c r="T257" s="782"/>
      <c r="U257" s="782"/>
      <c r="V257" s="782"/>
      <c r="W257" s="782"/>
      <c r="X257" s="782"/>
      <c r="Y257" s="782"/>
      <c r="Z257" s="782"/>
      <c r="AA257" s="782"/>
      <c r="AB257" s="782"/>
      <c r="AC257" s="782"/>
      <c r="AD257" s="782"/>
      <c r="AE257" s="782"/>
      <c r="AF257" s="782"/>
    </row>
    <row r="258" spans="1:32" hidden="1">
      <c r="A258" s="782" t="e">
        <f>'[12]Diag msg 2'!A39</f>
        <v>#REF!</v>
      </c>
      <c r="B258" s="782"/>
      <c r="C258" s="987" t="e">
        <f>'[12]Diag msg 2'!C39</f>
        <v>#REF!</v>
      </c>
      <c r="D258" s="987"/>
      <c r="E258" s="987"/>
      <c r="F258" s="987"/>
      <c r="G258" s="897" t="e">
        <f>'[12]Diag msg 2'!D39</f>
        <v>#REF!</v>
      </c>
      <c r="H258" s="988"/>
      <c r="I258" s="782"/>
      <c r="J258" s="782"/>
      <c r="K258" s="782"/>
      <c r="L258" s="782"/>
      <c r="M258" s="782"/>
      <c r="N258" s="782"/>
      <c r="O258" s="782"/>
      <c r="P258" s="782"/>
      <c r="Q258" s="782"/>
      <c r="R258" s="782"/>
      <c r="S258" s="782"/>
      <c r="T258" s="782"/>
      <c r="U258" s="782"/>
      <c r="V258" s="782"/>
      <c r="W258" s="782"/>
      <c r="X258" s="782"/>
      <c r="Y258" s="782"/>
      <c r="Z258" s="782"/>
      <c r="AA258" s="782"/>
      <c r="AB258" s="782"/>
      <c r="AC258" s="782"/>
      <c r="AD258" s="782"/>
      <c r="AE258" s="782"/>
      <c r="AF258" s="782"/>
    </row>
    <row r="259" spans="1:32" hidden="1">
      <c r="A259" s="782" t="e">
        <f>'[12]Diag msg 2'!A40</f>
        <v>#REF!</v>
      </c>
      <c r="B259" s="782"/>
      <c r="C259" s="987" t="e">
        <f>'[12]Diag msg 2'!C40</f>
        <v>#REF!</v>
      </c>
      <c r="D259" s="987"/>
      <c r="E259" s="987"/>
      <c r="F259" s="987"/>
      <c r="G259" s="897" t="e">
        <f>'[12]Diag msg 2'!D40</f>
        <v>#REF!</v>
      </c>
      <c r="H259" s="989" t="e">
        <f>'[12]Diag msg 2'!E40</f>
        <v>#REF!</v>
      </c>
      <c r="I259" s="782"/>
      <c r="J259" s="782"/>
      <c r="K259" s="782"/>
      <c r="L259" s="782"/>
      <c r="M259" s="782"/>
      <c r="N259" s="782"/>
      <c r="O259" s="782"/>
      <c r="P259" s="782"/>
      <c r="Q259" s="782"/>
      <c r="R259" s="782"/>
      <c r="S259" s="782"/>
      <c r="T259" s="782"/>
      <c r="U259" s="782"/>
      <c r="V259" s="782"/>
      <c r="W259" s="782"/>
      <c r="X259" s="782"/>
      <c r="Y259" s="782"/>
      <c r="Z259" s="782"/>
      <c r="AA259" s="782"/>
      <c r="AB259" s="782"/>
      <c r="AC259" s="782"/>
      <c r="AD259" s="782"/>
      <c r="AE259" s="782"/>
      <c r="AF259" s="782"/>
    </row>
    <row r="260" spans="1:32" hidden="1">
      <c r="A260" s="782" t="e">
        <f>'[12]Diag msg 2'!A41</f>
        <v>#REF!</v>
      </c>
      <c r="B260" s="782"/>
      <c r="C260" s="987" t="e">
        <f>'[12]Diag msg 2'!C41</f>
        <v>#REF!</v>
      </c>
      <c r="D260" s="987"/>
      <c r="E260" s="987"/>
      <c r="F260" s="987"/>
      <c r="G260" s="897" t="e">
        <f>'[12]Diag msg 2'!D41</f>
        <v>#REF!</v>
      </c>
      <c r="H260" s="989" t="e">
        <f>'[12]Diag msg 2'!E41</f>
        <v>#REF!</v>
      </c>
      <c r="I260" s="782"/>
      <c r="J260" s="782"/>
      <c r="K260" s="782"/>
      <c r="L260" s="782"/>
      <c r="M260" s="782"/>
      <c r="N260" s="782"/>
      <c r="O260" s="782"/>
      <c r="P260" s="782"/>
      <c r="Q260" s="782"/>
      <c r="R260" s="782"/>
      <c r="S260" s="782"/>
      <c r="T260" s="782"/>
      <c r="U260" s="782"/>
      <c r="V260" s="782"/>
      <c r="W260" s="782"/>
      <c r="X260" s="782"/>
      <c r="Y260" s="782"/>
      <c r="Z260" s="782"/>
      <c r="AA260" s="782"/>
      <c r="AB260" s="782"/>
      <c r="AC260" s="782"/>
      <c r="AD260" s="782"/>
      <c r="AE260" s="782"/>
      <c r="AF260" s="782"/>
    </row>
    <row r="261" spans="1:32" hidden="1">
      <c r="A261" s="782" t="e">
        <f>'[12]Diag msg 2'!A42</f>
        <v>#REF!</v>
      </c>
      <c r="B261" s="782"/>
      <c r="C261" s="987" t="e">
        <f>'[12]Diag msg 2'!C42</f>
        <v>#REF!</v>
      </c>
      <c r="D261" s="987"/>
      <c r="E261" s="987"/>
      <c r="F261" s="987"/>
      <c r="G261" s="897" t="e">
        <f>'[12]Diag msg 2'!D42</f>
        <v>#REF!</v>
      </c>
      <c r="H261" s="988" t="e">
        <f>'[12]Diag msg 2'!E42</f>
        <v>#REF!</v>
      </c>
      <c r="I261" s="782"/>
      <c r="J261" s="782"/>
      <c r="K261" s="782"/>
      <c r="L261" s="782"/>
      <c r="M261" s="782"/>
      <c r="N261" s="782"/>
      <c r="O261" s="782"/>
      <c r="P261" s="782"/>
      <c r="Q261" s="782"/>
      <c r="R261" s="782"/>
      <c r="S261" s="782"/>
      <c r="T261" s="782"/>
      <c r="U261" s="782"/>
      <c r="V261" s="782"/>
      <c r="W261" s="782"/>
      <c r="X261" s="782"/>
      <c r="Y261" s="782"/>
      <c r="Z261" s="782"/>
      <c r="AA261" s="782"/>
      <c r="AB261" s="782"/>
      <c r="AC261" s="782"/>
      <c r="AD261" s="782"/>
      <c r="AE261" s="782"/>
      <c r="AF261" s="782"/>
    </row>
    <row r="262" spans="1:32" hidden="1">
      <c r="A262" s="782" t="e">
        <f>'[12]Diag msg 2'!A43</f>
        <v>#REF!</v>
      </c>
      <c r="B262" s="782"/>
      <c r="C262" s="987" t="e">
        <f>'[12]Diag msg 2'!C43</f>
        <v>#REF!</v>
      </c>
      <c r="D262" s="987"/>
      <c r="E262" s="987"/>
      <c r="F262" s="987"/>
      <c r="G262" s="897" t="e">
        <f>'[12]Diag msg 2'!D43</f>
        <v>#REF!</v>
      </c>
      <c r="H262" s="988"/>
      <c r="I262" s="782"/>
      <c r="J262" s="782"/>
      <c r="K262" s="782"/>
      <c r="L262" s="782"/>
      <c r="M262" s="782"/>
      <c r="N262" s="782"/>
      <c r="O262" s="782"/>
      <c r="P262" s="782"/>
      <c r="Q262" s="782"/>
      <c r="R262" s="782"/>
      <c r="S262" s="782"/>
      <c r="T262" s="782"/>
      <c r="U262" s="782"/>
      <c r="V262" s="782"/>
      <c r="W262" s="782"/>
      <c r="X262" s="782"/>
      <c r="Y262" s="782"/>
      <c r="Z262" s="782"/>
      <c r="AA262" s="782"/>
      <c r="AB262" s="782"/>
      <c r="AC262" s="782"/>
      <c r="AD262" s="782"/>
      <c r="AE262" s="782"/>
      <c r="AF262" s="782"/>
    </row>
    <row r="263" spans="1:32" hidden="1">
      <c r="A263" s="782" t="e">
        <f>'[12]Diag msg 2'!A44</f>
        <v>#REF!</v>
      </c>
      <c r="B263" s="782"/>
      <c r="C263" s="987" t="e">
        <f>'[12]Diag msg 2'!C44</f>
        <v>#REF!</v>
      </c>
      <c r="D263" s="987"/>
      <c r="E263" s="987"/>
      <c r="F263" s="987"/>
      <c r="G263" s="897" t="e">
        <f>'[12]Diag msg 2'!D44</f>
        <v>#REF!</v>
      </c>
      <c r="H263" s="989" t="e">
        <f>'[12]Diag msg 2'!E44</f>
        <v>#REF!</v>
      </c>
      <c r="I263" s="782"/>
      <c r="J263" s="782"/>
      <c r="K263" s="782"/>
      <c r="L263" s="782"/>
      <c r="M263" s="782"/>
      <c r="N263" s="782"/>
      <c r="O263" s="782"/>
      <c r="P263" s="782"/>
      <c r="Q263" s="782"/>
      <c r="R263" s="782"/>
      <c r="S263" s="782"/>
      <c r="T263" s="782"/>
      <c r="U263" s="782"/>
      <c r="V263" s="782"/>
      <c r="W263" s="782"/>
      <c r="X263" s="782"/>
      <c r="Y263" s="782"/>
      <c r="Z263" s="782"/>
      <c r="AA263" s="782"/>
      <c r="AB263" s="782"/>
      <c r="AC263" s="782"/>
      <c r="AD263" s="782"/>
      <c r="AE263" s="782"/>
      <c r="AF263" s="782"/>
    </row>
    <row r="264" spans="1:32" hidden="1">
      <c r="A264" s="782" t="e">
        <f>'[12]Diag msg 2'!A45</f>
        <v>#REF!</v>
      </c>
      <c r="B264" s="782"/>
      <c r="C264" s="987" t="e">
        <f>'[12]Diag msg 2'!C45</f>
        <v>#REF!</v>
      </c>
      <c r="D264" s="987"/>
      <c r="E264" s="987"/>
      <c r="F264" s="987"/>
      <c r="G264" s="897" t="e">
        <f>'[12]Diag msg 2'!D45</f>
        <v>#REF!</v>
      </c>
      <c r="H264" s="989" t="e">
        <f>'[12]Diag msg 2'!E45</f>
        <v>#REF!</v>
      </c>
      <c r="I264" s="782"/>
      <c r="J264" s="782"/>
      <c r="K264" s="782"/>
      <c r="L264" s="782"/>
      <c r="M264" s="782"/>
      <c r="N264" s="782"/>
      <c r="O264" s="782"/>
      <c r="P264" s="782"/>
      <c r="Q264" s="782"/>
      <c r="R264" s="782"/>
      <c r="S264" s="782"/>
      <c r="T264" s="782"/>
      <c r="U264" s="782"/>
      <c r="V264" s="782"/>
      <c r="W264" s="782"/>
      <c r="X264" s="782"/>
      <c r="Y264" s="782"/>
      <c r="Z264" s="782"/>
      <c r="AA264" s="782"/>
      <c r="AB264" s="782"/>
      <c r="AC264" s="782"/>
      <c r="AD264" s="782"/>
      <c r="AE264" s="782"/>
      <c r="AF264" s="782"/>
    </row>
    <row r="265" spans="1:32" hidden="1">
      <c r="A265" s="782" t="e">
        <f>'[12]Diag msg 2'!A46</f>
        <v>#REF!</v>
      </c>
      <c r="B265" s="782"/>
      <c r="C265" s="987" t="e">
        <f>'[12]Diag msg 2'!C46</f>
        <v>#REF!</v>
      </c>
      <c r="D265" s="987"/>
      <c r="E265" s="987"/>
      <c r="F265" s="987"/>
      <c r="G265" s="897" t="e">
        <f>'[12]Diag msg 2'!D46</f>
        <v>#REF!</v>
      </c>
      <c r="H265" s="988" t="e">
        <f>'[12]Diag msg 2'!E46</f>
        <v>#REF!</v>
      </c>
      <c r="I265" s="782"/>
      <c r="J265" s="782"/>
      <c r="K265" s="782"/>
      <c r="L265" s="782"/>
      <c r="M265" s="782"/>
      <c r="N265" s="782"/>
      <c r="O265" s="782"/>
      <c r="P265" s="782"/>
      <c r="Q265" s="782"/>
      <c r="R265" s="782"/>
      <c r="S265" s="782"/>
      <c r="T265" s="782"/>
      <c r="U265" s="782"/>
      <c r="V265" s="782"/>
      <c r="W265" s="782"/>
      <c r="X265" s="782"/>
      <c r="Y265" s="782"/>
      <c r="Z265" s="782"/>
      <c r="AA265" s="782"/>
      <c r="AB265" s="782"/>
      <c r="AC265" s="782"/>
      <c r="AD265" s="782"/>
      <c r="AE265" s="782"/>
      <c r="AF265" s="782"/>
    </row>
    <row r="266" spans="1:32" hidden="1">
      <c r="A266" s="782" t="e">
        <f>'[12]Diag msg 2'!A47</f>
        <v>#REF!</v>
      </c>
      <c r="B266" s="782"/>
      <c r="C266" s="987" t="e">
        <f>'[12]Diag msg 2'!C47</f>
        <v>#REF!</v>
      </c>
      <c r="D266" s="987"/>
      <c r="E266" s="987"/>
      <c r="F266" s="987"/>
      <c r="G266" s="897" t="e">
        <f>'[12]Diag msg 2'!D47</f>
        <v>#REF!</v>
      </c>
      <c r="H266" s="988"/>
      <c r="I266" s="782"/>
      <c r="J266" s="782"/>
      <c r="K266" s="782"/>
      <c r="L266" s="782"/>
      <c r="M266" s="782"/>
      <c r="N266" s="782"/>
      <c r="O266" s="782"/>
      <c r="P266" s="782"/>
      <c r="Q266" s="782"/>
      <c r="R266" s="782"/>
      <c r="S266" s="782"/>
      <c r="T266" s="782"/>
      <c r="U266" s="782"/>
      <c r="V266" s="782"/>
      <c r="W266" s="782"/>
      <c r="X266" s="782"/>
      <c r="Y266" s="782"/>
      <c r="Z266" s="782"/>
      <c r="AA266" s="782"/>
      <c r="AB266" s="782"/>
      <c r="AC266" s="782"/>
      <c r="AD266" s="782"/>
      <c r="AE266" s="782"/>
      <c r="AF266" s="782"/>
    </row>
    <row r="267" spans="1:32" hidden="1">
      <c r="A267" s="782" t="e">
        <f>'[12]Diag msg 2'!A48</f>
        <v>#REF!</v>
      </c>
      <c r="B267" s="782"/>
      <c r="C267" s="987" t="e">
        <f>'[12]Diag msg 2'!C48</f>
        <v>#REF!</v>
      </c>
      <c r="D267" s="987"/>
      <c r="E267" s="987"/>
      <c r="F267" s="987"/>
      <c r="G267" s="897" t="e">
        <f>'[12]Diag msg 2'!D48</f>
        <v>#REF!</v>
      </c>
      <c r="H267" s="989" t="e">
        <f>'[12]Diag msg 2'!E48</f>
        <v>#REF!</v>
      </c>
      <c r="I267" s="782"/>
      <c r="J267" s="782"/>
      <c r="K267" s="782"/>
      <c r="L267" s="782"/>
      <c r="M267" s="782"/>
      <c r="N267" s="782"/>
      <c r="O267" s="782"/>
      <c r="P267" s="782"/>
      <c r="Q267" s="782"/>
      <c r="R267" s="782"/>
      <c r="S267" s="782"/>
      <c r="T267" s="782"/>
      <c r="U267" s="782"/>
      <c r="V267" s="782"/>
      <c r="W267" s="782"/>
      <c r="X267" s="782"/>
      <c r="Y267" s="782"/>
      <c r="Z267" s="782"/>
      <c r="AA267" s="782"/>
      <c r="AB267" s="782"/>
      <c r="AC267" s="782"/>
      <c r="AD267" s="782"/>
      <c r="AE267" s="782"/>
      <c r="AF267" s="782"/>
    </row>
    <row r="268" spans="1:32" hidden="1">
      <c r="A268" s="782" t="e">
        <f>'[12]Diag msg 2'!A49</f>
        <v>#REF!</v>
      </c>
      <c r="B268" s="782"/>
      <c r="C268" s="987" t="e">
        <f>'[12]Diag msg 2'!C49</f>
        <v>#REF!</v>
      </c>
      <c r="D268" s="987"/>
      <c r="E268" s="987"/>
      <c r="F268" s="987"/>
      <c r="G268" s="897" t="e">
        <f>'[12]Diag msg 2'!D49</f>
        <v>#REF!</v>
      </c>
      <c r="H268" s="989" t="e">
        <f>'[12]Diag msg 2'!E49</f>
        <v>#REF!</v>
      </c>
      <c r="I268" s="782"/>
      <c r="J268" s="782"/>
      <c r="K268" s="782"/>
      <c r="L268" s="782"/>
      <c r="M268" s="782"/>
      <c r="N268" s="782"/>
      <c r="O268" s="782"/>
      <c r="P268" s="782"/>
      <c r="Q268" s="782"/>
      <c r="R268" s="782"/>
      <c r="S268" s="782"/>
      <c r="T268" s="782"/>
      <c r="U268" s="782"/>
      <c r="V268" s="782"/>
      <c r="W268" s="782"/>
      <c r="X268" s="782"/>
      <c r="Y268" s="782"/>
      <c r="Z268" s="782"/>
      <c r="AA268" s="782"/>
      <c r="AB268" s="782"/>
      <c r="AC268" s="782"/>
      <c r="AD268" s="782"/>
      <c r="AE268" s="782"/>
      <c r="AF268" s="782"/>
    </row>
    <row r="269" spans="1:32" hidden="1">
      <c r="A269" s="782" t="e">
        <f>'[12]Diag msg 2'!A50</f>
        <v>#REF!</v>
      </c>
      <c r="B269" s="782"/>
      <c r="C269" s="990" t="e">
        <f>'[12]Diag msg 2'!C50</f>
        <v>#REF!</v>
      </c>
      <c r="D269" s="990"/>
      <c r="E269" s="990"/>
      <c r="F269" s="990"/>
      <c r="G269" s="991" t="e">
        <f>'[12]Diag msg 2'!D50</f>
        <v>#REF!</v>
      </c>
      <c r="H269" s="992" t="e">
        <f>'[12]Diag msg 2'!E50</f>
        <v>#REF!</v>
      </c>
      <c r="I269" s="782"/>
      <c r="J269" s="782"/>
      <c r="K269" s="782"/>
      <c r="L269" s="782"/>
      <c r="M269" s="782"/>
      <c r="N269" s="782"/>
      <c r="O269" s="782"/>
      <c r="P269" s="782"/>
      <c r="Q269" s="782"/>
      <c r="R269" s="782"/>
      <c r="S269" s="782"/>
      <c r="T269" s="782"/>
      <c r="U269" s="782"/>
      <c r="V269" s="782"/>
      <c r="W269" s="782"/>
      <c r="X269" s="782"/>
      <c r="Y269" s="782"/>
      <c r="Z269" s="782"/>
      <c r="AA269" s="782"/>
      <c r="AB269" s="782"/>
      <c r="AC269" s="782"/>
      <c r="AD269" s="782"/>
      <c r="AE269" s="782"/>
      <c r="AF269" s="782"/>
    </row>
    <row r="270" spans="1:32" hidden="1">
      <c r="A270" s="782" t="e">
        <f>'[12]Diag msg 2'!A51</f>
        <v>#REF!</v>
      </c>
      <c r="B270" s="782"/>
      <c r="C270" s="990" t="e">
        <f>'[12]Diag msg 2'!C51</f>
        <v>#REF!</v>
      </c>
      <c r="D270" s="990"/>
      <c r="E270" s="990"/>
      <c r="F270" s="990"/>
      <c r="G270" s="991" t="e">
        <f>'[12]Diag msg 2'!D51</f>
        <v>#REF!</v>
      </c>
      <c r="H270" s="992" t="e">
        <f>'[12]Diag msg 2'!E51</f>
        <v>#REF!</v>
      </c>
      <c r="I270" s="782"/>
      <c r="J270" s="782"/>
      <c r="K270" s="782"/>
      <c r="L270" s="782"/>
      <c r="M270" s="782"/>
      <c r="N270" s="782"/>
      <c r="O270" s="782"/>
      <c r="P270" s="782"/>
      <c r="Q270" s="782"/>
      <c r="R270" s="782"/>
      <c r="S270" s="782"/>
      <c r="T270" s="782"/>
      <c r="U270" s="782"/>
      <c r="V270" s="782"/>
      <c r="W270" s="782"/>
      <c r="X270" s="782"/>
      <c r="Y270" s="782"/>
      <c r="Z270" s="782"/>
      <c r="AA270" s="782"/>
      <c r="AB270" s="782"/>
      <c r="AC270" s="782"/>
      <c r="AD270" s="782"/>
      <c r="AE270" s="782"/>
      <c r="AF270" s="782"/>
    </row>
    <row r="271" spans="1:32" hidden="1">
      <c r="A271" s="782" t="e">
        <f>'[12]Diag msg 2'!A52</f>
        <v>#REF!</v>
      </c>
      <c r="B271" s="782"/>
      <c r="C271" s="990" t="e">
        <f>'[12]Diag msg 2'!C52</f>
        <v>#REF!</v>
      </c>
      <c r="D271" s="990"/>
      <c r="E271" s="990"/>
      <c r="F271" s="990"/>
      <c r="G271" s="991" t="e">
        <f>'[12]Diag msg 2'!D52</f>
        <v>#REF!</v>
      </c>
      <c r="H271" s="992" t="e">
        <f>'[12]Diag msg 2'!E52</f>
        <v>#REF!</v>
      </c>
      <c r="I271" s="782"/>
      <c r="J271" s="782"/>
      <c r="K271" s="782"/>
      <c r="L271" s="782"/>
      <c r="M271" s="782"/>
      <c r="N271" s="782"/>
      <c r="O271" s="782"/>
      <c r="P271" s="782"/>
      <c r="Q271" s="782"/>
      <c r="R271" s="782"/>
      <c r="S271" s="782"/>
      <c r="T271" s="782"/>
      <c r="U271" s="782"/>
      <c r="V271" s="782"/>
      <c r="W271" s="782"/>
      <c r="X271" s="782"/>
      <c r="Y271" s="782"/>
      <c r="Z271" s="782"/>
      <c r="AA271" s="782"/>
      <c r="AB271" s="782"/>
      <c r="AC271" s="782"/>
      <c r="AD271" s="782"/>
      <c r="AE271" s="782"/>
      <c r="AF271" s="782"/>
    </row>
    <row r="272" spans="1:32" hidden="1">
      <c r="A272" s="782" t="e">
        <f>'[12]Diag msg 2'!A53</f>
        <v>#REF!</v>
      </c>
      <c r="B272" s="782"/>
      <c r="C272" s="990" t="e">
        <f>'[12]Diag msg 2'!C53</f>
        <v>#REF!</v>
      </c>
      <c r="D272" s="990"/>
      <c r="E272" s="990"/>
      <c r="F272" s="990"/>
      <c r="G272" s="991" t="e">
        <f>'[12]Diag msg 2'!D53</f>
        <v>#REF!</v>
      </c>
      <c r="H272" s="992" t="e">
        <f>'[12]Diag msg 2'!E53</f>
        <v>#REF!</v>
      </c>
      <c r="I272" s="782"/>
      <c r="J272" s="782"/>
      <c r="K272" s="782"/>
      <c r="L272" s="782"/>
      <c r="M272" s="782"/>
      <c r="N272" s="782"/>
      <c r="O272" s="782"/>
      <c r="P272" s="782"/>
      <c r="Q272" s="782"/>
      <c r="R272" s="782"/>
      <c r="S272" s="782"/>
      <c r="T272" s="782"/>
      <c r="U272" s="782"/>
      <c r="V272" s="782"/>
      <c r="W272" s="782"/>
      <c r="X272" s="782"/>
      <c r="Y272" s="782"/>
      <c r="Z272" s="782"/>
      <c r="AA272" s="782"/>
      <c r="AB272" s="782"/>
      <c r="AC272" s="782"/>
      <c r="AD272" s="782"/>
      <c r="AE272" s="782"/>
      <c r="AF272" s="782"/>
    </row>
    <row r="273" spans="1:32" hidden="1">
      <c r="A273" s="782" t="e">
        <f>'[12]Diag msg 2'!A54</f>
        <v>#REF!</v>
      </c>
      <c r="B273" s="782"/>
      <c r="C273" s="987" t="e">
        <f>'[12]Diag msg 2'!C54</f>
        <v>#REF!</v>
      </c>
      <c r="D273" s="987"/>
      <c r="E273" s="987"/>
      <c r="F273" s="987"/>
      <c r="G273" s="897" t="e">
        <f>'[12]Diag msg 2'!D54</f>
        <v>#REF!</v>
      </c>
      <c r="H273" s="989" t="e">
        <f>'[12]Diag msg 2'!E54</f>
        <v>#REF!</v>
      </c>
      <c r="I273" s="782"/>
      <c r="J273" s="782"/>
      <c r="K273" s="782"/>
      <c r="L273" s="782"/>
      <c r="M273" s="782"/>
      <c r="N273" s="782"/>
      <c r="O273" s="782"/>
      <c r="P273" s="782"/>
      <c r="Q273" s="782"/>
      <c r="R273" s="782"/>
      <c r="S273" s="782"/>
      <c r="T273" s="782"/>
      <c r="U273" s="782"/>
      <c r="V273" s="782"/>
      <c r="W273" s="782"/>
      <c r="X273" s="782"/>
      <c r="Y273" s="782"/>
      <c r="Z273" s="782"/>
      <c r="AA273" s="782"/>
      <c r="AB273" s="782"/>
      <c r="AC273" s="782"/>
      <c r="AD273" s="782"/>
      <c r="AE273" s="782"/>
      <c r="AF273" s="782"/>
    </row>
    <row r="274" spans="1:32" hidden="1">
      <c r="A274" s="782" t="e">
        <f>'[12]Diag msg 2'!A55</f>
        <v>#REF!</v>
      </c>
      <c r="B274" s="782"/>
      <c r="C274" s="987" t="e">
        <f>'[12]Diag msg 2'!C55</f>
        <v>#REF!</v>
      </c>
      <c r="D274" s="987"/>
      <c r="E274" s="987"/>
      <c r="F274" s="987"/>
      <c r="G274" s="897" t="e">
        <f>'[12]Diag msg 2'!D55</f>
        <v>#REF!</v>
      </c>
      <c r="H274" s="989" t="e">
        <f>'[12]Diag msg 2'!E55</f>
        <v>#REF!</v>
      </c>
      <c r="I274" s="782"/>
      <c r="J274" s="782"/>
      <c r="K274" s="782"/>
      <c r="L274" s="782"/>
      <c r="M274" s="782"/>
      <c r="N274" s="782"/>
      <c r="O274" s="782"/>
      <c r="P274" s="782"/>
      <c r="Q274" s="782"/>
      <c r="R274" s="782"/>
      <c r="S274" s="782"/>
      <c r="T274" s="782"/>
      <c r="U274" s="782"/>
      <c r="V274" s="782"/>
      <c r="W274" s="782"/>
      <c r="X274" s="782"/>
      <c r="Y274" s="782"/>
      <c r="Z274" s="782"/>
      <c r="AA274" s="782"/>
      <c r="AB274" s="782"/>
      <c r="AC274" s="782"/>
      <c r="AD274" s="782"/>
      <c r="AE274" s="782"/>
      <c r="AF274" s="782"/>
    </row>
    <row r="275" spans="1:32" hidden="1">
      <c r="A275" s="782" t="e">
        <f>'[12]Diag msg 2'!A56</f>
        <v>#REF!</v>
      </c>
      <c r="B275" s="782"/>
      <c r="C275" s="987" t="e">
        <f>'[12]Diag msg 2'!C56</f>
        <v>#REF!</v>
      </c>
      <c r="D275" s="987"/>
      <c r="E275" s="987"/>
      <c r="F275" s="987"/>
      <c r="G275" s="897" t="e">
        <f>'[12]Diag msg 2'!D56</f>
        <v>#REF!</v>
      </c>
      <c r="H275" s="989" t="e">
        <f>'[12]Diag msg 2'!E56</f>
        <v>#REF!</v>
      </c>
      <c r="I275" s="782"/>
      <c r="J275" s="782"/>
      <c r="K275" s="782"/>
      <c r="L275" s="782"/>
      <c r="M275" s="782"/>
      <c r="N275" s="782"/>
      <c r="O275" s="782"/>
      <c r="P275" s="782"/>
      <c r="Q275" s="782"/>
      <c r="R275" s="782"/>
      <c r="S275" s="782"/>
      <c r="T275" s="782"/>
      <c r="U275" s="782"/>
      <c r="V275" s="782"/>
      <c r="W275" s="782"/>
      <c r="X275" s="782"/>
      <c r="Y275" s="782"/>
      <c r="Z275" s="782"/>
      <c r="AA275" s="782"/>
      <c r="AB275" s="782"/>
      <c r="AC275" s="782"/>
      <c r="AD275" s="782"/>
      <c r="AE275" s="782"/>
      <c r="AF275" s="782"/>
    </row>
    <row r="276" spans="1:32" hidden="1">
      <c r="A276" s="782" t="e">
        <f>'[12]Diag msg 2'!A57</f>
        <v>#REF!</v>
      </c>
      <c r="B276" s="782"/>
      <c r="C276" s="987" t="e">
        <f>'[12]Diag msg 2'!C57</f>
        <v>#REF!</v>
      </c>
      <c r="D276" s="987"/>
      <c r="E276" s="987"/>
      <c r="F276" s="987"/>
      <c r="G276" s="897" t="e">
        <f>'[12]Diag msg 2'!D57</f>
        <v>#REF!</v>
      </c>
      <c r="H276" s="989" t="e">
        <f>'[12]Diag msg 2'!E57</f>
        <v>#REF!</v>
      </c>
      <c r="I276" s="782"/>
      <c r="J276" s="782"/>
      <c r="K276" s="782"/>
      <c r="L276" s="782"/>
      <c r="M276" s="782"/>
      <c r="N276" s="782"/>
      <c r="O276" s="782"/>
      <c r="P276" s="782"/>
      <c r="Q276" s="782"/>
      <c r="R276" s="782"/>
      <c r="S276" s="782"/>
      <c r="T276" s="782"/>
      <c r="U276" s="782"/>
      <c r="V276" s="782"/>
      <c r="W276" s="782"/>
      <c r="X276" s="782"/>
      <c r="Y276" s="782"/>
      <c r="Z276" s="782"/>
      <c r="AA276" s="782"/>
      <c r="AB276" s="782"/>
      <c r="AC276" s="782"/>
      <c r="AD276" s="782"/>
      <c r="AE276" s="782"/>
      <c r="AF276" s="782"/>
    </row>
    <row r="277" spans="1:32" hidden="1">
      <c r="A277" s="782" t="e">
        <f>'[12]Diag msg 2'!A58</f>
        <v>#REF!</v>
      </c>
      <c r="B277" s="782"/>
      <c r="C277" s="990" t="e">
        <f>'[12]Diag msg 2'!C58</f>
        <v>#REF!</v>
      </c>
      <c r="D277" s="990"/>
      <c r="E277" s="990"/>
      <c r="F277" s="990"/>
      <c r="G277" s="991" t="e">
        <f>'[12]Diag msg 2'!D58</f>
        <v>#REF!</v>
      </c>
      <c r="H277" s="992" t="e">
        <f>'[12]Diag msg 2'!E58</f>
        <v>#REF!</v>
      </c>
      <c r="I277" s="782"/>
      <c r="J277" s="782"/>
      <c r="K277" s="782"/>
      <c r="L277" s="782"/>
      <c r="M277" s="782"/>
      <c r="N277" s="782"/>
      <c r="O277" s="782"/>
      <c r="P277" s="782"/>
      <c r="Q277" s="782"/>
      <c r="R277" s="782"/>
      <c r="S277" s="782"/>
      <c r="T277" s="782"/>
      <c r="U277" s="782"/>
      <c r="V277" s="782"/>
      <c r="W277" s="782"/>
      <c r="X277" s="782"/>
      <c r="Y277" s="782"/>
      <c r="Z277" s="782"/>
      <c r="AA277" s="782"/>
      <c r="AB277" s="782"/>
      <c r="AC277" s="782"/>
      <c r="AD277" s="782"/>
      <c r="AE277" s="782"/>
      <c r="AF277" s="782"/>
    </row>
    <row r="278" spans="1:32" hidden="1">
      <c r="A278" s="782" t="e">
        <f>'[12]Diag msg 2'!A59</f>
        <v>#REF!</v>
      </c>
      <c r="B278" s="782"/>
      <c r="C278" s="990" t="e">
        <f>'[12]Diag msg 2'!C59</f>
        <v>#REF!</v>
      </c>
      <c r="D278" s="990"/>
      <c r="E278" s="990"/>
      <c r="F278" s="990"/>
      <c r="G278" s="991" t="e">
        <f>'[12]Diag msg 2'!D59</f>
        <v>#REF!</v>
      </c>
      <c r="H278" s="992" t="e">
        <f>'[12]Diag msg 2'!E59</f>
        <v>#REF!</v>
      </c>
      <c r="I278" s="782"/>
      <c r="J278" s="782"/>
      <c r="K278" s="782"/>
      <c r="L278" s="782"/>
      <c r="M278" s="782"/>
      <c r="N278" s="782"/>
      <c r="O278" s="782"/>
      <c r="P278" s="782"/>
      <c r="Q278" s="782"/>
      <c r="R278" s="782"/>
      <c r="S278" s="782"/>
      <c r="T278" s="782"/>
      <c r="U278" s="782"/>
      <c r="V278" s="782"/>
      <c r="W278" s="782"/>
      <c r="X278" s="782"/>
      <c r="Y278" s="782"/>
      <c r="Z278" s="782"/>
      <c r="AA278" s="782"/>
      <c r="AB278" s="782"/>
      <c r="AC278" s="782"/>
      <c r="AD278" s="782"/>
      <c r="AE278" s="782"/>
      <c r="AF278" s="782"/>
    </row>
    <row r="279" spans="1:32" hidden="1">
      <c r="A279" s="782" t="e">
        <f>'[12]Diag msg 2'!A60</f>
        <v>#REF!</v>
      </c>
      <c r="B279" s="782"/>
      <c r="C279" s="990" t="e">
        <f>'[12]Diag msg 2'!C60</f>
        <v>#REF!</v>
      </c>
      <c r="D279" s="990"/>
      <c r="E279" s="990"/>
      <c r="F279" s="990"/>
      <c r="G279" s="991" t="e">
        <f>'[12]Diag msg 2'!D60</f>
        <v>#REF!</v>
      </c>
      <c r="H279" s="992" t="e">
        <f>'[12]Diag msg 2'!E60</f>
        <v>#REF!</v>
      </c>
      <c r="I279" s="782"/>
      <c r="J279" s="782"/>
      <c r="K279" s="782"/>
      <c r="L279" s="782"/>
      <c r="M279" s="782"/>
      <c r="N279" s="782"/>
      <c r="O279" s="782"/>
      <c r="P279" s="782"/>
      <c r="Q279" s="782"/>
      <c r="R279" s="782"/>
      <c r="S279" s="782"/>
      <c r="T279" s="782"/>
      <c r="U279" s="782"/>
      <c r="V279" s="782"/>
      <c r="W279" s="782"/>
      <c r="X279" s="782"/>
      <c r="Y279" s="782"/>
      <c r="Z279" s="782"/>
      <c r="AA279" s="782"/>
      <c r="AB279" s="782"/>
      <c r="AC279" s="782"/>
      <c r="AD279" s="782"/>
      <c r="AE279" s="782"/>
      <c r="AF279" s="782"/>
    </row>
    <row r="280" spans="1:32" hidden="1">
      <c r="A280" s="782" t="e">
        <f>'[12]Diag msg 2'!A61</f>
        <v>#REF!</v>
      </c>
      <c r="B280" s="782"/>
      <c r="C280" s="990" t="e">
        <f>'[12]Diag msg 2'!C61</f>
        <v>#REF!</v>
      </c>
      <c r="D280" s="990"/>
      <c r="E280" s="990"/>
      <c r="F280" s="990"/>
      <c r="G280" s="991" t="e">
        <f>'[12]Diag msg 2'!D61</f>
        <v>#REF!</v>
      </c>
      <c r="H280" s="992" t="e">
        <f>'[12]Diag msg 2'!E61</f>
        <v>#REF!</v>
      </c>
      <c r="I280" s="782"/>
      <c r="J280" s="782"/>
      <c r="K280" s="782"/>
      <c r="L280" s="782"/>
      <c r="M280" s="782"/>
      <c r="N280" s="782"/>
      <c r="O280" s="782"/>
      <c r="P280" s="782"/>
      <c r="Q280" s="782"/>
      <c r="R280" s="782"/>
      <c r="S280" s="782"/>
      <c r="T280" s="782"/>
      <c r="U280" s="782"/>
      <c r="V280" s="782"/>
      <c r="W280" s="782"/>
      <c r="X280" s="782"/>
      <c r="Y280" s="782"/>
      <c r="Z280" s="782"/>
      <c r="AA280" s="782"/>
      <c r="AB280" s="782"/>
      <c r="AC280" s="782"/>
      <c r="AD280" s="782"/>
      <c r="AE280" s="782"/>
      <c r="AF280" s="782"/>
    </row>
    <row r="281" spans="1:32" hidden="1">
      <c r="A281" s="782" t="e">
        <f>'[12]Diag msg 2'!A62</f>
        <v>#REF!</v>
      </c>
      <c r="B281" s="782"/>
      <c r="C281" s="987" t="e">
        <f>'[12]Diag msg 2'!C62</f>
        <v>#REF!</v>
      </c>
      <c r="D281" s="987"/>
      <c r="E281" s="987"/>
      <c r="F281" s="987"/>
      <c r="G281" s="897" t="e">
        <f>'[12]Diag msg 2'!D62</f>
        <v>#REF!</v>
      </c>
      <c r="H281" s="989" t="e">
        <f>'[12]Diag msg 2'!E62</f>
        <v>#REF!</v>
      </c>
      <c r="I281" s="782"/>
      <c r="J281" s="782"/>
      <c r="K281" s="782"/>
      <c r="L281" s="782"/>
      <c r="M281" s="782"/>
      <c r="N281" s="782"/>
      <c r="O281" s="782"/>
      <c r="P281" s="782"/>
      <c r="Q281" s="782"/>
      <c r="R281" s="782"/>
      <c r="S281" s="782"/>
      <c r="T281" s="782"/>
      <c r="U281" s="782"/>
      <c r="V281" s="782"/>
      <c r="W281" s="782"/>
      <c r="X281" s="782"/>
      <c r="Y281" s="782"/>
      <c r="Z281" s="782"/>
      <c r="AA281" s="782"/>
      <c r="AB281" s="782"/>
      <c r="AC281" s="782"/>
      <c r="AD281" s="782"/>
      <c r="AE281" s="782"/>
      <c r="AF281" s="782"/>
    </row>
    <row r="282" spans="1:32" hidden="1">
      <c r="A282" s="782" t="e">
        <f>'[12]Diag msg 2'!A63</f>
        <v>#REF!</v>
      </c>
      <c r="B282" s="782"/>
      <c r="C282" s="987" t="e">
        <f>'[12]Diag msg 2'!C63</f>
        <v>#REF!</v>
      </c>
      <c r="D282" s="987"/>
      <c r="E282" s="987"/>
      <c r="F282" s="987"/>
      <c r="G282" s="897" t="e">
        <f>'[12]Diag msg 2'!D63</f>
        <v>#REF!</v>
      </c>
      <c r="H282" s="989" t="e">
        <f>'[12]Diag msg 2'!E63</f>
        <v>#REF!</v>
      </c>
      <c r="I282" s="782"/>
      <c r="J282" s="782"/>
      <c r="K282" s="782"/>
      <c r="L282" s="782"/>
      <c r="M282" s="782"/>
      <c r="N282" s="782"/>
      <c r="O282" s="782"/>
      <c r="P282" s="782"/>
      <c r="Q282" s="782"/>
      <c r="R282" s="782"/>
      <c r="S282" s="782"/>
      <c r="T282" s="782"/>
      <c r="U282" s="782"/>
      <c r="V282" s="782"/>
      <c r="W282" s="782"/>
      <c r="X282" s="782"/>
      <c r="Y282" s="782"/>
      <c r="Z282" s="782"/>
      <c r="AA282" s="782"/>
      <c r="AB282" s="782"/>
      <c r="AC282" s="782"/>
      <c r="AD282" s="782"/>
      <c r="AE282" s="782"/>
      <c r="AF282" s="782"/>
    </row>
    <row r="283" spans="1:32" hidden="1">
      <c r="A283" s="782" t="e">
        <f>'[12]Diag msg 2'!A64</f>
        <v>#REF!</v>
      </c>
      <c r="B283" s="782"/>
      <c r="C283" s="987" t="e">
        <f>'[12]Diag msg 2'!C64</f>
        <v>#REF!</v>
      </c>
      <c r="D283" s="987"/>
      <c r="E283" s="987"/>
      <c r="F283" s="987"/>
      <c r="G283" s="897" t="e">
        <f>'[12]Diag msg 2'!D64</f>
        <v>#REF!</v>
      </c>
      <c r="H283" s="989" t="e">
        <f>'[12]Diag msg 2'!E64</f>
        <v>#REF!</v>
      </c>
      <c r="I283" s="782"/>
      <c r="J283" s="782"/>
      <c r="K283" s="782"/>
      <c r="L283" s="782"/>
      <c r="M283" s="782"/>
      <c r="N283" s="782"/>
      <c r="O283" s="782"/>
      <c r="P283" s="782"/>
      <c r="Q283" s="782"/>
      <c r="R283" s="782"/>
      <c r="S283" s="782"/>
      <c r="T283" s="782"/>
      <c r="U283" s="782"/>
      <c r="V283" s="782"/>
      <c r="W283" s="782"/>
      <c r="X283" s="782"/>
      <c r="Y283" s="782"/>
      <c r="Z283" s="782"/>
      <c r="AA283" s="782"/>
      <c r="AB283" s="782"/>
      <c r="AC283" s="782"/>
      <c r="AD283" s="782"/>
      <c r="AE283" s="782"/>
      <c r="AF283" s="782"/>
    </row>
    <row r="284" spans="1:32" hidden="1">
      <c r="A284" s="782" t="e">
        <f>'[12]Diag msg 2'!A65</f>
        <v>#REF!</v>
      </c>
      <c r="B284" s="782"/>
      <c r="C284" s="987" t="e">
        <f>'[12]Diag msg 2'!C65</f>
        <v>#REF!</v>
      </c>
      <c r="D284" s="987"/>
      <c r="E284" s="987"/>
      <c r="F284" s="987"/>
      <c r="G284" s="897" t="e">
        <f>'[12]Diag msg 2'!D65</f>
        <v>#REF!</v>
      </c>
      <c r="H284" s="989" t="e">
        <f>'[12]Diag msg 2'!E65</f>
        <v>#REF!</v>
      </c>
      <c r="I284" s="782"/>
      <c r="J284" s="782"/>
      <c r="K284" s="782"/>
      <c r="L284" s="782"/>
      <c r="M284" s="782"/>
      <c r="N284" s="782"/>
      <c r="O284" s="782"/>
      <c r="P284" s="782"/>
      <c r="Q284" s="782"/>
      <c r="R284" s="782"/>
      <c r="S284" s="782"/>
      <c r="T284" s="782"/>
      <c r="U284" s="782"/>
      <c r="V284" s="782"/>
      <c r="W284" s="782"/>
      <c r="X284" s="782"/>
      <c r="Y284" s="782"/>
      <c r="Z284" s="782"/>
      <c r="AA284" s="782"/>
      <c r="AB284" s="782"/>
      <c r="AC284" s="782"/>
      <c r="AD284" s="782"/>
      <c r="AE284" s="782"/>
      <c r="AF284" s="782"/>
    </row>
    <row r="285" spans="1:32" hidden="1">
      <c r="A285" s="782" t="e">
        <f>'[12]Diag msg 2'!A66</f>
        <v>#REF!</v>
      </c>
      <c r="B285" s="782"/>
      <c r="C285" s="990" t="e">
        <f>'[12]Diag msg 2'!C66</f>
        <v>#REF!</v>
      </c>
      <c r="D285" s="990"/>
      <c r="E285" s="990"/>
      <c r="F285" s="990"/>
      <c r="G285" s="991" t="e">
        <f>'[12]Diag msg 2'!D66</f>
        <v>#REF!</v>
      </c>
      <c r="H285" s="992" t="e">
        <f>'[12]Diag msg 2'!E66</f>
        <v>#REF!</v>
      </c>
      <c r="I285" s="782"/>
      <c r="J285" s="782"/>
      <c r="K285" s="782"/>
      <c r="L285" s="782"/>
      <c r="M285" s="782"/>
      <c r="N285" s="782"/>
      <c r="O285" s="782"/>
      <c r="P285" s="782"/>
      <c r="Q285" s="782"/>
      <c r="R285" s="782"/>
      <c r="S285" s="782"/>
      <c r="T285" s="782"/>
      <c r="U285" s="782"/>
      <c r="V285" s="782"/>
      <c r="W285" s="782"/>
      <c r="X285" s="782"/>
      <c r="Y285" s="782"/>
      <c r="Z285" s="782"/>
      <c r="AA285" s="782"/>
      <c r="AB285" s="782"/>
      <c r="AC285" s="782"/>
      <c r="AD285" s="782"/>
      <c r="AE285" s="782"/>
      <c r="AF285" s="782"/>
    </row>
    <row r="286" spans="1:32" hidden="1">
      <c r="A286" s="782" t="e">
        <f>'[12]Diag msg 2'!A67</f>
        <v>#REF!</v>
      </c>
      <c r="B286" s="782"/>
      <c r="C286" s="990" t="e">
        <f>'[12]Diag msg 2'!C67</f>
        <v>#REF!</v>
      </c>
      <c r="D286" s="990"/>
      <c r="E286" s="990"/>
      <c r="F286" s="990"/>
      <c r="G286" s="991" t="e">
        <f>'[12]Diag msg 2'!D67</f>
        <v>#REF!</v>
      </c>
      <c r="H286" s="992" t="e">
        <f>'[12]Diag msg 2'!E67</f>
        <v>#REF!</v>
      </c>
      <c r="I286" s="782"/>
      <c r="J286" s="782"/>
      <c r="K286" s="782"/>
      <c r="L286" s="782"/>
      <c r="M286" s="782"/>
      <c r="N286" s="782"/>
      <c r="O286" s="782"/>
      <c r="P286" s="782"/>
      <c r="Q286" s="782"/>
      <c r="R286" s="782"/>
      <c r="S286" s="782"/>
      <c r="T286" s="782"/>
      <c r="U286" s="782"/>
      <c r="V286" s="782"/>
      <c r="W286" s="782"/>
      <c r="X286" s="782"/>
      <c r="Y286" s="782"/>
      <c r="Z286" s="782"/>
      <c r="AA286" s="782"/>
      <c r="AB286" s="782"/>
      <c r="AC286" s="782"/>
      <c r="AD286" s="782"/>
      <c r="AE286" s="782"/>
      <c r="AF286" s="782"/>
    </row>
    <row r="287" spans="1:32" hidden="1">
      <c r="A287" s="782" t="e">
        <f>'[12]Diag msg 2'!A68</f>
        <v>#REF!</v>
      </c>
      <c r="B287" s="782"/>
      <c r="C287" s="990" t="e">
        <f>'[12]Diag msg 2'!C68</f>
        <v>#REF!</v>
      </c>
      <c r="D287" s="990"/>
      <c r="E287" s="990"/>
      <c r="F287" s="990"/>
      <c r="G287" s="991" t="e">
        <f>'[12]Diag msg 2'!D68</f>
        <v>#REF!</v>
      </c>
      <c r="H287" s="992" t="e">
        <f>'[12]Diag msg 2'!E68</f>
        <v>#REF!</v>
      </c>
      <c r="I287" s="782"/>
      <c r="J287" s="782"/>
      <c r="K287" s="782"/>
      <c r="L287" s="782"/>
      <c r="M287" s="782"/>
      <c r="N287" s="782"/>
      <c r="O287" s="782"/>
      <c r="P287" s="782"/>
      <c r="Q287" s="782"/>
      <c r="R287" s="782"/>
      <c r="S287" s="782"/>
      <c r="T287" s="782"/>
      <c r="U287" s="782"/>
      <c r="V287" s="782"/>
      <c r="W287" s="782"/>
      <c r="X287" s="782"/>
      <c r="Y287" s="782"/>
      <c r="Z287" s="782"/>
      <c r="AA287" s="782"/>
      <c r="AB287" s="782"/>
      <c r="AC287" s="782"/>
      <c r="AD287" s="782"/>
      <c r="AE287" s="782"/>
      <c r="AF287" s="782"/>
    </row>
    <row r="288" spans="1:32" hidden="1">
      <c r="A288" s="782" t="e">
        <f>'[12]Diag msg 2'!A69</f>
        <v>#REF!</v>
      </c>
      <c r="B288" s="782"/>
      <c r="C288" s="990" t="e">
        <f>'[12]Diag msg 2'!C69</f>
        <v>#REF!</v>
      </c>
      <c r="D288" s="990"/>
      <c r="E288" s="990"/>
      <c r="F288" s="990"/>
      <c r="G288" s="991" t="e">
        <f>'[12]Diag msg 2'!D69</f>
        <v>#REF!</v>
      </c>
      <c r="H288" s="992" t="e">
        <f>'[12]Diag msg 2'!E69</f>
        <v>#REF!</v>
      </c>
      <c r="I288" s="782"/>
      <c r="J288" s="782"/>
      <c r="K288" s="782"/>
      <c r="L288" s="782"/>
      <c r="M288" s="782"/>
      <c r="N288" s="782"/>
      <c r="O288" s="782"/>
      <c r="P288" s="782"/>
      <c r="Q288" s="782"/>
      <c r="R288" s="782"/>
      <c r="S288" s="782"/>
      <c r="T288" s="782"/>
      <c r="U288" s="782"/>
      <c r="V288" s="782"/>
      <c r="W288" s="782"/>
      <c r="X288" s="782"/>
      <c r="Y288" s="782"/>
      <c r="Z288" s="782"/>
      <c r="AA288" s="782"/>
      <c r="AB288" s="782"/>
      <c r="AC288" s="782"/>
      <c r="AD288" s="782"/>
      <c r="AE288" s="782"/>
      <c r="AF288" s="782"/>
    </row>
    <row r="289" spans="1:32" hidden="1">
      <c r="A289" s="782" t="e">
        <f>'[12]Diag msg 2'!A70</f>
        <v>#REF!</v>
      </c>
      <c r="B289" s="782"/>
      <c r="C289" s="987" t="e">
        <f>'[12]Diag msg 2'!C70</f>
        <v>#REF!</v>
      </c>
      <c r="D289" s="987"/>
      <c r="E289" s="987"/>
      <c r="F289" s="987"/>
      <c r="G289" s="897" t="e">
        <f>'[12]Diag msg 2'!D70</f>
        <v>#REF!</v>
      </c>
      <c r="H289" s="989" t="e">
        <f>'[12]Diag msg 2'!E70</f>
        <v>#REF!</v>
      </c>
      <c r="I289" s="782"/>
      <c r="J289" s="782"/>
      <c r="K289" s="782"/>
      <c r="L289" s="782"/>
      <c r="M289" s="782"/>
      <c r="N289" s="782"/>
      <c r="O289" s="782"/>
      <c r="P289" s="782"/>
      <c r="Q289" s="782"/>
      <c r="R289" s="782"/>
      <c r="S289" s="782"/>
      <c r="T289" s="782"/>
      <c r="U289" s="782"/>
      <c r="V289" s="782"/>
      <c r="W289" s="782"/>
      <c r="X289" s="782"/>
      <c r="Y289" s="782"/>
      <c r="Z289" s="782"/>
      <c r="AA289" s="782"/>
      <c r="AB289" s="782"/>
      <c r="AC289" s="782"/>
      <c r="AD289" s="782"/>
      <c r="AE289" s="782"/>
      <c r="AF289" s="782"/>
    </row>
    <row r="290" spans="1:32" hidden="1">
      <c r="A290" s="782" t="e">
        <f>'[12]Diag msg 2'!A71</f>
        <v>#REF!</v>
      </c>
      <c r="B290" s="782"/>
      <c r="C290" s="987" t="e">
        <f>'[12]Diag msg 2'!C71</f>
        <v>#REF!</v>
      </c>
      <c r="D290" s="987"/>
      <c r="E290" s="987"/>
      <c r="F290" s="987"/>
      <c r="G290" s="897" t="e">
        <f>'[12]Diag msg 2'!D71</f>
        <v>#REF!</v>
      </c>
      <c r="H290" s="989" t="e">
        <f>'[12]Diag msg 2'!E71</f>
        <v>#REF!</v>
      </c>
      <c r="I290" s="782"/>
      <c r="J290" s="782"/>
      <c r="K290" s="782"/>
      <c r="L290" s="782"/>
      <c r="M290" s="782"/>
      <c r="N290" s="782"/>
      <c r="O290" s="782"/>
      <c r="P290" s="782"/>
      <c r="Q290" s="782"/>
      <c r="R290" s="782"/>
      <c r="S290" s="782"/>
      <c r="T290" s="782"/>
      <c r="U290" s="782"/>
      <c r="V290" s="782"/>
      <c r="W290" s="782"/>
      <c r="X290" s="782"/>
      <c r="Y290" s="782"/>
      <c r="Z290" s="782"/>
      <c r="AA290" s="782"/>
      <c r="AB290" s="782"/>
      <c r="AC290" s="782"/>
      <c r="AD290" s="782"/>
      <c r="AE290" s="782"/>
      <c r="AF290" s="782"/>
    </row>
    <row r="291" spans="1:32" hidden="1">
      <c r="A291" s="782" t="e">
        <f>'[12]Diag msg 2'!A72</f>
        <v>#REF!</v>
      </c>
      <c r="B291" s="782"/>
      <c r="C291" s="987" t="e">
        <f>'[12]Diag msg 2'!C72</f>
        <v>#REF!</v>
      </c>
      <c r="D291" s="987"/>
      <c r="E291" s="987"/>
      <c r="F291" s="987"/>
      <c r="G291" s="897" t="e">
        <f>'[12]Diag msg 2'!D72</f>
        <v>#REF!</v>
      </c>
      <c r="H291" s="989" t="e">
        <f>'[12]Diag msg 2'!E72</f>
        <v>#REF!</v>
      </c>
      <c r="I291" s="782"/>
      <c r="J291" s="782"/>
      <c r="K291" s="782"/>
      <c r="L291" s="782"/>
      <c r="M291" s="782"/>
      <c r="N291" s="782"/>
      <c r="O291" s="782"/>
      <c r="P291" s="782"/>
      <c r="Q291" s="782"/>
      <c r="R291" s="782"/>
      <c r="S291" s="782"/>
      <c r="T291" s="782"/>
      <c r="U291" s="782"/>
      <c r="V291" s="782"/>
      <c r="W291" s="782"/>
      <c r="X291" s="782"/>
      <c r="Y291" s="782"/>
      <c r="Z291" s="782"/>
      <c r="AA291" s="782"/>
      <c r="AB291" s="782"/>
      <c r="AC291" s="782"/>
      <c r="AD291" s="782"/>
      <c r="AE291" s="782"/>
      <c r="AF291" s="782"/>
    </row>
    <row r="292" spans="1:32" hidden="1">
      <c r="A292" s="782" t="e">
        <f>'[12]Diag msg 2'!A73</f>
        <v>#REF!</v>
      </c>
      <c r="B292" s="782"/>
      <c r="C292" s="987" t="e">
        <f>'[12]Diag msg 2'!C73</f>
        <v>#REF!</v>
      </c>
      <c r="D292" s="987"/>
      <c r="E292" s="987"/>
      <c r="F292" s="987"/>
      <c r="G292" s="897" t="e">
        <f>'[12]Diag msg 2'!D73</f>
        <v>#REF!</v>
      </c>
      <c r="H292" s="989" t="e">
        <f>'[12]Diag msg 2'!E73</f>
        <v>#REF!</v>
      </c>
      <c r="I292" s="782"/>
      <c r="J292" s="782"/>
      <c r="K292" s="782"/>
      <c r="L292" s="782"/>
      <c r="M292" s="782"/>
      <c r="N292" s="782"/>
      <c r="O292" s="782"/>
      <c r="P292" s="782"/>
      <c r="Q292" s="782"/>
      <c r="R292" s="782"/>
      <c r="S292" s="782"/>
      <c r="T292" s="782"/>
      <c r="U292" s="782"/>
      <c r="V292" s="782"/>
      <c r="W292" s="782"/>
      <c r="X292" s="782"/>
      <c r="Y292" s="782"/>
      <c r="Z292" s="782"/>
      <c r="AA292" s="782"/>
      <c r="AB292" s="782"/>
      <c r="AC292" s="782"/>
      <c r="AD292" s="782"/>
      <c r="AE292" s="782"/>
      <c r="AF292" s="782"/>
    </row>
    <row r="293" spans="1:32" hidden="1">
      <c r="A293" s="782" t="e">
        <f>'[12]Diag msg 2'!A74</f>
        <v>#REF!</v>
      </c>
      <c r="B293" s="782"/>
      <c r="C293" s="990" t="e">
        <f>'[12]Diag msg 2'!C74</f>
        <v>#REF!</v>
      </c>
      <c r="D293" s="990"/>
      <c r="E293" s="990"/>
      <c r="F293" s="990"/>
      <c r="G293" s="991" t="e">
        <f>'[12]Diag msg 2'!D74</f>
        <v>#REF!</v>
      </c>
      <c r="H293" s="992" t="e">
        <f>'[12]Diag msg 2'!E74</f>
        <v>#REF!</v>
      </c>
      <c r="I293" s="782"/>
      <c r="J293" s="782"/>
      <c r="K293" s="782"/>
      <c r="L293" s="782"/>
      <c r="M293" s="782"/>
      <c r="N293" s="782"/>
      <c r="O293" s="782"/>
      <c r="P293" s="782"/>
      <c r="Q293" s="782"/>
      <c r="R293" s="782"/>
      <c r="S293" s="782"/>
      <c r="T293" s="782"/>
      <c r="U293" s="782"/>
      <c r="V293" s="782"/>
      <c r="W293" s="782"/>
      <c r="X293" s="782"/>
      <c r="Y293" s="782"/>
      <c r="Z293" s="782"/>
      <c r="AA293" s="782"/>
      <c r="AB293" s="782"/>
      <c r="AC293" s="782"/>
      <c r="AD293" s="782"/>
      <c r="AE293" s="782"/>
      <c r="AF293" s="782"/>
    </row>
    <row r="294" spans="1:32" hidden="1">
      <c r="A294" s="782" t="e">
        <f>'[12]Diag msg 2'!A75</f>
        <v>#REF!</v>
      </c>
      <c r="B294" s="782"/>
      <c r="C294" s="990" t="e">
        <f>'[12]Diag msg 2'!C75</f>
        <v>#REF!</v>
      </c>
      <c r="D294" s="990"/>
      <c r="E294" s="990"/>
      <c r="F294" s="990"/>
      <c r="G294" s="991" t="e">
        <f>'[12]Diag msg 2'!D75</f>
        <v>#REF!</v>
      </c>
      <c r="H294" s="992" t="e">
        <f>'[12]Diag msg 2'!E75</f>
        <v>#REF!</v>
      </c>
      <c r="I294" s="782"/>
      <c r="J294" s="782"/>
      <c r="K294" s="782"/>
      <c r="L294" s="782"/>
      <c r="M294" s="782"/>
      <c r="N294" s="782"/>
      <c r="O294" s="782"/>
      <c r="P294" s="782"/>
      <c r="Q294" s="782"/>
      <c r="R294" s="782"/>
      <c r="S294" s="782"/>
      <c r="T294" s="782"/>
      <c r="U294" s="782"/>
      <c r="V294" s="782"/>
      <c r="W294" s="782"/>
      <c r="X294" s="782"/>
      <c r="Y294" s="782"/>
      <c r="Z294" s="782"/>
      <c r="AA294" s="782"/>
      <c r="AB294" s="782"/>
      <c r="AC294" s="782"/>
      <c r="AD294" s="782"/>
      <c r="AE294" s="782"/>
      <c r="AF294" s="782"/>
    </row>
    <row r="295" spans="1:32" hidden="1">
      <c r="A295" s="782" t="e">
        <f>'[12]Diag msg 2'!A76</f>
        <v>#REF!</v>
      </c>
      <c r="B295" s="782"/>
      <c r="C295" s="990" t="e">
        <f>'[12]Diag msg 2'!C76</f>
        <v>#REF!</v>
      </c>
      <c r="D295" s="990"/>
      <c r="E295" s="990"/>
      <c r="F295" s="990"/>
      <c r="G295" s="991" t="e">
        <f>'[12]Diag msg 2'!D76</f>
        <v>#REF!</v>
      </c>
      <c r="H295" s="992" t="e">
        <f>'[12]Diag msg 2'!E76</f>
        <v>#REF!</v>
      </c>
      <c r="I295" s="782"/>
      <c r="J295" s="782"/>
      <c r="K295" s="782"/>
      <c r="L295" s="782"/>
      <c r="M295" s="782"/>
      <c r="N295" s="782"/>
      <c r="O295" s="782"/>
      <c r="P295" s="782"/>
      <c r="Q295" s="782"/>
      <c r="R295" s="782"/>
      <c r="S295" s="782"/>
      <c r="T295" s="782"/>
      <c r="U295" s="782"/>
      <c r="V295" s="782"/>
      <c r="W295" s="782"/>
      <c r="X295" s="782"/>
      <c r="Y295" s="782"/>
      <c r="Z295" s="782"/>
      <c r="AA295" s="782"/>
      <c r="AB295" s="782"/>
      <c r="AC295" s="782"/>
      <c r="AD295" s="782"/>
      <c r="AE295" s="782"/>
      <c r="AF295" s="782"/>
    </row>
    <row r="296" spans="1:32" hidden="1">
      <c r="A296" s="782" t="e">
        <f>'[12]Diag msg 2'!A77</f>
        <v>#REF!</v>
      </c>
      <c r="B296" s="782"/>
      <c r="C296" s="990" t="e">
        <f>'[12]Diag msg 2'!C77</f>
        <v>#REF!</v>
      </c>
      <c r="D296" s="990"/>
      <c r="E296" s="990"/>
      <c r="F296" s="990"/>
      <c r="G296" s="991" t="e">
        <f>'[12]Diag msg 2'!D77</f>
        <v>#REF!</v>
      </c>
      <c r="H296" s="992" t="e">
        <f>'[12]Diag msg 2'!E77</f>
        <v>#REF!</v>
      </c>
      <c r="I296" s="782"/>
      <c r="J296" s="782"/>
      <c r="K296" s="782"/>
      <c r="L296" s="782"/>
      <c r="M296" s="782"/>
      <c r="N296" s="782"/>
      <c r="O296" s="782"/>
      <c r="P296" s="782"/>
      <c r="Q296" s="782"/>
      <c r="R296" s="782"/>
      <c r="S296" s="782"/>
      <c r="T296" s="782"/>
      <c r="U296" s="782"/>
      <c r="V296" s="782"/>
      <c r="W296" s="782"/>
      <c r="X296" s="782"/>
      <c r="Y296" s="782"/>
      <c r="Z296" s="782"/>
      <c r="AA296" s="782"/>
      <c r="AB296" s="782"/>
      <c r="AC296" s="782"/>
      <c r="AD296" s="782"/>
      <c r="AE296" s="782"/>
      <c r="AF296" s="782"/>
    </row>
    <row r="297" spans="1:32" hidden="1">
      <c r="A297" s="782" t="e">
        <f>'[12]Diag msg 2'!A78</f>
        <v>#REF!</v>
      </c>
      <c r="B297" s="782"/>
      <c r="C297" s="987" t="e">
        <f>'[12]Diag msg 2'!C78</f>
        <v>#REF!</v>
      </c>
      <c r="D297" s="987"/>
      <c r="E297" s="987"/>
      <c r="F297" s="987"/>
      <c r="G297" s="897" t="e">
        <f>'[12]Diag msg 2'!D78</f>
        <v>#REF!</v>
      </c>
      <c r="H297" s="989" t="e">
        <f>'[12]Diag msg 2'!E78</f>
        <v>#REF!</v>
      </c>
      <c r="I297" s="782"/>
      <c r="J297" s="782"/>
      <c r="K297" s="782"/>
      <c r="L297" s="782"/>
      <c r="M297" s="782"/>
      <c r="N297" s="782"/>
      <c r="O297" s="782"/>
      <c r="P297" s="782"/>
      <c r="Q297" s="782"/>
      <c r="R297" s="782"/>
      <c r="S297" s="782"/>
      <c r="T297" s="782"/>
      <c r="U297" s="782"/>
      <c r="V297" s="782"/>
      <c r="W297" s="782"/>
      <c r="X297" s="782"/>
      <c r="Y297" s="782"/>
      <c r="Z297" s="782"/>
      <c r="AA297" s="782"/>
      <c r="AB297" s="782"/>
      <c r="AC297" s="782"/>
      <c r="AD297" s="782"/>
      <c r="AE297" s="782"/>
      <c r="AF297" s="782"/>
    </row>
    <row r="298" spans="1:32" hidden="1">
      <c r="A298" s="782" t="e">
        <f>'[12]Diag msg 2'!A79</f>
        <v>#REF!</v>
      </c>
      <c r="B298" s="782"/>
      <c r="C298" s="987" t="e">
        <f>'[12]Diag msg 2'!C79</f>
        <v>#REF!</v>
      </c>
      <c r="D298" s="987"/>
      <c r="E298" s="987"/>
      <c r="F298" s="987"/>
      <c r="G298" s="897" t="e">
        <f>'[12]Diag msg 2'!D79</f>
        <v>#REF!</v>
      </c>
      <c r="H298" s="989" t="e">
        <f>'[12]Diag msg 2'!E79</f>
        <v>#REF!</v>
      </c>
      <c r="I298" s="782"/>
      <c r="J298" s="782"/>
      <c r="K298" s="782"/>
      <c r="L298" s="782"/>
      <c r="M298" s="782"/>
      <c r="N298" s="782"/>
      <c r="O298" s="782"/>
      <c r="P298" s="782"/>
      <c r="Q298" s="782"/>
      <c r="R298" s="782"/>
      <c r="S298" s="782"/>
      <c r="T298" s="782"/>
      <c r="U298" s="782"/>
      <c r="V298" s="782"/>
      <c r="W298" s="782"/>
      <c r="X298" s="782"/>
      <c r="Y298" s="782"/>
      <c r="Z298" s="782"/>
      <c r="AA298" s="782"/>
      <c r="AB298" s="782"/>
      <c r="AC298" s="782"/>
      <c r="AD298" s="782"/>
      <c r="AE298" s="782"/>
      <c r="AF298" s="782"/>
    </row>
    <row r="299" spans="1:32" hidden="1">
      <c r="A299" s="782" t="e">
        <f>'[12]Diag msg 2'!A80</f>
        <v>#REF!</v>
      </c>
      <c r="B299" s="782"/>
      <c r="C299" s="987" t="e">
        <f>'[12]Diag msg 2'!C80</f>
        <v>#REF!</v>
      </c>
      <c r="D299" s="987"/>
      <c r="E299" s="987"/>
      <c r="F299" s="987"/>
      <c r="G299" s="897" t="e">
        <f>'[12]Diag msg 2'!D80</f>
        <v>#REF!</v>
      </c>
      <c r="H299" s="989" t="e">
        <f>'[12]Diag msg 2'!E80</f>
        <v>#REF!</v>
      </c>
      <c r="I299" s="782"/>
      <c r="J299" s="782"/>
      <c r="K299" s="782"/>
      <c r="L299" s="782"/>
      <c r="M299" s="782"/>
      <c r="N299" s="782"/>
      <c r="O299" s="782"/>
      <c r="P299" s="782"/>
      <c r="Q299" s="782"/>
      <c r="R299" s="782"/>
      <c r="S299" s="782"/>
      <c r="T299" s="782"/>
      <c r="U299" s="782"/>
      <c r="V299" s="782"/>
      <c r="W299" s="782"/>
      <c r="X299" s="782"/>
      <c r="Y299" s="782"/>
      <c r="Z299" s="782"/>
      <c r="AA299" s="782"/>
      <c r="AB299" s="782"/>
      <c r="AC299" s="782"/>
      <c r="AD299" s="782"/>
      <c r="AE299" s="782"/>
      <c r="AF299" s="782"/>
    </row>
    <row r="300" spans="1:32" hidden="1">
      <c r="A300" s="782" t="e">
        <f>'[12]Diag msg 2'!A81</f>
        <v>#REF!</v>
      </c>
      <c r="B300" s="782"/>
      <c r="C300" s="987" t="e">
        <f>'[12]Diag msg 2'!C81</f>
        <v>#REF!</v>
      </c>
      <c r="D300" s="987"/>
      <c r="E300" s="987"/>
      <c r="F300" s="987"/>
      <c r="G300" s="897" t="e">
        <f>'[12]Diag msg 2'!D81</f>
        <v>#REF!</v>
      </c>
      <c r="H300" s="989" t="e">
        <f>'[12]Diag msg 2'!E81</f>
        <v>#REF!</v>
      </c>
      <c r="I300" s="782"/>
      <c r="J300" s="782"/>
      <c r="K300" s="782"/>
      <c r="L300" s="782"/>
      <c r="M300" s="782"/>
      <c r="N300" s="782"/>
      <c r="O300" s="782"/>
      <c r="P300" s="782"/>
      <c r="Q300" s="782"/>
      <c r="R300" s="782"/>
      <c r="S300" s="782"/>
      <c r="T300" s="782"/>
      <c r="U300" s="782"/>
      <c r="V300" s="782"/>
      <c r="W300" s="782"/>
      <c r="X300" s="782"/>
      <c r="Y300" s="782"/>
      <c r="Z300" s="782"/>
      <c r="AA300" s="782"/>
      <c r="AB300" s="782"/>
      <c r="AC300" s="782"/>
      <c r="AD300" s="782"/>
      <c r="AE300" s="782"/>
      <c r="AF300" s="782"/>
    </row>
    <row r="301" spans="1:32" hidden="1">
      <c r="A301" s="782" t="e">
        <f>'[12]Diag msg 2'!A82</f>
        <v>#REF!</v>
      </c>
      <c r="B301" s="782"/>
      <c r="C301" s="990" t="e">
        <f>'[12]Diag msg 2'!C82</f>
        <v>#REF!</v>
      </c>
      <c r="D301" s="990"/>
      <c r="E301" s="990"/>
      <c r="F301" s="990"/>
      <c r="G301" s="991" t="e">
        <f>'[12]Diag msg 2'!D82</f>
        <v>#REF!</v>
      </c>
      <c r="H301" s="992" t="e">
        <f>'[12]Diag msg 2'!E82</f>
        <v>#REF!</v>
      </c>
      <c r="I301" s="782"/>
      <c r="J301" s="782"/>
      <c r="K301" s="782"/>
      <c r="L301" s="782"/>
      <c r="M301" s="782"/>
      <c r="N301" s="782"/>
      <c r="O301" s="782"/>
      <c r="P301" s="782"/>
      <c r="Q301" s="782"/>
      <c r="R301" s="782"/>
      <c r="S301" s="782"/>
      <c r="T301" s="782"/>
      <c r="U301" s="782"/>
      <c r="V301" s="782"/>
      <c r="W301" s="782"/>
      <c r="X301" s="782"/>
      <c r="Y301" s="782"/>
      <c r="Z301" s="782"/>
      <c r="AA301" s="782"/>
      <c r="AB301" s="782"/>
      <c r="AC301" s="782"/>
      <c r="AD301" s="782"/>
      <c r="AE301" s="782"/>
      <c r="AF301" s="782"/>
    </row>
    <row r="302" spans="1:32" hidden="1">
      <c r="A302" s="782" t="e">
        <f>'[12]Diag msg 2'!A83</f>
        <v>#REF!</v>
      </c>
      <c r="B302" s="782"/>
      <c r="C302" s="990" t="e">
        <f>'[12]Diag msg 2'!C83</f>
        <v>#REF!</v>
      </c>
      <c r="D302" s="990"/>
      <c r="E302" s="990"/>
      <c r="F302" s="990"/>
      <c r="G302" s="991" t="e">
        <f>'[12]Diag msg 2'!D83</f>
        <v>#REF!</v>
      </c>
      <c r="H302" s="992" t="e">
        <f>'[12]Diag msg 2'!E83</f>
        <v>#REF!</v>
      </c>
      <c r="I302" s="782"/>
      <c r="J302" s="782"/>
      <c r="K302" s="782"/>
      <c r="L302" s="782"/>
      <c r="M302" s="782"/>
      <c r="N302" s="782"/>
      <c r="O302" s="782"/>
      <c r="P302" s="782"/>
      <c r="Q302" s="782"/>
      <c r="R302" s="782"/>
      <c r="S302" s="782"/>
      <c r="T302" s="782"/>
      <c r="U302" s="782"/>
      <c r="V302" s="782"/>
      <c r="W302" s="782"/>
      <c r="X302" s="782"/>
      <c r="Y302" s="782"/>
      <c r="Z302" s="782"/>
      <c r="AA302" s="782"/>
      <c r="AB302" s="782"/>
      <c r="AC302" s="782"/>
      <c r="AD302" s="782"/>
      <c r="AE302" s="782"/>
      <c r="AF302" s="782"/>
    </row>
    <row r="303" spans="1:32" hidden="1">
      <c r="A303" s="782" t="e">
        <f>'[12]Diag msg 2'!A84</f>
        <v>#REF!</v>
      </c>
      <c r="B303" s="782"/>
      <c r="C303" s="990" t="e">
        <f>'[12]Diag msg 2'!C84</f>
        <v>#REF!</v>
      </c>
      <c r="D303" s="990"/>
      <c r="E303" s="990"/>
      <c r="F303" s="990"/>
      <c r="G303" s="991" t="e">
        <f>'[12]Diag msg 2'!D84</f>
        <v>#REF!</v>
      </c>
      <c r="H303" s="992" t="e">
        <f>'[12]Diag msg 2'!E84</f>
        <v>#REF!</v>
      </c>
      <c r="I303" s="782"/>
      <c r="J303" s="782"/>
      <c r="K303" s="782"/>
      <c r="L303" s="782"/>
      <c r="M303" s="782"/>
      <c r="N303" s="782"/>
      <c r="O303" s="782"/>
      <c r="P303" s="782"/>
      <c r="Q303" s="782"/>
      <c r="R303" s="782"/>
      <c r="S303" s="782"/>
      <c r="T303" s="782"/>
      <c r="U303" s="782"/>
      <c r="V303" s="782"/>
      <c r="W303" s="782"/>
      <c r="X303" s="782"/>
      <c r="Y303" s="782"/>
      <c r="Z303" s="782"/>
      <c r="AA303" s="782"/>
      <c r="AB303" s="782"/>
      <c r="AC303" s="782"/>
      <c r="AD303" s="782"/>
      <c r="AE303" s="782"/>
      <c r="AF303" s="782"/>
    </row>
    <row r="304" spans="1:32" hidden="1">
      <c r="A304" s="782" t="e">
        <f>'[12]Diag msg 2'!A85</f>
        <v>#REF!</v>
      </c>
      <c r="B304" s="782"/>
      <c r="C304" s="990" t="e">
        <f>'[12]Diag msg 2'!C85</f>
        <v>#REF!</v>
      </c>
      <c r="D304" s="990"/>
      <c r="E304" s="990"/>
      <c r="F304" s="990"/>
      <c r="G304" s="991" t="e">
        <f>'[12]Diag msg 2'!D85</f>
        <v>#REF!</v>
      </c>
      <c r="H304" s="992" t="e">
        <f>'[12]Diag msg 2'!E85</f>
        <v>#REF!</v>
      </c>
      <c r="I304" s="782"/>
      <c r="J304" s="782"/>
      <c r="K304" s="782"/>
      <c r="L304" s="782"/>
      <c r="M304" s="782"/>
      <c r="N304" s="782"/>
      <c r="O304" s="782"/>
      <c r="P304" s="782"/>
      <c r="Q304" s="782"/>
      <c r="R304" s="782"/>
      <c r="S304" s="782"/>
      <c r="T304" s="782"/>
      <c r="U304" s="782"/>
      <c r="V304" s="782"/>
      <c r="W304" s="782"/>
      <c r="X304" s="782"/>
      <c r="Y304" s="782"/>
      <c r="Z304" s="782"/>
      <c r="AA304" s="782"/>
      <c r="AB304" s="782"/>
      <c r="AC304" s="782"/>
      <c r="AD304" s="782"/>
      <c r="AE304" s="782"/>
      <c r="AF304" s="782"/>
    </row>
    <row r="305" spans="1:32" hidden="1">
      <c r="A305" s="782" t="e">
        <f>'[12]Diag msg 2'!A86</f>
        <v>#REF!</v>
      </c>
      <c r="B305" s="782"/>
      <c r="C305" s="987" t="e">
        <f>'[12]Diag msg 2'!C86</f>
        <v>#REF!</v>
      </c>
      <c r="D305" s="987"/>
      <c r="E305" s="987"/>
      <c r="F305" s="987"/>
      <c r="G305" s="897" t="e">
        <f>'[12]Diag msg 2'!D86</f>
        <v>#REF!</v>
      </c>
      <c r="H305" s="989" t="e">
        <f>'[12]Diag msg 2'!E86</f>
        <v>#REF!</v>
      </c>
      <c r="I305" s="782"/>
      <c r="J305" s="782"/>
      <c r="K305" s="782"/>
      <c r="L305" s="782"/>
      <c r="M305" s="782"/>
      <c r="N305" s="782"/>
      <c r="O305" s="782"/>
      <c r="P305" s="782"/>
      <c r="Q305" s="782"/>
      <c r="R305" s="782"/>
      <c r="S305" s="782"/>
      <c r="T305" s="782"/>
      <c r="U305" s="782"/>
      <c r="V305" s="782"/>
      <c r="W305" s="782"/>
      <c r="X305" s="782"/>
      <c r="Y305" s="782"/>
      <c r="Z305" s="782"/>
      <c r="AA305" s="782"/>
      <c r="AB305" s="782"/>
      <c r="AC305" s="782"/>
      <c r="AD305" s="782"/>
      <c r="AE305" s="782"/>
      <c r="AF305" s="782"/>
    </row>
    <row r="306" spans="1:32" hidden="1">
      <c r="A306" s="782" t="e">
        <f>'[12]Diag msg 2'!A87</f>
        <v>#REF!</v>
      </c>
      <c r="B306" s="782"/>
      <c r="C306" s="987" t="e">
        <f>'[12]Diag msg 2'!C87</f>
        <v>#REF!</v>
      </c>
      <c r="D306" s="987"/>
      <c r="E306" s="987"/>
      <c r="F306" s="987"/>
      <c r="G306" s="897" t="e">
        <f>'[12]Diag msg 2'!D87</f>
        <v>#REF!</v>
      </c>
      <c r="H306" s="989" t="e">
        <f>'[12]Diag msg 2'!E87</f>
        <v>#REF!</v>
      </c>
      <c r="I306" s="782"/>
      <c r="J306" s="782"/>
      <c r="K306" s="782"/>
      <c r="L306" s="782"/>
      <c r="M306" s="782"/>
      <c r="N306" s="782"/>
      <c r="O306" s="782"/>
      <c r="P306" s="782"/>
      <c r="Q306" s="782"/>
      <c r="R306" s="782"/>
      <c r="S306" s="782"/>
      <c r="T306" s="782"/>
      <c r="U306" s="782"/>
      <c r="V306" s="782"/>
      <c r="W306" s="782"/>
      <c r="X306" s="782"/>
      <c r="Y306" s="782"/>
      <c r="Z306" s="782"/>
      <c r="AA306" s="782"/>
      <c r="AB306" s="782"/>
      <c r="AC306" s="782"/>
      <c r="AD306" s="782"/>
      <c r="AE306" s="782"/>
      <c r="AF306" s="782"/>
    </row>
    <row r="307" spans="1:32" hidden="1">
      <c r="A307" s="782" t="e">
        <f>'[12]Diag msg 2'!A88</f>
        <v>#REF!</v>
      </c>
      <c r="B307" s="782"/>
      <c r="C307" s="987" t="e">
        <f>'[12]Diag msg 2'!C88</f>
        <v>#REF!</v>
      </c>
      <c r="D307" s="987"/>
      <c r="E307" s="987"/>
      <c r="F307" s="987"/>
      <c r="G307" s="897" t="e">
        <f>'[12]Diag msg 2'!D88</f>
        <v>#REF!</v>
      </c>
      <c r="H307" s="989" t="e">
        <f>'[12]Diag msg 2'!E88</f>
        <v>#REF!</v>
      </c>
      <c r="I307" s="782"/>
      <c r="J307" s="782"/>
      <c r="K307" s="782"/>
      <c r="L307" s="782"/>
      <c r="M307" s="782"/>
      <c r="N307" s="782"/>
      <c r="O307" s="782"/>
      <c r="P307" s="782"/>
      <c r="Q307" s="782"/>
      <c r="R307" s="782"/>
      <c r="S307" s="782"/>
      <c r="T307" s="782"/>
      <c r="U307" s="782"/>
      <c r="V307" s="782"/>
      <c r="W307" s="782"/>
      <c r="X307" s="782"/>
      <c r="Y307" s="782"/>
      <c r="Z307" s="782"/>
      <c r="AA307" s="782"/>
      <c r="AB307" s="782"/>
      <c r="AC307" s="782"/>
      <c r="AD307" s="782"/>
      <c r="AE307" s="782"/>
      <c r="AF307" s="782"/>
    </row>
    <row r="308" spans="1:32" hidden="1">
      <c r="A308" s="782" t="e">
        <f>'[12]Diag msg 2'!A89</f>
        <v>#REF!</v>
      </c>
      <c r="B308" s="782"/>
      <c r="C308" s="987" t="e">
        <f>'[12]Diag msg 2'!C89</f>
        <v>#REF!</v>
      </c>
      <c r="D308" s="987"/>
      <c r="E308" s="987"/>
      <c r="F308" s="987"/>
      <c r="G308" s="897" t="e">
        <f>'[12]Diag msg 2'!D89</f>
        <v>#REF!</v>
      </c>
      <c r="H308" s="989" t="e">
        <f>'[12]Diag msg 2'!E89</f>
        <v>#REF!</v>
      </c>
      <c r="I308" s="782"/>
      <c r="J308" s="782"/>
      <c r="K308" s="782"/>
      <c r="L308" s="782"/>
      <c r="M308" s="782"/>
      <c r="N308" s="782"/>
      <c r="O308" s="782"/>
      <c r="P308" s="782"/>
      <c r="Q308" s="782"/>
      <c r="R308" s="782"/>
      <c r="S308" s="782"/>
      <c r="T308" s="782"/>
      <c r="U308" s="782"/>
      <c r="V308" s="782"/>
      <c r="W308" s="782"/>
      <c r="X308" s="782"/>
      <c r="Y308" s="782"/>
      <c r="Z308" s="782"/>
      <c r="AA308" s="782"/>
      <c r="AB308" s="782"/>
      <c r="AC308" s="782"/>
      <c r="AD308" s="782"/>
      <c r="AE308" s="782"/>
      <c r="AF308" s="782"/>
    </row>
    <row r="309" spans="1:32" hidden="1">
      <c r="A309" s="782" t="e">
        <f>'[12]Diag msg 2'!A90</f>
        <v>#REF!</v>
      </c>
      <c r="B309" s="782"/>
      <c r="C309" s="987" t="e">
        <f>'[12]Diag msg 2'!C90</f>
        <v>#REF!</v>
      </c>
      <c r="D309" s="987"/>
      <c r="E309" s="987"/>
      <c r="F309" s="987"/>
      <c r="G309" s="897" t="e">
        <f>'[12]Diag msg 2'!D90</f>
        <v>#REF!</v>
      </c>
      <c r="H309" s="993" t="e">
        <f>'[12]Diag msg 2'!E90</f>
        <v>#REF!</v>
      </c>
      <c r="I309" s="782"/>
      <c r="J309" s="782"/>
      <c r="K309" s="782"/>
      <c r="L309" s="782"/>
      <c r="M309" s="782"/>
      <c r="N309" s="782"/>
      <c r="O309" s="782"/>
      <c r="P309" s="782"/>
      <c r="Q309" s="782"/>
      <c r="R309" s="782"/>
      <c r="S309" s="782"/>
      <c r="T309" s="782"/>
      <c r="U309" s="782"/>
      <c r="V309" s="782"/>
      <c r="W309" s="782"/>
      <c r="X309" s="782"/>
      <c r="Y309" s="782"/>
      <c r="Z309" s="782"/>
      <c r="AA309" s="782"/>
      <c r="AB309" s="782"/>
      <c r="AC309" s="782"/>
      <c r="AD309" s="782"/>
      <c r="AE309" s="782"/>
      <c r="AF309" s="782"/>
    </row>
    <row r="310" spans="1:32" hidden="1">
      <c r="A310" s="782" t="e">
        <f>'[12]Diag msg 2'!A91</f>
        <v>#REF!</v>
      </c>
      <c r="B310" s="782"/>
      <c r="C310" s="987" t="e">
        <f>'[12]Diag msg 2'!C91</f>
        <v>#REF!</v>
      </c>
      <c r="D310" s="987"/>
      <c r="E310" s="987"/>
      <c r="F310" s="987"/>
      <c r="G310" s="897" t="e">
        <f>'[12]Diag msg 2'!D91</f>
        <v>#REF!</v>
      </c>
      <c r="H310" s="989" t="e">
        <f>'[12]Diag msg 2'!E91</f>
        <v>#REF!</v>
      </c>
      <c r="I310" s="782"/>
      <c r="J310" s="782"/>
      <c r="K310" s="782"/>
      <c r="L310" s="782"/>
      <c r="M310" s="782"/>
      <c r="N310" s="782"/>
      <c r="O310" s="782"/>
      <c r="P310" s="782"/>
      <c r="Q310" s="782"/>
      <c r="R310" s="782"/>
      <c r="S310" s="782"/>
      <c r="T310" s="782"/>
      <c r="U310" s="782"/>
      <c r="V310" s="782"/>
      <c r="W310" s="782"/>
      <c r="X310" s="782"/>
      <c r="Y310" s="782"/>
      <c r="Z310" s="782"/>
      <c r="AA310" s="782"/>
      <c r="AB310" s="782"/>
      <c r="AC310" s="782"/>
      <c r="AD310" s="782"/>
      <c r="AE310" s="782"/>
      <c r="AF310" s="782"/>
    </row>
    <row r="311" spans="1:32" hidden="1">
      <c r="A311" s="782" t="e">
        <f>'[12]Diag msg 2'!A92</f>
        <v>#REF!</v>
      </c>
      <c r="B311" s="782"/>
      <c r="C311" s="987" t="e">
        <f>'[12]Diag msg 2'!C92</f>
        <v>#REF!</v>
      </c>
      <c r="D311" s="987"/>
      <c r="E311" s="987"/>
      <c r="F311" s="987"/>
      <c r="G311" s="897" t="e">
        <f>'[12]Diag msg 2'!D92</f>
        <v>#REF!</v>
      </c>
      <c r="H311" s="989" t="e">
        <f>'[12]Diag msg 2'!E92</f>
        <v>#REF!</v>
      </c>
      <c r="I311" s="782"/>
      <c r="J311" s="782"/>
      <c r="K311" s="782"/>
      <c r="L311" s="782"/>
      <c r="M311" s="782"/>
      <c r="N311" s="782"/>
      <c r="O311" s="782"/>
      <c r="P311" s="782"/>
      <c r="Q311" s="782"/>
      <c r="R311" s="782"/>
      <c r="S311" s="782"/>
      <c r="T311" s="782"/>
      <c r="U311" s="782"/>
      <c r="V311" s="782"/>
      <c r="W311" s="782"/>
      <c r="X311" s="782"/>
      <c r="Y311" s="782"/>
      <c r="Z311" s="782"/>
      <c r="AA311" s="782"/>
      <c r="AB311" s="782"/>
      <c r="AC311" s="782"/>
      <c r="AD311" s="782"/>
      <c r="AE311" s="782"/>
      <c r="AF311" s="782"/>
    </row>
    <row r="312" spans="1:32" hidden="1">
      <c r="A312" s="782" t="e">
        <f>'[12]Diag msg 2'!A93</f>
        <v>#REF!</v>
      </c>
      <c r="B312" s="782"/>
      <c r="C312" s="987" t="e">
        <f>'[12]Diag msg 2'!C93</f>
        <v>#REF!</v>
      </c>
      <c r="D312" s="987"/>
      <c r="E312" s="987"/>
      <c r="F312" s="987"/>
      <c r="G312" s="897" t="e">
        <f>'[12]Diag msg 2'!D93</f>
        <v>#REF!</v>
      </c>
      <c r="H312" s="989" t="e">
        <f>'[12]Diag msg 2'!E93</f>
        <v>#REF!</v>
      </c>
      <c r="I312" s="782"/>
      <c r="J312" s="782"/>
      <c r="K312" s="782"/>
      <c r="L312" s="782"/>
      <c r="M312" s="782"/>
      <c r="N312" s="782"/>
      <c r="O312" s="782"/>
      <c r="P312" s="782"/>
      <c r="Q312" s="782"/>
      <c r="R312" s="782"/>
      <c r="S312" s="782"/>
      <c r="T312" s="782"/>
      <c r="U312" s="782"/>
      <c r="V312" s="782"/>
      <c r="W312" s="782"/>
      <c r="X312" s="782"/>
      <c r="Y312" s="782"/>
      <c r="Z312" s="782"/>
      <c r="AA312" s="782"/>
      <c r="AB312" s="782"/>
      <c r="AC312" s="782"/>
      <c r="AD312" s="782"/>
      <c r="AE312" s="782"/>
      <c r="AF312" s="782"/>
    </row>
    <row r="313" spans="1:32" hidden="1">
      <c r="A313" s="782" t="e">
        <f>'[12]Diag msg 2'!A94</f>
        <v>#REF!</v>
      </c>
      <c r="B313" s="782"/>
      <c r="C313" s="987" t="e">
        <f>'[12]Diag msg 2'!C94</f>
        <v>#REF!</v>
      </c>
      <c r="D313" s="987"/>
      <c r="E313" s="987"/>
      <c r="F313" s="987"/>
      <c r="G313" s="897" t="e">
        <f>'[12]Diag msg 2'!D94</f>
        <v>#REF!</v>
      </c>
      <c r="H313" s="989" t="e">
        <f>'[12]Diag msg 2'!E94</f>
        <v>#REF!</v>
      </c>
      <c r="I313" s="782"/>
      <c r="J313" s="782"/>
      <c r="K313" s="782"/>
      <c r="L313" s="782"/>
      <c r="M313" s="782"/>
      <c r="N313" s="782"/>
      <c r="O313" s="782"/>
      <c r="P313" s="782"/>
      <c r="Q313" s="782"/>
      <c r="R313" s="782"/>
      <c r="S313" s="782"/>
      <c r="T313" s="782"/>
      <c r="U313" s="782"/>
      <c r="V313" s="782"/>
      <c r="W313" s="782"/>
      <c r="X313" s="782"/>
      <c r="Y313" s="782"/>
      <c r="Z313" s="782"/>
      <c r="AA313" s="782"/>
      <c r="AB313" s="782"/>
      <c r="AC313" s="782"/>
      <c r="AD313" s="782"/>
      <c r="AE313" s="782"/>
      <c r="AF313" s="782"/>
    </row>
    <row r="314" spans="1:32" hidden="1">
      <c r="A314" s="782" t="e">
        <f>'[12]Diag msg 2'!A95</f>
        <v>#REF!</v>
      </c>
      <c r="B314" s="782"/>
      <c r="C314" s="987" t="e">
        <f>'[12]Diag msg 2'!C95</f>
        <v>#REF!</v>
      </c>
      <c r="D314" s="987"/>
      <c r="E314" s="987"/>
      <c r="F314" s="987"/>
      <c r="G314" s="897" t="e">
        <f>'[12]Diag msg 2'!D95</f>
        <v>#REF!</v>
      </c>
      <c r="H314" s="989" t="e">
        <f>'[12]Diag msg 2'!E95</f>
        <v>#REF!</v>
      </c>
      <c r="I314" s="782"/>
      <c r="J314" s="782"/>
      <c r="K314" s="782"/>
      <c r="L314" s="782"/>
      <c r="M314" s="782"/>
      <c r="N314" s="782"/>
      <c r="O314" s="782"/>
      <c r="P314" s="782"/>
      <c r="Q314" s="782"/>
      <c r="R314" s="782"/>
      <c r="S314" s="782"/>
      <c r="T314" s="782"/>
      <c r="U314" s="782"/>
      <c r="V314" s="782"/>
      <c r="W314" s="782"/>
      <c r="X314" s="782"/>
      <c r="Y314" s="782"/>
      <c r="Z314" s="782"/>
      <c r="AA314" s="782"/>
      <c r="AB314" s="782"/>
      <c r="AC314" s="782"/>
      <c r="AD314" s="782"/>
      <c r="AE314" s="782"/>
      <c r="AF314" s="782"/>
    </row>
    <row r="315" spans="1:32" hidden="1">
      <c r="A315" s="782" t="e">
        <f>'[12]Diag msg 2'!A96</f>
        <v>#REF!</v>
      </c>
      <c r="B315" s="782"/>
      <c r="C315" s="987" t="e">
        <f>'[12]Diag msg 2'!C96</f>
        <v>#REF!</v>
      </c>
      <c r="D315" s="987"/>
      <c r="E315" s="987"/>
      <c r="F315" s="987"/>
      <c r="G315" s="897" t="e">
        <f>'[12]Diag msg 2'!D96</f>
        <v>#REF!</v>
      </c>
      <c r="H315" s="989" t="e">
        <f>'[12]Diag msg 2'!E96</f>
        <v>#REF!</v>
      </c>
      <c r="I315" s="782"/>
      <c r="J315" s="782"/>
      <c r="K315" s="782"/>
      <c r="L315" s="782"/>
      <c r="M315" s="782"/>
      <c r="N315" s="782"/>
      <c r="O315" s="782"/>
      <c r="P315" s="782"/>
      <c r="Q315" s="782"/>
      <c r="R315" s="782"/>
      <c r="S315" s="782"/>
      <c r="T315" s="782"/>
      <c r="U315" s="782"/>
      <c r="V315" s="782"/>
      <c r="W315" s="782"/>
      <c r="X315" s="782"/>
      <c r="Y315" s="782"/>
      <c r="Z315" s="782"/>
      <c r="AA315" s="782"/>
      <c r="AB315" s="782"/>
      <c r="AC315" s="782"/>
      <c r="AD315" s="782"/>
      <c r="AE315" s="782"/>
      <c r="AF315" s="782"/>
    </row>
    <row r="316" spans="1:32" hidden="1">
      <c r="A316" s="782" t="e">
        <f>'[12]Diag msg 2'!A97</f>
        <v>#REF!</v>
      </c>
      <c r="B316" s="782"/>
      <c r="C316" s="987" t="e">
        <f>'[12]Diag msg 2'!C97</f>
        <v>#REF!</v>
      </c>
      <c r="D316" s="987"/>
      <c r="E316" s="987"/>
      <c r="F316" s="987"/>
      <c r="G316" s="897" t="e">
        <f>'[12]Diag msg 2'!D97</f>
        <v>#REF!</v>
      </c>
      <c r="H316" s="989" t="e">
        <f>'[12]Diag msg 2'!E97</f>
        <v>#REF!</v>
      </c>
      <c r="I316" s="782"/>
      <c r="J316" s="782"/>
      <c r="K316" s="782"/>
      <c r="L316" s="782"/>
      <c r="M316" s="782"/>
      <c r="N316" s="782"/>
      <c r="O316" s="782"/>
      <c r="P316" s="782"/>
      <c r="Q316" s="782"/>
      <c r="R316" s="782"/>
      <c r="S316" s="782"/>
      <c r="T316" s="782"/>
      <c r="U316" s="782"/>
      <c r="V316" s="782"/>
      <c r="W316" s="782"/>
      <c r="X316" s="782"/>
      <c r="Y316" s="782"/>
      <c r="Z316" s="782"/>
      <c r="AA316" s="782"/>
      <c r="AB316" s="782"/>
      <c r="AC316" s="782"/>
      <c r="AD316" s="782"/>
      <c r="AE316" s="782"/>
      <c r="AF316" s="782"/>
    </row>
    <row r="317" spans="1:32" hidden="1">
      <c r="A317" s="782" t="e">
        <f>'[12]Diag msg 2'!A98</f>
        <v>#REF!</v>
      </c>
      <c r="B317" s="782"/>
      <c r="C317" s="987" t="e">
        <f>'[12]Diag msg 2'!C98</f>
        <v>#REF!</v>
      </c>
      <c r="D317" s="987"/>
      <c r="E317" s="987"/>
      <c r="F317" s="987"/>
      <c r="G317" s="897" t="e">
        <f>'[12]Diag msg 2'!D98</f>
        <v>#REF!</v>
      </c>
      <c r="H317" s="994" t="e">
        <f>'[12]Diag msg 2'!E98</f>
        <v>#REF!</v>
      </c>
      <c r="I317" s="782"/>
      <c r="J317" s="782"/>
      <c r="K317" s="782"/>
      <c r="L317" s="782"/>
      <c r="M317" s="782"/>
      <c r="N317" s="782"/>
      <c r="O317" s="782"/>
      <c r="P317" s="782"/>
      <c r="Q317" s="782"/>
      <c r="R317" s="782"/>
      <c r="S317" s="782"/>
      <c r="T317" s="782"/>
      <c r="U317" s="782"/>
      <c r="V317" s="782"/>
      <c r="W317" s="782"/>
      <c r="X317" s="782"/>
      <c r="Y317" s="782"/>
      <c r="Z317" s="782"/>
      <c r="AA317" s="782"/>
      <c r="AB317" s="782"/>
      <c r="AC317" s="782"/>
      <c r="AD317" s="782"/>
      <c r="AE317" s="782"/>
      <c r="AF317" s="782"/>
    </row>
    <row r="318" spans="1:32" hidden="1">
      <c r="A318" s="782" t="e">
        <f>'[12]Diag msg 2'!A99</f>
        <v>#REF!</v>
      </c>
      <c r="B318" s="782"/>
      <c r="C318" s="987" t="e">
        <f>'[12]Diag msg 2'!C99</f>
        <v>#REF!</v>
      </c>
      <c r="D318" s="987"/>
      <c r="E318" s="987"/>
      <c r="F318" s="987"/>
      <c r="G318" s="897" t="e">
        <f>'[12]Diag msg 2'!D99</f>
        <v>#REF!</v>
      </c>
      <c r="H318" s="995"/>
      <c r="I318" s="782"/>
      <c r="J318" s="782"/>
      <c r="K318" s="782"/>
      <c r="L318" s="782"/>
      <c r="M318" s="782"/>
      <c r="N318" s="782"/>
      <c r="O318" s="782"/>
      <c r="P318" s="782"/>
      <c r="Q318" s="782"/>
      <c r="R318" s="782"/>
      <c r="S318" s="782"/>
      <c r="T318" s="782"/>
      <c r="U318" s="782"/>
      <c r="V318" s="782"/>
      <c r="W318" s="782"/>
      <c r="X318" s="782"/>
      <c r="Y318" s="782"/>
      <c r="Z318" s="782"/>
      <c r="AA318" s="782"/>
      <c r="AB318" s="782"/>
      <c r="AC318" s="782"/>
      <c r="AD318" s="782"/>
      <c r="AE318" s="782"/>
      <c r="AF318" s="782"/>
    </row>
    <row r="319" spans="1:32" hidden="1">
      <c r="A319" s="782" t="e">
        <f>'[12]Diag msg 2'!A100</f>
        <v>#REF!</v>
      </c>
      <c r="B319" s="782"/>
      <c r="C319" s="987" t="e">
        <f>'[12]Diag msg 2'!C100</f>
        <v>#REF!</v>
      </c>
      <c r="D319" s="987"/>
      <c r="E319" s="987"/>
      <c r="F319" s="987"/>
      <c r="G319" s="897" t="e">
        <f>'[12]Diag msg 2'!D100</f>
        <v>#REF!</v>
      </c>
      <c r="H319" s="996" t="e">
        <f>'[12]Diag msg 2'!E100</f>
        <v>#REF!</v>
      </c>
      <c r="I319" s="782"/>
      <c r="J319" s="782"/>
      <c r="K319" s="782"/>
      <c r="L319" s="782"/>
      <c r="M319" s="782"/>
      <c r="N319" s="782"/>
      <c r="O319" s="782"/>
      <c r="P319" s="782"/>
      <c r="Q319" s="782"/>
      <c r="R319" s="782"/>
      <c r="S319" s="782"/>
      <c r="T319" s="782"/>
      <c r="U319" s="782"/>
      <c r="V319" s="782"/>
      <c r="W319" s="782"/>
      <c r="X319" s="782"/>
      <c r="Y319" s="782"/>
      <c r="Z319" s="782"/>
      <c r="AA319" s="782"/>
      <c r="AB319" s="782"/>
      <c r="AC319" s="782"/>
      <c r="AD319" s="782"/>
      <c r="AE319" s="782"/>
      <c r="AF319" s="782"/>
    </row>
    <row r="320" spans="1:32" hidden="1">
      <c r="A320" s="782" t="e">
        <f>'[12]Diag msg 2'!A101</f>
        <v>#REF!</v>
      </c>
      <c r="B320" s="782"/>
      <c r="C320" s="987" t="e">
        <f>'[12]Diag msg 2'!C101</f>
        <v>#REF!</v>
      </c>
      <c r="D320" s="987"/>
      <c r="E320" s="987"/>
      <c r="F320" s="987"/>
      <c r="G320" s="897" t="e">
        <f>'[12]Diag msg 2'!D101</f>
        <v>#REF!</v>
      </c>
      <c r="H320" s="997"/>
      <c r="I320" s="782"/>
      <c r="J320" s="782"/>
      <c r="K320" s="782"/>
      <c r="L320" s="782"/>
      <c r="M320" s="782"/>
      <c r="N320" s="782"/>
      <c r="O320" s="782"/>
      <c r="P320" s="782"/>
      <c r="Q320" s="782"/>
      <c r="R320" s="782"/>
      <c r="S320" s="782"/>
      <c r="T320" s="782"/>
      <c r="U320" s="782"/>
      <c r="V320" s="782"/>
      <c r="W320" s="782"/>
      <c r="X320" s="782"/>
      <c r="Y320" s="782"/>
      <c r="Z320" s="782"/>
      <c r="AA320" s="782"/>
      <c r="AB320" s="782"/>
      <c r="AC320" s="782"/>
      <c r="AD320" s="782"/>
      <c r="AE320" s="782"/>
      <c r="AF320" s="782"/>
    </row>
    <row r="321" spans="1:32" hidden="1">
      <c r="A321" s="782" t="e">
        <f>'[12]Diag msg 2'!A102</f>
        <v>#REF!</v>
      </c>
      <c r="B321" s="782"/>
      <c r="C321" s="987" t="e">
        <f>'[12]Diag msg 2'!C102</f>
        <v>#REF!</v>
      </c>
      <c r="D321" s="987"/>
      <c r="E321" s="987"/>
      <c r="F321" s="987"/>
      <c r="G321" s="897" t="e">
        <f>'[12]Diag msg 2'!D102</f>
        <v>#REF!</v>
      </c>
      <c r="H321" s="996" t="e">
        <f>'[12]Diag msg 2'!E102</f>
        <v>#REF!</v>
      </c>
      <c r="I321" s="782"/>
      <c r="J321" s="782"/>
      <c r="K321" s="782"/>
      <c r="L321" s="782"/>
      <c r="M321" s="782"/>
      <c r="N321" s="782"/>
      <c r="O321" s="782"/>
      <c r="P321" s="782"/>
      <c r="Q321" s="782"/>
      <c r="R321" s="782"/>
      <c r="S321" s="782"/>
      <c r="T321" s="782"/>
      <c r="U321" s="782"/>
      <c r="V321" s="782"/>
      <c r="W321" s="782"/>
      <c r="X321" s="782"/>
      <c r="Y321" s="782"/>
      <c r="Z321" s="782"/>
      <c r="AA321" s="782"/>
      <c r="AB321" s="782"/>
      <c r="AC321" s="782"/>
      <c r="AD321" s="782"/>
      <c r="AE321" s="782"/>
      <c r="AF321" s="782"/>
    </row>
    <row r="322" spans="1:32" hidden="1">
      <c r="A322" s="782" t="e">
        <f>'[12]Diag msg 2'!A103</f>
        <v>#REF!</v>
      </c>
      <c r="B322" s="782"/>
      <c r="C322" s="987" t="e">
        <f>'[12]Diag msg 2'!C103</f>
        <v>#REF!</v>
      </c>
      <c r="D322" s="987"/>
      <c r="E322" s="987"/>
      <c r="F322" s="987"/>
      <c r="G322" s="897" t="e">
        <f>'[12]Diag msg 2'!D103</f>
        <v>#REF!</v>
      </c>
      <c r="H322" s="997"/>
      <c r="I322" s="782"/>
      <c r="J322" s="782"/>
      <c r="K322" s="782"/>
      <c r="L322" s="782"/>
      <c r="M322" s="782"/>
      <c r="N322" s="782"/>
      <c r="O322" s="782"/>
      <c r="P322" s="782"/>
      <c r="Q322" s="782"/>
      <c r="R322" s="782"/>
      <c r="S322" s="782"/>
      <c r="T322" s="782"/>
      <c r="U322" s="782"/>
      <c r="V322" s="782"/>
      <c r="W322" s="782"/>
      <c r="X322" s="782"/>
      <c r="Y322" s="782"/>
      <c r="Z322" s="782"/>
      <c r="AA322" s="782"/>
      <c r="AB322" s="782"/>
      <c r="AC322" s="782"/>
      <c r="AD322" s="782"/>
      <c r="AE322" s="782"/>
      <c r="AF322" s="782"/>
    </row>
    <row r="323" spans="1:32" hidden="1">
      <c r="A323" s="782" t="e">
        <f>'[12]Diag msg 2'!A104</f>
        <v>#REF!</v>
      </c>
      <c r="B323" s="782"/>
      <c r="C323" s="987" t="e">
        <f>'[12]Diag msg 2'!C104</f>
        <v>#REF!</v>
      </c>
      <c r="D323" s="987"/>
      <c r="E323" s="987"/>
      <c r="F323" s="987"/>
      <c r="G323" s="897" t="e">
        <f>'[12]Diag msg 2'!D104</f>
        <v>#REF!</v>
      </c>
      <c r="H323" s="996" t="e">
        <f>'[12]Diag msg 2'!E104</f>
        <v>#REF!</v>
      </c>
      <c r="I323" s="782"/>
      <c r="J323" s="782"/>
      <c r="K323" s="782"/>
      <c r="L323" s="782"/>
      <c r="M323" s="782"/>
      <c r="N323" s="782"/>
      <c r="O323" s="782"/>
      <c r="P323" s="782"/>
      <c r="Q323" s="782"/>
      <c r="R323" s="782"/>
      <c r="S323" s="782"/>
      <c r="T323" s="782"/>
      <c r="U323" s="782"/>
      <c r="V323" s="782"/>
      <c r="W323" s="782"/>
      <c r="X323" s="782"/>
      <c r="Y323" s="782"/>
      <c r="Z323" s="782"/>
      <c r="AA323" s="782"/>
      <c r="AB323" s="782"/>
      <c r="AC323" s="782"/>
      <c r="AD323" s="782"/>
      <c r="AE323" s="782"/>
      <c r="AF323" s="782"/>
    </row>
    <row r="324" spans="1:32" hidden="1">
      <c r="A324" s="782" t="e">
        <f>'[12]Diag msg 2'!A105</f>
        <v>#REF!</v>
      </c>
      <c r="B324" s="782"/>
      <c r="C324" s="987" t="e">
        <f>'[12]Diag msg 2'!C105</f>
        <v>#REF!</v>
      </c>
      <c r="D324" s="987"/>
      <c r="E324" s="987"/>
      <c r="F324" s="987"/>
      <c r="G324" s="897" t="e">
        <f>'[12]Diag msg 2'!D105</f>
        <v>#REF!</v>
      </c>
      <c r="H324" s="997"/>
      <c r="I324" s="782"/>
      <c r="J324" s="782"/>
      <c r="K324" s="782"/>
      <c r="L324" s="782"/>
      <c r="M324" s="782"/>
      <c r="N324" s="782"/>
      <c r="O324" s="782"/>
      <c r="P324" s="782"/>
      <c r="Q324" s="782"/>
      <c r="R324" s="782"/>
      <c r="S324" s="782"/>
      <c r="T324" s="782"/>
      <c r="U324" s="782"/>
      <c r="V324" s="782"/>
      <c r="W324" s="782"/>
      <c r="X324" s="782"/>
      <c r="Y324" s="782"/>
      <c r="Z324" s="782"/>
      <c r="AA324" s="782"/>
      <c r="AB324" s="782"/>
      <c r="AC324" s="782"/>
      <c r="AD324" s="782"/>
      <c r="AE324" s="782"/>
      <c r="AF324" s="782"/>
    </row>
    <row r="325" spans="1:32" hidden="1">
      <c r="A325" s="782" t="e">
        <f>'[12]Diag msg 2'!A106</f>
        <v>#REF!</v>
      </c>
      <c r="B325" s="782"/>
      <c r="C325" s="987" t="e">
        <f>'[12]Diag msg 2'!C106</f>
        <v>#REF!</v>
      </c>
      <c r="D325" s="987"/>
      <c r="E325" s="987"/>
      <c r="F325" s="987"/>
      <c r="G325" s="897" t="e">
        <f>'[12]Diag msg 2'!D106</f>
        <v>#REF!</v>
      </c>
      <c r="H325" s="989" t="e">
        <f>'[12]Diag msg 2'!E106</f>
        <v>#REF!</v>
      </c>
      <c r="I325" s="782"/>
      <c r="J325" s="782"/>
      <c r="K325" s="782"/>
      <c r="L325" s="782"/>
      <c r="M325" s="782"/>
      <c r="N325" s="782"/>
      <c r="O325" s="782"/>
      <c r="P325" s="782"/>
      <c r="Q325" s="782"/>
      <c r="R325" s="782"/>
      <c r="S325" s="782"/>
      <c r="T325" s="782"/>
      <c r="U325" s="782"/>
      <c r="V325" s="782"/>
      <c r="W325" s="782"/>
      <c r="X325" s="782"/>
      <c r="Y325" s="782"/>
      <c r="Z325" s="782"/>
      <c r="AA325" s="782"/>
      <c r="AB325" s="782"/>
      <c r="AC325" s="782"/>
      <c r="AD325" s="782"/>
      <c r="AE325" s="782"/>
      <c r="AF325" s="782"/>
    </row>
    <row r="326" spans="1:32" hidden="1">
      <c r="A326" s="782" t="e">
        <f>'[12]Diag msg 2'!A107</f>
        <v>#REF!</v>
      </c>
      <c r="B326" s="782"/>
      <c r="C326" s="987" t="e">
        <f>'[12]Diag msg 2'!C107</f>
        <v>#REF!</v>
      </c>
      <c r="D326" s="987"/>
      <c r="E326" s="987"/>
      <c r="F326" s="987"/>
      <c r="G326" s="897" t="e">
        <f>'[12]Diag msg 2'!D107</f>
        <v>#REF!</v>
      </c>
      <c r="H326" s="989" t="e">
        <f>'[12]Diag msg 2'!E107</f>
        <v>#REF!</v>
      </c>
      <c r="I326" s="782"/>
      <c r="J326" s="782"/>
      <c r="K326" s="782"/>
      <c r="L326" s="782"/>
      <c r="M326" s="782"/>
      <c r="N326" s="782"/>
      <c r="O326" s="782"/>
      <c r="P326" s="782"/>
      <c r="Q326" s="782"/>
      <c r="R326" s="782"/>
      <c r="S326" s="782"/>
      <c r="T326" s="782"/>
      <c r="U326" s="782"/>
      <c r="V326" s="782"/>
      <c r="W326" s="782"/>
      <c r="X326" s="782"/>
      <c r="Y326" s="782"/>
      <c r="Z326" s="782"/>
      <c r="AA326" s="782"/>
      <c r="AB326" s="782"/>
      <c r="AC326" s="782"/>
      <c r="AD326" s="782"/>
      <c r="AE326" s="782"/>
      <c r="AF326" s="782"/>
    </row>
    <row r="327" spans="1:32" hidden="1">
      <c r="A327" s="782" t="e">
        <f>'[12]Diag msg 2'!A108</f>
        <v>#REF!</v>
      </c>
      <c r="B327" s="782"/>
      <c r="C327" s="987" t="e">
        <f>'[12]Diag msg 2'!C108</f>
        <v>#REF!</v>
      </c>
      <c r="D327" s="987"/>
      <c r="E327" s="987"/>
      <c r="F327" s="987"/>
      <c r="G327" s="897" t="e">
        <f>'[12]Diag msg 2'!D108</f>
        <v>#REF!</v>
      </c>
      <c r="H327" s="989" t="e">
        <f>'[12]Diag msg 2'!E108</f>
        <v>#REF!</v>
      </c>
      <c r="I327" s="782"/>
      <c r="J327" s="782"/>
      <c r="K327" s="782"/>
      <c r="L327" s="782"/>
      <c r="M327" s="782"/>
      <c r="N327" s="782"/>
      <c r="O327" s="782"/>
      <c r="P327" s="782"/>
      <c r="Q327" s="782"/>
      <c r="R327" s="782"/>
      <c r="S327" s="782"/>
      <c r="T327" s="782"/>
      <c r="U327" s="782"/>
      <c r="V327" s="782"/>
      <c r="W327" s="782"/>
      <c r="X327" s="782"/>
      <c r="Y327" s="782"/>
      <c r="Z327" s="782"/>
      <c r="AA327" s="782"/>
      <c r="AB327" s="782"/>
      <c r="AC327" s="782"/>
      <c r="AD327" s="782"/>
      <c r="AE327" s="782"/>
      <c r="AF327" s="782"/>
    </row>
    <row r="328" spans="1:32" hidden="1">
      <c r="A328" s="782" t="e">
        <f>'[12]Diag msg 2'!A109</f>
        <v>#REF!</v>
      </c>
      <c r="B328" s="782"/>
      <c r="C328" s="987" t="e">
        <f>'[12]Diag msg 2'!C109</f>
        <v>#REF!</v>
      </c>
      <c r="D328" s="987"/>
      <c r="E328" s="987"/>
      <c r="F328" s="987"/>
      <c r="G328" s="897" t="e">
        <f>'[12]Diag msg 2'!D109</f>
        <v>#REF!</v>
      </c>
      <c r="H328" s="989" t="e">
        <f>'[12]Diag msg 2'!E109</f>
        <v>#REF!</v>
      </c>
      <c r="I328" s="782"/>
      <c r="J328" s="782"/>
      <c r="K328" s="782"/>
      <c r="L328" s="782"/>
      <c r="M328" s="782"/>
      <c r="N328" s="782"/>
      <c r="O328" s="782"/>
      <c r="P328" s="782"/>
      <c r="Q328" s="782"/>
      <c r="R328" s="782"/>
      <c r="S328" s="782"/>
      <c r="T328" s="782"/>
      <c r="U328" s="782"/>
      <c r="V328" s="782"/>
      <c r="W328" s="782"/>
      <c r="X328" s="782"/>
      <c r="Y328" s="782"/>
      <c r="Z328" s="782"/>
      <c r="AA328" s="782"/>
      <c r="AB328" s="782"/>
      <c r="AC328" s="782"/>
      <c r="AD328" s="782"/>
      <c r="AE328" s="782"/>
      <c r="AF328" s="782"/>
    </row>
    <row r="329" spans="1:32" hidden="1">
      <c r="A329" s="782" t="e">
        <f>'[12]Diag msg 2'!A110</f>
        <v>#REF!</v>
      </c>
      <c r="B329" s="782"/>
      <c r="C329" s="987" t="e">
        <f>'[12]Diag msg 2'!C110</f>
        <v>#REF!</v>
      </c>
      <c r="D329" s="987"/>
      <c r="E329" s="987"/>
      <c r="F329" s="987"/>
      <c r="G329" s="897" t="e">
        <f>'[12]Diag msg 2'!D110</f>
        <v>#REF!</v>
      </c>
      <c r="H329" s="989" t="e">
        <f>'[12]Diag msg 2'!E110</f>
        <v>#REF!</v>
      </c>
      <c r="I329" s="782"/>
      <c r="J329" s="782"/>
      <c r="K329" s="782"/>
      <c r="L329" s="782"/>
      <c r="M329" s="782"/>
      <c r="N329" s="782"/>
      <c r="O329" s="782"/>
      <c r="P329" s="782"/>
      <c r="Q329" s="782"/>
      <c r="R329" s="782"/>
      <c r="S329" s="782"/>
      <c r="T329" s="782"/>
      <c r="U329" s="782"/>
      <c r="V329" s="782"/>
      <c r="W329" s="782"/>
      <c r="X329" s="782"/>
      <c r="Y329" s="782"/>
      <c r="Z329" s="782"/>
      <c r="AA329" s="782"/>
      <c r="AB329" s="782"/>
      <c r="AC329" s="782"/>
      <c r="AD329" s="782"/>
      <c r="AE329" s="782"/>
      <c r="AF329" s="782"/>
    </row>
    <row r="330" spans="1:32" hidden="1">
      <c r="A330" s="782" t="e">
        <f>'[12]Diag msg 2'!A111</f>
        <v>#REF!</v>
      </c>
      <c r="B330" s="782"/>
      <c r="C330" s="987" t="e">
        <f>'[12]Diag msg 2'!C111</f>
        <v>#REF!</v>
      </c>
      <c r="D330" s="987"/>
      <c r="E330" s="987"/>
      <c r="F330" s="987"/>
      <c r="G330" s="897" t="e">
        <f>'[12]Diag msg 2'!D111</f>
        <v>#REF!</v>
      </c>
      <c r="H330" s="989" t="e">
        <f>'[12]Diag msg 2'!E111</f>
        <v>#REF!</v>
      </c>
      <c r="I330" s="782"/>
      <c r="J330" s="782"/>
      <c r="K330" s="782"/>
      <c r="L330" s="782"/>
      <c r="M330" s="782"/>
      <c r="N330" s="782"/>
      <c r="O330" s="782"/>
      <c r="P330" s="782"/>
      <c r="Q330" s="782"/>
      <c r="R330" s="782"/>
      <c r="S330" s="782"/>
      <c r="T330" s="782"/>
      <c r="U330" s="782"/>
      <c r="V330" s="782"/>
      <c r="W330" s="782"/>
      <c r="X330" s="782"/>
      <c r="Y330" s="782"/>
      <c r="Z330" s="782"/>
      <c r="AA330" s="782"/>
      <c r="AB330" s="782"/>
      <c r="AC330" s="782"/>
      <c r="AD330" s="782"/>
      <c r="AE330" s="782"/>
      <c r="AF330" s="782"/>
    </row>
    <row r="331" spans="1:32" hidden="1">
      <c r="A331" s="782" t="e">
        <f>'[12]Diag msg 2'!A112</f>
        <v>#REF!</v>
      </c>
      <c r="B331" s="782"/>
      <c r="C331" s="987" t="e">
        <f>'[12]Diag msg 2'!C112</f>
        <v>#REF!</v>
      </c>
      <c r="D331" s="987"/>
      <c r="E331" s="987"/>
      <c r="F331" s="987"/>
      <c r="G331" s="897" t="e">
        <f>'[12]Diag msg 2'!D112</f>
        <v>#REF!</v>
      </c>
      <c r="H331" s="989" t="e">
        <f>'[12]Diag msg 2'!E112</f>
        <v>#REF!</v>
      </c>
      <c r="I331" s="782"/>
      <c r="J331" s="782"/>
      <c r="K331" s="782"/>
      <c r="L331" s="782"/>
      <c r="M331" s="782"/>
      <c r="N331" s="782"/>
      <c r="O331" s="782"/>
      <c r="P331" s="782"/>
      <c r="Q331" s="782"/>
      <c r="R331" s="782"/>
      <c r="S331" s="782"/>
      <c r="T331" s="782"/>
      <c r="U331" s="782"/>
      <c r="V331" s="782"/>
      <c r="W331" s="782"/>
      <c r="X331" s="782"/>
      <c r="Y331" s="782"/>
      <c r="Z331" s="782"/>
      <c r="AA331" s="782"/>
      <c r="AB331" s="782"/>
      <c r="AC331" s="782"/>
      <c r="AD331" s="782"/>
      <c r="AE331" s="782"/>
      <c r="AF331" s="782"/>
    </row>
    <row r="332" spans="1:32" hidden="1">
      <c r="A332" s="782" t="e">
        <f>'[12]Diag msg 2'!A113</f>
        <v>#REF!</v>
      </c>
      <c r="B332" s="782"/>
      <c r="C332" s="987" t="e">
        <f>'[12]Diag msg 2'!C113</f>
        <v>#REF!</v>
      </c>
      <c r="D332" s="987"/>
      <c r="E332" s="987"/>
      <c r="F332" s="987"/>
      <c r="G332" s="897" t="e">
        <f>'[12]Diag msg 2'!D113</f>
        <v>#REF!</v>
      </c>
      <c r="H332" s="989" t="e">
        <f>'[12]Diag msg 2'!E113</f>
        <v>#REF!</v>
      </c>
      <c r="I332" s="782"/>
      <c r="J332" s="782"/>
      <c r="K332" s="782"/>
      <c r="L332" s="782"/>
      <c r="M332" s="782"/>
      <c r="N332" s="782"/>
      <c r="O332" s="782"/>
      <c r="P332" s="782"/>
      <c r="Q332" s="782"/>
      <c r="R332" s="782"/>
      <c r="S332" s="782"/>
      <c r="T332" s="782"/>
      <c r="U332" s="782"/>
      <c r="V332" s="782"/>
      <c r="W332" s="782"/>
      <c r="X332" s="782"/>
      <c r="Y332" s="782"/>
      <c r="Z332" s="782"/>
      <c r="AA332" s="782"/>
      <c r="AB332" s="782"/>
      <c r="AC332" s="782"/>
      <c r="AD332" s="782"/>
      <c r="AE332" s="782"/>
      <c r="AF332" s="782"/>
    </row>
    <row r="333" spans="1:32" hidden="1">
      <c r="A333" s="782" t="e">
        <f>'[12]Diag msg 2'!A114</f>
        <v>#REF!</v>
      </c>
      <c r="B333" s="782"/>
      <c r="C333" s="987" t="e">
        <f>'[12]Diag msg 2'!C114</f>
        <v>#REF!</v>
      </c>
      <c r="D333" s="987"/>
      <c r="E333" s="987"/>
      <c r="F333" s="987"/>
      <c r="G333" s="897" t="e">
        <f>'[12]Diag msg 2'!D114</f>
        <v>#REF!</v>
      </c>
      <c r="H333" s="994" t="e">
        <f>'[12]Diag msg 2'!E114</f>
        <v>#REF!</v>
      </c>
      <c r="I333" s="782"/>
      <c r="J333" s="782"/>
      <c r="K333" s="782"/>
      <c r="L333" s="782"/>
      <c r="M333" s="782"/>
      <c r="N333" s="782"/>
      <c r="O333" s="782"/>
      <c r="P333" s="782"/>
      <c r="Q333" s="782"/>
      <c r="R333" s="782"/>
      <c r="S333" s="782"/>
      <c r="T333" s="782"/>
      <c r="U333" s="782"/>
      <c r="V333" s="782"/>
      <c r="W333" s="782"/>
      <c r="X333" s="782"/>
      <c r="Y333" s="782"/>
      <c r="Z333" s="782"/>
      <c r="AA333" s="782"/>
      <c r="AB333" s="782"/>
      <c r="AC333" s="782"/>
      <c r="AD333" s="782"/>
      <c r="AE333" s="782"/>
      <c r="AF333" s="782"/>
    </row>
    <row r="334" spans="1:32" hidden="1">
      <c r="A334" s="782" t="e">
        <f>'[12]Diag msg 2'!A115</f>
        <v>#REF!</v>
      </c>
      <c r="B334" s="782"/>
      <c r="C334" s="987" t="e">
        <f>'[12]Diag msg 2'!C115</f>
        <v>#REF!</v>
      </c>
      <c r="D334" s="987"/>
      <c r="E334" s="987"/>
      <c r="F334" s="987"/>
      <c r="G334" s="897" t="e">
        <f>'[12]Diag msg 2'!D115</f>
        <v>#REF!</v>
      </c>
      <c r="H334" s="995"/>
      <c r="I334" s="782"/>
      <c r="J334" s="782"/>
      <c r="K334" s="782"/>
      <c r="L334" s="782"/>
      <c r="M334" s="782"/>
      <c r="N334" s="782"/>
      <c r="O334" s="782"/>
      <c r="P334" s="782"/>
      <c r="Q334" s="782"/>
      <c r="R334" s="782"/>
      <c r="S334" s="782"/>
      <c r="T334" s="782"/>
      <c r="U334" s="782"/>
      <c r="V334" s="782"/>
      <c r="W334" s="782"/>
      <c r="X334" s="782"/>
      <c r="Y334" s="782"/>
      <c r="Z334" s="782"/>
      <c r="AA334" s="782"/>
      <c r="AB334" s="782"/>
      <c r="AC334" s="782"/>
      <c r="AD334" s="782"/>
      <c r="AE334" s="782"/>
      <c r="AF334" s="782"/>
    </row>
    <row r="335" spans="1:32" hidden="1">
      <c r="A335" s="782" t="e">
        <f>'[12]Diag msg 2'!A116</f>
        <v>#REF!</v>
      </c>
      <c r="B335" s="782"/>
      <c r="C335" s="987" t="e">
        <f>'[12]Diag msg 2'!C116</f>
        <v>#REF!</v>
      </c>
      <c r="D335" s="987"/>
      <c r="E335" s="987"/>
      <c r="F335" s="987"/>
      <c r="G335" s="897" t="e">
        <f>'[12]Diag msg 2'!D116</f>
        <v>#REF!</v>
      </c>
      <c r="H335" s="989" t="e">
        <f>'[12]Diag msg 2'!E116</f>
        <v>#REF!</v>
      </c>
      <c r="I335" s="782"/>
      <c r="J335" s="782"/>
      <c r="K335" s="782"/>
      <c r="L335" s="782"/>
      <c r="M335" s="782"/>
      <c r="N335" s="782"/>
      <c r="O335" s="782"/>
      <c r="P335" s="782"/>
      <c r="Q335" s="782"/>
      <c r="R335" s="782"/>
      <c r="S335" s="782"/>
      <c r="T335" s="782"/>
      <c r="U335" s="782"/>
      <c r="V335" s="782"/>
      <c r="W335" s="782"/>
      <c r="X335" s="782"/>
      <c r="Y335" s="782"/>
      <c r="Z335" s="782"/>
      <c r="AA335" s="782"/>
      <c r="AB335" s="782"/>
      <c r="AC335" s="782"/>
      <c r="AD335" s="782"/>
      <c r="AE335" s="782"/>
      <c r="AF335" s="782"/>
    </row>
    <row r="336" spans="1:32" hidden="1">
      <c r="A336" s="782" t="e">
        <f>'[12]Diag msg 2'!A117</f>
        <v>#REF!</v>
      </c>
      <c r="B336" s="782"/>
      <c r="C336" s="987" t="e">
        <f>'[12]Diag msg 2'!C117</f>
        <v>#REF!</v>
      </c>
      <c r="D336" s="987"/>
      <c r="E336" s="987"/>
      <c r="F336" s="987"/>
      <c r="G336" s="897" t="e">
        <f>'[12]Diag msg 2'!D117</f>
        <v>#REF!</v>
      </c>
      <c r="H336" s="989" t="e">
        <f>'[12]Diag msg 2'!E117</f>
        <v>#REF!</v>
      </c>
      <c r="I336" s="782"/>
      <c r="J336" s="782"/>
      <c r="K336" s="782"/>
      <c r="L336" s="782"/>
      <c r="M336" s="782"/>
      <c r="N336" s="782"/>
      <c r="O336" s="782"/>
      <c r="P336" s="782"/>
      <c r="Q336" s="782"/>
      <c r="R336" s="782"/>
      <c r="S336" s="782"/>
      <c r="T336" s="782"/>
      <c r="U336" s="782"/>
      <c r="V336" s="782"/>
      <c r="W336" s="782"/>
      <c r="X336" s="782"/>
      <c r="Y336" s="782"/>
      <c r="Z336" s="782"/>
      <c r="AA336" s="782"/>
      <c r="AB336" s="782"/>
      <c r="AC336" s="782"/>
      <c r="AD336" s="782"/>
      <c r="AE336" s="782"/>
      <c r="AF336" s="782"/>
    </row>
    <row r="337" spans="1:32" hidden="1">
      <c r="A337" s="782" t="e">
        <f>'[12]Diag msg 2'!A118</f>
        <v>#REF!</v>
      </c>
      <c r="B337" s="782"/>
      <c r="C337" s="987" t="e">
        <f>'[12]Diag msg 2'!C118</f>
        <v>#REF!</v>
      </c>
      <c r="D337" s="987"/>
      <c r="E337" s="987"/>
      <c r="F337" s="987"/>
      <c r="G337" s="897" t="e">
        <f>'[12]Diag msg 2'!D118</f>
        <v>#REF!</v>
      </c>
      <c r="H337" s="993" t="e">
        <f>'[12]Diag msg 2'!E118</f>
        <v>#REF!</v>
      </c>
      <c r="I337" s="782"/>
      <c r="J337" s="782"/>
      <c r="K337" s="782"/>
      <c r="L337" s="782"/>
      <c r="M337" s="782"/>
      <c r="N337" s="782"/>
      <c r="O337" s="782"/>
      <c r="P337" s="782"/>
      <c r="Q337" s="782"/>
      <c r="R337" s="782"/>
      <c r="S337" s="782"/>
      <c r="T337" s="782"/>
      <c r="U337" s="782"/>
      <c r="V337" s="782"/>
      <c r="W337" s="782"/>
      <c r="X337" s="782"/>
      <c r="Y337" s="782"/>
      <c r="Z337" s="782"/>
      <c r="AA337" s="782"/>
      <c r="AB337" s="782"/>
      <c r="AC337" s="782"/>
      <c r="AD337" s="782"/>
      <c r="AE337" s="782"/>
      <c r="AF337" s="782"/>
    </row>
    <row r="338" spans="1:32" hidden="1">
      <c r="A338" s="782" t="e">
        <f>'[12]Diag msg 2'!A119</f>
        <v>#REF!</v>
      </c>
      <c r="B338" s="782"/>
      <c r="C338" s="987" t="e">
        <f>'[12]Diag msg 2'!C119</f>
        <v>#REF!</v>
      </c>
      <c r="D338" s="987"/>
      <c r="E338" s="987"/>
      <c r="F338" s="987"/>
      <c r="G338" s="897" t="e">
        <f>'[12]Diag msg 2'!D119</f>
        <v>#REF!</v>
      </c>
      <c r="H338" s="989" t="e">
        <f>'[12]Diag msg 2'!E119</f>
        <v>#REF!</v>
      </c>
      <c r="I338" s="782"/>
      <c r="J338" s="782"/>
      <c r="K338" s="782"/>
      <c r="L338" s="782"/>
      <c r="M338" s="782"/>
      <c r="N338" s="782"/>
      <c r="O338" s="782"/>
      <c r="P338" s="782"/>
      <c r="Q338" s="782"/>
      <c r="R338" s="782"/>
      <c r="S338" s="782"/>
      <c r="T338" s="782"/>
      <c r="U338" s="782"/>
      <c r="V338" s="782"/>
      <c r="W338" s="782"/>
      <c r="X338" s="782"/>
      <c r="Y338" s="782"/>
      <c r="Z338" s="782"/>
      <c r="AA338" s="782"/>
      <c r="AB338" s="782"/>
      <c r="AC338" s="782"/>
      <c r="AD338" s="782"/>
      <c r="AE338" s="782"/>
      <c r="AF338" s="782"/>
    </row>
    <row r="339" spans="1:32" hidden="1">
      <c r="A339" s="782" t="e">
        <f>'[12]Diag msg 2'!A120</f>
        <v>#REF!</v>
      </c>
      <c r="B339" s="782"/>
      <c r="C339" s="987" t="e">
        <f>'[12]Diag msg 2'!C120</f>
        <v>#REF!</v>
      </c>
      <c r="D339" s="987"/>
      <c r="E339" s="987"/>
      <c r="F339" s="987"/>
      <c r="G339" s="897" t="e">
        <f>'[12]Diag msg 2'!D120</f>
        <v>#REF!</v>
      </c>
      <c r="H339" s="993" t="e">
        <f>'[12]Diag msg 2'!E120</f>
        <v>#REF!</v>
      </c>
      <c r="I339" s="782"/>
      <c r="J339" s="782"/>
      <c r="K339" s="782"/>
      <c r="L339" s="782"/>
      <c r="M339" s="782"/>
      <c r="N339" s="782"/>
      <c r="O339" s="782"/>
      <c r="P339" s="782"/>
      <c r="Q339" s="782"/>
      <c r="R339" s="782"/>
      <c r="S339" s="782"/>
      <c r="T339" s="782"/>
      <c r="U339" s="782"/>
      <c r="V339" s="782"/>
      <c r="W339" s="782"/>
      <c r="X339" s="782"/>
      <c r="Y339" s="782"/>
      <c r="Z339" s="782"/>
      <c r="AA339" s="782"/>
      <c r="AB339" s="782"/>
      <c r="AC339" s="782"/>
      <c r="AD339" s="782"/>
      <c r="AE339" s="782"/>
      <c r="AF339" s="782"/>
    </row>
    <row r="340" spans="1:32" hidden="1">
      <c r="A340" s="782" t="e">
        <f>'[12]Diag msg 2'!A121</f>
        <v>#REF!</v>
      </c>
      <c r="B340" s="782"/>
      <c r="C340" s="987" t="e">
        <f>'[12]Diag msg 2'!C121</f>
        <v>#REF!</v>
      </c>
      <c r="D340" s="987"/>
      <c r="E340" s="987"/>
      <c r="F340" s="987"/>
      <c r="G340" s="897" t="e">
        <f>'[12]Diag msg 2'!D121</f>
        <v>#REF!</v>
      </c>
      <c r="H340" s="993" t="e">
        <f>'[12]Diag msg 2'!E121</f>
        <v>#REF!</v>
      </c>
      <c r="I340" s="782"/>
      <c r="J340" s="782"/>
      <c r="K340" s="782"/>
      <c r="L340" s="782"/>
      <c r="M340" s="782"/>
      <c r="N340" s="782"/>
      <c r="O340" s="782"/>
      <c r="P340" s="782"/>
      <c r="Q340" s="782"/>
      <c r="R340" s="782"/>
      <c r="S340" s="782"/>
      <c r="T340" s="782"/>
      <c r="U340" s="782"/>
      <c r="V340" s="782"/>
      <c r="W340" s="782"/>
      <c r="X340" s="782"/>
      <c r="Y340" s="782"/>
      <c r="Z340" s="782"/>
      <c r="AA340" s="782"/>
      <c r="AB340" s="782"/>
      <c r="AC340" s="782"/>
      <c r="AD340" s="782"/>
      <c r="AE340" s="782"/>
      <c r="AF340" s="782"/>
    </row>
    <row r="341" spans="1:32" hidden="1">
      <c r="A341" s="782" t="e">
        <f>'[12]Diag msg 2'!A122</f>
        <v>#REF!</v>
      </c>
      <c r="B341" s="782"/>
      <c r="C341" s="987" t="e">
        <f>'[12]Diag msg 2'!C122</f>
        <v>#REF!</v>
      </c>
      <c r="D341" s="987"/>
      <c r="E341" s="987"/>
      <c r="F341" s="987"/>
      <c r="G341" s="897" t="e">
        <f>'[12]Diag msg 2'!D122</f>
        <v>#REF!</v>
      </c>
      <c r="H341" s="993" t="e">
        <f>'[12]Diag msg 2'!E122</f>
        <v>#REF!</v>
      </c>
      <c r="I341" s="782"/>
      <c r="J341" s="782"/>
      <c r="K341" s="782"/>
      <c r="L341" s="782"/>
      <c r="M341" s="782"/>
      <c r="N341" s="782"/>
      <c r="O341" s="782"/>
      <c r="P341" s="782"/>
      <c r="Q341" s="782"/>
      <c r="R341" s="782"/>
      <c r="S341" s="782"/>
      <c r="T341" s="782"/>
      <c r="U341" s="782"/>
      <c r="V341" s="782"/>
      <c r="W341" s="782"/>
      <c r="X341" s="782"/>
      <c r="Y341" s="782"/>
      <c r="Z341" s="782"/>
      <c r="AA341" s="782"/>
      <c r="AB341" s="782"/>
      <c r="AC341" s="782"/>
      <c r="AD341" s="782"/>
      <c r="AE341" s="782"/>
      <c r="AF341" s="782"/>
    </row>
    <row r="342" spans="1:32" hidden="1">
      <c r="A342" s="782" t="e">
        <f>'[12]Diag msg 2'!A123</f>
        <v>#REF!</v>
      </c>
      <c r="B342" s="782"/>
      <c r="C342" s="987" t="e">
        <f>'[12]Diag msg 2'!C123</f>
        <v>#REF!</v>
      </c>
      <c r="D342" s="987"/>
      <c r="E342" s="987"/>
      <c r="F342" s="987"/>
      <c r="G342" s="897" t="e">
        <f>'[12]Diag msg 2'!D123</f>
        <v>#REF!</v>
      </c>
      <c r="H342" s="993" t="e">
        <f>'[12]Diag msg 2'!E123</f>
        <v>#REF!</v>
      </c>
      <c r="I342" s="782"/>
      <c r="J342" s="782"/>
      <c r="K342" s="782"/>
      <c r="L342" s="782"/>
      <c r="M342" s="782"/>
      <c r="N342" s="782"/>
      <c r="O342" s="782"/>
      <c r="P342" s="782"/>
      <c r="Q342" s="782"/>
      <c r="R342" s="782"/>
      <c r="S342" s="782"/>
      <c r="T342" s="782"/>
      <c r="U342" s="782"/>
      <c r="V342" s="782"/>
      <c r="W342" s="782"/>
      <c r="X342" s="782"/>
      <c r="Y342" s="782"/>
      <c r="Z342" s="782"/>
      <c r="AA342" s="782"/>
      <c r="AB342" s="782"/>
      <c r="AC342" s="782"/>
      <c r="AD342" s="782"/>
      <c r="AE342" s="782"/>
      <c r="AF342" s="782"/>
    </row>
    <row r="343" spans="1:32" hidden="1">
      <c r="A343" s="782" t="e">
        <f>'[12]Diag msg 2'!A124</f>
        <v>#REF!</v>
      </c>
      <c r="B343" s="782"/>
      <c r="C343" s="987" t="e">
        <f>'[12]Diag msg 2'!C124</f>
        <v>#REF!</v>
      </c>
      <c r="D343" s="987"/>
      <c r="E343" s="987"/>
      <c r="F343" s="987"/>
      <c r="G343" s="897" t="e">
        <f>'[12]Diag msg 2'!D124</f>
        <v>#REF!</v>
      </c>
      <c r="H343" s="993" t="e">
        <f>'[12]Diag msg 2'!E124</f>
        <v>#REF!</v>
      </c>
      <c r="I343" s="782"/>
      <c r="J343" s="782"/>
      <c r="K343" s="782"/>
      <c r="L343" s="782"/>
      <c r="M343" s="782"/>
      <c r="N343" s="782"/>
      <c r="O343" s="782"/>
      <c r="P343" s="782"/>
      <c r="Q343" s="782"/>
      <c r="R343" s="782"/>
      <c r="S343" s="782"/>
      <c r="T343" s="782"/>
      <c r="U343" s="782"/>
      <c r="V343" s="782"/>
      <c r="W343" s="782"/>
      <c r="X343" s="782"/>
      <c r="Y343" s="782"/>
      <c r="Z343" s="782"/>
      <c r="AA343" s="782"/>
      <c r="AB343" s="782"/>
      <c r="AC343" s="782"/>
      <c r="AD343" s="782"/>
      <c r="AE343" s="782"/>
      <c r="AF343" s="782"/>
    </row>
    <row r="344" spans="1:32" hidden="1">
      <c r="A344" s="782" t="e">
        <f>'[12]Diag msg 2'!A125</f>
        <v>#REF!</v>
      </c>
      <c r="B344" s="782"/>
      <c r="C344" s="987" t="e">
        <f>'[12]Diag msg 2'!C125</f>
        <v>#REF!</v>
      </c>
      <c r="D344" s="987"/>
      <c r="E344" s="987"/>
      <c r="F344" s="987"/>
      <c r="G344" s="897" t="e">
        <f>'[12]Diag msg 2'!D125</f>
        <v>#REF!</v>
      </c>
      <c r="H344" s="993" t="e">
        <f>'[12]Diag msg 2'!E125</f>
        <v>#REF!</v>
      </c>
      <c r="I344" s="782"/>
      <c r="J344" s="782"/>
      <c r="K344" s="782"/>
      <c r="L344" s="782"/>
      <c r="M344" s="782"/>
      <c r="N344" s="782"/>
      <c r="O344" s="782"/>
      <c r="P344" s="782"/>
      <c r="Q344" s="782"/>
      <c r="R344" s="782"/>
      <c r="S344" s="782"/>
      <c r="T344" s="782"/>
      <c r="U344" s="782"/>
      <c r="V344" s="782"/>
      <c r="W344" s="782"/>
      <c r="X344" s="782"/>
      <c r="Y344" s="782"/>
      <c r="Z344" s="782"/>
      <c r="AA344" s="782"/>
      <c r="AB344" s="782"/>
      <c r="AC344" s="782"/>
      <c r="AD344" s="782"/>
      <c r="AE344" s="782"/>
      <c r="AF344" s="782"/>
    </row>
    <row r="345" spans="1:32" hidden="1">
      <c r="A345" s="782" t="e">
        <f>'[12]Diag msg 2'!A126</f>
        <v>#REF!</v>
      </c>
      <c r="B345" s="782"/>
      <c r="C345" s="987" t="e">
        <f>'[12]Diag msg 2'!C126</f>
        <v>#REF!</v>
      </c>
      <c r="D345" s="987"/>
      <c r="E345" s="987"/>
      <c r="F345" s="987"/>
      <c r="G345" s="897" t="e">
        <f>'[12]Diag msg 2'!D126</f>
        <v>#REF!</v>
      </c>
      <c r="H345" s="988" t="e">
        <f>'[12]Diag msg 2'!E127</f>
        <v>#REF!</v>
      </c>
      <c r="I345" s="782"/>
      <c r="J345" s="782"/>
      <c r="K345" s="782"/>
      <c r="L345" s="782"/>
      <c r="M345" s="782"/>
      <c r="N345" s="782"/>
      <c r="O345" s="782"/>
      <c r="P345" s="782"/>
      <c r="Q345" s="782"/>
      <c r="R345" s="782"/>
      <c r="S345" s="782"/>
      <c r="T345" s="782"/>
      <c r="U345" s="782"/>
      <c r="V345" s="782"/>
      <c r="W345" s="782"/>
      <c r="X345" s="782"/>
      <c r="Y345" s="782"/>
      <c r="Z345" s="782"/>
      <c r="AA345" s="782"/>
      <c r="AB345" s="782"/>
      <c r="AC345" s="782"/>
      <c r="AD345" s="782"/>
      <c r="AE345" s="782"/>
      <c r="AF345" s="782"/>
    </row>
    <row r="346" spans="1:32" hidden="1">
      <c r="A346" s="782" t="e">
        <f>'[12]Diag msg 2'!A127</f>
        <v>#REF!</v>
      </c>
      <c r="B346" s="782"/>
      <c r="C346" s="987" t="e">
        <f>'[12]Diag msg 2'!C127</f>
        <v>#REF!</v>
      </c>
      <c r="D346" s="987"/>
      <c r="E346" s="987"/>
      <c r="F346" s="987"/>
      <c r="G346" s="897" t="e">
        <f>'[12]Diag msg 2'!D127</f>
        <v>#REF!</v>
      </c>
      <c r="H346" s="988"/>
      <c r="I346" s="782"/>
      <c r="J346" s="782"/>
      <c r="K346" s="782"/>
      <c r="L346" s="782"/>
      <c r="M346" s="782"/>
      <c r="N346" s="782"/>
      <c r="O346" s="782"/>
      <c r="P346" s="782"/>
      <c r="Q346" s="782"/>
      <c r="R346" s="782"/>
      <c r="S346" s="782"/>
      <c r="T346" s="782"/>
      <c r="U346" s="782"/>
      <c r="V346" s="782"/>
      <c r="W346" s="782"/>
      <c r="X346" s="782"/>
      <c r="Y346" s="782"/>
      <c r="Z346" s="782"/>
      <c r="AA346" s="782"/>
      <c r="AB346" s="782"/>
      <c r="AC346" s="782"/>
      <c r="AD346" s="782"/>
      <c r="AE346" s="782"/>
      <c r="AF346" s="782"/>
    </row>
    <row r="347" spans="1:32" hidden="1">
      <c r="A347" s="782" t="e">
        <f>'[12]Diag msg 2'!A128</f>
        <v>#REF!</v>
      </c>
      <c r="B347" s="782"/>
      <c r="C347" s="987" t="e">
        <f>'[12]Diag msg 2'!C128</f>
        <v>#REF!</v>
      </c>
      <c r="D347" s="987"/>
      <c r="E347" s="987"/>
      <c r="F347" s="987"/>
      <c r="G347" s="897" t="e">
        <f>'[12]Diag msg 2'!D128</f>
        <v>#REF!</v>
      </c>
      <c r="H347" s="988"/>
      <c r="I347" s="782"/>
      <c r="J347" s="782"/>
      <c r="K347" s="782"/>
      <c r="L347" s="782"/>
      <c r="M347" s="782"/>
      <c r="N347" s="782"/>
      <c r="O347" s="782"/>
      <c r="P347" s="782"/>
      <c r="Q347" s="782"/>
      <c r="R347" s="782"/>
      <c r="S347" s="782"/>
      <c r="T347" s="782"/>
      <c r="U347" s="782"/>
      <c r="V347" s="782"/>
      <c r="W347" s="782"/>
      <c r="X347" s="782"/>
      <c r="Y347" s="782"/>
      <c r="Z347" s="782"/>
      <c r="AA347" s="782"/>
      <c r="AB347" s="782"/>
      <c r="AC347" s="782"/>
      <c r="AD347" s="782"/>
      <c r="AE347" s="782"/>
      <c r="AF347" s="782"/>
    </row>
    <row r="348" spans="1:32" hidden="1">
      <c r="A348" s="782"/>
      <c r="B348" s="782"/>
      <c r="C348" s="782"/>
      <c r="D348" s="782"/>
      <c r="E348" s="782"/>
      <c r="F348" s="782"/>
      <c r="G348" s="897"/>
      <c r="H348" s="782"/>
      <c r="I348" s="782"/>
      <c r="J348" s="782"/>
      <c r="K348" s="782"/>
      <c r="L348" s="782"/>
      <c r="M348" s="782"/>
      <c r="N348" s="782"/>
      <c r="O348" s="782"/>
      <c r="P348" s="782"/>
      <c r="Q348" s="782"/>
      <c r="R348" s="782"/>
      <c r="S348" s="782"/>
      <c r="T348" s="782"/>
      <c r="U348" s="782"/>
      <c r="V348" s="782"/>
      <c r="W348" s="782"/>
      <c r="X348" s="782"/>
      <c r="Y348" s="782"/>
      <c r="Z348" s="782"/>
      <c r="AA348" s="782"/>
      <c r="AB348" s="782"/>
      <c r="AC348" s="782"/>
      <c r="AD348" s="782"/>
      <c r="AE348" s="782"/>
      <c r="AF348" s="782"/>
    </row>
    <row r="349" spans="1:32" hidden="1">
      <c r="A349" s="782"/>
      <c r="B349" s="782"/>
      <c r="C349" s="782"/>
      <c r="D349" s="782"/>
      <c r="E349" s="782"/>
      <c r="F349" s="782"/>
      <c r="G349" s="897"/>
      <c r="H349" s="782"/>
      <c r="I349" s="782"/>
      <c r="J349" s="782"/>
      <c r="K349" s="782"/>
      <c r="L349" s="782"/>
      <c r="M349" s="782"/>
      <c r="N349" s="782"/>
      <c r="O349" s="782"/>
      <c r="P349" s="782"/>
      <c r="Q349" s="782"/>
      <c r="R349" s="782"/>
      <c r="S349" s="782"/>
      <c r="T349" s="782"/>
      <c r="U349" s="782"/>
      <c r="V349" s="782"/>
      <c r="W349" s="782"/>
      <c r="X349" s="782"/>
      <c r="Y349" s="782"/>
      <c r="Z349" s="782"/>
      <c r="AA349" s="782"/>
      <c r="AB349" s="782"/>
      <c r="AC349" s="782"/>
      <c r="AD349" s="782"/>
      <c r="AE349" s="782"/>
      <c r="AF349" s="782"/>
    </row>
    <row r="350" spans="1:32" hidden="1">
      <c r="A350" s="782"/>
      <c r="B350" s="782"/>
      <c r="C350" s="782"/>
      <c r="D350" s="782"/>
      <c r="E350" s="782"/>
      <c r="F350" s="782"/>
      <c r="G350" s="897"/>
      <c r="H350" s="782"/>
      <c r="I350" s="782"/>
      <c r="J350" s="782"/>
      <c r="K350" s="782"/>
      <c r="L350" s="782"/>
      <c r="M350" s="782"/>
      <c r="N350" s="782"/>
      <c r="O350" s="782"/>
      <c r="P350" s="782"/>
      <c r="Q350" s="782"/>
      <c r="R350" s="782"/>
      <c r="S350" s="782"/>
      <c r="T350" s="782"/>
      <c r="U350" s="782"/>
      <c r="V350" s="782"/>
      <c r="W350" s="782"/>
      <c r="X350" s="782"/>
      <c r="Y350" s="782"/>
      <c r="Z350" s="782"/>
      <c r="AA350" s="782"/>
      <c r="AB350" s="782"/>
      <c r="AC350" s="782"/>
      <c r="AD350" s="782"/>
      <c r="AE350" s="782"/>
      <c r="AF350" s="782"/>
    </row>
    <row r="351" spans="1:32" hidden="1">
      <c r="A351" s="782"/>
      <c r="B351" s="782"/>
      <c r="C351" s="782"/>
      <c r="D351" s="782"/>
      <c r="E351" s="782"/>
      <c r="F351" s="782"/>
      <c r="G351" s="897"/>
      <c r="H351" s="782"/>
      <c r="I351" s="782"/>
      <c r="J351" s="782"/>
      <c r="K351" s="782"/>
      <c r="L351" s="782"/>
      <c r="M351" s="782"/>
      <c r="N351" s="782"/>
      <c r="O351" s="782"/>
      <c r="P351" s="782"/>
      <c r="Q351" s="782"/>
      <c r="R351" s="782"/>
      <c r="S351" s="782"/>
      <c r="T351" s="782"/>
      <c r="U351" s="782"/>
      <c r="V351" s="782"/>
      <c r="W351" s="782"/>
      <c r="X351" s="782"/>
      <c r="Y351" s="782"/>
      <c r="Z351" s="782"/>
      <c r="AA351" s="782"/>
      <c r="AB351" s="782"/>
      <c r="AC351" s="782"/>
      <c r="AD351" s="782"/>
      <c r="AE351" s="782"/>
      <c r="AF351" s="782"/>
    </row>
    <row r="352" spans="1:32" hidden="1">
      <c r="A352" s="782"/>
      <c r="B352" s="782"/>
      <c r="C352" s="782"/>
      <c r="D352" s="782"/>
      <c r="E352" s="782"/>
      <c r="F352" s="782"/>
      <c r="G352" s="897"/>
      <c r="H352" s="782"/>
      <c r="I352" s="782"/>
      <c r="J352" s="782"/>
      <c r="K352" s="782"/>
      <c r="L352" s="156"/>
      <c r="M352" s="156"/>
      <c r="N352" s="156"/>
      <c r="O352" s="156"/>
      <c r="P352" s="156"/>
      <c r="Q352" s="156"/>
      <c r="R352" s="156"/>
      <c r="S352" s="156"/>
      <c r="T352" s="156"/>
      <c r="U352" s="156"/>
      <c r="V352" s="156"/>
      <c r="W352" s="156"/>
      <c r="X352" s="156"/>
      <c r="Y352" s="156"/>
      <c r="Z352" s="156"/>
      <c r="AA352" s="782"/>
      <c r="AB352" s="782"/>
      <c r="AC352" s="782"/>
      <c r="AD352" s="782"/>
      <c r="AE352" s="782"/>
      <c r="AF352" s="782"/>
    </row>
    <row r="353" spans="1:32" hidden="1">
      <c r="A353" s="782"/>
      <c r="B353" s="782"/>
      <c r="C353" s="782"/>
      <c r="D353" s="782"/>
      <c r="E353" s="782"/>
      <c r="F353" s="782"/>
      <c r="G353" s="897"/>
      <c r="H353" s="782"/>
      <c r="I353" s="782"/>
      <c r="J353" s="782"/>
      <c r="K353" s="782"/>
      <c r="L353" s="156"/>
      <c r="M353" s="156"/>
      <c r="N353" s="156"/>
      <c r="O353" s="156"/>
      <c r="P353" s="156"/>
      <c r="Q353" s="156"/>
      <c r="R353" s="156"/>
      <c r="S353" s="156"/>
      <c r="T353" s="156"/>
      <c r="U353" s="156"/>
      <c r="V353" s="156"/>
      <c r="W353" s="156"/>
      <c r="X353" s="156"/>
      <c r="Y353" s="156"/>
      <c r="Z353" s="156"/>
      <c r="AA353" s="782"/>
      <c r="AB353" s="782"/>
      <c r="AC353" s="782"/>
      <c r="AD353" s="782"/>
      <c r="AE353" s="782"/>
      <c r="AF353" s="782"/>
    </row>
    <row r="354" spans="1:32" hidden="1">
      <c r="A354" s="782"/>
      <c r="B354" s="782"/>
      <c r="C354" s="782"/>
      <c r="D354" s="782"/>
      <c r="E354" s="782"/>
      <c r="F354" s="782"/>
      <c r="G354" s="897"/>
      <c r="H354" s="782"/>
      <c r="I354" s="782"/>
      <c r="J354" s="782"/>
      <c r="K354" s="782"/>
      <c r="L354" s="156"/>
      <c r="M354" s="156"/>
      <c r="N354" s="156"/>
      <c r="O354" s="156"/>
      <c r="P354" s="156"/>
      <c r="Q354" s="156"/>
      <c r="R354" s="156"/>
      <c r="S354" s="156"/>
      <c r="T354" s="156"/>
      <c r="U354" s="156"/>
      <c r="V354" s="156"/>
      <c r="W354" s="156"/>
      <c r="X354" s="156"/>
      <c r="Y354" s="156"/>
      <c r="Z354" s="156"/>
      <c r="AA354" s="782"/>
      <c r="AB354" s="782"/>
      <c r="AC354" s="782"/>
      <c r="AD354" s="782"/>
      <c r="AE354" s="782"/>
      <c r="AF354" s="782"/>
    </row>
    <row r="355" spans="1:32" hidden="1">
      <c r="A355" s="782"/>
      <c r="B355" s="782"/>
      <c r="C355" s="782"/>
      <c r="D355" s="782"/>
      <c r="E355" s="782"/>
      <c r="F355" s="782"/>
      <c r="G355" s="897"/>
      <c r="H355" s="782"/>
      <c r="I355" s="782"/>
      <c r="J355" s="782"/>
      <c r="K355" s="782"/>
      <c r="L355" s="156"/>
      <c r="M355" s="156"/>
      <c r="N355" s="156"/>
      <c r="O355" s="156"/>
      <c r="P355" s="156"/>
      <c r="Q355" s="156"/>
      <c r="R355" s="156"/>
      <c r="S355" s="156"/>
      <c r="T355" s="156"/>
      <c r="U355" s="156"/>
      <c r="V355" s="156"/>
      <c r="W355" s="156"/>
      <c r="X355" s="156"/>
      <c r="Y355" s="156"/>
      <c r="Z355" s="156"/>
      <c r="AA355" s="782"/>
      <c r="AB355" s="782"/>
      <c r="AC355" s="782"/>
      <c r="AD355" s="782"/>
      <c r="AE355" s="782"/>
      <c r="AF355" s="782"/>
    </row>
    <row r="356" spans="1:32" hidden="1">
      <c r="A356" s="782"/>
      <c r="B356" s="782"/>
      <c r="C356" s="782"/>
      <c r="D356" s="782"/>
      <c r="E356" s="782"/>
      <c r="F356" s="782"/>
      <c r="G356" s="897"/>
      <c r="H356" s="782"/>
      <c r="I356" s="782"/>
      <c r="J356" s="782"/>
      <c r="K356" s="782"/>
      <c r="L356" s="156"/>
      <c r="M356" s="156"/>
      <c r="N356" s="156"/>
      <c r="O356" s="156"/>
      <c r="P356" s="156"/>
      <c r="Q356" s="156"/>
      <c r="R356" s="156"/>
      <c r="S356" s="156"/>
      <c r="T356" s="156"/>
      <c r="U356" s="156"/>
      <c r="V356" s="156"/>
      <c r="W356" s="156"/>
      <c r="X356" s="156"/>
      <c r="Y356" s="156"/>
      <c r="Z356" s="156"/>
      <c r="AA356" s="782"/>
      <c r="AB356" s="782"/>
      <c r="AC356" s="782"/>
      <c r="AD356" s="782"/>
      <c r="AE356" s="782"/>
      <c r="AF356" s="782"/>
    </row>
    <row r="357" spans="1:32" hidden="1">
      <c r="A357" s="782"/>
      <c r="B357" s="782"/>
      <c r="C357" s="156"/>
      <c r="D357" s="156"/>
      <c r="E357" s="156"/>
      <c r="F357" s="156"/>
      <c r="G357" s="580"/>
      <c r="H357" s="156"/>
      <c r="I357" s="782"/>
      <c r="J357" s="782"/>
      <c r="K357" s="782"/>
      <c r="L357" s="156"/>
      <c r="M357" s="156"/>
      <c r="N357" s="156"/>
      <c r="O357" s="156"/>
      <c r="P357" s="156"/>
      <c r="Q357" s="156"/>
      <c r="R357" s="156"/>
      <c r="S357" s="156"/>
      <c r="T357" s="156"/>
      <c r="U357" s="156"/>
      <c r="V357" s="156"/>
      <c r="W357" s="156"/>
      <c r="X357" s="156"/>
      <c r="Y357" s="156"/>
      <c r="Z357" s="156"/>
      <c r="AA357" s="782"/>
      <c r="AB357" s="782"/>
      <c r="AC357" s="782"/>
      <c r="AD357" s="782"/>
      <c r="AE357" s="782"/>
      <c r="AF357" s="782"/>
    </row>
    <row r="358" spans="1:32" hidden="1">
      <c r="A358" s="782"/>
      <c r="B358" s="782"/>
      <c r="C358" s="156"/>
      <c r="D358" s="156"/>
      <c r="E358" s="156"/>
      <c r="F358" s="156"/>
      <c r="G358" s="580"/>
      <c r="H358" s="156"/>
      <c r="I358" s="156"/>
      <c r="J358" s="156"/>
      <c r="K358" s="156"/>
      <c r="L358" s="156"/>
      <c r="M358" s="156"/>
      <c r="N358" s="156"/>
      <c r="O358" s="156"/>
      <c r="P358" s="156"/>
      <c r="Q358" s="156"/>
      <c r="R358" s="156"/>
      <c r="S358" s="156"/>
      <c r="T358" s="156"/>
      <c r="U358" s="156"/>
      <c r="V358" s="156"/>
      <c r="W358" s="156"/>
      <c r="X358" s="156"/>
      <c r="Y358" s="156"/>
      <c r="Z358" s="156"/>
      <c r="AA358" s="156"/>
    </row>
    <row r="359" spans="1:32" hidden="1">
      <c r="A359" s="782"/>
      <c r="B359" s="782"/>
      <c r="C359" s="156"/>
      <c r="D359" s="156"/>
      <c r="E359" s="156"/>
      <c r="F359" s="156"/>
      <c r="G359" s="580"/>
      <c r="H359" s="156"/>
      <c r="I359" s="156"/>
      <c r="J359" s="156"/>
      <c r="K359" s="156"/>
      <c r="L359" s="156"/>
      <c r="M359" s="156"/>
      <c r="N359" s="156"/>
      <c r="O359" s="156"/>
      <c r="P359" s="156"/>
      <c r="Q359" s="156"/>
      <c r="R359" s="156"/>
      <c r="S359" s="156"/>
      <c r="T359" s="156"/>
      <c r="U359" s="156"/>
      <c r="V359" s="156"/>
      <c r="W359" s="156"/>
      <c r="X359" s="156"/>
      <c r="Y359" s="156"/>
      <c r="Z359" s="156"/>
      <c r="AA359" s="156"/>
    </row>
    <row r="360" spans="1:32" hidden="1">
      <c r="A360" s="156"/>
      <c r="B360" s="156"/>
      <c r="C360" s="156"/>
      <c r="D360" s="156"/>
      <c r="E360" s="156"/>
      <c r="F360" s="156"/>
      <c r="G360" s="580"/>
      <c r="H360" s="156"/>
      <c r="I360" s="156"/>
      <c r="J360" s="156"/>
      <c r="K360" s="156"/>
      <c r="L360" s="156"/>
      <c r="M360" s="156"/>
      <c r="N360" s="156"/>
      <c r="O360" s="156"/>
      <c r="P360" s="156"/>
      <c r="Q360" s="156"/>
      <c r="R360" s="156"/>
      <c r="S360" s="156"/>
      <c r="T360" s="156"/>
      <c r="U360" s="156"/>
      <c r="V360" s="156"/>
      <c r="W360" s="156"/>
      <c r="X360" s="156"/>
      <c r="Y360" s="156"/>
      <c r="Z360" s="156"/>
      <c r="AA360" s="156"/>
    </row>
    <row r="361" spans="1:32" hidden="1">
      <c r="A361" s="156"/>
      <c r="B361" s="156"/>
      <c r="C361" s="156"/>
      <c r="D361" s="156"/>
      <c r="E361" s="156"/>
      <c r="F361" s="156"/>
      <c r="G361" s="580"/>
      <c r="H361" s="156"/>
      <c r="I361" s="156"/>
      <c r="J361" s="156"/>
      <c r="K361" s="156"/>
      <c r="L361" s="156"/>
      <c r="M361" s="156"/>
      <c r="N361" s="156"/>
      <c r="O361" s="156"/>
      <c r="P361" s="156"/>
      <c r="Q361" s="156"/>
      <c r="R361" s="156"/>
      <c r="S361" s="156"/>
      <c r="T361" s="156"/>
      <c r="U361" s="156"/>
      <c r="V361" s="156"/>
      <c r="W361" s="156"/>
      <c r="X361" s="156"/>
      <c r="Y361" s="156"/>
      <c r="Z361" s="156"/>
      <c r="AA361" s="156"/>
    </row>
    <row r="362" spans="1:32" hidden="1">
      <c r="A362" s="156"/>
      <c r="B362" s="156"/>
      <c r="C362" s="156"/>
      <c r="D362" s="156"/>
      <c r="E362" s="156"/>
      <c r="F362" s="156"/>
      <c r="G362" s="580"/>
      <c r="H362" s="156"/>
      <c r="I362" s="156"/>
      <c r="J362" s="156"/>
      <c r="K362" s="156"/>
      <c r="L362" s="156"/>
      <c r="M362" s="156"/>
      <c r="N362" s="156"/>
      <c r="O362" s="156"/>
      <c r="P362" s="156"/>
      <c r="Q362" s="156"/>
      <c r="R362" s="156"/>
      <c r="S362" s="156"/>
      <c r="T362" s="156"/>
      <c r="U362" s="156"/>
      <c r="V362" s="156"/>
      <c r="W362" s="156"/>
      <c r="X362" s="156"/>
      <c r="Y362" s="156"/>
      <c r="Z362" s="156"/>
      <c r="AA362" s="156"/>
    </row>
    <row r="363" spans="1:32" hidden="1">
      <c r="A363" s="156"/>
      <c r="B363" s="156"/>
      <c r="C363" s="156"/>
      <c r="D363" s="156"/>
      <c r="E363" s="156"/>
      <c r="F363" s="156"/>
      <c r="G363" s="580"/>
      <c r="H363" s="156"/>
      <c r="I363" s="156"/>
      <c r="J363" s="156"/>
      <c r="K363" s="156"/>
      <c r="L363" s="156"/>
      <c r="M363" s="156"/>
      <c r="N363" s="156"/>
      <c r="O363" s="156"/>
      <c r="P363" s="156"/>
      <c r="Q363" s="156"/>
      <c r="R363" s="156"/>
      <c r="S363" s="156"/>
      <c r="T363" s="156"/>
      <c r="U363" s="156"/>
      <c r="V363" s="156"/>
      <c r="W363" s="156"/>
      <c r="X363" s="156"/>
      <c r="Y363" s="156"/>
      <c r="Z363" s="156"/>
      <c r="AA363" s="156"/>
    </row>
    <row r="364" spans="1:32" hidden="1">
      <c r="A364" s="156"/>
      <c r="B364" s="156"/>
      <c r="C364" s="156"/>
      <c r="D364" s="156"/>
      <c r="E364" s="156"/>
      <c r="F364" s="156"/>
      <c r="G364" s="580"/>
      <c r="H364" s="156"/>
      <c r="I364" s="156"/>
      <c r="J364" s="156"/>
      <c r="K364" s="156"/>
      <c r="L364" s="156"/>
      <c r="M364" s="156"/>
      <c r="N364" s="156"/>
      <c r="O364" s="156"/>
      <c r="P364" s="156"/>
      <c r="Q364" s="156"/>
      <c r="R364" s="156"/>
      <c r="S364" s="156"/>
      <c r="T364" s="156"/>
      <c r="U364" s="156"/>
      <c r="V364" s="156"/>
      <c r="W364" s="156"/>
      <c r="X364" s="156"/>
      <c r="Y364" s="156"/>
      <c r="Z364" s="156"/>
      <c r="AA364" s="156"/>
    </row>
    <row r="365" spans="1:32" hidden="1">
      <c r="A365" s="156"/>
      <c r="B365" s="156"/>
      <c r="C365" s="156"/>
      <c r="D365" s="156"/>
      <c r="E365" s="156"/>
      <c r="F365" s="156"/>
      <c r="G365" s="580"/>
      <c r="H365" s="156"/>
      <c r="I365" s="156"/>
      <c r="J365" s="156"/>
      <c r="K365" s="156"/>
      <c r="L365" s="156"/>
      <c r="M365" s="156"/>
      <c r="N365" s="156"/>
      <c r="O365" s="156"/>
      <c r="P365" s="156"/>
      <c r="Q365" s="156"/>
      <c r="R365" s="156"/>
      <c r="S365" s="156"/>
      <c r="T365" s="156"/>
      <c r="U365" s="156"/>
      <c r="V365" s="156"/>
      <c r="W365" s="156"/>
      <c r="X365" s="156"/>
      <c r="Y365" s="156"/>
      <c r="Z365" s="156"/>
      <c r="AA365" s="156"/>
    </row>
    <row r="366" spans="1:32" hidden="1">
      <c r="A366" s="156"/>
      <c r="B366" s="156"/>
      <c r="C366" s="156"/>
      <c r="D366" s="156"/>
      <c r="E366" s="156"/>
      <c r="F366" s="156"/>
      <c r="G366" s="580"/>
      <c r="H366" s="156"/>
      <c r="I366" s="156"/>
      <c r="J366" s="156"/>
      <c r="K366" s="156"/>
      <c r="L366" s="156"/>
      <c r="M366" s="156"/>
      <c r="N366" s="156"/>
      <c r="O366" s="156"/>
      <c r="P366" s="156"/>
      <c r="Q366" s="156"/>
      <c r="R366" s="156"/>
      <c r="S366" s="156"/>
      <c r="T366" s="156"/>
      <c r="U366" s="156"/>
      <c r="V366" s="156"/>
      <c r="W366" s="156"/>
      <c r="X366" s="156"/>
      <c r="Y366" s="156"/>
      <c r="Z366" s="156"/>
      <c r="AA366" s="156"/>
    </row>
    <row r="367" spans="1:32" hidden="1">
      <c r="A367" s="156"/>
      <c r="B367" s="156"/>
      <c r="C367" s="156"/>
      <c r="D367" s="156"/>
      <c r="E367" s="156"/>
      <c r="F367" s="156"/>
      <c r="G367" s="580"/>
      <c r="H367" s="156"/>
      <c r="I367" s="156"/>
      <c r="J367" s="156"/>
      <c r="K367" s="156"/>
      <c r="L367" s="156"/>
      <c r="M367" s="156"/>
      <c r="N367" s="156"/>
      <c r="O367" s="156"/>
      <c r="P367" s="156"/>
      <c r="Q367" s="156"/>
      <c r="R367" s="156"/>
      <c r="S367" s="156"/>
      <c r="T367" s="156"/>
      <c r="U367" s="156"/>
      <c r="V367" s="156"/>
      <c r="W367" s="156"/>
      <c r="X367" s="156"/>
      <c r="Y367" s="156"/>
      <c r="Z367" s="156"/>
      <c r="AA367" s="156"/>
    </row>
    <row r="368" spans="1:32" hidden="1">
      <c r="A368" s="156"/>
      <c r="B368" s="156"/>
      <c r="C368" s="156"/>
      <c r="D368" s="156"/>
      <c r="E368" s="156"/>
      <c r="F368" s="156"/>
      <c r="G368" s="580"/>
      <c r="H368" s="156"/>
      <c r="I368" s="156"/>
      <c r="J368" s="156"/>
      <c r="K368" s="156"/>
      <c r="L368" s="156"/>
      <c r="M368" s="156"/>
      <c r="N368" s="156"/>
      <c r="O368" s="156"/>
      <c r="P368" s="156"/>
      <c r="Q368" s="156"/>
      <c r="R368" s="156"/>
      <c r="S368" s="156"/>
      <c r="T368" s="156"/>
      <c r="U368" s="156"/>
      <c r="V368" s="156"/>
      <c r="W368" s="156"/>
      <c r="X368" s="156"/>
      <c r="Y368" s="156"/>
      <c r="Z368" s="156"/>
      <c r="AA368" s="156"/>
    </row>
    <row r="369" spans="7:7" s="156" customFormat="1" hidden="1">
      <c r="G369" s="580"/>
    </row>
    <row r="370" spans="7:7" s="156" customFormat="1" hidden="1">
      <c r="G370" s="580"/>
    </row>
    <row r="371" spans="7:7" s="156" customFormat="1" hidden="1">
      <c r="G371" s="580"/>
    </row>
    <row r="372" spans="7:7" s="156" customFormat="1" hidden="1">
      <c r="G372" s="580"/>
    </row>
    <row r="373" spans="7:7" s="156" customFormat="1" hidden="1"/>
    <row r="374" spans="7:7" s="156" customFormat="1" hidden="1"/>
    <row r="375" spans="7:7" s="156" customFormat="1" hidden="1"/>
    <row r="376" spans="7:7" s="156" customFormat="1" hidden="1"/>
    <row r="377" spans="7:7" s="156" customFormat="1" hidden="1"/>
    <row r="378" spans="7:7" s="156" customFormat="1" hidden="1"/>
    <row r="379" spans="7:7" s="156" customFormat="1" hidden="1"/>
    <row r="380" spans="7:7" s="156" customFormat="1" hidden="1"/>
    <row r="381" spans="7:7" s="156" customFormat="1" hidden="1"/>
    <row r="382" spans="7:7" s="156" customFormat="1" hidden="1"/>
    <row r="383" spans="7:7" s="156" customFormat="1" hidden="1"/>
    <row r="384" spans="7:7" s="156" customFormat="1" hidden="1"/>
    <row r="385" s="156" customFormat="1" hidden="1"/>
    <row r="386" s="156" customFormat="1" hidden="1"/>
    <row r="387" s="156" customFormat="1" hidden="1"/>
    <row r="388" s="156" customFormat="1" hidden="1"/>
    <row r="389" s="156" customFormat="1" hidden="1"/>
    <row r="390" s="156" customFormat="1" hidden="1"/>
    <row r="391" s="156" customFormat="1" hidden="1"/>
    <row r="392" s="156" customFormat="1" hidden="1"/>
    <row r="393" s="156" customFormat="1" hidden="1"/>
    <row r="394" s="156" customFormat="1" hidden="1"/>
    <row r="395" s="156" customFormat="1" hidden="1"/>
    <row r="396" s="156" customFormat="1" hidden="1"/>
    <row r="397" s="156" customFormat="1" hidden="1"/>
    <row r="398" s="156" customFormat="1" hidden="1"/>
    <row r="399" s="156" customFormat="1" hidden="1"/>
    <row r="400" s="156" customFormat="1" hidden="1"/>
    <row r="401" s="156" customFormat="1" hidden="1"/>
    <row r="402" s="156" customFormat="1" hidden="1"/>
    <row r="403" s="156" customFormat="1" hidden="1"/>
    <row r="404" s="156" customFormat="1" hidden="1"/>
    <row r="405" s="156" customFormat="1" hidden="1"/>
    <row r="406" s="156" customFormat="1" hidden="1"/>
    <row r="407" s="156" customFormat="1" hidden="1"/>
    <row r="408" s="156" customFormat="1" hidden="1"/>
    <row r="409" s="156" customFormat="1" hidden="1"/>
    <row r="410" s="156" customFormat="1" hidden="1"/>
    <row r="411" s="156" customFormat="1" hidden="1"/>
    <row r="412" s="156" customFormat="1" hidden="1"/>
    <row r="413" s="156" customFormat="1" hidden="1"/>
    <row r="414" s="156" customFormat="1" hidden="1"/>
    <row r="415" s="156" customFormat="1" hidden="1"/>
    <row r="416" s="156" customFormat="1" hidden="1"/>
    <row r="417" s="156" customFormat="1" hidden="1"/>
    <row r="418" s="156" customFormat="1" hidden="1"/>
    <row r="419" s="156" customFormat="1" hidden="1"/>
    <row r="420" s="156" customFormat="1" hidden="1"/>
    <row r="421" s="156" customFormat="1" hidden="1"/>
    <row r="422" s="156" customFormat="1" hidden="1"/>
    <row r="423" s="156" customFormat="1" hidden="1"/>
    <row r="424" s="156" customFormat="1" hidden="1"/>
    <row r="425" s="156" customFormat="1" hidden="1"/>
    <row r="426" s="156" customFormat="1" hidden="1"/>
    <row r="427" s="156" customFormat="1" hidden="1"/>
    <row r="428" s="156" customFormat="1" hidden="1"/>
    <row r="429" s="156" customFormat="1" hidden="1"/>
    <row r="430" s="156" customFormat="1" hidden="1"/>
    <row r="431" s="156" customFormat="1" hidden="1"/>
    <row r="432" s="156" customFormat="1" hidden="1"/>
    <row r="433" s="156" customFormat="1" hidden="1"/>
    <row r="434" s="156" customFormat="1" hidden="1"/>
    <row r="435" s="156" customFormat="1" hidden="1"/>
    <row r="436" s="156" customFormat="1" hidden="1"/>
    <row r="437" s="156" customFormat="1" hidden="1"/>
    <row r="438" s="156" customFormat="1" hidden="1"/>
    <row r="439" s="156" customFormat="1" hidden="1"/>
    <row r="440" s="156" customFormat="1" hidden="1"/>
    <row r="441" s="156" customFormat="1" hidden="1"/>
    <row r="442" s="156" customFormat="1" hidden="1"/>
    <row r="443" s="156" customFormat="1" hidden="1"/>
    <row r="444" s="156" customFormat="1" hidden="1"/>
    <row r="445" s="156" customFormat="1" hidden="1"/>
    <row r="446" s="156" customFormat="1" hidden="1"/>
    <row r="447" s="156" customFormat="1" hidden="1"/>
    <row r="448" s="156" customFormat="1" hidden="1"/>
    <row r="449" s="156" customFormat="1" hidden="1"/>
    <row r="450" s="156" customFormat="1" hidden="1"/>
    <row r="451" s="156" customFormat="1" hidden="1"/>
    <row r="452" s="156" customFormat="1" hidden="1"/>
    <row r="453" s="156" customFormat="1" hidden="1"/>
    <row r="454" s="156" customFormat="1" hidden="1"/>
    <row r="455" s="156" customFormat="1" hidden="1"/>
    <row r="456" s="156" customFormat="1" hidden="1"/>
    <row r="457" s="156" customFormat="1" hidden="1"/>
    <row r="458" s="156" customFormat="1" hidden="1"/>
    <row r="459" s="156" customFormat="1" hidden="1"/>
    <row r="460" s="156" customFormat="1" hidden="1"/>
    <row r="461" s="156" customFormat="1" hidden="1"/>
    <row r="462" s="156" customFormat="1" hidden="1"/>
    <row r="463" s="156" customFormat="1" hidden="1"/>
    <row r="464" s="156" customFormat="1" hidden="1"/>
    <row r="465" s="156" customFormat="1" hidden="1"/>
    <row r="466" s="156" customFormat="1" hidden="1"/>
    <row r="467" s="156" customFormat="1" hidden="1"/>
    <row r="468" s="156" customFormat="1" hidden="1"/>
    <row r="469" s="156" customFormat="1" hidden="1"/>
    <row r="470" s="156" customFormat="1" hidden="1"/>
    <row r="471" s="156" customFormat="1" hidden="1"/>
    <row r="472" s="156" customFormat="1" hidden="1"/>
    <row r="473" s="156" customFormat="1" hidden="1"/>
    <row r="474" s="156" customFormat="1" hidden="1"/>
    <row r="475" s="156" customFormat="1" hidden="1"/>
    <row r="476" s="156" customFormat="1" hidden="1"/>
    <row r="477" s="156" customFormat="1" hidden="1"/>
    <row r="478" s="156" customFormat="1" hidden="1"/>
    <row r="479" s="156" customFormat="1" hidden="1"/>
    <row r="480" s="156" customFormat="1" hidden="1"/>
    <row r="481" s="156" customFormat="1" hidden="1"/>
    <row r="482" s="156" customFormat="1" hidden="1"/>
    <row r="483" s="156" customFormat="1" hidden="1"/>
    <row r="484" s="156" customFormat="1" hidden="1"/>
    <row r="485" s="156" customFormat="1" hidden="1"/>
    <row r="486" s="156" customFormat="1" hidden="1"/>
    <row r="487" s="156" customFormat="1" hidden="1"/>
    <row r="488" s="156" customFormat="1" hidden="1"/>
    <row r="489" s="156" customFormat="1" hidden="1"/>
    <row r="490" s="156" customFormat="1" hidden="1"/>
    <row r="491" s="156" customFormat="1" hidden="1"/>
    <row r="492" s="156" customFormat="1" hidden="1"/>
    <row r="493" s="156" customFormat="1" hidden="1"/>
    <row r="494" s="156" customFormat="1" hidden="1"/>
    <row r="495" s="156" customFormat="1" hidden="1"/>
    <row r="496" s="156" customFormat="1" hidden="1"/>
    <row r="497" spans="1:27" hidden="1">
      <c r="A497" s="156"/>
      <c r="B497" s="156"/>
      <c r="C497" s="156"/>
      <c r="D497" s="156"/>
      <c r="E497" s="156"/>
      <c r="F497" s="156"/>
      <c r="G497" s="156"/>
      <c r="H497" s="156"/>
      <c r="I497" s="156"/>
      <c r="J497" s="156"/>
      <c r="K497" s="156"/>
      <c r="L497" s="156"/>
      <c r="M497" s="156"/>
      <c r="N497" s="156"/>
      <c r="O497" s="156"/>
      <c r="P497" s="156"/>
      <c r="Q497" s="156"/>
      <c r="R497" s="156"/>
      <c r="S497" s="156"/>
      <c r="T497" s="156"/>
      <c r="U497" s="156"/>
      <c r="V497" s="156"/>
      <c r="W497" s="156"/>
      <c r="X497" s="156"/>
      <c r="Y497" s="156"/>
      <c r="Z497" s="156"/>
      <c r="AA497" s="156"/>
    </row>
    <row r="498" spans="1:27" hidden="1">
      <c r="A498" s="936" t="str">
        <f ca="1">Concat2(C501:OFFSET(C501,C499,0))</f>
        <v>,95,134442.0,5255.9950N,00832.4417W,1.9,127.8,2,0.00,0.0,0.0,021015,04,</v>
      </c>
      <c r="B498" s="156"/>
      <c r="C498" s="156"/>
      <c r="D498" s="156"/>
      <c r="E498" s="156"/>
      <c r="F498" s="156"/>
      <c r="G498" s="156"/>
      <c r="H498" s="156"/>
      <c r="I498" s="156"/>
      <c r="J498" s="156"/>
      <c r="K498" s="156"/>
      <c r="L498" s="156"/>
      <c r="M498" s="156"/>
      <c r="N498" s="156"/>
      <c r="O498" s="156"/>
      <c r="P498" s="156"/>
      <c r="Q498" s="156"/>
      <c r="R498" s="156"/>
      <c r="S498" s="156"/>
      <c r="T498" s="156"/>
      <c r="U498" s="156"/>
      <c r="V498" s="156"/>
      <c r="W498" s="156"/>
      <c r="X498" s="156"/>
      <c r="Y498" s="156"/>
      <c r="Z498" s="156"/>
      <c r="AA498" s="156"/>
    </row>
    <row r="499" spans="1:27" hidden="1">
      <c r="A499" s="156"/>
      <c r="B499" s="156">
        <f>LEN(H1)-40</f>
        <v>140</v>
      </c>
      <c r="C499" s="156">
        <f>INT(B499/2)</f>
        <v>70</v>
      </c>
      <c r="D499" s="156"/>
      <c r="E499" s="156"/>
      <c r="F499" s="156"/>
      <c r="G499" s="156"/>
      <c r="H499" s="156"/>
      <c r="I499" s="156"/>
      <c r="J499" s="156"/>
      <c r="K499" s="156"/>
      <c r="L499" s="156"/>
      <c r="M499" s="156"/>
      <c r="N499" s="156"/>
      <c r="O499" s="156"/>
      <c r="P499" s="156"/>
      <c r="Q499" s="156"/>
      <c r="R499" s="156"/>
      <c r="S499" s="156"/>
      <c r="T499" s="156"/>
      <c r="U499" s="156"/>
      <c r="V499" s="156"/>
      <c r="W499" s="156"/>
      <c r="X499" s="156"/>
      <c r="Y499" s="156"/>
      <c r="Z499" s="156"/>
      <c r="AA499" s="156"/>
    </row>
    <row r="500" spans="1:27" hidden="1">
      <c r="A500" s="156"/>
      <c r="B500" s="156"/>
      <c r="C500" s="156"/>
      <c r="D500" s="156"/>
      <c r="E500" s="156"/>
      <c r="F500" s="156"/>
      <c r="G500" s="156"/>
      <c r="H500" s="156"/>
      <c r="I500" s="156"/>
      <c r="J500" s="156"/>
      <c r="K500" s="156"/>
      <c r="L500" s="156"/>
      <c r="M500" s="156"/>
      <c r="N500" s="156"/>
      <c r="O500" s="156"/>
      <c r="P500" s="156"/>
      <c r="Q500" s="156"/>
      <c r="R500" s="156"/>
      <c r="S500" s="156"/>
      <c r="T500" s="156"/>
      <c r="U500" s="156"/>
      <c r="V500" s="156"/>
      <c r="W500" s="156"/>
      <c r="X500" s="156"/>
      <c r="Y500" s="156"/>
      <c r="Z500" s="156"/>
      <c r="AA500" s="156"/>
    </row>
    <row r="501" spans="1:27" hidden="1">
      <c r="A501" s="156"/>
      <c r="B501" s="156">
        <v>35</v>
      </c>
      <c r="C501" s="156" t="str">
        <f t="shared" ref="C501:C564" si="20">CHAR(HEX2DEC(MID($H$1,B501,2)))</f>
        <v>,</v>
      </c>
      <c r="E501" s="156"/>
      <c r="F501" s="156"/>
      <c r="G501" s="156"/>
      <c r="H501" s="156"/>
      <c r="I501" s="156"/>
      <c r="J501" s="156"/>
      <c r="K501" s="156"/>
      <c r="L501" s="156"/>
      <c r="M501" s="156"/>
      <c r="N501" s="156"/>
      <c r="O501" s="156"/>
      <c r="P501" s="156"/>
      <c r="Q501" s="156"/>
      <c r="R501" s="156"/>
      <c r="S501" s="156"/>
      <c r="T501" s="156"/>
      <c r="U501" s="156"/>
      <c r="V501" s="156"/>
      <c r="W501" s="156"/>
      <c r="X501" s="156"/>
      <c r="Y501" s="156"/>
      <c r="Z501" s="156"/>
      <c r="AA501" s="156"/>
    </row>
    <row r="502" spans="1:27" hidden="1">
      <c r="A502" s="156"/>
      <c r="B502" s="156">
        <f>B501+2</f>
        <v>37</v>
      </c>
      <c r="C502" s="156" t="str">
        <f t="shared" si="20"/>
        <v>9</v>
      </c>
      <c r="D502" s="156"/>
      <c r="E502" s="156"/>
      <c r="F502" s="156"/>
      <c r="G502" s="156"/>
      <c r="H502" s="156"/>
      <c r="I502" s="156"/>
      <c r="J502" s="156"/>
      <c r="K502" s="156"/>
      <c r="L502" s="156"/>
      <c r="M502" s="156"/>
      <c r="N502" s="156"/>
      <c r="O502" s="156"/>
      <c r="P502" s="156"/>
      <c r="Q502" s="156"/>
      <c r="R502" s="156"/>
      <c r="S502" s="156"/>
      <c r="T502" s="156"/>
      <c r="U502" s="156"/>
      <c r="V502" s="156"/>
      <c r="W502" s="156"/>
      <c r="X502" s="156"/>
      <c r="Y502" s="156"/>
      <c r="Z502" s="156"/>
      <c r="AA502" s="156"/>
    </row>
    <row r="503" spans="1:27" hidden="1">
      <c r="A503" s="156"/>
      <c r="B503" s="156">
        <f t="shared" ref="B503:B566" si="21">B502+2</f>
        <v>39</v>
      </c>
      <c r="C503" s="156" t="str">
        <f t="shared" si="20"/>
        <v>5</v>
      </c>
      <c r="D503" s="156"/>
      <c r="E503" s="156"/>
      <c r="F503" s="156"/>
      <c r="G503" s="156"/>
      <c r="H503" s="156"/>
      <c r="I503" s="156"/>
      <c r="J503" s="156"/>
      <c r="K503" s="156"/>
      <c r="L503" s="156"/>
      <c r="M503" s="156"/>
      <c r="N503" s="156"/>
      <c r="O503" s="156"/>
      <c r="P503" s="156"/>
      <c r="Q503" s="156"/>
      <c r="R503" s="156"/>
      <c r="S503" s="156"/>
      <c r="T503" s="156"/>
      <c r="U503" s="156"/>
      <c r="V503" s="156"/>
      <c r="W503" s="156"/>
      <c r="X503" s="156"/>
      <c r="Y503" s="156"/>
      <c r="Z503" s="156"/>
      <c r="AA503" s="156"/>
    </row>
    <row r="504" spans="1:27" hidden="1">
      <c r="A504" s="156"/>
      <c r="B504" s="156">
        <f t="shared" si="21"/>
        <v>41</v>
      </c>
      <c r="C504" s="156" t="str">
        <f t="shared" si="20"/>
        <v>,</v>
      </c>
      <c r="D504" s="156"/>
      <c r="E504" s="156"/>
      <c r="F504" s="156"/>
      <c r="G504" s="156"/>
      <c r="H504" s="156"/>
      <c r="I504" s="156"/>
      <c r="J504" s="156"/>
      <c r="K504" s="156"/>
      <c r="L504" s="156"/>
      <c r="M504" s="156"/>
      <c r="N504" s="156"/>
      <c r="O504" s="156"/>
      <c r="P504" s="156"/>
      <c r="Q504" s="156"/>
      <c r="R504" s="156"/>
      <c r="S504" s="156"/>
      <c r="T504" s="156"/>
      <c r="U504" s="156"/>
      <c r="V504" s="156"/>
      <c r="W504" s="156"/>
      <c r="X504" s="156"/>
      <c r="Y504" s="156"/>
      <c r="Z504" s="156"/>
      <c r="AA504" s="156"/>
    </row>
    <row r="505" spans="1:27" hidden="1">
      <c r="A505" s="156"/>
      <c r="B505" s="156">
        <f t="shared" si="21"/>
        <v>43</v>
      </c>
      <c r="C505" s="156" t="str">
        <f t="shared" si="20"/>
        <v>1</v>
      </c>
      <c r="D505" s="156"/>
      <c r="E505" s="156"/>
      <c r="F505" s="156"/>
      <c r="G505" s="156"/>
      <c r="H505" s="156"/>
      <c r="I505" s="156"/>
      <c r="J505" s="156"/>
      <c r="K505" s="156"/>
      <c r="L505" s="156"/>
      <c r="M505" s="156"/>
      <c r="N505" s="156"/>
      <c r="O505" s="156"/>
      <c r="P505" s="156"/>
      <c r="Q505" s="156"/>
      <c r="R505" s="156"/>
      <c r="S505" s="156"/>
      <c r="T505" s="156"/>
      <c r="U505" s="156"/>
      <c r="V505" s="156"/>
      <c r="W505" s="156"/>
      <c r="X505" s="156"/>
      <c r="Y505" s="156"/>
      <c r="Z505" s="156"/>
      <c r="AA505" s="156"/>
    </row>
    <row r="506" spans="1:27" hidden="1">
      <c r="A506" s="156"/>
      <c r="B506" s="156">
        <f t="shared" si="21"/>
        <v>45</v>
      </c>
      <c r="C506" s="156" t="str">
        <f t="shared" si="20"/>
        <v>3</v>
      </c>
      <c r="D506" s="156"/>
      <c r="E506" s="156"/>
      <c r="F506" s="156"/>
      <c r="G506" s="156"/>
      <c r="H506" s="156"/>
      <c r="I506" s="156"/>
      <c r="J506" s="156"/>
      <c r="K506" s="156"/>
      <c r="L506" s="156"/>
      <c r="M506" s="156"/>
      <c r="N506" s="156"/>
      <c r="O506" s="156"/>
      <c r="P506" s="156"/>
      <c r="Q506" s="156"/>
      <c r="R506" s="156"/>
      <c r="S506" s="156"/>
      <c r="T506" s="156"/>
      <c r="U506" s="156"/>
      <c r="V506" s="156"/>
      <c r="W506" s="156"/>
      <c r="X506" s="156"/>
      <c r="Y506" s="156"/>
      <c r="Z506" s="156"/>
      <c r="AA506" s="156"/>
    </row>
    <row r="507" spans="1:27" hidden="1">
      <c r="A507" s="156"/>
      <c r="B507" s="156">
        <f t="shared" si="21"/>
        <v>47</v>
      </c>
      <c r="C507" s="156" t="str">
        <f t="shared" si="20"/>
        <v>4</v>
      </c>
      <c r="D507" s="156"/>
      <c r="E507" s="156"/>
      <c r="F507" s="156"/>
      <c r="G507" s="156"/>
      <c r="H507" s="156"/>
      <c r="I507" s="156"/>
      <c r="J507" s="156"/>
      <c r="K507" s="156"/>
      <c r="L507" s="156"/>
      <c r="M507" s="156"/>
      <c r="N507" s="156"/>
      <c r="O507" s="156"/>
      <c r="P507" s="156"/>
      <c r="Q507" s="156"/>
      <c r="R507" s="156"/>
      <c r="S507" s="156"/>
      <c r="T507" s="156"/>
      <c r="U507" s="156"/>
      <c r="V507" s="156"/>
      <c r="W507" s="156"/>
      <c r="X507" s="156"/>
      <c r="Y507" s="156"/>
      <c r="Z507" s="156"/>
      <c r="AA507" s="156"/>
    </row>
    <row r="508" spans="1:27" hidden="1">
      <c r="A508" s="156"/>
      <c r="B508" s="156">
        <f t="shared" si="21"/>
        <v>49</v>
      </c>
      <c r="C508" s="156" t="str">
        <f t="shared" si="20"/>
        <v>4</v>
      </c>
      <c r="D508" s="156"/>
      <c r="E508" s="156"/>
      <c r="F508" s="156"/>
      <c r="G508" s="156"/>
      <c r="H508" s="156"/>
      <c r="I508" s="156"/>
      <c r="J508" s="156"/>
      <c r="K508" s="156"/>
      <c r="L508" s="156"/>
      <c r="M508" s="156"/>
      <c r="N508" s="156"/>
      <c r="O508" s="156"/>
      <c r="P508" s="156"/>
      <c r="Q508" s="156"/>
      <c r="R508" s="156"/>
      <c r="S508" s="156"/>
      <c r="T508" s="156"/>
      <c r="U508" s="156"/>
      <c r="V508" s="156"/>
      <c r="W508" s="156"/>
      <c r="X508" s="156"/>
      <c r="Y508" s="156"/>
      <c r="Z508" s="156"/>
      <c r="AA508" s="156"/>
    </row>
    <row r="509" spans="1:27" hidden="1">
      <c r="A509" s="156"/>
      <c r="B509" s="156">
        <f t="shared" si="21"/>
        <v>51</v>
      </c>
      <c r="C509" s="156" t="str">
        <f t="shared" si="20"/>
        <v>4</v>
      </c>
      <c r="D509" s="156"/>
      <c r="E509" s="156"/>
      <c r="F509" s="156"/>
      <c r="G509" s="156"/>
      <c r="H509" s="156"/>
      <c r="I509" s="156"/>
      <c r="J509" s="156"/>
      <c r="K509" s="156"/>
      <c r="L509" s="156"/>
      <c r="M509" s="156"/>
      <c r="N509" s="156"/>
      <c r="O509" s="156"/>
      <c r="P509" s="156"/>
      <c r="Q509" s="156"/>
      <c r="R509" s="156"/>
      <c r="S509" s="156"/>
      <c r="T509" s="156"/>
      <c r="U509" s="156"/>
      <c r="V509" s="156"/>
      <c r="W509" s="156"/>
      <c r="X509" s="156"/>
      <c r="Y509" s="156"/>
      <c r="Z509" s="156"/>
      <c r="AA509" s="156"/>
    </row>
    <row r="510" spans="1:27" hidden="1">
      <c r="A510" s="156"/>
      <c r="B510" s="156">
        <f t="shared" si="21"/>
        <v>53</v>
      </c>
      <c r="C510" s="156" t="str">
        <f t="shared" si="20"/>
        <v>2</v>
      </c>
      <c r="D510" s="156"/>
      <c r="E510" s="156"/>
      <c r="F510" s="156"/>
      <c r="G510" s="156"/>
      <c r="H510" s="156"/>
      <c r="I510" s="156"/>
      <c r="J510" s="156"/>
      <c r="K510" s="156"/>
      <c r="L510" s="156"/>
      <c r="M510" s="156"/>
      <c r="N510" s="156"/>
      <c r="O510" s="156"/>
      <c r="P510" s="156"/>
      <c r="Q510" s="156"/>
      <c r="R510" s="156"/>
      <c r="S510" s="156"/>
      <c r="T510" s="156"/>
      <c r="U510" s="156"/>
      <c r="V510" s="156"/>
      <c r="W510" s="156"/>
      <c r="X510" s="156"/>
      <c r="Y510" s="156"/>
      <c r="Z510" s="156"/>
      <c r="AA510" s="156"/>
    </row>
    <row r="511" spans="1:27" hidden="1">
      <c r="A511" s="156"/>
      <c r="B511" s="156">
        <f t="shared" si="21"/>
        <v>55</v>
      </c>
      <c r="C511" s="156" t="str">
        <f t="shared" si="20"/>
        <v>.</v>
      </c>
      <c r="D511" s="156"/>
      <c r="E511" s="156"/>
      <c r="F511" s="156"/>
      <c r="G511" s="156"/>
      <c r="H511" s="156"/>
      <c r="I511" s="156"/>
      <c r="J511" s="156"/>
      <c r="K511" s="156"/>
      <c r="L511" s="156"/>
      <c r="M511" s="156"/>
      <c r="N511" s="156"/>
      <c r="O511" s="156"/>
      <c r="P511" s="156"/>
      <c r="Q511" s="156"/>
      <c r="R511" s="156"/>
      <c r="S511" s="156"/>
      <c r="T511" s="156"/>
      <c r="U511" s="156"/>
      <c r="V511" s="156"/>
      <c r="W511" s="156"/>
      <c r="X511" s="156"/>
      <c r="Y511" s="156"/>
      <c r="Z511" s="156"/>
      <c r="AA511" s="156"/>
    </row>
    <row r="512" spans="1:27" hidden="1">
      <c r="A512" s="156"/>
      <c r="B512" s="156">
        <f t="shared" si="21"/>
        <v>57</v>
      </c>
      <c r="C512" s="156" t="str">
        <f t="shared" si="20"/>
        <v>0</v>
      </c>
      <c r="D512" s="156"/>
      <c r="E512" s="156"/>
      <c r="F512" s="156"/>
      <c r="G512" s="156"/>
      <c r="H512" s="156"/>
      <c r="I512" s="156"/>
      <c r="J512" s="156"/>
      <c r="K512" s="156"/>
      <c r="L512" s="156"/>
      <c r="M512" s="156"/>
      <c r="N512" s="156"/>
      <c r="O512" s="156"/>
      <c r="P512" s="156"/>
      <c r="Q512" s="156"/>
      <c r="R512" s="156"/>
      <c r="S512" s="156"/>
      <c r="T512" s="156"/>
      <c r="U512" s="156"/>
      <c r="V512" s="156"/>
      <c r="W512" s="156"/>
      <c r="X512" s="156"/>
      <c r="Y512" s="156"/>
      <c r="Z512" s="156"/>
      <c r="AA512" s="156"/>
    </row>
    <row r="513" spans="2:3" s="156" customFormat="1" hidden="1">
      <c r="B513" s="156">
        <f t="shared" si="21"/>
        <v>59</v>
      </c>
      <c r="C513" s="156" t="str">
        <f t="shared" si="20"/>
        <v>,</v>
      </c>
    </row>
    <row r="514" spans="2:3" s="156" customFormat="1" hidden="1">
      <c r="B514" s="156">
        <f t="shared" si="21"/>
        <v>61</v>
      </c>
      <c r="C514" s="156" t="str">
        <f t="shared" si="20"/>
        <v>5</v>
      </c>
    </row>
    <row r="515" spans="2:3" s="156" customFormat="1" hidden="1">
      <c r="B515" s="156">
        <f t="shared" si="21"/>
        <v>63</v>
      </c>
      <c r="C515" s="156" t="str">
        <f t="shared" si="20"/>
        <v>2</v>
      </c>
    </row>
    <row r="516" spans="2:3" s="156" customFormat="1" hidden="1">
      <c r="B516" s="156">
        <f t="shared" si="21"/>
        <v>65</v>
      </c>
      <c r="C516" s="156" t="str">
        <f t="shared" si="20"/>
        <v>5</v>
      </c>
    </row>
    <row r="517" spans="2:3" s="156" customFormat="1" hidden="1">
      <c r="B517" s="156">
        <f t="shared" si="21"/>
        <v>67</v>
      </c>
      <c r="C517" s="156" t="str">
        <f t="shared" si="20"/>
        <v>5</v>
      </c>
    </row>
    <row r="518" spans="2:3" s="156" customFormat="1" hidden="1">
      <c r="B518" s="156">
        <f t="shared" si="21"/>
        <v>69</v>
      </c>
      <c r="C518" s="156" t="str">
        <f t="shared" si="20"/>
        <v>.</v>
      </c>
    </row>
    <row r="519" spans="2:3" s="156" customFormat="1" hidden="1">
      <c r="B519" s="156">
        <f t="shared" si="21"/>
        <v>71</v>
      </c>
      <c r="C519" s="156" t="str">
        <f t="shared" si="20"/>
        <v>9</v>
      </c>
    </row>
    <row r="520" spans="2:3" s="156" customFormat="1" hidden="1">
      <c r="B520" s="156">
        <f t="shared" si="21"/>
        <v>73</v>
      </c>
      <c r="C520" s="156" t="str">
        <f t="shared" si="20"/>
        <v>9</v>
      </c>
    </row>
    <row r="521" spans="2:3" s="156" customFormat="1" hidden="1">
      <c r="B521" s="156">
        <f t="shared" si="21"/>
        <v>75</v>
      </c>
      <c r="C521" s="156" t="str">
        <f t="shared" si="20"/>
        <v>5</v>
      </c>
    </row>
    <row r="522" spans="2:3" s="156" customFormat="1" hidden="1">
      <c r="B522" s="156">
        <f t="shared" si="21"/>
        <v>77</v>
      </c>
      <c r="C522" s="156" t="str">
        <f t="shared" si="20"/>
        <v>0</v>
      </c>
    </row>
    <row r="523" spans="2:3" s="156" customFormat="1" hidden="1">
      <c r="B523" s="156">
        <f t="shared" si="21"/>
        <v>79</v>
      </c>
      <c r="C523" s="156" t="str">
        <f t="shared" si="20"/>
        <v>N</v>
      </c>
    </row>
    <row r="524" spans="2:3" s="156" customFormat="1" hidden="1">
      <c r="B524" s="156">
        <f t="shared" si="21"/>
        <v>81</v>
      </c>
      <c r="C524" s="156" t="str">
        <f t="shared" si="20"/>
        <v>,</v>
      </c>
    </row>
    <row r="525" spans="2:3" s="156" customFormat="1" hidden="1">
      <c r="B525" s="156">
        <f t="shared" si="21"/>
        <v>83</v>
      </c>
      <c r="C525" s="156" t="str">
        <f t="shared" si="20"/>
        <v>0</v>
      </c>
    </row>
    <row r="526" spans="2:3" s="156" customFormat="1" hidden="1">
      <c r="B526" s="156">
        <f t="shared" si="21"/>
        <v>85</v>
      </c>
      <c r="C526" s="156" t="str">
        <f t="shared" si="20"/>
        <v>0</v>
      </c>
    </row>
    <row r="527" spans="2:3" s="156" customFormat="1" hidden="1">
      <c r="B527" s="156">
        <f t="shared" si="21"/>
        <v>87</v>
      </c>
      <c r="C527" s="156" t="str">
        <f t="shared" si="20"/>
        <v>8</v>
      </c>
    </row>
    <row r="528" spans="2:3" s="156" customFormat="1" hidden="1">
      <c r="B528" s="156">
        <f t="shared" si="21"/>
        <v>89</v>
      </c>
      <c r="C528" s="156" t="str">
        <f t="shared" si="20"/>
        <v>3</v>
      </c>
    </row>
    <row r="529" spans="2:3" s="156" customFormat="1" hidden="1">
      <c r="B529" s="156">
        <f t="shared" si="21"/>
        <v>91</v>
      </c>
      <c r="C529" s="156" t="str">
        <f t="shared" si="20"/>
        <v>2</v>
      </c>
    </row>
    <row r="530" spans="2:3" s="156" customFormat="1" hidden="1">
      <c r="B530" s="156">
        <f t="shared" si="21"/>
        <v>93</v>
      </c>
      <c r="C530" s="156" t="str">
        <f t="shared" si="20"/>
        <v>.</v>
      </c>
    </row>
    <row r="531" spans="2:3" s="156" customFormat="1" hidden="1">
      <c r="B531" s="156">
        <f t="shared" si="21"/>
        <v>95</v>
      </c>
      <c r="C531" s="156" t="str">
        <f t="shared" si="20"/>
        <v>4</v>
      </c>
    </row>
    <row r="532" spans="2:3" s="156" customFormat="1" hidden="1">
      <c r="B532" s="156">
        <f t="shared" si="21"/>
        <v>97</v>
      </c>
      <c r="C532" s="156" t="str">
        <f t="shared" si="20"/>
        <v>4</v>
      </c>
    </row>
    <row r="533" spans="2:3" s="156" customFormat="1" hidden="1">
      <c r="B533" s="156">
        <f t="shared" si="21"/>
        <v>99</v>
      </c>
      <c r="C533" s="156" t="str">
        <f t="shared" si="20"/>
        <v>1</v>
      </c>
    </row>
    <row r="534" spans="2:3" s="156" customFormat="1" hidden="1">
      <c r="B534" s="156">
        <f t="shared" si="21"/>
        <v>101</v>
      </c>
      <c r="C534" s="156" t="str">
        <f t="shared" si="20"/>
        <v>7</v>
      </c>
    </row>
    <row r="535" spans="2:3" s="156" customFormat="1" hidden="1">
      <c r="B535" s="156">
        <f t="shared" si="21"/>
        <v>103</v>
      </c>
      <c r="C535" s="156" t="str">
        <f t="shared" si="20"/>
        <v>W</v>
      </c>
    </row>
    <row r="536" spans="2:3" s="156" customFormat="1" hidden="1">
      <c r="B536" s="156">
        <f t="shared" si="21"/>
        <v>105</v>
      </c>
      <c r="C536" s="156" t="str">
        <f t="shared" si="20"/>
        <v>,</v>
      </c>
    </row>
    <row r="537" spans="2:3" s="156" customFormat="1" hidden="1">
      <c r="B537" s="156">
        <f t="shared" si="21"/>
        <v>107</v>
      </c>
      <c r="C537" s="156" t="str">
        <f t="shared" si="20"/>
        <v>1</v>
      </c>
    </row>
    <row r="538" spans="2:3" s="156" customFormat="1" hidden="1">
      <c r="B538" s="156">
        <f t="shared" si="21"/>
        <v>109</v>
      </c>
      <c r="C538" s="156" t="str">
        <f t="shared" si="20"/>
        <v>.</v>
      </c>
    </row>
    <row r="539" spans="2:3" s="156" customFormat="1" hidden="1">
      <c r="B539" s="156">
        <f t="shared" si="21"/>
        <v>111</v>
      </c>
      <c r="C539" s="156" t="str">
        <f t="shared" si="20"/>
        <v>9</v>
      </c>
    </row>
    <row r="540" spans="2:3" s="156" customFormat="1" hidden="1">
      <c r="B540" s="156">
        <f t="shared" si="21"/>
        <v>113</v>
      </c>
      <c r="C540" s="156" t="str">
        <f t="shared" si="20"/>
        <v>,</v>
      </c>
    </row>
    <row r="541" spans="2:3" s="156" customFormat="1" hidden="1">
      <c r="B541" s="156">
        <f t="shared" si="21"/>
        <v>115</v>
      </c>
      <c r="C541" s="156" t="str">
        <f t="shared" si="20"/>
        <v>1</v>
      </c>
    </row>
    <row r="542" spans="2:3" s="156" customFormat="1" hidden="1">
      <c r="B542" s="156">
        <f t="shared" si="21"/>
        <v>117</v>
      </c>
      <c r="C542" s="156" t="str">
        <f t="shared" si="20"/>
        <v>2</v>
      </c>
    </row>
    <row r="543" spans="2:3" s="156" customFormat="1" hidden="1">
      <c r="B543" s="156">
        <f t="shared" si="21"/>
        <v>119</v>
      </c>
      <c r="C543" s="156" t="str">
        <f t="shared" si="20"/>
        <v>7</v>
      </c>
    </row>
    <row r="544" spans="2:3" s="156" customFormat="1" hidden="1">
      <c r="B544" s="156">
        <f t="shared" si="21"/>
        <v>121</v>
      </c>
      <c r="C544" s="156" t="str">
        <f t="shared" si="20"/>
        <v>.</v>
      </c>
    </row>
    <row r="545" spans="2:3" s="156" customFormat="1" hidden="1">
      <c r="B545" s="156">
        <f t="shared" si="21"/>
        <v>123</v>
      </c>
      <c r="C545" s="156" t="str">
        <f t="shared" si="20"/>
        <v>8</v>
      </c>
    </row>
    <row r="546" spans="2:3" s="156" customFormat="1" hidden="1">
      <c r="B546" s="156">
        <f t="shared" si="21"/>
        <v>125</v>
      </c>
      <c r="C546" s="156" t="str">
        <f t="shared" si="20"/>
        <v>,</v>
      </c>
    </row>
    <row r="547" spans="2:3" s="156" customFormat="1" hidden="1">
      <c r="B547" s="156">
        <f t="shared" si="21"/>
        <v>127</v>
      </c>
      <c r="C547" s="156" t="str">
        <f t="shared" si="20"/>
        <v>2</v>
      </c>
    </row>
    <row r="548" spans="2:3" s="156" customFormat="1" hidden="1">
      <c r="B548" s="156">
        <f t="shared" si="21"/>
        <v>129</v>
      </c>
      <c r="C548" s="156" t="str">
        <f t="shared" si="20"/>
        <v>,</v>
      </c>
    </row>
    <row r="549" spans="2:3" s="156" customFormat="1" hidden="1">
      <c r="B549" s="156">
        <f t="shared" si="21"/>
        <v>131</v>
      </c>
      <c r="C549" s="156" t="str">
        <f t="shared" si="20"/>
        <v>0</v>
      </c>
    </row>
    <row r="550" spans="2:3" s="156" customFormat="1" hidden="1">
      <c r="B550" s="156">
        <f t="shared" si="21"/>
        <v>133</v>
      </c>
      <c r="C550" s="156" t="str">
        <f t="shared" si="20"/>
        <v>.</v>
      </c>
    </row>
    <row r="551" spans="2:3" s="156" customFormat="1" hidden="1">
      <c r="B551" s="156">
        <f t="shared" si="21"/>
        <v>135</v>
      </c>
      <c r="C551" s="156" t="str">
        <f t="shared" si="20"/>
        <v>0</v>
      </c>
    </row>
    <row r="552" spans="2:3" s="156" customFormat="1" hidden="1">
      <c r="B552" s="156">
        <f t="shared" si="21"/>
        <v>137</v>
      </c>
      <c r="C552" s="156" t="str">
        <f t="shared" si="20"/>
        <v>0</v>
      </c>
    </row>
    <row r="553" spans="2:3" s="156" customFormat="1" hidden="1">
      <c r="B553" s="156">
        <f t="shared" si="21"/>
        <v>139</v>
      </c>
      <c r="C553" s="156" t="str">
        <f t="shared" si="20"/>
        <v>,</v>
      </c>
    </row>
    <row r="554" spans="2:3" s="156" customFormat="1" hidden="1">
      <c r="B554" s="156">
        <f t="shared" si="21"/>
        <v>141</v>
      </c>
      <c r="C554" s="156" t="str">
        <f t="shared" si="20"/>
        <v>0</v>
      </c>
    </row>
    <row r="555" spans="2:3" s="156" customFormat="1" hidden="1">
      <c r="B555" s="156">
        <f t="shared" si="21"/>
        <v>143</v>
      </c>
      <c r="C555" s="156" t="str">
        <f t="shared" si="20"/>
        <v>.</v>
      </c>
    </row>
    <row r="556" spans="2:3" s="156" customFormat="1" hidden="1">
      <c r="B556" s="156">
        <f t="shared" si="21"/>
        <v>145</v>
      </c>
      <c r="C556" s="156" t="str">
        <f t="shared" si="20"/>
        <v>0</v>
      </c>
    </row>
    <row r="557" spans="2:3" s="156" customFormat="1" hidden="1">
      <c r="B557" s="156">
        <f t="shared" si="21"/>
        <v>147</v>
      </c>
      <c r="C557" s="156" t="str">
        <f t="shared" si="20"/>
        <v>,</v>
      </c>
    </row>
    <row r="558" spans="2:3" s="156" customFormat="1" hidden="1">
      <c r="B558" s="156">
        <f t="shared" si="21"/>
        <v>149</v>
      </c>
      <c r="C558" s="156" t="str">
        <f t="shared" si="20"/>
        <v>0</v>
      </c>
    </row>
    <row r="559" spans="2:3" s="156" customFormat="1" hidden="1">
      <c r="B559" s="156">
        <f t="shared" si="21"/>
        <v>151</v>
      </c>
      <c r="C559" s="156" t="str">
        <f t="shared" si="20"/>
        <v>.</v>
      </c>
    </row>
    <row r="560" spans="2:3" s="156" customFormat="1" hidden="1">
      <c r="B560" s="156">
        <f t="shared" si="21"/>
        <v>153</v>
      </c>
      <c r="C560" s="156" t="str">
        <f t="shared" si="20"/>
        <v>0</v>
      </c>
    </row>
    <row r="561" spans="2:3" s="156" customFormat="1" hidden="1">
      <c r="B561" s="156">
        <f t="shared" si="21"/>
        <v>155</v>
      </c>
      <c r="C561" s="156" t="str">
        <f t="shared" si="20"/>
        <v>,</v>
      </c>
    </row>
    <row r="562" spans="2:3" s="156" customFormat="1" hidden="1">
      <c r="B562" s="156">
        <f t="shared" si="21"/>
        <v>157</v>
      </c>
      <c r="C562" s="156" t="str">
        <f t="shared" si="20"/>
        <v>0</v>
      </c>
    </row>
    <row r="563" spans="2:3" s="156" customFormat="1" hidden="1">
      <c r="B563" s="156">
        <f t="shared" si="21"/>
        <v>159</v>
      </c>
      <c r="C563" s="156" t="str">
        <f t="shared" si="20"/>
        <v>2</v>
      </c>
    </row>
    <row r="564" spans="2:3" s="156" customFormat="1" hidden="1">
      <c r="B564" s="156">
        <f t="shared" si="21"/>
        <v>161</v>
      </c>
      <c r="C564" s="156" t="str">
        <f t="shared" si="20"/>
        <v>1</v>
      </c>
    </row>
    <row r="565" spans="2:3" s="156" customFormat="1" hidden="1">
      <c r="B565" s="156">
        <f t="shared" si="21"/>
        <v>163</v>
      </c>
      <c r="C565" s="156" t="str">
        <f t="shared" ref="C565:C628" si="22">CHAR(HEX2DEC(MID($H$1,B565,2)))</f>
        <v>0</v>
      </c>
    </row>
    <row r="566" spans="2:3" s="156" customFormat="1" hidden="1">
      <c r="B566" s="156">
        <f t="shared" si="21"/>
        <v>165</v>
      </c>
      <c r="C566" s="156" t="str">
        <f t="shared" si="22"/>
        <v>1</v>
      </c>
    </row>
    <row r="567" spans="2:3" s="156" customFormat="1" hidden="1">
      <c r="B567" s="156">
        <f t="shared" ref="B567:B630" si="23">B566+2</f>
        <v>167</v>
      </c>
      <c r="C567" s="156" t="str">
        <f t="shared" si="22"/>
        <v>5</v>
      </c>
    </row>
    <row r="568" spans="2:3" s="156" customFormat="1" hidden="1">
      <c r="B568" s="156">
        <f t="shared" si="23"/>
        <v>169</v>
      </c>
      <c r="C568" s="156" t="str">
        <f t="shared" si="22"/>
        <v>,</v>
      </c>
    </row>
    <row r="569" spans="2:3" s="156" customFormat="1" hidden="1">
      <c r="B569" s="156">
        <f t="shared" si="23"/>
        <v>171</v>
      </c>
      <c r="C569" s="156" t="str">
        <f t="shared" si="22"/>
        <v>0</v>
      </c>
    </row>
    <row r="570" spans="2:3" s="156" customFormat="1" hidden="1">
      <c r="B570" s="156">
        <f t="shared" si="23"/>
        <v>173</v>
      </c>
      <c r="C570" s="156" t="str">
        <f t="shared" si="22"/>
        <v>4</v>
      </c>
    </row>
    <row r="571" spans="2:3" s="156" customFormat="1" hidden="1">
      <c r="B571" s="156">
        <f t="shared" si="23"/>
        <v>175</v>
      </c>
      <c r="C571" s="156" t="str">
        <f t="shared" si="22"/>
        <v>,</v>
      </c>
    </row>
    <row r="572" spans="2:3" s="156" customFormat="1" hidden="1">
      <c r="B572" s="156">
        <f t="shared" si="23"/>
        <v>177</v>
      </c>
      <c r="C572" s="156" t="str">
        <f t="shared" si="22"/>
        <v>ˆ</v>
      </c>
    </row>
    <row r="573" spans="2:3" s="156" customFormat="1" hidden="1">
      <c r="B573" s="156">
        <f t="shared" si="23"/>
        <v>179</v>
      </c>
      <c r="C573" s="156" t="str">
        <f t="shared" si="22"/>
        <v>C</v>
      </c>
    </row>
    <row r="574" spans="2:3" s="156" customFormat="1" hidden="1">
      <c r="B574" s="156">
        <f t="shared" si="23"/>
        <v>181</v>
      </c>
      <c r="C574" s="156" t="e">
        <f t="shared" si="22"/>
        <v>#VALUE!</v>
      </c>
    </row>
    <row r="575" spans="2:3" s="156" customFormat="1" hidden="1">
      <c r="B575" s="156">
        <f t="shared" si="23"/>
        <v>183</v>
      </c>
      <c r="C575" s="156" t="e">
        <f t="shared" si="22"/>
        <v>#VALUE!</v>
      </c>
    </row>
    <row r="576" spans="2:3" s="156" customFormat="1" hidden="1">
      <c r="B576" s="156">
        <f t="shared" si="23"/>
        <v>185</v>
      </c>
      <c r="C576" s="156" t="e">
        <f t="shared" si="22"/>
        <v>#VALUE!</v>
      </c>
    </row>
    <row r="577" spans="2:3" s="156" customFormat="1" hidden="1">
      <c r="B577" s="156">
        <f t="shared" si="23"/>
        <v>187</v>
      </c>
      <c r="C577" s="156" t="e">
        <f t="shared" si="22"/>
        <v>#VALUE!</v>
      </c>
    </row>
    <row r="578" spans="2:3" s="156" customFormat="1" hidden="1">
      <c r="B578" s="156">
        <f t="shared" si="23"/>
        <v>189</v>
      </c>
      <c r="C578" s="156" t="e">
        <f t="shared" si="22"/>
        <v>#VALUE!</v>
      </c>
    </row>
    <row r="579" spans="2:3" s="156" customFormat="1" hidden="1">
      <c r="B579" s="156">
        <f t="shared" si="23"/>
        <v>191</v>
      </c>
      <c r="C579" s="156" t="e">
        <f t="shared" si="22"/>
        <v>#VALUE!</v>
      </c>
    </row>
    <row r="580" spans="2:3" s="156" customFormat="1" hidden="1">
      <c r="B580" s="156">
        <f t="shared" si="23"/>
        <v>193</v>
      </c>
      <c r="C580" s="156" t="e">
        <f t="shared" si="22"/>
        <v>#VALUE!</v>
      </c>
    </row>
    <row r="581" spans="2:3" s="156" customFormat="1" hidden="1">
      <c r="B581" s="156">
        <f t="shared" si="23"/>
        <v>195</v>
      </c>
      <c r="C581" s="156" t="e">
        <f t="shared" si="22"/>
        <v>#VALUE!</v>
      </c>
    </row>
    <row r="582" spans="2:3" s="156" customFormat="1" hidden="1">
      <c r="B582" s="156">
        <f t="shared" si="23"/>
        <v>197</v>
      </c>
      <c r="C582" s="156" t="e">
        <f t="shared" si="22"/>
        <v>#VALUE!</v>
      </c>
    </row>
    <row r="583" spans="2:3" s="156" customFormat="1" hidden="1">
      <c r="B583" s="156">
        <f t="shared" si="23"/>
        <v>199</v>
      </c>
      <c r="C583" s="156" t="e">
        <f t="shared" si="22"/>
        <v>#VALUE!</v>
      </c>
    </row>
    <row r="584" spans="2:3" s="156" customFormat="1" hidden="1">
      <c r="B584" s="156">
        <f t="shared" si="23"/>
        <v>201</v>
      </c>
      <c r="C584" s="156" t="e">
        <f t="shared" si="22"/>
        <v>#VALUE!</v>
      </c>
    </row>
    <row r="585" spans="2:3" s="156" customFormat="1" hidden="1">
      <c r="B585" s="156">
        <f t="shared" si="23"/>
        <v>203</v>
      </c>
      <c r="C585" s="156" t="e">
        <f t="shared" si="22"/>
        <v>#VALUE!</v>
      </c>
    </row>
    <row r="586" spans="2:3" s="156" customFormat="1" hidden="1">
      <c r="B586" s="156">
        <f t="shared" si="23"/>
        <v>205</v>
      </c>
      <c r="C586" s="156" t="e">
        <f t="shared" si="22"/>
        <v>#VALUE!</v>
      </c>
    </row>
    <row r="587" spans="2:3" s="156" customFormat="1" hidden="1">
      <c r="B587" s="156">
        <f t="shared" si="23"/>
        <v>207</v>
      </c>
      <c r="C587" s="156" t="e">
        <f t="shared" si="22"/>
        <v>#VALUE!</v>
      </c>
    </row>
    <row r="588" spans="2:3" s="156" customFormat="1" hidden="1">
      <c r="B588" s="156">
        <f t="shared" si="23"/>
        <v>209</v>
      </c>
      <c r="C588" s="156" t="e">
        <f t="shared" si="22"/>
        <v>#VALUE!</v>
      </c>
    </row>
    <row r="589" spans="2:3" s="156" customFormat="1" hidden="1">
      <c r="B589" s="156">
        <f t="shared" si="23"/>
        <v>211</v>
      </c>
      <c r="C589" s="156" t="e">
        <f t="shared" si="22"/>
        <v>#VALUE!</v>
      </c>
    </row>
    <row r="590" spans="2:3" s="156" customFormat="1" hidden="1">
      <c r="B590" s="156">
        <f t="shared" si="23"/>
        <v>213</v>
      </c>
      <c r="C590" s="156" t="e">
        <f t="shared" si="22"/>
        <v>#VALUE!</v>
      </c>
    </row>
    <row r="591" spans="2:3" s="156" customFormat="1" hidden="1">
      <c r="B591" s="156">
        <f t="shared" si="23"/>
        <v>215</v>
      </c>
      <c r="C591" s="156" t="e">
        <f t="shared" si="22"/>
        <v>#VALUE!</v>
      </c>
    </row>
    <row r="592" spans="2:3" s="156" customFormat="1" hidden="1">
      <c r="B592" s="156">
        <f t="shared" si="23"/>
        <v>217</v>
      </c>
      <c r="C592" s="156" t="e">
        <f t="shared" si="22"/>
        <v>#VALUE!</v>
      </c>
    </row>
    <row r="593" spans="2:3" s="156" customFormat="1" hidden="1">
      <c r="B593" s="156">
        <f t="shared" si="23"/>
        <v>219</v>
      </c>
      <c r="C593" s="156" t="e">
        <f t="shared" si="22"/>
        <v>#VALUE!</v>
      </c>
    </row>
    <row r="594" spans="2:3" s="156" customFormat="1" hidden="1">
      <c r="B594" s="156">
        <f t="shared" si="23"/>
        <v>221</v>
      </c>
      <c r="C594" s="156" t="e">
        <f t="shared" si="22"/>
        <v>#VALUE!</v>
      </c>
    </row>
    <row r="595" spans="2:3" s="156" customFormat="1" hidden="1">
      <c r="B595" s="156">
        <f t="shared" si="23"/>
        <v>223</v>
      </c>
      <c r="C595" s="156" t="e">
        <f t="shared" si="22"/>
        <v>#VALUE!</v>
      </c>
    </row>
    <row r="596" spans="2:3" s="156" customFormat="1" hidden="1">
      <c r="B596" s="156">
        <f t="shared" si="23"/>
        <v>225</v>
      </c>
      <c r="C596" s="156" t="e">
        <f t="shared" si="22"/>
        <v>#VALUE!</v>
      </c>
    </row>
    <row r="597" spans="2:3" s="156" customFormat="1" hidden="1">
      <c r="B597" s="156">
        <f t="shared" si="23"/>
        <v>227</v>
      </c>
      <c r="C597" s="156" t="e">
        <f t="shared" si="22"/>
        <v>#VALUE!</v>
      </c>
    </row>
    <row r="598" spans="2:3" s="156" customFormat="1" hidden="1">
      <c r="B598" s="156">
        <f t="shared" si="23"/>
        <v>229</v>
      </c>
      <c r="C598" s="156" t="e">
        <f t="shared" si="22"/>
        <v>#VALUE!</v>
      </c>
    </row>
    <row r="599" spans="2:3" s="156" customFormat="1" hidden="1">
      <c r="B599" s="156">
        <f t="shared" si="23"/>
        <v>231</v>
      </c>
      <c r="C599" s="156" t="e">
        <f t="shared" si="22"/>
        <v>#VALUE!</v>
      </c>
    </row>
    <row r="600" spans="2:3" s="156" customFormat="1" hidden="1">
      <c r="B600" s="156">
        <f t="shared" si="23"/>
        <v>233</v>
      </c>
      <c r="C600" s="156" t="e">
        <f t="shared" si="22"/>
        <v>#VALUE!</v>
      </c>
    </row>
    <row r="601" spans="2:3" s="156" customFormat="1" hidden="1">
      <c r="B601" s="156">
        <f t="shared" si="23"/>
        <v>235</v>
      </c>
      <c r="C601" s="156" t="e">
        <f t="shared" si="22"/>
        <v>#VALUE!</v>
      </c>
    </row>
    <row r="602" spans="2:3" s="156" customFormat="1" hidden="1">
      <c r="B602" s="156">
        <f t="shared" si="23"/>
        <v>237</v>
      </c>
      <c r="C602" s="156" t="e">
        <f t="shared" si="22"/>
        <v>#VALUE!</v>
      </c>
    </row>
    <row r="603" spans="2:3" s="156" customFormat="1" hidden="1">
      <c r="B603" s="156">
        <f t="shared" si="23"/>
        <v>239</v>
      </c>
      <c r="C603" s="156" t="e">
        <f t="shared" si="22"/>
        <v>#VALUE!</v>
      </c>
    </row>
    <row r="604" spans="2:3" s="156" customFormat="1" hidden="1">
      <c r="B604" s="156">
        <f t="shared" si="23"/>
        <v>241</v>
      </c>
      <c r="C604" s="156" t="e">
        <f t="shared" si="22"/>
        <v>#VALUE!</v>
      </c>
    </row>
    <row r="605" spans="2:3" s="156" customFormat="1" hidden="1">
      <c r="B605" s="156">
        <f t="shared" si="23"/>
        <v>243</v>
      </c>
      <c r="C605" s="156" t="e">
        <f t="shared" si="22"/>
        <v>#VALUE!</v>
      </c>
    </row>
    <row r="606" spans="2:3" s="156" customFormat="1" hidden="1">
      <c r="B606" s="156">
        <f t="shared" si="23"/>
        <v>245</v>
      </c>
      <c r="C606" s="156" t="e">
        <f t="shared" si="22"/>
        <v>#VALUE!</v>
      </c>
    </row>
    <row r="607" spans="2:3" s="156" customFormat="1" hidden="1">
      <c r="B607" s="156">
        <f t="shared" si="23"/>
        <v>247</v>
      </c>
      <c r="C607" s="156" t="e">
        <f t="shared" si="22"/>
        <v>#VALUE!</v>
      </c>
    </row>
    <row r="608" spans="2:3" s="156" customFormat="1" hidden="1">
      <c r="B608" s="156">
        <f t="shared" si="23"/>
        <v>249</v>
      </c>
      <c r="C608" s="156" t="e">
        <f t="shared" si="22"/>
        <v>#VALUE!</v>
      </c>
    </row>
    <row r="609" spans="2:3" s="156" customFormat="1" hidden="1">
      <c r="B609" s="156">
        <f t="shared" si="23"/>
        <v>251</v>
      </c>
      <c r="C609" s="156" t="e">
        <f t="shared" si="22"/>
        <v>#VALUE!</v>
      </c>
    </row>
    <row r="610" spans="2:3" s="156" customFormat="1" hidden="1">
      <c r="B610" s="156">
        <f t="shared" si="23"/>
        <v>253</v>
      </c>
      <c r="C610" s="156" t="e">
        <f t="shared" si="22"/>
        <v>#VALUE!</v>
      </c>
    </row>
    <row r="611" spans="2:3" s="156" customFormat="1" hidden="1">
      <c r="B611" s="156">
        <f t="shared" si="23"/>
        <v>255</v>
      </c>
      <c r="C611" s="156" t="e">
        <f t="shared" si="22"/>
        <v>#VALUE!</v>
      </c>
    </row>
    <row r="612" spans="2:3" s="156" customFormat="1" hidden="1">
      <c r="B612" s="156">
        <f t="shared" si="23"/>
        <v>257</v>
      </c>
      <c r="C612" s="156" t="e">
        <f t="shared" si="22"/>
        <v>#VALUE!</v>
      </c>
    </row>
    <row r="613" spans="2:3" s="156" customFormat="1" hidden="1">
      <c r="B613" s="156">
        <f t="shared" si="23"/>
        <v>259</v>
      </c>
      <c r="C613" s="156" t="e">
        <f t="shared" si="22"/>
        <v>#VALUE!</v>
      </c>
    </row>
    <row r="614" spans="2:3" s="156" customFormat="1" hidden="1">
      <c r="B614" s="156">
        <f t="shared" si="23"/>
        <v>261</v>
      </c>
      <c r="C614" s="156" t="e">
        <f t="shared" si="22"/>
        <v>#VALUE!</v>
      </c>
    </row>
    <row r="615" spans="2:3" s="156" customFormat="1" hidden="1">
      <c r="B615" s="156">
        <f t="shared" si="23"/>
        <v>263</v>
      </c>
      <c r="C615" s="156" t="e">
        <f t="shared" si="22"/>
        <v>#VALUE!</v>
      </c>
    </row>
    <row r="616" spans="2:3" s="156" customFormat="1" hidden="1">
      <c r="B616" s="156">
        <f t="shared" si="23"/>
        <v>265</v>
      </c>
      <c r="C616" s="156" t="e">
        <f t="shared" si="22"/>
        <v>#VALUE!</v>
      </c>
    </row>
    <row r="617" spans="2:3" s="156" customFormat="1" hidden="1">
      <c r="B617" s="156">
        <f t="shared" si="23"/>
        <v>267</v>
      </c>
      <c r="C617" s="156" t="e">
        <f t="shared" si="22"/>
        <v>#VALUE!</v>
      </c>
    </row>
    <row r="618" spans="2:3" s="156" customFormat="1" hidden="1">
      <c r="B618" s="156">
        <f t="shared" si="23"/>
        <v>269</v>
      </c>
      <c r="C618" s="156" t="e">
        <f t="shared" si="22"/>
        <v>#VALUE!</v>
      </c>
    </row>
    <row r="619" spans="2:3" s="156" customFormat="1" hidden="1">
      <c r="B619" s="156">
        <f t="shared" si="23"/>
        <v>271</v>
      </c>
      <c r="C619" s="156" t="e">
        <f t="shared" si="22"/>
        <v>#VALUE!</v>
      </c>
    </row>
    <row r="620" spans="2:3" s="156" customFormat="1" hidden="1">
      <c r="B620" s="156">
        <f t="shared" si="23"/>
        <v>273</v>
      </c>
      <c r="C620" s="156" t="e">
        <f t="shared" si="22"/>
        <v>#VALUE!</v>
      </c>
    </row>
    <row r="621" spans="2:3" s="156" customFormat="1" hidden="1">
      <c r="B621" s="156">
        <f t="shared" si="23"/>
        <v>275</v>
      </c>
      <c r="C621" s="156" t="e">
        <f t="shared" si="22"/>
        <v>#VALUE!</v>
      </c>
    </row>
    <row r="622" spans="2:3" s="156" customFormat="1" hidden="1">
      <c r="B622" s="156">
        <f t="shared" si="23"/>
        <v>277</v>
      </c>
      <c r="C622" s="156" t="e">
        <f t="shared" si="22"/>
        <v>#VALUE!</v>
      </c>
    </row>
    <row r="623" spans="2:3" s="156" customFormat="1" hidden="1">
      <c r="B623" s="156">
        <f t="shared" si="23"/>
        <v>279</v>
      </c>
      <c r="C623" s="156" t="e">
        <f t="shared" si="22"/>
        <v>#VALUE!</v>
      </c>
    </row>
    <row r="624" spans="2:3" s="156" customFormat="1" hidden="1">
      <c r="B624" s="156">
        <f t="shared" si="23"/>
        <v>281</v>
      </c>
      <c r="C624" s="156" t="e">
        <f t="shared" si="22"/>
        <v>#VALUE!</v>
      </c>
    </row>
    <row r="625" spans="2:3" s="156" customFormat="1" hidden="1">
      <c r="B625" s="156">
        <f t="shared" si="23"/>
        <v>283</v>
      </c>
      <c r="C625" s="156" t="e">
        <f t="shared" si="22"/>
        <v>#VALUE!</v>
      </c>
    </row>
    <row r="626" spans="2:3" s="156" customFormat="1" hidden="1">
      <c r="B626" s="156">
        <f t="shared" si="23"/>
        <v>285</v>
      </c>
      <c r="C626" s="156" t="e">
        <f t="shared" si="22"/>
        <v>#VALUE!</v>
      </c>
    </row>
    <row r="627" spans="2:3" s="156" customFormat="1" hidden="1">
      <c r="B627" s="156">
        <f t="shared" si="23"/>
        <v>287</v>
      </c>
      <c r="C627" s="156" t="e">
        <f t="shared" si="22"/>
        <v>#VALUE!</v>
      </c>
    </row>
    <row r="628" spans="2:3" s="156" customFormat="1" hidden="1">
      <c r="B628" s="156">
        <f t="shared" si="23"/>
        <v>289</v>
      </c>
      <c r="C628" s="156" t="e">
        <f t="shared" si="22"/>
        <v>#VALUE!</v>
      </c>
    </row>
    <row r="629" spans="2:3" s="156" customFormat="1" hidden="1">
      <c r="B629" s="156">
        <f t="shared" si="23"/>
        <v>291</v>
      </c>
      <c r="C629" s="156" t="e">
        <f t="shared" ref="C629:C692" si="24">CHAR(HEX2DEC(MID($H$1,B629,2)))</f>
        <v>#VALUE!</v>
      </c>
    </row>
    <row r="630" spans="2:3" s="156" customFormat="1" hidden="1">
      <c r="B630" s="156">
        <f t="shared" si="23"/>
        <v>293</v>
      </c>
      <c r="C630" s="156" t="e">
        <f t="shared" si="24"/>
        <v>#VALUE!</v>
      </c>
    </row>
    <row r="631" spans="2:3" s="156" customFormat="1" hidden="1">
      <c r="B631" s="156">
        <f t="shared" ref="B631:B694" si="25">B630+2</f>
        <v>295</v>
      </c>
      <c r="C631" s="156" t="e">
        <f t="shared" si="24"/>
        <v>#VALUE!</v>
      </c>
    </row>
    <row r="632" spans="2:3" s="156" customFormat="1" hidden="1">
      <c r="B632" s="156">
        <f t="shared" si="25"/>
        <v>297</v>
      </c>
      <c r="C632" s="156" t="e">
        <f t="shared" si="24"/>
        <v>#VALUE!</v>
      </c>
    </row>
    <row r="633" spans="2:3" s="156" customFormat="1" hidden="1">
      <c r="B633" s="156">
        <f t="shared" si="25"/>
        <v>299</v>
      </c>
      <c r="C633" s="156" t="e">
        <f t="shared" si="24"/>
        <v>#VALUE!</v>
      </c>
    </row>
    <row r="634" spans="2:3" s="156" customFormat="1" hidden="1">
      <c r="B634" s="156">
        <f t="shared" si="25"/>
        <v>301</v>
      </c>
      <c r="C634" s="156" t="e">
        <f t="shared" si="24"/>
        <v>#VALUE!</v>
      </c>
    </row>
    <row r="635" spans="2:3" s="156" customFormat="1" hidden="1">
      <c r="B635" s="156">
        <f t="shared" si="25"/>
        <v>303</v>
      </c>
      <c r="C635" s="156" t="e">
        <f t="shared" si="24"/>
        <v>#VALUE!</v>
      </c>
    </row>
    <row r="636" spans="2:3" s="156" customFormat="1" hidden="1">
      <c r="B636" s="156">
        <f t="shared" si="25"/>
        <v>305</v>
      </c>
      <c r="C636" s="156" t="e">
        <f t="shared" si="24"/>
        <v>#VALUE!</v>
      </c>
    </row>
    <row r="637" spans="2:3" s="156" customFormat="1" hidden="1">
      <c r="B637" s="156">
        <f t="shared" si="25"/>
        <v>307</v>
      </c>
      <c r="C637" s="156" t="e">
        <f t="shared" si="24"/>
        <v>#VALUE!</v>
      </c>
    </row>
    <row r="638" spans="2:3" s="156" customFormat="1" hidden="1">
      <c r="B638" s="156">
        <f t="shared" si="25"/>
        <v>309</v>
      </c>
      <c r="C638" s="156" t="e">
        <f t="shared" si="24"/>
        <v>#VALUE!</v>
      </c>
    </row>
    <row r="639" spans="2:3" s="156" customFormat="1" hidden="1">
      <c r="B639" s="156">
        <f t="shared" si="25"/>
        <v>311</v>
      </c>
      <c r="C639" s="156" t="e">
        <f t="shared" si="24"/>
        <v>#VALUE!</v>
      </c>
    </row>
    <row r="640" spans="2:3" s="156" customFormat="1" hidden="1">
      <c r="B640" s="156">
        <f t="shared" si="25"/>
        <v>313</v>
      </c>
      <c r="C640" s="156" t="e">
        <f t="shared" si="24"/>
        <v>#VALUE!</v>
      </c>
    </row>
    <row r="641" spans="2:3" s="156" customFormat="1" hidden="1">
      <c r="B641" s="156">
        <f t="shared" si="25"/>
        <v>315</v>
      </c>
      <c r="C641" s="156" t="e">
        <f t="shared" si="24"/>
        <v>#VALUE!</v>
      </c>
    </row>
    <row r="642" spans="2:3" s="156" customFormat="1" hidden="1">
      <c r="B642" s="156">
        <f t="shared" si="25"/>
        <v>317</v>
      </c>
      <c r="C642" s="156" t="e">
        <f t="shared" si="24"/>
        <v>#VALUE!</v>
      </c>
    </row>
    <row r="643" spans="2:3" s="156" customFormat="1" hidden="1">
      <c r="B643" s="156">
        <f t="shared" si="25"/>
        <v>319</v>
      </c>
      <c r="C643" s="156" t="e">
        <f t="shared" si="24"/>
        <v>#VALUE!</v>
      </c>
    </row>
    <row r="644" spans="2:3" s="156" customFormat="1" hidden="1">
      <c r="B644" s="156">
        <f t="shared" si="25"/>
        <v>321</v>
      </c>
      <c r="C644" s="156" t="e">
        <f t="shared" si="24"/>
        <v>#VALUE!</v>
      </c>
    </row>
    <row r="645" spans="2:3" s="156" customFormat="1" hidden="1">
      <c r="B645" s="156">
        <f t="shared" si="25"/>
        <v>323</v>
      </c>
      <c r="C645" s="156" t="e">
        <f t="shared" si="24"/>
        <v>#VALUE!</v>
      </c>
    </row>
    <row r="646" spans="2:3" s="156" customFormat="1" hidden="1">
      <c r="B646" s="156">
        <f t="shared" si="25"/>
        <v>325</v>
      </c>
      <c r="C646" s="156" t="e">
        <f t="shared" si="24"/>
        <v>#VALUE!</v>
      </c>
    </row>
    <row r="647" spans="2:3" s="156" customFormat="1" hidden="1">
      <c r="B647" s="156">
        <f t="shared" si="25"/>
        <v>327</v>
      </c>
      <c r="C647" s="156" t="e">
        <f t="shared" si="24"/>
        <v>#VALUE!</v>
      </c>
    </row>
    <row r="648" spans="2:3" s="156" customFormat="1" hidden="1">
      <c r="B648" s="156">
        <f t="shared" si="25"/>
        <v>329</v>
      </c>
      <c r="C648" s="156" t="e">
        <f t="shared" si="24"/>
        <v>#VALUE!</v>
      </c>
    </row>
    <row r="649" spans="2:3" s="156" customFormat="1" hidden="1">
      <c r="B649" s="156">
        <f t="shared" si="25"/>
        <v>331</v>
      </c>
      <c r="C649" s="156" t="e">
        <f t="shared" si="24"/>
        <v>#VALUE!</v>
      </c>
    </row>
    <row r="650" spans="2:3" s="156" customFormat="1" hidden="1">
      <c r="B650" s="156">
        <f t="shared" si="25"/>
        <v>333</v>
      </c>
      <c r="C650" s="156" t="e">
        <f t="shared" si="24"/>
        <v>#VALUE!</v>
      </c>
    </row>
    <row r="651" spans="2:3" s="156" customFormat="1" hidden="1">
      <c r="B651" s="156">
        <f t="shared" si="25"/>
        <v>335</v>
      </c>
      <c r="C651" s="156" t="e">
        <f t="shared" si="24"/>
        <v>#VALUE!</v>
      </c>
    </row>
    <row r="652" spans="2:3" s="156" customFormat="1" hidden="1">
      <c r="B652" s="156">
        <f t="shared" si="25"/>
        <v>337</v>
      </c>
      <c r="C652" s="156" t="e">
        <f t="shared" si="24"/>
        <v>#VALUE!</v>
      </c>
    </row>
    <row r="653" spans="2:3" s="156" customFormat="1" hidden="1">
      <c r="B653" s="156">
        <f t="shared" si="25"/>
        <v>339</v>
      </c>
      <c r="C653" s="156" t="e">
        <f t="shared" si="24"/>
        <v>#VALUE!</v>
      </c>
    </row>
    <row r="654" spans="2:3" s="156" customFormat="1" hidden="1">
      <c r="B654" s="156">
        <f t="shared" si="25"/>
        <v>341</v>
      </c>
      <c r="C654" s="156" t="e">
        <f t="shared" si="24"/>
        <v>#VALUE!</v>
      </c>
    </row>
    <row r="655" spans="2:3" s="156" customFormat="1" hidden="1">
      <c r="B655" s="156">
        <f t="shared" si="25"/>
        <v>343</v>
      </c>
      <c r="C655" s="156" t="e">
        <f t="shared" si="24"/>
        <v>#VALUE!</v>
      </c>
    </row>
    <row r="656" spans="2:3" s="156" customFormat="1" hidden="1">
      <c r="B656" s="156">
        <f t="shared" si="25"/>
        <v>345</v>
      </c>
      <c r="C656" s="156" t="e">
        <f t="shared" si="24"/>
        <v>#VALUE!</v>
      </c>
    </row>
    <row r="657" spans="2:3" s="156" customFormat="1" hidden="1">
      <c r="B657" s="156">
        <f t="shared" si="25"/>
        <v>347</v>
      </c>
      <c r="C657" s="156" t="e">
        <f t="shared" si="24"/>
        <v>#VALUE!</v>
      </c>
    </row>
    <row r="658" spans="2:3" s="156" customFormat="1" hidden="1">
      <c r="B658" s="156">
        <f t="shared" si="25"/>
        <v>349</v>
      </c>
      <c r="C658" s="156" t="e">
        <f t="shared" si="24"/>
        <v>#VALUE!</v>
      </c>
    </row>
    <row r="659" spans="2:3" s="156" customFormat="1" hidden="1">
      <c r="B659" s="156">
        <f t="shared" si="25"/>
        <v>351</v>
      </c>
      <c r="C659" s="156" t="e">
        <f t="shared" si="24"/>
        <v>#VALUE!</v>
      </c>
    </row>
    <row r="660" spans="2:3" s="156" customFormat="1" hidden="1">
      <c r="B660" s="156">
        <f t="shared" si="25"/>
        <v>353</v>
      </c>
      <c r="C660" s="156" t="e">
        <f t="shared" si="24"/>
        <v>#VALUE!</v>
      </c>
    </row>
    <row r="661" spans="2:3" s="156" customFormat="1" hidden="1">
      <c r="B661" s="156">
        <f t="shared" si="25"/>
        <v>355</v>
      </c>
      <c r="C661" s="156" t="e">
        <f t="shared" si="24"/>
        <v>#VALUE!</v>
      </c>
    </row>
    <row r="662" spans="2:3" s="156" customFormat="1" hidden="1">
      <c r="B662" s="156">
        <f t="shared" si="25"/>
        <v>357</v>
      </c>
      <c r="C662" s="156" t="e">
        <f t="shared" si="24"/>
        <v>#VALUE!</v>
      </c>
    </row>
    <row r="663" spans="2:3" s="156" customFormat="1" hidden="1">
      <c r="B663" s="156">
        <f t="shared" si="25"/>
        <v>359</v>
      </c>
      <c r="C663" s="156" t="e">
        <f t="shared" si="24"/>
        <v>#VALUE!</v>
      </c>
    </row>
    <row r="664" spans="2:3" s="156" customFormat="1" hidden="1">
      <c r="B664" s="156">
        <f t="shared" si="25"/>
        <v>361</v>
      </c>
      <c r="C664" s="156" t="e">
        <f t="shared" si="24"/>
        <v>#VALUE!</v>
      </c>
    </row>
    <row r="665" spans="2:3" s="156" customFormat="1" hidden="1">
      <c r="B665" s="156">
        <f t="shared" si="25"/>
        <v>363</v>
      </c>
      <c r="C665" s="156" t="e">
        <f t="shared" si="24"/>
        <v>#VALUE!</v>
      </c>
    </row>
    <row r="666" spans="2:3" s="156" customFormat="1" hidden="1">
      <c r="B666" s="156">
        <f t="shared" si="25"/>
        <v>365</v>
      </c>
      <c r="C666" s="156" t="e">
        <f t="shared" si="24"/>
        <v>#VALUE!</v>
      </c>
    </row>
    <row r="667" spans="2:3" s="156" customFormat="1" hidden="1">
      <c r="B667" s="156">
        <f t="shared" si="25"/>
        <v>367</v>
      </c>
      <c r="C667" s="156" t="e">
        <f t="shared" si="24"/>
        <v>#VALUE!</v>
      </c>
    </row>
    <row r="668" spans="2:3" s="156" customFormat="1" hidden="1">
      <c r="B668" s="156">
        <f t="shared" si="25"/>
        <v>369</v>
      </c>
      <c r="C668" s="156" t="e">
        <f t="shared" si="24"/>
        <v>#VALUE!</v>
      </c>
    </row>
    <row r="669" spans="2:3" s="156" customFormat="1" hidden="1">
      <c r="B669" s="156">
        <f t="shared" si="25"/>
        <v>371</v>
      </c>
      <c r="C669" s="156" t="e">
        <f t="shared" si="24"/>
        <v>#VALUE!</v>
      </c>
    </row>
    <row r="670" spans="2:3" s="156" customFormat="1" hidden="1">
      <c r="B670" s="156">
        <f t="shared" si="25"/>
        <v>373</v>
      </c>
      <c r="C670" s="156" t="e">
        <f t="shared" si="24"/>
        <v>#VALUE!</v>
      </c>
    </row>
    <row r="671" spans="2:3" s="156" customFormat="1" hidden="1">
      <c r="B671" s="156">
        <f t="shared" si="25"/>
        <v>375</v>
      </c>
      <c r="C671" s="156" t="e">
        <f t="shared" si="24"/>
        <v>#VALUE!</v>
      </c>
    </row>
    <row r="672" spans="2:3" s="156" customFormat="1" hidden="1">
      <c r="B672" s="156">
        <f t="shared" si="25"/>
        <v>377</v>
      </c>
      <c r="C672" s="156" t="e">
        <f t="shared" si="24"/>
        <v>#VALUE!</v>
      </c>
    </row>
    <row r="673" spans="2:3" s="156" customFormat="1" hidden="1">
      <c r="B673" s="156">
        <f t="shared" si="25"/>
        <v>379</v>
      </c>
      <c r="C673" s="156" t="e">
        <f t="shared" si="24"/>
        <v>#VALUE!</v>
      </c>
    </row>
    <row r="674" spans="2:3" s="156" customFormat="1" hidden="1">
      <c r="B674" s="156">
        <f t="shared" si="25"/>
        <v>381</v>
      </c>
      <c r="C674" s="156" t="e">
        <f t="shared" si="24"/>
        <v>#VALUE!</v>
      </c>
    </row>
    <row r="675" spans="2:3" s="156" customFormat="1" hidden="1">
      <c r="B675" s="156">
        <f t="shared" si="25"/>
        <v>383</v>
      </c>
      <c r="C675" s="156" t="e">
        <f t="shared" si="24"/>
        <v>#VALUE!</v>
      </c>
    </row>
    <row r="676" spans="2:3" s="156" customFormat="1" hidden="1">
      <c r="B676" s="156">
        <f t="shared" si="25"/>
        <v>385</v>
      </c>
      <c r="C676" s="156" t="e">
        <f t="shared" si="24"/>
        <v>#VALUE!</v>
      </c>
    </row>
    <row r="677" spans="2:3" s="156" customFormat="1" hidden="1">
      <c r="B677" s="156">
        <f t="shared" si="25"/>
        <v>387</v>
      </c>
      <c r="C677" s="156" t="e">
        <f t="shared" si="24"/>
        <v>#VALUE!</v>
      </c>
    </row>
    <row r="678" spans="2:3" s="156" customFormat="1" hidden="1">
      <c r="B678" s="156">
        <f t="shared" si="25"/>
        <v>389</v>
      </c>
      <c r="C678" s="156" t="e">
        <f t="shared" si="24"/>
        <v>#VALUE!</v>
      </c>
    </row>
    <row r="679" spans="2:3" s="156" customFormat="1" hidden="1">
      <c r="B679" s="156">
        <f t="shared" si="25"/>
        <v>391</v>
      </c>
      <c r="C679" s="156" t="e">
        <f t="shared" si="24"/>
        <v>#VALUE!</v>
      </c>
    </row>
    <row r="680" spans="2:3" s="156" customFormat="1" hidden="1">
      <c r="B680" s="156">
        <f t="shared" si="25"/>
        <v>393</v>
      </c>
      <c r="C680" s="156" t="e">
        <f t="shared" si="24"/>
        <v>#VALUE!</v>
      </c>
    </row>
    <row r="681" spans="2:3" s="156" customFormat="1" hidden="1">
      <c r="B681" s="156">
        <f t="shared" si="25"/>
        <v>395</v>
      </c>
      <c r="C681" s="156" t="e">
        <f t="shared" si="24"/>
        <v>#VALUE!</v>
      </c>
    </row>
    <row r="682" spans="2:3" s="156" customFormat="1" hidden="1">
      <c r="B682" s="156">
        <f t="shared" si="25"/>
        <v>397</v>
      </c>
      <c r="C682" s="156" t="e">
        <f t="shared" si="24"/>
        <v>#VALUE!</v>
      </c>
    </row>
    <row r="683" spans="2:3" s="156" customFormat="1" hidden="1">
      <c r="B683" s="156">
        <f t="shared" si="25"/>
        <v>399</v>
      </c>
      <c r="C683" s="156" t="e">
        <f t="shared" si="24"/>
        <v>#VALUE!</v>
      </c>
    </row>
    <row r="684" spans="2:3" s="156" customFormat="1" hidden="1">
      <c r="B684" s="156">
        <f t="shared" si="25"/>
        <v>401</v>
      </c>
      <c r="C684" s="156" t="e">
        <f t="shared" si="24"/>
        <v>#VALUE!</v>
      </c>
    </row>
    <row r="685" spans="2:3" s="156" customFormat="1" hidden="1">
      <c r="B685" s="156">
        <f t="shared" si="25"/>
        <v>403</v>
      </c>
      <c r="C685" s="156" t="e">
        <f t="shared" si="24"/>
        <v>#VALUE!</v>
      </c>
    </row>
    <row r="686" spans="2:3" s="156" customFormat="1" hidden="1">
      <c r="B686" s="156">
        <f t="shared" si="25"/>
        <v>405</v>
      </c>
      <c r="C686" s="156" t="e">
        <f t="shared" si="24"/>
        <v>#VALUE!</v>
      </c>
    </row>
    <row r="687" spans="2:3" s="156" customFormat="1" hidden="1">
      <c r="B687" s="156">
        <f t="shared" si="25"/>
        <v>407</v>
      </c>
      <c r="C687" s="156" t="e">
        <f t="shared" si="24"/>
        <v>#VALUE!</v>
      </c>
    </row>
    <row r="688" spans="2:3" s="156" customFormat="1" hidden="1">
      <c r="B688" s="156">
        <f t="shared" si="25"/>
        <v>409</v>
      </c>
      <c r="C688" s="156" t="e">
        <f t="shared" si="24"/>
        <v>#VALUE!</v>
      </c>
    </row>
    <row r="689" spans="2:3" s="156" customFormat="1" hidden="1">
      <c r="B689" s="156">
        <f t="shared" si="25"/>
        <v>411</v>
      </c>
      <c r="C689" s="156" t="e">
        <f t="shared" si="24"/>
        <v>#VALUE!</v>
      </c>
    </row>
    <row r="690" spans="2:3" s="156" customFormat="1" hidden="1">
      <c r="B690" s="156">
        <f t="shared" si="25"/>
        <v>413</v>
      </c>
      <c r="C690" s="156" t="e">
        <f t="shared" si="24"/>
        <v>#VALUE!</v>
      </c>
    </row>
    <row r="691" spans="2:3" s="156" customFormat="1" hidden="1">
      <c r="B691" s="156">
        <f t="shared" si="25"/>
        <v>415</v>
      </c>
      <c r="C691" s="156" t="e">
        <f t="shared" si="24"/>
        <v>#VALUE!</v>
      </c>
    </row>
    <row r="692" spans="2:3" s="156" customFormat="1" hidden="1">
      <c r="B692" s="156">
        <f t="shared" si="25"/>
        <v>417</v>
      </c>
      <c r="C692" s="156" t="e">
        <f t="shared" si="24"/>
        <v>#VALUE!</v>
      </c>
    </row>
    <row r="693" spans="2:3" s="156" customFormat="1" hidden="1">
      <c r="B693" s="156">
        <f t="shared" si="25"/>
        <v>419</v>
      </c>
      <c r="C693" s="156" t="e">
        <f t="shared" ref="C693:C756" si="26">CHAR(HEX2DEC(MID($H$1,B693,2)))</f>
        <v>#VALUE!</v>
      </c>
    </row>
    <row r="694" spans="2:3" s="156" customFormat="1" hidden="1">
      <c r="B694" s="156">
        <f t="shared" si="25"/>
        <v>421</v>
      </c>
      <c r="C694" s="156" t="e">
        <f t="shared" si="26"/>
        <v>#VALUE!</v>
      </c>
    </row>
    <row r="695" spans="2:3" s="156" customFormat="1" hidden="1">
      <c r="B695" s="156">
        <f t="shared" ref="B695:B758" si="27">B694+2</f>
        <v>423</v>
      </c>
      <c r="C695" s="156" t="e">
        <f t="shared" si="26"/>
        <v>#VALUE!</v>
      </c>
    </row>
    <row r="696" spans="2:3" s="156" customFormat="1" hidden="1">
      <c r="B696" s="156">
        <f t="shared" si="27"/>
        <v>425</v>
      </c>
      <c r="C696" s="156" t="e">
        <f t="shared" si="26"/>
        <v>#VALUE!</v>
      </c>
    </row>
    <row r="697" spans="2:3" s="156" customFormat="1" hidden="1">
      <c r="B697" s="156">
        <f t="shared" si="27"/>
        <v>427</v>
      </c>
      <c r="C697" s="156" t="e">
        <f t="shared" si="26"/>
        <v>#VALUE!</v>
      </c>
    </row>
    <row r="698" spans="2:3" s="156" customFormat="1" hidden="1">
      <c r="B698" s="156">
        <f t="shared" si="27"/>
        <v>429</v>
      </c>
      <c r="C698" s="156" t="e">
        <f t="shared" si="26"/>
        <v>#VALUE!</v>
      </c>
    </row>
    <row r="699" spans="2:3" s="156" customFormat="1" hidden="1">
      <c r="B699" s="156">
        <f t="shared" si="27"/>
        <v>431</v>
      </c>
      <c r="C699" s="156" t="e">
        <f t="shared" si="26"/>
        <v>#VALUE!</v>
      </c>
    </row>
    <row r="700" spans="2:3" s="156" customFormat="1" hidden="1">
      <c r="B700" s="156">
        <f t="shared" si="27"/>
        <v>433</v>
      </c>
      <c r="C700" s="156" t="e">
        <f t="shared" si="26"/>
        <v>#VALUE!</v>
      </c>
    </row>
    <row r="701" spans="2:3" s="156" customFormat="1" hidden="1">
      <c r="B701" s="156">
        <f t="shared" si="27"/>
        <v>435</v>
      </c>
      <c r="C701" s="156" t="e">
        <f t="shared" si="26"/>
        <v>#VALUE!</v>
      </c>
    </row>
    <row r="702" spans="2:3" s="156" customFormat="1" hidden="1">
      <c r="B702" s="156">
        <f t="shared" si="27"/>
        <v>437</v>
      </c>
      <c r="C702" s="156" t="e">
        <f t="shared" si="26"/>
        <v>#VALUE!</v>
      </c>
    </row>
    <row r="703" spans="2:3" s="156" customFormat="1" hidden="1">
      <c r="B703" s="156">
        <f t="shared" si="27"/>
        <v>439</v>
      </c>
      <c r="C703" s="156" t="e">
        <f t="shared" si="26"/>
        <v>#VALUE!</v>
      </c>
    </row>
    <row r="704" spans="2:3" s="156" customFormat="1" hidden="1">
      <c r="B704" s="156">
        <f t="shared" si="27"/>
        <v>441</v>
      </c>
      <c r="C704" s="156" t="e">
        <f t="shared" si="26"/>
        <v>#VALUE!</v>
      </c>
    </row>
    <row r="705" spans="2:3" s="156" customFormat="1" hidden="1">
      <c r="B705" s="156">
        <f t="shared" si="27"/>
        <v>443</v>
      </c>
      <c r="C705" s="156" t="e">
        <f t="shared" si="26"/>
        <v>#VALUE!</v>
      </c>
    </row>
    <row r="706" spans="2:3" s="156" customFormat="1" hidden="1">
      <c r="B706" s="156">
        <f t="shared" si="27"/>
        <v>445</v>
      </c>
      <c r="C706" s="156" t="e">
        <f t="shared" si="26"/>
        <v>#VALUE!</v>
      </c>
    </row>
    <row r="707" spans="2:3" s="156" customFormat="1" hidden="1">
      <c r="B707" s="156">
        <f t="shared" si="27"/>
        <v>447</v>
      </c>
      <c r="C707" s="156" t="e">
        <f t="shared" si="26"/>
        <v>#VALUE!</v>
      </c>
    </row>
    <row r="708" spans="2:3" s="156" customFormat="1" hidden="1">
      <c r="B708" s="156">
        <f t="shared" si="27"/>
        <v>449</v>
      </c>
      <c r="C708" s="156" t="e">
        <f t="shared" si="26"/>
        <v>#VALUE!</v>
      </c>
    </row>
    <row r="709" spans="2:3" s="156" customFormat="1" hidden="1">
      <c r="B709" s="156">
        <f t="shared" si="27"/>
        <v>451</v>
      </c>
      <c r="C709" s="156" t="e">
        <f t="shared" si="26"/>
        <v>#VALUE!</v>
      </c>
    </row>
    <row r="710" spans="2:3" s="156" customFormat="1" hidden="1">
      <c r="B710" s="156">
        <f t="shared" si="27"/>
        <v>453</v>
      </c>
      <c r="C710" s="156" t="e">
        <f t="shared" si="26"/>
        <v>#VALUE!</v>
      </c>
    </row>
    <row r="711" spans="2:3" s="156" customFormat="1" hidden="1">
      <c r="B711" s="156">
        <f t="shared" si="27"/>
        <v>455</v>
      </c>
      <c r="C711" s="156" t="e">
        <f t="shared" si="26"/>
        <v>#VALUE!</v>
      </c>
    </row>
    <row r="712" spans="2:3" s="156" customFormat="1" hidden="1">
      <c r="B712" s="156">
        <f t="shared" si="27"/>
        <v>457</v>
      </c>
      <c r="C712" s="156" t="e">
        <f t="shared" si="26"/>
        <v>#VALUE!</v>
      </c>
    </row>
    <row r="713" spans="2:3" s="156" customFormat="1" hidden="1">
      <c r="B713" s="156">
        <f t="shared" si="27"/>
        <v>459</v>
      </c>
      <c r="C713" s="156" t="e">
        <f t="shared" si="26"/>
        <v>#VALUE!</v>
      </c>
    </row>
    <row r="714" spans="2:3" s="156" customFormat="1" hidden="1">
      <c r="B714" s="156">
        <f t="shared" si="27"/>
        <v>461</v>
      </c>
      <c r="C714" s="156" t="e">
        <f t="shared" si="26"/>
        <v>#VALUE!</v>
      </c>
    </row>
    <row r="715" spans="2:3" s="156" customFormat="1" hidden="1">
      <c r="B715" s="156">
        <f t="shared" si="27"/>
        <v>463</v>
      </c>
      <c r="C715" s="156" t="e">
        <f t="shared" si="26"/>
        <v>#VALUE!</v>
      </c>
    </row>
    <row r="716" spans="2:3" s="156" customFormat="1" hidden="1">
      <c r="B716" s="156">
        <f t="shared" si="27"/>
        <v>465</v>
      </c>
      <c r="C716" s="156" t="e">
        <f t="shared" si="26"/>
        <v>#VALUE!</v>
      </c>
    </row>
    <row r="717" spans="2:3" s="156" customFormat="1" hidden="1">
      <c r="B717" s="156">
        <f t="shared" si="27"/>
        <v>467</v>
      </c>
      <c r="C717" s="156" t="e">
        <f t="shared" si="26"/>
        <v>#VALUE!</v>
      </c>
    </row>
    <row r="718" spans="2:3" s="156" customFormat="1" hidden="1">
      <c r="B718" s="156">
        <f t="shared" si="27"/>
        <v>469</v>
      </c>
      <c r="C718" s="156" t="e">
        <f t="shared" si="26"/>
        <v>#VALUE!</v>
      </c>
    </row>
    <row r="719" spans="2:3" s="156" customFormat="1" hidden="1">
      <c r="B719" s="156">
        <f t="shared" si="27"/>
        <v>471</v>
      </c>
      <c r="C719" s="156" t="e">
        <f t="shared" si="26"/>
        <v>#VALUE!</v>
      </c>
    </row>
    <row r="720" spans="2:3" s="156" customFormat="1" hidden="1">
      <c r="B720" s="156">
        <f t="shared" si="27"/>
        <v>473</v>
      </c>
      <c r="C720" s="156" t="e">
        <f t="shared" si="26"/>
        <v>#VALUE!</v>
      </c>
    </row>
    <row r="721" spans="2:3" s="156" customFormat="1" hidden="1">
      <c r="B721" s="156">
        <f t="shared" si="27"/>
        <v>475</v>
      </c>
      <c r="C721" s="156" t="e">
        <f t="shared" si="26"/>
        <v>#VALUE!</v>
      </c>
    </row>
    <row r="722" spans="2:3" s="156" customFormat="1" hidden="1">
      <c r="B722" s="156">
        <f t="shared" si="27"/>
        <v>477</v>
      </c>
      <c r="C722" s="156" t="e">
        <f t="shared" si="26"/>
        <v>#VALUE!</v>
      </c>
    </row>
    <row r="723" spans="2:3" s="156" customFormat="1" hidden="1">
      <c r="B723" s="156">
        <f t="shared" si="27"/>
        <v>479</v>
      </c>
      <c r="C723" s="156" t="e">
        <f t="shared" si="26"/>
        <v>#VALUE!</v>
      </c>
    </row>
    <row r="724" spans="2:3" s="156" customFormat="1" hidden="1">
      <c r="B724" s="156">
        <f t="shared" si="27"/>
        <v>481</v>
      </c>
      <c r="C724" s="156" t="e">
        <f t="shared" si="26"/>
        <v>#VALUE!</v>
      </c>
    </row>
    <row r="725" spans="2:3" s="156" customFormat="1" hidden="1">
      <c r="B725" s="156">
        <f t="shared" si="27"/>
        <v>483</v>
      </c>
      <c r="C725" s="156" t="e">
        <f t="shared" si="26"/>
        <v>#VALUE!</v>
      </c>
    </row>
    <row r="726" spans="2:3" s="156" customFormat="1" hidden="1">
      <c r="B726" s="156">
        <f t="shared" si="27"/>
        <v>485</v>
      </c>
      <c r="C726" s="156" t="e">
        <f t="shared" si="26"/>
        <v>#VALUE!</v>
      </c>
    </row>
    <row r="727" spans="2:3" s="156" customFormat="1" hidden="1">
      <c r="B727" s="156">
        <f t="shared" si="27"/>
        <v>487</v>
      </c>
      <c r="C727" s="156" t="e">
        <f t="shared" si="26"/>
        <v>#VALUE!</v>
      </c>
    </row>
    <row r="728" spans="2:3" s="156" customFormat="1" hidden="1">
      <c r="B728" s="156">
        <f t="shared" si="27"/>
        <v>489</v>
      </c>
      <c r="C728" s="156" t="e">
        <f t="shared" si="26"/>
        <v>#VALUE!</v>
      </c>
    </row>
    <row r="729" spans="2:3" s="156" customFormat="1" hidden="1">
      <c r="B729" s="156">
        <f t="shared" si="27"/>
        <v>491</v>
      </c>
      <c r="C729" s="156" t="e">
        <f t="shared" si="26"/>
        <v>#VALUE!</v>
      </c>
    </row>
    <row r="730" spans="2:3" s="156" customFormat="1" hidden="1">
      <c r="B730" s="156">
        <f t="shared" si="27"/>
        <v>493</v>
      </c>
      <c r="C730" s="156" t="e">
        <f t="shared" si="26"/>
        <v>#VALUE!</v>
      </c>
    </row>
    <row r="731" spans="2:3" s="156" customFormat="1" hidden="1">
      <c r="B731" s="156">
        <f t="shared" si="27"/>
        <v>495</v>
      </c>
      <c r="C731" s="156" t="e">
        <f t="shared" si="26"/>
        <v>#VALUE!</v>
      </c>
    </row>
    <row r="732" spans="2:3" s="156" customFormat="1" hidden="1">
      <c r="B732" s="156">
        <f t="shared" si="27"/>
        <v>497</v>
      </c>
      <c r="C732" s="156" t="e">
        <f t="shared" si="26"/>
        <v>#VALUE!</v>
      </c>
    </row>
    <row r="733" spans="2:3" s="156" customFormat="1" hidden="1">
      <c r="B733" s="156">
        <f t="shared" si="27"/>
        <v>499</v>
      </c>
      <c r="C733" s="156" t="e">
        <f t="shared" si="26"/>
        <v>#VALUE!</v>
      </c>
    </row>
    <row r="734" spans="2:3" s="156" customFormat="1" hidden="1">
      <c r="B734" s="156">
        <f t="shared" si="27"/>
        <v>501</v>
      </c>
      <c r="C734" s="156" t="e">
        <f t="shared" si="26"/>
        <v>#VALUE!</v>
      </c>
    </row>
    <row r="735" spans="2:3" s="156" customFormat="1" hidden="1">
      <c r="B735" s="156">
        <f t="shared" si="27"/>
        <v>503</v>
      </c>
      <c r="C735" s="156" t="e">
        <f t="shared" si="26"/>
        <v>#VALUE!</v>
      </c>
    </row>
    <row r="736" spans="2:3" s="156" customFormat="1" hidden="1">
      <c r="B736" s="156">
        <f t="shared" si="27"/>
        <v>505</v>
      </c>
      <c r="C736" s="156" t="e">
        <f t="shared" si="26"/>
        <v>#VALUE!</v>
      </c>
    </row>
    <row r="737" spans="2:3" s="156" customFormat="1" hidden="1">
      <c r="B737" s="156">
        <f t="shared" si="27"/>
        <v>507</v>
      </c>
      <c r="C737" s="156" t="e">
        <f t="shared" si="26"/>
        <v>#VALUE!</v>
      </c>
    </row>
    <row r="738" spans="2:3" s="156" customFormat="1" hidden="1">
      <c r="B738" s="156">
        <f t="shared" si="27"/>
        <v>509</v>
      </c>
      <c r="C738" s="156" t="e">
        <f t="shared" si="26"/>
        <v>#VALUE!</v>
      </c>
    </row>
    <row r="739" spans="2:3" s="156" customFormat="1" hidden="1">
      <c r="B739" s="156">
        <f t="shared" si="27"/>
        <v>511</v>
      </c>
      <c r="C739" s="156" t="e">
        <f t="shared" si="26"/>
        <v>#VALUE!</v>
      </c>
    </row>
    <row r="740" spans="2:3" s="156" customFormat="1" hidden="1">
      <c r="B740" s="156">
        <f t="shared" si="27"/>
        <v>513</v>
      </c>
      <c r="C740" s="156" t="e">
        <f t="shared" si="26"/>
        <v>#VALUE!</v>
      </c>
    </row>
    <row r="741" spans="2:3" s="156" customFormat="1" hidden="1">
      <c r="B741" s="156">
        <f t="shared" si="27"/>
        <v>515</v>
      </c>
      <c r="C741" s="156" t="e">
        <f t="shared" si="26"/>
        <v>#VALUE!</v>
      </c>
    </row>
    <row r="742" spans="2:3" s="156" customFormat="1" hidden="1">
      <c r="B742" s="156">
        <f t="shared" si="27"/>
        <v>517</v>
      </c>
      <c r="C742" s="156" t="e">
        <f t="shared" si="26"/>
        <v>#VALUE!</v>
      </c>
    </row>
    <row r="743" spans="2:3" s="156" customFormat="1" hidden="1">
      <c r="B743" s="156">
        <f t="shared" si="27"/>
        <v>519</v>
      </c>
      <c r="C743" s="156" t="e">
        <f t="shared" si="26"/>
        <v>#VALUE!</v>
      </c>
    </row>
    <row r="744" spans="2:3" s="156" customFormat="1" hidden="1">
      <c r="B744" s="156">
        <f t="shared" si="27"/>
        <v>521</v>
      </c>
      <c r="C744" s="156" t="e">
        <f t="shared" si="26"/>
        <v>#VALUE!</v>
      </c>
    </row>
    <row r="745" spans="2:3" s="156" customFormat="1" hidden="1">
      <c r="B745" s="156">
        <f t="shared" si="27"/>
        <v>523</v>
      </c>
      <c r="C745" s="156" t="e">
        <f t="shared" si="26"/>
        <v>#VALUE!</v>
      </c>
    </row>
    <row r="746" spans="2:3" s="156" customFormat="1" hidden="1">
      <c r="B746" s="156">
        <f t="shared" si="27"/>
        <v>525</v>
      </c>
      <c r="C746" s="156" t="e">
        <f t="shared" si="26"/>
        <v>#VALUE!</v>
      </c>
    </row>
    <row r="747" spans="2:3" s="156" customFormat="1" hidden="1">
      <c r="B747" s="156">
        <f t="shared" si="27"/>
        <v>527</v>
      </c>
      <c r="C747" s="156" t="e">
        <f t="shared" si="26"/>
        <v>#VALUE!</v>
      </c>
    </row>
    <row r="748" spans="2:3" s="156" customFormat="1" hidden="1">
      <c r="B748" s="156">
        <f t="shared" si="27"/>
        <v>529</v>
      </c>
      <c r="C748" s="156" t="e">
        <f t="shared" si="26"/>
        <v>#VALUE!</v>
      </c>
    </row>
    <row r="749" spans="2:3" s="156" customFormat="1" hidden="1">
      <c r="B749" s="156">
        <f t="shared" si="27"/>
        <v>531</v>
      </c>
      <c r="C749" s="156" t="e">
        <f t="shared" si="26"/>
        <v>#VALUE!</v>
      </c>
    </row>
    <row r="750" spans="2:3" s="156" customFormat="1" hidden="1">
      <c r="B750" s="156">
        <f t="shared" si="27"/>
        <v>533</v>
      </c>
      <c r="C750" s="156" t="e">
        <f t="shared" si="26"/>
        <v>#VALUE!</v>
      </c>
    </row>
    <row r="751" spans="2:3" s="156" customFormat="1" hidden="1">
      <c r="B751" s="156">
        <f t="shared" si="27"/>
        <v>535</v>
      </c>
      <c r="C751" s="156" t="e">
        <f t="shared" si="26"/>
        <v>#VALUE!</v>
      </c>
    </row>
    <row r="752" spans="2:3" s="156" customFormat="1" hidden="1">
      <c r="B752" s="156">
        <f t="shared" si="27"/>
        <v>537</v>
      </c>
      <c r="C752" s="156" t="e">
        <f t="shared" si="26"/>
        <v>#VALUE!</v>
      </c>
    </row>
    <row r="753" spans="2:3" s="156" customFormat="1" hidden="1">
      <c r="B753" s="156">
        <f t="shared" si="27"/>
        <v>539</v>
      </c>
      <c r="C753" s="156" t="e">
        <f t="shared" si="26"/>
        <v>#VALUE!</v>
      </c>
    </row>
    <row r="754" spans="2:3" s="156" customFormat="1" hidden="1">
      <c r="B754" s="156">
        <f t="shared" si="27"/>
        <v>541</v>
      </c>
      <c r="C754" s="156" t="e">
        <f t="shared" si="26"/>
        <v>#VALUE!</v>
      </c>
    </row>
    <row r="755" spans="2:3" s="156" customFormat="1" hidden="1">
      <c r="B755" s="156">
        <f t="shared" si="27"/>
        <v>543</v>
      </c>
      <c r="C755" s="156" t="e">
        <f t="shared" si="26"/>
        <v>#VALUE!</v>
      </c>
    </row>
    <row r="756" spans="2:3" s="156" customFormat="1" hidden="1">
      <c r="B756" s="156">
        <f t="shared" si="27"/>
        <v>545</v>
      </c>
      <c r="C756" s="156" t="e">
        <f t="shared" si="26"/>
        <v>#VALUE!</v>
      </c>
    </row>
    <row r="757" spans="2:3" s="156" customFormat="1" hidden="1">
      <c r="B757" s="156">
        <f t="shared" si="27"/>
        <v>547</v>
      </c>
      <c r="C757" s="156" t="e">
        <f t="shared" ref="C757:C820" si="28">CHAR(HEX2DEC(MID($H$1,B757,2)))</f>
        <v>#VALUE!</v>
      </c>
    </row>
    <row r="758" spans="2:3" s="156" customFormat="1" hidden="1">
      <c r="B758" s="156">
        <f t="shared" si="27"/>
        <v>549</v>
      </c>
      <c r="C758" s="156" t="e">
        <f t="shared" si="28"/>
        <v>#VALUE!</v>
      </c>
    </row>
    <row r="759" spans="2:3" s="156" customFormat="1" hidden="1">
      <c r="B759" s="156">
        <f t="shared" ref="B759:B822" si="29">B758+2</f>
        <v>551</v>
      </c>
      <c r="C759" s="156" t="e">
        <f t="shared" si="28"/>
        <v>#VALUE!</v>
      </c>
    </row>
    <row r="760" spans="2:3" s="156" customFormat="1" hidden="1">
      <c r="B760" s="156">
        <f t="shared" si="29"/>
        <v>553</v>
      </c>
      <c r="C760" s="156" t="e">
        <f t="shared" si="28"/>
        <v>#VALUE!</v>
      </c>
    </row>
    <row r="761" spans="2:3" s="156" customFormat="1" hidden="1">
      <c r="B761" s="156">
        <f t="shared" si="29"/>
        <v>555</v>
      </c>
      <c r="C761" s="156" t="e">
        <f t="shared" si="28"/>
        <v>#VALUE!</v>
      </c>
    </row>
    <row r="762" spans="2:3" s="156" customFormat="1" hidden="1">
      <c r="B762" s="156">
        <f t="shared" si="29"/>
        <v>557</v>
      </c>
      <c r="C762" s="156" t="e">
        <f t="shared" si="28"/>
        <v>#VALUE!</v>
      </c>
    </row>
    <row r="763" spans="2:3" s="156" customFormat="1" hidden="1">
      <c r="B763" s="156">
        <f t="shared" si="29"/>
        <v>559</v>
      </c>
      <c r="C763" s="156" t="e">
        <f t="shared" si="28"/>
        <v>#VALUE!</v>
      </c>
    </row>
    <row r="764" spans="2:3" s="156" customFormat="1" hidden="1">
      <c r="B764" s="156">
        <f t="shared" si="29"/>
        <v>561</v>
      </c>
      <c r="C764" s="156" t="e">
        <f t="shared" si="28"/>
        <v>#VALUE!</v>
      </c>
    </row>
    <row r="765" spans="2:3" s="156" customFormat="1" hidden="1">
      <c r="B765" s="156">
        <f t="shared" si="29"/>
        <v>563</v>
      </c>
      <c r="C765" s="156" t="e">
        <f t="shared" si="28"/>
        <v>#VALUE!</v>
      </c>
    </row>
    <row r="766" spans="2:3" s="156" customFormat="1" hidden="1">
      <c r="B766" s="156">
        <f t="shared" si="29"/>
        <v>565</v>
      </c>
      <c r="C766" s="156" t="e">
        <f t="shared" si="28"/>
        <v>#VALUE!</v>
      </c>
    </row>
    <row r="767" spans="2:3" s="156" customFormat="1" hidden="1">
      <c r="B767" s="156">
        <f t="shared" si="29"/>
        <v>567</v>
      </c>
      <c r="C767" s="156" t="e">
        <f t="shared" si="28"/>
        <v>#VALUE!</v>
      </c>
    </row>
    <row r="768" spans="2:3" s="156" customFormat="1" hidden="1">
      <c r="B768" s="156">
        <f t="shared" si="29"/>
        <v>569</v>
      </c>
      <c r="C768" s="156" t="e">
        <f t="shared" si="28"/>
        <v>#VALUE!</v>
      </c>
    </row>
    <row r="769" spans="2:3" s="156" customFormat="1" hidden="1">
      <c r="B769" s="156">
        <f t="shared" si="29"/>
        <v>571</v>
      </c>
      <c r="C769" s="156" t="e">
        <f t="shared" si="28"/>
        <v>#VALUE!</v>
      </c>
    </row>
    <row r="770" spans="2:3" s="156" customFormat="1" hidden="1">
      <c r="B770" s="156">
        <f t="shared" si="29"/>
        <v>573</v>
      </c>
      <c r="C770" s="156" t="e">
        <f t="shared" si="28"/>
        <v>#VALUE!</v>
      </c>
    </row>
    <row r="771" spans="2:3" s="156" customFormat="1" hidden="1">
      <c r="B771" s="156">
        <f t="shared" si="29"/>
        <v>575</v>
      </c>
      <c r="C771" s="156" t="e">
        <f t="shared" si="28"/>
        <v>#VALUE!</v>
      </c>
    </row>
    <row r="772" spans="2:3" s="156" customFormat="1" hidden="1">
      <c r="B772" s="156">
        <f t="shared" si="29"/>
        <v>577</v>
      </c>
      <c r="C772" s="156" t="e">
        <f t="shared" si="28"/>
        <v>#VALUE!</v>
      </c>
    </row>
    <row r="773" spans="2:3" s="156" customFormat="1" hidden="1">
      <c r="B773" s="156">
        <f t="shared" si="29"/>
        <v>579</v>
      </c>
      <c r="C773" s="156" t="e">
        <f t="shared" si="28"/>
        <v>#VALUE!</v>
      </c>
    </row>
    <row r="774" spans="2:3" s="156" customFormat="1" hidden="1">
      <c r="B774" s="156">
        <f t="shared" si="29"/>
        <v>581</v>
      </c>
      <c r="C774" s="156" t="e">
        <f t="shared" si="28"/>
        <v>#VALUE!</v>
      </c>
    </row>
    <row r="775" spans="2:3" s="156" customFormat="1" hidden="1">
      <c r="B775" s="156">
        <f t="shared" si="29"/>
        <v>583</v>
      </c>
      <c r="C775" s="156" t="e">
        <f t="shared" si="28"/>
        <v>#VALUE!</v>
      </c>
    </row>
    <row r="776" spans="2:3" s="156" customFormat="1" hidden="1">
      <c r="B776" s="156">
        <f t="shared" si="29"/>
        <v>585</v>
      </c>
      <c r="C776" s="156" t="e">
        <f t="shared" si="28"/>
        <v>#VALUE!</v>
      </c>
    </row>
    <row r="777" spans="2:3" s="156" customFormat="1" hidden="1">
      <c r="B777" s="156">
        <f t="shared" si="29"/>
        <v>587</v>
      </c>
      <c r="C777" s="156" t="e">
        <f t="shared" si="28"/>
        <v>#VALUE!</v>
      </c>
    </row>
    <row r="778" spans="2:3" s="156" customFormat="1" hidden="1">
      <c r="B778" s="156">
        <f t="shared" si="29"/>
        <v>589</v>
      </c>
      <c r="C778" s="156" t="e">
        <f t="shared" si="28"/>
        <v>#VALUE!</v>
      </c>
    </row>
    <row r="779" spans="2:3" s="156" customFormat="1" hidden="1">
      <c r="B779" s="156">
        <f t="shared" si="29"/>
        <v>591</v>
      </c>
      <c r="C779" s="156" t="e">
        <f t="shared" si="28"/>
        <v>#VALUE!</v>
      </c>
    </row>
    <row r="780" spans="2:3" s="156" customFormat="1" hidden="1">
      <c r="B780" s="156">
        <f t="shared" si="29"/>
        <v>593</v>
      </c>
      <c r="C780" s="156" t="e">
        <f t="shared" si="28"/>
        <v>#VALUE!</v>
      </c>
    </row>
    <row r="781" spans="2:3" s="156" customFormat="1" hidden="1">
      <c r="B781" s="156">
        <f t="shared" si="29"/>
        <v>595</v>
      </c>
      <c r="C781" s="156" t="e">
        <f t="shared" si="28"/>
        <v>#VALUE!</v>
      </c>
    </row>
    <row r="782" spans="2:3" s="156" customFormat="1" hidden="1">
      <c r="B782" s="156">
        <f t="shared" si="29"/>
        <v>597</v>
      </c>
      <c r="C782" s="156" t="e">
        <f t="shared" si="28"/>
        <v>#VALUE!</v>
      </c>
    </row>
    <row r="783" spans="2:3" s="156" customFormat="1" hidden="1">
      <c r="B783" s="156">
        <f t="shared" si="29"/>
        <v>599</v>
      </c>
      <c r="C783" s="156" t="e">
        <f t="shared" si="28"/>
        <v>#VALUE!</v>
      </c>
    </row>
    <row r="784" spans="2:3" s="156" customFormat="1" hidden="1">
      <c r="B784" s="156">
        <f t="shared" si="29"/>
        <v>601</v>
      </c>
      <c r="C784" s="156" t="e">
        <f t="shared" si="28"/>
        <v>#VALUE!</v>
      </c>
    </row>
    <row r="785" spans="2:3" s="156" customFormat="1" hidden="1">
      <c r="B785" s="156">
        <f t="shared" si="29"/>
        <v>603</v>
      </c>
      <c r="C785" s="156" t="e">
        <f t="shared" si="28"/>
        <v>#VALUE!</v>
      </c>
    </row>
    <row r="786" spans="2:3" s="156" customFormat="1" hidden="1">
      <c r="B786" s="156">
        <f t="shared" si="29"/>
        <v>605</v>
      </c>
      <c r="C786" s="156" t="e">
        <f t="shared" si="28"/>
        <v>#VALUE!</v>
      </c>
    </row>
    <row r="787" spans="2:3" s="156" customFormat="1" hidden="1">
      <c r="B787" s="156">
        <f t="shared" si="29"/>
        <v>607</v>
      </c>
      <c r="C787" s="156" t="e">
        <f t="shared" si="28"/>
        <v>#VALUE!</v>
      </c>
    </row>
    <row r="788" spans="2:3" s="156" customFormat="1" hidden="1">
      <c r="B788" s="156">
        <f t="shared" si="29"/>
        <v>609</v>
      </c>
      <c r="C788" s="156" t="e">
        <f t="shared" si="28"/>
        <v>#VALUE!</v>
      </c>
    </row>
    <row r="789" spans="2:3" s="156" customFormat="1" hidden="1">
      <c r="B789" s="156">
        <f t="shared" si="29"/>
        <v>611</v>
      </c>
      <c r="C789" s="156" t="e">
        <f t="shared" si="28"/>
        <v>#VALUE!</v>
      </c>
    </row>
    <row r="790" spans="2:3" s="156" customFormat="1" hidden="1">
      <c r="B790" s="156">
        <f t="shared" si="29"/>
        <v>613</v>
      </c>
      <c r="C790" s="156" t="e">
        <f t="shared" si="28"/>
        <v>#VALUE!</v>
      </c>
    </row>
    <row r="791" spans="2:3" s="156" customFormat="1" hidden="1">
      <c r="B791" s="156">
        <f t="shared" si="29"/>
        <v>615</v>
      </c>
      <c r="C791" s="156" t="e">
        <f t="shared" si="28"/>
        <v>#VALUE!</v>
      </c>
    </row>
    <row r="792" spans="2:3" s="156" customFormat="1" hidden="1">
      <c r="B792" s="156">
        <f t="shared" si="29"/>
        <v>617</v>
      </c>
      <c r="C792" s="156" t="e">
        <f t="shared" si="28"/>
        <v>#VALUE!</v>
      </c>
    </row>
    <row r="793" spans="2:3" s="156" customFormat="1" hidden="1">
      <c r="B793" s="156">
        <f t="shared" si="29"/>
        <v>619</v>
      </c>
      <c r="C793" s="156" t="e">
        <f t="shared" si="28"/>
        <v>#VALUE!</v>
      </c>
    </row>
    <row r="794" spans="2:3" s="156" customFormat="1" hidden="1">
      <c r="B794" s="156">
        <f t="shared" si="29"/>
        <v>621</v>
      </c>
      <c r="C794" s="156" t="e">
        <f t="shared" si="28"/>
        <v>#VALUE!</v>
      </c>
    </row>
    <row r="795" spans="2:3" s="156" customFormat="1" hidden="1">
      <c r="B795" s="156">
        <f t="shared" si="29"/>
        <v>623</v>
      </c>
      <c r="C795" s="156" t="e">
        <f t="shared" si="28"/>
        <v>#VALUE!</v>
      </c>
    </row>
    <row r="796" spans="2:3" s="156" customFormat="1" hidden="1">
      <c r="B796" s="156">
        <f t="shared" si="29"/>
        <v>625</v>
      </c>
      <c r="C796" s="156" t="e">
        <f t="shared" si="28"/>
        <v>#VALUE!</v>
      </c>
    </row>
    <row r="797" spans="2:3" s="156" customFormat="1" hidden="1">
      <c r="B797" s="156">
        <f t="shared" si="29"/>
        <v>627</v>
      </c>
      <c r="C797" s="156" t="e">
        <f t="shared" si="28"/>
        <v>#VALUE!</v>
      </c>
    </row>
    <row r="798" spans="2:3" s="156" customFormat="1" hidden="1">
      <c r="B798" s="156">
        <f t="shared" si="29"/>
        <v>629</v>
      </c>
      <c r="C798" s="156" t="e">
        <f t="shared" si="28"/>
        <v>#VALUE!</v>
      </c>
    </row>
    <row r="799" spans="2:3" s="156" customFormat="1" hidden="1">
      <c r="B799" s="156">
        <f t="shared" si="29"/>
        <v>631</v>
      </c>
      <c r="C799" s="156" t="e">
        <f t="shared" si="28"/>
        <v>#VALUE!</v>
      </c>
    </row>
    <row r="800" spans="2:3" s="156" customFormat="1" hidden="1">
      <c r="B800" s="156">
        <f t="shared" si="29"/>
        <v>633</v>
      </c>
      <c r="C800" s="156" t="e">
        <f t="shared" si="28"/>
        <v>#VALUE!</v>
      </c>
    </row>
    <row r="801" spans="1:27" hidden="1">
      <c r="A801" s="156"/>
      <c r="B801" s="156">
        <f t="shared" si="29"/>
        <v>635</v>
      </c>
      <c r="C801" s="156" t="e">
        <f t="shared" si="28"/>
        <v>#VALUE!</v>
      </c>
      <c r="D801" s="156"/>
      <c r="E801" s="156"/>
      <c r="F801" s="156"/>
      <c r="G801" s="156"/>
      <c r="H801" s="156"/>
      <c r="I801" s="156"/>
      <c r="J801" s="156"/>
      <c r="K801" s="156"/>
      <c r="L801" s="156"/>
      <c r="M801" s="156"/>
      <c r="N801" s="156"/>
      <c r="O801" s="156"/>
      <c r="P801" s="156"/>
      <c r="Q801" s="156"/>
      <c r="R801" s="156"/>
      <c r="S801" s="156"/>
      <c r="T801" s="156"/>
      <c r="U801" s="156"/>
      <c r="V801" s="156"/>
      <c r="W801" s="156"/>
      <c r="X801" s="156"/>
      <c r="Y801" s="156"/>
      <c r="Z801" s="156"/>
      <c r="AA801" s="156"/>
    </row>
    <row r="802" spans="1:27" hidden="1">
      <c r="A802" s="156"/>
      <c r="B802" s="156">
        <f t="shared" si="29"/>
        <v>637</v>
      </c>
      <c r="C802" s="156" t="e">
        <f t="shared" si="28"/>
        <v>#VALUE!</v>
      </c>
      <c r="D802" s="156"/>
      <c r="E802" s="156"/>
      <c r="F802" s="156"/>
      <c r="G802" s="156"/>
      <c r="H802" s="156"/>
      <c r="I802" s="156"/>
      <c r="J802" s="156"/>
      <c r="K802" s="156"/>
      <c r="L802" s="156"/>
      <c r="M802" s="156"/>
      <c r="N802" s="156"/>
      <c r="O802" s="156"/>
      <c r="P802" s="156"/>
      <c r="Q802" s="156"/>
      <c r="R802" s="156"/>
      <c r="S802" s="156"/>
      <c r="T802" s="156"/>
      <c r="U802" s="156"/>
      <c r="V802" s="156"/>
      <c r="W802" s="156"/>
      <c r="X802" s="156"/>
      <c r="Y802" s="156"/>
      <c r="Z802" s="156"/>
      <c r="AA802" s="156"/>
    </row>
    <row r="803" spans="1:27" hidden="1">
      <c r="A803" s="156"/>
      <c r="B803" s="156">
        <f t="shared" si="29"/>
        <v>639</v>
      </c>
      <c r="C803" s="156" t="e">
        <f t="shared" si="28"/>
        <v>#VALUE!</v>
      </c>
      <c r="D803" s="156"/>
      <c r="E803" s="156"/>
      <c r="F803" s="156"/>
      <c r="G803" s="156"/>
      <c r="H803" s="156"/>
      <c r="I803" s="156"/>
      <c r="J803" s="156"/>
      <c r="K803" s="156"/>
      <c r="L803" s="156"/>
      <c r="M803" s="156"/>
      <c r="N803" s="156"/>
      <c r="O803" s="156"/>
      <c r="P803" s="156"/>
      <c r="Q803" s="156"/>
      <c r="R803" s="156"/>
      <c r="S803" s="156"/>
      <c r="T803" s="156"/>
      <c r="U803" s="156"/>
      <c r="V803" s="156"/>
      <c r="W803" s="156"/>
      <c r="X803" s="156"/>
      <c r="Y803" s="156"/>
      <c r="Z803" s="156"/>
      <c r="AA803" s="156"/>
    </row>
    <row r="804" spans="1:27" hidden="1">
      <c r="A804" s="156"/>
      <c r="B804" s="156">
        <f t="shared" si="29"/>
        <v>641</v>
      </c>
      <c r="C804" s="156" t="e">
        <f t="shared" si="28"/>
        <v>#VALUE!</v>
      </c>
      <c r="D804" s="156"/>
      <c r="E804" s="156"/>
      <c r="F804" s="156"/>
      <c r="G804" s="156"/>
      <c r="H804" s="156"/>
      <c r="I804" s="156"/>
      <c r="J804" s="156"/>
      <c r="K804" s="156"/>
      <c r="L804" s="156"/>
      <c r="M804" s="156"/>
      <c r="N804" s="156"/>
      <c r="O804" s="156"/>
      <c r="P804" s="156"/>
      <c r="Q804" s="156"/>
      <c r="R804" s="156"/>
      <c r="S804" s="156"/>
      <c r="T804" s="156"/>
      <c r="U804" s="156"/>
      <c r="V804" s="156"/>
      <c r="W804" s="156"/>
      <c r="X804" s="156"/>
      <c r="Y804" s="156"/>
      <c r="Z804" s="156"/>
      <c r="AA804" s="156"/>
    </row>
    <row r="805" spans="1:27" hidden="1">
      <c r="A805" s="156"/>
      <c r="B805" s="156">
        <f t="shared" si="29"/>
        <v>643</v>
      </c>
      <c r="C805" s="156" t="e">
        <f t="shared" si="28"/>
        <v>#VALUE!</v>
      </c>
      <c r="D805" s="156"/>
      <c r="E805" s="156"/>
      <c r="F805" s="156"/>
      <c r="G805" s="156"/>
      <c r="H805" s="156"/>
      <c r="I805" s="156"/>
      <c r="J805" s="156"/>
      <c r="K805" s="156"/>
      <c r="L805" s="156"/>
      <c r="M805" s="156"/>
      <c r="N805" s="156"/>
      <c r="O805" s="156"/>
      <c r="P805" s="156"/>
      <c r="Q805" s="156"/>
      <c r="R805" s="156"/>
      <c r="S805" s="156"/>
      <c r="T805" s="156"/>
      <c r="U805" s="156"/>
      <c r="V805" s="156"/>
      <c r="W805" s="156"/>
      <c r="X805" s="156"/>
      <c r="Y805" s="156"/>
      <c r="Z805" s="156"/>
      <c r="AA805" s="156"/>
    </row>
    <row r="806" spans="1:27" hidden="1">
      <c r="A806" s="156"/>
      <c r="B806" s="156">
        <f t="shared" si="29"/>
        <v>645</v>
      </c>
      <c r="C806" s="156" t="e">
        <f t="shared" si="28"/>
        <v>#VALUE!</v>
      </c>
      <c r="D806" s="156"/>
      <c r="E806" s="156"/>
      <c r="F806" s="156"/>
      <c r="G806" s="156"/>
      <c r="H806" s="156"/>
      <c r="I806" s="156"/>
      <c r="J806" s="156"/>
      <c r="K806" s="156"/>
      <c r="L806" s="156"/>
      <c r="M806" s="156"/>
      <c r="N806" s="156"/>
      <c r="O806" s="156"/>
      <c r="P806" s="156"/>
      <c r="Q806" s="156"/>
      <c r="R806" s="156"/>
      <c r="S806" s="156"/>
      <c r="T806" s="156"/>
      <c r="U806" s="156"/>
      <c r="V806" s="156"/>
      <c r="W806" s="156"/>
      <c r="X806" s="156"/>
      <c r="Y806" s="156"/>
      <c r="Z806" s="156"/>
      <c r="AA806" s="156"/>
    </row>
    <row r="807" spans="1:27" hidden="1">
      <c r="A807" s="156"/>
      <c r="B807" s="156">
        <f t="shared" si="29"/>
        <v>647</v>
      </c>
      <c r="C807" s="156" t="e">
        <f t="shared" si="28"/>
        <v>#VALUE!</v>
      </c>
      <c r="D807" s="156"/>
      <c r="E807" s="156"/>
      <c r="F807" s="156"/>
      <c r="G807" s="156"/>
      <c r="H807" s="156"/>
      <c r="I807" s="156"/>
      <c r="J807" s="156"/>
      <c r="K807" s="156"/>
      <c r="L807" s="156"/>
      <c r="M807" s="156"/>
      <c r="N807" s="156"/>
      <c r="O807" s="156"/>
      <c r="P807" s="156"/>
      <c r="Q807" s="156"/>
      <c r="R807" s="156"/>
      <c r="S807" s="156"/>
      <c r="T807" s="156"/>
      <c r="U807" s="156"/>
      <c r="V807" s="156"/>
      <c r="W807" s="156"/>
      <c r="X807" s="156"/>
      <c r="Y807" s="156"/>
      <c r="Z807" s="156"/>
      <c r="AA807" s="156"/>
    </row>
    <row r="808" spans="1:27" hidden="1">
      <c r="A808" s="156"/>
      <c r="B808" s="156">
        <f t="shared" si="29"/>
        <v>649</v>
      </c>
      <c r="C808" s="156" t="e">
        <f t="shared" si="28"/>
        <v>#VALUE!</v>
      </c>
      <c r="D808" s="156"/>
      <c r="E808" s="156"/>
      <c r="F808" s="156"/>
      <c r="G808" s="156"/>
      <c r="H808" s="156"/>
      <c r="I808" s="156"/>
      <c r="J808" s="156"/>
      <c r="K808" s="156"/>
      <c r="L808" s="156"/>
      <c r="M808" s="156"/>
      <c r="N808" s="156"/>
      <c r="O808" s="156"/>
      <c r="P808" s="156"/>
      <c r="Q808" s="156"/>
      <c r="R808" s="156"/>
      <c r="S808" s="156"/>
      <c r="T808" s="156"/>
      <c r="U808" s="156"/>
      <c r="V808" s="156"/>
      <c r="W808" s="156"/>
      <c r="X808" s="156"/>
      <c r="Y808" s="156"/>
      <c r="Z808" s="156"/>
      <c r="AA808" s="156"/>
    </row>
    <row r="809" spans="1:27" hidden="1">
      <c r="A809" s="156"/>
      <c r="B809" s="156">
        <f t="shared" si="29"/>
        <v>651</v>
      </c>
      <c r="C809" s="156" t="e">
        <f t="shared" si="28"/>
        <v>#VALUE!</v>
      </c>
      <c r="D809" s="156"/>
      <c r="E809" s="156"/>
      <c r="F809" s="156"/>
      <c r="G809" s="156"/>
      <c r="H809" s="156"/>
      <c r="I809" s="156"/>
      <c r="J809" s="156"/>
      <c r="K809" s="156"/>
      <c r="L809" s="156"/>
      <c r="M809" s="156"/>
      <c r="N809" s="156"/>
      <c r="O809" s="156"/>
      <c r="P809" s="156"/>
      <c r="Q809" s="156"/>
      <c r="R809" s="156"/>
      <c r="S809" s="156"/>
      <c r="T809" s="156"/>
      <c r="U809" s="156"/>
      <c r="V809" s="156"/>
      <c r="W809" s="156"/>
      <c r="X809" s="156"/>
      <c r="Y809" s="156"/>
      <c r="Z809" s="156"/>
      <c r="AA809" s="156"/>
    </row>
    <row r="810" spans="1:27" hidden="1">
      <c r="A810" s="156"/>
      <c r="B810" s="156">
        <f t="shared" si="29"/>
        <v>653</v>
      </c>
      <c r="C810" s="156" t="e">
        <f t="shared" si="28"/>
        <v>#VALUE!</v>
      </c>
      <c r="D810" s="156"/>
      <c r="E810" s="156"/>
      <c r="F810" s="156"/>
      <c r="G810" s="156"/>
      <c r="H810" s="156"/>
      <c r="I810" s="156"/>
      <c r="J810" s="156"/>
      <c r="K810" s="156"/>
      <c r="L810" s="156"/>
      <c r="M810" s="156"/>
      <c r="N810" s="156"/>
      <c r="O810" s="156"/>
      <c r="P810" s="156"/>
      <c r="Q810" s="156"/>
      <c r="R810" s="156"/>
      <c r="S810" s="156"/>
      <c r="T810" s="156"/>
      <c r="U810" s="156"/>
      <c r="V810" s="156"/>
      <c r="W810" s="156"/>
      <c r="X810" s="156"/>
      <c r="Y810" s="156"/>
      <c r="Z810" s="156"/>
      <c r="AA810" s="156"/>
    </row>
    <row r="811" spans="1:27" hidden="1">
      <c r="B811" s="156">
        <f t="shared" si="29"/>
        <v>655</v>
      </c>
      <c r="C811" s="156" t="e">
        <f t="shared" si="28"/>
        <v>#VALUE!</v>
      </c>
    </row>
    <row r="812" spans="1:27" hidden="1">
      <c r="B812" s="156">
        <f t="shared" si="29"/>
        <v>657</v>
      </c>
      <c r="C812" s="156" t="e">
        <f t="shared" si="28"/>
        <v>#VALUE!</v>
      </c>
    </row>
    <row r="813" spans="1:27" hidden="1">
      <c r="B813" s="156">
        <f t="shared" si="29"/>
        <v>659</v>
      </c>
      <c r="C813" s="156" t="e">
        <f t="shared" si="28"/>
        <v>#VALUE!</v>
      </c>
    </row>
    <row r="814" spans="1:27" hidden="1">
      <c r="B814" s="156">
        <f t="shared" si="29"/>
        <v>661</v>
      </c>
      <c r="C814" s="156" t="e">
        <f t="shared" si="28"/>
        <v>#VALUE!</v>
      </c>
    </row>
    <row r="815" spans="1:27" hidden="1">
      <c r="B815" s="156">
        <f t="shared" si="29"/>
        <v>663</v>
      </c>
      <c r="C815" s="156" t="e">
        <f t="shared" si="28"/>
        <v>#VALUE!</v>
      </c>
    </row>
    <row r="816" spans="1:27" hidden="1">
      <c r="B816" s="156">
        <f t="shared" si="29"/>
        <v>665</v>
      </c>
      <c r="C816" s="156" t="e">
        <f t="shared" si="28"/>
        <v>#VALUE!</v>
      </c>
    </row>
    <row r="817" spans="2:3" hidden="1">
      <c r="B817" s="156">
        <f t="shared" si="29"/>
        <v>667</v>
      </c>
      <c r="C817" s="156" t="e">
        <f t="shared" si="28"/>
        <v>#VALUE!</v>
      </c>
    </row>
    <row r="818" spans="2:3" hidden="1">
      <c r="B818" s="156">
        <f t="shared" si="29"/>
        <v>669</v>
      </c>
      <c r="C818" s="156" t="e">
        <f t="shared" si="28"/>
        <v>#VALUE!</v>
      </c>
    </row>
    <row r="819" spans="2:3" hidden="1">
      <c r="B819" s="156">
        <f t="shared" si="29"/>
        <v>671</v>
      </c>
      <c r="C819" s="156" t="e">
        <f t="shared" si="28"/>
        <v>#VALUE!</v>
      </c>
    </row>
    <row r="820" spans="2:3" hidden="1">
      <c r="B820" s="156">
        <f t="shared" si="29"/>
        <v>673</v>
      </c>
      <c r="C820" s="156" t="e">
        <f t="shared" si="28"/>
        <v>#VALUE!</v>
      </c>
    </row>
    <row r="821" spans="2:3" hidden="1">
      <c r="B821" s="156">
        <f t="shared" si="29"/>
        <v>675</v>
      </c>
      <c r="C821" s="156" t="e">
        <f t="shared" ref="C821:C884" si="30">CHAR(HEX2DEC(MID($H$1,B821,2)))</f>
        <v>#VALUE!</v>
      </c>
    </row>
    <row r="822" spans="2:3" hidden="1">
      <c r="B822" s="156">
        <f t="shared" si="29"/>
        <v>677</v>
      </c>
      <c r="C822" s="156" t="e">
        <f t="shared" si="30"/>
        <v>#VALUE!</v>
      </c>
    </row>
    <row r="823" spans="2:3" hidden="1">
      <c r="B823" s="156">
        <f t="shared" ref="B823:B886" si="31">B822+2</f>
        <v>679</v>
      </c>
      <c r="C823" s="156" t="e">
        <f t="shared" si="30"/>
        <v>#VALUE!</v>
      </c>
    </row>
    <row r="824" spans="2:3" hidden="1">
      <c r="B824" s="156">
        <f t="shared" si="31"/>
        <v>681</v>
      </c>
      <c r="C824" s="156" t="e">
        <f t="shared" si="30"/>
        <v>#VALUE!</v>
      </c>
    </row>
    <row r="825" spans="2:3" hidden="1">
      <c r="B825" s="156">
        <f t="shared" si="31"/>
        <v>683</v>
      </c>
      <c r="C825" s="156" t="e">
        <f t="shared" si="30"/>
        <v>#VALUE!</v>
      </c>
    </row>
    <row r="826" spans="2:3" hidden="1">
      <c r="B826" s="156">
        <f t="shared" si="31"/>
        <v>685</v>
      </c>
      <c r="C826" s="156" t="e">
        <f t="shared" si="30"/>
        <v>#VALUE!</v>
      </c>
    </row>
    <row r="827" spans="2:3" hidden="1">
      <c r="B827" s="156">
        <f t="shared" si="31"/>
        <v>687</v>
      </c>
      <c r="C827" s="156" t="e">
        <f t="shared" si="30"/>
        <v>#VALUE!</v>
      </c>
    </row>
    <row r="828" spans="2:3" hidden="1">
      <c r="B828" s="156">
        <f t="shared" si="31"/>
        <v>689</v>
      </c>
      <c r="C828" s="156" t="e">
        <f t="shared" si="30"/>
        <v>#VALUE!</v>
      </c>
    </row>
    <row r="829" spans="2:3" hidden="1">
      <c r="B829" s="156">
        <f t="shared" si="31"/>
        <v>691</v>
      </c>
      <c r="C829" s="156" t="e">
        <f t="shared" si="30"/>
        <v>#VALUE!</v>
      </c>
    </row>
    <row r="830" spans="2:3" hidden="1">
      <c r="B830" s="156">
        <f t="shared" si="31"/>
        <v>693</v>
      </c>
      <c r="C830" s="156" t="e">
        <f t="shared" si="30"/>
        <v>#VALUE!</v>
      </c>
    </row>
    <row r="831" spans="2:3" hidden="1">
      <c r="B831" s="156">
        <f t="shared" si="31"/>
        <v>695</v>
      </c>
      <c r="C831" s="156" t="e">
        <f t="shared" si="30"/>
        <v>#VALUE!</v>
      </c>
    </row>
    <row r="832" spans="2:3" hidden="1">
      <c r="B832" s="156">
        <f t="shared" si="31"/>
        <v>697</v>
      </c>
      <c r="C832" s="156" t="e">
        <f t="shared" si="30"/>
        <v>#VALUE!</v>
      </c>
    </row>
    <row r="833" spans="2:3" hidden="1">
      <c r="B833" s="156">
        <f t="shared" si="31"/>
        <v>699</v>
      </c>
      <c r="C833" s="156" t="e">
        <f t="shared" si="30"/>
        <v>#VALUE!</v>
      </c>
    </row>
    <row r="834" spans="2:3" hidden="1">
      <c r="B834" s="156">
        <f t="shared" si="31"/>
        <v>701</v>
      </c>
      <c r="C834" s="156" t="e">
        <f t="shared" si="30"/>
        <v>#VALUE!</v>
      </c>
    </row>
    <row r="835" spans="2:3" hidden="1">
      <c r="B835" s="156">
        <f t="shared" si="31"/>
        <v>703</v>
      </c>
      <c r="C835" s="156" t="e">
        <f t="shared" si="30"/>
        <v>#VALUE!</v>
      </c>
    </row>
    <row r="836" spans="2:3" hidden="1">
      <c r="B836" s="156">
        <f t="shared" si="31"/>
        <v>705</v>
      </c>
      <c r="C836" s="156" t="e">
        <f t="shared" si="30"/>
        <v>#VALUE!</v>
      </c>
    </row>
    <row r="837" spans="2:3" hidden="1">
      <c r="B837" s="156">
        <f t="shared" si="31"/>
        <v>707</v>
      </c>
      <c r="C837" s="156" t="e">
        <f t="shared" si="30"/>
        <v>#VALUE!</v>
      </c>
    </row>
    <row r="838" spans="2:3" hidden="1">
      <c r="B838" s="156">
        <f t="shared" si="31"/>
        <v>709</v>
      </c>
      <c r="C838" s="156" t="e">
        <f t="shared" si="30"/>
        <v>#VALUE!</v>
      </c>
    </row>
    <row r="839" spans="2:3" hidden="1">
      <c r="B839" s="156">
        <f t="shared" si="31"/>
        <v>711</v>
      </c>
      <c r="C839" s="156" t="e">
        <f t="shared" si="30"/>
        <v>#VALUE!</v>
      </c>
    </row>
    <row r="840" spans="2:3" hidden="1">
      <c r="B840" s="156">
        <f t="shared" si="31"/>
        <v>713</v>
      </c>
      <c r="C840" s="156" t="e">
        <f t="shared" si="30"/>
        <v>#VALUE!</v>
      </c>
    </row>
    <row r="841" spans="2:3" hidden="1">
      <c r="B841" s="156">
        <f t="shared" si="31"/>
        <v>715</v>
      </c>
      <c r="C841" s="156" t="e">
        <f t="shared" si="30"/>
        <v>#VALUE!</v>
      </c>
    </row>
    <row r="842" spans="2:3" hidden="1">
      <c r="B842" s="156">
        <f t="shared" si="31"/>
        <v>717</v>
      </c>
      <c r="C842" s="156" t="e">
        <f t="shared" si="30"/>
        <v>#VALUE!</v>
      </c>
    </row>
    <row r="843" spans="2:3" hidden="1">
      <c r="B843" s="156">
        <f t="shared" si="31"/>
        <v>719</v>
      </c>
      <c r="C843" s="156" t="e">
        <f t="shared" si="30"/>
        <v>#VALUE!</v>
      </c>
    </row>
    <row r="844" spans="2:3" hidden="1">
      <c r="B844" s="156">
        <f t="shared" si="31"/>
        <v>721</v>
      </c>
      <c r="C844" s="156" t="e">
        <f t="shared" si="30"/>
        <v>#VALUE!</v>
      </c>
    </row>
    <row r="845" spans="2:3" hidden="1">
      <c r="B845" s="156">
        <f t="shared" si="31"/>
        <v>723</v>
      </c>
      <c r="C845" s="156" t="e">
        <f t="shared" si="30"/>
        <v>#VALUE!</v>
      </c>
    </row>
    <row r="846" spans="2:3" hidden="1">
      <c r="B846" s="156">
        <f t="shared" si="31"/>
        <v>725</v>
      </c>
      <c r="C846" s="156" t="e">
        <f t="shared" si="30"/>
        <v>#VALUE!</v>
      </c>
    </row>
    <row r="847" spans="2:3" hidden="1">
      <c r="B847" s="156">
        <f t="shared" si="31"/>
        <v>727</v>
      </c>
      <c r="C847" s="156" t="e">
        <f t="shared" si="30"/>
        <v>#VALUE!</v>
      </c>
    </row>
    <row r="848" spans="2:3" hidden="1">
      <c r="B848" s="156">
        <f t="shared" si="31"/>
        <v>729</v>
      </c>
      <c r="C848" s="156" t="e">
        <f t="shared" si="30"/>
        <v>#VALUE!</v>
      </c>
    </row>
    <row r="849" spans="2:3" hidden="1">
      <c r="B849" s="156">
        <f t="shared" si="31"/>
        <v>731</v>
      </c>
      <c r="C849" s="156" t="e">
        <f t="shared" si="30"/>
        <v>#VALUE!</v>
      </c>
    </row>
    <row r="850" spans="2:3" hidden="1">
      <c r="B850" s="156">
        <f t="shared" si="31"/>
        <v>733</v>
      </c>
      <c r="C850" s="156" t="e">
        <f t="shared" si="30"/>
        <v>#VALUE!</v>
      </c>
    </row>
    <row r="851" spans="2:3" hidden="1">
      <c r="B851" s="156">
        <f t="shared" si="31"/>
        <v>735</v>
      </c>
      <c r="C851" s="156" t="e">
        <f t="shared" si="30"/>
        <v>#VALUE!</v>
      </c>
    </row>
    <row r="852" spans="2:3" hidden="1">
      <c r="B852" s="156">
        <f t="shared" si="31"/>
        <v>737</v>
      </c>
      <c r="C852" s="156" t="e">
        <f t="shared" si="30"/>
        <v>#VALUE!</v>
      </c>
    </row>
    <row r="853" spans="2:3" hidden="1">
      <c r="B853" s="156">
        <f t="shared" si="31"/>
        <v>739</v>
      </c>
      <c r="C853" s="156" t="e">
        <f t="shared" si="30"/>
        <v>#VALUE!</v>
      </c>
    </row>
    <row r="854" spans="2:3" hidden="1">
      <c r="B854" s="156">
        <f t="shared" si="31"/>
        <v>741</v>
      </c>
      <c r="C854" s="156" t="e">
        <f t="shared" si="30"/>
        <v>#VALUE!</v>
      </c>
    </row>
    <row r="855" spans="2:3" hidden="1">
      <c r="B855" s="156">
        <f t="shared" si="31"/>
        <v>743</v>
      </c>
      <c r="C855" s="156" t="e">
        <f t="shared" si="30"/>
        <v>#VALUE!</v>
      </c>
    </row>
    <row r="856" spans="2:3" hidden="1">
      <c r="B856" s="156">
        <f t="shared" si="31"/>
        <v>745</v>
      </c>
      <c r="C856" s="156" t="e">
        <f t="shared" si="30"/>
        <v>#VALUE!</v>
      </c>
    </row>
    <row r="857" spans="2:3" hidden="1">
      <c r="B857" s="156">
        <f t="shared" si="31"/>
        <v>747</v>
      </c>
      <c r="C857" s="156" t="e">
        <f t="shared" si="30"/>
        <v>#VALUE!</v>
      </c>
    </row>
    <row r="858" spans="2:3" hidden="1">
      <c r="B858" s="156">
        <f t="shared" si="31"/>
        <v>749</v>
      </c>
      <c r="C858" s="156" t="e">
        <f t="shared" si="30"/>
        <v>#VALUE!</v>
      </c>
    </row>
    <row r="859" spans="2:3" hidden="1">
      <c r="B859" s="156">
        <f t="shared" si="31"/>
        <v>751</v>
      </c>
      <c r="C859" s="156" t="e">
        <f t="shared" si="30"/>
        <v>#VALUE!</v>
      </c>
    </row>
    <row r="860" spans="2:3" hidden="1">
      <c r="B860" s="156">
        <f t="shared" si="31"/>
        <v>753</v>
      </c>
      <c r="C860" s="156" t="e">
        <f t="shared" si="30"/>
        <v>#VALUE!</v>
      </c>
    </row>
    <row r="861" spans="2:3" hidden="1">
      <c r="B861" s="156">
        <f t="shared" si="31"/>
        <v>755</v>
      </c>
      <c r="C861" s="156" t="e">
        <f t="shared" si="30"/>
        <v>#VALUE!</v>
      </c>
    </row>
    <row r="862" spans="2:3" hidden="1">
      <c r="B862" s="156">
        <f t="shared" si="31"/>
        <v>757</v>
      </c>
      <c r="C862" s="156" t="e">
        <f t="shared" si="30"/>
        <v>#VALUE!</v>
      </c>
    </row>
    <row r="863" spans="2:3" hidden="1">
      <c r="B863" s="156">
        <f t="shared" si="31"/>
        <v>759</v>
      </c>
      <c r="C863" s="156" t="e">
        <f t="shared" si="30"/>
        <v>#VALUE!</v>
      </c>
    </row>
    <row r="864" spans="2:3" hidden="1">
      <c r="B864" s="156">
        <f t="shared" si="31"/>
        <v>761</v>
      </c>
      <c r="C864" s="156" t="e">
        <f t="shared" si="30"/>
        <v>#VALUE!</v>
      </c>
    </row>
    <row r="865" spans="2:3" hidden="1">
      <c r="B865" s="156">
        <f t="shared" si="31"/>
        <v>763</v>
      </c>
      <c r="C865" s="156" t="e">
        <f t="shared" si="30"/>
        <v>#VALUE!</v>
      </c>
    </row>
    <row r="866" spans="2:3" hidden="1">
      <c r="B866" s="156">
        <f t="shared" si="31"/>
        <v>765</v>
      </c>
      <c r="C866" s="156" t="e">
        <f t="shared" si="30"/>
        <v>#VALUE!</v>
      </c>
    </row>
    <row r="867" spans="2:3" hidden="1">
      <c r="B867" s="156">
        <f t="shared" si="31"/>
        <v>767</v>
      </c>
      <c r="C867" s="156" t="e">
        <f t="shared" si="30"/>
        <v>#VALUE!</v>
      </c>
    </row>
    <row r="868" spans="2:3" hidden="1">
      <c r="B868" s="156">
        <f t="shared" si="31"/>
        <v>769</v>
      </c>
      <c r="C868" s="156" t="e">
        <f t="shared" si="30"/>
        <v>#VALUE!</v>
      </c>
    </row>
    <row r="869" spans="2:3" hidden="1">
      <c r="B869" s="156">
        <f t="shared" si="31"/>
        <v>771</v>
      </c>
      <c r="C869" s="156" t="e">
        <f t="shared" si="30"/>
        <v>#VALUE!</v>
      </c>
    </row>
    <row r="870" spans="2:3" hidden="1">
      <c r="B870" s="156">
        <f t="shared" si="31"/>
        <v>773</v>
      </c>
      <c r="C870" s="156" t="e">
        <f t="shared" si="30"/>
        <v>#VALUE!</v>
      </c>
    </row>
    <row r="871" spans="2:3" hidden="1">
      <c r="B871" s="156">
        <f t="shared" si="31"/>
        <v>775</v>
      </c>
      <c r="C871" s="156" t="e">
        <f t="shared" si="30"/>
        <v>#VALUE!</v>
      </c>
    </row>
    <row r="872" spans="2:3" hidden="1">
      <c r="B872" s="156">
        <f t="shared" si="31"/>
        <v>777</v>
      </c>
      <c r="C872" s="156" t="e">
        <f t="shared" si="30"/>
        <v>#VALUE!</v>
      </c>
    </row>
    <row r="873" spans="2:3" hidden="1">
      <c r="B873" s="156">
        <f t="shared" si="31"/>
        <v>779</v>
      </c>
      <c r="C873" s="156" t="e">
        <f t="shared" si="30"/>
        <v>#VALUE!</v>
      </c>
    </row>
    <row r="874" spans="2:3" hidden="1">
      <c r="B874" s="156">
        <f t="shared" si="31"/>
        <v>781</v>
      </c>
      <c r="C874" s="156" t="e">
        <f t="shared" si="30"/>
        <v>#VALUE!</v>
      </c>
    </row>
    <row r="875" spans="2:3" hidden="1">
      <c r="B875" s="156">
        <f t="shared" si="31"/>
        <v>783</v>
      </c>
      <c r="C875" s="156" t="e">
        <f t="shared" si="30"/>
        <v>#VALUE!</v>
      </c>
    </row>
    <row r="876" spans="2:3" hidden="1">
      <c r="B876" s="156">
        <f t="shared" si="31"/>
        <v>785</v>
      </c>
      <c r="C876" s="156" t="e">
        <f t="shared" si="30"/>
        <v>#VALUE!</v>
      </c>
    </row>
    <row r="877" spans="2:3" hidden="1">
      <c r="B877" s="156">
        <f t="shared" si="31"/>
        <v>787</v>
      </c>
      <c r="C877" s="156" t="e">
        <f t="shared" si="30"/>
        <v>#VALUE!</v>
      </c>
    </row>
    <row r="878" spans="2:3" hidden="1">
      <c r="B878" s="156">
        <f t="shared" si="31"/>
        <v>789</v>
      </c>
      <c r="C878" s="156" t="e">
        <f t="shared" si="30"/>
        <v>#VALUE!</v>
      </c>
    </row>
    <row r="879" spans="2:3" hidden="1">
      <c r="B879" s="156">
        <f t="shared" si="31"/>
        <v>791</v>
      </c>
      <c r="C879" s="156" t="e">
        <f t="shared" si="30"/>
        <v>#VALUE!</v>
      </c>
    </row>
    <row r="880" spans="2:3" hidden="1">
      <c r="B880" s="156">
        <f t="shared" si="31"/>
        <v>793</v>
      </c>
      <c r="C880" s="156" t="e">
        <f t="shared" si="30"/>
        <v>#VALUE!</v>
      </c>
    </row>
    <row r="881" spans="2:3" hidden="1">
      <c r="B881" s="156">
        <f t="shared" si="31"/>
        <v>795</v>
      </c>
      <c r="C881" s="156" t="e">
        <f t="shared" si="30"/>
        <v>#VALUE!</v>
      </c>
    </row>
    <row r="882" spans="2:3" hidden="1">
      <c r="B882" s="156">
        <f t="shared" si="31"/>
        <v>797</v>
      </c>
      <c r="C882" s="156" t="e">
        <f t="shared" si="30"/>
        <v>#VALUE!</v>
      </c>
    </row>
    <row r="883" spans="2:3" hidden="1">
      <c r="B883" s="156">
        <f t="shared" si="31"/>
        <v>799</v>
      </c>
      <c r="C883" s="156" t="e">
        <f t="shared" si="30"/>
        <v>#VALUE!</v>
      </c>
    </row>
    <row r="884" spans="2:3" hidden="1">
      <c r="B884" s="156">
        <f t="shared" si="31"/>
        <v>801</v>
      </c>
      <c r="C884" s="156" t="e">
        <f t="shared" si="30"/>
        <v>#VALUE!</v>
      </c>
    </row>
    <row r="885" spans="2:3" hidden="1">
      <c r="B885" s="156">
        <f t="shared" si="31"/>
        <v>803</v>
      </c>
      <c r="C885" s="156" t="e">
        <f t="shared" ref="C885:C937" si="32">CHAR(HEX2DEC(MID($H$1,B885,2)))</f>
        <v>#VALUE!</v>
      </c>
    </row>
    <row r="886" spans="2:3" hidden="1">
      <c r="B886" s="156">
        <f t="shared" si="31"/>
        <v>805</v>
      </c>
      <c r="C886" s="156" t="e">
        <f t="shared" si="32"/>
        <v>#VALUE!</v>
      </c>
    </row>
    <row r="887" spans="2:3" hidden="1">
      <c r="B887" s="156">
        <f t="shared" ref="B887:B937" si="33">B886+2</f>
        <v>807</v>
      </c>
      <c r="C887" s="156" t="e">
        <f t="shared" si="32"/>
        <v>#VALUE!</v>
      </c>
    </row>
    <row r="888" spans="2:3" hidden="1">
      <c r="B888" s="156">
        <f t="shared" si="33"/>
        <v>809</v>
      </c>
      <c r="C888" s="156" t="e">
        <f t="shared" si="32"/>
        <v>#VALUE!</v>
      </c>
    </row>
    <row r="889" spans="2:3" hidden="1">
      <c r="B889" s="156">
        <f t="shared" si="33"/>
        <v>811</v>
      </c>
      <c r="C889" s="156" t="e">
        <f t="shared" si="32"/>
        <v>#VALUE!</v>
      </c>
    </row>
    <row r="890" spans="2:3" hidden="1">
      <c r="B890" s="156">
        <f t="shared" si="33"/>
        <v>813</v>
      </c>
      <c r="C890" s="156" t="e">
        <f t="shared" si="32"/>
        <v>#VALUE!</v>
      </c>
    </row>
    <row r="891" spans="2:3" hidden="1">
      <c r="B891" s="156">
        <f t="shared" si="33"/>
        <v>815</v>
      </c>
      <c r="C891" s="156" t="e">
        <f t="shared" si="32"/>
        <v>#VALUE!</v>
      </c>
    </row>
    <row r="892" spans="2:3" hidden="1">
      <c r="B892" s="156">
        <f t="shared" si="33"/>
        <v>817</v>
      </c>
      <c r="C892" s="156" t="e">
        <f t="shared" si="32"/>
        <v>#VALUE!</v>
      </c>
    </row>
    <row r="893" spans="2:3" hidden="1">
      <c r="B893" s="156">
        <f t="shared" si="33"/>
        <v>819</v>
      </c>
      <c r="C893" s="156" t="e">
        <f t="shared" si="32"/>
        <v>#VALUE!</v>
      </c>
    </row>
    <row r="894" spans="2:3" hidden="1">
      <c r="B894" s="156">
        <f t="shared" si="33"/>
        <v>821</v>
      </c>
      <c r="C894" s="156" t="e">
        <f t="shared" si="32"/>
        <v>#VALUE!</v>
      </c>
    </row>
    <row r="895" spans="2:3" hidden="1">
      <c r="B895" s="156">
        <f t="shared" si="33"/>
        <v>823</v>
      </c>
      <c r="C895" s="156" t="e">
        <f t="shared" si="32"/>
        <v>#VALUE!</v>
      </c>
    </row>
    <row r="896" spans="2:3" hidden="1">
      <c r="B896" s="156">
        <f t="shared" si="33"/>
        <v>825</v>
      </c>
      <c r="C896" s="156" t="e">
        <f t="shared" si="32"/>
        <v>#VALUE!</v>
      </c>
    </row>
    <row r="897" spans="2:3" hidden="1">
      <c r="B897" s="156">
        <f t="shared" si="33"/>
        <v>827</v>
      </c>
      <c r="C897" s="156" t="e">
        <f t="shared" si="32"/>
        <v>#VALUE!</v>
      </c>
    </row>
    <row r="898" spans="2:3" hidden="1">
      <c r="B898" s="156">
        <f t="shared" si="33"/>
        <v>829</v>
      </c>
      <c r="C898" s="156" t="e">
        <f t="shared" si="32"/>
        <v>#VALUE!</v>
      </c>
    </row>
    <row r="899" spans="2:3" hidden="1">
      <c r="B899" s="156">
        <f t="shared" si="33"/>
        <v>831</v>
      </c>
      <c r="C899" s="156" t="e">
        <f t="shared" si="32"/>
        <v>#VALUE!</v>
      </c>
    </row>
    <row r="900" spans="2:3" hidden="1">
      <c r="B900" s="156">
        <f t="shared" si="33"/>
        <v>833</v>
      </c>
      <c r="C900" s="156" t="e">
        <f t="shared" si="32"/>
        <v>#VALUE!</v>
      </c>
    </row>
    <row r="901" spans="2:3" hidden="1">
      <c r="B901" s="156">
        <f t="shared" si="33"/>
        <v>835</v>
      </c>
      <c r="C901" s="156" t="e">
        <f t="shared" si="32"/>
        <v>#VALUE!</v>
      </c>
    </row>
    <row r="902" spans="2:3" hidden="1">
      <c r="B902" s="156">
        <f t="shared" si="33"/>
        <v>837</v>
      </c>
      <c r="C902" s="156" t="e">
        <f t="shared" si="32"/>
        <v>#VALUE!</v>
      </c>
    </row>
    <row r="903" spans="2:3" hidden="1">
      <c r="B903" s="156">
        <f t="shared" si="33"/>
        <v>839</v>
      </c>
      <c r="C903" s="156" t="e">
        <f t="shared" si="32"/>
        <v>#VALUE!</v>
      </c>
    </row>
    <row r="904" spans="2:3" hidden="1">
      <c r="B904" s="156">
        <f t="shared" si="33"/>
        <v>841</v>
      </c>
      <c r="C904" s="156" t="e">
        <f t="shared" si="32"/>
        <v>#VALUE!</v>
      </c>
    </row>
    <row r="905" spans="2:3" hidden="1">
      <c r="B905" s="156">
        <f t="shared" si="33"/>
        <v>843</v>
      </c>
      <c r="C905" s="156" t="e">
        <f t="shared" si="32"/>
        <v>#VALUE!</v>
      </c>
    </row>
    <row r="906" spans="2:3" hidden="1">
      <c r="B906" s="156">
        <f t="shared" si="33"/>
        <v>845</v>
      </c>
      <c r="C906" s="156" t="e">
        <f t="shared" si="32"/>
        <v>#VALUE!</v>
      </c>
    </row>
    <row r="907" spans="2:3" hidden="1">
      <c r="B907" s="156">
        <f t="shared" si="33"/>
        <v>847</v>
      </c>
      <c r="C907" s="156" t="e">
        <f t="shared" si="32"/>
        <v>#VALUE!</v>
      </c>
    </row>
    <row r="908" spans="2:3" hidden="1">
      <c r="B908" s="156">
        <f t="shared" si="33"/>
        <v>849</v>
      </c>
      <c r="C908" s="156" t="e">
        <f t="shared" si="32"/>
        <v>#VALUE!</v>
      </c>
    </row>
    <row r="909" spans="2:3" hidden="1">
      <c r="B909" s="156">
        <f t="shared" si="33"/>
        <v>851</v>
      </c>
      <c r="C909" s="156" t="e">
        <f t="shared" si="32"/>
        <v>#VALUE!</v>
      </c>
    </row>
    <row r="910" spans="2:3" hidden="1">
      <c r="B910" s="156">
        <f t="shared" si="33"/>
        <v>853</v>
      </c>
      <c r="C910" s="156" t="e">
        <f t="shared" si="32"/>
        <v>#VALUE!</v>
      </c>
    </row>
    <row r="911" spans="2:3" hidden="1">
      <c r="B911" s="156">
        <f t="shared" si="33"/>
        <v>855</v>
      </c>
      <c r="C911" s="156" t="e">
        <f t="shared" si="32"/>
        <v>#VALUE!</v>
      </c>
    </row>
    <row r="912" spans="2:3" hidden="1">
      <c r="B912" s="156">
        <f t="shared" si="33"/>
        <v>857</v>
      </c>
      <c r="C912" s="156" t="e">
        <f t="shared" si="32"/>
        <v>#VALUE!</v>
      </c>
    </row>
    <row r="913" spans="2:3" hidden="1">
      <c r="B913" s="156">
        <f t="shared" si="33"/>
        <v>859</v>
      </c>
      <c r="C913" s="156" t="e">
        <f t="shared" si="32"/>
        <v>#VALUE!</v>
      </c>
    </row>
    <row r="914" spans="2:3" hidden="1">
      <c r="B914" s="156">
        <f t="shared" si="33"/>
        <v>861</v>
      </c>
      <c r="C914" s="156" t="e">
        <f t="shared" si="32"/>
        <v>#VALUE!</v>
      </c>
    </row>
    <row r="915" spans="2:3" hidden="1">
      <c r="B915" s="156">
        <f t="shared" si="33"/>
        <v>863</v>
      </c>
      <c r="C915" s="156" t="e">
        <f t="shared" si="32"/>
        <v>#VALUE!</v>
      </c>
    </row>
    <row r="916" spans="2:3" hidden="1">
      <c r="B916" s="156">
        <f t="shared" si="33"/>
        <v>865</v>
      </c>
      <c r="C916" s="156" t="e">
        <f t="shared" si="32"/>
        <v>#VALUE!</v>
      </c>
    </row>
    <row r="917" spans="2:3" hidden="1">
      <c r="B917" s="156">
        <f t="shared" si="33"/>
        <v>867</v>
      </c>
      <c r="C917" s="156" t="e">
        <f t="shared" si="32"/>
        <v>#VALUE!</v>
      </c>
    </row>
    <row r="918" spans="2:3" hidden="1">
      <c r="B918" s="156">
        <f t="shared" si="33"/>
        <v>869</v>
      </c>
      <c r="C918" s="156" t="e">
        <f t="shared" si="32"/>
        <v>#VALUE!</v>
      </c>
    </row>
    <row r="919" spans="2:3" hidden="1">
      <c r="B919" s="156">
        <f t="shared" si="33"/>
        <v>871</v>
      </c>
      <c r="C919" s="156" t="e">
        <f t="shared" si="32"/>
        <v>#VALUE!</v>
      </c>
    </row>
    <row r="920" spans="2:3" hidden="1">
      <c r="B920" s="156">
        <f t="shared" si="33"/>
        <v>873</v>
      </c>
      <c r="C920" s="156" t="e">
        <f t="shared" si="32"/>
        <v>#VALUE!</v>
      </c>
    </row>
    <row r="921" spans="2:3" hidden="1">
      <c r="B921" s="156">
        <f t="shared" si="33"/>
        <v>875</v>
      </c>
      <c r="C921" s="156" t="e">
        <f t="shared" si="32"/>
        <v>#VALUE!</v>
      </c>
    </row>
    <row r="922" spans="2:3" hidden="1">
      <c r="B922" s="156">
        <f t="shared" si="33"/>
        <v>877</v>
      </c>
      <c r="C922" s="156" t="e">
        <f t="shared" si="32"/>
        <v>#VALUE!</v>
      </c>
    </row>
    <row r="923" spans="2:3" hidden="1">
      <c r="B923" s="156">
        <f t="shared" si="33"/>
        <v>879</v>
      </c>
      <c r="C923" s="156" t="e">
        <f t="shared" si="32"/>
        <v>#VALUE!</v>
      </c>
    </row>
    <row r="924" spans="2:3" hidden="1">
      <c r="B924" s="156">
        <f t="shared" si="33"/>
        <v>881</v>
      </c>
      <c r="C924" s="156" t="e">
        <f t="shared" si="32"/>
        <v>#VALUE!</v>
      </c>
    </row>
    <row r="925" spans="2:3" hidden="1">
      <c r="B925" s="156">
        <f t="shared" si="33"/>
        <v>883</v>
      </c>
      <c r="C925" s="156" t="e">
        <f t="shared" si="32"/>
        <v>#VALUE!</v>
      </c>
    </row>
    <row r="926" spans="2:3" hidden="1">
      <c r="B926" s="156">
        <f t="shared" si="33"/>
        <v>885</v>
      </c>
      <c r="C926" s="156" t="e">
        <f t="shared" si="32"/>
        <v>#VALUE!</v>
      </c>
    </row>
    <row r="927" spans="2:3" hidden="1">
      <c r="B927" s="156">
        <f t="shared" si="33"/>
        <v>887</v>
      </c>
      <c r="C927" s="156" t="e">
        <f t="shared" si="32"/>
        <v>#VALUE!</v>
      </c>
    </row>
    <row r="928" spans="2:3" hidden="1">
      <c r="B928" s="156">
        <f t="shared" si="33"/>
        <v>889</v>
      </c>
      <c r="C928" s="156" t="e">
        <f t="shared" si="32"/>
        <v>#VALUE!</v>
      </c>
    </row>
    <row r="929" spans="2:3" hidden="1">
      <c r="B929" s="156">
        <f t="shared" si="33"/>
        <v>891</v>
      </c>
      <c r="C929" s="156" t="e">
        <f t="shared" si="32"/>
        <v>#VALUE!</v>
      </c>
    </row>
    <row r="930" spans="2:3" hidden="1">
      <c r="B930" s="156">
        <f t="shared" si="33"/>
        <v>893</v>
      </c>
      <c r="C930" s="156" t="e">
        <f t="shared" si="32"/>
        <v>#VALUE!</v>
      </c>
    </row>
    <row r="931" spans="2:3" hidden="1">
      <c r="B931" s="156">
        <f t="shared" si="33"/>
        <v>895</v>
      </c>
      <c r="C931" s="156" t="e">
        <f t="shared" si="32"/>
        <v>#VALUE!</v>
      </c>
    </row>
    <row r="932" spans="2:3" hidden="1">
      <c r="B932" s="156">
        <f t="shared" si="33"/>
        <v>897</v>
      </c>
      <c r="C932" s="156" t="e">
        <f t="shared" si="32"/>
        <v>#VALUE!</v>
      </c>
    </row>
    <row r="933" spans="2:3" hidden="1">
      <c r="B933" s="156">
        <f t="shared" si="33"/>
        <v>899</v>
      </c>
      <c r="C933" s="156" t="e">
        <f t="shared" si="32"/>
        <v>#VALUE!</v>
      </c>
    </row>
    <row r="934" spans="2:3" hidden="1">
      <c r="B934" s="156">
        <f t="shared" si="33"/>
        <v>901</v>
      </c>
      <c r="C934" s="156" t="e">
        <f t="shared" si="32"/>
        <v>#VALUE!</v>
      </c>
    </row>
    <row r="935" spans="2:3" hidden="1">
      <c r="B935" s="156">
        <f t="shared" si="33"/>
        <v>903</v>
      </c>
      <c r="C935" s="156" t="e">
        <f t="shared" si="32"/>
        <v>#VALUE!</v>
      </c>
    </row>
    <row r="936" spans="2:3" hidden="1">
      <c r="B936" s="156">
        <f t="shared" si="33"/>
        <v>905</v>
      </c>
      <c r="C936" s="156" t="e">
        <f t="shared" si="32"/>
        <v>#VALUE!</v>
      </c>
    </row>
    <row r="937" spans="2:3" hidden="1">
      <c r="B937" s="156">
        <f t="shared" si="33"/>
        <v>907</v>
      </c>
      <c r="C937" s="156" t="e">
        <f t="shared" si="32"/>
        <v>#VALUE!</v>
      </c>
    </row>
    <row r="938" spans="2:3" hidden="1"/>
    <row r="939" spans="2:3" hidden="1"/>
    <row r="940" spans="2:3" hidden="1"/>
    <row r="941" spans="2:3" hidden="1"/>
    <row r="942" spans="2:3" hidden="1"/>
    <row r="943" spans="2:3" hidden="1"/>
    <row r="944" spans="2:3"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row r="65537" hidden="1"/>
  </sheetData>
  <mergeCells count="12">
    <mergeCell ref="A30:B43"/>
    <mergeCell ref="C56:C57"/>
    <mergeCell ref="A187:Y188"/>
    <mergeCell ref="A195:B207"/>
    <mergeCell ref="A1:G1"/>
    <mergeCell ref="A2:F11"/>
    <mergeCell ref="K2:K9"/>
    <mergeCell ref="R3:X5"/>
    <mergeCell ref="K11:K18"/>
    <mergeCell ref="C20:F27"/>
    <mergeCell ref="K20:K27"/>
    <mergeCell ref="L23:O27"/>
  </mergeCells>
  <conditionalFormatting sqref="P2:P9 P11:P18 AC13 P20:P22">
    <cfRule type="cellIs" dxfId="295" priority="11" stopIfTrue="1" operator="equal">
      <formula>"1"</formula>
    </cfRule>
  </conditionalFormatting>
  <conditionalFormatting sqref="I28">
    <cfRule type="cellIs" dxfId="294" priority="9" operator="equal">
      <formula>"Message Unsupported"</formula>
    </cfRule>
    <cfRule type="cellIs" dxfId="293" priority="10" operator="equal">
      <formula>"Data Error"</formula>
    </cfRule>
  </conditionalFormatting>
  <conditionalFormatting sqref="A189:B191 A348:I372 I30:S30 I97 I105 I113 I121 I129 I137 I145 I153 I161 I169 G218:H218 G243 G219:G240 G211:G216 C211:F245 A251:I253 A250:G250 I250 A255:I257 A254:G254 I254 A259:I261 A258:G258 I258 A263:I265 A262:G262 I262 A267:I317 A266:G266 I266 A346:G347 I346:I347 A335:I345 A334:G334 I334 A325:I333 A324:G324 I324 A323:I323 A322:G322 I322 A321:I321 A320:G320 I320 A319:I319 A318:G318 I318 G30:G43 A51:K51 A50:I50 A373:A810 E373:AA810 L96:O174 J96:K178 I211:K216 I243:K243 I218:K240 G244:K245 G241:K242 G217:K217 L249:N288 J250:K300 H179:K179 A96:G185 P96:P170 D373:D500 D502:D810 B373:C937 B186:F186 A44:G45 A30 C30:C43 I47:I48 H180:O184 B52:M54 B249:K249 H96:H178 B246:K247 A193:N193 P176:P184 N52:S55 A52:A55 I31:Y46 A192:G192 O192:P193 B46:H49 A49 A46:A47 O211:O288 P211:P284 A211:A249 L211:N247">
    <cfRule type="cellIs" dxfId="292" priority="8" operator="equal">
      <formula>0</formula>
    </cfRule>
  </conditionalFormatting>
  <conditionalFormatting sqref="A194 N194:P210 I195:M210 A210 C195:G210">
    <cfRule type="cellIs" dxfId="291" priority="7" operator="equal">
      <formula>0</formula>
    </cfRule>
  </conditionalFormatting>
  <conditionalFormatting sqref="A195">
    <cfRule type="cellIs" dxfId="290" priority="6" operator="equal">
      <formula>0</formula>
    </cfRule>
  </conditionalFormatting>
  <conditionalFormatting sqref="I13">
    <cfRule type="containsText" dxfId="289" priority="5" operator="containsText" text="FALSE">
      <formula>NOT(ISERROR(SEARCH("FALSE",I13)))</formula>
    </cfRule>
  </conditionalFormatting>
  <conditionalFormatting sqref="H195:H196">
    <cfRule type="cellIs" dxfId="288" priority="4" operator="equal">
      <formula>0</formula>
    </cfRule>
  </conditionalFormatting>
  <conditionalFormatting sqref="H207:H208">
    <cfRule type="cellIs" dxfId="287" priority="1" operator="equal">
      <formula>0</formula>
    </cfRule>
  </conditionalFormatting>
  <conditionalFormatting sqref="H205">
    <cfRule type="cellIs" dxfId="286" priority="3" operator="equal">
      <formula>0</formula>
    </cfRule>
  </conditionalFormatting>
  <conditionalFormatting sqref="H206">
    <cfRule type="cellIs" dxfId="285" priority="2" operator="equal">
      <formula>0</formula>
    </cfRule>
  </conditionalFormatting>
  <pageMargins left="0.7" right="0.7" top="0.75" bottom="0.75" header="0.3" footer="0.3"/>
  <pageSetup paperSize="9" orientation="portrait" horizontalDpi="300" verticalDpi="300" r:id="rId1"/>
  <drawing r:id="rId2"/>
  <legacyDrawing r:id="rId3"/>
  <oleObjects>
    <mc:AlternateContent xmlns:mc="http://schemas.openxmlformats.org/markup-compatibility/2006">
      <mc:Choice Requires="x14">
        <oleObject progId="Excel.Sheet.8" shapeId="294913" r:id="rId4">
          <objectPr defaultSize="0" autoPict="0" r:id="rId5">
            <anchor moveWithCells="1" sizeWithCells="1">
              <from>
                <xdr:col>11</xdr:col>
                <xdr:colOff>7620</xdr:colOff>
                <xdr:row>29</xdr:row>
                <xdr:rowOff>0</xdr:rowOff>
              </from>
              <to>
                <xdr:col>22</xdr:col>
                <xdr:colOff>7620</xdr:colOff>
                <xdr:row>29</xdr:row>
                <xdr:rowOff>0</xdr:rowOff>
              </to>
            </anchor>
          </objectPr>
        </oleObject>
      </mc:Choice>
      <mc:Fallback>
        <oleObject progId="Excel.Sheet.8" shapeId="294913" r:id="rId4"/>
      </mc:Fallback>
    </mc:AlternateContent>
    <mc:AlternateContent xmlns:mc="http://schemas.openxmlformats.org/markup-compatibility/2006">
      <mc:Choice Requires="x14">
        <oleObject progId="Excel.Sheet.8" shapeId="294914" r:id="rId6">
          <objectPr defaultSize="0" autoPict="0" r:id="rId5">
            <anchor moveWithCells="1" sizeWithCells="1">
              <from>
                <xdr:col>12</xdr:col>
                <xdr:colOff>0</xdr:colOff>
                <xdr:row>29</xdr:row>
                <xdr:rowOff>0</xdr:rowOff>
              </from>
              <to>
                <xdr:col>20</xdr:col>
                <xdr:colOff>518160</xdr:colOff>
                <xdr:row>29</xdr:row>
                <xdr:rowOff>0</xdr:rowOff>
              </to>
            </anchor>
          </objectPr>
        </oleObject>
      </mc:Choice>
      <mc:Fallback>
        <oleObject progId="Excel.Sheet.8" shapeId="294914" r:id="rId6"/>
      </mc:Fallback>
    </mc:AlternateContent>
    <mc:AlternateContent xmlns:mc="http://schemas.openxmlformats.org/markup-compatibility/2006">
      <mc:Choice Requires="x14">
        <oleObject progId="Excel.Sheet.8" shapeId="294915" r:id="rId7">
          <objectPr defaultSize="0" autoPict="0" r:id="rId5">
            <anchor moveWithCells="1" sizeWithCells="1">
              <from>
                <xdr:col>12</xdr:col>
                <xdr:colOff>160020</xdr:colOff>
                <xdr:row>29</xdr:row>
                <xdr:rowOff>0</xdr:rowOff>
              </from>
              <to>
                <xdr:col>22</xdr:col>
                <xdr:colOff>68580</xdr:colOff>
                <xdr:row>29</xdr:row>
                <xdr:rowOff>0</xdr:rowOff>
              </to>
            </anchor>
          </objectPr>
        </oleObject>
      </mc:Choice>
      <mc:Fallback>
        <oleObject progId="Excel.Sheet.8" shapeId="294915" r:id="rId7"/>
      </mc:Fallback>
    </mc:AlternateContent>
  </oleObjec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05559-6156-4E1C-A0B1-702B6FDF2A6D}">
  <sheetPr codeName="Sheet26"/>
  <dimension ref="A1:P149"/>
  <sheetViews>
    <sheetView showGridLines="0" zoomScaleNormal="100" workbookViewId="0">
      <pane ySplit="5" topLeftCell="A16" activePane="bottomLeft" state="frozen"/>
      <selection pane="bottomLeft" activeCell="A16" sqref="A16:J16"/>
    </sheetView>
  </sheetViews>
  <sheetFormatPr defaultColWidth="0" defaultRowHeight="13.2"/>
  <cols>
    <col min="1" max="1" width="16.88671875" style="156" customWidth="1"/>
    <col min="2" max="2" width="84.44140625" style="156" customWidth="1"/>
    <col min="3" max="3" width="9.109375" style="156" customWidth="1"/>
    <col min="4" max="4" width="5.6640625" style="156" customWidth="1"/>
    <col min="5" max="5" width="10.6640625" style="156" customWidth="1"/>
    <col min="6" max="6" width="8.6640625" style="156" customWidth="1"/>
    <col min="7" max="7" width="14.109375" style="156" customWidth="1"/>
    <col min="8" max="8" width="5.6640625" style="156" customWidth="1"/>
    <col min="9" max="9" width="8.33203125" style="156" customWidth="1"/>
    <col min="10" max="12" width="5.6640625" style="156" customWidth="1"/>
    <col min="13" max="13" width="5.33203125" style="156" customWidth="1"/>
    <col min="14" max="14" width="6" style="156" customWidth="1"/>
    <col min="15" max="15" width="7" style="156" customWidth="1"/>
    <col min="16" max="16384" width="0" style="156" hidden="1"/>
  </cols>
  <sheetData>
    <row r="1" spans="1:15" ht="21">
      <c r="A1" s="262" t="s">
        <v>187</v>
      </c>
      <c r="B1" s="167"/>
      <c r="C1" s="1026" t="s">
        <v>756</v>
      </c>
      <c r="D1" s="769" t="s">
        <v>302</v>
      </c>
      <c r="E1" s="167"/>
      <c r="F1" s="167"/>
      <c r="G1" s="167"/>
      <c r="H1" s="167"/>
      <c r="I1" s="167"/>
      <c r="J1" s="167"/>
      <c r="K1" s="167"/>
      <c r="L1" s="190"/>
    </row>
    <row r="2" spans="1:15">
      <c r="A2" s="244" t="s">
        <v>188</v>
      </c>
      <c r="B2" s="156" t="s">
        <v>189</v>
      </c>
      <c r="L2" s="174"/>
    </row>
    <row r="3" spans="1:15" ht="13.8" thickBot="1">
      <c r="A3" s="235" t="s">
        <v>190</v>
      </c>
      <c r="B3" s="162" t="s">
        <v>744</v>
      </c>
      <c r="C3" s="162" t="s">
        <v>191</v>
      </c>
      <c r="D3" s="162"/>
      <c r="E3" s="162"/>
      <c r="F3" s="162"/>
      <c r="G3" s="162"/>
      <c r="H3" s="162"/>
      <c r="I3" s="162"/>
      <c r="J3" s="162"/>
      <c r="K3" s="162"/>
      <c r="L3" s="209"/>
    </row>
    <row r="4" spans="1:15" ht="13.8" thickBot="1"/>
    <row r="5" spans="1:15" ht="36.75" customHeight="1" thickBot="1">
      <c r="A5" s="261" t="s">
        <v>192</v>
      </c>
      <c r="B5" s="1237" t="str">
        <f>N5</f>
        <v>TEK898,S0=84,S1=01,S2=7F2000,S3=83,S4=0000,S5=0000,S6=0000,S7=00,S8=00,S9=,S10=,S11=TEK898,S12=iot.1nce.net,S13=,S14=,S15=,S16=,S17=1C20,S18=C8,S19=01,S20=00,S21=,S22=80084,S23=11,S24=00,S25=00,S26=80,S27=00,S28=,S29=00,Z=4968</v>
      </c>
      <c r="C5" s="1237"/>
      <c r="D5" s="1237"/>
      <c r="E5" s="1237"/>
      <c r="F5" s="1237"/>
      <c r="G5" s="1237"/>
      <c r="H5" s="1237"/>
      <c r="I5" s="1237"/>
      <c r="J5" s="1237"/>
      <c r="K5" s="1237"/>
      <c r="L5" s="1238"/>
      <c r="M5" s="246" t="str">
        <f>C1&amp;","&amp;C10&amp;","&amp;C14&amp;","&amp;C28&amp;","&amp;C39&amp;","&amp;C55&amp;","&amp;F55&amp;","&amp;I55&amp;","&amp;C62&amp;","&amp;IF(C124=0,F62,I62)&amp;","&amp;C69&amp;","&amp;C71&amp;","&amp;C73&amp;","&amp;C75&amp;","&amp;C77&amp;","&amp;C79&amp;","&amp;C81&amp;","&amp;C83&amp;","&amp;C88&amp;","&amp;C100&amp;","&amp;C111&amp;","&amp;C96&amp;","&amp;C90&amp;","&amp;C92&amp;","&amp;C44&amp;","&amp;C48&amp;","&amp;C116&amp;","&amp;C128&amp;","&amp;C133&amp;","&amp;C138&amp;","&amp;C148</f>
        <v>TEK898,S0=84,S1=01,S2=7F2000,S3=83,S4=0000,S5=0000,S6=0000,S7=00,S8=00,S9=,S10=,S11=TEK898,S12=iot.1nce.net,S13=,S14=,S15=,S16=,S17=1C20,S18=C8,S19=01,S20=00,S21=,S22=80084,S23=11,S24=00,S25=00,S26=80,S27=00,S28=,S29=00</v>
      </c>
      <c r="N5" s="246" t="str">
        <f>(M5&amp;",Z")&amp;"="&amp; CITT_CRC_String((M5&amp;",Z"))</f>
        <v>TEK898,S0=84,S1=01,S2=7F2000,S3=83,S4=0000,S5=0000,S6=0000,S7=00,S8=00,S9=,S10=,S11=TEK898,S12=iot.1nce.net,S13=,S14=,S15=,S16=,S17=1C20,S18=C8,S19=01,S20=00,S21=,S22=80084,S23=11,S24=00,S25=00,S26=80,S27=00,S28=,S29=00,Z=4968</v>
      </c>
      <c r="O5" s="246"/>
    </row>
    <row r="6" spans="1:15" ht="19.5" customHeight="1">
      <c r="A6" s="260"/>
      <c r="B6" s="259"/>
      <c r="C6" s="259"/>
      <c r="D6" s="259"/>
      <c r="E6" s="259"/>
      <c r="F6" s="259"/>
      <c r="G6" s="259"/>
      <c r="H6" s="259"/>
      <c r="I6" s="259"/>
      <c r="J6" s="259"/>
      <c r="K6" s="259"/>
      <c r="L6" s="259"/>
    </row>
    <row r="7" spans="1:15" ht="18" customHeight="1">
      <c r="A7" s="1239"/>
      <c r="B7" s="1240"/>
      <c r="C7" s="1240"/>
      <c r="D7" s="1240"/>
      <c r="E7" s="1240"/>
      <c r="F7" s="1240"/>
      <c r="G7" s="1240"/>
      <c r="H7" s="1240"/>
      <c r="I7" s="1240"/>
      <c r="J7" s="1240"/>
      <c r="K7" s="258"/>
      <c r="L7" s="257"/>
    </row>
    <row r="8" spans="1:15">
      <c r="A8" s="1241" t="s">
        <v>193</v>
      </c>
      <c r="B8" s="156" t="s">
        <v>194</v>
      </c>
      <c r="C8" s="256">
        <v>1</v>
      </c>
      <c r="D8" s="432" t="s">
        <v>140</v>
      </c>
      <c r="E8" s="1244" t="s">
        <v>138</v>
      </c>
      <c r="F8" s="1245"/>
      <c r="G8" s="1245"/>
      <c r="H8" s="1245"/>
      <c r="I8" s="1245"/>
      <c r="J8" s="1245"/>
      <c r="K8" s="1245"/>
      <c r="L8" s="255"/>
    </row>
    <row r="9" spans="1:15">
      <c r="A9" s="1242"/>
      <c r="B9" s="156" t="s">
        <v>195</v>
      </c>
      <c r="C9" s="165">
        <v>1</v>
      </c>
      <c r="L9" s="255"/>
    </row>
    <row r="10" spans="1:15">
      <c r="A10" s="1243"/>
      <c r="B10" s="254" t="str">
        <f>IF(C9=0,"Data sampled Once per min, ","Data sample once every 15 mins, ") &amp; IF(C8=B97,IF(C9=0," Logged every 1 min","Logged ever 15 mins"),"Logged every "&amp; C8 &amp; " hours")</f>
        <v>Data sample once every 15 mins, Logged every 1 hours</v>
      </c>
      <c r="C10" s="253" t="str">
        <f>"S0="&amp;DEC2HEX( 128*C9 + C8*4,2)</f>
        <v>S0=84</v>
      </c>
      <c r="D10" s="252"/>
      <c r="E10" s="252"/>
      <c r="F10" s="252"/>
      <c r="G10" s="252"/>
      <c r="H10" s="252"/>
      <c r="I10" s="252"/>
      <c r="J10" s="1246"/>
      <c r="K10" s="1246"/>
      <c r="L10" s="1247"/>
    </row>
    <row r="11" spans="1:15" ht="13.8" thickBot="1">
      <c r="C11" s="163"/>
    </row>
    <row r="12" spans="1:15" ht="17.399999999999999">
      <c r="A12" s="1209"/>
      <c r="B12" s="1248"/>
      <c r="C12" s="1248"/>
      <c r="D12" s="1248"/>
      <c r="E12" s="1248"/>
      <c r="F12" s="1248"/>
      <c r="G12" s="1248"/>
      <c r="H12" s="1248"/>
      <c r="I12" s="1248"/>
      <c r="J12" s="1248"/>
      <c r="K12" s="167"/>
      <c r="L12" s="190"/>
    </row>
    <row r="13" spans="1:15" ht="12.75" customHeight="1">
      <c r="A13" s="1181" t="s">
        <v>196</v>
      </c>
      <c r="B13" s="156" t="s">
        <v>316</v>
      </c>
      <c r="C13" s="165">
        <v>5</v>
      </c>
      <c r="D13" s="432"/>
      <c r="E13" s="1244"/>
      <c r="F13" s="1245"/>
      <c r="G13" s="1245"/>
      <c r="H13" s="1245"/>
      <c r="I13" s="1245"/>
      <c r="J13" s="1245"/>
      <c r="K13" s="1245"/>
      <c r="L13" s="174"/>
      <c r="M13" s="251"/>
    </row>
    <row r="14" spans="1:15" ht="12.75" customHeight="1">
      <c r="A14" s="1181"/>
      <c r="B14" s="156" t="s">
        <v>317</v>
      </c>
      <c r="C14" s="163" t="str">
        <f>"S1=" &amp;DEC2HEX( C13/5,2)</f>
        <v>S1=01</v>
      </c>
      <c r="L14" s="174"/>
    </row>
    <row r="15" spans="1:15" ht="13.8" thickBot="1">
      <c r="A15" s="1185"/>
      <c r="B15" s="162"/>
      <c r="C15" s="162"/>
      <c r="D15" s="162"/>
      <c r="E15" s="162"/>
      <c r="F15" s="162"/>
      <c r="G15" s="162"/>
      <c r="H15" s="162"/>
      <c r="I15" s="162"/>
      <c r="J15" s="162"/>
      <c r="K15" s="162"/>
      <c r="L15" s="209"/>
      <c r="N15" s="246"/>
      <c r="O15" s="246" t="str">
        <f>IF(OR(N16=0,N16=4),"",", until "&amp;C24&amp;":"&amp;(INT(C20/15))*15&amp;" Hours")</f>
        <v/>
      </c>
    </row>
    <row r="16" spans="1:15" ht="15" customHeight="1" thickBot="1">
      <c r="A16" s="1186"/>
      <c r="B16" s="1187"/>
      <c r="C16" s="1187"/>
      <c r="D16" s="1187"/>
      <c r="E16" s="1187"/>
      <c r="F16" s="1187"/>
      <c r="G16" s="1187"/>
      <c r="H16" s="1187"/>
      <c r="I16" s="1187"/>
      <c r="J16" s="1187"/>
      <c r="N16" s="246">
        <f>C22</f>
        <v>0</v>
      </c>
      <c r="O16" s="246" t="str">
        <f>VLOOKUP(N16,N17:O24,2) &amp;O15</f>
        <v>Once, Daily</v>
      </c>
    </row>
    <row r="17" spans="1:15" ht="51" customHeight="1">
      <c r="A17" s="250" t="s">
        <v>197</v>
      </c>
      <c r="B17" s="249" t="s">
        <v>198</v>
      </c>
      <c r="C17" s="248"/>
      <c r="D17" s="247" t="s">
        <v>145</v>
      </c>
      <c r="E17" s="247" t="s">
        <v>146</v>
      </c>
      <c r="F17" s="247" t="s">
        <v>147</v>
      </c>
      <c r="G17" s="247" t="s">
        <v>148</v>
      </c>
      <c r="H17" s="247" t="s">
        <v>149</v>
      </c>
      <c r="I17" s="247" t="s">
        <v>150</v>
      </c>
      <c r="J17" s="247" t="s">
        <v>151</v>
      </c>
      <c r="K17" s="167"/>
      <c r="L17" s="190"/>
      <c r="N17" s="246">
        <v>0</v>
      </c>
      <c r="O17" s="246" t="s">
        <v>745</v>
      </c>
    </row>
    <row r="18" spans="1:15" ht="15.75" customHeight="1">
      <c r="A18" s="1188" t="s">
        <v>155</v>
      </c>
      <c r="B18" s="503" t="s">
        <v>911</v>
      </c>
      <c r="D18" s="165">
        <v>1</v>
      </c>
      <c r="E18" s="165">
        <v>1</v>
      </c>
      <c r="F18" s="165">
        <v>1</v>
      </c>
      <c r="G18" s="165">
        <v>1</v>
      </c>
      <c r="H18" s="165">
        <v>1</v>
      </c>
      <c r="I18" s="165">
        <v>1</v>
      </c>
      <c r="J18" s="165">
        <v>1</v>
      </c>
      <c r="L18" s="174"/>
      <c r="N18" s="246">
        <v>1</v>
      </c>
      <c r="O18" s="246" t="s">
        <v>746</v>
      </c>
    </row>
    <row r="19" spans="1:15">
      <c r="A19" s="1188"/>
      <c r="B19" s="156" t="s">
        <v>152</v>
      </c>
      <c r="C19" s="165">
        <v>8</v>
      </c>
      <c r="D19" s="156" t="s">
        <v>137</v>
      </c>
      <c r="E19" s="1189" t="s">
        <v>153</v>
      </c>
      <c r="F19" s="1189"/>
      <c r="G19" s="1189"/>
      <c r="H19" s="1189"/>
      <c r="I19" s="1189"/>
      <c r="J19" s="246" t="str">
        <f>BIN2HEX(C26 &amp; D18&amp;E18&amp;F18&amp;G18&amp;H18&amp;I18&amp;J18,2)</f>
        <v>7F</v>
      </c>
      <c r="L19" s="174"/>
      <c r="N19" s="246">
        <v>2</v>
      </c>
      <c r="O19" s="246" t="s">
        <v>747</v>
      </c>
    </row>
    <row r="20" spans="1:15">
      <c r="A20" s="1188"/>
      <c r="B20" s="156" t="s">
        <v>318</v>
      </c>
      <c r="C20" s="165">
        <v>0</v>
      </c>
      <c r="D20" s="156" t="s">
        <v>156</v>
      </c>
      <c r="E20" s="1190"/>
      <c r="F20" s="1190"/>
      <c r="G20" s="1190"/>
      <c r="H20" s="1190"/>
      <c r="I20" s="1190"/>
      <c r="J20" s="246" t="str">
        <f>DEC2HEX((C27*128) + (C19*4) + (C20/15),2)</f>
        <v>20</v>
      </c>
      <c r="L20" s="174"/>
      <c r="N20" s="246">
        <v>3</v>
      </c>
      <c r="O20" s="246" t="s">
        <v>748</v>
      </c>
    </row>
    <row r="21" spans="1:15">
      <c r="A21" s="244"/>
      <c r="L21" s="174"/>
      <c r="M21" s="246">
        <f>((INT(C20/15)) *15)+C47</f>
        <v>0</v>
      </c>
      <c r="N21" s="246">
        <v>4</v>
      </c>
      <c r="O21" s="246" t="s">
        <v>745</v>
      </c>
    </row>
    <row r="22" spans="1:15" ht="12.75" customHeight="1">
      <c r="A22" s="1188" t="s">
        <v>199</v>
      </c>
      <c r="B22" s="156" t="s">
        <v>289</v>
      </c>
      <c r="C22" s="999">
        <v>0</v>
      </c>
      <c r="D22" s="188" t="str">
        <f>IF(C22&gt;0, IF(C22&gt;0,  IF(C22=3,"Then, Every 4 hours ",IF(C22=2,"Then every Hour ","Then, Every 2 hours"))) &amp; " until " &amp; C24 &amp;":"&amp;IF(C47&lt;10,"0","")&amp;C47&amp;" Hours","Daily")</f>
        <v>Daily</v>
      </c>
      <c r="L22" s="174"/>
      <c r="N22" s="246">
        <v>5</v>
      </c>
      <c r="O22" s="246" t="s">
        <v>749</v>
      </c>
    </row>
    <row r="23" spans="1:15">
      <c r="A23" s="1188"/>
      <c r="D23" s="188"/>
      <c r="F23" s="1000"/>
      <c r="L23" s="174"/>
      <c r="N23" s="246">
        <v>6</v>
      </c>
      <c r="O23" s="246" t="s">
        <v>750</v>
      </c>
    </row>
    <row r="24" spans="1:15">
      <c r="A24" s="1188"/>
      <c r="B24" s="163" t="s">
        <v>350</v>
      </c>
      <c r="C24" s="999"/>
      <c r="D24" s="246" t="str">
        <f>IF(C22=0,"00",DEC2HEX((C22*32 + C24),2))</f>
        <v>00</v>
      </c>
      <c r="E24" s="246" t="str">
        <f>HEX2BIN(D24,8)</f>
        <v>00000000</v>
      </c>
      <c r="L24" s="174"/>
      <c r="N24" s="246">
        <v>7</v>
      </c>
      <c r="O24" s="246" t="s">
        <v>751</v>
      </c>
    </row>
    <row r="25" spans="1:15" ht="12.75" customHeight="1">
      <c r="A25" s="244"/>
      <c r="D25" s="188" t="s">
        <v>459</v>
      </c>
      <c r="L25" s="174"/>
      <c r="N25" s="246"/>
      <c r="O25" s="246"/>
    </row>
    <row r="26" spans="1:15" ht="14.25" customHeight="1">
      <c r="A26" s="1191" t="s">
        <v>200</v>
      </c>
      <c r="B26" s="245" t="s">
        <v>201</v>
      </c>
      <c r="C26" s="165">
        <v>0</v>
      </c>
      <c r="D26" s="188"/>
      <c r="L26" s="174"/>
    </row>
    <row r="27" spans="1:15" ht="14.25" customHeight="1">
      <c r="A27" s="1191"/>
      <c r="B27" s="245" t="s">
        <v>224</v>
      </c>
      <c r="C27" s="165">
        <v>0</v>
      </c>
      <c r="D27" s="236" t="str">
        <f>IF(C26=1,IF(C27=1,"Monthly","Fortnightly"),"")</f>
        <v/>
      </c>
      <c r="L27" s="174"/>
    </row>
    <row r="28" spans="1:15" ht="15.75" customHeight="1">
      <c r="A28" s="244"/>
      <c r="B28" s="156" t="s">
        <v>157</v>
      </c>
      <c r="C28" s="163" t="str">
        <f>"S2="&amp; J19 &amp; J20  &amp; D24</f>
        <v>S2=7F2000</v>
      </c>
      <c r="D28" s="1001"/>
      <c r="E28" s="1001"/>
      <c r="F28" s="1001"/>
      <c r="G28" s="1001"/>
      <c r="H28" s="1001"/>
      <c r="I28" s="1001"/>
      <c r="J28" s="1001"/>
      <c r="L28" s="174"/>
    </row>
    <row r="29" spans="1:15" ht="13.8" thickBot="1">
      <c r="A29" s="235"/>
      <c r="B29" s="242" t="s">
        <v>154</v>
      </c>
      <c r="C29" s="1002" t="str">
        <f>IF(AND(C26=0),"Start " &amp; C19&amp;":"&amp;  IF((M21 +C47)&lt;10,"0"&amp;M21 +C47,M21 +C47),C19&amp;":"&amp;M21)</f>
        <v>Start 8:00</v>
      </c>
      <c r="D29" s="241" t="str">
        <f>IF(C26=1,D27,O16)</f>
        <v>Once, Daily</v>
      </c>
      <c r="E29" s="240"/>
      <c r="F29" s="162"/>
      <c r="G29" s="162"/>
      <c r="H29" s="162"/>
      <c r="I29" s="162"/>
      <c r="J29" s="162"/>
      <c r="K29" s="162"/>
      <c r="L29" s="209"/>
    </row>
    <row r="30" spans="1:15" ht="13.8" thickBot="1"/>
    <row r="31" spans="1:15">
      <c r="A31" s="191"/>
      <c r="B31" s="167"/>
      <c r="C31" s="872" t="s">
        <v>202</v>
      </c>
      <c r="D31" s="872" t="s">
        <v>403</v>
      </c>
      <c r="E31" s="233"/>
      <c r="F31" s="233"/>
      <c r="G31" s="233"/>
      <c r="H31" s="233"/>
      <c r="I31" s="233"/>
      <c r="J31" s="233"/>
      <c r="K31" s="167"/>
      <c r="L31" s="239"/>
      <c r="M31" s="231"/>
    </row>
    <row r="32" spans="1:15">
      <c r="B32" s="156" t="s">
        <v>1006</v>
      </c>
      <c r="C32" s="165">
        <v>3</v>
      </c>
      <c r="D32" s="877"/>
      <c r="E32" s="1003" t="str">
        <f>DEC2BIN(C32,2)</f>
        <v>11</v>
      </c>
      <c r="F32" s="246"/>
      <c r="G32" s="246"/>
      <c r="H32" s="231"/>
      <c r="I32" s="231"/>
      <c r="J32" s="231"/>
      <c r="L32" s="230"/>
      <c r="M32" s="231"/>
    </row>
    <row r="33" spans="1:12" ht="12.75" customHeight="1">
      <c r="A33" s="1236" t="s">
        <v>752</v>
      </c>
      <c r="B33" s="156" t="s">
        <v>320</v>
      </c>
      <c r="C33" s="165">
        <v>0</v>
      </c>
      <c r="D33" s="875"/>
      <c r="E33" s="246">
        <f t="shared" ref="E33" si="0">C33</f>
        <v>0</v>
      </c>
      <c r="F33" s="875"/>
      <c r="G33" s="875"/>
      <c r="H33" s="1004"/>
      <c r="I33" s="1004"/>
      <c r="J33" s="960"/>
      <c r="K33" s="960"/>
      <c r="L33" s="174"/>
    </row>
    <row r="34" spans="1:12" ht="13.5" customHeight="1">
      <c r="A34" s="1236"/>
      <c r="B34" s="1005" t="s">
        <v>278</v>
      </c>
      <c r="C34" s="1006">
        <v>0</v>
      </c>
      <c r="D34" s="877"/>
      <c r="E34" s="246">
        <f>C34</f>
        <v>0</v>
      </c>
      <c r="F34" s="246"/>
      <c r="G34" s="246"/>
      <c r="L34" s="174"/>
    </row>
    <row r="35" spans="1:12" ht="12.75" customHeight="1">
      <c r="A35" s="1236"/>
      <c r="B35" s="156" t="s">
        <v>406</v>
      </c>
      <c r="C35" s="165">
        <v>0</v>
      </c>
      <c r="D35" s="877"/>
      <c r="E35" s="246">
        <f>C35</f>
        <v>0</v>
      </c>
      <c r="F35" s="246"/>
      <c r="G35" s="246" t="str">
        <f>E38&amp;E37&amp;E36&amp;E35&amp;E34&amp;E33&amp;E32</f>
        <v>10000011</v>
      </c>
      <c r="L35" s="174"/>
    </row>
    <row r="36" spans="1:12" ht="11.25" customHeight="1">
      <c r="A36" s="1236"/>
      <c r="B36" s="156" t="s">
        <v>321</v>
      </c>
      <c r="C36" s="165">
        <v>0</v>
      </c>
      <c r="D36" s="877"/>
      <c r="E36" s="246">
        <f>C36</f>
        <v>0</v>
      </c>
      <c r="F36" s="246"/>
      <c r="G36" s="246"/>
      <c r="L36" s="174"/>
    </row>
    <row r="37" spans="1:12" ht="13.5" customHeight="1">
      <c r="A37" s="1236"/>
      <c r="B37" s="1005" t="s">
        <v>407</v>
      </c>
      <c r="C37" s="1006">
        <v>0</v>
      </c>
      <c r="D37" s="877"/>
      <c r="E37" s="246">
        <f>C37</f>
        <v>0</v>
      </c>
      <c r="F37" s="246"/>
      <c r="G37" s="246"/>
      <c r="L37" s="174"/>
    </row>
    <row r="38" spans="1:12">
      <c r="A38" s="1236"/>
      <c r="B38" s="231" t="s">
        <v>204</v>
      </c>
      <c r="C38" s="165">
        <v>1</v>
      </c>
      <c r="D38" s="877"/>
      <c r="E38" s="246">
        <f>C38</f>
        <v>1</v>
      </c>
      <c r="F38" s="246"/>
      <c r="G38" s="246"/>
      <c r="L38" s="174"/>
    </row>
    <row r="39" spans="1:12" ht="13.8" thickBot="1">
      <c r="A39" s="235"/>
      <c r="B39" s="162" t="s">
        <v>157</v>
      </c>
      <c r="C39" s="161" t="str">
        <f>"S3="&amp;(BIN2HEX(G35,2))</f>
        <v>S3=83</v>
      </c>
      <c r="D39" s="162"/>
      <c r="E39" s="162"/>
      <c r="F39" s="162"/>
      <c r="G39" s="162"/>
      <c r="H39" s="162"/>
      <c r="I39" s="162"/>
      <c r="J39" s="162"/>
      <c r="K39" s="162"/>
      <c r="L39" s="209"/>
    </row>
    <row r="40" spans="1:12" ht="13.8" thickBot="1">
      <c r="C40" s="163"/>
    </row>
    <row r="41" spans="1:12" ht="12.75" customHeight="1">
      <c r="A41" s="1184" t="s">
        <v>205</v>
      </c>
      <c r="B41" s="167"/>
      <c r="C41" s="873">
        <v>5</v>
      </c>
      <c r="D41" s="233"/>
      <c r="E41" s="233"/>
      <c r="F41" s="233"/>
      <c r="G41" s="233"/>
      <c r="H41" s="233"/>
      <c r="I41" s="233"/>
      <c r="J41" s="233"/>
      <c r="K41" s="233"/>
      <c r="L41" s="190"/>
    </row>
    <row r="42" spans="1:12" ht="12.75" customHeight="1">
      <c r="A42" s="1181"/>
      <c r="B42" s="156" t="s">
        <v>206</v>
      </c>
      <c r="C42" s="165">
        <v>2</v>
      </c>
      <c r="D42" s="246">
        <f>C42-1</f>
        <v>1</v>
      </c>
      <c r="E42" s="188" t="s">
        <v>164</v>
      </c>
      <c r="F42" s="188"/>
      <c r="G42" s="188"/>
      <c r="H42" s="188" t="str">
        <f>DEC2BIN(D42,3)</f>
        <v>001</v>
      </c>
      <c r="I42" s="188"/>
      <c r="J42" s="231"/>
      <c r="K42" s="231"/>
      <c r="L42" s="174"/>
    </row>
    <row r="43" spans="1:12" ht="12.75" customHeight="1">
      <c r="A43" s="1181"/>
      <c r="B43" s="156" t="s">
        <v>207</v>
      </c>
      <c r="C43" s="165">
        <v>30</v>
      </c>
      <c r="D43" s="246">
        <f>INT(C43/10) -1</f>
        <v>2</v>
      </c>
      <c r="E43" s="188" t="s">
        <v>163</v>
      </c>
      <c r="F43" s="188"/>
      <c r="G43" s="188"/>
      <c r="H43" s="188" t="str">
        <f>DEC2BIN(D43,5)</f>
        <v>00010</v>
      </c>
      <c r="I43" s="188"/>
      <c r="J43" s="231"/>
      <c r="K43" s="231"/>
      <c r="L43" s="230"/>
    </row>
    <row r="44" spans="1:12" ht="13.8" thickBot="1">
      <c r="A44" s="1185"/>
      <c r="B44" s="162"/>
      <c r="C44" s="161" t="str">
        <f>"S23="&amp;DEC2HEX( D42 + D43*8,2)</f>
        <v>S23=11</v>
      </c>
      <c r="D44" s="162"/>
      <c r="E44" s="162"/>
      <c r="F44" s="162"/>
      <c r="G44" s="162"/>
      <c r="H44" s="162"/>
      <c r="I44" s="162"/>
      <c r="J44" s="162"/>
      <c r="K44" s="162"/>
      <c r="L44" s="209"/>
    </row>
    <row r="45" spans="1:12" ht="16.2" thickBot="1">
      <c r="A45" s="229"/>
      <c r="C45" s="163"/>
    </row>
    <row r="46" spans="1:12" ht="17.399999999999999">
      <c r="A46" s="1209"/>
      <c r="B46" s="1210"/>
      <c r="C46" s="1210"/>
      <c r="D46" s="1210"/>
      <c r="E46" s="1210"/>
      <c r="F46" s="1210"/>
      <c r="G46" s="1210"/>
      <c r="H46" s="1210"/>
      <c r="I46" s="1210"/>
      <c r="J46" s="1210"/>
      <c r="K46" s="167"/>
      <c r="L46" s="190"/>
    </row>
    <row r="47" spans="1:12" ht="12.75" customHeight="1">
      <c r="A47" s="1181" t="s">
        <v>208</v>
      </c>
      <c r="B47" s="156" t="s">
        <v>209</v>
      </c>
      <c r="C47" s="165">
        <v>0</v>
      </c>
      <c r="D47" s="228" t="s">
        <v>156</v>
      </c>
      <c r="E47" s="228"/>
      <c r="L47" s="174"/>
    </row>
    <row r="48" spans="1:12" ht="17.25" customHeight="1" thickBot="1">
      <c r="A48" s="1185"/>
      <c r="B48" s="162"/>
      <c r="C48" s="1211" t="str">
        <f>"S24="&amp;DEC2HEX( C47,2)</f>
        <v>S24=00</v>
      </c>
      <c r="D48" s="1211"/>
      <c r="E48" s="1211"/>
      <c r="F48" s="162"/>
      <c r="G48" s="162"/>
      <c r="H48" s="162"/>
      <c r="I48" s="162"/>
      <c r="J48" s="162"/>
      <c r="K48" s="162"/>
      <c r="L48" s="209"/>
    </row>
    <row r="49" spans="1:15" ht="18" thickBot="1">
      <c r="A49" s="227"/>
      <c r="B49" s="170"/>
      <c r="C49" s="170"/>
      <c r="D49" s="170"/>
      <c r="E49" s="170"/>
      <c r="F49" s="170"/>
      <c r="G49" s="170"/>
      <c r="H49" s="170"/>
      <c r="I49" s="170"/>
      <c r="J49" s="170"/>
      <c r="K49" s="164"/>
      <c r="L49" s="164"/>
      <c r="M49" s="164"/>
      <c r="N49" s="164"/>
      <c r="O49" s="164"/>
    </row>
    <row r="50" spans="1:15" ht="12.75" customHeight="1">
      <c r="A50" s="1230" t="s">
        <v>210</v>
      </c>
      <c r="B50" s="226"/>
      <c r="C50" s="178"/>
      <c r="D50" s="178"/>
      <c r="E50" s="178"/>
      <c r="F50" s="178"/>
      <c r="G50" s="178"/>
      <c r="H50" s="178"/>
      <c r="I50" s="178"/>
      <c r="J50" s="178"/>
      <c r="K50" s="178"/>
      <c r="L50" s="177"/>
      <c r="M50" s="164"/>
      <c r="N50" s="164"/>
      <c r="O50" s="164"/>
    </row>
    <row r="51" spans="1:15" ht="40.5" customHeight="1">
      <c r="A51" s="1231"/>
      <c r="B51" s="172" t="s">
        <v>211</v>
      </c>
      <c r="C51" s="223">
        <v>0</v>
      </c>
      <c r="D51" s="225">
        <f>C54+C53*(2^10) + C52*(2^14) + C51*(2^15)</f>
        <v>0</v>
      </c>
      <c r="E51" s="224"/>
      <c r="F51" s="223">
        <v>0</v>
      </c>
      <c r="G51" s="225">
        <f>F54+F53*(2^10) + F52*(2^14) + F51*(2^15)</f>
        <v>0</v>
      </c>
      <c r="H51" s="224"/>
      <c r="I51" s="223">
        <v>0</v>
      </c>
      <c r="J51" s="188">
        <f>I54+I53*(2^10) + I52*(2^14) + I51*(2^15)</f>
        <v>0</v>
      </c>
      <c r="K51" s="164"/>
      <c r="L51" s="183"/>
      <c r="M51" s="164"/>
      <c r="N51" s="164"/>
      <c r="O51" s="164"/>
    </row>
    <row r="52" spans="1:15" ht="12.75" customHeight="1">
      <c r="A52" s="1231"/>
      <c r="B52" s="222" t="s">
        <v>212</v>
      </c>
      <c r="C52" s="221">
        <v>0</v>
      </c>
      <c r="D52" s="164"/>
      <c r="E52" s="164"/>
      <c r="F52" s="221">
        <v>0</v>
      </c>
      <c r="G52" s="164"/>
      <c r="H52" s="164"/>
      <c r="I52" s="221">
        <v>0</v>
      </c>
      <c r="J52" s="164"/>
      <c r="K52" s="164"/>
      <c r="L52" s="183"/>
      <c r="M52" s="164"/>
      <c r="N52" s="164"/>
      <c r="O52" s="164"/>
    </row>
    <row r="53" spans="1:15" ht="13.5" customHeight="1">
      <c r="A53" s="1231"/>
      <c r="B53" s="222" t="s">
        <v>753</v>
      </c>
      <c r="C53" s="221">
        <v>0</v>
      </c>
      <c r="D53" s="164"/>
      <c r="E53" s="164"/>
      <c r="F53" s="221">
        <v>0</v>
      </c>
      <c r="G53" s="164"/>
      <c r="H53" s="164"/>
      <c r="I53" s="221">
        <v>0</v>
      </c>
      <c r="J53" s="164"/>
      <c r="K53" s="164"/>
      <c r="L53" s="174"/>
      <c r="N53" s="164"/>
      <c r="O53" s="164"/>
    </row>
    <row r="54" spans="1:15" ht="12.75" customHeight="1">
      <c r="A54" s="1231"/>
      <c r="B54" s="222" t="s">
        <v>356</v>
      </c>
      <c r="C54" s="221">
        <v>0</v>
      </c>
      <c r="D54" s="164"/>
      <c r="E54" s="164"/>
      <c r="F54" s="221">
        <v>0</v>
      </c>
      <c r="G54" s="164"/>
      <c r="H54" s="164"/>
      <c r="I54" s="221">
        <v>0</v>
      </c>
      <c r="J54" s="164"/>
      <c r="K54" s="164"/>
      <c r="L54" s="183"/>
      <c r="M54" s="164"/>
      <c r="N54" s="164"/>
      <c r="O54" s="164"/>
    </row>
    <row r="55" spans="1:15" ht="13.5" customHeight="1" thickBot="1">
      <c r="A55" s="1232"/>
      <c r="B55" s="217" t="str">
        <f>"S4 Example: "&amp;IF(C52=0,"No Alarm set","Alarm set if measured units are "&amp;IF(C51=1," &gt;" &amp; C54," &lt;"&amp;C54))</f>
        <v>S4 Example: No Alarm set</v>
      </c>
      <c r="C55" s="161" t="str">
        <f>"S4="&amp;DEC2HEX(D51,4)</f>
        <v>S4=0000</v>
      </c>
      <c r="D55" s="162"/>
      <c r="E55" s="162"/>
      <c r="F55" s="161" t="str">
        <f>"S5="&amp;DEC2HEX(G51,4)</f>
        <v>S5=0000</v>
      </c>
      <c r="G55" s="162"/>
      <c r="H55" s="162"/>
      <c r="I55" s="161" t="str">
        <f>"S6="&amp;DEC2HEX(J51,4)</f>
        <v>S6=0000</v>
      </c>
      <c r="J55" s="170"/>
      <c r="K55" s="170"/>
      <c r="L55" s="169"/>
      <c r="M55" s="164"/>
      <c r="N55" s="164"/>
      <c r="O55" s="164"/>
    </row>
    <row r="56" spans="1:15" ht="16.5" customHeight="1" thickBot="1">
      <c r="A56" s="164"/>
      <c r="B56" s="164"/>
      <c r="C56" s="164"/>
      <c r="D56" s="164"/>
      <c r="E56" s="164"/>
      <c r="F56" s="164"/>
      <c r="G56" s="164"/>
      <c r="H56" s="164"/>
      <c r="I56" s="164"/>
      <c r="J56" s="164"/>
      <c r="K56" s="164"/>
      <c r="L56" s="164"/>
      <c r="M56" s="164"/>
      <c r="N56" s="164"/>
      <c r="O56" s="164"/>
    </row>
    <row r="57" spans="1:15" ht="14.25" customHeight="1">
      <c r="A57" s="180"/>
      <c r="B57" s="220"/>
      <c r="C57" s="167"/>
      <c r="D57" s="220"/>
      <c r="E57" s="220"/>
      <c r="F57" s="178"/>
      <c r="G57" s="178"/>
      <c r="H57" s="178"/>
      <c r="I57" s="178"/>
      <c r="J57" s="178"/>
      <c r="K57" s="178"/>
      <c r="L57" s="177"/>
      <c r="M57" s="164"/>
      <c r="N57" s="164"/>
      <c r="O57" s="164"/>
    </row>
    <row r="58" spans="1:15">
      <c r="A58" s="1204" t="s">
        <v>213</v>
      </c>
      <c r="B58" s="164"/>
      <c r="C58" s="164"/>
      <c r="D58" s="164"/>
      <c r="E58" s="164"/>
      <c r="F58" s="164"/>
      <c r="G58" s="164"/>
      <c r="H58" s="164"/>
      <c r="I58" s="219" t="s">
        <v>244</v>
      </c>
      <c r="J58" s="164"/>
      <c r="K58" s="164"/>
      <c r="L58" s="183"/>
      <c r="M58" s="1007"/>
      <c r="N58" s="1007"/>
      <c r="O58" s="1007"/>
    </row>
    <row r="59" spans="1:15">
      <c r="A59" s="1225"/>
      <c r="B59" s="156" t="s">
        <v>214</v>
      </c>
      <c r="C59" s="165">
        <v>0</v>
      </c>
      <c r="D59" s="246">
        <f>C59*2^7 + C60*2^6 + C61</f>
        <v>0</v>
      </c>
      <c r="F59" s="165">
        <v>0</v>
      </c>
      <c r="G59" s="188">
        <f>F59*2^7 + F60*2^6 + F61</f>
        <v>0</v>
      </c>
      <c r="H59" s="188"/>
      <c r="I59" s="165">
        <v>0</v>
      </c>
      <c r="J59" s="188">
        <f>I59*2^7 + I60*2^6 + I61</f>
        <v>0</v>
      </c>
      <c r="L59" s="174"/>
      <c r="M59" s="1007"/>
      <c r="N59" s="1007"/>
      <c r="O59" s="1007"/>
    </row>
    <row r="60" spans="1:15">
      <c r="A60" s="1225"/>
      <c r="B60" s="156" t="s">
        <v>165</v>
      </c>
      <c r="C60" s="165">
        <v>0</v>
      </c>
      <c r="F60" s="165">
        <v>0</v>
      </c>
      <c r="G60" s="188"/>
      <c r="H60" s="188"/>
      <c r="I60" s="165">
        <v>0</v>
      </c>
      <c r="J60" s="188"/>
      <c r="L60" s="174"/>
      <c r="M60" s="1007"/>
      <c r="N60" s="1007"/>
      <c r="O60" s="1007"/>
    </row>
    <row r="61" spans="1:15">
      <c r="A61" s="1225"/>
      <c r="B61" s="172" t="s">
        <v>409</v>
      </c>
      <c r="C61" s="175">
        <v>0</v>
      </c>
      <c r="D61" s="159"/>
      <c r="E61" s="159"/>
      <c r="F61" s="165">
        <v>0</v>
      </c>
      <c r="G61" s="202"/>
      <c r="H61" s="188"/>
      <c r="I61" s="165">
        <v>0</v>
      </c>
      <c r="J61" s="188"/>
      <c r="L61" s="174"/>
      <c r="M61" s="1008" t="str">
        <f>"S7: "&amp;IF(OR(C60=0,C61=0),"Alarm Disabled","Alarm if change "&amp; IF(C59=1,"&gt;","&lt; -")&amp;C61 &amp; " cms/min")</f>
        <v>S7: Alarm Disabled</v>
      </c>
      <c r="N61" s="1008" t="str">
        <f>"S8: "&amp;IF(OR(F60=0,F61=0),"Alarm Disabled","Alarm if change "&amp; IF(F59=1,"&gt; ","&lt; -")&amp;F61 &amp; " cms/min")</f>
        <v>S8: Alarm Disabled</v>
      </c>
      <c r="O61" s="1008" t="str">
        <f>"S8: "&amp;IF(I60=0,"Alarm Disabled","Alarm if it doesn't change "&amp; IF(I59=1,"&gt; ","&lt; -")&amp;I61 &amp; " cm within 10 min " &amp; "(" &amp; IF(I59=1,"","-") &amp; ROUND(I61/9,3) &amp; " cms/min)" )</f>
        <v>S8: Alarm Disabled</v>
      </c>
    </row>
    <row r="62" spans="1:15">
      <c r="A62" s="1225"/>
      <c r="B62" s="1009" t="str">
        <f>IF(C9=0,M61,M62)</f>
        <v>S7: Alarm Disabled</v>
      </c>
      <c r="C62" s="163" t="str">
        <f>"S7=" &amp;DEC2HEX( D59,2)</f>
        <v>S7=00</v>
      </c>
      <c r="F62" s="163" t="str">
        <f>"S8=" &amp;DEC2HEX( G59,2)</f>
        <v>S8=00</v>
      </c>
      <c r="G62" s="188"/>
      <c r="H62" s="188"/>
      <c r="I62" s="163" t="str">
        <f>"S8=" &amp;DEC2HEX( J59,2)</f>
        <v>S8=00</v>
      </c>
      <c r="J62" s="1010" t="str">
        <f>IF(C59=1,I62,"-"&amp;I62)</f>
        <v>-S8=00</v>
      </c>
      <c r="L62" s="174"/>
      <c r="M62" s="1008" t="str">
        <f>"S7: "&amp;IF(OR(C60=0,C61=0),"Alarm Disabled","Alarm if change "&amp; IF(C59=1,"&gt;","&lt; -")&amp;ROUND(C61,2) &amp; " cms/15min")</f>
        <v>S7: Alarm Disabled</v>
      </c>
      <c r="N62" s="1008" t="str">
        <f>"S8: "&amp;IF(OR(F60=0,F61=0),"Alarm Disabled","Alarm if change "&amp; IF(F59=1,"&gt; ","&lt; -")&amp;ROUND(F61,2) &amp; " cms/15min")</f>
        <v>S8: Alarm Disabled</v>
      </c>
      <c r="O62" s="1008" t="str">
        <f>"S8: "&amp;IF(I60=0,"Alarm Disabled","Alarm if it doesn't change "&amp; IF(I59=1,"&gt; ","&lt; -") &amp; I61 &amp; " cm within 2h30min " &amp; "(" &amp; IF(I59=1,"","-") &amp; ROUND(I61/(15*9),3) &amp; " cms/min)" )</f>
        <v>S8: Alarm Disabled</v>
      </c>
    </row>
    <row r="63" spans="1:15" ht="13.8" thickBot="1">
      <c r="A63" s="1011"/>
      <c r="B63" s="217" t="str">
        <f>IF(C124=0,IF(C9=0,N61,N62),IF(C9=0,O61,O62))</f>
        <v>S8: Alarm Disabled</v>
      </c>
      <c r="C63" s="161"/>
      <c r="D63" s="162"/>
      <c r="E63" s="162"/>
      <c r="F63" s="161"/>
      <c r="G63" s="216"/>
      <c r="H63" s="216"/>
      <c r="I63" s="1012"/>
      <c r="J63" s="215"/>
      <c r="K63" s="162"/>
      <c r="L63" s="209"/>
      <c r="M63" s="1013"/>
      <c r="N63" s="1013"/>
      <c r="O63" s="1013"/>
    </row>
    <row r="64" spans="1:15">
      <c r="A64" s="164"/>
      <c r="B64" s="205"/>
      <c r="C64" s="204"/>
      <c r="D64" s="164"/>
      <c r="E64" s="164"/>
      <c r="F64" s="164"/>
      <c r="G64" s="164"/>
      <c r="H64" s="164"/>
      <c r="I64" s="164"/>
      <c r="J64" s="164"/>
      <c r="K64" s="164"/>
      <c r="L64" s="164"/>
      <c r="M64" s="164"/>
      <c r="N64" s="164"/>
      <c r="O64" s="164"/>
    </row>
    <row r="65" spans="1:15" ht="13.8" thickBot="1">
      <c r="B65" s="205"/>
      <c r="C65" s="204"/>
      <c r="D65" s="164"/>
      <c r="E65" s="164"/>
      <c r="F65" s="164"/>
      <c r="G65" s="164"/>
      <c r="H65" s="164"/>
      <c r="I65" s="201"/>
      <c r="K65" s="204"/>
      <c r="L65" s="164"/>
      <c r="M65" s="164"/>
      <c r="N65" s="164"/>
      <c r="O65" s="164"/>
    </row>
    <row r="66" spans="1:15">
      <c r="A66" s="214" t="s">
        <v>215</v>
      </c>
      <c r="B66" s="197"/>
      <c r="C66" s="195"/>
      <c r="D66" s="167"/>
      <c r="E66" s="167"/>
      <c r="F66" s="167"/>
      <c r="G66" s="167"/>
      <c r="H66" s="167"/>
      <c r="I66" s="196"/>
      <c r="J66" s="167"/>
      <c r="K66" s="195"/>
      <c r="L66" s="190"/>
      <c r="N66" s="164"/>
      <c r="O66" s="164"/>
    </row>
    <row r="67" spans="1:15">
      <c r="A67" s="213"/>
      <c r="B67" s="172"/>
      <c r="C67" s="163"/>
      <c r="I67" s="159"/>
      <c r="K67" s="163"/>
      <c r="L67" s="174"/>
      <c r="N67" s="164"/>
      <c r="O67" s="164"/>
    </row>
    <row r="68" spans="1:15">
      <c r="A68" s="157" t="s">
        <v>754</v>
      </c>
      <c r="C68" s="1196"/>
      <c r="D68" s="1197"/>
      <c r="E68" s="1197"/>
      <c r="F68" s="1197"/>
      <c r="G68" s="1198"/>
      <c r="I68" s="159"/>
      <c r="K68" s="163"/>
      <c r="L68" s="174"/>
      <c r="M68" s="1"/>
      <c r="N68" s="164"/>
      <c r="O68" s="164"/>
    </row>
    <row r="69" spans="1:15">
      <c r="A69" s="160"/>
      <c r="C69" s="158" t="str">
        <f>"S9="&amp;C68</f>
        <v>S9=</v>
      </c>
      <c r="D69" s="159"/>
      <c r="E69" s="159"/>
      <c r="F69" s="159"/>
      <c r="G69" s="159"/>
      <c r="H69" s="159"/>
      <c r="I69" s="159"/>
      <c r="K69" s="163"/>
      <c r="L69" s="174"/>
      <c r="M69" s="164"/>
      <c r="N69" s="164"/>
      <c r="O69" s="164"/>
    </row>
    <row r="70" spans="1:15">
      <c r="A70" s="1014" t="s">
        <v>755</v>
      </c>
      <c r="B70" s="1005"/>
      <c r="C70" s="1233"/>
      <c r="D70" s="1234"/>
      <c r="E70" s="1234"/>
      <c r="F70" s="1234"/>
      <c r="G70" s="1235"/>
      <c r="I70" s="159"/>
      <c r="K70" s="163"/>
      <c r="L70" s="174"/>
      <c r="M70" s="164"/>
      <c r="N70" s="164"/>
      <c r="O70" s="164"/>
    </row>
    <row r="71" spans="1:15">
      <c r="A71" s="1014"/>
      <c r="B71" s="1005"/>
      <c r="C71" s="1015" t="str">
        <f>"S10="</f>
        <v>S10=</v>
      </c>
      <c r="D71" s="1005"/>
      <c r="E71" s="1005"/>
      <c r="F71" s="1005"/>
      <c r="G71" s="1005"/>
      <c r="I71" s="159"/>
      <c r="K71" s="163"/>
      <c r="L71" s="174"/>
      <c r="M71" s="164"/>
      <c r="N71" s="164"/>
      <c r="O71" s="164"/>
    </row>
    <row r="72" spans="1:15">
      <c r="A72" s="157" t="s">
        <v>216</v>
      </c>
      <c r="C72" s="1199" t="s">
        <v>756</v>
      </c>
      <c r="D72" s="1200"/>
      <c r="E72" s="1200"/>
      <c r="F72" s="1200"/>
      <c r="G72" s="1201"/>
      <c r="I72" s="159"/>
      <c r="K72" s="163"/>
      <c r="L72" s="174"/>
      <c r="M72" s="164"/>
      <c r="N72" s="164"/>
      <c r="O72" s="164"/>
    </row>
    <row r="73" spans="1:15">
      <c r="A73" s="157"/>
      <c r="C73" s="158" t="str">
        <f>"S11="&amp;C72</f>
        <v>S11=TEK898</v>
      </c>
      <c r="I73" s="159"/>
      <c r="K73" s="163"/>
      <c r="L73" s="174"/>
      <c r="M73" s="164"/>
      <c r="N73" s="164"/>
      <c r="O73" s="164"/>
    </row>
    <row r="74" spans="1:15">
      <c r="A74" s="157" t="s">
        <v>757</v>
      </c>
      <c r="C74" s="1249" t="s">
        <v>288</v>
      </c>
      <c r="D74" s="1250"/>
      <c r="E74" s="1250"/>
      <c r="F74" s="1250"/>
      <c r="G74" s="1251"/>
      <c r="I74" s="159"/>
      <c r="K74" s="163"/>
      <c r="L74" s="174"/>
      <c r="M74" s="1108" t="s">
        <v>288</v>
      </c>
      <c r="N74" s="164"/>
      <c r="O74" s="164"/>
    </row>
    <row r="75" spans="1:15">
      <c r="A75" s="157"/>
      <c r="C75" s="158" t="str">
        <f>"S12="&amp;C74</f>
        <v>S12=iot.1nce.net</v>
      </c>
      <c r="I75" s="159"/>
      <c r="K75" s="163"/>
      <c r="L75" s="174"/>
      <c r="M75" s="1109" t="s">
        <v>281</v>
      </c>
      <c r="N75" s="164"/>
      <c r="O75" s="164"/>
    </row>
    <row r="76" spans="1:15">
      <c r="A76" s="157" t="s">
        <v>324</v>
      </c>
      <c r="C76" s="1199"/>
      <c r="D76" s="1200"/>
      <c r="E76" s="1200"/>
      <c r="F76" s="1200"/>
      <c r="G76" s="1201"/>
      <c r="I76" s="159"/>
      <c r="K76" s="163"/>
      <c r="L76" s="174"/>
      <c r="M76" s="1108" t="s">
        <v>280</v>
      </c>
      <c r="N76" s="164"/>
      <c r="O76" s="164"/>
    </row>
    <row r="77" spans="1:15">
      <c r="A77" s="157"/>
      <c r="C77" s="158" t="str">
        <f>"S13="&amp;C76</f>
        <v>S13=</v>
      </c>
      <c r="I77" s="159"/>
      <c r="K77" s="163"/>
      <c r="L77" s="174"/>
      <c r="M77" s="270" t="s">
        <v>1007</v>
      </c>
      <c r="N77" s="164"/>
      <c r="O77" s="164"/>
    </row>
    <row r="78" spans="1:15">
      <c r="A78" s="157" t="s">
        <v>325</v>
      </c>
      <c r="C78" s="1199"/>
      <c r="D78" s="1200"/>
      <c r="E78" s="1200"/>
      <c r="F78" s="1200"/>
      <c r="G78" s="1201"/>
      <c r="I78" s="159"/>
      <c r="K78" s="163"/>
      <c r="L78" s="174"/>
      <c r="M78" s="270" t="s">
        <v>1008</v>
      </c>
      <c r="N78" s="164"/>
      <c r="O78" s="164"/>
    </row>
    <row r="79" spans="1:15">
      <c r="A79" s="157"/>
      <c r="C79" s="158" t="str">
        <f>"S14="&amp;C78</f>
        <v>S14=</v>
      </c>
      <c r="I79" s="159"/>
      <c r="K79" s="163"/>
      <c r="L79" s="174"/>
      <c r="M79" s="270" t="s">
        <v>1009</v>
      </c>
      <c r="N79" s="164"/>
      <c r="O79" s="164"/>
    </row>
    <row r="80" spans="1:15">
      <c r="A80" s="157" t="s">
        <v>460</v>
      </c>
      <c r="C80" s="1199"/>
      <c r="D80" s="1200"/>
      <c r="E80" s="1200"/>
      <c r="F80" s="1200"/>
      <c r="G80" s="1201"/>
      <c r="I80" s="159"/>
      <c r="K80" s="163"/>
      <c r="L80" s="174"/>
      <c r="M80" s="3" t="s">
        <v>1010</v>
      </c>
      <c r="N80" s="164"/>
      <c r="O80" s="164"/>
    </row>
    <row r="81" spans="1:16">
      <c r="A81" s="157"/>
      <c r="C81" s="158" t="str">
        <f>"S15="&amp;C80</f>
        <v>S15=</v>
      </c>
      <c r="I81" s="159"/>
      <c r="K81" s="163"/>
      <c r="L81" s="174"/>
      <c r="M81" s="3" t="s">
        <v>1011</v>
      </c>
      <c r="N81" s="164"/>
      <c r="O81" s="164"/>
    </row>
    <row r="82" spans="1:16">
      <c r="A82" s="157" t="s">
        <v>222</v>
      </c>
      <c r="C82" s="1199"/>
      <c r="D82" s="1200"/>
      <c r="E82" s="1200"/>
      <c r="F82" s="1200"/>
      <c r="G82" s="1201"/>
      <c r="I82" s="159"/>
      <c r="K82" s="163"/>
      <c r="L82" s="174"/>
      <c r="M82" s="3" t="s">
        <v>1012</v>
      </c>
      <c r="N82" s="164"/>
      <c r="O82" s="164"/>
    </row>
    <row r="83" spans="1:16" ht="13.8" thickBot="1">
      <c r="A83" s="212"/>
      <c r="B83" s="162"/>
      <c r="C83" s="193" t="str">
        <f>"S16="&amp;C82</f>
        <v>S16=</v>
      </c>
      <c r="D83" s="211"/>
      <c r="E83" s="211"/>
      <c r="F83" s="211"/>
      <c r="G83" s="211"/>
      <c r="H83" s="162"/>
      <c r="I83" s="210"/>
      <c r="J83" s="162"/>
      <c r="K83" s="161"/>
      <c r="L83" s="209"/>
      <c r="M83" s="164"/>
      <c r="N83" s="164"/>
      <c r="O83" s="164"/>
    </row>
    <row r="84" spans="1:16">
      <c r="A84" s="163"/>
      <c r="B84" s="172"/>
      <c r="I84" s="159"/>
      <c r="K84" s="163"/>
      <c r="M84" s="164"/>
      <c r="N84" s="164"/>
      <c r="O84" s="164"/>
    </row>
    <row r="85" spans="1:16" ht="13.8" thickBot="1">
      <c r="A85" s="163"/>
      <c r="B85" s="172"/>
      <c r="I85" s="159"/>
      <c r="K85" s="163"/>
      <c r="M85" s="164"/>
      <c r="N85" s="164"/>
      <c r="O85" s="164"/>
    </row>
    <row r="86" spans="1:16">
      <c r="A86" s="214"/>
      <c r="B86" s="197"/>
      <c r="C86" s="167"/>
      <c r="D86" s="167"/>
      <c r="E86" s="167"/>
      <c r="F86" s="167"/>
      <c r="G86" s="167"/>
      <c r="H86" s="167"/>
      <c r="I86" s="196"/>
      <c r="J86" s="167"/>
      <c r="K86" s="195"/>
      <c r="L86" s="190"/>
    </row>
    <row r="87" spans="1:16">
      <c r="A87" s="1016" t="s">
        <v>410</v>
      </c>
      <c r="B87" s="172"/>
      <c r="C87" s="1199">
        <v>7200</v>
      </c>
      <c r="D87" s="1200"/>
      <c r="E87" s="1200"/>
      <c r="F87" s="1200"/>
      <c r="G87" s="1201"/>
      <c r="I87" s="159"/>
      <c r="K87" s="163"/>
      <c r="L87" s="174"/>
      <c r="M87" s="1228" t="s">
        <v>411</v>
      </c>
      <c r="N87" s="1229"/>
      <c r="O87" s="1229"/>
    </row>
    <row r="88" spans="1:16">
      <c r="A88" s="1016"/>
      <c r="B88" s="172"/>
      <c r="C88" s="158" t="str">
        <f>"S17="&amp;DEC2HEX(C87,4)</f>
        <v>S17=1C20</v>
      </c>
      <c r="I88" s="159"/>
      <c r="K88" s="163"/>
      <c r="L88" s="174"/>
      <c r="M88" s="156" t="s">
        <v>758</v>
      </c>
      <c r="O88" s="156">
        <v>3600</v>
      </c>
      <c r="P88" s="156" t="s">
        <v>412</v>
      </c>
    </row>
    <row r="89" spans="1:16">
      <c r="A89" s="1016" t="s">
        <v>461</v>
      </c>
      <c r="B89" s="172"/>
      <c r="C89" s="1221"/>
      <c r="D89" s="1221"/>
      <c r="E89" s="1221"/>
      <c r="F89" s="1221"/>
      <c r="G89" s="1221"/>
      <c r="I89" s="159"/>
      <c r="K89" s="163"/>
      <c r="L89" s="174"/>
      <c r="M89" s="156" t="s">
        <v>759</v>
      </c>
      <c r="O89" s="156">
        <v>7700</v>
      </c>
      <c r="P89" s="156" t="s">
        <v>412</v>
      </c>
    </row>
    <row r="90" spans="1:16">
      <c r="A90" s="1016"/>
      <c r="B90" s="172"/>
      <c r="C90" s="1017" t="str">
        <f>"S21="&amp;C89</f>
        <v>S21=</v>
      </c>
      <c r="I90" s="159"/>
      <c r="K90" s="163"/>
      <c r="L90" s="174"/>
      <c r="M90" s="156" t="s">
        <v>760</v>
      </c>
      <c r="O90" s="156">
        <v>17500</v>
      </c>
      <c r="P90" s="156" t="s">
        <v>412</v>
      </c>
    </row>
    <row r="91" spans="1:16">
      <c r="A91" s="1016" t="s">
        <v>1013</v>
      </c>
      <c r="B91" s="172"/>
      <c r="C91" s="1199">
        <v>80084</v>
      </c>
      <c r="D91" s="1200"/>
      <c r="E91" s="1200"/>
      <c r="F91" s="1200"/>
      <c r="G91" s="1201"/>
      <c r="I91" s="159"/>
      <c r="K91" s="163"/>
      <c r="L91" s="174"/>
      <c r="M91" s="156" t="s">
        <v>761</v>
      </c>
      <c r="N91" s="164"/>
      <c r="O91" s="156">
        <v>7200</v>
      </c>
    </row>
    <row r="92" spans="1:16" ht="13.8" thickBot="1">
      <c r="A92" s="1018"/>
      <c r="B92" s="200"/>
      <c r="C92" s="193" t="str">
        <f>"S22="&amp;C91</f>
        <v>S22=80084</v>
      </c>
      <c r="D92" s="162"/>
      <c r="E92" s="162"/>
      <c r="F92" s="162"/>
      <c r="G92" s="162"/>
      <c r="H92" s="162"/>
      <c r="I92" s="210"/>
      <c r="J92" s="162"/>
      <c r="K92" s="161"/>
      <c r="L92" s="209"/>
      <c r="M92" s="164"/>
      <c r="N92" s="164"/>
      <c r="O92" s="164"/>
    </row>
    <row r="93" spans="1:16" ht="13.8" thickBot="1">
      <c r="A93" s="164"/>
      <c r="B93" s="205"/>
      <c r="C93" s="204"/>
      <c r="D93" s="164"/>
      <c r="E93" s="164"/>
      <c r="F93" s="164"/>
      <c r="G93" s="164"/>
      <c r="H93" s="164"/>
      <c r="I93" s="164"/>
      <c r="J93" s="201"/>
      <c r="K93" s="201"/>
      <c r="L93" s="164"/>
      <c r="M93" s="164"/>
      <c r="N93" s="164"/>
      <c r="O93" s="164"/>
    </row>
    <row r="94" spans="1:16" ht="17.399999999999999">
      <c r="A94" s="1203" t="s">
        <v>415</v>
      </c>
      <c r="B94" s="203"/>
      <c r="C94" s="167"/>
      <c r="D94" s="167"/>
      <c r="E94" s="167"/>
      <c r="F94" s="167"/>
      <c r="G94" s="167"/>
      <c r="H94" s="167"/>
      <c r="I94" s="167"/>
      <c r="J94" s="167"/>
      <c r="K94" s="167"/>
      <c r="L94" s="177"/>
      <c r="M94" s="164"/>
      <c r="N94" s="164"/>
      <c r="O94" s="164"/>
    </row>
    <row r="95" spans="1:16">
      <c r="A95" s="1225"/>
      <c r="B95" s="156" t="s">
        <v>416</v>
      </c>
      <c r="C95" s="165">
        <v>0</v>
      </c>
      <c r="D95" s="156" t="s">
        <v>417</v>
      </c>
      <c r="E95" s="164"/>
      <c r="F95" s="164"/>
      <c r="G95" s="164"/>
      <c r="H95" s="164"/>
      <c r="I95" s="164"/>
      <c r="J95" s="201"/>
      <c r="K95" s="201"/>
      <c r="L95" s="183"/>
      <c r="M95" s="164"/>
      <c r="N95" s="164"/>
      <c r="O95" s="164"/>
    </row>
    <row r="96" spans="1:16" ht="13.8" thickBot="1">
      <c r="A96" s="1226"/>
      <c r="B96" s="200" t="s">
        <v>418</v>
      </c>
      <c r="C96" s="161" t="str">
        <f>"S20=" &amp;DEC2HEX( (ROUND(200*C95/5,0)),2)</f>
        <v>S20=00</v>
      </c>
      <c r="D96" s="170"/>
      <c r="E96" s="170"/>
      <c r="F96" s="170"/>
      <c r="G96" s="170"/>
      <c r="H96" s="170"/>
      <c r="I96" s="170"/>
      <c r="J96" s="199"/>
      <c r="K96" s="199"/>
      <c r="L96" s="169"/>
      <c r="M96" s="164"/>
      <c r="N96" s="164"/>
      <c r="O96" s="164"/>
    </row>
    <row r="97" spans="1:15" ht="13.8" thickBot="1">
      <c r="A97" s="164"/>
      <c r="B97" s="205"/>
      <c r="C97" s="204"/>
      <c r="D97" s="164"/>
      <c r="E97" s="164"/>
      <c r="F97" s="164"/>
      <c r="G97" s="164"/>
      <c r="H97" s="164"/>
      <c r="I97" s="164"/>
      <c r="J97" s="201"/>
      <c r="K97" s="201"/>
      <c r="L97" s="164"/>
      <c r="M97" s="164"/>
      <c r="N97" s="164"/>
      <c r="O97" s="164"/>
    </row>
    <row r="98" spans="1:15" ht="18" customHeight="1">
      <c r="A98" s="1203" t="s">
        <v>463</v>
      </c>
      <c r="B98" s="203"/>
      <c r="C98" s="167"/>
      <c r="D98" s="167"/>
      <c r="E98" s="167"/>
      <c r="F98" s="167"/>
      <c r="G98" s="167"/>
      <c r="H98" s="167"/>
      <c r="I98" s="167"/>
      <c r="J98" s="167"/>
      <c r="K98" s="167"/>
      <c r="L98" s="177"/>
      <c r="M98" s="164"/>
      <c r="N98" s="164"/>
      <c r="O98" s="164"/>
    </row>
    <row r="99" spans="1:15">
      <c r="A99" s="1225"/>
      <c r="B99" s="156" t="s">
        <v>420</v>
      </c>
      <c r="C99" s="165">
        <v>5</v>
      </c>
      <c r="D99" s="156" t="s">
        <v>421</v>
      </c>
      <c r="E99" s="164"/>
      <c r="F99" s="164"/>
      <c r="G99" s="164"/>
      <c r="H99" s="164"/>
      <c r="I99" s="164"/>
      <c r="J99" s="202">
        <f>(ROUND(200*C99/5,0))</f>
        <v>200</v>
      </c>
      <c r="K99" s="201"/>
      <c r="L99" s="183"/>
      <c r="M99" s="164"/>
      <c r="N99" s="164"/>
      <c r="O99" s="164"/>
    </row>
    <row r="100" spans="1:15" ht="13.8" thickBot="1">
      <c r="A100" s="1226"/>
      <c r="B100" s="200" t="s">
        <v>418</v>
      </c>
      <c r="C100" s="161" t="str">
        <f>"S18=" &amp;DEC2HEX( (ROUND(200*C99/5,0)),2)</f>
        <v>S18=C8</v>
      </c>
      <c r="D100" s="170"/>
      <c r="E100" s="170"/>
      <c r="F100" s="170"/>
      <c r="G100" s="170"/>
      <c r="H100" s="170"/>
      <c r="I100" s="170"/>
      <c r="J100" s="199"/>
      <c r="K100" s="199"/>
      <c r="L100" s="169"/>
      <c r="M100" s="164"/>
      <c r="N100" s="164"/>
      <c r="O100" s="164"/>
    </row>
    <row r="101" spans="1:15" ht="13.8" thickBot="1">
      <c r="A101" s="164"/>
      <c r="B101" s="205"/>
      <c r="C101" s="204"/>
      <c r="D101" s="164"/>
      <c r="E101" s="164"/>
      <c r="F101" s="164"/>
      <c r="G101" s="164"/>
      <c r="H101" s="164"/>
      <c r="I101" s="164"/>
      <c r="J101" s="201"/>
      <c r="K101" s="201"/>
      <c r="L101" s="164"/>
      <c r="M101" s="164"/>
      <c r="N101" s="164"/>
      <c r="O101" s="164"/>
    </row>
    <row r="102" spans="1:15">
      <c r="A102" s="195"/>
      <c r="B102" s="197"/>
      <c r="C102" s="1227"/>
      <c r="D102" s="1227"/>
      <c r="E102" s="1227"/>
      <c r="F102" s="1227"/>
      <c r="G102" s="1227"/>
      <c r="H102" s="167"/>
      <c r="I102" s="196"/>
      <c r="J102" s="167"/>
      <c r="K102" s="195"/>
      <c r="L102" s="190"/>
      <c r="M102" s="164"/>
      <c r="N102" s="164"/>
      <c r="O102" s="164"/>
    </row>
    <row r="103" spans="1:15">
      <c r="A103" s="1204" t="s">
        <v>464</v>
      </c>
      <c r="B103" s="156" t="s">
        <v>334</v>
      </c>
      <c r="C103" s="165">
        <v>1</v>
      </c>
      <c r="I103" s="159"/>
      <c r="K103" s="163"/>
      <c r="L103" s="174"/>
      <c r="M103" s="164"/>
      <c r="N103" s="164"/>
      <c r="O103" s="164"/>
    </row>
    <row r="104" spans="1:15">
      <c r="A104" s="1204"/>
      <c r="B104" s="156" t="s">
        <v>335</v>
      </c>
      <c r="C104" s="165">
        <v>0</v>
      </c>
      <c r="I104" s="159"/>
      <c r="K104" s="163"/>
      <c r="L104" s="174"/>
      <c r="M104" s="164"/>
      <c r="N104" s="164"/>
      <c r="O104" s="164"/>
    </row>
    <row r="105" spans="1:15">
      <c r="A105" s="1204"/>
      <c r="B105" s="156" t="s">
        <v>465</v>
      </c>
      <c r="C105" s="165">
        <v>0</v>
      </c>
      <c r="I105" s="159"/>
      <c r="K105" s="163"/>
      <c r="L105" s="174"/>
      <c r="M105" s="164"/>
      <c r="N105" s="164"/>
      <c r="O105" s="164"/>
    </row>
    <row r="106" spans="1:15">
      <c r="A106" s="1204"/>
      <c r="B106" s="232" t="s">
        <v>337</v>
      </c>
      <c r="C106" s="266">
        <v>0</v>
      </c>
      <c r="I106" s="159"/>
      <c r="K106" s="163"/>
      <c r="L106" s="174"/>
      <c r="M106" s="164"/>
      <c r="N106" s="164"/>
      <c r="O106" s="164"/>
    </row>
    <row r="107" spans="1:15">
      <c r="A107" s="1204"/>
      <c r="B107" s="1005" t="s">
        <v>338</v>
      </c>
      <c r="C107" s="1006">
        <v>0</v>
      </c>
      <c r="E107" s="188" t="str">
        <f>C110&amp;C109&amp;C108&amp;C107&amp;C106&amp;C105&amp;C104&amp;C103</f>
        <v>00000001</v>
      </c>
      <c r="H107" s="188" t="str">
        <f>BIN2HEX(E107,2)</f>
        <v>01</v>
      </c>
      <c r="I107" s="159"/>
      <c r="K107" s="163"/>
      <c r="L107" s="174"/>
      <c r="M107" s="164"/>
      <c r="N107" s="164"/>
      <c r="O107" s="164"/>
    </row>
    <row r="108" spans="1:15">
      <c r="A108" s="1204"/>
      <c r="B108" s="1005" t="s">
        <v>339</v>
      </c>
      <c r="C108" s="1006">
        <v>0</v>
      </c>
      <c r="I108" s="159"/>
      <c r="K108" s="163"/>
      <c r="L108" s="174"/>
      <c r="M108" s="164"/>
      <c r="N108" s="164"/>
      <c r="O108" s="164"/>
    </row>
    <row r="109" spans="1:15">
      <c r="A109" s="1204"/>
      <c r="B109" s="1005" t="s">
        <v>340</v>
      </c>
      <c r="C109" s="1006">
        <v>0</v>
      </c>
      <c r="I109" s="159"/>
      <c r="K109" s="163"/>
      <c r="L109" s="174"/>
      <c r="M109" s="164"/>
      <c r="N109" s="164"/>
      <c r="O109" s="164"/>
    </row>
    <row r="110" spans="1:15">
      <c r="A110" s="1204"/>
      <c r="B110" s="1005" t="s">
        <v>341</v>
      </c>
      <c r="C110" s="1006">
        <v>0</v>
      </c>
      <c r="I110" s="159"/>
      <c r="K110" s="163"/>
      <c r="L110" s="174"/>
      <c r="M110" s="164"/>
      <c r="N110" s="164"/>
      <c r="O110" s="164"/>
    </row>
    <row r="111" spans="1:15">
      <c r="A111" s="163"/>
      <c r="B111" s="172"/>
      <c r="C111" s="184" t="str">
        <f>"S19="&amp;H107</f>
        <v>S19=01</v>
      </c>
      <c r="I111" s="159"/>
      <c r="K111" s="163"/>
      <c r="L111" s="174"/>
      <c r="M111" s="164"/>
      <c r="N111" s="164"/>
      <c r="O111" s="164"/>
    </row>
    <row r="112" spans="1:15" ht="13.8" thickBot="1">
      <c r="A112" s="171"/>
      <c r="B112" s="170"/>
      <c r="C112" s="170"/>
      <c r="D112" s="170"/>
      <c r="E112" s="170"/>
      <c r="F112" s="170"/>
      <c r="G112" s="170"/>
      <c r="H112" s="170"/>
      <c r="I112" s="170"/>
      <c r="J112" s="170"/>
      <c r="K112" s="170"/>
      <c r="L112" s="169"/>
      <c r="M112" s="164"/>
      <c r="N112" s="164"/>
      <c r="O112" s="164"/>
    </row>
    <row r="113" spans="1:15" ht="13.8" thickBot="1"/>
    <row r="114" spans="1:15">
      <c r="A114" s="191"/>
      <c r="B114" s="167"/>
      <c r="C114" s="167"/>
      <c r="D114" s="167"/>
      <c r="E114" s="167"/>
      <c r="F114" s="167"/>
      <c r="G114" s="167"/>
      <c r="H114" s="167"/>
      <c r="I114" s="167"/>
      <c r="J114" s="167"/>
      <c r="K114" s="167"/>
      <c r="L114" s="190"/>
    </row>
    <row r="115" spans="1:15" ht="12.9" customHeight="1">
      <c r="A115" s="1016" t="s">
        <v>466</v>
      </c>
      <c r="B115" s="172"/>
      <c r="C115" s="1221"/>
      <c r="D115" s="1221"/>
      <c r="E115" s="1221"/>
      <c r="F115" s="1221"/>
      <c r="G115" s="1221"/>
      <c r="I115" s="159"/>
      <c r="K115" s="163"/>
      <c r="L115" s="174"/>
    </row>
    <row r="116" spans="1:15" ht="12.9" customHeight="1">
      <c r="A116" s="1016"/>
      <c r="B116" s="172"/>
      <c r="C116" s="158" t="str">
        <f>"S25=00"</f>
        <v>S25=00</v>
      </c>
      <c r="I116" s="159"/>
      <c r="K116" s="163"/>
      <c r="L116" s="174"/>
    </row>
    <row r="117" spans="1:15" ht="12.9" customHeight="1" thickBot="1">
      <c r="A117" s="171"/>
      <c r="B117" s="170"/>
      <c r="C117" s="170"/>
      <c r="D117" s="170"/>
      <c r="E117" s="170"/>
      <c r="F117" s="170"/>
      <c r="G117" s="170"/>
      <c r="H117" s="170"/>
      <c r="I117" s="170"/>
      <c r="J117" s="170"/>
      <c r="K117" s="170"/>
      <c r="L117" s="169"/>
      <c r="M117" s="156" t="str">
        <f>D120&amp;E120&amp;F120&amp;G120&amp;H120&amp;I120&amp;J120&amp;K120</f>
        <v/>
      </c>
    </row>
    <row r="118" spans="1:15" ht="12.9" customHeight="1" thickBot="1">
      <c r="A118" s="192"/>
      <c r="B118" s="192"/>
      <c r="C118" s="192"/>
      <c r="D118" s="192"/>
      <c r="E118" s="192"/>
      <c r="F118" s="192"/>
      <c r="G118" s="192"/>
      <c r="H118" s="192"/>
      <c r="I118" s="192"/>
      <c r="J118" s="192"/>
    </row>
    <row r="119" spans="1:15" ht="12.9" customHeight="1">
      <c r="A119" s="191"/>
      <c r="B119" s="167"/>
      <c r="C119" s="167"/>
      <c r="D119" s="167"/>
      <c r="E119" s="167"/>
      <c r="F119" s="167"/>
      <c r="G119" s="167"/>
      <c r="H119" s="167"/>
      <c r="I119" s="167"/>
      <c r="J119" s="167"/>
      <c r="K119" s="167"/>
      <c r="L119" s="190"/>
      <c r="M119" s="187"/>
      <c r="N119" s="184"/>
      <c r="O119" s="184"/>
    </row>
    <row r="120" spans="1:15" ht="12.9" customHeight="1">
      <c r="A120" s="1204" t="s">
        <v>223</v>
      </c>
      <c r="B120" s="1019" t="s">
        <v>342</v>
      </c>
      <c r="C120" s="237">
        <v>0</v>
      </c>
      <c r="D120" s="189"/>
      <c r="E120" s="189"/>
      <c r="F120" s="189"/>
      <c r="G120" s="189"/>
      <c r="H120" s="189"/>
      <c r="I120" s="189"/>
      <c r="J120" s="181"/>
      <c r="K120" s="181"/>
      <c r="L120" s="174"/>
      <c r="M120" s="188" t="str">
        <f>"Ratiometric span from "&amp;C95&amp;"Volts to "&amp;C99&amp;"Volts, "</f>
        <v xml:space="preserve">Ratiometric span from 0Volts to 5Volts, </v>
      </c>
      <c r="N120" s="184"/>
      <c r="O120" s="184"/>
    </row>
    <row r="121" spans="1:15" ht="12.9" customHeight="1">
      <c r="A121" s="1204"/>
      <c r="B121" s="156" t="s">
        <v>343</v>
      </c>
      <c r="C121" s="165">
        <v>0</v>
      </c>
      <c r="L121" s="174"/>
      <c r="M121" s="188" t="str">
        <f>IF(C127=1,"Raw ADC value",M120&amp;IF(C125=0,"Inverted Output, ","Normal Output, ")&amp;IF(C126=0,"Low Resolution","High Resolution"))</f>
        <v>Raw ADC value</v>
      </c>
      <c r="N121" s="184"/>
      <c r="O121" s="184"/>
    </row>
    <row r="122" spans="1:15" ht="12.9" customHeight="1">
      <c r="A122" s="1204"/>
      <c r="B122" s="156" t="s">
        <v>344</v>
      </c>
      <c r="C122" s="165">
        <v>0</v>
      </c>
      <c r="L122" s="174"/>
      <c r="M122" s="187"/>
      <c r="N122" s="184"/>
      <c r="O122" s="184"/>
    </row>
    <row r="123" spans="1:15" ht="12.9" customHeight="1">
      <c r="A123" s="1204"/>
      <c r="B123" s="1005" t="s">
        <v>762</v>
      </c>
      <c r="C123" s="1006">
        <v>0</v>
      </c>
      <c r="E123" s="188"/>
      <c r="F123" s="188"/>
      <c r="G123" s="188"/>
      <c r="H123" s="188"/>
      <c r="I123" s="188"/>
      <c r="J123" s="188"/>
      <c r="L123" s="174"/>
      <c r="M123" s="187"/>
      <c r="N123" s="184"/>
      <c r="O123" s="184"/>
    </row>
    <row r="124" spans="1:15" ht="12.9" customHeight="1">
      <c r="A124" s="1204"/>
      <c r="B124" s="156" t="s">
        <v>467</v>
      </c>
      <c r="C124" s="165">
        <v>0</v>
      </c>
      <c r="E124" s="188" t="str">
        <f>C127&amp;C126&amp;C125&amp;C124&amp;C123&amp;C122&amp;C121&amp;C120</f>
        <v>10000000</v>
      </c>
      <c r="F124" s="188"/>
      <c r="G124" s="188"/>
      <c r="H124" s="188" t="str">
        <f>BIN2HEX(E124,2)</f>
        <v>80</v>
      </c>
      <c r="I124" s="188"/>
      <c r="J124" s="188"/>
      <c r="L124" s="174"/>
      <c r="M124" s="187"/>
      <c r="N124" s="184"/>
      <c r="O124" s="184"/>
    </row>
    <row r="125" spans="1:15" ht="12.9" customHeight="1">
      <c r="A125" s="1204"/>
      <c r="B125" s="156" t="s">
        <v>427</v>
      </c>
      <c r="C125" s="165">
        <v>0</v>
      </c>
      <c r="E125" s="1222" t="s">
        <v>428</v>
      </c>
      <c r="F125" s="1223"/>
      <c r="G125" s="1223"/>
      <c r="H125" s="1223"/>
      <c r="I125" s="1223"/>
      <c r="J125" s="1223"/>
      <c r="K125" s="1223"/>
      <c r="L125" s="174"/>
      <c r="M125" s="187"/>
      <c r="N125" s="184"/>
      <c r="O125" s="184"/>
    </row>
    <row r="126" spans="1:15" ht="12.9" customHeight="1">
      <c r="A126" s="1204"/>
      <c r="B126" s="156" t="s">
        <v>429</v>
      </c>
      <c r="C126" s="165">
        <v>0</v>
      </c>
      <c r="E126" s="1222"/>
      <c r="F126" s="1223"/>
      <c r="G126" s="1223"/>
      <c r="H126" s="1223"/>
      <c r="I126" s="1223"/>
      <c r="J126" s="1223"/>
      <c r="K126" s="1223"/>
      <c r="L126" s="174"/>
      <c r="M126" s="187"/>
      <c r="N126" s="184"/>
      <c r="O126" s="184"/>
    </row>
    <row r="127" spans="1:15" ht="12.9" customHeight="1">
      <c r="A127" s="1204"/>
      <c r="B127" s="156" t="s">
        <v>430</v>
      </c>
      <c r="C127" s="165">
        <v>1</v>
      </c>
      <c r="E127" s="1222"/>
      <c r="F127" s="1223"/>
      <c r="G127" s="1223"/>
      <c r="H127" s="1223"/>
      <c r="I127" s="1223"/>
      <c r="J127" s="1223"/>
      <c r="K127" s="1223"/>
      <c r="L127" s="174"/>
      <c r="M127" s="1224"/>
      <c r="N127" s="1224"/>
      <c r="O127" s="1224"/>
    </row>
    <row r="128" spans="1:15" ht="12.9" customHeight="1">
      <c r="A128" s="186"/>
      <c r="B128" s="185" t="str">
        <f>"ADC1 will return " &amp;IF(C127=1,"Raw ADC value",M120&amp;IF(C125=0,"Inverted Output, ","Normal Output, ")&amp;IF(C126=0,"Low Resolution","High Resolution"))</f>
        <v>ADC1 will return Raw ADC value</v>
      </c>
      <c r="C128" s="184" t="str">
        <f>"S26="&amp;H124</f>
        <v>S26=80</v>
      </c>
      <c r="D128" s="246" t="s">
        <v>763</v>
      </c>
      <c r="E128" s="164"/>
      <c r="F128" s="164"/>
      <c r="G128" s="164"/>
      <c r="H128" s="164"/>
      <c r="I128" s="164"/>
      <c r="J128" s="164"/>
      <c r="K128" s="164"/>
      <c r="L128" s="183"/>
      <c r="M128" s="164"/>
    </row>
    <row r="129" spans="1:15" ht="12.9" customHeight="1" thickBot="1">
      <c r="A129" s="171"/>
      <c r="B129" s="162"/>
      <c r="C129" s="182"/>
      <c r="D129" s="170"/>
      <c r="E129" s="170"/>
      <c r="F129" s="170"/>
      <c r="G129" s="170"/>
      <c r="H129" s="170"/>
      <c r="I129" s="170"/>
      <c r="J129" s="170"/>
      <c r="K129" s="170"/>
      <c r="L129" s="169"/>
      <c r="M129" s="164"/>
    </row>
    <row r="130" spans="1:15" ht="13.8" thickBot="1">
      <c r="A130" s="164"/>
      <c r="C130" s="181"/>
      <c r="D130" s="164"/>
      <c r="E130" s="164"/>
      <c r="F130" s="164"/>
      <c r="G130" s="164"/>
      <c r="H130" s="164"/>
      <c r="I130" s="164"/>
      <c r="J130" s="164"/>
      <c r="K130" s="164"/>
      <c r="L130" s="164"/>
      <c r="M130" s="164"/>
    </row>
    <row r="131" spans="1:15">
      <c r="A131" s="180"/>
      <c r="B131" s="167"/>
      <c r="C131" s="179"/>
      <c r="D131" s="178"/>
      <c r="E131" s="178"/>
      <c r="F131" s="178"/>
      <c r="G131" s="178"/>
      <c r="H131" s="178"/>
      <c r="I131" s="178"/>
      <c r="J131" s="178"/>
      <c r="K131" s="178"/>
      <c r="L131" s="177"/>
      <c r="M131" s="164"/>
    </row>
    <row r="132" spans="1:15">
      <c r="A132" s="1016" t="s">
        <v>468</v>
      </c>
      <c r="B132" s="172"/>
      <c r="C132" s="1221"/>
      <c r="D132" s="1221"/>
      <c r="E132" s="1221"/>
      <c r="F132" s="1221"/>
      <c r="G132" s="1221"/>
      <c r="I132" s="159"/>
      <c r="K132" s="163"/>
      <c r="L132" s="174"/>
      <c r="M132" s="164"/>
      <c r="N132" s="164"/>
      <c r="O132" s="164"/>
    </row>
    <row r="133" spans="1:15">
      <c r="A133" s="1016"/>
      <c r="B133" s="172"/>
      <c r="C133" s="158" t="str">
        <f>"S27=00"</f>
        <v>S27=00</v>
      </c>
      <c r="I133" s="159"/>
      <c r="K133" s="163"/>
      <c r="L133" s="174"/>
      <c r="M133" s="164"/>
      <c r="N133" s="164"/>
      <c r="O133" s="164"/>
    </row>
    <row r="134" spans="1:15" ht="13.8" thickBot="1">
      <c r="A134" s="171"/>
      <c r="B134" s="170"/>
      <c r="C134" s="170"/>
      <c r="D134" s="170"/>
      <c r="E134" s="170"/>
      <c r="F134" s="170"/>
      <c r="G134" s="170"/>
      <c r="H134" s="170"/>
      <c r="I134" s="170"/>
      <c r="J134" s="170"/>
      <c r="K134" s="170"/>
      <c r="L134" s="169"/>
      <c r="M134" s="164"/>
      <c r="N134" s="164"/>
      <c r="O134" s="164"/>
    </row>
    <row r="135" spans="1:15" ht="13.8" thickBot="1"/>
    <row r="136" spans="1:15">
      <c r="A136" s="1203" t="s">
        <v>764</v>
      </c>
      <c r="B136" s="197"/>
      <c r="C136" s="167"/>
      <c r="D136" s="167"/>
      <c r="E136" s="167"/>
      <c r="F136" s="167"/>
      <c r="G136" s="167"/>
      <c r="H136" s="167"/>
      <c r="I136" s="196"/>
      <c r="J136" s="167"/>
      <c r="K136" s="195"/>
      <c r="L136" s="190"/>
    </row>
    <row r="137" spans="1:15">
      <c r="A137" s="1204"/>
      <c r="B137" s="172" t="s">
        <v>278</v>
      </c>
      <c r="C137" s="194"/>
      <c r="I137" s="159"/>
      <c r="K137" s="163"/>
      <c r="L137" s="174"/>
    </row>
    <row r="138" spans="1:15" ht="13.8" thickBot="1">
      <c r="A138" s="1205"/>
      <c r="B138" s="170"/>
      <c r="C138" s="193" t="str">
        <f>"S28="</f>
        <v>S28=</v>
      </c>
      <c r="D138" s="170"/>
      <c r="E138" s="170"/>
      <c r="F138" s="170"/>
      <c r="G138" s="170"/>
      <c r="H138" s="170"/>
      <c r="I138" s="170"/>
      <c r="J138" s="170"/>
      <c r="K138" s="170"/>
      <c r="L138" s="169"/>
    </row>
    <row r="139" spans="1:15" ht="13.8" thickBot="1"/>
    <row r="140" spans="1:15">
      <c r="A140" s="191"/>
      <c r="B140" s="167"/>
      <c r="C140" s="167"/>
      <c r="D140" s="178"/>
      <c r="E140" s="178"/>
      <c r="F140" s="178"/>
      <c r="G140" s="178"/>
      <c r="H140" s="178"/>
      <c r="I140" s="178"/>
      <c r="J140" s="178"/>
      <c r="K140" s="178"/>
      <c r="L140" s="177"/>
    </row>
    <row r="141" spans="1:15">
      <c r="A141" s="1204" t="s">
        <v>765</v>
      </c>
      <c r="B141" s="1005" t="s">
        <v>766</v>
      </c>
      <c r="C141" s="266">
        <v>0</v>
      </c>
      <c r="D141" s="164"/>
      <c r="E141" s="164"/>
      <c r="F141" s="164"/>
      <c r="G141" s="164"/>
      <c r="H141" s="164"/>
      <c r="I141" s="164"/>
      <c r="J141" s="164"/>
      <c r="K141" s="164"/>
      <c r="L141" s="183"/>
    </row>
    <row r="142" spans="1:15">
      <c r="A142" s="1204"/>
      <c r="B142" s="1005" t="s">
        <v>767</v>
      </c>
      <c r="C142" s="266">
        <v>0</v>
      </c>
      <c r="D142" s="164"/>
      <c r="E142" s="164"/>
      <c r="F142" s="164"/>
      <c r="G142" s="164"/>
      <c r="H142" s="164"/>
      <c r="I142" s="164"/>
      <c r="J142" s="164"/>
      <c r="K142" s="164"/>
      <c r="L142" s="183"/>
    </row>
    <row r="143" spans="1:15">
      <c r="A143" s="1204"/>
      <c r="B143" s="1005" t="s">
        <v>768</v>
      </c>
      <c r="C143" s="266">
        <v>0</v>
      </c>
      <c r="D143" s="164"/>
      <c r="E143" s="164"/>
      <c r="F143" s="164"/>
      <c r="G143" s="164"/>
      <c r="H143" s="164"/>
      <c r="I143" s="164"/>
      <c r="J143" s="164"/>
      <c r="K143" s="164"/>
      <c r="L143" s="183"/>
    </row>
    <row r="144" spans="1:15">
      <c r="A144" s="1204"/>
      <c r="B144" s="156" t="s">
        <v>769</v>
      </c>
      <c r="C144" s="165">
        <v>0</v>
      </c>
      <c r="D144" s="159"/>
      <c r="E144" s="159"/>
      <c r="F144" s="159"/>
      <c r="G144" s="159"/>
      <c r="H144" s="159"/>
      <c r="I144" s="159"/>
      <c r="K144" s="163"/>
      <c r="L144" s="174"/>
    </row>
    <row r="145" spans="1:12">
      <c r="A145" s="1204"/>
      <c r="B145" s="156" t="s">
        <v>651</v>
      </c>
      <c r="C145" s="165">
        <v>0</v>
      </c>
      <c r="D145" s="159"/>
      <c r="E145" s="188" t="str">
        <f>C147&amp;C146&amp;DEC2BIN(C145,2)&amp;C144&amp;C143&amp;C142&amp;C141</f>
        <v>00000000</v>
      </c>
      <c r="F145" s="159"/>
      <c r="G145" s="159"/>
      <c r="H145" s="188" t="str">
        <f>BIN2HEX(E145,2)</f>
        <v>00</v>
      </c>
      <c r="I145" s="159"/>
      <c r="K145" s="163"/>
      <c r="L145" s="174"/>
    </row>
    <row r="146" spans="1:12">
      <c r="A146" s="1204"/>
      <c r="B146" s="1005" t="s">
        <v>340</v>
      </c>
      <c r="C146" s="266">
        <v>0</v>
      </c>
      <c r="D146" s="164"/>
      <c r="E146" s="164"/>
      <c r="F146" s="164"/>
      <c r="G146" s="164"/>
      <c r="H146" s="164"/>
      <c r="I146" s="164"/>
      <c r="J146" s="164"/>
      <c r="K146" s="164"/>
      <c r="L146" s="183"/>
    </row>
    <row r="147" spans="1:12">
      <c r="A147" s="1204"/>
      <c r="B147" s="1005" t="s">
        <v>341</v>
      </c>
      <c r="C147" s="266">
        <v>0</v>
      </c>
      <c r="L147" s="174"/>
    </row>
    <row r="148" spans="1:12">
      <c r="A148" s="186"/>
      <c r="B148" s="185"/>
      <c r="C148" s="184" t="str">
        <f>"S29="&amp;H145</f>
        <v>S29=00</v>
      </c>
      <c r="L148" s="174"/>
    </row>
    <row r="149" spans="1:12" ht="13.8" thickBot="1">
      <c r="A149" s="171"/>
      <c r="B149" s="162"/>
      <c r="C149" s="182"/>
      <c r="D149" s="162"/>
      <c r="E149" s="162"/>
      <c r="F149" s="162"/>
      <c r="G149" s="162"/>
      <c r="H149" s="162"/>
      <c r="I149" s="162"/>
      <c r="J149" s="162"/>
      <c r="K149" s="162"/>
      <c r="L149" s="209"/>
    </row>
  </sheetData>
  <mergeCells count="43">
    <mergeCell ref="A141:A147"/>
    <mergeCell ref="C115:G115"/>
    <mergeCell ref="A120:A127"/>
    <mergeCell ref="E125:K127"/>
    <mergeCell ref="M127:O127"/>
    <mergeCell ref="C132:G132"/>
    <mergeCell ref="A136:A138"/>
    <mergeCell ref="A103:A110"/>
    <mergeCell ref="C76:G76"/>
    <mergeCell ref="C78:G78"/>
    <mergeCell ref="C80:G80"/>
    <mergeCell ref="C82:G82"/>
    <mergeCell ref="C87:G87"/>
    <mergeCell ref="C89:G89"/>
    <mergeCell ref="C91:G91"/>
    <mergeCell ref="A94:A96"/>
    <mergeCell ref="A98:A100"/>
    <mergeCell ref="C102:G102"/>
    <mergeCell ref="M87:O87"/>
    <mergeCell ref="A50:A55"/>
    <mergeCell ref="A58:A62"/>
    <mergeCell ref="C68:G68"/>
    <mergeCell ref="C70:G70"/>
    <mergeCell ref="C72:G72"/>
    <mergeCell ref="C74:G74"/>
    <mergeCell ref="A26:A27"/>
    <mergeCell ref="A33:A38"/>
    <mergeCell ref="A41:A44"/>
    <mergeCell ref="A46:J46"/>
    <mergeCell ref="A47:A48"/>
    <mergeCell ref="C48:E48"/>
    <mergeCell ref="A22:A24"/>
    <mergeCell ref="B5:L5"/>
    <mergeCell ref="A7:J7"/>
    <mergeCell ref="A8:A10"/>
    <mergeCell ref="E8:K8"/>
    <mergeCell ref="J10:L10"/>
    <mergeCell ref="A12:J12"/>
    <mergeCell ref="A13:A15"/>
    <mergeCell ref="E13:K13"/>
    <mergeCell ref="A16:J16"/>
    <mergeCell ref="A18:A20"/>
    <mergeCell ref="E19:I20"/>
  </mergeCells>
  <conditionalFormatting sqref="O16">
    <cfRule type="expression" dxfId="252" priority="8" stopIfTrue="1">
      <formula>$O$15="x"</formula>
    </cfRule>
  </conditionalFormatting>
  <conditionalFormatting sqref="D18:J18 C22 C24">
    <cfRule type="expression" dxfId="251" priority="7" stopIfTrue="1">
      <formula>$C$26=1</formula>
    </cfRule>
  </conditionalFormatting>
  <conditionalFormatting sqref="I59:I61">
    <cfRule type="expression" dxfId="250" priority="5" stopIfTrue="1">
      <formula>$C$124=0</formula>
    </cfRule>
  </conditionalFormatting>
  <conditionalFormatting sqref="I62 I58">
    <cfRule type="expression" dxfId="249" priority="6" stopIfTrue="1">
      <formula>$C$124=0</formula>
    </cfRule>
  </conditionalFormatting>
  <conditionalFormatting sqref="C124">
    <cfRule type="expression" dxfId="248" priority="4" stopIfTrue="1">
      <formula>$D$62=1</formula>
    </cfRule>
  </conditionalFormatting>
  <conditionalFormatting sqref="F62">
    <cfRule type="expression" dxfId="247" priority="3" stopIfTrue="1">
      <formula>$C$124=1</formula>
    </cfRule>
  </conditionalFormatting>
  <conditionalFormatting sqref="F59:F61">
    <cfRule type="expression" dxfId="246" priority="2" stopIfTrue="1">
      <formula>$C$124=1</formula>
    </cfRule>
  </conditionalFormatting>
  <conditionalFormatting sqref="C128:D128">
    <cfRule type="expression" dxfId="245" priority="1">
      <formula>OR($C$126=1,$C$127=0)</formula>
    </cfRule>
  </conditionalFormatting>
  <dataValidations count="27">
    <dataValidation type="whole" errorStyle="warning" operator="notBetween" allowBlank="1" showInputMessage="1" errorTitle="ATTENTION" error="For pressure sensors it is higly recommended to disable this mode." sqref="C125" xr:uid="{35A4FAA6-9F9B-4E2D-9D35-74C016A7EB4A}">
      <formula1>0</formula1>
      <formula2>1</formula2>
    </dataValidation>
    <dataValidation type="whole" errorStyle="warning" allowBlank="1" showInputMessage="1" errorTitle="ATTENTION" error="For pressure sensors it is higly recommended to disable this mode." sqref="C126" xr:uid="{11696FFD-87A4-4078-A26F-BD39B9663606}">
      <formula1>0</formula1>
      <formula2>1</formula2>
    </dataValidation>
    <dataValidation type="whole" errorStyle="warning" allowBlank="1" showInputMessage="1" errorTitle="Pressure Sensor" error="For pressure sensors it is higly recommended to enable this mode." sqref="C127" xr:uid="{5546D744-A7F4-4989-A32A-F5818B17A645}">
      <formula1>0</formula1>
      <formula2>1</formula2>
    </dataValidation>
    <dataValidation type="textLength" allowBlank="1" showInputMessage="1" showErrorMessage="1" sqref="C89:G89 C91:G91" xr:uid="{8C0D0C82-3F01-43BA-B811-3E70E20EE1E3}">
      <formula1>0</formula1>
      <formula2>12</formula2>
    </dataValidation>
    <dataValidation type="whole" allowBlank="1" showInputMessage="1" showErrorMessage="1" sqref="C87:G87" xr:uid="{1E6D37AD-5C0D-4948-A613-8F74DF36D919}">
      <formula1>0</formula1>
      <formula2>9999</formula2>
    </dataValidation>
    <dataValidation type="whole" allowBlank="1" showInputMessage="1" showErrorMessage="1" sqref="C145 C32" xr:uid="{AD93A3B6-A569-40BF-A308-7AA667C6731E}">
      <formula1>0</formula1>
      <formula2>3</formula2>
    </dataValidation>
    <dataValidation type="whole" allowBlank="1" showInputMessage="1" showErrorMessage="1" sqref="C82:G82" xr:uid="{09E47F3D-36D7-4F2E-AEF6-24B3C4A251F9}">
      <formula1>0</formula1>
      <formula2>65535</formula2>
    </dataValidation>
    <dataValidation type="textLength" allowBlank="1" showInputMessage="1" showErrorMessage="1" sqref="C80:G80" xr:uid="{06F74329-7F94-48CC-AB34-DD6C5F640A0F}">
      <formula1>0</formula1>
      <formula2>40</formula2>
    </dataValidation>
    <dataValidation type="textLength" allowBlank="1" showInputMessage="1" showErrorMessage="1" sqref="C76:G76 C78:G78" xr:uid="{A284CE05-280D-42D8-B882-C354AF03B55A}">
      <formula1>0</formula1>
      <formula2>15</formula2>
    </dataValidation>
    <dataValidation type="textLength" allowBlank="1" showInputMessage="1" showErrorMessage="1" sqref="C72:G72" xr:uid="{61DF6D29-1244-4325-9D4B-BFC30A0E47F5}">
      <formula1>0</formula1>
      <formula2>6</formula2>
    </dataValidation>
    <dataValidation type="textLength" allowBlank="1" showInputMessage="1" showErrorMessage="1" sqref="C70:G70 C68:G68" xr:uid="{FDBB035D-0EB2-43A5-ADC1-080EB154E2F4}">
      <formula1>0</formula1>
      <formula2>18</formula2>
    </dataValidation>
    <dataValidation type="whole" allowBlank="1" showInputMessage="1" showErrorMessage="1" sqref="C47" xr:uid="{A76E93AB-5547-4F2D-9AA0-CE5AE6A39A4F}">
      <formula1>0</formula1>
      <formula2>14</formula2>
    </dataValidation>
    <dataValidation type="decimal" allowBlank="1" showInputMessage="1" showErrorMessage="1" sqref="C95" xr:uid="{517A8DDE-D5D1-4019-B3A1-3CEE507DA219}">
      <formula1>0</formula1>
      <formula2>5</formula2>
    </dataValidation>
    <dataValidation type="whole" allowBlank="1" showInputMessage="1" showErrorMessage="1" sqref="C20" xr:uid="{36AD4838-A505-4940-B46F-49BDE090993F}">
      <formula1>0</formula1>
      <formula2>59</formula2>
    </dataValidation>
    <dataValidation type="decimal" allowBlank="1" showInputMessage="1" showErrorMessage="1" sqref="C8" xr:uid="{EC201ABD-1F29-4079-932C-AF8F9F7EEFDB}">
      <formula1>0</formula1>
      <formula2>31</formula2>
    </dataValidation>
    <dataValidation type="whole" allowBlank="1" showInputMessage="1" showErrorMessage="1" sqref="C19" xr:uid="{A7FA52C7-B341-4F46-9982-BC7C3761A797}">
      <formula1>0</formula1>
      <formula2>23</formula2>
    </dataValidation>
    <dataValidation type="custom" allowBlank="1" showInputMessage="1" showErrorMessage="1" sqref="M15" xr:uid="{46BDCC85-49F4-4491-B399-243BE58220DD}">
      <formula1>"&gt;0,&lt;155"</formula1>
    </dataValidation>
    <dataValidation type="whole" allowBlank="1" showInputMessage="1" showErrorMessage="1" sqref="C13" xr:uid="{6AF29B20-480F-4CC1-B999-DA702CB97B44}">
      <formula1>0</formula1>
      <formula2>155</formula2>
    </dataValidation>
    <dataValidation type="whole" allowBlank="1" showInputMessage="1" showErrorMessage="1" sqref="C53 F53 I53" xr:uid="{C3B24BD4-BAF8-4FA6-B7A4-18A4F6A282E8}">
      <formula1>0</formula1>
      <formula2>15</formula2>
    </dataValidation>
    <dataValidation type="whole" allowBlank="1" showInputMessage="1" showErrorMessage="1" sqref="C54 F54 I54" xr:uid="{B236C0E1-081E-4650-A4E3-47F0E9EF5B03}">
      <formula1>0</formula1>
      <formula2>1023</formula2>
    </dataValidation>
    <dataValidation type="whole" allowBlank="1" showInputMessage="1" showErrorMessage="1" sqref="I59:I60 C9 C26:C27 F59:F60 C51:C52 F51:F52 I51:I52 C59:C60 C103:C110 C141:C144 C146:C147 C33:C38 C120:C124" xr:uid="{250FF3E6-EF38-4813-9F25-EC60DF87DCD4}">
      <formula1>0</formula1>
      <formula2>1</formula2>
    </dataValidation>
    <dataValidation type="whole" allowBlank="1" showInputMessage="1" showErrorMessage="1" sqref="I61" xr:uid="{1CA829FA-BE7C-4EF3-9D09-F750BE02F6D1}">
      <formula1>5</formula1>
      <formula2>63</formula2>
    </dataValidation>
    <dataValidation type="whole" operator="greaterThan" allowBlank="1" showInputMessage="1" showErrorMessage="1" sqref="C24" xr:uid="{E2603C95-39E5-406B-9953-B55F524984B3}">
      <formula1>C19 + C20/60</formula1>
    </dataValidation>
    <dataValidation type="decimal" allowBlank="1" showInputMessage="1" showErrorMessage="1" sqref="C99" xr:uid="{43087CA5-890D-4FC5-BA6A-CEC8C762DE2E}">
      <formula1>C95</formula1>
      <formula2>5</formula2>
    </dataValidation>
    <dataValidation type="custom" errorStyle="warning" allowBlank="1" showInputMessage="1" showErrorMessage="1" sqref="O14" xr:uid="{3B39B1F9-88F8-4916-801C-B8B20FC70DA2}">
      <formula1>IF(O13=0,0)</formula1>
    </dataValidation>
    <dataValidation type="whole" allowBlank="1" showInputMessage="1" showErrorMessage="1" sqref="C61 F61" xr:uid="{C84B9771-4514-40A0-8B05-6A5E58366096}">
      <formula1>0</formula1>
      <formula2>63</formula2>
    </dataValidation>
    <dataValidation type="list" allowBlank="1" showInputMessage="1" showErrorMessage="1" sqref="C74:G74" xr:uid="{374F99AF-57D0-43A1-B093-0DB00B943B81}">
      <formula1>$M$74:$M$83</formula1>
    </dataValidation>
  </dataValidations>
  <pageMargins left="0.75" right="0.75" top="1" bottom="1" header="0.5" footer="0.5"/>
  <pageSetup paperSize="9"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126BD-8119-4E56-B9F7-3FD04D57E2E8}">
  <sheetPr codeName="Sheet25"/>
  <dimension ref="A1:AL65537"/>
  <sheetViews>
    <sheetView showGridLines="0" zoomScaleNormal="100" workbookViewId="0">
      <pane ySplit="1" topLeftCell="A2" activePane="bottomLeft" state="frozen"/>
      <selection activeCell="B1" sqref="B1"/>
      <selection pane="bottomLeft" activeCell="I13" sqref="I13"/>
    </sheetView>
  </sheetViews>
  <sheetFormatPr defaultColWidth="0" defaultRowHeight="13.2"/>
  <cols>
    <col min="1" max="1" width="4.109375" style="954" customWidth="1"/>
    <col min="2" max="2" width="9.33203125" style="954" customWidth="1"/>
    <col min="3" max="3" width="9.5546875" style="954" customWidth="1"/>
    <col min="4" max="4" width="8.88671875" style="954" customWidth="1"/>
    <col min="5" max="5" width="8.6640625" style="954" customWidth="1"/>
    <col min="6" max="6" width="8.88671875" style="954" customWidth="1"/>
    <col min="7" max="7" width="6.44140625" style="998" customWidth="1"/>
    <col min="8" max="8" width="25.5546875" style="954" customWidth="1"/>
    <col min="9" max="9" width="14.88671875" style="954" bestFit="1" customWidth="1"/>
    <col min="10" max="10" width="4.33203125" style="954" customWidth="1"/>
    <col min="11" max="11" width="5.5546875" style="954" customWidth="1"/>
    <col min="12" max="12" width="5.6640625" style="954" customWidth="1"/>
    <col min="13" max="13" width="6" style="954" customWidth="1"/>
    <col min="14" max="15" width="9.109375" style="954" customWidth="1"/>
    <col min="16" max="16" width="3.88671875" style="954" customWidth="1"/>
    <col min="17" max="17" width="10.109375" style="954" bestFit="1" customWidth="1"/>
    <col min="18" max="27" width="9.109375" style="954" customWidth="1"/>
    <col min="28" max="35" width="0" style="156" hidden="1" customWidth="1"/>
    <col min="36" max="16384" width="0" style="156" hidden="1"/>
  </cols>
  <sheetData>
    <row r="1" spans="1:35" s="782" customFormat="1" ht="27.75" customHeight="1">
      <c r="A1" s="1129" t="s">
        <v>170</v>
      </c>
      <c r="B1" s="1130"/>
      <c r="C1" s="1130"/>
      <c r="D1" s="1130"/>
      <c r="E1" s="1130"/>
      <c r="F1" s="1130"/>
      <c r="G1" s="1130"/>
      <c r="H1" s="436" t="s">
        <v>1116</v>
      </c>
      <c r="I1" s="883"/>
      <c r="J1" s="884"/>
      <c r="K1" s="885"/>
      <c r="L1" s="885"/>
      <c r="M1" s="885"/>
      <c r="N1" s="885"/>
      <c r="O1" s="885"/>
      <c r="P1" s="885"/>
      <c r="Q1" s="885"/>
      <c r="R1" s="885"/>
      <c r="S1" s="885"/>
      <c r="T1" s="885"/>
      <c r="U1" s="885"/>
      <c r="V1" s="885"/>
      <c r="W1" s="885"/>
      <c r="X1" s="885"/>
      <c r="Y1" s="885"/>
      <c r="Z1" s="885"/>
      <c r="AA1" s="885"/>
    </row>
    <row r="2" spans="1:35" s="782" customFormat="1" ht="12.9" customHeight="1" thickBot="1">
      <c r="A2" s="1131" t="s">
        <v>258</v>
      </c>
      <c r="B2" s="1131"/>
      <c r="C2" s="1131"/>
      <c r="D2" s="1131"/>
      <c r="E2" s="1131"/>
      <c r="F2" s="1131"/>
      <c r="G2" s="886"/>
      <c r="H2" s="886"/>
      <c r="I2" s="886"/>
      <c r="J2" s="887"/>
      <c r="K2" s="1132" t="str">
        <f>H16</f>
        <v>Contact Reason</v>
      </c>
      <c r="L2" s="888" t="s">
        <v>303</v>
      </c>
      <c r="M2" s="889"/>
      <c r="N2" s="889"/>
      <c r="O2" s="890"/>
      <c r="P2" s="891" t="str">
        <f>MID($C16,1,1)</f>
        <v>0</v>
      </c>
      <c r="Q2" s="12"/>
      <c r="R2" s="12"/>
      <c r="W2" s="12"/>
      <c r="AC2" s="12"/>
      <c r="AD2" s="12"/>
      <c r="AE2" s="12"/>
      <c r="AF2" s="12"/>
    </row>
    <row r="3" spans="1:35" s="782" customFormat="1" ht="12.9" customHeight="1">
      <c r="A3" s="1131"/>
      <c r="B3" s="1131"/>
      <c r="C3" s="1131"/>
      <c r="D3" s="1131"/>
      <c r="E3" s="1131"/>
      <c r="F3" s="1131"/>
      <c r="G3" s="886"/>
      <c r="H3" s="886"/>
      <c r="I3" s="886"/>
      <c r="J3" s="887"/>
      <c r="K3" s="1133"/>
      <c r="L3" s="888" t="s">
        <v>172</v>
      </c>
      <c r="M3" s="889"/>
      <c r="N3" s="889"/>
      <c r="O3" s="890"/>
      <c r="P3" s="891" t="str">
        <f>MID($C16,2,1)</f>
        <v>0</v>
      </c>
      <c r="Q3" s="12"/>
      <c r="R3" s="1135" t="s">
        <v>304</v>
      </c>
      <c r="S3" s="1136"/>
      <c r="T3" s="1136"/>
      <c r="U3" s="1136"/>
      <c r="V3" s="1137"/>
      <c r="W3" s="1137"/>
      <c r="X3" s="1138"/>
      <c r="AC3" s="12"/>
      <c r="AD3" s="12"/>
      <c r="AE3" s="12"/>
      <c r="AF3" s="12"/>
    </row>
    <row r="4" spans="1:35" s="782" customFormat="1" ht="12.9" customHeight="1">
      <c r="A4" s="1131"/>
      <c r="B4" s="1131"/>
      <c r="C4" s="1131"/>
      <c r="D4" s="1131"/>
      <c r="E4" s="1131"/>
      <c r="F4" s="1131"/>
      <c r="G4" s="886"/>
      <c r="H4" s="886"/>
      <c r="I4" s="886"/>
      <c r="J4" s="887"/>
      <c r="K4" s="1133"/>
      <c r="L4" s="888" t="s">
        <v>173</v>
      </c>
      <c r="M4" s="889"/>
      <c r="N4" s="889"/>
      <c r="O4" s="890"/>
      <c r="P4" s="891" t="str">
        <f>MID($C16,3,1)</f>
        <v>0</v>
      </c>
      <c r="R4" s="1139"/>
      <c r="S4" s="1140"/>
      <c r="T4" s="1140"/>
      <c r="U4" s="1140"/>
      <c r="V4" s="1141"/>
      <c r="W4" s="1141"/>
      <c r="X4" s="1142"/>
      <c r="AC4" s="12"/>
      <c r="AD4" s="12"/>
      <c r="AE4" s="12"/>
      <c r="AF4" s="12"/>
    </row>
    <row r="5" spans="1:35" s="782" customFormat="1" ht="12.9" customHeight="1" thickBot="1">
      <c r="A5" s="1131"/>
      <c r="B5" s="1131"/>
      <c r="C5" s="1131"/>
      <c r="D5" s="1131"/>
      <c r="E5" s="1131"/>
      <c r="F5" s="1131"/>
      <c r="G5" s="886"/>
      <c r="H5" s="886"/>
      <c r="I5" s="886"/>
      <c r="J5" s="887"/>
      <c r="K5" s="1133"/>
      <c r="L5" s="888" t="s">
        <v>174</v>
      </c>
      <c r="M5" s="889"/>
      <c r="N5" s="889"/>
      <c r="O5" s="890"/>
      <c r="P5" s="891" t="str">
        <f>MID($C16,4,1)</f>
        <v>0</v>
      </c>
      <c r="R5" s="1143"/>
      <c r="S5" s="1144"/>
      <c r="T5" s="1144"/>
      <c r="U5" s="1144"/>
      <c r="V5" s="1145"/>
      <c r="W5" s="1145"/>
      <c r="X5" s="1146"/>
      <c r="AC5" s="12"/>
      <c r="AD5" s="12"/>
      <c r="AE5" s="12"/>
      <c r="AF5" s="12"/>
    </row>
    <row r="6" spans="1:35" s="782" customFormat="1" ht="12.9" customHeight="1">
      <c r="A6" s="1131"/>
      <c r="B6" s="1131"/>
      <c r="C6" s="1131"/>
      <c r="D6" s="1131"/>
      <c r="E6" s="1131"/>
      <c r="F6" s="1131"/>
      <c r="G6" s="886"/>
      <c r="H6" s="886"/>
      <c r="I6" s="886"/>
      <c r="K6" s="1133"/>
      <c r="L6" s="888" t="s">
        <v>177</v>
      </c>
      <c r="M6" s="889"/>
      <c r="N6" s="889"/>
      <c r="O6" s="890"/>
      <c r="P6" s="891" t="str">
        <f>MID($C16,5,1)</f>
        <v>0</v>
      </c>
      <c r="R6" s="12" t="s">
        <v>240</v>
      </c>
      <c r="AC6" s="12"/>
      <c r="AD6" s="12"/>
      <c r="AE6" s="12"/>
      <c r="AF6" s="12"/>
    </row>
    <row r="7" spans="1:35" s="782" customFormat="1" ht="12.9" customHeight="1">
      <c r="A7" s="1131"/>
      <c r="B7" s="1131"/>
      <c r="C7" s="1131"/>
      <c r="D7" s="1131"/>
      <c r="E7" s="1131"/>
      <c r="F7" s="1131"/>
      <c r="G7" s="886"/>
      <c r="I7" s="886"/>
      <c r="K7" s="1133"/>
      <c r="L7" s="888" t="s">
        <v>175</v>
      </c>
      <c r="M7" s="889"/>
      <c r="N7" s="889"/>
      <c r="O7" s="890"/>
      <c r="P7" s="891" t="str">
        <f>MID($C16,6,1)</f>
        <v>1</v>
      </c>
      <c r="R7" s="782" t="s">
        <v>235</v>
      </c>
      <c r="S7" s="782" t="s">
        <v>736</v>
      </c>
      <c r="AC7" s="12"/>
      <c r="AD7" s="12"/>
      <c r="AE7" s="12"/>
      <c r="AF7" s="12"/>
    </row>
    <row r="8" spans="1:35" s="782" customFormat="1" ht="12.9" customHeight="1" thickBot="1">
      <c r="A8" s="1131"/>
      <c r="B8" s="1131"/>
      <c r="C8" s="1131"/>
      <c r="D8" s="1131"/>
      <c r="E8" s="1131"/>
      <c r="F8" s="1131"/>
      <c r="G8" s="886"/>
      <c r="H8" s="886"/>
      <c r="I8" s="886"/>
      <c r="K8" s="1133"/>
      <c r="L8" s="888" t="s">
        <v>176</v>
      </c>
      <c r="M8" s="889"/>
      <c r="N8" s="889"/>
      <c r="O8" s="890"/>
      <c r="P8" s="891" t="str">
        <f>MID($C16,7,1)</f>
        <v>0</v>
      </c>
      <c r="R8" s="782" t="s">
        <v>236</v>
      </c>
      <c r="S8" s="782" t="s">
        <v>735</v>
      </c>
      <c r="AC8" s="12"/>
      <c r="AD8" s="12"/>
      <c r="AE8" s="12"/>
      <c r="AF8" s="12"/>
    </row>
    <row r="9" spans="1:35" s="782" customFormat="1" ht="12.9" customHeight="1">
      <c r="A9" s="1131"/>
      <c r="B9" s="1131"/>
      <c r="C9" s="1131"/>
      <c r="D9" s="1131"/>
      <c r="E9" s="1131"/>
      <c r="F9" s="1131"/>
      <c r="G9" s="892">
        <v>1</v>
      </c>
      <c r="H9" s="893" t="s">
        <v>162</v>
      </c>
      <c r="K9" s="1134"/>
      <c r="L9" s="888" t="s">
        <v>186</v>
      </c>
      <c r="M9" s="889"/>
      <c r="N9" s="889"/>
      <c r="O9" s="890"/>
      <c r="P9" s="891" t="str">
        <f>MID($C16,8,1)</f>
        <v>0</v>
      </c>
      <c r="R9" s="782" t="s">
        <v>737</v>
      </c>
      <c r="S9" s="782" t="s">
        <v>738</v>
      </c>
      <c r="AC9" s="12"/>
      <c r="AD9" s="12"/>
      <c r="AE9" s="12"/>
      <c r="AF9" s="12"/>
    </row>
    <row r="10" spans="1:35" s="782" customFormat="1" ht="12.9" customHeight="1" thickBot="1">
      <c r="A10" s="1131"/>
      <c r="B10" s="1131"/>
      <c r="C10" s="1131"/>
      <c r="D10" s="1131"/>
      <c r="E10" s="1131"/>
      <c r="F10" s="1131"/>
      <c r="G10" s="894"/>
      <c r="H10" s="895"/>
      <c r="I10" s="896"/>
      <c r="J10" s="896"/>
      <c r="K10" s="77"/>
      <c r="L10" s="14"/>
      <c r="M10" s="14"/>
      <c r="N10" s="14"/>
      <c r="O10" s="14"/>
      <c r="P10" s="14"/>
      <c r="R10" s="782" t="s">
        <v>237</v>
      </c>
      <c r="S10" s="782" t="s">
        <v>739</v>
      </c>
    </row>
    <row r="11" spans="1:35" s="782" customFormat="1" ht="12.9" customHeight="1">
      <c r="A11" s="1131"/>
      <c r="B11" s="1131"/>
      <c r="C11" s="1131"/>
      <c r="D11" s="1131"/>
      <c r="E11" s="1131"/>
      <c r="F11" s="1131"/>
      <c r="G11" s="897"/>
      <c r="K11" s="1132" t="str">
        <f>H17</f>
        <v>Alarm/ Status</v>
      </c>
      <c r="L11" s="888" t="s">
        <v>178</v>
      </c>
      <c r="M11" s="889"/>
      <c r="N11" s="889"/>
      <c r="O11" s="890"/>
      <c r="P11" s="891" t="str">
        <f>MID($C17,1,1)</f>
        <v>0</v>
      </c>
      <c r="Q11" s="12"/>
      <c r="R11" s="782" t="s">
        <v>238</v>
      </c>
      <c r="S11" s="898" t="s">
        <v>740</v>
      </c>
      <c r="T11" s="12"/>
      <c r="Z11" s="12"/>
      <c r="AA11" s="12"/>
    </row>
    <row r="12" spans="1:35" s="782" customFormat="1" ht="12.9" customHeight="1">
      <c r="A12" s="899"/>
      <c r="B12" s="900"/>
      <c r="D12" s="900"/>
      <c r="E12" s="900"/>
      <c r="F12" s="900"/>
      <c r="G12" s="897" t="s">
        <v>141</v>
      </c>
      <c r="K12" s="1133"/>
      <c r="L12" s="888" t="s">
        <v>179</v>
      </c>
      <c r="M12" s="889"/>
      <c r="N12" s="889"/>
      <c r="O12" s="890"/>
      <c r="P12" s="891" t="str">
        <f>MID($C17,2,1)</f>
        <v>0</v>
      </c>
      <c r="Q12" s="901"/>
      <c r="R12" s="782" t="s">
        <v>239</v>
      </c>
      <c r="S12" s="782" t="s">
        <v>741</v>
      </c>
      <c r="T12" s="12"/>
      <c r="Z12" s="12"/>
      <c r="AA12" s="12"/>
    </row>
    <row r="13" spans="1:35" s="782" customFormat="1" ht="12.9" customHeight="1">
      <c r="A13" s="782" t="str">
        <f t="shared" ref="A13:A29" si="0">MID($H$1,$G$9+2*G13,2)</f>
        <v>1B</v>
      </c>
      <c r="B13" s="902" t="str">
        <f t="shared" ref="B13:B29" si="1">HEX2BIN(A13,8)</f>
        <v>00011011</v>
      </c>
      <c r="C13" s="903">
        <f>HEX2DEC(A13)</f>
        <v>27</v>
      </c>
      <c r="D13" s="882"/>
      <c r="E13" s="882"/>
      <c r="F13" s="882"/>
      <c r="G13" s="897">
        <v>0</v>
      </c>
      <c r="H13" s="904" t="s">
        <v>142</v>
      </c>
      <c r="I13" s="905" t="str">
        <f>IF(C13=27,"TEK898 V2",IF(C13=28,"TEK898 V1"))</f>
        <v>TEK898 V2</v>
      </c>
      <c r="K13" s="1133"/>
      <c r="L13" s="888" t="s">
        <v>180</v>
      </c>
      <c r="M13" s="889"/>
      <c r="N13" s="889"/>
      <c r="O13" s="890"/>
      <c r="P13" s="891" t="str">
        <f>MID($C17,3,1)</f>
        <v>0</v>
      </c>
      <c r="Q13" s="901"/>
      <c r="S13" s="887"/>
      <c r="T13" s="901"/>
      <c r="Z13" s="901"/>
      <c r="AA13" s="901"/>
      <c r="AC13" s="906"/>
      <c r="AD13" s="12"/>
      <c r="AE13" s="12"/>
      <c r="AF13" s="12"/>
      <c r="AG13" s="12"/>
      <c r="AH13" s="12"/>
      <c r="AI13" s="12"/>
    </row>
    <row r="14" spans="1:35" s="782" customFormat="1" ht="12.9" customHeight="1">
      <c r="A14" s="782" t="str">
        <f t="shared" si="0"/>
        <v>0A</v>
      </c>
      <c r="B14" s="902" t="str">
        <f t="shared" si="1"/>
        <v>00001010</v>
      </c>
      <c r="C14" s="903" t="str">
        <f>BIN2DEC(I23) &amp; "." &amp;BIN2DEC( I22)</f>
        <v>2.1</v>
      </c>
      <c r="D14" s="882"/>
      <c r="E14" s="882"/>
      <c r="F14" s="882"/>
      <c r="G14" s="897">
        <v>1</v>
      </c>
      <c r="H14" s="904" t="s">
        <v>143</v>
      </c>
      <c r="I14" s="905" t="str">
        <f>IF(BIN2DEC(I22)=0,"BG96",IF(BIN2DEC(I22)=1,"BG95"))</f>
        <v>BG95</v>
      </c>
      <c r="J14" s="907"/>
      <c r="K14" s="1133"/>
      <c r="L14" s="888" t="s">
        <v>305</v>
      </c>
      <c r="M14" s="889"/>
      <c r="N14" s="889"/>
      <c r="O14" s="890"/>
      <c r="P14" s="891" t="str">
        <f>MID($C17,4,1)</f>
        <v>0</v>
      </c>
      <c r="Q14" s="901"/>
      <c r="R14" s="901"/>
      <c r="S14" s="908" t="e">
        <f>LEN(#REF!)</f>
        <v>#REF!</v>
      </c>
      <c r="T14" s="909"/>
      <c r="Z14" s="901"/>
      <c r="AA14" s="901"/>
      <c r="AC14" s="12"/>
      <c r="AD14" s="12"/>
      <c r="AE14" s="12"/>
      <c r="AF14" s="12"/>
      <c r="AG14" s="910"/>
      <c r="AH14" s="910"/>
      <c r="AI14" s="910"/>
    </row>
    <row r="15" spans="1:35" s="782" customFormat="1" ht="12.9" customHeight="1">
      <c r="A15" s="782" t="str">
        <f t="shared" si="0"/>
        <v>C4</v>
      </c>
      <c r="B15" s="902" t="str">
        <f t="shared" si="1"/>
        <v>11000100</v>
      </c>
      <c r="C15" s="903" t="str">
        <f>BIN2DEC(I25) &amp; "." &amp;BIN2DEC( I24)</f>
        <v>4.6</v>
      </c>
      <c r="D15" s="882"/>
      <c r="E15" s="882"/>
      <c r="F15" s="882"/>
      <c r="G15" s="897">
        <v>2</v>
      </c>
      <c r="H15" s="904" t="s">
        <v>168</v>
      </c>
      <c r="I15" s="905" t="str">
        <f>"FW "&amp; C15</f>
        <v>FW 4.6</v>
      </c>
      <c r="K15" s="1133"/>
      <c r="L15" s="888" t="s">
        <v>171</v>
      </c>
      <c r="M15" s="889"/>
      <c r="N15" s="889"/>
      <c r="O15" s="890"/>
      <c r="P15" s="891" t="str">
        <f>MID($C17,5,1)</f>
        <v>0</v>
      </c>
      <c r="Q15" s="909" t="str">
        <f>MID($C17,5,1)</f>
        <v>0</v>
      </c>
      <c r="R15" s="901"/>
      <c r="S15" s="908">
        <f>LEN(S7)</f>
        <v>280</v>
      </c>
      <c r="T15" s="909"/>
      <c r="Z15" s="901"/>
      <c r="AA15" s="901"/>
      <c r="AC15" s="911"/>
      <c r="AD15" s="901"/>
      <c r="AE15" s="901"/>
      <c r="AF15" s="901"/>
      <c r="AG15" s="901"/>
      <c r="AH15" s="901"/>
      <c r="AI15" s="901"/>
    </row>
    <row r="16" spans="1:35" s="782" customFormat="1" ht="12.9" customHeight="1">
      <c r="A16" s="782" t="str">
        <f t="shared" si="0"/>
        <v>04</v>
      </c>
      <c r="B16" s="902" t="str">
        <f t="shared" si="1"/>
        <v>00000100</v>
      </c>
      <c r="C16" s="903" t="str">
        <f>HEX2BIN(A16,8)</f>
        <v>00000100</v>
      </c>
      <c r="D16" s="882"/>
      <c r="E16" s="882"/>
      <c r="F16" s="882"/>
      <c r="G16" s="897">
        <v>3</v>
      </c>
      <c r="H16" s="904" t="s">
        <v>144</v>
      </c>
      <c r="K16" s="1133"/>
      <c r="L16" s="888" t="s">
        <v>181</v>
      </c>
      <c r="M16" s="889"/>
      <c r="N16" s="889"/>
      <c r="O16" s="890"/>
      <c r="P16" s="891" t="str">
        <f>MID($C17,6,1)</f>
        <v>0</v>
      </c>
      <c r="Q16" s="912"/>
      <c r="R16" s="912"/>
      <c r="S16" s="908">
        <f>LEN(S8)</f>
        <v>280</v>
      </c>
      <c r="T16" s="909"/>
      <c r="U16" s="901"/>
      <c r="V16" s="901"/>
      <c r="W16" s="901" t="s">
        <v>254</v>
      </c>
      <c r="X16" s="901"/>
      <c r="Y16" s="901"/>
      <c r="Z16" s="901"/>
      <c r="AA16" s="901"/>
      <c r="AC16" s="911"/>
      <c r="AD16" s="901"/>
      <c r="AE16" s="901"/>
      <c r="AF16" s="901"/>
      <c r="AG16" s="901"/>
      <c r="AH16" s="901"/>
      <c r="AI16" s="901"/>
    </row>
    <row r="17" spans="1:35" s="782" customFormat="1" ht="12.9" customHeight="1">
      <c r="A17" s="782" t="str">
        <f t="shared" si="0"/>
        <v>00</v>
      </c>
      <c r="B17" s="902" t="str">
        <f t="shared" si="1"/>
        <v>00000000</v>
      </c>
      <c r="C17" s="903" t="str">
        <f>HEX2BIN(A17,8)</f>
        <v>00000000</v>
      </c>
      <c r="D17" s="882"/>
      <c r="E17" s="882"/>
      <c r="F17" s="882"/>
      <c r="G17" s="897">
        <v>4</v>
      </c>
      <c r="H17" s="904" t="s">
        <v>166</v>
      </c>
      <c r="K17" s="1133"/>
      <c r="L17" s="888" t="s">
        <v>182</v>
      </c>
      <c r="M17" s="889"/>
      <c r="N17" s="889"/>
      <c r="O17" s="890"/>
      <c r="P17" s="891" t="str">
        <f>MID($C17,7,1)</f>
        <v>0</v>
      </c>
      <c r="S17" s="908">
        <f>LEN(S10)</f>
        <v>480</v>
      </c>
      <c r="T17" s="913"/>
      <c r="U17" s="912"/>
      <c r="V17" s="912"/>
      <c r="W17" s="912"/>
      <c r="X17" s="912"/>
      <c r="Y17" s="912"/>
      <c r="Z17" s="912"/>
      <c r="AA17" s="912"/>
      <c r="AC17" s="911"/>
      <c r="AD17" s="901"/>
      <c r="AE17" s="901"/>
      <c r="AF17" s="901"/>
      <c r="AG17" s="901"/>
      <c r="AH17" s="901"/>
      <c r="AI17" s="901"/>
    </row>
    <row r="18" spans="1:35" s="782" customFormat="1" ht="12.9" customHeight="1">
      <c r="A18" s="782" t="str">
        <f t="shared" si="0"/>
        <v>15</v>
      </c>
      <c r="B18" s="902" t="str">
        <f t="shared" si="1"/>
        <v>00010101</v>
      </c>
      <c r="C18" s="903">
        <f>HEX2DEC(A18)</f>
        <v>21</v>
      </c>
      <c r="D18" s="882"/>
      <c r="E18" s="882"/>
      <c r="F18" s="882"/>
      <c r="G18" s="897">
        <v>5</v>
      </c>
      <c r="H18" s="904" t="str">
        <f>IF(P21="1","CSQ","GSM Rssi")</f>
        <v>GSM Rssi</v>
      </c>
      <c r="K18" s="1134"/>
      <c r="L18" s="888" t="s">
        <v>183</v>
      </c>
      <c r="M18" s="889"/>
      <c r="N18" s="889"/>
      <c r="O18" s="890"/>
      <c r="P18" s="891" t="str">
        <f>MID($C17,8,1)</f>
        <v>0</v>
      </c>
      <c r="S18" s="908">
        <f>LEN(S11)</f>
        <v>174</v>
      </c>
      <c r="T18" s="908"/>
      <c r="AC18" s="911"/>
      <c r="AD18" s="901"/>
      <c r="AE18" s="901"/>
      <c r="AF18" s="901"/>
      <c r="AG18" s="901"/>
      <c r="AH18" s="901"/>
      <c r="AI18" s="901"/>
    </row>
    <row r="19" spans="1:35" s="782" customFormat="1" ht="12.9" customHeight="1" thickBot="1">
      <c r="A19" s="782" t="str">
        <f t="shared" si="0"/>
        <v>3D</v>
      </c>
      <c r="B19" s="902" t="str">
        <f t="shared" si="1"/>
        <v>00111101</v>
      </c>
      <c r="C19" s="914" t="str">
        <f>ROUND((BIN2DEC(RIGHT(B19,5)) /0.31),2)&amp;"% Capacity Remaining"</f>
        <v>93.55% Capacity Remaining</v>
      </c>
      <c r="D19" s="882"/>
      <c r="E19" s="882"/>
      <c r="F19" s="882"/>
      <c r="G19" s="897">
        <v>6</v>
      </c>
      <c r="H19" s="904" t="s">
        <v>159</v>
      </c>
      <c r="K19" s="915"/>
      <c r="L19" s="907"/>
      <c r="M19" s="907"/>
      <c r="N19" s="907"/>
      <c r="O19" s="907"/>
      <c r="P19" s="907"/>
      <c r="S19" s="156"/>
      <c r="AA19" s="916"/>
      <c r="AC19" s="912"/>
      <c r="AD19" s="912"/>
      <c r="AE19" s="912"/>
      <c r="AF19" s="912"/>
      <c r="AG19" s="912"/>
      <c r="AH19" s="912"/>
      <c r="AI19" s="912"/>
    </row>
    <row r="20" spans="1:35" s="782" customFormat="1" ht="12.9" customHeight="1">
      <c r="A20" s="782" t="str">
        <f t="shared" si="0"/>
        <v>08</v>
      </c>
      <c r="B20" s="902" t="str">
        <f t="shared" si="1"/>
        <v>00001000</v>
      </c>
      <c r="C20" s="1147" t="str">
        <f>"IMEI: " &amp;A20&amp;A21&amp;A22&amp;A23&amp;A24&amp;A25&amp;A26&amp;A27</f>
        <v>IMEI: 0863257069967703</v>
      </c>
      <c r="D20" s="1148"/>
      <c r="E20" s="1148"/>
      <c r="F20" s="1149"/>
      <c r="G20" s="897">
        <v>7</v>
      </c>
      <c r="H20" s="917" t="s">
        <v>139</v>
      </c>
      <c r="K20" s="1132" t="str">
        <f>H19</f>
        <v>Battery/Status</v>
      </c>
      <c r="L20" s="888" t="s">
        <v>307</v>
      </c>
      <c r="M20" s="918"/>
      <c r="N20" s="918"/>
      <c r="O20" s="919"/>
      <c r="P20" s="891" t="str">
        <f>MID($B26,1,1)</f>
        <v>0</v>
      </c>
    </row>
    <row r="21" spans="1:35" s="782" customFormat="1" ht="12.9" customHeight="1">
      <c r="A21" s="782" t="str">
        <f t="shared" si="0"/>
        <v>63</v>
      </c>
      <c r="B21" s="902" t="str">
        <f t="shared" si="1"/>
        <v>01100011</v>
      </c>
      <c r="C21" s="1150"/>
      <c r="D21" s="1151"/>
      <c r="E21" s="1151"/>
      <c r="F21" s="1152"/>
      <c r="G21" s="897">
        <v>8</v>
      </c>
      <c r="H21" s="920"/>
      <c r="I21" s="908"/>
      <c r="J21" s="908"/>
      <c r="K21" s="1133"/>
      <c r="L21" s="888" t="s">
        <v>308</v>
      </c>
      <c r="M21" s="889"/>
      <c r="N21" s="889"/>
      <c r="O21" s="890"/>
      <c r="P21" s="891" t="str">
        <f>MID($B19,2,1)</f>
        <v>0</v>
      </c>
    </row>
    <row r="22" spans="1:35" s="782" customFormat="1" ht="12.9" customHeight="1">
      <c r="A22" s="782" t="str">
        <f t="shared" si="0"/>
        <v>25</v>
      </c>
      <c r="B22" s="902" t="str">
        <f t="shared" si="1"/>
        <v>00100101</v>
      </c>
      <c r="C22" s="1150"/>
      <c r="D22" s="1151"/>
      <c r="E22" s="1151"/>
      <c r="F22" s="1152"/>
      <c r="G22" s="897">
        <v>9</v>
      </c>
      <c r="H22" s="920"/>
      <c r="I22" s="908" t="str">
        <f>LEFT(B14,5)</f>
        <v>00001</v>
      </c>
      <c r="J22" s="908"/>
      <c r="K22" s="1133"/>
      <c r="L22" s="888" t="s">
        <v>184</v>
      </c>
      <c r="M22" s="889"/>
      <c r="N22" s="889"/>
      <c r="O22" s="890"/>
      <c r="P22" s="891" t="str">
        <f>MID($B19,3,1)</f>
        <v>1</v>
      </c>
    </row>
    <row r="23" spans="1:35" s="782" customFormat="1" ht="12.9" customHeight="1">
      <c r="A23" s="782" t="str">
        <f t="shared" si="0"/>
        <v>70</v>
      </c>
      <c r="B23" s="902" t="str">
        <f t="shared" si="1"/>
        <v>01110000</v>
      </c>
      <c r="C23" s="1150"/>
      <c r="D23" s="1151"/>
      <c r="E23" s="1151"/>
      <c r="F23" s="1152"/>
      <c r="G23" s="897">
        <v>10</v>
      </c>
      <c r="H23" s="920"/>
      <c r="I23" s="908" t="str">
        <f>RIGHT(B14,3)</f>
        <v>010</v>
      </c>
      <c r="J23" s="908"/>
      <c r="K23" s="1133"/>
      <c r="L23" s="1156" t="s">
        <v>742</v>
      </c>
      <c r="M23" s="1157"/>
      <c r="N23" s="1157"/>
      <c r="O23" s="1158"/>
      <c r="P23" s="891" t="str">
        <f>MID($B19,4,1)</f>
        <v>1</v>
      </c>
    </row>
    <row r="24" spans="1:35" s="782" customFormat="1" ht="12.9" customHeight="1">
      <c r="A24" s="782" t="str">
        <f t="shared" si="0"/>
        <v>69</v>
      </c>
      <c r="B24" s="902" t="str">
        <f t="shared" si="1"/>
        <v>01101001</v>
      </c>
      <c r="C24" s="1150"/>
      <c r="D24" s="1151"/>
      <c r="E24" s="1151"/>
      <c r="F24" s="1152"/>
      <c r="G24" s="897">
        <v>11</v>
      </c>
      <c r="H24" s="920"/>
      <c r="I24" s="908" t="str">
        <f>LEFT(B15,3)</f>
        <v>110</v>
      </c>
      <c r="J24" s="908"/>
      <c r="K24" s="1133"/>
      <c r="L24" s="1159"/>
      <c r="M24" s="1160"/>
      <c r="N24" s="1160"/>
      <c r="O24" s="1161"/>
      <c r="P24" s="891" t="str">
        <f>MID($B19,5,1)</f>
        <v>1</v>
      </c>
    </row>
    <row r="25" spans="1:35" s="782" customFormat="1" ht="12.9" customHeight="1">
      <c r="A25" s="782" t="str">
        <f t="shared" si="0"/>
        <v>96</v>
      </c>
      <c r="B25" s="902" t="str">
        <f t="shared" si="1"/>
        <v>10010110</v>
      </c>
      <c r="C25" s="1150"/>
      <c r="D25" s="1151"/>
      <c r="E25" s="1151"/>
      <c r="F25" s="1152"/>
      <c r="G25" s="897">
        <v>12</v>
      </c>
      <c r="H25" s="920"/>
      <c r="I25" s="908" t="str">
        <f>RIGHT(B15,5)</f>
        <v>00100</v>
      </c>
      <c r="J25" s="908"/>
      <c r="K25" s="1133"/>
      <c r="L25" s="1159"/>
      <c r="M25" s="1160"/>
      <c r="N25" s="1160"/>
      <c r="O25" s="1161"/>
      <c r="P25" s="891" t="str">
        <f>MID($B19,6,1)</f>
        <v>1</v>
      </c>
    </row>
    <row r="26" spans="1:35" s="782" customFormat="1" ht="12.9" customHeight="1">
      <c r="A26" s="782" t="str">
        <f t="shared" si="0"/>
        <v>77</v>
      </c>
      <c r="B26" s="902" t="str">
        <f t="shared" si="1"/>
        <v>01110111</v>
      </c>
      <c r="C26" s="1150"/>
      <c r="D26" s="1151"/>
      <c r="E26" s="1151"/>
      <c r="F26" s="1152"/>
      <c r="G26" s="897">
        <v>13</v>
      </c>
      <c r="H26" s="920"/>
      <c r="K26" s="1133"/>
      <c r="L26" s="1159"/>
      <c r="M26" s="1160"/>
      <c r="N26" s="1160"/>
      <c r="O26" s="1161"/>
      <c r="P26" s="891" t="str">
        <f>MID($B19,7,1)</f>
        <v>0</v>
      </c>
    </row>
    <row r="27" spans="1:35" s="782" customFormat="1" ht="12.9" customHeight="1" thickBot="1">
      <c r="A27" s="782" t="str">
        <f t="shared" si="0"/>
        <v>03</v>
      </c>
      <c r="B27" s="902" t="str">
        <f t="shared" si="1"/>
        <v>00000011</v>
      </c>
      <c r="C27" s="1153"/>
      <c r="D27" s="1154"/>
      <c r="E27" s="1154"/>
      <c r="F27" s="1155"/>
      <c r="G27" s="897">
        <v>14</v>
      </c>
      <c r="H27" s="921"/>
      <c r="K27" s="1134"/>
      <c r="L27" s="1162"/>
      <c r="M27" s="1163"/>
      <c r="N27" s="1163"/>
      <c r="O27" s="1164"/>
      <c r="P27" s="891" t="str">
        <f>MID($B19,8,1)</f>
        <v>1</v>
      </c>
    </row>
    <row r="28" spans="1:35" s="782" customFormat="1" ht="12.9" customHeight="1" thickBot="1">
      <c r="A28" s="782" t="str">
        <f t="shared" si="0"/>
        <v>04</v>
      </c>
      <c r="B28" s="902" t="str">
        <f t="shared" si="1"/>
        <v>00000100</v>
      </c>
      <c r="C28" s="922">
        <f>BIN2DEC(RIGHT(B28,6))</f>
        <v>4</v>
      </c>
      <c r="D28" s="923"/>
      <c r="E28" s="923"/>
      <c r="F28" s="924"/>
      <c r="G28" s="897">
        <v>15</v>
      </c>
      <c r="H28" s="925" t="s">
        <v>158</v>
      </c>
      <c r="I28" s="926" t="str">
        <f>IF(C28=2,"Message Valid",IF(C28=4,"Message Valid",IF(C28=6,"Message Valid",IF(C28=8,"Message Valid",IF(C28=9,"Message Valid",IF(C28=16,"Message Valid",IF(C28=17,"Message Valid","Message Unsupported")))))))</f>
        <v>Message Valid</v>
      </c>
    </row>
    <row r="29" spans="1:35" s="782" customFormat="1" ht="12.9" customHeight="1" thickBot="1">
      <c r="A29" s="927" t="str">
        <f t="shared" si="0"/>
        <v>7B</v>
      </c>
      <c r="B29" s="902" t="str">
        <f t="shared" si="1"/>
        <v>01111011</v>
      </c>
      <c r="C29" s="916">
        <f>HEX2DEC(A29) +BIN2DEC(LEFT( B28,2)) *256</f>
        <v>123</v>
      </c>
      <c r="D29" s="928"/>
      <c r="E29" s="928"/>
      <c r="F29" s="928"/>
      <c r="G29" s="929">
        <v>16</v>
      </c>
      <c r="H29" s="930" t="s">
        <v>160</v>
      </c>
      <c r="I29" s="927"/>
      <c r="J29" s="927"/>
      <c r="K29" s="927"/>
      <c r="L29" s="927"/>
      <c r="M29" s="927"/>
      <c r="N29" s="927"/>
      <c r="O29" s="927"/>
      <c r="P29" s="927"/>
      <c r="Q29" s="927"/>
      <c r="R29" s="927"/>
      <c r="S29" s="927"/>
      <c r="T29" s="927"/>
      <c r="U29" s="927"/>
      <c r="V29" s="927"/>
      <c r="W29" s="927"/>
      <c r="X29" s="927"/>
      <c r="Y29" s="927"/>
      <c r="Z29" s="927"/>
      <c r="AA29" s="927"/>
      <c r="AB29" s="927"/>
      <c r="AC29" s="927"/>
      <c r="AD29" s="927"/>
      <c r="AE29" s="927"/>
      <c r="AF29" s="927"/>
      <c r="AG29" s="927"/>
      <c r="AH29" s="927"/>
      <c r="AI29" s="927"/>
    </row>
    <row r="30" spans="1:35" s="782" customFormat="1" ht="12.9" hidden="1" customHeight="1">
      <c r="A30" s="1124" t="s">
        <v>252</v>
      </c>
      <c r="B30" s="1124"/>
      <c r="C30" s="931"/>
      <c r="D30" s="931"/>
      <c r="E30" s="931"/>
      <c r="F30" s="931"/>
      <c r="G30" s="782" t="e">
        <f ca="1">FIND(",",A47,1)</f>
        <v>#VALUE!</v>
      </c>
      <c r="H30" s="932" t="s">
        <v>136</v>
      </c>
    </row>
    <row r="31" spans="1:35" s="782" customFormat="1" ht="12.9" hidden="1" customHeight="1">
      <c r="A31" s="1125"/>
      <c r="B31" s="1125"/>
      <c r="C31" s="933" t="e">
        <f t="shared" ref="C31:C42" ca="1" si="2">MID($A$47,G30+1,G31-G30-1)</f>
        <v>#VALUE!</v>
      </c>
      <c r="D31" s="933"/>
      <c r="E31" s="933"/>
      <c r="F31" s="933"/>
      <c r="G31" s="782" t="e">
        <f t="shared" ref="G31:G41" ca="1" si="3">FIND(",",$A$47,1+G30)</f>
        <v>#VALUE!</v>
      </c>
      <c r="H31" s="932" t="s">
        <v>251</v>
      </c>
    </row>
    <row r="32" spans="1:35" s="782" customFormat="1" ht="12.9" hidden="1" customHeight="1">
      <c r="A32" s="1125"/>
      <c r="B32" s="1125"/>
      <c r="C32" s="933" t="e">
        <f t="shared" ca="1" si="2"/>
        <v>#VALUE!</v>
      </c>
      <c r="D32" s="933"/>
      <c r="E32" s="933"/>
      <c r="F32" s="933"/>
      <c r="G32" s="782" t="e">
        <f t="shared" ca="1" si="3"/>
        <v>#VALUE!</v>
      </c>
      <c r="H32" s="932" t="s">
        <v>125</v>
      </c>
    </row>
    <row r="33" spans="1:8" s="782" customFormat="1" ht="12.9" hidden="1" customHeight="1">
      <c r="A33" s="1125"/>
      <c r="B33" s="1125"/>
      <c r="C33" s="933" t="e">
        <f t="shared" ca="1" si="2"/>
        <v>#VALUE!</v>
      </c>
      <c r="D33" s="933"/>
      <c r="E33" s="933"/>
      <c r="F33" s="933"/>
      <c r="G33" s="782" t="e">
        <f t="shared" ca="1" si="3"/>
        <v>#VALUE!</v>
      </c>
      <c r="H33" s="932" t="s">
        <v>126</v>
      </c>
    </row>
    <row r="34" spans="1:8" s="782" customFormat="1" ht="12.9" hidden="1" customHeight="1">
      <c r="A34" s="1125"/>
      <c r="B34" s="1125"/>
      <c r="C34" s="933" t="e">
        <f t="shared" ca="1" si="2"/>
        <v>#VALUE!</v>
      </c>
      <c r="D34" s="933"/>
      <c r="E34" s="933"/>
      <c r="F34" s="933"/>
      <c r="G34" s="782" t="e">
        <f t="shared" ca="1" si="3"/>
        <v>#VALUE!</v>
      </c>
      <c r="H34" s="932" t="s">
        <v>127</v>
      </c>
    </row>
    <row r="35" spans="1:8" s="782" customFormat="1" ht="12.9" hidden="1" customHeight="1">
      <c r="A35" s="1125"/>
      <c r="B35" s="1125"/>
      <c r="C35" s="933" t="e">
        <f t="shared" ca="1" si="2"/>
        <v>#VALUE!</v>
      </c>
      <c r="D35" s="933"/>
      <c r="E35" s="933"/>
      <c r="F35" s="933"/>
      <c r="G35" s="782" t="e">
        <f t="shared" ca="1" si="3"/>
        <v>#VALUE!</v>
      </c>
      <c r="H35" s="932" t="s">
        <v>128</v>
      </c>
    </row>
    <row r="36" spans="1:8" s="782" customFormat="1" ht="12.9" hidden="1" customHeight="1">
      <c r="A36" s="1125"/>
      <c r="B36" s="1125"/>
      <c r="C36" s="933" t="e">
        <f t="shared" ca="1" si="2"/>
        <v>#VALUE!</v>
      </c>
      <c r="D36" s="933"/>
      <c r="E36" s="933"/>
      <c r="F36" s="933"/>
      <c r="G36" s="782" t="e">
        <f t="shared" ca="1" si="3"/>
        <v>#VALUE!</v>
      </c>
      <c r="H36" s="932" t="s">
        <v>129</v>
      </c>
    </row>
    <row r="37" spans="1:8" s="782" customFormat="1" ht="12.9" hidden="1" customHeight="1">
      <c r="A37" s="1125"/>
      <c r="B37" s="1125"/>
      <c r="C37" s="933" t="e">
        <f t="shared" ca="1" si="2"/>
        <v>#VALUE!</v>
      </c>
      <c r="D37" s="933"/>
      <c r="E37" s="933"/>
      <c r="F37" s="933"/>
      <c r="G37" s="782" t="e">
        <f t="shared" ca="1" si="3"/>
        <v>#VALUE!</v>
      </c>
      <c r="H37" s="932" t="s">
        <v>130</v>
      </c>
    </row>
    <row r="38" spans="1:8" s="782" customFormat="1" ht="12.9" hidden="1" customHeight="1">
      <c r="A38" s="1125"/>
      <c r="B38" s="1125"/>
      <c r="C38" s="933" t="e">
        <f t="shared" ca="1" si="2"/>
        <v>#VALUE!</v>
      </c>
      <c r="D38" s="933"/>
      <c r="E38" s="933"/>
      <c r="F38" s="933"/>
      <c r="G38" s="782" t="e">
        <f t="shared" ca="1" si="3"/>
        <v>#VALUE!</v>
      </c>
      <c r="H38" s="932" t="s">
        <v>131</v>
      </c>
    </row>
    <row r="39" spans="1:8" s="782" customFormat="1" ht="12.9" hidden="1" customHeight="1">
      <c r="A39" s="1125"/>
      <c r="B39" s="1125"/>
      <c r="C39" s="933" t="e">
        <f t="shared" ca="1" si="2"/>
        <v>#VALUE!</v>
      </c>
      <c r="D39" s="933"/>
      <c r="E39" s="933"/>
      <c r="F39" s="933"/>
      <c r="G39" s="782" t="e">
        <f t="shared" ca="1" si="3"/>
        <v>#VALUE!</v>
      </c>
      <c r="H39" s="932" t="s">
        <v>132</v>
      </c>
    </row>
    <row r="40" spans="1:8" s="782" customFormat="1" ht="12.9" hidden="1" customHeight="1">
      <c r="A40" s="1125"/>
      <c r="B40" s="1125"/>
      <c r="C40" s="933" t="e">
        <f t="shared" ca="1" si="2"/>
        <v>#VALUE!</v>
      </c>
      <c r="D40" s="933"/>
      <c r="E40" s="933"/>
      <c r="F40" s="933"/>
      <c r="G40" s="782" t="e">
        <f t="shared" ca="1" si="3"/>
        <v>#VALUE!</v>
      </c>
      <c r="H40" s="932" t="s">
        <v>133</v>
      </c>
    </row>
    <row r="41" spans="1:8" s="782" customFormat="1" ht="12.9" hidden="1" customHeight="1">
      <c r="A41" s="1125"/>
      <c r="B41" s="1125"/>
      <c r="C41" s="933" t="e">
        <f t="shared" ca="1" si="2"/>
        <v>#VALUE!</v>
      </c>
      <c r="D41" s="933"/>
      <c r="E41" s="933"/>
      <c r="F41" s="933"/>
      <c r="G41" s="782" t="e">
        <f t="shared" ca="1" si="3"/>
        <v>#VALUE!</v>
      </c>
      <c r="H41" s="932" t="s">
        <v>134</v>
      </c>
    </row>
    <row r="42" spans="1:8" s="782" customFormat="1" ht="12.9" hidden="1" customHeight="1">
      <c r="A42" s="1125"/>
      <c r="B42" s="1125"/>
      <c r="C42" s="933" t="e">
        <f t="shared" ca="1" si="2"/>
        <v>#VALUE!</v>
      </c>
      <c r="D42" s="933"/>
      <c r="E42" s="933"/>
      <c r="F42" s="933"/>
      <c r="G42" s="782" t="e">
        <f ca="1">FIND(",",$A$47,1+G41)</f>
        <v>#VALUE!</v>
      </c>
      <c r="H42" s="932" t="s">
        <v>135</v>
      </c>
    </row>
    <row r="43" spans="1:8" s="782" customFormat="1" ht="12.9" hidden="1" customHeight="1">
      <c r="A43" s="1125"/>
      <c r="B43" s="1125"/>
      <c r="C43" s="933"/>
      <c r="D43" s="933"/>
      <c r="E43" s="933"/>
      <c r="F43" s="933"/>
      <c r="H43" s="932" t="s">
        <v>136</v>
      </c>
    </row>
    <row r="44" spans="1:8" s="782" customFormat="1" ht="12.9" hidden="1" customHeight="1">
      <c r="H44" s="934" t="s">
        <v>85</v>
      </c>
    </row>
    <row r="45" spans="1:8" s="782" customFormat="1" ht="12.9" hidden="1" customHeight="1">
      <c r="H45" s="935"/>
    </row>
    <row r="46" spans="1:8" s="782" customFormat="1" ht="12.9" hidden="1" customHeight="1"/>
    <row r="47" spans="1:8" s="782" customFormat="1" ht="12.9" hidden="1" customHeight="1">
      <c r="A47" s="936" t="e">
        <f ca="1">A498</f>
        <v>#VALUE!</v>
      </c>
    </row>
    <row r="48" spans="1:8" s="782" customFormat="1" ht="12.9" hidden="1" customHeight="1"/>
    <row r="49" spans="1:37" s="782" customFormat="1" ht="12.9" hidden="1" customHeight="1"/>
    <row r="50" spans="1:37" s="782" customFormat="1" ht="12.9" hidden="1" customHeight="1"/>
    <row r="51" spans="1:37" s="782" customFormat="1" ht="12.9" hidden="1" customHeight="1">
      <c r="G51" s="897"/>
    </row>
    <row r="52" spans="1:37" s="782" customFormat="1" ht="12.9" hidden="1" customHeight="1">
      <c r="G52" s="897"/>
    </row>
    <row r="53" spans="1:37" s="782" customFormat="1" ht="12.9" hidden="1" customHeight="1">
      <c r="G53" s="897"/>
    </row>
    <row r="54" spans="1:37" s="782" customFormat="1" ht="12.9" hidden="1" customHeight="1">
      <c r="G54" s="897"/>
    </row>
    <row r="55" spans="1:37" s="782" customFormat="1" ht="12.9" hidden="1" customHeight="1">
      <c r="A55" s="937" t="s">
        <v>253</v>
      </c>
      <c r="B55" s="937"/>
      <c r="C55" s="937"/>
      <c r="D55" s="937"/>
      <c r="E55" s="937"/>
      <c r="F55" s="937"/>
      <c r="G55" s="937"/>
      <c r="H55" s="937"/>
      <c r="I55" s="937"/>
      <c r="J55" s="937"/>
      <c r="K55" s="937"/>
      <c r="L55" s="937"/>
      <c r="M55" s="937"/>
    </row>
    <row r="56" spans="1:37" ht="12.9" customHeight="1">
      <c r="A56" s="938" t="str">
        <f t="shared" ref="A56:A63" si="4">MID($H$1,$G$9+2*G56,2)</f>
        <v>00</v>
      </c>
      <c r="B56" s="939" t="str">
        <f>HEX2BIN(A56,8)</f>
        <v>00000000</v>
      </c>
      <c r="C56" s="1126">
        <f>HEX2DEC(A56) * 256 +HEX2DEC( A57)</f>
        <v>11</v>
      </c>
      <c r="D56" s="940"/>
      <c r="E56" s="940"/>
      <c r="F56" s="940"/>
      <c r="G56" s="941">
        <v>17</v>
      </c>
      <c r="H56" s="942" t="s">
        <v>245</v>
      </c>
      <c r="I56" s="156"/>
      <c r="J56" s="943">
        <v>1</v>
      </c>
      <c r="K56" s="156"/>
      <c r="L56" s="156"/>
      <c r="M56" s="156"/>
      <c r="N56" s="156"/>
      <c r="O56" s="156"/>
      <c r="P56" s="156"/>
      <c r="Q56" s="156"/>
      <c r="R56" s="156"/>
      <c r="S56" s="156"/>
      <c r="T56" s="156"/>
      <c r="U56" s="156"/>
      <c r="V56" s="156"/>
      <c r="W56" s="156"/>
      <c r="X56" s="156"/>
      <c r="Y56" s="156"/>
      <c r="Z56" s="156"/>
      <c r="AA56" s="156"/>
    </row>
    <row r="57" spans="1:37" ht="12.9" customHeight="1">
      <c r="A57" s="938" t="str">
        <f t="shared" si="4"/>
        <v>0B</v>
      </c>
      <c r="B57" s="939" t="s">
        <v>2</v>
      </c>
      <c r="C57" s="1127"/>
      <c r="D57" s="928"/>
      <c r="E57" s="928"/>
      <c r="F57" s="928"/>
      <c r="G57" s="941">
        <v>18</v>
      </c>
      <c r="H57" s="944"/>
      <c r="I57" s="156"/>
      <c r="J57" s="943">
        <v>2</v>
      </c>
      <c r="K57" s="156"/>
      <c r="L57" s="156"/>
      <c r="M57" s="156"/>
      <c r="N57" s="156"/>
      <c r="O57" s="156"/>
      <c r="P57" s="156"/>
      <c r="Q57" s="156"/>
      <c r="R57" s="156"/>
      <c r="S57" s="156"/>
      <c r="T57" s="156"/>
      <c r="U57" s="156"/>
      <c r="V57" s="156"/>
      <c r="W57" s="156"/>
      <c r="X57" s="156"/>
      <c r="Y57" s="156"/>
      <c r="Z57" s="156"/>
      <c r="AA57" s="156"/>
    </row>
    <row r="58" spans="1:37" ht="12.9" customHeight="1">
      <c r="A58" s="938" t="str">
        <f>MID($H$1,$G$9+2*G58,2)</f>
        <v>50</v>
      </c>
      <c r="B58" s="939" t="str">
        <f>RIGHT(HEX2BIN(A58,8),5)</f>
        <v>10000</v>
      </c>
      <c r="C58" s="945" t="str">
        <f>BIN2DEC(LEFT(HEX2BIN(A58,8),3)) &amp; " Try Tickets Remaining"</f>
        <v>2 Try Tickets Remaining</v>
      </c>
      <c r="D58" s="928"/>
      <c r="E58" s="928"/>
      <c r="F58" s="928"/>
      <c r="G58" s="941">
        <v>19</v>
      </c>
      <c r="H58" s="946" t="s">
        <v>246</v>
      </c>
      <c r="I58" s="156"/>
      <c r="J58" s="943">
        <v>3</v>
      </c>
      <c r="K58" s="156"/>
      <c r="L58" s="156"/>
      <c r="M58" s="156"/>
      <c r="N58" s="156"/>
      <c r="O58" s="156"/>
      <c r="P58" s="156"/>
      <c r="Q58" s="156"/>
      <c r="R58" s="156"/>
      <c r="S58" s="156"/>
      <c r="T58" s="156"/>
      <c r="U58" s="156"/>
      <c r="V58" s="156"/>
      <c r="W58" s="156"/>
      <c r="X58" s="156"/>
      <c r="Y58" s="156"/>
      <c r="Z58" s="156"/>
      <c r="AA58" s="156"/>
    </row>
    <row r="59" spans="1:37" ht="13.5" customHeight="1">
      <c r="A59" s="938" t="str">
        <f t="shared" si="4"/>
        <v>00</v>
      </c>
      <c r="B59" s="939"/>
      <c r="C59" s="945">
        <f>HEX2DEC(B60)</f>
        <v>30</v>
      </c>
      <c r="D59" s="928"/>
      <c r="E59" s="928"/>
      <c r="F59" s="928"/>
      <c r="G59" s="941">
        <v>20</v>
      </c>
      <c r="H59" s="947" t="str">
        <f>IF(((BIN2DEC(I25)*10)+BIN2DEC( I24))&gt;30,"Energy Used mAh","Last Error Code")</f>
        <v>Energy Used mAh</v>
      </c>
      <c r="I59" s="156"/>
      <c r="J59" s="943">
        <v>4</v>
      </c>
      <c r="K59" s="156"/>
      <c r="L59" s="156"/>
      <c r="M59" s="156"/>
      <c r="N59" s="156"/>
      <c r="O59" s="156"/>
      <c r="P59" s="156"/>
      <c r="Q59" s="156"/>
      <c r="R59" s="156"/>
      <c r="S59" s="156"/>
      <c r="T59" s="156"/>
      <c r="U59" s="156"/>
      <c r="V59" s="156"/>
      <c r="W59" s="156"/>
      <c r="X59" s="156"/>
      <c r="Y59" s="156"/>
      <c r="Z59" s="156"/>
      <c r="AA59" s="156"/>
      <c r="AC59" s="948">
        <v>41388</v>
      </c>
      <c r="AD59" s="948"/>
      <c r="AE59" s="948"/>
      <c r="AF59" s="948"/>
      <c r="AH59" s="949"/>
      <c r="AI59" s="949"/>
      <c r="AJ59" s="949"/>
      <c r="AK59" s="949"/>
    </row>
    <row r="60" spans="1:37" ht="24" customHeight="1">
      <c r="A60" s="938" t="str">
        <f t="shared" si="4"/>
        <v>1E</v>
      </c>
      <c r="B60" s="939" t="str">
        <f>A59 &amp; A60</f>
        <v>001E</v>
      </c>
      <c r="C60" s="945"/>
      <c r="D60" s="928"/>
      <c r="E60" s="928"/>
      <c r="F60" s="928"/>
      <c r="G60" s="941">
        <v>21</v>
      </c>
      <c r="H60" s="944"/>
      <c r="I60" s="156"/>
      <c r="J60" s="943">
        <v>5</v>
      </c>
      <c r="K60" s="156"/>
      <c r="L60" s="156"/>
      <c r="M60" s="156"/>
      <c r="N60" s="156"/>
      <c r="O60" s="156"/>
      <c r="P60" s="156"/>
      <c r="Q60" s="156"/>
      <c r="R60" s="156"/>
      <c r="S60" s="156"/>
      <c r="T60" s="156"/>
      <c r="U60" s="156"/>
      <c r="V60" s="156"/>
      <c r="W60" s="156"/>
      <c r="X60" s="156"/>
      <c r="Y60" s="156"/>
      <c r="Z60" s="156"/>
      <c r="AA60" s="156"/>
      <c r="AC60" s="950"/>
      <c r="AD60" s="950"/>
      <c r="AE60" s="950"/>
      <c r="AF60" s="950"/>
      <c r="AH60" s="949"/>
      <c r="AI60" s="949"/>
      <c r="AJ60" s="949"/>
      <c r="AK60" s="949"/>
    </row>
    <row r="61" spans="1:37" ht="13.8">
      <c r="A61" s="938" t="str">
        <f t="shared" si="4"/>
        <v>03</v>
      </c>
      <c r="B61" s="939" t="str">
        <f>HEX2BIN(A61,8)</f>
        <v>00000011</v>
      </c>
      <c r="C61" s="928" t="str">
        <f>IF(MID(B61,1,1)="1","NB","CATM")</f>
        <v>CATM</v>
      </c>
      <c r="D61" s="1122">
        <f>HEX2DEC(MID(A61,2,7))</f>
        <v>3</v>
      </c>
      <c r="E61" s="670"/>
      <c r="F61" s="928"/>
      <c r="G61" s="941">
        <v>22</v>
      </c>
      <c r="H61" s="946" t="s">
        <v>1110</v>
      </c>
      <c r="I61" s="156"/>
      <c r="J61" s="943">
        <v>6</v>
      </c>
      <c r="K61" s="952">
        <v>41388</v>
      </c>
      <c r="L61" s="952"/>
      <c r="M61" s="952"/>
      <c r="N61" s="156"/>
      <c r="O61" s="156"/>
      <c r="P61" s="156"/>
      <c r="Q61" s="156"/>
      <c r="R61" s="156"/>
      <c r="S61" s="156"/>
      <c r="T61" s="156"/>
      <c r="U61" s="156"/>
      <c r="V61" s="156"/>
      <c r="W61" s="156"/>
      <c r="X61" s="156"/>
      <c r="Y61" s="156"/>
      <c r="Z61" s="156"/>
      <c r="AA61" s="156"/>
      <c r="AI61" s="949"/>
      <c r="AJ61" s="949"/>
      <c r="AK61" s="949"/>
    </row>
    <row r="62" spans="1:37" ht="13.8">
      <c r="A62" s="938" t="str">
        <f t="shared" si="4"/>
        <v>84</v>
      </c>
      <c r="B62" s="939" t="str">
        <f>HEX2BIN(A62,8)</f>
        <v>10000100</v>
      </c>
      <c r="C62" s="953">
        <f>(IF(A62="00",1,IF(A62="80",15,BIN2DEC(RIGHT(  B62,7))*15))) /1440</f>
        <v>4.1666666666666664E-2</v>
      </c>
      <c r="D62" s="928"/>
      <c r="E62" s="928"/>
      <c r="F62" s="928"/>
      <c r="G62" s="941">
        <v>23</v>
      </c>
      <c r="H62" s="946" t="s">
        <v>247</v>
      </c>
      <c r="J62" s="943">
        <v>7</v>
      </c>
      <c r="K62" s="955">
        <f>IF(LEFT($B$62,1)="1",15/(24*60),1/(24*60))</f>
        <v>1.0416666666666666E-2</v>
      </c>
      <c r="L62" s="956" t="s">
        <v>256</v>
      </c>
      <c r="M62" s="156"/>
      <c r="N62" s="957"/>
      <c r="O62" s="957"/>
      <c r="P62" s="156"/>
      <c r="Q62" s="156" t="s">
        <v>122</v>
      </c>
      <c r="R62" s="181"/>
      <c r="S62" s="156">
        <f>'898 CC'!C47</f>
        <v>0</v>
      </c>
      <c r="T62" s="156" t="s">
        <v>255</v>
      </c>
      <c r="U62" s="156"/>
      <c r="X62" s="156"/>
      <c r="Y62" s="181"/>
      <c r="Z62" s="156"/>
      <c r="AA62" s="156" t="s">
        <v>221</v>
      </c>
      <c r="AB62" s="156" t="s">
        <v>255</v>
      </c>
    </row>
    <row r="63" spans="1:37" ht="13.8">
      <c r="A63" s="938" t="str">
        <f t="shared" si="4"/>
        <v>0C</v>
      </c>
      <c r="B63" s="939" t="str">
        <f>HEX2BIN(A63,8)</f>
        <v>00001100</v>
      </c>
      <c r="C63" s="945">
        <f>HEX2DEC(A63)*5</f>
        <v>60</v>
      </c>
      <c r="D63" s="928"/>
      <c r="E63" s="928"/>
      <c r="F63" s="928"/>
      <c r="G63" s="941">
        <v>24</v>
      </c>
      <c r="H63" s="958" t="s">
        <v>248</v>
      </c>
      <c r="I63" s="156"/>
      <c r="J63" s="943">
        <v>8</v>
      </c>
      <c r="K63" s="231"/>
      <c r="L63" s="231"/>
      <c r="M63" s="231"/>
      <c r="N63" s="959"/>
      <c r="O63" s="960"/>
      <c r="P63" s="188"/>
      <c r="Q63" s="188">
        <f>(IF(A62="00",1,IF(A62="80",15,BIN2DEC(RIGHT(  B62,7))*15)))</f>
        <v>60</v>
      </c>
      <c r="R63" s="188">
        <f>Q63/60</f>
        <v>1</v>
      </c>
      <c r="S63" s="188">
        <f>R63/24</f>
        <v>4.1666666666666664E-2</v>
      </c>
      <c r="T63" s="231">
        <f>S63/7</f>
        <v>5.9523809523809521E-3</v>
      </c>
      <c r="U63" s="156"/>
      <c r="V63" s="156"/>
      <c r="W63" s="156"/>
      <c r="X63" s="156"/>
      <c r="Y63" s="156"/>
      <c r="Z63" s="156"/>
      <c r="AA63" s="156"/>
    </row>
    <row r="64" spans="1:37" ht="13.8">
      <c r="A64" s="938" t="str">
        <f>MID($H$1,$G$9+2*G64,2)</f>
        <v>17</v>
      </c>
      <c r="B64" s="939" t="str">
        <f>HEX2BIN(A64,8)</f>
        <v>00010111</v>
      </c>
      <c r="C64" s="961">
        <f>(BIN2DEC(B58)/24)+(BIN2DEC(B64)/1440) + $K$61</f>
        <v>41388.682638888888</v>
      </c>
      <c r="D64" s="928"/>
      <c r="E64" s="928"/>
      <c r="F64" s="928"/>
      <c r="G64" s="941">
        <v>25</v>
      </c>
      <c r="H64" s="946" t="s">
        <v>249</v>
      </c>
      <c r="I64" s="156"/>
      <c r="J64" s="943">
        <v>9</v>
      </c>
      <c r="K64" s="156"/>
      <c r="L64" s="156"/>
      <c r="M64" s="156"/>
      <c r="N64" s="156"/>
      <c r="O64" s="156"/>
      <c r="P64" s="156"/>
      <c r="Q64" s="156"/>
      <c r="R64" s="156"/>
      <c r="S64" s="156"/>
      <c r="T64" s="156"/>
      <c r="U64" s="156"/>
      <c r="V64" s="156"/>
      <c r="W64" s="156"/>
      <c r="X64" s="156"/>
      <c r="Y64" s="156"/>
      <c r="Z64" s="156"/>
      <c r="AA64" s="156"/>
      <c r="AE64" s="936"/>
      <c r="AF64" s="936"/>
      <c r="AG64" s="936"/>
      <c r="AH64" s="936"/>
      <c r="AI64" s="936"/>
    </row>
    <row r="65" spans="1:38" ht="13.8">
      <c r="A65" s="938"/>
      <c r="B65" s="962" t="s">
        <v>86</v>
      </c>
      <c r="C65" s="962" t="s">
        <v>311</v>
      </c>
      <c r="D65" s="962" t="s">
        <v>312</v>
      </c>
      <c r="E65" s="962" t="s">
        <v>313</v>
      </c>
      <c r="F65" s="962" t="s">
        <v>89</v>
      </c>
      <c r="G65" s="963"/>
      <c r="H65" s="184"/>
      <c r="I65" s="156"/>
      <c r="J65" s="943"/>
      <c r="K65" s="156"/>
      <c r="L65" s="156"/>
      <c r="M65" s="156"/>
      <c r="N65" s="156"/>
      <c r="O65" s="156"/>
      <c r="P65" s="156"/>
      <c r="Q65" s="156"/>
      <c r="R65" s="156"/>
      <c r="S65" s="156"/>
      <c r="T65" s="156"/>
      <c r="U65" s="156"/>
      <c r="V65" s="156"/>
      <c r="W65" s="156"/>
      <c r="X65" s="156"/>
      <c r="Y65" s="156"/>
      <c r="Z65" s="156"/>
      <c r="AA65" s="156"/>
      <c r="AE65" s="936"/>
      <c r="AF65" s="936"/>
      <c r="AG65" s="936"/>
      <c r="AH65" s="936"/>
      <c r="AI65" s="936"/>
    </row>
    <row r="66" spans="1:38" ht="12.75" customHeight="1">
      <c r="A66" s="964" t="str">
        <f>MID($H$1,$G$9+2*G66,8)</f>
        <v>00000000</v>
      </c>
      <c r="B66" s="965">
        <f>IF(OR($P$6="1",LEFT($B$62,1)="0"),$C$64,IF((($C$64/$K$62)-TRUNC($C$64/$K$62))=0,$C$64,$C$64-MOD($C$64,$K$62)))</f>
        <v>41388.677083333328</v>
      </c>
      <c r="C66" s="966">
        <f t="shared" ref="C66:C93" si="5">(BIN2DEC(RIGHT(HEX2BIN(M66,8),2))) *256+HEX2DEC( N66)</f>
        <v>0</v>
      </c>
      <c r="D66" s="966">
        <f t="shared" ref="D66:D93" si="6">INT(HEX2DEC(M66)/4)</f>
        <v>0</v>
      </c>
      <c r="E66" s="966">
        <f t="shared" ref="E66:E93" si="7">HEX2DEC(K66)</f>
        <v>0</v>
      </c>
      <c r="F66" s="399">
        <f t="shared" ref="F66:F93" si="8">ROUNDDOWN((HEX2DEC(L66)/2),0)-30</f>
        <v>-30</v>
      </c>
      <c r="G66" s="967">
        <f>G64+1</f>
        <v>26</v>
      </c>
      <c r="H66" s="968" t="s">
        <v>90</v>
      </c>
      <c r="I66" s="231">
        <v>1</v>
      </c>
      <c r="J66" s="943">
        <f>T63*28</f>
        <v>0.16666666666666666</v>
      </c>
      <c r="K66" s="960" t="str">
        <f>MID(A66,1,2)</f>
        <v>00</v>
      </c>
      <c r="L66" s="960" t="str">
        <f>MID(A66,3,2)</f>
        <v>00</v>
      </c>
      <c r="M66" s="231" t="str">
        <f>MID(A66,5,2)</f>
        <v>00</v>
      </c>
      <c r="N66" s="960" t="str">
        <f>MID(A66,7,2)</f>
        <v>00</v>
      </c>
      <c r="O66" s="231"/>
      <c r="P66" s="164"/>
      <c r="Q66" s="164"/>
      <c r="R66" s="164"/>
      <c r="S66" s="164"/>
      <c r="T66" s="156"/>
      <c r="U66" s="156"/>
      <c r="V66" s="156"/>
      <c r="W66" s="181"/>
      <c r="X66" s="181"/>
      <c r="Y66" s="928"/>
      <c r="Z66" s="181"/>
      <c r="AA66" s="181"/>
      <c r="AB66" s="181"/>
      <c r="AC66" s="181"/>
      <c r="AD66" s="181"/>
      <c r="AL66" s="969" t="str">
        <f t="shared" ref="AL66:AL93" si="9">"DataLog["&amp;I66-1&amp;"] = 0x"&amp;A66&amp;";"</f>
        <v>DataLog[0] = 0x00000000;</v>
      </c>
    </row>
    <row r="67" spans="1:38">
      <c r="A67" s="964" t="str">
        <f t="shared" ref="A67:A94" si="10">MID($H$1,$G$9+2*G67,8)</f>
        <v>00000000</v>
      </c>
      <c r="B67" s="955">
        <f>IF(C$28=4,$B$66-(I66*$C$62),IF(OR($P$4="1",$P$6="1"),$B$66,IF($P$8="1",$B$66-(I66*$K$62),$B$66-(I66*$K$62))))</f>
        <v>41388.635416666664</v>
      </c>
      <c r="C67" s="181">
        <f t="shared" si="5"/>
        <v>0</v>
      </c>
      <c r="D67" s="181">
        <f t="shared" si="6"/>
        <v>0</v>
      </c>
      <c r="E67" s="181">
        <f t="shared" si="7"/>
        <v>0</v>
      </c>
      <c r="F67" s="69">
        <f t="shared" si="8"/>
        <v>-30</v>
      </c>
      <c r="G67" s="941">
        <f>G66+4</f>
        <v>30</v>
      </c>
      <c r="H67" s="934" t="s">
        <v>91</v>
      </c>
      <c r="I67" s="231">
        <v>2</v>
      </c>
      <c r="J67" s="970">
        <f>J66-$T$63</f>
        <v>0.1607142857142857</v>
      </c>
      <c r="K67" s="960" t="str">
        <f t="shared" ref="K67:K93" si="11">MID(A67,1,2)</f>
        <v>00</v>
      </c>
      <c r="L67" s="960" t="str">
        <f t="shared" ref="L67:L93" si="12">MID(A67,3,2)</f>
        <v>00</v>
      </c>
      <c r="M67" s="231" t="str">
        <f t="shared" ref="M67:M93" si="13">MID(A67,5,2)</f>
        <v>00</v>
      </c>
      <c r="N67" s="960" t="str">
        <f t="shared" ref="N67:N93" si="14">MID(A67,7,2)</f>
        <v>00</v>
      </c>
      <c r="O67" s="231"/>
      <c r="P67" s="164"/>
      <c r="Q67" s="164"/>
      <c r="R67" s="164"/>
      <c r="S67" s="164"/>
      <c r="T67" s="156"/>
      <c r="U67" s="156"/>
      <c r="V67" s="156"/>
      <c r="W67" s="181"/>
      <c r="X67" s="181"/>
      <c r="Y67" s="181"/>
      <c r="Z67" s="181"/>
      <c r="AA67" s="181"/>
      <c r="AB67" s="181"/>
      <c r="AC67" s="181"/>
      <c r="AD67" s="181"/>
      <c r="AE67" s="181"/>
      <c r="AF67" s="181"/>
      <c r="AG67" s="181"/>
      <c r="AH67" s="181"/>
      <c r="AI67" s="181"/>
      <c r="AL67" s="969" t="str">
        <f t="shared" si="9"/>
        <v>DataLog[1] = 0x00000000;</v>
      </c>
    </row>
    <row r="68" spans="1:38" ht="15.6">
      <c r="A68" s="964" t="str">
        <f t="shared" si="10"/>
        <v>00000000</v>
      </c>
      <c r="B68" s="1027">
        <f t="shared" ref="B68:B93" si="15">IF(C$28=4,$B$66-(I67*$C$62),IF(OR($P$4="1",$P$6="1"),$B$66,IF($P$8="1",$B$66-(I67*$K$62),$B$66-(I67*$K$62))))</f>
        <v>41388.593749999993</v>
      </c>
      <c r="C68" s="966">
        <f t="shared" si="5"/>
        <v>0</v>
      </c>
      <c r="D68" s="966">
        <f t="shared" si="6"/>
        <v>0</v>
      </c>
      <c r="E68" s="966">
        <f t="shared" si="7"/>
        <v>0</v>
      </c>
      <c r="F68" s="399">
        <f t="shared" si="8"/>
        <v>-30</v>
      </c>
      <c r="G68" s="967">
        <f t="shared" ref="G68:G95" si="16">G67+4</f>
        <v>34</v>
      </c>
      <c r="H68" s="968" t="s">
        <v>92</v>
      </c>
      <c r="I68" s="231">
        <v>3</v>
      </c>
      <c r="J68" s="970">
        <f t="shared" ref="J68:J93" si="17">J67-$T$63</f>
        <v>0.15476190476190474</v>
      </c>
      <c r="K68" s="960" t="str">
        <f t="shared" si="11"/>
        <v>00</v>
      </c>
      <c r="L68" s="960" t="str">
        <f t="shared" si="12"/>
        <v>00</v>
      </c>
      <c r="M68" s="231" t="str">
        <f t="shared" si="13"/>
        <v>00</v>
      </c>
      <c r="N68" s="960" t="str">
        <f t="shared" si="14"/>
        <v>00</v>
      </c>
      <c r="O68" s="231"/>
      <c r="P68" s="164"/>
      <c r="Q68" s="164"/>
      <c r="R68" s="164"/>
      <c r="S68" s="971"/>
      <c r="T68" s="181"/>
      <c r="U68" s="972"/>
      <c r="V68" s="181"/>
      <c r="W68" s="181"/>
      <c r="X68" s="181"/>
      <c r="Y68" s="181"/>
      <c r="Z68" s="181"/>
      <c r="AA68" s="181"/>
      <c r="AB68" s="181"/>
      <c r="AC68" s="181"/>
      <c r="AD68" s="181"/>
      <c r="AE68" s="181"/>
      <c r="AF68" s="181"/>
      <c r="AG68" s="181"/>
      <c r="AH68" s="181"/>
      <c r="AI68" s="181"/>
      <c r="AL68" s="969" t="str">
        <f t="shared" si="9"/>
        <v>DataLog[2] = 0x00000000;</v>
      </c>
    </row>
    <row r="69" spans="1:38" ht="15.6">
      <c r="A69" s="964" t="str">
        <f t="shared" si="10"/>
        <v>00000000</v>
      </c>
      <c r="B69" s="955">
        <f t="shared" si="15"/>
        <v>41388.552083333328</v>
      </c>
      <c r="C69" s="181">
        <f t="shared" si="5"/>
        <v>0</v>
      </c>
      <c r="D69" s="181">
        <f t="shared" si="6"/>
        <v>0</v>
      </c>
      <c r="E69" s="181">
        <f t="shared" si="7"/>
        <v>0</v>
      </c>
      <c r="F69" s="69">
        <f t="shared" si="8"/>
        <v>-30</v>
      </c>
      <c r="G69" s="941">
        <f t="shared" si="16"/>
        <v>38</v>
      </c>
      <c r="H69" s="934" t="s">
        <v>93</v>
      </c>
      <c r="I69" s="231">
        <v>4</v>
      </c>
      <c r="J69" s="970">
        <f t="shared" si="17"/>
        <v>0.14880952380952378</v>
      </c>
      <c r="K69" s="960" t="str">
        <f t="shared" si="11"/>
        <v>00</v>
      </c>
      <c r="L69" s="960" t="str">
        <f t="shared" si="12"/>
        <v>00</v>
      </c>
      <c r="M69" s="231" t="str">
        <f t="shared" si="13"/>
        <v>00</v>
      </c>
      <c r="N69" s="960" t="str">
        <f t="shared" si="14"/>
        <v>00</v>
      </c>
      <c r="O69" s="231"/>
      <c r="P69" s="164"/>
      <c r="Q69" s="164"/>
      <c r="R69" s="164"/>
      <c r="S69" s="941"/>
      <c r="T69" s="181"/>
      <c r="U69" s="972"/>
      <c r="V69" s="181"/>
      <c r="W69" s="181"/>
      <c r="X69" s="181"/>
      <c r="Y69" s="181"/>
      <c r="Z69" s="181"/>
      <c r="AA69" s="181"/>
      <c r="AB69" s="181"/>
      <c r="AC69" s="181"/>
      <c r="AD69" s="181"/>
      <c r="AE69" s="181"/>
      <c r="AF69" s="181"/>
      <c r="AG69" s="181"/>
      <c r="AH69" s="181"/>
      <c r="AI69" s="181"/>
      <c r="AL69" s="969" t="str">
        <f t="shared" si="9"/>
        <v>DataLog[3] = 0x00000000;</v>
      </c>
    </row>
    <row r="70" spans="1:38">
      <c r="A70" s="964" t="str">
        <f t="shared" si="10"/>
        <v>00000000</v>
      </c>
      <c r="B70" s="1027">
        <f t="shared" si="15"/>
        <v>41388.510416666664</v>
      </c>
      <c r="C70" s="966">
        <f t="shared" si="5"/>
        <v>0</v>
      </c>
      <c r="D70" s="966">
        <f t="shared" si="6"/>
        <v>0</v>
      </c>
      <c r="E70" s="966">
        <f t="shared" si="7"/>
        <v>0</v>
      </c>
      <c r="F70" s="399">
        <f t="shared" si="8"/>
        <v>-30</v>
      </c>
      <c r="G70" s="967">
        <f t="shared" si="16"/>
        <v>42</v>
      </c>
      <c r="H70" s="968" t="s">
        <v>94</v>
      </c>
      <c r="I70" s="231">
        <v>5</v>
      </c>
      <c r="J70" s="970">
        <f t="shared" si="17"/>
        <v>0.14285714285714282</v>
      </c>
      <c r="K70" s="960" t="str">
        <f t="shared" si="11"/>
        <v>00</v>
      </c>
      <c r="L70" s="960" t="str">
        <f t="shared" si="12"/>
        <v>00</v>
      </c>
      <c r="M70" s="231" t="str">
        <f t="shared" si="13"/>
        <v>00</v>
      </c>
      <c r="N70" s="960" t="str">
        <f t="shared" si="14"/>
        <v>00</v>
      </c>
      <c r="O70" s="231"/>
      <c r="P70" s="164"/>
      <c r="Q70" s="164"/>
      <c r="R70" s="164"/>
      <c r="S70" s="941"/>
      <c r="T70" s="181"/>
      <c r="U70" s="156"/>
      <c r="V70" s="181"/>
      <c r="W70" s="181"/>
      <c r="X70" s="181"/>
      <c r="Y70" s="181"/>
      <c r="Z70" s="156"/>
      <c r="AA70" s="156"/>
      <c r="AF70" s="181"/>
      <c r="AG70" s="181"/>
      <c r="AH70" s="181"/>
      <c r="AI70" s="181"/>
      <c r="AL70" s="969" t="str">
        <f t="shared" si="9"/>
        <v>DataLog[4] = 0x00000000;</v>
      </c>
    </row>
    <row r="71" spans="1:38" ht="15.6">
      <c r="A71" s="964" t="str">
        <f t="shared" si="10"/>
        <v>00000000</v>
      </c>
      <c r="B71" s="955">
        <f t="shared" si="15"/>
        <v>41388.468749999993</v>
      </c>
      <c r="C71" s="181">
        <f t="shared" si="5"/>
        <v>0</v>
      </c>
      <c r="D71" s="181">
        <f t="shared" si="6"/>
        <v>0</v>
      </c>
      <c r="E71" s="181">
        <f t="shared" si="7"/>
        <v>0</v>
      </c>
      <c r="F71" s="69">
        <f t="shared" si="8"/>
        <v>-30</v>
      </c>
      <c r="G71" s="941">
        <f t="shared" si="16"/>
        <v>46</v>
      </c>
      <c r="H71" s="934" t="s">
        <v>95</v>
      </c>
      <c r="I71" s="231">
        <v>6</v>
      </c>
      <c r="J71" s="970">
        <f t="shared" si="17"/>
        <v>0.13690476190476186</v>
      </c>
      <c r="K71" s="960" t="str">
        <f t="shared" si="11"/>
        <v>00</v>
      </c>
      <c r="L71" s="960" t="str">
        <f t="shared" si="12"/>
        <v>00</v>
      </c>
      <c r="M71" s="231" t="str">
        <f t="shared" si="13"/>
        <v>00</v>
      </c>
      <c r="N71" s="960" t="str">
        <f t="shared" si="14"/>
        <v>00</v>
      </c>
      <c r="O71" s="231"/>
      <c r="P71" s="164"/>
      <c r="Q71" s="164"/>
      <c r="R71" s="164"/>
      <c r="S71" s="941"/>
      <c r="T71" s="181"/>
      <c r="U71" s="972"/>
      <c r="V71" s="181"/>
      <c r="W71" s="181"/>
      <c r="X71" s="181"/>
      <c r="Y71" s="181"/>
      <c r="Z71" s="181"/>
      <c r="AA71" s="181"/>
      <c r="AB71" s="181"/>
      <c r="AC71" s="181"/>
      <c r="AD71" s="181"/>
      <c r="AE71" s="181"/>
      <c r="AF71" s="181"/>
      <c r="AG71" s="181"/>
      <c r="AH71" s="181"/>
      <c r="AI71" s="181"/>
      <c r="AL71" s="969" t="str">
        <f t="shared" si="9"/>
        <v>DataLog[5] = 0x00000000;</v>
      </c>
    </row>
    <row r="72" spans="1:38">
      <c r="A72" s="964" t="str">
        <f t="shared" si="10"/>
        <v>00000000</v>
      </c>
      <c r="B72" s="1027">
        <f t="shared" si="15"/>
        <v>41388.427083333328</v>
      </c>
      <c r="C72" s="966">
        <f t="shared" si="5"/>
        <v>0</v>
      </c>
      <c r="D72" s="966">
        <f t="shared" si="6"/>
        <v>0</v>
      </c>
      <c r="E72" s="966">
        <f t="shared" si="7"/>
        <v>0</v>
      </c>
      <c r="F72" s="399">
        <f t="shared" si="8"/>
        <v>-30</v>
      </c>
      <c r="G72" s="967">
        <f t="shared" si="16"/>
        <v>50</v>
      </c>
      <c r="H72" s="968" t="s">
        <v>96</v>
      </c>
      <c r="I72" s="231">
        <v>7</v>
      </c>
      <c r="J72" s="970">
        <f t="shared" si="17"/>
        <v>0.1309523809523809</v>
      </c>
      <c r="K72" s="960" t="str">
        <f t="shared" si="11"/>
        <v>00</v>
      </c>
      <c r="L72" s="960" t="str">
        <f t="shared" si="12"/>
        <v>00</v>
      </c>
      <c r="M72" s="231" t="str">
        <f t="shared" si="13"/>
        <v>00</v>
      </c>
      <c r="N72" s="960" t="str">
        <f t="shared" si="14"/>
        <v>00</v>
      </c>
      <c r="O72" s="231"/>
      <c r="P72" s="164"/>
      <c r="Q72" s="164"/>
      <c r="R72" s="164"/>
      <c r="S72" s="164"/>
      <c r="T72" s="156"/>
      <c r="U72" s="156"/>
      <c r="V72" s="156"/>
      <c r="W72" s="156"/>
      <c r="X72" s="156"/>
      <c r="Y72" s="156"/>
      <c r="Z72" s="156"/>
      <c r="AA72" s="156"/>
      <c r="AL72" s="969" t="str">
        <f t="shared" si="9"/>
        <v>DataLog[6] = 0x00000000;</v>
      </c>
    </row>
    <row r="73" spans="1:38">
      <c r="A73" s="964" t="str">
        <f t="shared" si="10"/>
        <v>00000000</v>
      </c>
      <c r="B73" s="955">
        <f t="shared" si="15"/>
        <v>41388.385416666664</v>
      </c>
      <c r="C73" s="181">
        <f t="shared" si="5"/>
        <v>0</v>
      </c>
      <c r="D73" s="181">
        <f t="shared" si="6"/>
        <v>0</v>
      </c>
      <c r="E73" s="181">
        <f t="shared" si="7"/>
        <v>0</v>
      </c>
      <c r="F73" s="69">
        <f t="shared" si="8"/>
        <v>-30</v>
      </c>
      <c r="G73" s="941">
        <f t="shared" si="16"/>
        <v>54</v>
      </c>
      <c r="H73" s="934" t="s">
        <v>97</v>
      </c>
      <c r="I73" s="231">
        <v>8</v>
      </c>
      <c r="J73" s="970">
        <f t="shared" si="17"/>
        <v>0.12499999999999994</v>
      </c>
      <c r="K73" s="960" t="str">
        <f t="shared" si="11"/>
        <v>00</v>
      </c>
      <c r="L73" s="960" t="str">
        <f t="shared" si="12"/>
        <v>00</v>
      </c>
      <c r="M73" s="231" t="str">
        <f t="shared" si="13"/>
        <v>00</v>
      </c>
      <c r="N73" s="960" t="str">
        <f t="shared" si="14"/>
        <v>00</v>
      </c>
      <c r="O73" s="231"/>
      <c r="P73" s="164"/>
      <c r="Q73" s="164"/>
      <c r="R73" s="164"/>
      <c r="S73" s="164"/>
      <c r="T73" s="156"/>
      <c r="U73" s="156"/>
      <c r="V73" s="156"/>
      <c r="W73" s="156"/>
      <c r="X73" s="156"/>
      <c r="Y73" s="156"/>
      <c r="Z73" s="156"/>
      <c r="AA73" s="156"/>
      <c r="AL73" s="969" t="str">
        <f t="shared" si="9"/>
        <v>DataLog[7] = 0x00000000;</v>
      </c>
    </row>
    <row r="74" spans="1:38">
      <c r="A74" s="964" t="str">
        <f t="shared" si="10"/>
        <v>00000000</v>
      </c>
      <c r="B74" s="1027">
        <f t="shared" si="15"/>
        <v>41388.343749999993</v>
      </c>
      <c r="C74" s="966">
        <f t="shared" si="5"/>
        <v>0</v>
      </c>
      <c r="D74" s="966">
        <f t="shared" si="6"/>
        <v>0</v>
      </c>
      <c r="E74" s="966">
        <f t="shared" si="7"/>
        <v>0</v>
      </c>
      <c r="F74" s="399">
        <f t="shared" si="8"/>
        <v>-30</v>
      </c>
      <c r="G74" s="967">
        <f t="shared" si="16"/>
        <v>58</v>
      </c>
      <c r="H74" s="968" t="s">
        <v>98</v>
      </c>
      <c r="I74" s="231">
        <v>9</v>
      </c>
      <c r="J74" s="970">
        <f t="shared" si="17"/>
        <v>0.11904761904761899</v>
      </c>
      <c r="K74" s="960" t="str">
        <f t="shared" si="11"/>
        <v>00</v>
      </c>
      <c r="L74" s="960" t="str">
        <f t="shared" si="12"/>
        <v>00</v>
      </c>
      <c r="M74" s="231" t="str">
        <f t="shared" si="13"/>
        <v>00</v>
      </c>
      <c r="N74" s="960" t="str">
        <f t="shared" si="14"/>
        <v>00</v>
      </c>
      <c r="O74" s="231"/>
      <c r="P74" s="164"/>
      <c r="Q74" s="164"/>
      <c r="R74" s="164"/>
      <c r="S74" s="164"/>
      <c r="T74" s="156"/>
      <c r="U74" s="156"/>
      <c r="V74" s="156"/>
      <c r="W74" s="156"/>
      <c r="X74" s="156"/>
      <c r="Y74" s="156"/>
      <c r="Z74" s="156"/>
      <c r="AA74" s="156"/>
      <c r="AL74" s="969" t="str">
        <f t="shared" si="9"/>
        <v>DataLog[8] = 0x00000000;</v>
      </c>
    </row>
    <row r="75" spans="1:38">
      <c r="A75" s="964" t="str">
        <f t="shared" si="10"/>
        <v>00000000</v>
      </c>
      <c r="B75" s="955">
        <f t="shared" si="15"/>
        <v>41388.302083333328</v>
      </c>
      <c r="C75" s="181">
        <f t="shared" si="5"/>
        <v>0</v>
      </c>
      <c r="D75" s="181">
        <f t="shared" si="6"/>
        <v>0</v>
      </c>
      <c r="E75" s="181">
        <f t="shared" si="7"/>
        <v>0</v>
      </c>
      <c r="F75" s="69">
        <f t="shared" si="8"/>
        <v>-30</v>
      </c>
      <c r="G75" s="941">
        <f t="shared" si="16"/>
        <v>62</v>
      </c>
      <c r="H75" s="934" t="s">
        <v>99</v>
      </c>
      <c r="I75" s="231">
        <v>10</v>
      </c>
      <c r="J75" s="970">
        <f t="shared" si="17"/>
        <v>0.11309523809523803</v>
      </c>
      <c r="K75" s="960" t="str">
        <f t="shared" si="11"/>
        <v>00</v>
      </c>
      <c r="L75" s="960" t="str">
        <f t="shared" si="12"/>
        <v>00</v>
      </c>
      <c r="M75" s="231" t="str">
        <f t="shared" si="13"/>
        <v>00</v>
      </c>
      <c r="N75" s="960" t="str">
        <f t="shared" si="14"/>
        <v>00</v>
      </c>
      <c r="O75" s="231"/>
      <c r="P75" s="164"/>
      <c r="Q75" s="164"/>
      <c r="R75" s="164"/>
      <c r="S75" s="164"/>
      <c r="T75" s="156"/>
      <c r="U75" s="156"/>
      <c r="V75" s="156"/>
      <c r="W75" s="156"/>
      <c r="X75" s="156"/>
      <c r="Y75" s="156"/>
      <c r="Z75" s="156"/>
      <c r="AA75" s="156"/>
      <c r="AL75" s="969" t="str">
        <f t="shared" si="9"/>
        <v>DataLog[9] = 0x00000000;</v>
      </c>
    </row>
    <row r="76" spans="1:38">
      <c r="A76" s="964" t="str">
        <f t="shared" si="10"/>
        <v>00000000</v>
      </c>
      <c r="B76" s="1027">
        <f t="shared" si="15"/>
        <v>41388.260416666664</v>
      </c>
      <c r="C76" s="966">
        <f t="shared" si="5"/>
        <v>0</v>
      </c>
      <c r="D76" s="966">
        <f t="shared" si="6"/>
        <v>0</v>
      </c>
      <c r="E76" s="966">
        <f t="shared" si="7"/>
        <v>0</v>
      </c>
      <c r="F76" s="399">
        <f t="shared" si="8"/>
        <v>-30</v>
      </c>
      <c r="G76" s="967">
        <f t="shared" si="16"/>
        <v>66</v>
      </c>
      <c r="H76" s="968" t="s">
        <v>100</v>
      </c>
      <c r="I76" s="231">
        <v>11</v>
      </c>
      <c r="J76" s="970">
        <f t="shared" si="17"/>
        <v>0.10714285714285707</v>
      </c>
      <c r="K76" s="960" t="str">
        <f t="shared" si="11"/>
        <v>00</v>
      </c>
      <c r="L76" s="960" t="str">
        <f t="shared" si="12"/>
        <v>00</v>
      </c>
      <c r="M76" s="231" t="str">
        <f t="shared" si="13"/>
        <v>00</v>
      </c>
      <c r="N76" s="960" t="str">
        <f t="shared" si="14"/>
        <v>00</v>
      </c>
      <c r="O76" s="231"/>
      <c r="P76" s="164"/>
      <c r="Q76" s="164"/>
      <c r="R76" s="164"/>
      <c r="S76" s="164"/>
      <c r="T76" s="156"/>
      <c r="U76" s="156"/>
      <c r="V76" s="156"/>
      <c r="W76" s="156"/>
      <c r="X76" s="156"/>
      <c r="Y76" s="156"/>
      <c r="Z76" s="156"/>
      <c r="AA76" s="156"/>
      <c r="AL76" s="969" t="str">
        <f t="shared" si="9"/>
        <v>DataLog[10] = 0x00000000;</v>
      </c>
    </row>
    <row r="77" spans="1:38">
      <c r="A77" s="964" t="str">
        <f t="shared" si="10"/>
        <v>00000000</v>
      </c>
      <c r="B77" s="955">
        <f t="shared" si="15"/>
        <v>41388.218749999993</v>
      </c>
      <c r="C77" s="181">
        <f t="shared" si="5"/>
        <v>0</v>
      </c>
      <c r="D77" s="181">
        <f t="shared" si="6"/>
        <v>0</v>
      </c>
      <c r="E77" s="181">
        <f t="shared" si="7"/>
        <v>0</v>
      </c>
      <c r="F77" s="69">
        <f t="shared" si="8"/>
        <v>-30</v>
      </c>
      <c r="G77" s="941">
        <f t="shared" si="16"/>
        <v>70</v>
      </c>
      <c r="H77" s="934" t="s">
        <v>101</v>
      </c>
      <c r="I77" s="231">
        <v>12</v>
      </c>
      <c r="J77" s="970">
        <f t="shared" si="17"/>
        <v>0.10119047619047611</v>
      </c>
      <c r="K77" s="960" t="str">
        <f t="shared" si="11"/>
        <v>00</v>
      </c>
      <c r="L77" s="960" t="str">
        <f t="shared" si="12"/>
        <v>00</v>
      </c>
      <c r="M77" s="231" t="str">
        <f t="shared" si="13"/>
        <v>00</v>
      </c>
      <c r="N77" s="960" t="str">
        <f t="shared" si="14"/>
        <v>00</v>
      </c>
      <c r="O77" s="231"/>
      <c r="P77" s="164"/>
      <c r="Q77" s="164"/>
      <c r="R77" s="164"/>
      <c r="S77" s="164"/>
      <c r="T77" s="156"/>
      <c r="U77" s="156"/>
      <c r="V77" s="156"/>
      <c r="W77" s="156"/>
      <c r="X77" s="156"/>
      <c r="Y77" s="156"/>
      <c r="Z77" s="156"/>
      <c r="AA77" s="156"/>
      <c r="AL77" s="969" t="str">
        <f t="shared" si="9"/>
        <v>DataLog[11] = 0x00000000;</v>
      </c>
    </row>
    <row r="78" spans="1:38">
      <c r="A78" s="964" t="str">
        <f t="shared" si="10"/>
        <v>00000000</v>
      </c>
      <c r="B78" s="1027">
        <f t="shared" si="15"/>
        <v>41388.177083333328</v>
      </c>
      <c r="C78" s="966">
        <f t="shared" si="5"/>
        <v>0</v>
      </c>
      <c r="D78" s="966">
        <f t="shared" si="6"/>
        <v>0</v>
      </c>
      <c r="E78" s="966">
        <f t="shared" si="7"/>
        <v>0</v>
      </c>
      <c r="F78" s="399">
        <f t="shared" si="8"/>
        <v>-30</v>
      </c>
      <c r="G78" s="967">
        <f t="shared" si="16"/>
        <v>74</v>
      </c>
      <c r="H78" s="968" t="s">
        <v>102</v>
      </c>
      <c r="I78" s="231">
        <v>13</v>
      </c>
      <c r="J78" s="970">
        <f t="shared" si="17"/>
        <v>9.523809523809515E-2</v>
      </c>
      <c r="K78" s="960" t="str">
        <f t="shared" si="11"/>
        <v>00</v>
      </c>
      <c r="L78" s="960" t="str">
        <f t="shared" si="12"/>
        <v>00</v>
      </c>
      <c r="M78" s="231" t="str">
        <f t="shared" si="13"/>
        <v>00</v>
      </c>
      <c r="N78" s="960" t="str">
        <f t="shared" si="14"/>
        <v>00</v>
      </c>
      <c r="O78" s="231"/>
      <c r="P78" s="164"/>
      <c r="Q78" s="164"/>
      <c r="R78" s="164"/>
      <c r="S78" s="164"/>
      <c r="T78" s="156"/>
      <c r="U78" s="156"/>
      <c r="V78" s="156"/>
      <c r="W78" s="156"/>
      <c r="X78" s="156"/>
      <c r="Y78" s="156"/>
      <c r="Z78" s="156"/>
      <c r="AA78" s="156"/>
      <c r="AL78" s="969" t="str">
        <f t="shared" si="9"/>
        <v>DataLog[12] = 0x00000000;</v>
      </c>
    </row>
    <row r="79" spans="1:38">
      <c r="A79" s="964" t="str">
        <f t="shared" si="10"/>
        <v>00000000</v>
      </c>
      <c r="B79" s="955">
        <f t="shared" si="15"/>
        <v>41388.135416666664</v>
      </c>
      <c r="C79" s="181">
        <f t="shared" si="5"/>
        <v>0</v>
      </c>
      <c r="D79" s="181">
        <f t="shared" si="6"/>
        <v>0</v>
      </c>
      <c r="E79" s="181">
        <f t="shared" si="7"/>
        <v>0</v>
      </c>
      <c r="F79" s="69">
        <f t="shared" si="8"/>
        <v>-30</v>
      </c>
      <c r="G79" s="941">
        <f t="shared" si="16"/>
        <v>78</v>
      </c>
      <c r="H79" s="934" t="s">
        <v>103</v>
      </c>
      <c r="I79" s="231">
        <v>14</v>
      </c>
      <c r="J79" s="970">
        <f t="shared" si="17"/>
        <v>8.9285714285714191E-2</v>
      </c>
      <c r="K79" s="960" t="str">
        <f t="shared" si="11"/>
        <v>00</v>
      </c>
      <c r="L79" s="960" t="str">
        <f t="shared" si="12"/>
        <v>00</v>
      </c>
      <c r="M79" s="231" t="str">
        <f t="shared" si="13"/>
        <v>00</v>
      </c>
      <c r="N79" s="960" t="str">
        <f t="shared" si="14"/>
        <v>00</v>
      </c>
      <c r="O79" s="231"/>
      <c r="P79" s="164"/>
      <c r="Q79" s="164"/>
      <c r="R79" s="164"/>
      <c r="S79" s="164"/>
      <c r="T79" s="156"/>
      <c r="U79" s="156"/>
      <c r="V79" s="156"/>
      <c r="W79" s="156"/>
      <c r="X79" s="156"/>
      <c r="Y79" s="156"/>
      <c r="Z79" s="156"/>
      <c r="AA79" s="156"/>
      <c r="AL79" s="969" t="str">
        <f t="shared" si="9"/>
        <v>DataLog[13] = 0x00000000;</v>
      </c>
    </row>
    <row r="80" spans="1:38">
      <c r="A80" s="964" t="str">
        <f t="shared" si="10"/>
        <v>00000000</v>
      </c>
      <c r="B80" s="1027">
        <f t="shared" si="15"/>
        <v>41388.093749999993</v>
      </c>
      <c r="C80" s="966">
        <f t="shared" si="5"/>
        <v>0</v>
      </c>
      <c r="D80" s="966">
        <f t="shared" si="6"/>
        <v>0</v>
      </c>
      <c r="E80" s="966">
        <f t="shared" si="7"/>
        <v>0</v>
      </c>
      <c r="F80" s="399">
        <f t="shared" si="8"/>
        <v>-30</v>
      </c>
      <c r="G80" s="967">
        <f t="shared" si="16"/>
        <v>82</v>
      </c>
      <c r="H80" s="968" t="s">
        <v>104</v>
      </c>
      <c r="I80" s="231">
        <v>15</v>
      </c>
      <c r="J80" s="970">
        <f t="shared" si="17"/>
        <v>8.3333333333333232E-2</v>
      </c>
      <c r="K80" s="960" t="str">
        <f t="shared" si="11"/>
        <v>00</v>
      </c>
      <c r="L80" s="960" t="str">
        <f t="shared" si="12"/>
        <v>00</v>
      </c>
      <c r="M80" s="231" t="str">
        <f t="shared" si="13"/>
        <v>00</v>
      </c>
      <c r="N80" s="960" t="str">
        <f t="shared" si="14"/>
        <v>00</v>
      </c>
      <c r="O80" s="231"/>
      <c r="P80" s="164"/>
      <c r="Q80" s="164"/>
      <c r="R80" s="164"/>
      <c r="S80" s="164"/>
      <c r="T80" s="156"/>
      <c r="U80" s="156"/>
      <c r="V80" s="156"/>
      <c r="W80" s="156"/>
      <c r="X80" s="156"/>
      <c r="Y80" s="156"/>
      <c r="Z80" s="156"/>
      <c r="AA80" s="156"/>
      <c r="AL80" s="969" t="str">
        <f t="shared" si="9"/>
        <v>DataLog[14] = 0x00000000;</v>
      </c>
    </row>
    <row r="81" spans="1:38">
      <c r="A81" s="964" t="str">
        <f t="shared" si="10"/>
        <v>00000000</v>
      </c>
      <c r="B81" s="955">
        <f t="shared" si="15"/>
        <v>41388.052083333328</v>
      </c>
      <c r="C81" s="181">
        <f t="shared" si="5"/>
        <v>0</v>
      </c>
      <c r="D81" s="181">
        <f t="shared" si="6"/>
        <v>0</v>
      </c>
      <c r="E81" s="181">
        <f t="shared" si="7"/>
        <v>0</v>
      </c>
      <c r="F81" s="69">
        <f t="shared" si="8"/>
        <v>-30</v>
      </c>
      <c r="G81" s="941">
        <f t="shared" si="16"/>
        <v>86</v>
      </c>
      <c r="H81" s="934" t="s">
        <v>105</v>
      </c>
      <c r="I81" s="231">
        <v>16</v>
      </c>
      <c r="J81" s="970">
        <f t="shared" si="17"/>
        <v>7.7380952380952273E-2</v>
      </c>
      <c r="K81" s="960" t="str">
        <f t="shared" si="11"/>
        <v>00</v>
      </c>
      <c r="L81" s="960" t="str">
        <f t="shared" si="12"/>
        <v>00</v>
      </c>
      <c r="M81" s="231" t="str">
        <f t="shared" si="13"/>
        <v>00</v>
      </c>
      <c r="N81" s="960" t="str">
        <f t="shared" si="14"/>
        <v>00</v>
      </c>
      <c r="O81" s="231"/>
      <c r="P81" s="164"/>
      <c r="Q81" s="164"/>
      <c r="R81" s="164"/>
      <c r="S81" s="164"/>
      <c r="T81" s="156"/>
      <c r="U81" s="156"/>
      <c r="V81" s="156"/>
      <c r="W81" s="156"/>
      <c r="X81" s="156"/>
      <c r="Y81" s="156"/>
      <c r="Z81" s="156"/>
      <c r="AA81" s="156"/>
      <c r="AL81" s="969" t="str">
        <f t="shared" si="9"/>
        <v>DataLog[15] = 0x00000000;</v>
      </c>
    </row>
    <row r="82" spans="1:38">
      <c r="A82" s="964" t="str">
        <f t="shared" si="10"/>
        <v>00000000</v>
      </c>
      <c r="B82" s="1027">
        <f t="shared" si="15"/>
        <v>41388.010416666664</v>
      </c>
      <c r="C82" s="966">
        <f t="shared" si="5"/>
        <v>0</v>
      </c>
      <c r="D82" s="966">
        <f t="shared" si="6"/>
        <v>0</v>
      </c>
      <c r="E82" s="966">
        <f t="shared" si="7"/>
        <v>0</v>
      </c>
      <c r="F82" s="399">
        <f t="shared" si="8"/>
        <v>-30</v>
      </c>
      <c r="G82" s="967">
        <f t="shared" si="16"/>
        <v>90</v>
      </c>
      <c r="H82" s="968" t="s">
        <v>106</v>
      </c>
      <c r="I82" s="231">
        <v>17</v>
      </c>
      <c r="J82" s="970">
        <f t="shared" si="17"/>
        <v>7.1428571428571314E-2</v>
      </c>
      <c r="K82" s="960" t="str">
        <f t="shared" si="11"/>
        <v>00</v>
      </c>
      <c r="L82" s="960" t="str">
        <f t="shared" si="12"/>
        <v>00</v>
      </c>
      <c r="M82" s="231" t="str">
        <f t="shared" si="13"/>
        <v>00</v>
      </c>
      <c r="N82" s="960" t="str">
        <f t="shared" si="14"/>
        <v>00</v>
      </c>
      <c r="O82" s="231"/>
      <c r="P82" s="164"/>
      <c r="Q82" s="164"/>
      <c r="R82" s="164"/>
      <c r="S82" s="164"/>
      <c r="T82" s="156"/>
      <c r="U82" s="156"/>
      <c r="V82" s="156"/>
      <c r="W82" s="156"/>
      <c r="X82" s="156"/>
      <c r="Y82" s="156"/>
      <c r="Z82" s="156"/>
      <c r="AA82" s="156"/>
      <c r="AL82" s="969" t="str">
        <f t="shared" si="9"/>
        <v>DataLog[16] = 0x00000000;</v>
      </c>
    </row>
    <row r="83" spans="1:38">
      <c r="A83" s="964" t="str">
        <f t="shared" si="10"/>
        <v>00000000</v>
      </c>
      <c r="B83" s="955">
        <f t="shared" si="15"/>
        <v>41387.968749999993</v>
      </c>
      <c r="C83" s="181">
        <f t="shared" si="5"/>
        <v>0</v>
      </c>
      <c r="D83" s="181">
        <f t="shared" si="6"/>
        <v>0</v>
      </c>
      <c r="E83" s="181">
        <f t="shared" si="7"/>
        <v>0</v>
      </c>
      <c r="F83" s="69">
        <f t="shared" si="8"/>
        <v>-30</v>
      </c>
      <c r="G83" s="941">
        <f t="shared" si="16"/>
        <v>94</v>
      </c>
      <c r="H83" s="934" t="s">
        <v>107</v>
      </c>
      <c r="I83" s="231">
        <v>18</v>
      </c>
      <c r="J83" s="970">
        <f t="shared" si="17"/>
        <v>6.5476190476190355E-2</v>
      </c>
      <c r="K83" s="960" t="str">
        <f t="shared" si="11"/>
        <v>00</v>
      </c>
      <c r="L83" s="960" t="str">
        <f t="shared" si="12"/>
        <v>00</v>
      </c>
      <c r="M83" s="231" t="str">
        <f t="shared" si="13"/>
        <v>00</v>
      </c>
      <c r="N83" s="960" t="str">
        <f t="shared" si="14"/>
        <v>00</v>
      </c>
      <c r="O83" s="231"/>
      <c r="P83" s="164"/>
      <c r="Q83" s="164"/>
      <c r="R83" s="164"/>
      <c r="S83" s="164"/>
      <c r="T83" s="156"/>
      <c r="U83" s="156"/>
      <c r="V83" s="156"/>
      <c r="W83" s="156"/>
      <c r="X83" s="156"/>
      <c r="Y83" s="156"/>
      <c r="Z83" s="156"/>
      <c r="AA83" s="156"/>
      <c r="AL83" s="969" t="str">
        <f t="shared" si="9"/>
        <v>DataLog[17] = 0x00000000;</v>
      </c>
    </row>
    <row r="84" spans="1:38">
      <c r="A84" s="964" t="str">
        <f t="shared" si="10"/>
        <v>00000000</v>
      </c>
      <c r="B84" s="1027">
        <f t="shared" si="15"/>
        <v>41387.927083333328</v>
      </c>
      <c r="C84" s="966">
        <f t="shared" si="5"/>
        <v>0</v>
      </c>
      <c r="D84" s="966">
        <f t="shared" si="6"/>
        <v>0</v>
      </c>
      <c r="E84" s="966">
        <f t="shared" si="7"/>
        <v>0</v>
      </c>
      <c r="F84" s="399">
        <f t="shared" si="8"/>
        <v>-30</v>
      </c>
      <c r="G84" s="967">
        <f t="shared" si="16"/>
        <v>98</v>
      </c>
      <c r="H84" s="968" t="s">
        <v>108</v>
      </c>
      <c r="I84" s="231">
        <v>19</v>
      </c>
      <c r="J84" s="970">
        <f t="shared" si="17"/>
        <v>5.9523809523809403E-2</v>
      </c>
      <c r="K84" s="960" t="str">
        <f t="shared" si="11"/>
        <v>00</v>
      </c>
      <c r="L84" s="960" t="str">
        <f t="shared" si="12"/>
        <v>00</v>
      </c>
      <c r="M84" s="231" t="str">
        <f t="shared" si="13"/>
        <v>00</v>
      </c>
      <c r="N84" s="960" t="str">
        <f t="shared" si="14"/>
        <v>00</v>
      </c>
      <c r="O84" s="231"/>
      <c r="P84" s="164"/>
      <c r="Q84" s="164"/>
      <c r="R84" s="164"/>
      <c r="S84" s="164"/>
      <c r="T84" s="156"/>
      <c r="U84" s="156"/>
      <c r="V84" s="156"/>
      <c r="W84" s="156"/>
      <c r="X84" s="156"/>
      <c r="Y84" s="156"/>
      <c r="Z84" s="156"/>
      <c r="AA84" s="156"/>
      <c r="AL84" s="969" t="str">
        <f t="shared" si="9"/>
        <v>DataLog[18] = 0x00000000;</v>
      </c>
    </row>
    <row r="85" spans="1:38">
      <c r="A85" s="964" t="str">
        <f t="shared" si="10"/>
        <v>00000000</v>
      </c>
      <c r="B85" s="955">
        <f t="shared" si="15"/>
        <v>41387.885416666664</v>
      </c>
      <c r="C85" s="181">
        <f t="shared" si="5"/>
        <v>0</v>
      </c>
      <c r="D85" s="181">
        <f t="shared" si="6"/>
        <v>0</v>
      </c>
      <c r="E85" s="181">
        <f t="shared" si="7"/>
        <v>0</v>
      </c>
      <c r="F85" s="69">
        <f t="shared" si="8"/>
        <v>-30</v>
      </c>
      <c r="G85" s="941">
        <f t="shared" si="16"/>
        <v>102</v>
      </c>
      <c r="H85" s="934" t="s">
        <v>109</v>
      </c>
      <c r="I85" s="231">
        <v>20</v>
      </c>
      <c r="J85" s="970">
        <f t="shared" si="17"/>
        <v>5.357142857142845E-2</v>
      </c>
      <c r="K85" s="960" t="str">
        <f t="shared" si="11"/>
        <v>00</v>
      </c>
      <c r="L85" s="960" t="str">
        <f t="shared" si="12"/>
        <v>00</v>
      </c>
      <c r="M85" s="231" t="str">
        <f t="shared" si="13"/>
        <v>00</v>
      </c>
      <c r="N85" s="960" t="str">
        <f t="shared" si="14"/>
        <v>00</v>
      </c>
      <c r="O85" s="231"/>
      <c r="P85" s="164"/>
      <c r="Q85" s="164"/>
      <c r="R85" s="164"/>
      <c r="S85" s="164"/>
      <c r="T85" s="156"/>
      <c r="U85" s="156"/>
      <c r="V85" s="156"/>
      <c r="W85" s="156"/>
      <c r="X85" s="156"/>
      <c r="Y85" s="156"/>
      <c r="Z85" s="156"/>
      <c r="AA85" s="156"/>
      <c r="AL85" s="969" t="str">
        <f t="shared" si="9"/>
        <v>DataLog[19] = 0x00000000;</v>
      </c>
    </row>
    <row r="86" spans="1:38">
      <c r="A86" s="964" t="str">
        <f t="shared" si="10"/>
        <v>00000000</v>
      </c>
      <c r="B86" s="1027">
        <f t="shared" si="15"/>
        <v>41387.843749999993</v>
      </c>
      <c r="C86" s="966">
        <f t="shared" si="5"/>
        <v>0</v>
      </c>
      <c r="D86" s="966">
        <f t="shared" si="6"/>
        <v>0</v>
      </c>
      <c r="E86" s="966">
        <f t="shared" si="7"/>
        <v>0</v>
      </c>
      <c r="F86" s="399">
        <f t="shared" si="8"/>
        <v>-30</v>
      </c>
      <c r="G86" s="967">
        <f t="shared" si="16"/>
        <v>106</v>
      </c>
      <c r="H86" s="968" t="s">
        <v>110</v>
      </c>
      <c r="I86" s="231">
        <v>21</v>
      </c>
      <c r="J86" s="970">
        <f t="shared" si="17"/>
        <v>4.7619047619047498E-2</v>
      </c>
      <c r="K86" s="960" t="str">
        <f t="shared" si="11"/>
        <v>00</v>
      </c>
      <c r="L86" s="960" t="str">
        <f t="shared" si="12"/>
        <v>00</v>
      </c>
      <c r="M86" s="231" t="str">
        <f t="shared" si="13"/>
        <v>00</v>
      </c>
      <c r="N86" s="960" t="str">
        <f t="shared" si="14"/>
        <v>00</v>
      </c>
      <c r="O86" s="231"/>
      <c r="P86" s="164"/>
      <c r="Q86" s="164"/>
      <c r="R86" s="164"/>
      <c r="S86" s="164"/>
      <c r="T86" s="156"/>
      <c r="U86" s="156"/>
      <c r="V86" s="156"/>
      <c r="W86" s="156"/>
      <c r="X86" s="156"/>
      <c r="Y86" s="156"/>
      <c r="Z86" s="156"/>
      <c r="AA86" s="156"/>
      <c r="AL86" s="969" t="str">
        <f t="shared" si="9"/>
        <v>DataLog[20] = 0x00000000;</v>
      </c>
    </row>
    <row r="87" spans="1:38">
      <c r="A87" s="964" t="str">
        <f t="shared" si="10"/>
        <v>00000000</v>
      </c>
      <c r="B87" s="955">
        <f t="shared" si="15"/>
        <v>41387.802083333328</v>
      </c>
      <c r="C87" s="181">
        <f t="shared" si="5"/>
        <v>0</v>
      </c>
      <c r="D87" s="181">
        <f t="shared" si="6"/>
        <v>0</v>
      </c>
      <c r="E87" s="181">
        <f t="shared" si="7"/>
        <v>0</v>
      </c>
      <c r="F87" s="69">
        <f t="shared" si="8"/>
        <v>-30</v>
      </c>
      <c r="G87" s="941">
        <f t="shared" si="16"/>
        <v>110</v>
      </c>
      <c r="H87" s="934" t="s">
        <v>111</v>
      </c>
      <c r="I87" s="231">
        <v>22</v>
      </c>
      <c r="J87" s="970">
        <f t="shared" si="17"/>
        <v>4.1666666666666546E-2</v>
      </c>
      <c r="K87" s="960" t="str">
        <f t="shared" si="11"/>
        <v>00</v>
      </c>
      <c r="L87" s="960" t="str">
        <f t="shared" si="12"/>
        <v>00</v>
      </c>
      <c r="M87" s="231" t="str">
        <f t="shared" si="13"/>
        <v>00</v>
      </c>
      <c r="N87" s="960" t="str">
        <f t="shared" si="14"/>
        <v>00</v>
      </c>
      <c r="O87" s="231"/>
      <c r="P87" s="164"/>
      <c r="Q87" s="164"/>
      <c r="R87" s="164"/>
      <c r="S87" s="164"/>
      <c r="T87" s="156"/>
      <c r="U87" s="156"/>
      <c r="V87" s="156"/>
      <c r="W87" s="156"/>
      <c r="X87" s="156"/>
      <c r="Y87" s="156"/>
      <c r="Z87" s="156"/>
      <c r="AA87" s="156"/>
      <c r="AL87" s="969" t="str">
        <f t="shared" si="9"/>
        <v>DataLog[21] = 0x00000000;</v>
      </c>
    </row>
    <row r="88" spans="1:38">
      <c r="A88" s="964" t="str">
        <f t="shared" si="10"/>
        <v>00000000</v>
      </c>
      <c r="B88" s="1027">
        <f t="shared" si="15"/>
        <v>41387.760416666664</v>
      </c>
      <c r="C88" s="966">
        <f t="shared" si="5"/>
        <v>0</v>
      </c>
      <c r="D88" s="966">
        <f t="shared" si="6"/>
        <v>0</v>
      </c>
      <c r="E88" s="966">
        <f t="shared" si="7"/>
        <v>0</v>
      </c>
      <c r="F88" s="399">
        <f t="shared" si="8"/>
        <v>-30</v>
      </c>
      <c r="G88" s="967">
        <f t="shared" si="16"/>
        <v>114</v>
      </c>
      <c r="H88" s="968" t="s">
        <v>112</v>
      </c>
      <c r="I88" s="231">
        <v>23</v>
      </c>
      <c r="J88" s="970">
        <f t="shared" si="17"/>
        <v>3.5714285714285594E-2</v>
      </c>
      <c r="K88" s="960" t="str">
        <f t="shared" si="11"/>
        <v>00</v>
      </c>
      <c r="L88" s="960" t="str">
        <f t="shared" si="12"/>
        <v>00</v>
      </c>
      <c r="M88" s="231" t="str">
        <f t="shared" si="13"/>
        <v>00</v>
      </c>
      <c r="N88" s="960" t="str">
        <f t="shared" si="14"/>
        <v>00</v>
      </c>
      <c r="O88" s="231"/>
      <c r="P88" s="164"/>
      <c r="Q88" s="164"/>
      <c r="R88" s="164"/>
      <c r="S88" s="164"/>
      <c r="T88" s="156"/>
      <c r="U88" s="156"/>
      <c r="V88" s="156"/>
      <c r="W88" s="156"/>
      <c r="X88" s="156"/>
      <c r="Y88" s="156"/>
      <c r="Z88" s="156"/>
      <c r="AA88" s="156"/>
      <c r="AL88" s="969" t="str">
        <f t="shared" si="9"/>
        <v>DataLog[22] = 0x00000000;</v>
      </c>
    </row>
    <row r="89" spans="1:38">
      <c r="A89" s="964" t="str">
        <f t="shared" si="10"/>
        <v>00000000</v>
      </c>
      <c r="B89" s="955">
        <f t="shared" si="15"/>
        <v>41387.718749999993</v>
      </c>
      <c r="C89" s="181">
        <f t="shared" si="5"/>
        <v>0</v>
      </c>
      <c r="D89" s="181">
        <f t="shared" si="6"/>
        <v>0</v>
      </c>
      <c r="E89" s="181">
        <f t="shared" si="7"/>
        <v>0</v>
      </c>
      <c r="F89" s="69">
        <f t="shared" si="8"/>
        <v>-30</v>
      </c>
      <c r="G89" s="941">
        <f t="shared" si="16"/>
        <v>118</v>
      </c>
      <c r="H89" s="934" t="s">
        <v>113</v>
      </c>
      <c r="I89" s="231">
        <v>24</v>
      </c>
      <c r="J89" s="970">
        <f t="shared" si="17"/>
        <v>2.9761904761904642E-2</v>
      </c>
      <c r="K89" s="960" t="str">
        <f t="shared" si="11"/>
        <v>00</v>
      </c>
      <c r="L89" s="960" t="str">
        <f t="shared" si="12"/>
        <v>00</v>
      </c>
      <c r="M89" s="231" t="str">
        <f t="shared" si="13"/>
        <v>00</v>
      </c>
      <c r="N89" s="960" t="str">
        <f t="shared" si="14"/>
        <v>00</v>
      </c>
      <c r="O89" s="231"/>
      <c r="P89" s="164"/>
      <c r="Q89" s="164"/>
      <c r="R89" s="164"/>
      <c r="S89" s="164"/>
      <c r="T89" s="156"/>
      <c r="U89" s="156"/>
      <c r="V89" s="156"/>
      <c r="W89" s="156"/>
      <c r="X89" s="156"/>
      <c r="Y89" s="156"/>
      <c r="Z89" s="156"/>
      <c r="AA89" s="156"/>
      <c r="AL89" s="969" t="str">
        <f t="shared" si="9"/>
        <v>DataLog[23] = 0x00000000;</v>
      </c>
    </row>
    <row r="90" spans="1:38">
      <c r="A90" s="964" t="str">
        <f t="shared" si="10"/>
        <v>00000000</v>
      </c>
      <c r="B90" s="1027">
        <f t="shared" si="15"/>
        <v>41387.677083333328</v>
      </c>
      <c r="C90" s="966">
        <f t="shared" si="5"/>
        <v>0</v>
      </c>
      <c r="D90" s="966">
        <f t="shared" si="6"/>
        <v>0</v>
      </c>
      <c r="E90" s="966">
        <f t="shared" si="7"/>
        <v>0</v>
      </c>
      <c r="F90" s="399">
        <f t="shared" si="8"/>
        <v>-30</v>
      </c>
      <c r="G90" s="967">
        <f t="shared" si="16"/>
        <v>122</v>
      </c>
      <c r="H90" s="968" t="s">
        <v>114</v>
      </c>
      <c r="I90" s="231">
        <v>25</v>
      </c>
      <c r="J90" s="970">
        <f t="shared" si="17"/>
        <v>2.380952380952369E-2</v>
      </c>
      <c r="K90" s="960" t="str">
        <f t="shared" si="11"/>
        <v>00</v>
      </c>
      <c r="L90" s="960" t="str">
        <f t="shared" si="12"/>
        <v>00</v>
      </c>
      <c r="M90" s="231" t="str">
        <f t="shared" si="13"/>
        <v>00</v>
      </c>
      <c r="N90" s="960" t="str">
        <f t="shared" si="14"/>
        <v>00</v>
      </c>
      <c r="O90" s="231"/>
      <c r="P90" s="164"/>
      <c r="Q90" s="164"/>
      <c r="R90" s="164"/>
      <c r="S90" s="973"/>
      <c r="T90" s="156"/>
      <c r="U90" s="156"/>
      <c r="V90" s="156"/>
      <c r="W90" s="156"/>
      <c r="X90" s="156"/>
      <c r="Y90" s="156"/>
      <c r="Z90" s="156"/>
      <c r="AA90" s="156"/>
      <c r="AL90" s="969" t="str">
        <f t="shared" si="9"/>
        <v>DataLog[24] = 0x00000000;</v>
      </c>
    </row>
    <row r="91" spans="1:38">
      <c r="A91" s="964" t="str">
        <f t="shared" si="10"/>
        <v>00000000</v>
      </c>
      <c r="B91" s="955">
        <f t="shared" si="15"/>
        <v>41387.635416666664</v>
      </c>
      <c r="C91" s="181">
        <f t="shared" si="5"/>
        <v>0</v>
      </c>
      <c r="D91" s="181">
        <f t="shared" si="6"/>
        <v>0</v>
      </c>
      <c r="E91" s="181">
        <f t="shared" si="7"/>
        <v>0</v>
      </c>
      <c r="F91" s="69">
        <f t="shared" si="8"/>
        <v>-30</v>
      </c>
      <c r="G91" s="941">
        <f t="shared" si="16"/>
        <v>126</v>
      </c>
      <c r="H91" s="934" t="s">
        <v>115</v>
      </c>
      <c r="I91" s="231">
        <v>26</v>
      </c>
      <c r="J91" s="970">
        <f t="shared" si="17"/>
        <v>1.7857142857142738E-2</v>
      </c>
      <c r="K91" s="960" t="str">
        <f t="shared" si="11"/>
        <v>00</v>
      </c>
      <c r="L91" s="960" t="str">
        <f t="shared" si="12"/>
        <v>00</v>
      </c>
      <c r="M91" s="231" t="str">
        <f t="shared" si="13"/>
        <v>00</v>
      </c>
      <c r="N91" s="960" t="str">
        <f t="shared" si="14"/>
        <v>00</v>
      </c>
      <c r="O91" s="231"/>
      <c r="P91" s="164"/>
      <c r="Q91" s="164"/>
      <c r="R91" s="164"/>
      <c r="S91" s="164"/>
      <c r="T91" s="156"/>
      <c r="U91" s="156"/>
      <c r="V91" s="156"/>
      <c r="W91" s="156"/>
      <c r="X91" s="156"/>
      <c r="Y91" s="156"/>
      <c r="Z91" s="156"/>
      <c r="AA91" s="156"/>
      <c r="AL91" s="969" t="str">
        <f t="shared" si="9"/>
        <v>DataLog[25] = 0x00000000;</v>
      </c>
    </row>
    <row r="92" spans="1:38">
      <c r="A92" s="964" t="str">
        <f t="shared" si="10"/>
        <v>00000000</v>
      </c>
      <c r="B92" s="1027">
        <f t="shared" si="15"/>
        <v>41387.593749999993</v>
      </c>
      <c r="C92" s="966">
        <f t="shared" si="5"/>
        <v>0</v>
      </c>
      <c r="D92" s="966">
        <f t="shared" si="6"/>
        <v>0</v>
      </c>
      <c r="E92" s="966">
        <f t="shared" si="7"/>
        <v>0</v>
      </c>
      <c r="F92" s="399">
        <f t="shared" si="8"/>
        <v>-30</v>
      </c>
      <c r="G92" s="967">
        <f t="shared" si="16"/>
        <v>130</v>
      </c>
      <c r="H92" s="968" t="s">
        <v>116</v>
      </c>
      <c r="I92" s="231">
        <v>27</v>
      </c>
      <c r="J92" s="970">
        <f t="shared" si="17"/>
        <v>1.1904761904761786E-2</v>
      </c>
      <c r="K92" s="960" t="str">
        <f t="shared" si="11"/>
        <v>00</v>
      </c>
      <c r="L92" s="960" t="str">
        <f t="shared" si="12"/>
        <v>00</v>
      </c>
      <c r="M92" s="231" t="str">
        <f t="shared" si="13"/>
        <v>00</v>
      </c>
      <c r="N92" s="960" t="str">
        <f t="shared" si="14"/>
        <v>00</v>
      </c>
      <c r="O92" s="231"/>
      <c r="P92" s="164"/>
      <c r="Q92" s="164"/>
      <c r="R92" s="164"/>
      <c r="S92" s="164"/>
      <c r="T92" s="156"/>
      <c r="U92" s="156"/>
      <c r="V92" s="156"/>
      <c r="W92" s="156"/>
      <c r="X92" s="156"/>
      <c r="Y92" s="156"/>
      <c r="Z92" s="156"/>
      <c r="AA92" s="156"/>
      <c r="AL92" s="969" t="str">
        <f t="shared" si="9"/>
        <v>DataLog[26] = 0x00000000;</v>
      </c>
    </row>
    <row r="93" spans="1:38">
      <c r="A93" s="964" t="str">
        <f t="shared" si="10"/>
        <v>00000000</v>
      </c>
      <c r="B93" s="955">
        <f t="shared" si="15"/>
        <v>41387.552083333328</v>
      </c>
      <c r="C93" s="181">
        <f t="shared" si="5"/>
        <v>0</v>
      </c>
      <c r="D93" s="181">
        <f t="shared" si="6"/>
        <v>0</v>
      </c>
      <c r="E93" s="181">
        <f t="shared" si="7"/>
        <v>0</v>
      </c>
      <c r="F93" s="69">
        <f t="shared" si="8"/>
        <v>-30</v>
      </c>
      <c r="G93" s="941">
        <f t="shared" si="16"/>
        <v>134</v>
      </c>
      <c r="H93" s="934" t="s">
        <v>117</v>
      </c>
      <c r="I93" s="231">
        <v>28</v>
      </c>
      <c r="J93" s="970">
        <f t="shared" si="17"/>
        <v>5.9523809523808341E-3</v>
      </c>
      <c r="K93" s="960" t="str">
        <f t="shared" si="11"/>
        <v>00</v>
      </c>
      <c r="L93" s="960" t="str">
        <f t="shared" si="12"/>
        <v>00</v>
      </c>
      <c r="M93" s="231" t="str">
        <f t="shared" si="13"/>
        <v>00</v>
      </c>
      <c r="N93" s="960" t="str">
        <f t="shared" si="14"/>
        <v>00</v>
      </c>
      <c r="O93" s="231"/>
      <c r="P93" s="164"/>
      <c r="Q93" s="164"/>
      <c r="R93" s="164"/>
      <c r="S93" s="164"/>
      <c r="T93" s="156"/>
      <c r="U93" s="156"/>
      <c r="V93" s="156"/>
      <c r="W93" s="156"/>
      <c r="X93" s="156"/>
      <c r="Y93" s="156"/>
      <c r="Z93" s="156"/>
      <c r="AA93" s="156"/>
      <c r="AL93" s="969" t="str">
        <f t="shared" si="9"/>
        <v>DataLog[27] = 0x00000000;</v>
      </c>
    </row>
    <row r="94" spans="1:38">
      <c r="A94" s="964" t="str">
        <f t="shared" si="10"/>
        <v>69EA</v>
      </c>
      <c r="B94" s="974"/>
      <c r="C94" s="974" t="s">
        <v>118</v>
      </c>
      <c r="D94" s="975"/>
      <c r="E94" s="975"/>
      <c r="F94" s="975"/>
      <c r="G94" s="967">
        <f t="shared" si="16"/>
        <v>138</v>
      </c>
      <c r="H94" s="976" t="s">
        <v>119</v>
      </c>
      <c r="I94" s="977"/>
      <c r="J94" s="943"/>
      <c r="K94" s="978"/>
      <c r="L94" s="978"/>
      <c r="M94" s="978"/>
      <c r="N94" s="978"/>
      <c r="O94" s="979"/>
      <c r="P94" s="941"/>
      <c r="Q94" s="164" t="str">
        <f>MID(A94,5,2)</f>
        <v/>
      </c>
      <c r="R94" s="941" t="str">
        <f>MID(A94,7,2)</f>
        <v/>
      </c>
      <c r="S94" s="164"/>
      <c r="T94" s="156"/>
      <c r="U94" s="156"/>
      <c r="V94" s="156"/>
      <c r="W94" s="156"/>
      <c r="X94" s="156"/>
      <c r="Y94" s="156"/>
      <c r="Z94" s="156"/>
      <c r="AA94" s="156"/>
      <c r="AL94" s="969"/>
    </row>
    <row r="95" spans="1:38" ht="13.8">
      <c r="A95" s="938" t="str">
        <f>MID($G$1,$G$2+2*G95,8)</f>
        <v/>
      </c>
      <c r="B95" s="974"/>
      <c r="C95" s="974" t="s">
        <v>120</v>
      </c>
      <c r="D95" s="974"/>
      <c r="E95" s="974"/>
      <c r="F95" s="974"/>
      <c r="G95" s="966">
        <f t="shared" si="16"/>
        <v>142</v>
      </c>
      <c r="H95" s="968" t="s">
        <v>121</v>
      </c>
      <c r="I95" s="980"/>
      <c r="J95" s="943"/>
      <c r="K95" s="156"/>
      <c r="L95" s="156"/>
      <c r="M95" s="156"/>
      <c r="N95" s="156"/>
      <c r="O95" s="156"/>
      <c r="P95" s="156"/>
      <c r="Q95" s="156"/>
      <c r="R95" s="156"/>
      <c r="S95" s="156"/>
      <c r="T95" s="156"/>
      <c r="U95" s="156"/>
      <c r="V95" s="156"/>
      <c r="W95" s="156"/>
      <c r="X95" s="156"/>
      <c r="Y95" s="156"/>
      <c r="Z95" s="156"/>
      <c r="AA95" s="156"/>
    </row>
    <row r="96" spans="1:38">
      <c r="A96" s="782"/>
      <c r="B96" s="782"/>
      <c r="C96" s="782"/>
      <c r="D96" s="782"/>
      <c r="E96" s="782"/>
      <c r="F96" s="782"/>
      <c r="G96" s="897"/>
      <c r="H96" s="897"/>
      <c r="I96" s="981"/>
      <c r="J96" s="782"/>
      <c r="K96" s="782"/>
      <c r="L96" s="782"/>
      <c r="M96" s="782"/>
      <c r="N96" s="782"/>
      <c r="O96" s="782"/>
      <c r="P96" s="782"/>
      <c r="Q96" s="782"/>
      <c r="R96" s="782"/>
      <c r="S96" s="782"/>
      <c r="T96" s="782"/>
      <c r="U96" s="782"/>
      <c r="V96" s="782"/>
      <c r="W96" s="782"/>
      <c r="X96" s="782"/>
      <c r="Y96" s="782"/>
      <c r="Z96" s="782"/>
      <c r="AA96" s="782"/>
      <c r="AB96" s="782"/>
      <c r="AC96" s="782"/>
      <c r="AD96" s="782"/>
      <c r="AE96" s="782"/>
      <c r="AF96" s="782"/>
    </row>
    <row r="97" spans="1:35">
      <c r="A97" s="782"/>
      <c r="B97" s="782"/>
      <c r="C97" s="782"/>
      <c r="D97" s="782"/>
      <c r="E97" s="782"/>
      <c r="F97" s="782"/>
      <c r="G97" s="897"/>
      <c r="H97" s="897"/>
      <c r="I97" s="981"/>
      <c r="J97" s="782"/>
      <c r="K97" s="782"/>
      <c r="L97" s="782"/>
      <c r="M97" s="782"/>
      <c r="N97" s="782"/>
      <c r="O97" s="782"/>
      <c r="P97" s="782"/>
      <c r="Q97" s="782"/>
      <c r="R97" s="782"/>
      <c r="S97" s="782"/>
      <c r="T97" s="782"/>
      <c r="U97" s="782"/>
      <c r="V97" s="782"/>
      <c r="W97" s="782"/>
      <c r="X97" s="782"/>
      <c r="Y97" s="782"/>
      <c r="Z97" s="782"/>
      <c r="AA97" s="782"/>
      <c r="AB97" s="782"/>
      <c r="AC97" s="782"/>
      <c r="AD97" s="782"/>
      <c r="AE97" s="782"/>
      <c r="AF97" s="782"/>
    </row>
    <row r="98" spans="1:35">
      <c r="A98" s="782"/>
      <c r="B98" s="782"/>
      <c r="C98" s="782"/>
      <c r="D98" s="782"/>
      <c r="E98" s="782"/>
      <c r="F98" s="782"/>
      <c r="G98" s="897"/>
      <c r="H98" s="897"/>
      <c r="I98" s="981"/>
      <c r="J98" s="782"/>
      <c r="K98" s="782"/>
      <c r="L98" s="782"/>
      <c r="M98" s="782"/>
      <c r="N98" s="782"/>
      <c r="O98" s="782"/>
      <c r="P98" s="782"/>
      <c r="Q98" s="782"/>
      <c r="R98" s="782"/>
      <c r="S98" s="782"/>
      <c r="T98" s="782"/>
      <c r="U98" s="782"/>
      <c r="V98" s="782"/>
      <c r="W98" s="782"/>
      <c r="X98" s="782"/>
      <c r="Y98" s="782"/>
      <c r="Z98" s="782"/>
      <c r="AA98" s="782"/>
      <c r="AB98" s="782"/>
      <c r="AC98" s="782"/>
      <c r="AD98" s="782"/>
      <c r="AE98" s="782"/>
      <c r="AF98" s="782"/>
    </row>
    <row r="99" spans="1:35">
      <c r="A99" s="782"/>
      <c r="B99" s="782"/>
      <c r="C99" s="782"/>
      <c r="D99" s="782"/>
      <c r="E99" s="782"/>
      <c r="F99" s="782"/>
      <c r="G99" s="897"/>
      <c r="H99" s="897"/>
      <c r="I99" s="981"/>
      <c r="J99" s="782"/>
      <c r="K99" s="782"/>
      <c r="L99" s="782"/>
      <c r="M99" s="782"/>
      <c r="N99" s="782"/>
      <c r="O99" s="782"/>
      <c r="P99" s="782"/>
      <c r="Q99" s="782"/>
      <c r="R99" s="782"/>
      <c r="S99" s="782"/>
      <c r="T99" s="782"/>
      <c r="U99" s="782"/>
      <c r="V99" s="782"/>
      <c r="W99" s="782"/>
      <c r="X99" s="782"/>
      <c r="Y99" s="782"/>
      <c r="Z99" s="782"/>
      <c r="AA99" s="782"/>
      <c r="AB99" s="782"/>
      <c r="AC99" s="782"/>
      <c r="AD99" s="782"/>
      <c r="AE99" s="782"/>
      <c r="AF99" s="782"/>
    </row>
    <row r="100" spans="1:35">
      <c r="A100" s="782"/>
      <c r="B100" s="782"/>
      <c r="C100" s="782"/>
      <c r="D100" s="782"/>
      <c r="E100" s="782"/>
      <c r="F100" s="782"/>
      <c r="G100" s="897"/>
      <c r="H100" s="897"/>
      <c r="I100" s="981"/>
      <c r="J100" s="782"/>
      <c r="K100" s="782"/>
      <c r="L100" s="782"/>
      <c r="M100" s="782"/>
      <c r="N100" s="782"/>
      <c r="O100" s="782"/>
      <c r="P100" s="782"/>
      <c r="Q100" s="782"/>
      <c r="R100" s="782"/>
      <c r="S100" s="782"/>
      <c r="T100" s="782"/>
      <c r="U100" s="782"/>
      <c r="V100" s="782"/>
      <c r="W100" s="782"/>
      <c r="X100" s="782"/>
      <c r="Y100" s="782"/>
      <c r="Z100" s="782"/>
      <c r="AA100" s="782"/>
      <c r="AB100" s="782"/>
      <c r="AC100" s="782"/>
      <c r="AD100" s="782"/>
      <c r="AE100" s="782"/>
      <c r="AF100" s="782"/>
    </row>
    <row r="101" spans="1:35">
      <c r="A101" s="782"/>
      <c r="B101" s="782"/>
      <c r="C101" s="782"/>
      <c r="D101" s="782"/>
      <c r="E101" s="782"/>
      <c r="F101" s="782"/>
      <c r="G101" s="897"/>
      <c r="H101" s="897"/>
      <c r="I101" s="981"/>
      <c r="J101" s="782"/>
      <c r="K101" s="782"/>
      <c r="L101" s="782"/>
      <c r="M101" s="782"/>
      <c r="N101" s="782"/>
      <c r="O101" s="782"/>
      <c r="P101" s="782"/>
      <c r="Q101" s="782"/>
      <c r="R101" s="782"/>
      <c r="S101" s="782"/>
      <c r="T101" s="782"/>
      <c r="U101" s="782"/>
      <c r="V101" s="782"/>
      <c r="W101" s="782"/>
      <c r="X101" s="782"/>
      <c r="Y101" s="782"/>
      <c r="Z101" s="782"/>
      <c r="AA101" s="782"/>
      <c r="AB101" s="782"/>
      <c r="AC101" s="782"/>
      <c r="AD101" s="782"/>
      <c r="AE101" s="782"/>
      <c r="AF101" s="782"/>
    </row>
    <row r="102" spans="1:35">
      <c r="A102" s="782"/>
      <c r="B102" s="782"/>
      <c r="C102" s="782"/>
      <c r="D102" s="782"/>
      <c r="E102" s="782"/>
      <c r="F102" s="782"/>
      <c r="G102" s="897"/>
      <c r="H102" s="897"/>
      <c r="I102" s="981"/>
      <c r="J102" s="782"/>
      <c r="K102" s="782"/>
      <c r="L102" s="782"/>
      <c r="M102" s="782"/>
      <c r="N102" s="782"/>
      <c r="O102" s="782"/>
      <c r="P102" s="782"/>
      <c r="Q102" s="782"/>
      <c r="R102" s="782"/>
      <c r="S102" s="782"/>
      <c r="T102" s="782"/>
      <c r="U102" s="782"/>
      <c r="V102" s="782"/>
      <c r="W102" s="782"/>
      <c r="X102" s="782"/>
      <c r="Y102" s="782"/>
      <c r="Z102" s="782"/>
      <c r="AA102" s="782"/>
      <c r="AB102" s="782"/>
      <c r="AC102" s="782"/>
      <c r="AD102" s="782"/>
      <c r="AE102" s="782"/>
      <c r="AF102" s="782"/>
    </row>
    <row r="103" spans="1:35" hidden="1">
      <c r="A103" s="782"/>
      <c r="B103" s="782"/>
      <c r="C103" s="782"/>
      <c r="D103" s="782"/>
      <c r="E103" s="782"/>
      <c r="F103" s="782"/>
      <c r="G103" s="897"/>
      <c r="H103" s="897"/>
      <c r="I103" s="981"/>
      <c r="J103" s="782"/>
      <c r="K103" s="782"/>
      <c r="L103" s="782"/>
      <c r="M103" s="782"/>
      <c r="N103" s="782"/>
      <c r="O103" s="782"/>
      <c r="P103" s="782"/>
      <c r="Q103" s="782"/>
      <c r="R103" s="782"/>
      <c r="S103" s="782"/>
      <c r="T103" s="782"/>
      <c r="U103" s="782"/>
      <c r="V103" s="782"/>
      <c r="W103" s="782"/>
      <c r="X103" s="782"/>
      <c r="Y103" s="782"/>
      <c r="Z103" s="782"/>
      <c r="AA103" s="782"/>
      <c r="AB103" s="782"/>
      <c r="AC103" s="782"/>
      <c r="AD103" s="782"/>
      <c r="AE103" s="782"/>
      <c r="AF103" s="782"/>
    </row>
    <row r="104" spans="1:35" hidden="1">
      <c r="A104" s="782"/>
      <c r="B104" s="782"/>
      <c r="C104" s="782"/>
      <c r="D104" s="782"/>
      <c r="E104" s="782"/>
      <c r="F104" s="782"/>
      <c r="G104" s="897"/>
      <c r="H104" s="897"/>
      <c r="I104" s="981"/>
      <c r="J104" s="782"/>
      <c r="K104" s="782"/>
      <c r="L104" s="782"/>
      <c r="M104" s="782"/>
      <c r="N104" s="782"/>
      <c r="O104" s="782"/>
      <c r="P104" s="782"/>
      <c r="Q104" s="782"/>
      <c r="R104" s="782"/>
      <c r="S104" s="782"/>
      <c r="T104" s="782"/>
      <c r="U104" s="782"/>
      <c r="V104" s="782"/>
      <c r="W104" s="782"/>
      <c r="X104" s="782"/>
      <c r="Y104" s="782"/>
      <c r="Z104" s="782"/>
      <c r="AA104" s="782"/>
      <c r="AB104" s="782"/>
      <c r="AC104" s="782"/>
      <c r="AD104" s="782"/>
      <c r="AE104" s="782"/>
      <c r="AF104" s="782"/>
    </row>
    <row r="105" spans="1:35" hidden="1">
      <c r="A105" s="782"/>
      <c r="B105" s="782"/>
      <c r="C105" s="782"/>
      <c r="D105" s="782"/>
      <c r="E105" s="782"/>
      <c r="F105" s="782"/>
      <c r="G105" s="897"/>
      <c r="H105" s="897"/>
      <c r="I105" s="981"/>
      <c r="J105" s="782"/>
      <c r="K105" s="782"/>
      <c r="L105" s="782"/>
      <c r="M105" s="782"/>
      <c r="N105" s="782"/>
      <c r="O105" s="782"/>
      <c r="P105" s="782"/>
      <c r="Q105" s="782"/>
      <c r="R105" s="782"/>
      <c r="S105" s="782"/>
      <c r="T105" s="782"/>
      <c r="U105" s="782"/>
      <c r="V105" s="782"/>
      <c r="W105" s="782"/>
      <c r="X105" s="782"/>
      <c r="Y105" s="782"/>
      <c r="Z105" s="782"/>
      <c r="AA105" s="782"/>
      <c r="AB105" s="782"/>
      <c r="AC105" s="782"/>
      <c r="AD105" s="782"/>
      <c r="AE105" s="782"/>
      <c r="AF105" s="782"/>
      <c r="AG105" s="782"/>
      <c r="AH105" s="782"/>
      <c r="AI105" s="782"/>
    </row>
    <row r="106" spans="1:35" hidden="1">
      <c r="A106" s="782"/>
      <c r="B106" s="782"/>
      <c r="C106" s="782"/>
      <c r="D106" s="782"/>
      <c r="E106" s="782"/>
      <c r="F106" s="782"/>
      <c r="G106" s="897"/>
      <c r="H106" s="897"/>
      <c r="I106" s="981"/>
      <c r="J106" s="782"/>
      <c r="K106" s="782"/>
      <c r="L106" s="782"/>
      <c r="M106" s="782"/>
      <c r="N106" s="782"/>
      <c r="O106" s="782"/>
      <c r="P106" s="782"/>
      <c r="Q106" s="782"/>
      <c r="R106" s="782"/>
      <c r="S106" s="782"/>
      <c r="T106" s="782"/>
      <c r="U106" s="782"/>
      <c r="V106" s="782"/>
      <c r="W106" s="782"/>
      <c r="X106" s="782"/>
      <c r="Y106" s="782"/>
      <c r="Z106" s="782"/>
      <c r="AA106" s="782"/>
      <c r="AB106" s="782"/>
      <c r="AC106" s="782"/>
      <c r="AD106" s="782"/>
      <c r="AE106" s="782"/>
      <c r="AF106" s="782"/>
      <c r="AG106" s="782"/>
      <c r="AH106" s="782"/>
      <c r="AI106" s="782"/>
    </row>
    <row r="107" spans="1:35" hidden="1">
      <c r="A107" s="782"/>
      <c r="B107" s="782"/>
      <c r="C107" s="782"/>
      <c r="D107" s="782"/>
      <c r="E107" s="782"/>
      <c r="F107" s="782"/>
      <c r="G107" s="897"/>
      <c r="H107" s="897"/>
      <c r="I107" s="981"/>
      <c r="J107" s="782"/>
      <c r="K107" s="782"/>
      <c r="L107" s="782"/>
      <c r="M107" s="782"/>
      <c r="N107" s="782"/>
      <c r="O107" s="782"/>
      <c r="P107" s="782"/>
      <c r="Q107" s="782"/>
      <c r="R107" s="782"/>
      <c r="S107" s="782"/>
      <c r="T107" s="782"/>
      <c r="U107" s="782"/>
      <c r="V107" s="782"/>
      <c r="W107" s="782"/>
      <c r="X107" s="782"/>
      <c r="Y107" s="782"/>
      <c r="Z107" s="782"/>
      <c r="AA107" s="782"/>
      <c r="AB107" s="782"/>
      <c r="AC107" s="782"/>
      <c r="AD107" s="782"/>
      <c r="AE107" s="782"/>
      <c r="AF107" s="782"/>
      <c r="AG107" s="782"/>
      <c r="AH107" s="782"/>
      <c r="AI107" s="782"/>
    </row>
    <row r="108" spans="1:35" hidden="1">
      <c r="A108" s="782"/>
      <c r="B108" s="782"/>
      <c r="C108" s="782"/>
      <c r="D108" s="782"/>
      <c r="E108" s="782"/>
      <c r="F108" s="782"/>
      <c r="G108" s="897"/>
      <c r="H108" s="897"/>
      <c r="I108" s="981"/>
      <c r="J108" s="782"/>
      <c r="K108" s="782"/>
      <c r="L108" s="782"/>
      <c r="M108" s="782"/>
      <c r="N108" s="782"/>
      <c r="O108" s="782"/>
      <c r="P108" s="782"/>
      <c r="Q108" s="782"/>
      <c r="R108" s="782"/>
      <c r="S108" s="782"/>
      <c r="T108" s="782"/>
      <c r="U108" s="782"/>
      <c r="V108" s="782"/>
      <c r="W108" s="782"/>
      <c r="X108" s="782"/>
      <c r="Y108" s="782"/>
      <c r="Z108" s="782"/>
      <c r="AA108" s="782"/>
      <c r="AB108" s="782"/>
      <c r="AC108" s="782"/>
      <c r="AD108" s="782"/>
      <c r="AE108" s="782"/>
      <c r="AF108" s="782"/>
      <c r="AG108" s="782"/>
      <c r="AH108" s="782"/>
      <c r="AI108" s="782"/>
    </row>
    <row r="109" spans="1:35" hidden="1">
      <c r="A109" s="782"/>
      <c r="B109" s="782"/>
      <c r="C109" s="782"/>
      <c r="D109" s="782"/>
      <c r="E109" s="782"/>
      <c r="F109" s="782"/>
      <c r="G109" s="897"/>
      <c r="H109" s="897"/>
      <c r="I109" s="981"/>
      <c r="J109" s="782"/>
      <c r="K109" s="782"/>
      <c r="L109" s="782"/>
      <c r="M109" s="782"/>
      <c r="N109" s="782"/>
      <c r="O109" s="782"/>
      <c r="P109" s="782"/>
      <c r="Q109" s="782"/>
      <c r="R109" s="782"/>
      <c r="S109" s="782"/>
      <c r="T109" s="782"/>
      <c r="U109" s="782"/>
      <c r="V109" s="782"/>
      <c r="W109" s="782"/>
      <c r="X109" s="782"/>
      <c r="Y109" s="782"/>
      <c r="Z109" s="782"/>
      <c r="AA109" s="782"/>
      <c r="AB109" s="782"/>
      <c r="AC109" s="782"/>
      <c r="AD109" s="782"/>
      <c r="AE109" s="782"/>
      <c r="AF109" s="782"/>
      <c r="AG109" s="782"/>
      <c r="AH109" s="782"/>
      <c r="AI109" s="782"/>
    </row>
    <row r="110" spans="1:35" hidden="1">
      <c r="A110" s="782"/>
      <c r="B110" s="782"/>
      <c r="C110" s="782"/>
      <c r="D110" s="782"/>
      <c r="E110" s="782"/>
      <c r="F110" s="782"/>
      <c r="G110" s="897"/>
      <c r="H110" s="897"/>
      <c r="I110" s="981"/>
      <c r="J110" s="782"/>
      <c r="K110" s="782"/>
      <c r="L110" s="782"/>
      <c r="M110" s="782"/>
      <c r="N110" s="782"/>
      <c r="O110" s="782"/>
      <c r="P110" s="782"/>
      <c r="Q110" s="782"/>
      <c r="R110" s="782"/>
      <c r="S110" s="782"/>
      <c r="T110" s="782"/>
      <c r="U110" s="782"/>
      <c r="V110" s="782"/>
      <c r="W110" s="782"/>
      <c r="X110" s="782"/>
      <c r="Y110" s="782"/>
      <c r="Z110" s="782"/>
      <c r="AA110" s="782"/>
      <c r="AB110" s="782"/>
      <c r="AC110" s="782"/>
      <c r="AD110" s="782"/>
      <c r="AE110" s="782"/>
      <c r="AF110" s="782"/>
      <c r="AG110" s="782"/>
      <c r="AH110" s="782"/>
      <c r="AI110" s="782"/>
    </row>
    <row r="111" spans="1:35" hidden="1">
      <c r="A111" s="782"/>
      <c r="B111" s="782"/>
      <c r="C111" s="782"/>
      <c r="D111" s="782"/>
      <c r="E111" s="782"/>
      <c r="F111" s="782"/>
      <c r="G111" s="897"/>
      <c r="H111" s="897"/>
      <c r="I111" s="981"/>
      <c r="J111" s="782"/>
      <c r="K111" s="782"/>
      <c r="L111" s="782"/>
      <c r="M111" s="782"/>
      <c r="N111" s="782"/>
      <c r="O111" s="782"/>
      <c r="P111" s="782"/>
      <c r="Q111" s="782"/>
      <c r="R111" s="782"/>
      <c r="S111" s="782"/>
      <c r="T111" s="782"/>
      <c r="U111" s="782"/>
      <c r="V111" s="782"/>
      <c r="W111" s="782"/>
      <c r="X111" s="782"/>
      <c r="Y111" s="782"/>
      <c r="Z111" s="782"/>
      <c r="AA111" s="782"/>
      <c r="AB111" s="782"/>
      <c r="AC111" s="782"/>
      <c r="AD111" s="782"/>
      <c r="AE111" s="782"/>
      <c r="AF111" s="782"/>
      <c r="AG111" s="782"/>
      <c r="AH111" s="782"/>
      <c r="AI111" s="782"/>
    </row>
    <row r="112" spans="1:35" hidden="1">
      <c r="A112" s="782"/>
      <c r="B112" s="782"/>
      <c r="C112" s="782"/>
      <c r="D112" s="782"/>
      <c r="E112" s="782"/>
      <c r="F112" s="782"/>
      <c r="G112" s="897"/>
      <c r="H112" s="897"/>
      <c r="I112" s="981"/>
      <c r="J112" s="782"/>
      <c r="K112" s="782"/>
      <c r="L112" s="782"/>
      <c r="M112" s="782"/>
      <c r="N112" s="782"/>
      <c r="O112" s="782"/>
      <c r="P112" s="782"/>
      <c r="Q112" s="782"/>
      <c r="R112" s="782"/>
      <c r="S112" s="782"/>
      <c r="T112" s="782"/>
      <c r="U112" s="782"/>
      <c r="V112" s="782"/>
      <c r="W112" s="782"/>
      <c r="X112" s="782"/>
      <c r="Y112" s="782"/>
      <c r="Z112" s="782"/>
      <c r="AA112" s="782"/>
      <c r="AB112" s="782"/>
      <c r="AC112" s="782"/>
      <c r="AD112" s="782"/>
      <c r="AE112" s="782"/>
      <c r="AF112" s="782"/>
      <c r="AG112" s="782"/>
      <c r="AH112" s="782"/>
      <c r="AI112" s="782"/>
    </row>
    <row r="113" spans="1:35" hidden="1">
      <c r="A113" s="782"/>
      <c r="B113" s="782"/>
      <c r="C113" s="782"/>
      <c r="D113" s="782"/>
      <c r="E113" s="782"/>
      <c r="F113" s="782"/>
      <c r="G113" s="897"/>
      <c r="H113" s="897"/>
      <c r="I113" s="981"/>
      <c r="J113" s="782"/>
      <c r="K113" s="782"/>
      <c r="L113" s="782"/>
      <c r="M113" s="782"/>
      <c r="N113" s="782"/>
      <c r="O113" s="782"/>
      <c r="P113" s="782"/>
      <c r="Q113" s="782"/>
      <c r="R113" s="782"/>
      <c r="S113" s="782"/>
      <c r="T113" s="782"/>
      <c r="U113" s="782"/>
      <c r="V113" s="782"/>
      <c r="W113" s="782"/>
      <c r="X113" s="782"/>
      <c r="Y113" s="782"/>
      <c r="Z113" s="782"/>
      <c r="AA113" s="782"/>
      <c r="AB113" s="782"/>
      <c r="AC113" s="782"/>
      <c r="AD113" s="782"/>
      <c r="AE113" s="782"/>
      <c r="AF113" s="782"/>
      <c r="AG113" s="782"/>
      <c r="AH113" s="782"/>
      <c r="AI113" s="782"/>
    </row>
    <row r="114" spans="1:35" hidden="1">
      <c r="A114" s="782"/>
      <c r="B114" s="782"/>
      <c r="C114" s="782"/>
      <c r="D114" s="782"/>
      <c r="E114" s="782"/>
      <c r="F114" s="782"/>
      <c r="G114" s="897"/>
      <c r="H114" s="897"/>
      <c r="I114" s="981"/>
      <c r="J114" s="782"/>
      <c r="K114" s="782"/>
      <c r="L114" s="782"/>
      <c r="M114" s="782"/>
      <c r="N114" s="782"/>
      <c r="O114" s="782"/>
      <c r="P114" s="782"/>
      <c r="Q114" s="782"/>
      <c r="R114" s="782"/>
      <c r="S114" s="782"/>
      <c r="T114" s="782"/>
      <c r="U114" s="782"/>
      <c r="V114" s="782"/>
      <c r="W114" s="782"/>
      <c r="X114" s="782"/>
      <c r="Y114" s="782"/>
      <c r="Z114" s="782"/>
      <c r="AA114" s="782"/>
      <c r="AB114" s="782"/>
      <c r="AC114" s="782"/>
      <c r="AD114" s="782"/>
      <c r="AE114" s="782"/>
      <c r="AF114" s="782"/>
      <c r="AG114" s="782"/>
      <c r="AH114" s="782"/>
      <c r="AI114" s="782"/>
    </row>
    <row r="115" spans="1:35" hidden="1">
      <c r="A115" s="782"/>
      <c r="B115" s="782"/>
      <c r="C115" s="782"/>
      <c r="D115" s="782"/>
      <c r="E115" s="782"/>
      <c r="F115" s="782"/>
      <c r="G115" s="897"/>
      <c r="H115" s="897"/>
      <c r="I115" s="981"/>
      <c r="J115" s="782"/>
      <c r="K115" s="782"/>
      <c r="L115" s="782"/>
      <c r="M115" s="782"/>
      <c r="N115" s="782"/>
      <c r="O115" s="782"/>
      <c r="P115" s="782"/>
      <c r="Q115" s="782"/>
      <c r="R115" s="782"/>
      <c r="S115" s="782"/>
      <c r="T115" s="782"/>
      <c r="U115" s="782"/>
      <c r="V115" s="782"/>
      <c r="W115" s="782"/>
      <c r="X115" s="782"/>
      <c r="Y115" s="782"/>
      <c r="Z115" s="782"/>
      <c r="AA115" s="782"/>
      <c r="AB115" s="782"/>
      <c r="AC115" s="782"/>
      <c r="AD115" s="782"/>
      <c r="AE115" s="782"/>
      <c r="AF115" s="782"/>
      <c r="AG115" s="782"/>
      <c r="AH115" s="782"/>
      <c r="AI115" s="782"/>
    </row>
    <row r="116" spans="1:35" hidden="1">
      <c r="A116" s="782"/>
      <c r="B116" s="782"/>
      <c r="C116" s="782"/>
      <c r="D116" s="782"/>
      <c r="E116" s="782"/>
      <c r="F116" s="782"/>
      <c r="G116" s="897"/>
      <c r="H116" s="897"/>
      <c r="I116" s="981"/>
      <c r="J116" s="782"/>
      <c r="K116" s="782"/>
      <c r="L116" s="782"/>
      <c r="M116" s="782"/>
      <c r="N116" s="782"/>
      <c r="O116" s="782"/>
      <c r="P116" s="782"/>
      <c r="Q116" s="782"/>
      <c r="R116" s="782"/>
      <c r="S116" s="782"/>
      <c r="T116" s="782"/>
      <c r="U116" s="782"/>
      <c r="V116" s="782"/>
      <c r="W116" s="782"/>
      <c r="X116" s="782"/>
      <c r="Y116" s="782"/>
      <c r="Z116" s="782"/>
      <c r="AA116" s="782"/>
      <c r="AB116" s="782"/>
      <c r="AC116" s="782"/>
      <c r="AD116" s="782"/>
      <c r="AE116" s="782"/>
      <c r="AF116" s="782"/>
      <c r="AG116" s="782"/>
      <c r="AH116" s="782"/>
      <c r="AI116" s="782"/>
    </row>
    <row r="117" spans="1:35" hidden="1">
      <c r="A117" s="782"/>
      <c r="B117" s="782"/>
      <c r="C117" s="782"/>
      <c r="D117" s="782"/>
      <c r="E117" s="782"/>
      <c r="F117" s="782"/>
      <c r="G117" s="897"/>
      <c r="H117" s="897"/>
      <c r="I117" s="981"/>
      <c r="J117" s="782"/>
      <c r="K117" s="782"/>
      <c r="L117" s="782"/>
      <c r="M117" s="782"/>
      <c r="N117" s="782"/>
      <c r="O117" s="782"/>
      <c r="P117" s="782"/>
      <c r="Q117" s="782"/>
      <c r="R117" s="782"/>
      <c r="S117" s="782"/>
      <c r="T117" s="782"/>
      <c r="U117" s="782"/>
      <c r="V117" s="782"/>
      <c r="W117" s="782"/>
      <c r="X117" s="782"/>
      <c r="Y117" s="782"/>
      <c r="Z117" s="782"/>
      <c r="AA117" s="782"/>
      <c r="AB117" s="782"/>
      <c r="AC117" s="782"/>
      <c r="AD117" s="782"/>
      <c r="AE117" s="782"/>
      <c r="AF117" s="782"/>
      <c r="AG117" s="782"/>
      <c r="AH117" s="782"/>
      <c r="AI117" s="782"/>
    </row>
    <row r="118" spans="1:35" hidden="1">
      <c r="A118" s="782"/>
      <c r="B118" s="782"/>
      <c r="C118" s="782"/>
      <c r="D118" s="782"/>
      <c r="E118" s="782"/>
      <c r="F118" s="782"/>
      <c r="G118" s="897"/>
      <c r="H118" s="897"/>
      <c r="I118" s="981"/>
      <c r="J118" s="782"/>
      <c r="K118" s="782"/>
      <c r="L118" s="782"/>
      <c r="M118" s="782"/>
      <c r="N118" s="782"/>
      <c r="O118" s="782"/>
      <c r="P118" s="782"/>
      <c r="Q118" s="782"/>
      <c r="R118" s="782"/>
      <c r="S118" s="782"/>
      <c r="T118" s="782"/>
      <c r="U118" s="782"/>
      <c r="V118" s="782"/>
      <c r="W118" s="782"/>
      <c r="X118" s="782"/>
      <c r="Y118" s="782"/>
      <c r="Z118" s="782"/>
      <c r="AA118" s="782"/>
      <c r="AB118" s="782"/>
      <c r="AC118" s="782"/>
      <c r="AD118" s="782"/>
      <c r="AE118" s="782"/>
      <c r="AF118" s="782"/>
      <c r="AG118" s="782"/>
      <c r="AH118" s="782"/>
      <c r="AI118" s="782"/>
    </row>
    <row r="119" spans="1:35" hidden="1">
      <c r="A119" s="782"/>
      <c r="B119" s="782"/>
      <c r="C119" s="782"/>
      <c r="D119" s="782"/>
      <c r="E119" s="782"/>
      <c r="F119" s="782"/>
      <c r="G119" s="897"/>
      <c r="H119" s="897"/>
      <c r="I119" s="981"/>
      <c r="J119" s="782"/>
      <c r="K119" s="782"/>
      <c r="L119" s="782"/>
      <c r="M119" s="782"/>
      <c r="N119" s="782"/>
      <c r="O119" s="782"/>
      <c r="P119" s="782"/>
      <c r="Q119" s="782"/>
      <c r="R119" s="782"/>
      <c r="S119" s="782"/>
      <c r="T119" s="782"/>
      <c r="U119" s="782"/>
      <c r="V119" s="782"/>
      <c r="W119" s="782"/>
      <c r="X119" s="782"/>
      <c r="Y119" s="782"/>
      <c r="Z119" s="782"/>
      <c r="AA119" s="782"/>
      <c r="AB119" s="782"/>
      <c r="AC119" s="782"/>
      <c r="AD119" s="782"/>
      <c r="AE119" s="782"/>
      <c r="AF119" s="782"/>
      <c r="AG119" s="782"/>
      <c r="AH119" s="782"/>
      <c r="AI119" s="782"/>
    </row>
    <row r="120" spans="1:35" hidden="1">
      <c r="A120" s="782"/>
      <c r="B120" s="782"/>
      <c r="C120" s="782"/>
      <c r="D120" s="782"/>
      <c r="E120" s="782"/>
      <c r="F120" s="782"/>
      <c r="G120" s="897"/>
      <c r="H120" s="897"/>
      <c r="I120" s="981"/>
      <c r="J120" s="782"/>
      <c r="K120" s="782"/>
      <c r="L120" s="782"/>
      <c r="M120" s="782"/>
      <c r="N120" s="782"/>
      <c r="O120" s="782"/>
      <c r="P120" s="782"/>
      <c r="Q120" s="782"/>
      <c r="R120" s="782"/>
      <c r="S120" s="782"/>
      <c r="T120" s="782"/>
      <c r="U120" s="782"/>
      <c r="V120" s="782"/>
      <c r="W120" s="782"/>
      <c r="X120" s="782"/>
      <c r="Y120" s="782"/>
      <c r="Z120" s="782"/>
      <c r="AA120" s="782"/>
      <c r="AB120" s="782"/>
      <c r="AC120" s="782"/>
      <c r="AD120" s="782"/>
      <c r="AE120" s="782"/>
      <c r="AF120" s="782"/>
      <c r="AG120" s="782"/>
      <c r="AH120" s="782"/>
      <c r="AI120" s="782"/>
    </row>
    <row r="121" spans="1:35" hidden="1">
      <c r="A121" s="782"/>
      <c r="B121" s="782"/>
      <c r="C121" s="782"/>
      <c r="D121" s="782"/>
      <c r="E121" s="782"/>
      <c r="F121" s="782"/>
      <c r="G121" s="897"/>
      <c r="H121" s="897"/>
      <c r="I121" s="981"/>
      <c r="J121" s="782"/>
      <c r="K121" s="782"/>
      <c r="L121" s="782"/>
      <c r="M121" s="782"/>
      <c r="N121" s="782"/>
      <c r="O121" s="782"/>
      <c r="P121" s="782"/>
      <c r="Q121" s="782"/>
      <c r="R121" s="782"/>
      <c r="S121" s="782"/>
      <c r="T121" s="782"/>
      <c r="U121" s="782"/>
      <c r="V121" s="782"/>
      <c r="W121" s="782"/>
      <c r="X121" s="782"/>
      <c r="Y121" s="782"/>
      <c r="Z121" s="782"/>
      <c r="AA121" s="782"/>
      <c r="AB121" s="782"/>
      <c r="AC121" s="782"/>
      <c r="AD121" s="782"/>
      <c r="AE121" s="782"/>
      <c r="AF121" s="782"/>
      <c r="AG121" s="782"/>
      <c r="AH121" s="782"/>
      <c r="AI121" s="782"/>
    </row>
    <row r="122" spans="1:35" hidden="1">
      <c r="A122" s="782"/>
      <c r="B122" s="782"/>
      <c r="C122" s="782"/>
      <c r="D122" s="782"/>
      <c r="E122" s="782"/>
      <c r="F122" s="782"/>
      <c r="G122" s="897"/>
      <c r="H122" s="897"/>
      <c r="I122" s="981"/>
      <c r="J122" s="782"/>
      <c r="K122" s="782"/>
      <c r="L122" s="782"/>
      <c r="M122" s="782"/>
      <c r="N122" s="782"/>
      <c r="O122" s="782"/>
      <c r="P122" s="782"/>
      <c r="Q122" s="782"/>
      <c r="R122" s="782"/>
      <c r="S122" s="782"/>
      <c r="T122" s="782"/>
      <c r="U122" s="782"/>
      <c r="V122" s="782"/>
      <c r="W122" s="782"/>
      <c r="X122" s="782"/>
      <c r="Y122" s="782"/>
      <c r="Z122" s="782"/>
      <c r="AA122" s="782"/>
      <c r="AB122" s="782"/>
      <c r="AC122" s="782"/>
      <c r="AD122" s="782"/>
      <c r="AE122" s="782"/>
      <c r="AF122" s="782"/>
      <c r="AG122" s="782"/>
      <c r="AH122" s="782"/>
      <c r="AI122" s="782"/>
    </row>
    <row r="123" spans="1:35" hidden="1">
      <c r="A123" s="782"/>
      <c r="B123" s="782"/>
      <c r="C123" s="782"/>
      <c r="D123" s="782"/>
      <c r="E123" s="782"/>
      <c r="F123" s="782"/>
      <c r="G123" s="897"/>
      <c r="H123" s="897"/>
      <c r="I123" s="981"/>
      <c r="J123" s="782"/>
      <c r="K123" s="782"/>
      <c r="L123" s="782"/>
      <c r="M123" s="782"/>
      <c r="N123" s="782"/>
      <c r="O123" s="782"/>
      <c r="P123" s="782"/>
      <c r="Q123" s="782"/>
      <c r="R123" s="782"/>
      <c r="S123" s="782"/>
      <c r="T123" s="782"/>
      <c r="U123" s="782"/>
      <c r="V123" s="782"/>
      <c r="W123" s="782"/>
      <c r="X123" s="782"/>
      <c r="Y123" s="782"/>
      <c r="Z123" s="782"/>
      <c r="AA123" s="782"/>
      <c r="AB123" s="782"/>
      <c r="AC123" s="782"/>
      <c r="AD123" s="782"/>
      <c r="AE123" s="782"/>
      <c r="AF123" s="782"/>
      <c r="AG123" s="782"/>
      <c r="AH123" s="782"/>
      <c r="AI123" s="782"/>
    </row>
    <row r="124" spans="1:35" hidden="1">
      <c r="A124" s="782"/>
      <c r="B124" s="782"/>
      <c r="C124" s="782"/>
      <c r="D124" s="782"/>
      <c r="E124" s="782"/>
      <c r="F124" s="782"/>
      <c r="G124" s="897"/>
      <c r="H124" s="897"/>
      <c r="I124" s="981"/>
      <c r="J124" s="782"/>
      <c r="K124" s="782"/>
      <c r="L124" s="782"/>
      <c r="M124" s="782"/>
      <c r="N124" s="782"/>
      <c r="O124" s="782"/>
      <c r="P124" s="782"/>
      <c r="Q124" s="782"/>
      <c r="R124" s="782"/>
      <c r="S124" s="782"/>
      <c r="T124" s="782"/>
      <c r="U124" s="782"/>
      <c r="V124" s="782"/>
      <c r="W124" s="782"/>
      <c r="X124" s="782"/>
      <c r="Y124" s="782"/>
      <c r="Z124" s="782"/>
      <c r="AA124" s="782"/>
      <c r="AB124" s="782"/>
      <c r="AC124" s="782"/>
      <c r="AD124" s="782"/>
      <c r="AE124" s="782"/>
      <c r="AF124" s="782"/>
      <c r="AG124" s="782"/>
      <c r="AH124" s="782"/>
      <c r="AI124" s="782"/>
    </row>
    <row r="125" spans="1:35" hidden="1">
      <c r="A125" s="782"/>
      <c r="B125" s="782"/>
      <c r="C125" s="782"/>
      <c r="D125" s="782"/>
      <c r="E125" s="782"/>
      <c r="F125" s="782"/>
      <c r="G125" s="897"/>
      <c r="H125" s="897"/>
      <c r="I125" s="981"/>
      <c r="J125" s="782"/>
      <c r="K125" s="782"/>
      <c r="L125" s="782"/>
      <c r="M125" s="782"/>
      <c r="N125" s="782"/>
      <c r="O125" s="782"/>
      <c r="P125" s="782"/>
      <c r="Q125" s="782"/>
      <c r="R125" s="782"/>
      <c r="S125" s="782"/>
      <c r="T125" s="782"/>
      <c r="U125" s="782"/>
      <c r="V125" s="782"/>
      <c r="W125" s="782"/>
      <c r="X125" s="782"/>
      <c r="Y125" s="782"/>
      <c r="Z125" s="782"/>
      <c r="AA125" s="782"/>
      <c r="AB125" s="782"/>
      <c r="AC125" s="782"/>
      <c r="AD125" s="782"/>
      <c r="AE125" s="782"/>
      <c r="AF125" s="782"/>
      <c r="AG125" s="782"/>
      <c r="AH125" s="782"/>
      <c r="AI125" s="782"/>
    </row>
    <row r="126" spans="1:35" hidden="1">
      <c r="A126" s="782"/>
      <c r="B126" s="782"/>
      <c r="C126" s="782"/>
      <c r="D126" s="782"/>
      <c r="E126" s="782"/>
      <c r="F126" s="782"/>
      <c r="G126" s="897"/>
      <c r="H126" s="897"/>
      <c r="I126" s="981"/>
      <c r="J126" s="782"/>
      <c r="K126" s="782"/>
      <c r="L126" s="782"/>
      <c r="M126" s="782"/>
      <c r="N126" s="782"/>
      <c r="O126" s="782"/>
      <c r="P126" s="782"/>
      <c r="Q126" s="782"/>
      <c r="R126" s="782"/>
      <c r="S126" s="782"/>
      <c r="T126" s="782"/>
      <c r="U126" s="782"/>
      <c r="V126" s="782"/>
      <c r="W126" s="782"/>
      <c r="X126" s="782"/>
      <c r="Y126" s="782"/>
      <c r="Z126" s="782"/>
      <c r="AA126" s="782"/>
      <c r="AB126" s="782"/>
      <c r="AC126" s="782"/>
      <c r="AD126" s="782"/>
      <c r="AE126" s="782"/>
      <c r="AF126" s="782"/>
      <c r="AG126" s="782"/>
      <c r="AH126" s="782"/>
      <c r="AI126" s="782"/>
    </row>
    <row r="127" spans="1:35" hidden="1">
      <c r="A127" s="782"/>
      <c r="B127" s="782"/>
      <c r="C127" s="782"/>
      <c r="D127" s="782"/>
      <c r="E127" s="782"/>
      <c r="F127" s="782"/>
      <c r="G127" s="897"/>
      <c r="H127" s="897"/>
      <c r="I127" s="981"/>
      <c r="J127" s="782"/>
      <c r="K127" s="782"/>
      <c r="L127" s="782"/>
      <c r="M127" s="782"/>
      <c r="N127" s="782"/>
      <c r="O127" s="782"/>
      <c r="P127" s="782"/>
      <c r="Q127" s="782"/>
      <c r="R127" s="782"/>
      <c r="S127" s="782"/>
      <c r="T127" s="782"/>
      <c r="U127" s="782"/>
      <c r="V127" s="782"/>
      <c r="W127" s="782"/>
      <c r="X127" s="782"/>
      <c r="Y127" s="782"/>
      <c r="Z127" s="782"/>
      <c r="AA127" s="782"/>
      <c r="AB127" s="782"/>
      <c r="AC127" s="782"/>
      <c r="AD127" s="782"/>
      <c r="AE127" s="782"/>
      <c r="AF127" s="782"/>
      <c r="AG127" s="782"/>
      <c r="AH127" s="782"/>
      <c r="AI127" s="782"/>
    </row>
    <row r="128" spans="1:35" hidden="1">
      <c r="A128" s="782"/>
      <c r="B128" s="782"/>
      <c r="C128" s="782"/>
      <c r="D128" s="782"/>
      <c r="E128" s="782"/>
      <c r="F128" s="782"/>
      <c r="G128" s="897"/>
      <c r="H128" s="897"/>
      <c r="I128" s="981"/>
      <c r="J128" s="782"/>
      <c r="K128" s="782"/>
      <c r="L128" s="782"/>
      <c r="M128" s="782"/>
      <c r="N128" s="782"/>
      <c r="O128" s="782"/>
      <c r="P128" s="782"/>
      <c r="Q128" s="782"/>
      <c r="R128" s="782"/>
      <c r="S128" s="782"/>
      <c r="T128" s="782"/>
      <c r="U128" s="782"/>
      <c r="V128" s="782"/>
      <c r="W128" s="782"/>
      <c r="X128" s="782"/>
      <c r="Y128" s="782"/>
      <c r="Z128" s="782"/>
      <c r="AA128" s="782"/>
      <c r="AB128" s="782"/>
      <c r="AC128" s="782"/>
      <c r="AD128" s="782"/>
      <c r="AE128" s="782"/>
      <c r="AF128" s="782"/>
      <c r="AG128" s="782"/>
      <c r="AH128" s="782"/>
      <c r="AI128" s="782"/>
    </row>
    <row r="129" spans="1:35" hidden="1">
      <c r="A129" s="782"/>
      <c r="B129" s="782"/>
      <c r="C129" s="782"/>
      <c r="D129" s="782"/>
      <c r="E129" s="782"/>
      <c r="F129" s="782"/>
      <c r="G129" s="897"/>
      <c r="H129" s="897"/>
      <c r="I129" s="981"/>
      <c r="J129" s="782"/>
      <c r="K129" s="782"/>
      <c r="L129" s="782"/>
      <c r="M129" s="782"/>
      <c r="N129" s="782"/>
      <c r="O129" s="782"/>
      <c r="P129" s="782"/>
      <c r="Q129" s="782"/>
      <c r="R129" s="782"/>
      <c r="S129" s="782"/>
      <c r="T129" s="782"/>
      <c r="U129" s="782"/>
      <c r="V129" s="782"/>
      <c r="W129" s="782"/>
      <c r="X129" s="782"/>
      <c r="Y129" s="782"/>
      <c r="Z129" s="782"/>
      <c r="AA129" s="782"/>
      <c r="AB129" s="782"/>
      <c r="AC129" s="782"/>
      <c r="AD129" s="782"/>
      <c r="AE129" s="782"/>
      <c r="AF129" s="782"/>
      <c r="AG129" s="782"/>
      <c r="AH129" s="782"/>
      <c r="AI129" s="782"/>
    </row>
    <row r="130" spans="1:35" hidden="1">
      <c r="A130" s="782"/>
      <c r="B130" s="782"/>
      <c r="C130" s="782"/>
      <c r="D130" s="782"/>
      <c r="E130" s="782"/>
      <c r="F130" s="782"/>
      <c r="G130" s="897"/>
      <c r="H130" s="897"/>
      <c r="I130" s="981"/>
      <c r="J130" s="782"/>
      <c r="K130" s="782"/>
      <c r="L130" s="782"/>
      <c r="M130" s="782"/>
      <c r="N130" s="782"/>
      <c r="O130" s="782"/>
      <c r="P130" s="782"/>
      <c r="Q130" s="782"/>
      <c r="R130" s="782"/>
      <c r="S130" s="782"/>
      <c r="T130" s="782"/>
      <c r="U130" s="782"/>
      <c r="V130" s="782"/>
      <c r="W130" s="782"/>
      <c r="X130" s="782"/>
      <c r="Y130" s="782"/>
      <c r="Z130" s="782"/>
      <c r="AA130" s="782"/>
      <c r="AB130" s="782"/>
      <c r="AC130" s="782"/>
      <c r="AD130" s="782"/>
      <c r="AE130" s="782"/>
      <c r="AF130" s="782"/>
      <c r="AG130" s="782"/>
      <c r="AH130" s="782"/>
      <c r="AI130" s="782"/>
    </row>
    <row r="131" spans="1:35" hidden="1">
      <c r="A131" s="782"/>
      <c r="B131" s="782"/>
      <c r="C131" s="782"/>
      <c r="D131" s="782"/>
      <c r="E131" s="782"/>
      <c r="F131" s="782"/>
      <c r="G131" s="897"/>
      <c r="H131" s="897"/>
      <c r="I131" s="981"/>
      <c r="J131" s="782"/>
      <c r="K131" s="782"/>
      <c r="L131" s="782"/>
      <c r="M131" s="782"/>
      <c r="N131" s="782"/>
      <c r="O131" s="782"/>
      <c r="P131" s="782"/>
      <c r="Q131" s="782"/>
      <c r="R131" s="782"/>
      <c r="S131" s="782"/>
      <c r="T131" s="782"/>
      <c r="U131" s="782"/>
      <c r="V131" s="782"/>
      <c r="W131" s="782"/>
      <c r="X131" s="782"/>
      <c r="Y131" s="782"/>
      <c r="Z131" s="782"/>
      <c r="AA131" s="782"/>
      <c r="AB131" s="782"/>
      <c r="AC131" s="782"/>
      <c r="AD131" s="782"/>
      <c r="AE131" s="782"/>
      <c r="AF131" s="782"/>
      <c r="AG131" s="782"/>
      <c r="AH131" s="782"/>
      <c r="AI131" s="782"/>
    </row>
    <row r="132" spans="1:35" hidden="1">
      <c r="A132" s="782"/>
      <c r="B132" s="782"/>
      <c r="C132" s="782"/>
      <c r="D132" s="782"/>
      <c r="E132" s="782"/>
      <c r="F132" s="782"/>
      <c r="G132" s="897"/>
      <c r="H132" s="897"/>
      <c r="I132" s="981"/>
      <c r="J132" s="782"/>
      <c r="K132" s="782"/>
      <c r="L132" s="782"/>
      <c r="M132" s="782"/>
      <c r="N132" s="782"/>
      <c r="O132" s="782"/>
      <c r="P132" s="782"/>
      <c r="Q132" s="782"/>
      <c r="R132" s="782"/>
      <c r="S132" s="782"/>
      <c r="T132" s="782"/>
      <c r="U132" s="782"/>
      <c r="V132" s="782"/>
      <c r="W132" s="782"/>
      <c r="X132" s="782"/>
      <c r="Y132" s="782"/>
      <c r="Z132" s="782"/>
      <c r="AA132" s="782"/>
      <c r="AB132" s="782"/>
      <c r="AC132" s="782"/>
      <c r="AD132" s="782"/>
      <c r="AE132" s="782"/>
      <c r="AF132" s="782"/>
      <c r="AG132" s="782"/>
      <c r="AH132" s="782"/>
      <c r="AI132" s="782"/>
    </row>
    <row r="133" spans="1:35" hidden="1">
      <c r="A133" s="782"/>
      <c r="B133" s="782"/>
      <c r="C133" s="782"/>
      <c r="D133" s="782"/>
      <c r="E133" s="782"/>
      <c r="F133" s="782"/>
      <c r="G133" s="897"/>
      <c r="H133" s="897"/>
      <c r="I133" s="981"/>
      <c r="J133" s="782"/>
      <c r="K133" s="782"/>
      <c r="L133" s="782"/>
      <c r="M133" s="782"/>
      <c r="N133" s="782"/>
      <c r="O133" s="782"/>
      <c r="P133" s="782"/>
      <c r="Q133" s="782"/>
      <c r="R133" s="782"/>
      <c r="S133" s="782"/>
      <c r="T133" s="782"/>
      <c r="U133" s="782"/>
      <c r="V133" s="782"/>
      <c r="W133" s="782"/>
      <c r="X133" s="782"/>
      <c r="Y133" s="782"/>
      <c r="Z133" s="782"/>
      <c r="AA133" s="782"/>
      <c r="AB133" s="782"/>
      <c r="AC133" s="782"/>
      <c r="AD133" s="782"/>
      <c r="AE133" s="782"/>
      <c r="AF133" s="782"/>
      <c r="AG133" s="782"/>
      <c r="AH133" s="782"/>
      <c r="AI133" s="782"/>
    </row>
    <row r="134" spans="1:35" hidden="1">
      <c r="A134" s="782"/>
      <c r="B134" s="782"/>
      <c r="C134" s="782"/>
      <c r="D134" s="782"/>
      <c r="E134" s="782"/>
      <c r="F134" s="782"/>
      <c r="G134" s="897"/>
      <c r="H134" s="897"/>
      <c r="I134" s="981"/>
      <c r="J134" s="782"/>
      <c r="K134" s="782"/>
      <c r="L134" s="782"/>
      <c r="M134" s="782"/>
      <c r="N134" s="782"/>
      <c r="O134" s="782"/>
      <c r="P134" s="782"/>
      <c r="Q134" s="782"/>
      <c r="R134" s="782"/>
      <c r="S134" s="782"/>
      <c r="T134" s="782"/>
      <c r="U134" s="782"/>
      <c r="V134" s="782"/>
      <c r="W134" s="782"/>
      <c r="X134" s="782"/>
      <c r="Y134" s="782"/>
      <c r="Z134" s="782"/>
      <c r="AA134" s="782"/>
      <c r="AB134" s="782"/>
      <c r="AC134" s="782"/>
      <c r="AD134" s="782"/>
      <c r="AE134" s="782"/>
      <c r="AF134" s="782"/>
      <c r="AG134" s="782"/>
      <c r="AH134" s="782"/>
      <c r="AI134" s="782"/>
    </row>
    <row r="135" spans="1:35" hidden="1">
      <c r="A135" s="782"/>
      <c r="B135" s="782"/>
      <c r="C135" s="782"/>
      <c r="D135" s="782"/>
      <c r="E135" s="782"/>
      <c r="F135" s="782"/>
      <c r="G135" s="897"/>
      <c r="H135" s="897"/>
      <c r="I135" s="981"/>
      <c r="J135" s="782"/>
      <c r="K135" s="782"/>
      <c r="L135" s="782"/>
      <c r="M135" s="782"/>
      <c r="N135" s="782"/>
      <c r="O135" s="782"/>
      <c r="P135" s="782"/>
      <c r="Q135" s="782"/>
      <c r="R135" s="782"/>
      <c r="S135" s="782"/>
      <c r="T135" s="782"/>
      <c r="U135" s="782"/>
      <c r="V135" s="782"/>
      <c r="W135" s="782"/>
      <c r="X135" s="782"/>
      <c r="Y135" s="782"/>
      <c r="Z135" s="782"/>
      <c r="AA135" s="782"/>
      <c r="AB135" s="782"/>
      <c r="AC135" s="782"/>
      <c r="AD135" s="782"/>
      <c r="AE135" s="782"/>
      <c r="AF135" s="782"/>
      <c r="AG135" s="782"/>
      <c r="AH135" s="782"/>
      <c r="AI135" s="782"/>
    </row>
    <row r="136" spans="1:35" hidden="1">
      <c r="A136" s="782"/>
      <c r="B136" s="782"/>
      <c r="C136" s="782"/>
      <c r="D136" s="782"/>
      <c r="E136" s="782"/>
      <c r="F136" s="782"/>
      <c r="G136" s="897"/>
      <c r="H136" s="897"/>
      <c r="I136" s="981"/>
      <c r="J136" s="782"/>
      <c r="K136" s="782"/>
      <c r="L136" s="782"/>
      <c r="M136" s="782"/>
      <c r="N136" s="782"/>
      <c r="O136" s="782"/>
      <c r="P136" s="782"/>
      <c r="Q136" s="782"/>
      <c r="R136" s="782"/>
      <c r="S136" s="782"/>
      <c r="T136" s="782"/>
      <c r="U136" s="782"/>
      <c r="V136" s="782"/>
      <c r="W136" s="782"/>
      <c r="X136" s="782"/>
      <c r="Y136" s="782"/>
      <c r="Z136" s="782"/>
      <c r="AA136" s="782"/>
      <c r="AB136" s="782"/>
      <c r="AC136" s="782"/>
      <c r="AD136" s="782"/>
      <c r="AE136" s="782"/>
      <c r="AF136" s="782"/>
      <c r="AG136" s="782"/>
      <c r="AH136" s="782"/>
      <c r="AI136" s="782"/>
    </row>
    <row r="137" spans="1:35" hidden="1">
      <c r="A137" s="782"/>
      <c r="B137" s="782"/>
      <c r="C137" s="782"/>
      <c r="D137" s="782"/>
      <c r="E137" s="782"/>
      <c r="F137" s="782"/>
      <c r="G137" s="897"/>
      <c r="H137" s="897"/>
      <c r="I137" s="981"/>
      <c r="J137" s="782"/>
      <c r="K137" s="782"/>
      <c r="L137" s="782"/>
      <c r="M137" s="782"/>
      <c r="N137" s="782"/>
      <c r="O137" s="782"/>
      <c r="P137" s="782"/>
      <c r="Q137" s="782"/>
      <c r="R137" s="782"/>
      <c r="S137" s="782"/>
      <c r="T137" s="782"/>
      <c r="U137" s="782"/>
      <c r="V137" s="782"/>
      <c r="W137" s="782"/>
      <c r="X137" s="782"/>
      <c r="Y137" s="782"/>
      <c r="Z137" s="782"/>
      <c r="AA137" s="782"/>
      <c r="AB137" s="782"/>
      <c r="AC137" s="782"/>
      <c r="AD137" s="782"/>
      <c r="AE137" s="782"/>
      <c r="AF137" s="782"/>
      <c r="AG137" s="782"/>
      <c r="AH137" s="782"/>
      <c r="AI137" s="782"/>
    </row>
    <row r="138" spans="1:35" hidden="1">
      <c r="A138" s="782"/>
      <c r="B138" s="782"/>
      <c r="C138" s="782"/>
      <c r="D138" s="782"/>
      <c r="E138" s="782"/>
      <c r="F138" s="782"/>
      <c r="G138" s="897"/>
      <c r="H138" s="897"/>
      <c r="I138" s="981"/>
      <c r="J138" s="782"/>
      <c r="K138" s="782"/>
      <c r="L138" s="782"/>
      <c r="M138" s="782"/>
      <c r="N138" s="782"/>
      <c r="O138" s="782"/>
      <c r="P138" s="782"/>
      <c r="Q138" s="782"/>
      <c r="R138" s="782"/>
      <c r="S138" s="782"/>
      <c r="T138" s="782"/>
      <c r="U138" s="782"/>
      <c r="V138" s="782"/>
      <c r="W138" s="782"/>
      <c r="X138" s="782"/>
      <c r="Y138" s="782"/>
      <c r="Z138" s="782"/>
      <c r="AA138" s="782"/>
      <c r="AB138" s="782"/>
      <c r="AC138" s="782"/>
      <c r="AD138" s="782"/>
      <c r="AE138" s="782"/>
      <c r="AF138" s="782"/>
      <c r="AG138" s="782"/>
      <c r="AH138" s="782"/>
      <c r="AI138" s="782"/>
    </row>
    <row r="139" spans="1:35" hidden="1">
      <c r="A139" s="782"/>
      <c r="B139" s="782"/>
      <c r="C139" s="782"/>
      <c r="D139" s="782"/>
      <c r="E139" s="782"/>
      <c r="F139" s="782"/>
      <c r="G139" s="897"/>
      <c r="H139" s="897"/>
      <c r="I139" s="981"/>
      <c r="J139" s="782"/>
      <c r="K139" s="782"/>
      <c r="L139" s="782"/>
      <c r="M139" s="782"/>
      <c r="N139" s="782"/>
      <c r="O139" s="782"/>
      <c r="P139" s="782"/>
      <c r="Q139" s="782"/>
      <c r="R139" s="782"/>
      <c r="S139" s="782"/>
      <c r="T139" s="782"/>
      <c r="U139" s="782"/>
      <c r="V139" s="782"/>
      <c r="W139" s="782"/>
      <c r="X139" s="782"/>
      <c r="Y139" s="782"/>
      <c r="Z139" s="782"/>
      <c r="AA139" s="782"/>
      <c r="AB139" s="782"/>
      <c r="AC139" s="782"/>
      <c r="AD139" s="782"/>
      <c r="AE139" s="782"/>
      <c r="AF139" s="782"/>
      <c r="AG139" s="782"/>
      <c r="AH139" s="782"/>
      <c r="AI139" s="782"/>
    </row>
    <row r="140" spans="1:35" hidden="1">
      <c r="A140" s="782"/>
      <c r="B140" s="782"/>
      <c r="C140" s="782"/>
      <c r="D140" s="782"/>
      <c r="E140" s="782"/>
      <c r="F140" s="782"/>
      <c r="G140" s="897"/>
      <c r="H140" s="897"/>
      <c r="I140" s="981"/>
      <c r="J140" s="782"/>
      <c r="K140" s="782"/>
      <c r="L140" s="782"/>
      <c r="M140" s="782"/>
      <c r="N140" s="782"/>
      <c r="O140" s="782"/>
      <c r="P140" s="782"/>
      <c r="Q140" s="782"/>
      <c r="R140" s="782"/>
      <c r="S140" s="782"/>
      <c r="T140" s="782"/>
      <c r="U140" s="782"/>
      <c r="V140" s="782"/>
      <c r="W140" s="782"/>
      <c r="X140" s="782"/>
      <c r="Y140" s="782"/>
      <c r="Z140" s="782"/>
      <c r="AA140" s="782"/>
      <c r="AB140" s="782"/>
      <c r="AC140" s="782"/>
      <c r="AD140" s="782"/>
      <c r="AE140" s="782"/>
      <c r="AF140" s="782"/>
      <c r="AG140" s="782"/>
      <c r="AH140" s="782"/>
      <c r="AI140" s="782"/>
    </row>
    <row r="141" spans="1:35" hidden="1">
      <c r="A141" s="782"/>
      <c r="B141" s="782"/>
      <c r="C141" s="782"/>
      <c r="D141" s="782"/>
      <c r="E141" s="782"/>
      <c r="F141" s="782"/>
      <c r="G141" s="897"/>
      <c r="H141" s="897"/>
      <c r="I141" s="981"/>
      <c r="J141" s="782"/>
      <c r="K141" s="782"/>
      <c r="L141" s="782"/>
      <c r="M141" s="782"/>
      <c r="N141" s="782"/>
      <c r="O141" s="782"/>
      <c r="P141" s="782"/>
      <c r="Q141" s="782"/>
      <c r="R141" s="782"/>
      <c r="S141" s="782"/>
      <c r="T141" s="782"/>
      <c r="U141" s="782"/>
      <c r="V141" s="782"/>
      <c r="W141" s="782"/>
      <c r="X141" s="782"/>
      <c r="Y141" s="782"/>
      <c r="Z141" s="782"/>
      <c r="AA141" s="782"/>
      <c r="AB141" s="782"/>
      <c r="AC141" s="782"/>
      <c r="AD141" s="782"/>
      <c r="AE141" s="782"/>
      <c r="AF141" s="782"/>
      <c r="AG141" s="782"/>
      <c r="AH141" s="782"/>
      <c r="AI141" s="782"/>
    </row>
    <row r="142" spans="1:35" hidden="1">
      <c r="A142" s="782"/>
      <c r="B142" s="782"/>
      <c r="C142" s="782"/>
      <c r="D142" s="782"/>
      <c r="E142" s="782"/>
      <c r="F142" s="782"/>
      <c r="G142" s="897"/>
      <c r="H142" s="897"/>
      <c r="I142" s="981"/>
      <c r="J142" s="782"/>
      <c r="K142" s="782"/>
      <c r="L142" s="782"/>
      <c r="M142" s="782"/>
      <c r="N142" s="782"/>
      <c r="O142" s="782"/>
      <c r="P142" s="782"/>
      <c r="Q142" s="782"/>
      <c r="R142" s="782"/>
      <c r="S142" s="782"/>
      <c r="T142" s="782"/>
      <c r="U142" s="782"/>
      <c r="V142" s="782"/>
      <c r="W142" s="782"/>
      <c r="X142" s="782"/>
      <c r="Y142" s="782"/>
      <c r="Z142" s="782"/>
      <c r="AA142" s="782"/>
      <c r="AB142" s="782"/>
      <c r="AC142" s="782"/>
      <c r="AD142" s="782"/>
      <c r="AE142" s="782"/>
      <c r="AF142" s="782"/>
      <c r="AG142" s="782"/>
      <c r="AH142" s="782"/>
      <c r="AI142" s="782"/>
    </row>
    <row r="143" spans="1:35" hidden="1">
      <c r="A143" s="782"/>
      <c r="B143" s="782"/>
      <c r="C143" s="782"/>
      <c r="D143" s="782"/>
      <c r="E143" s="782"/>
      <c r="F143" s="782"/>
      <c r="G143" s="897"/>
      <c r="H143" s="897"/>
      <c r="I143" s="981"/>
      <c r="J143" s="782"/>
      <c r="K143" s="782"/>
      <c r="L143" s="782"/>
      <c r="M143" s="782"/>
      <c r="N143" s="782"/>
      <c r="O143" s="782"/>
      <c r="P143" s="782"/>
      <c r="Q143" s="782"/>
      <c r="R143" s="782"/>
      <c r="S143" s="782"/>
      <c r="T143" s="782"/>
      <c r="U143" s="782"/>
      <c r="V143" s="782"/>
      <c r="W143" s="782"/>
      <c r="X143" s="782"/>
      <c r="Y143" s="782"/>
      <c r="Z143" s="782"/>
      <c r="AA143" s="782"/>
      <c r="AB143" s="782"/>
      <c r="AC143" s="782"/>
      <c r="AD143" s="782"/>
      <c r="AE143" s="782"/>
      <c r="AF143" s="782"/>
      <c r="AG143" s="782"/>
      <c r="AH143" s="782"/>
      <c r="AI143" s="782"/>
    </row>
    <row r="144" spans="1:35" hidden="1">
      <c r="A144" s="782"/>
      <c r="B144" s="782"/>
      <c r="C144" s="782"/>
      <c r="D144" s="782"/>
      <c r="E144" s="782"/>
      <c r="F144" s="782"/>
      <c r="G144" s="897"/>
      <c r="H144" s="897"/>
      <c r="I144" s="981"/>
      <c r="J144" s="782"/>
      <c r="K144" s="782"/>
      <c r="L144" s="782"/>
      <c r="M144" s="782"/>
      <c r="N144" s="782"/>
      <c r="O144" s="782"/>
      <c r="P144" s="782"/>
      <c r="Q144" s="782"/>
      <c r="R144" s="782"/>
      <c r="S144" s="782"/>
      <c r="T144" s="782"/>
      <c r="U144" s="782"/>
      <c r="V144" s="782"/>
      <c r="W144" s="782"/>
      <c r="X144" s="782"/>
      <c r="Y144" s="782"/>
      <c r="Z144" s="782"/>
      <c r="AA144" s="782"/>
      <c r="AB144" s="782"/>
      <c r="AC144" s="782"/>
      <c r="AD144" s="782"/>
      <c r="AE144" s="782"/>
      <c r="AF144" s="782"/>
      <c r="AG144" s="782"/>
      <c r="AH144" s="782"/>
      <c r="AI144" s="782"/>
    </row>
    <row r="145" spans="1:35" hidden="1">
      <c r="A145" s="782"/>
      <c r="B145" s="782"/>
      <c r="C145" s="782"/>
      <c r="D145" s="782"/>
      <c r="E145" s="782"/>
      <c r="F145" s="782"/>
      <c r="G145" s="897"/>
      <c r="H145" s="897"/>
      <c r="I145" s="981"/>
      <c r="J145" s="782"/>
      <c r="K145" s="782"/>
      <c r="L145" s="782"/>
      <c r="M145" s="782"/>
      <c r="N145" s="782"/>
      <c r="O145" s="782"/>
      <c r="P145" s="782"/>
      <c r="Q145" s="782"/>
      <c r="R145" s="782"/>
      <c r="S145" s="782"/>
      <c r="T145" s="782"/>
      <c r="U145" s="782"/>
      <c r="V145" s="782"/>
      <c r="W145" s="782"/>
      <c r="X145" s="782"/>
      <c r="Y145" s="782"/>
      <c r="Z145" s="782"/>
      <c r="AA145" s="782"/>
      <c r="AB145" s="782"/>
      <c r="AC145" s="782"/>
      <c r="AD145" s="782"/>
      <c r="AE145" s="782"/>
      <c r="AF145" s="782"/>
      <c r="AG145" s="782"/>
      <c r="AH145" s="782"/>
      <c r="AI145" s="782"/>
    </row>
    <row r="146" spans="1:35" hidden="1">
      <c r="A146" s="782"/>
      <c r="B146" s="782"/>
      <c r="C146" s="782"/>
      <c r="D146" s="782"/>
      <c r="E146" s="782"/>
      <c r="F146" s="782"/>
      <c r="G146" s="897"/>
      <c r="H146" s="897"/>
      <c r="I146" s="981"/>
      <c r="J146" s="782"/>
      <c r="K146" s="782"/>
      <c r="L146" s="782"/>
      <c r="M146" s="782"/>
      <c r="N146" s="782"/>
      <c r="O146" s="782"/>
      <c r="P146" s="782"/>
      <c r="Q146" s="782"/>
      <c r="R146" s="782"/>
      <c r="S146" s="782"/>
      <c r="T146" s="782"/>
      <c r="U146" s="782"/>
      <c r="V146" s="782"/>
      <c r="W146" s="782"/>
      <c r="X146" s="782"/>
      <c r="Y146" s="782"/>
      <c r="Z146" s="782"/>
      <c r="AA146" s="782"/>
      <c r="AB146" s="782"/>
      <c r="AC146" s="782"/>
      <c r="AD146" s="782"/>
      <c r="AE146" s="782"/>
      <c r="AF146" s="782"/>
      <c r="AG146" s="782"/>
      <c r="AH146" s="782"/>
      <c r="AI146" s="782"/>
    </row>
    <row r="147" spans="1:35" hidden="1">
      <c r="A147" s="782"/>
      <c r="B147" s="782"/>
      <c r="C147" s="782"/>
      <c r="D147" s="782"/>
      <c r="E147" s="782"/>
      <c r="F147" s="782"/>
      <c r="G147" s="897"/>
      <c r="H147" s="897"/>
      <c r="I147" s="981"/>
      <c r="J147" s="782"/>
      <c r="K147" s="782"/>
      <c r="L147" s="782"/>
      <c r="M147" s="782"/>
      <c r="N147" s="782"/>
      <c r="O147" s="782"/>
      <c r="P147" s="782"/>
      <c r="Q147" s="782"/>
      <c r="R147" s="782"/>
      <c r="S147" s="782"/>
      <c r="T147" s="782"/>
      <c r="U147" s="782"/>
      <c r="V147" s="782"/>
      <c r="W147" s="782"/>
      <c r="X147" s="782"/>
      <c r="Y147" s="782"/>
      <c r="Z147" s="782"/>
      <c r="AA147" s="782"/>
      <c r="AB147" s="782"/>
      <c r="AC147" s="782"/>
      <c r="AD147" s="782"/>
      <c r="AE147" s="782"/>
      <c r="AF147" s="782"/>
      <c r="AG147" s="782"/>
      <c r="AH147" s="782"/>
      <c r="AI147" s="782"/>
    </row>
    <row r="148" spans="1:35" hidden="1">
      <c r="A148" s="782"/>
      <c r="B148" s="782"/>
      <c r="C148" s="782"/>
      <c r="D148" s="782"/>
      <c r="E148" s="782"/>
      <c r="F148" s="782"/>
      <c r="G148" s="897"/>
      <c r="H148" s="897"/>
      <c r="I148" s="981"/>
      <c r="J148" s="782"/>
      <c r="K148" s="782"/>
      <c r="L148" s="782"/>
      <c r="M148" s="782"/>
      <c r="N148" s="782"/>
      <c r="O148" s="782"/>
      <c r="P148" s="782"/>
      <c r="Q148" s="782"/>
      <c r="R148" s="782"/>
      <c r="S148" s="782"/>
      <c r="T148" s="782"/>
      <c r="U148" s="782"/>
      <c r="V148" s="782"/>
      <c r="W148" s="782"/>
      <c r="X148" s="782"/>
      <c r="Y148" s="782"/>
      <c r="Z148" s="782"/>
      <c r="AA148" s="782"/>
      <c r="AB148" s="782"/>
      <c r="AC148" s="782"/>
      <c r="AD148" s="782"/>
      <c r="AE148" s="782"/>
      <c r="AF148" s="782"/>
      <c r="AG148" s="782"/>
      <c r="AH148" s="782"/>
      <c r="AI148" s="782"/>
    </row>
    <row r="149" spans="1:35" hidden="1">
      <c r="A149" s="782"/>
      <c r="B149" s="782"/>
      <c r="C149" s="782"/>
      <c r="D149" s="782"/>
      <c r="E149" s="782"/>
      <c r="F149" s="782"/>
      <c r="G149" s="897"/>
      <c r="H149" s="897"/>
      <c r="I149" s="981"/>
      <c r="J149" s="782"/>
      <c r="K149" s="782"/>
      <c r="L149" s="782"/>
      <c r="M149" s="782"/>
      <c r="N149" s="782"/>
      <c r="O149" s="782"/>
      <c r="P149" s="782"/>
      <c r="Q149" s="782"/>
      <c r="R149" s="782"/>
      <c r="S149" s="782"/>
      <c r="T149" s="782"/>
      <c r="U149" s="782"/>
      <c r="V149" s="782"/>
      <c r="W149" s="782"/>
      <c r="X149" s="782"/>
      <c r="Y149" s="782"/>
      <c r="Z149" s="782"/>
      <c r="AA149" s="782"/>
      <c r="AB149" s="782"/>
      <c r="AC149" s="782"/>
      <c r="AD149" s="782"/>
      <c r="AE149" s="782"/>
      <c r="AF149" s="782"/>
      <c r="AG149" s="782"/>
      <c r="AH149" s="782"/>
      <c r="AI149" s="782"/>
    </row>
    <row r="150" spans="1:35" hidden="1">
      <c r="A150" s="782"/>
      <c r="B150" s="782"/>
      <c r="C150" s="782"/>
      <c r="D150" s="782"/>
      <c r="E150" s="782"/>
      <c r="F150" s="782"/>
      <c r="G150" s="897"/>
      <c r="H150" s="897"/>
      <c r="I150" s="981"/>
      <c r="J150" s="782"/>
      <c r="K150" s="782"/>
      <c r="L150" s="782"/>
      <c r="M150" s="782"/>
      <c r="N150" s="782"/>
      <c r="O150" s="782"/>
      <c r="P150" s="782"/>
      <c r="Q150" s="782"/>
      <c r="R150" s="782"/>
      <c r="S150" s="782"/>
      <c r="T150" s="782"/>
      <c r="U150" s="782"/>
      <c r="V150" s="782"/>
      <c r="W150" s="782"/>
      <c r="X150" s="782"/>
      <c r="Y150" s="782"/>
      <c r="Z150" s="782"/>
      <c r="AA150" s="782"/>
      <c r="AB150" s="782"/>
      <c r="AC150" s="782"/>
      <c r="AD150" s="782"/>
      <c r="AE150" s="782"/>
      <c r="AF150" s="782"/>
      <c r="AG150" s="782"/>
      <c r="AH150" s="782"/>
      <c r="AI150" s="782"/>
    </row>
    <row r="151" spans="1:35" hidden="1">
      <c r="A151" s="782"/>
      <c r="B151" s="782"/>
      <c r="C151" s="782"/>
      <c r="D151" s="782"/>
      <c r="E151" s="782"/>
      <c r="F151" s="782"/>
      <c r="G151" s="897"/>
      <c r="H151" s="897"/>
      <c r="I151" s="981"/>
      <c r="J151" s="782"/>
      <c r="K151" s="782"/>
      <c r="L151" s="782"/>
      <c r="M151" s="782"/>
      <c r="N151" s="782"/>
      <c r="O151" s="782"/>
      <c r="P151" s="782"/>
      <c r="Q151" s="782"/>
      <c r="R151" s="782"/>
      <c r="S151" s="782"/>
      <c r="T151" s="782"/>
      <c r="U151" s="782"/>
      <c r="V151" s="782"/>
      <c r="W151" s="782"/>
      <c r="X151" s="782"/>
      <c r="Y151" s="782"/>
      <c r="Z151" s="782"/>
      <c r="AA151" s="782"/>
      <c r="AB151" s="782"/>
      <c r="AC151" s="782"/>
      <c r="AD151" s="782"/>
      <c r="AE151" s="782"/>
      <c r="AF151" s="782"/>
      <c r="AG151" s="782"/>
      <c r="AH151" s="782"/>
      <c r="AI151" s="782"/>
    </row>
    <row r="152" spans="1:35" hidden="1">
      <c r="A152" s="782"/>
      <c r="B152" s="782"/>
      <c r="C152" s="782"/>
      <c r="D152" s="782"/>
      <c r="E152" s="782"/>
      <c r="F152" s="782"/>
      <c r="G152" s="897"/>
      <c r="H152" s="897"/>
      <c r="I152" s="981"/>
      <c r="J152" s="782"/>
      <c r="K152" s="782"/>
      <c r="L152" s="782"/>
      <c r="M152" s="782"/>
      <c r="N152" s="782"/>
      <c r="O152" s="782"/>
      <c r="P152" s="782"/>
      <c r="Q152" s="782"/>
      <c r="R152" s="782"/>
      <c r="S152" s="782"/>
      <c r="T152" s="782"/>
      <c r="U152" s="782"/>
      <c r="V152" s="782"/>
      <c r="W152" s="782"/>
      <c r="X152" s="782"/>
      <c r="Y152" s="782"/>
      <c r="Z152" s="782"/>
      <c r="AA152" s="782"/>
      <c r="AB152" s="782"/>
      <c r="AC152" s="782"/>
      <c r="AD152" s="782"/>
      <c r="AE152" s="782"/>
      <c r="AF152" s="782"/>
      <c r="AG152" s="782"/>
      <c r="AH152" s="782"/>
      <c r="AI152" s="782"/>
    </row>
    <row r="153" spans="1:35" hidden="1">
      <c r="A153" s="782"/>
      <c r="B153" s="782"/>
      <c r="C153" s="782"/>
      <c r="D153" s="782"/>
      <c r="E153" s="782"/>
      <c r="F153" s="782"/>
      <c r="G153" s="897"/>
      <c r="H153" s="897"/>
      <c r="I153" s="981"/>
      <c r="J153" s="782"/>
      <c r="K153" s="782"/>
      <c r="L153" s="782"/>
      <c r="M153" s="782"/>
      <c r="N153" s="782"/>
      <c r="O153" s="782"/>
      <c r="P153" s="782"/>
      <c r="Q153" s="782"/>
      <c r="R153" s="782"/>
      <c r="S153" s="782"/>
      <c r="T153" s="782"/>
      <c r="U153" s="782"/>
      <c r="V153" s="782"/>
      <c r="W153" s="782"/>
      <c r="X153" s="782"/>
      <c r="Y153" s="782"/>
      <c r="Z153" s="782"/>
      <c r="AA153" s="782"/>
      <c r="AB153" s="782"/>
      <c r="AC153" s="782"/>
      <c r="AD153" s="782"/>
      <c r="AE153" s="782"/>
      <c r="AF153" s="782"/>
      <c r="AG153" s="782"/>
      <c r="AH153" s="782"/>
      <c r="AI153" s="782"/>
    </row>
    <row r="154" spans="1:35" hidden="1">
      <c r="A154" s="782"/>
      <c r="B154" s="782"/>
      <c r="C154" s="782"/>
      <c r="D154" s="782"/>
      <c r="E154" s="782"/>
      <c r="F154" s="782"/>
      <c r="G154" s="897"/>
      <c r="H154" s="897"/>
      <c r="I154" s="981"/>
      <c r="J154" s="782"/>
      <c r="K154" s="782"/>
      <c r="L154" s="782"/>
      <c r="M154" s="782"/>
      <c r="N154" s="782"/>
      <c r="O154" s="782"/>
      <c r="P154" s="782"/>
      <c r="Q154" s="782"/>
      <c r="R154" s="782"/>
      <c r="S154" s="782"/>
      <c r="T154" s="782"/>
      <c r="U154" s="782"/>
      <c r="V154" s="782"/>
      <c r="W154" s="782"/>
      <c r="X154" s="782"/>
      <c r="Y154" s="782"/>
      <c r="Z154" s="782"/>
      <c r="AA154" s="782"/>
      <c r="AB154" s="782"/>
      <c r="AC154" s="782"/>
      <c r="AD154" s="782"/>
      <c r="AE154" s="782"/>
      <c r="AF154" s="782"/>
      <c r="AG154" s="782"/>
      <c r="AH154" s="782"/>
      <c r="AI154" s="782"/>
    </row>
    <row r="155" spans="1:35" hidden="1">
      <c r="A155" s="782"/>
      <c r="B155" s="782"/>
      <c r="C155" s="782"/>
      <c r="D155" s="782"/>
      <c r="E155" s="782"/>
      <c r="F155" s="782"/>
      <c r="G155" s="897"/>
      <c r="H155" s="897"/>
      <c r="I155" s="981"/>
      <c r="J155" s="782"/>
      <c r="K155" s="782"/>
      <c r="L155" s="782"/>
      <c r="M155" s="782"/>
      <c r="N155" s="782"/>
      <c r="O155" s="782"/>
      <c r="P155" s="782"/>
      <c r="Q155" s="782"/>
      <c r="R155" s="782"/>
      <c r="S155" s="782"/>
      <c r="T155" s="782"/>
      <c r="U155" s="782"/>
      <c r="V155" s="782"/>
      <c r="W155" s="782"/>
      <c r="X155" s="782"/>
      <c r="Y155" s="782"/>
      <c r="Z155" s="782"/>
      <c r="AA155" s="782"/>
      <c r="AB155" s="782"/>
      <c r="AC155" s="782"/>
      <c r="AD155" s="782"/>
      <c r="AE155" s="782"/>
      <c r="AF155" s="782"/>
      <c r="AG155" s="782"/>
      <c r="AH155" s="782"/>
      <c r="AI155" s="782"/>
    </row>
    <row r="156" spans="1:35" hidden="1">
      <c r="A156" s="782"/>
      <c r="B156" s="782"/>
      <c r="C156" s="782"/>
      <c r="D156" s="782"/>
      <c r="E156" s="782"/>
      <c r="F156" s="782"/>
      <c r="G156" s="897"/>
      <c r="H156" s="897"/>
      <c r="I156" s="981"/>
      <c r="J156" s="782"/>
      <c r="K156" s="782"/>
      <c r="L156" s="782"/>
      <c r="M156" s="782"/>
      <c r="N156" s="782"/>
      <c r="O156" s="782"/>
      <c r="P156" s="782"/>
      <c r="Q156" s="782"/>
      <c r="R156" s="782"/>
      <c r="S156" s="782"/>
      <c r="T156" s="782"/>
      <c r="U156" s="782"/>
      <c r="V156" s="782"/>
      <c r="W156" s="782"/>
      <c r="X156" s="782"/>
      <c r="Y156" s="782"/>
      <c r="Z156" s="782"/>
      <c r="AA156" s="782"/>
      <c r="AB156" s="782"/>
      <c r="AC156" s="782"/>
      <c r="AD156" s="782"/>
      <c r="AE156" s="782"/>
      <c r="AF156" s="782"/>
      <c r="AG156" s="782"/>
      <c r="AH156" s="782"/>
      <c r="AI156" s="782"/>
    </row>
    <row r="157" spans="1:35" hidden="1">
      <c r="A157" s="782"/>
      <c r="B157" s="782"/>
      <c r="C157" s="782"/>
      <c r="D157" s="782"/>
      <c r="E157" s="782"/>
      <c r="F157" s="782"/>
      <c r="G157" s="897"/>
      <c r="H157" s="897"/>
      <c r="I157" s="981"/>
      <c r="J157" s="782"/>
      <c r="K157" s="782"/>
      <c r="L157" s="782"/>
      <c r="M157" s="782"/>
      <c r="N157" s="782"/>
      <c r="O157" s="782"/>
      <c r="P157" s="782"/>
      <c r="Q157" s="782"/>
      <c r="R157" s="782"/>
      <c r="S157" s="782"/>
      <c r="T157" s="782"/>
      <c r="U157" s="782"/>
      <c r="V157" s="782"/>
      <c r="W157" s="782"/>
      <c r="X157" s="782"/>
      <c r="Y157" s="782"/>
      <c r="Z157" s="782"/>
      <c r="AA157" s="782"/>
      <c r="AB157" s="782"/>
      <c r="AC157" s="782"/>
      <c r="AD157" s="782"/>
      <c r="AE157" s="782"/>
      <c r="AF157" s="782"/>
      <c r="AG157" s="782"/>
      <c r="AH157" s="782"/>
      <c r="AI157" s="782"/>
    </row>
    <row r="158" spans="1:35" hidden="1">
      <c r="A158" s="782"/>
      <c r="B158" s="782"/>
      <c r="C158" s="782"/>
      <c r="D158" s="782"/>
      <c r="E158" s="782"/>
      <c r="F158" s="782"/>
      <c r="G158" s="897"/>
      <c r="H158" s="897"/>
      <c r="I158" s="981"/>
      <c r="J158" s="782"/>
      <c r="K158" s="782"/>
      <c r="L158" s="782"/>
      <c r="M158" s="782"/>
      <c r="N158" s="782"/>
      <c r="O158" s="782"/>
      <c r="P158" s="782"/>
      <c r="Q158" s="782"/>
      <c r="R158" s="782"/>
      <c r="S158" s="782"/>
      <c r="T158" s="782"/>
      <c r="U158" s="782"/>
      <c r="V158" s="782"/>
      <c r="W158" s="782"/>
      <c r="X158" s="782"/>
      <c r="Y158" s="782"/>
      <c r="Z158" s="782"/>
      <c r="AA158" s="782"/>
      <c r="AB158" s="782"/>
      <c r="AC158" s="782"/>
      <c r="AD158" s="782"/>
      <c r="AE158" s="782"/>
      <c r="AF158" s="782"/>
      <c r="AG158" s="782"/>
      <c r="AH158" s="782"/>
      <c r="AI158" s="782"/>
    </row>
    <row r="159" spans="1:35" hidden="1">
      <c r="A159" s="782"/>
      <c r="B159" s="782"/>
      <c r="C159" s="782"/>
      <c r="D159" s="782"/>
      <c r="E159" s="782"/>
      <c r="F159" s="782"/>
      <c r="G159" s="897"/>
      <c r="H159" s="897"/>
      <c r="I159" s="981"/>
      <c r="J159" s="782"/>
      <c r="K159" s="782"/>
      <c r="L159" s="782"/>
      <c r="M159" s="782"/>
      <c r="N159" s="782"/>
      <c r="O159" s="782"/>
      <c r="P159" s="782"/>
      <c r="Q159" s="782"/>
      <c r="R159" s="782"/>
      <c r="S159" s="782"/>
      <c r="T159" s="782"/>
      <c r="U159" s="782"/>
      <c r="V159" s="782"/>
      <c r="W159" s="782"/>
      <c r="X159" s="782"/>
      <c r="Y159" s="782"/>
      <c r="Z159" s="782"/>
      <c r="AA159" s="782"/>
      <c r="AB159" s="782"/>
      <c r="AC159" s="782"/>
      <c r="AD159" s="782"/>
      <c r="AE159" s="782"/>
      <c r="AF159" s="782"/>
      <c r="AG159" s="782"/>
      <c r="AH159" s="782"/>
      <c r="AI159" s="782"/>
    </row>
    <row r="160" spans="1:35" hidden="1">
      <c r="A160" s="782"/>
      <c r="B160" s="782"/>
      <c r="C160" s="782"/>
      <c r="D160" s="782"/>
      <c r="E160" s="782"/>
      <c r="F160" s="782"/>
      <c r="G160" s="897"/>
      <c r="H160" s="897"/>
      <c r="I160" s="981"/>
      <c r="J160" s="782"/>
      <c r="K160" s="782"/>
      <c r="L160" s="782"/>
      <c r="M160" s="782"/>
      <c r="N160" s="782"/>
      <c r="O160" s="782"/>
      <c r="P160" s="782"/>
      <c r="Q160" s="782"/>
      <c r="R160" s="782"/>
      <c r="S160" s="782"/>
      <c r="T160" s="782"/>
      <c r="U160" s="782"/>
      <c r="V160" s="782"/>
      <c r="W160" s="782"/>
      <c r="X160" s="782"/>
      <c r="Y160" s="782"/>
      <c r="Z160" s="782"/>
      <c r="AA160" s="782"/>
      <c r="AB160" s="782"/>
      <c r="AC160" s="782"/>
      <c r="AD160" s="782"/>
      <c r="AE160" s="782"/>
      <c r="AF160" s="782"/>
      <c r="AG160" s="782"/>
      <c r="AH160" s="782"/>
      <c r="AI160" s="782"/>
    </row>
    <row r="161" spans="1:35" hidden="1">
      <c r="A161" s="782"/>
      <c r="B161" s="782"/>
      <c r="C161" s="782"/>
      <c r="D161" s="782"/>
      <c r="E161" s="782"/>
      <c r="F161" s="782"/>
      <c r="G161" s="897"/>
      <c r="H161" s="897"/>
      <c r="I161" s="981"/>
      <c r="J161" s="782"/>
      <c r="K161" s="782"/>
      <c r="L161" s="782"/>
      <c r="M161" s="782"/>
      <c r="N161" s="782"/>
      <c r="O161" s="782"/>
      <c r="P161" s="782"/>
      <c r="Q161" s="782"/>
      <c r="R161" s="782"/>
      <c r="S161" s="782"/>
      <c r="T161" s="782"/>
      <c r="U161" s="782"/>
      <c r="V161" s="782"/>
      <c r="W161" s="782"/>
      <c r="X161" s="782"/>
      <c r="Y161" s="782"/>
      <c r="Z161" s="782"/>
      <c r="AA161" s="782"/>
      <c r="AB161" s="782"/>
      <c r="AC161" s="782"/>
      <c r="AD161" s="782"/>
      <c r="AE161" s="782"/>
      <c r="AF161" s="782"/>
      <c r="AG161" s="782"/>
      <c r="AH161" s="782"/>
      <c r="AI161" s="782"/>
    </row>
    <row r="162" spans="1:35" hidden="1">
      <c r="A162" s="782"/>
      <c r="B162" s="782"/>
      <c r="C162" s="782"/>
      <c r="D162" s="782"/>
      <c r="E162" s="782"/>
      <c r="F162" s="782"/>
      <c r="G162" s="897"/>
      <c r="H162" s="897"/>
      <c r="I162" s="981"/>
      <c r="J162" s="782"/>
      <c r="K162" s="782"/>
      <c r="L162" s="782"/>
      <c r="M162" s="782"/>
      <c r="N162" s="782"/>
      <c r="O162" s="782"/>
      <c r="P162" s="782"/>
      <c r="Q162" s="782"/>
      <c r="R162" s="782"/>
      <c r="S162" s="782"/>
      <c r="T162" s="782"/>
      <c r="U162" s="782"/>
      <c r="V162" s="782"/>
      <c r="W162" s="782"/>
      <c r="X162" s="782"/>
      <c r="Y162" s="782"/>
      <c r="Z162" s="782"/>
      <c r="AA162" s="782"/>
      <c r="AB162" s="782"/>
      <c r="AC162" s="782"/>
      <c r="AD162" s="782"/>
      <c r="AE162" s="782"/>
      <c r="AF162" s="782"/>
      <c r="AG162" s="782"/>
      <c r="AH162" s="782"/>
      <c r="AI162" s="782"/>
    </row>
    <row r="163" spans="1:35" hidden="1">
      <c r="A163" s="782"/>
      <c r="B163" s="782"/>
      <c r="C163" s="782"/>
      <c r="D163" s="782"/>
      <c r="E163" s="782"/>
      <c r="F163" s="782"/>
      <c r="G163" s="897"/>
      <c r="H163" s="897"/>
      <c r="I163" s="981"/>
      <c r="J163" s="782"/>
      <c r="K163" s="782"/>
      <c r="L163" s="782"/>
      <c r="M163" s="782"/>
      <c r="N163" s="782"/>
      <c r="O163" s="782"/>
      <c r="P163" s="782"/>
      <c r="Q163" s="782"/>
      <c r="R163" s="782"/>
      <c r="S163" s="782"/>
      <c r="T163" s="782"/>
      <c r="U163" s="782"/>
      <c r="V163" s="782"/>
      <c r="W163" s="782"/>
      <c r="X163" s="782"/>
      <c r="Y163" s="782"/>
      <c r="Z163" s="782"/>
      <c r="AA163" s="782"/>
      <c r="AB163" s="782"/>
      <c r="AC163" s="782"/>
      <c r="AD163" s="782"/>
      <c r="AE163" s="782"/>
      <c r="AF163" s="782"/>
      <c r="AG163" s="782"/>
      <c r="AH163" s="782"/>
      <c r="AI163" s="782"/>
    </row>
    <row r="164" spans="1:35" hidden="1">
      <c r="A164" s="782"/>
      <c r="B164" s="782"/>
      <c r="C164" s="782"/>
      <c r="D164" s="782"/>
      <c r="E164" s="782"/>
      <c r="F164" s="782"/>
      <c r="G164" s="897"/>
      <c r="H164" s="897"/>
      <c r="I164" s="981"/>
      <c r="J164" s="782"/>
      <c r="K164" s="782"/>
      <c r="L164" s="782"/>
      <c r="M164" s="782"/>
      <c r="N164" s="782"/>
      <c r="O164" s="782"/>
      <c r="P164" s="782"/>
      <c r="Q164" s="782"/>
      <c r="R164" s="782"/>
      <c r="S164" s="782"/>
      <c r="T164" s="782"/>
      <c r="U164" s="782"/>
      <c r="V164" s="782"/>
      <c r="W164" s="782"/>
      <c r="X164" s="782"/>
      <c r="Y164" s="782"/>
      <c r="Z164" s="782"/>
      <c r="AA164" s="782"/>
      <c r="AB164" s="782"/>
      <c r="AC164" s="782"/>
      <c r="AD164" s="782"/>
      <c r="AE164" s="782"/>
      <c r="AF164" s="782"/>
      <c r="AG164" s="782"/>
      <c r="AH164" s="782"/>
      <c r="AI164" s="782"/>
    </row>
    <row r="165" spans="1:35" hidden="1">
      <c r="A165" s="782"/>
      <c r="B165" s="782"/>
      <c r="C165" s="782"/>
      <c r="D165" s="782"/>
      <c r="E165" s="782"/>
      <c r="F165" s="782"/>
      <c r="G165" s="897"/>
      <c r="H165" s="897"/>
      <c r="I165" s="981"/>
      <c r="J165" s="782"/>
      <c r="K165" s="782"/>
      <c r="L165" s="782"/>
      <c r="M165" s="782"/>
      <c r="N165" s="782"/>
      <c r="O165" s="782"/>
      <c r="P165" s="782"/>
      <c r="Q165" s="782"/>
      <c r="R165" s="782"/>
      <c r="S165" s="782"/>
      <c r="T165" s="782"/>
      <c r="U165" s="782"/>
      <c r="V165" s="782"/>
      <c r="W165" s="782"/>
      <c r="X165" s="782"/>
      <c r="Y165" s="782"/>
      <c r="Z165" s="782"/>
      <c r="AA165" s="782"/>
      <c r="AB165" s="782"/>
      <c r="AC165" s="782"/>
      <c r="AD165" s="782"/>
      <c r="AE165" s="782"/>
      <c r="AF165" s="782"/>
      <c r="AG165" s="782"/>
      <c r="AH165" s="782"/>
      <c r="AI165" s="782"/>
    </row>
    <row r="166" spans="1:35" hidden="1">
      <c r="A166" s="782"/>
      <c r="B166" s="782"/>
      <c r="C166" s="782"/>
      <c r="D166" s="782"/>
      <c r="E166" s="782"/>
      <c r="F166" s="782"/>
      <c r="G166" s="897"/>
      <c r="H166" s="897"/>
      <c r="I166" s="981"/>
      <c r="J166" s="782"/>
      <c r="K166" s="782"/>
      <c r="L166" s="782"/>
      <c r="M166" s="782"/>
      <c r="N166" s="782"/>
      <c r="O166" s="782"/>
      <c r="P166" s="782"/>
      <c r="Q166" s="782"/>
      <c r="R166" s="782"/>
      <c r="S166" s="782"/>
      <c r="T166" s="782"/>
      <c r="U166" s="782"/>
      <c r="V166" s="782"/>
      <c r="W166" s="782"/>
      <c r="X166" s="782"/>
      <c r="Y166" s="782"/>
      <c r="Z166" s="782"/>
      <c r="AA166" s="782"/>
      <c r="AB166" s="782"/>
      <c r="AC166" s="782"/>
      <c r="AD166" s="782"/>
      <c r="AE166" s="782"/>
      <c r="AF166" s="782"/>
      <c r="AG166" s="782"/>
      <c r="AH166" s="782"/>
      <c r="AI166" s="782"/>
    </row>
    <row r="167" spans="1:35" hidden="1">
      <c r="A167" s="782"/>
      <c r="B167" s="782"/>
      <c r="C167" s="782"/>
      <c r="D167" s="782"/>
      <c r="E167" s="782"/>
      <c r="F167" s="782"/>
      <c r="G167" s="897"/>
      <c r="H167" s="897"/>
      <c r="I167" s="981"/>
      <c r="J167" s="782"/>
      <c r="K167" s="782"/>
      <c r="L167" s="782"/>
      <c r="M167" s="782"/>
      <c r="N167" s="782"/>
      <c r="O167" s="782"/>
      <c r="P167" s="782"/>
      <c r="Q167" s="782"/>
      <c r="R167" s="782"/>
      <c r="S167" s="782"/>
      <c r="T167" s="782"/>
      <c r="U167" s="782"/>
      <c r="V167" s="782"/>
      <c r="W167" s="782"/>
      <c r="X167" s="782"/>
      <c r="Y167" s="782"/>
      <c r="Z167" s="782"/>
      <c r="AA167" s="782"/>
      <c r="AB167" s="782"/>
      <c r="AC167" s="782"/>
      <c r="AD167" s="782"/>
      <c r="AE167" s="782"/>
      <c r="AF167" s="782"/>
      <c r="AG167" s="782"/>
      <c r="AH167" s="782"/>
      <c r="AI167" s="782"/>
    </row>
    <row r="168" spans="1:35" hidden="1">
      <c r="A168" s="782"/>
      <c r="B168" s="782"/>
      <c r="C168" s="782"/>
      <c r="D168" s="782"/>
      <c r="E168" s="782"/>
      <c r="F168" s="782"/>
      <c r="G168" s="897"/>
      <c r="H168" s="897"/>
      <c r="I168" s="981"/>
      <c r="J168" s="782"/>
      <c r="K168" s="782"/>
      <c r="L168" s="782"/>
      <c r="M168" s="782"/>
      <c r="N168" s="782"/>
      <c r="O168" s="782"/>
      <c r="P168" s="782"/>
      <c r="Q168" s="782"/>
      <c r="R168" s="782"/>
      <c r="S168" s="782"/>
      <c r="T168" s="782"/>
      <c r="U168" s="782"/>
      <c r="V168" s="782"/>
      <c r="W168" s="782"/>
      <c r="X168" s="782"/>
      <c r="Y168" s="782"/>
      <c r="Z168" s="782"/>
      <c r="AA168" s="782"/>
      <c r="AB168" s="782"/>
      <c r="AC168" s="782"/>
      <c r="AD168" s="782"/>
      <c r="AE168" s="782"/>
      <c r="AF168" s="782"/>
      <c r="AG168" s="782"/>
      <c r="AH168" s="782"/>
      <c r="AI168" s="782"/>
    </row>
    <row r="169" spans="1:35" hidden="1">
      <c r="A169" s="782"/>
      <c r="B169" s="782"/>
      <c r="C169" s="782"/>
      <c r="D169" s="782"/>
      <c r="E169" s="782"/>
      <c r="F169" s="782"/>
      <c r="G169" s="897"/>
      <c r="H169" s="897"/>
      <c r="I169" s="981"/>
      <c r="J169" s="782"/>
      <c r="K169" s="782"/>
      <c r="L169" s="782"/>
      <c r="M169" s="782"/>
      <c r="N169" s="782"/>
      <c r="O169" s="782"/>
      <c r="P169" s="782"/>
      <c r="Q169" s="782"/>
      <c r="R169" s="782"/>
      <c r="S169" s="782"/>
      <c r="T169" s="782"/>
      <c r="U169" s="782"/>
      <c r="V169" s="782"/>
      <c r="W169" s="782"/>
      <c r="X169" s="782"/>
      <c r="Y169" s="782"/>
      <c r="Z169" s="782"/>
      <c r="AA169" s="782"/>
      <c r="AB169" s="782"/>
      <c r="AC169" s="782"/>
      <c r="AD169" s="782"/>
      <c r="AE169" s="782"/>
      <c r="AF169" s="782"/>
      <c r="AG169" s="782"/>
      <c r="AH169" s="782"/>
      <c r="AI169" s="782"/>
    </row>
    <row r="170" spans="1:35" hidden="1">
      <c r="A170" s="782"/>
      <c r="B170" s="782"/>
      <c r="C170" s="782"/>
      <c r="D170" s="782"/>
      <c r="E170" s="782"/>
      <c r="F170" s="782"/>
      <c r="G170" s="897"/>
      <c r="H170" s="897"/>
      <c r="I170" s="981"/>
      <c r="J170" s="782"/>
      <c r="K170" s="782"/>
      <c r="L170" s="782"/>
      <c r="M170" s="782"/>
      <c r="N170" s="782"/>
      <c r="O170" s="782"/>
      <c r="P170" s="782"/>
      <c r="Q170" s="782"/>
      <c r="R170" s="782"/>
      <c r="S170" s="782"/>
      <c r="T170" s="782"/>
      <c r="U170" s="782"/>
      <c r="V170" s="782"/>
      <c r="W170" s="782"/>
      <c r="X170" s="782"/>
      <c r="Y170" s="782"/>
      <c r="Z170" s="782"/>
      <c r="AA170" s="782"/>
      <c r="AB170" s="782"/>
      <c r="AC170" s="782"/>
      <c r="AD170" s="782"/>
      <c r="AE170" s="782"/>
      <c r="AF170" s="782"/>
      <c r="AG170" s="782"/>
      <c r="AH170" s="782"/>
      <c r="AI170" s="782"/>
    </row>
    <row r="171" spans="1:35" ht="15" hidden="1">
      <c r="A171" s="782"/>
      <c r="B171" s="782"/>
      <c r="C171" s="782"/>
      <c r="D171" s="782"/>
      <c r="E171" s="782"/>
      <c r="F171" s="782"/>
      <c r="G171" s="897"/>
      <c r="H171" s="897"/>
      <c r="I171" s="981"/>
      <c r="J171" s="782"/>
      <c r="K171" s="782"/>
      <c r="L171" s="782"/>
      <c r="M171" s="782"/>
      <c r="N171" s="782"/>
      <c r="O171" s="782"/>
      <c r="P171" s="982"/>
      <c r="Q171" s="982"/>
      <c r="R171" s="982"/>
      <c r="S171" s="982"/>
      <c r="T171" s="782"/>
      <c r="U171" s="782"/>
      <c r="V171" s="782"/>
      <c r="W171" s="782"/>
      <c r="X171" s="782"/>
      <c r="Y171" s="782"/>
      <c r="Z171" s="782"/>
      <c r="AA171" s="782"/>
      <c r="AB171" s="782"/>
      <c r="AC171" s="782"/>
      <c r="AD171" s="782"/>
      <c r="AE171" s="782"/>
      <c r="AF171" s="782"/>
      <c r="AG171" s="782"/>
      <c r="AH171" s="782"/>
      <c r="AI171" s="782"/>
    </row>
    <row r="172" spans="1:35" ht="15" hidden="1">
      <c r="A172" s="782"/>
      <c r="B172" s="782"/>
      <c r="C172" s="782"/>
      <c r="D172" s="782"/>
      <c r="E172" s="782"/>
      <c r="F172" s="782"/>
      <c r="G172" s="897"/>
      <c r="H172" s="897"/>
      <c r="I172" s="981"/>
      <c r="J172" s="782"/>
      <c r="K172" s="782"/>
      <c r="L172" s="782"/>
      <c r="M172" s="782"/>
      <c r="N172" s="782"/>
      <c r="O172" s="782"/>
      <c r="P172" s="982"/>
      <c r="Q172" s="982"/>
      <c r="R172" s="982"/>
      <c r="S172" s="982"/>
      <c r="T172" s="782"/>
      <c r="U172" s="782"/>
      <c r="V172" s="782"/>
      <c r="W172" s="782"/>
      <c r="X172" s="782"/>
      <c r="Y172" s="782"/>
      <c r="Z172" s="782"/>
      <c r="AA172" s="782"/>
      <c r="AB172" s="782"/>
      <c r="AC172" s="782"/>
      <c r="AD172" s="782"/>
      <c r="AE172" s="782"/>
      <c r="AF172" s="782"/>
      <c r="AG172" s="782"/>
      <c r="AH172" s="782"/>
      <c r="AI172" s="782"/>
    </row>
    <row r="173" spans="1:35" ht="15" hidden="1">
      <c r="A173" s="782"/>
      <c r="B173" s="782"/>
      <c r="C173" s="782"/>
      <c r="D173" s="782"/>
      <c r="E173" s="782"/>
      <c r="F173" s="782"/>
      <c r="G173" s="897"/>
      <c r="H173" s="897"/>
      <c r="I173" s="981"/>
      <c r="J173" s="782"/>
      <c r="K173" s="782"/>
      <c r="L173" s="782"/>
      <c r="M173" s="782"/>
      <c r="N173" s="782"/>
      <c r="O173" s="782"/>
      <c r="P173" s="982"/>
      <c r="Q173" s="982"/>
      <c r="R173" s="982"/>
      <c r="S173" s="982"/>
      <c r="T173" s="782"/>
      <c r="U173" s="782"/>
      <c r="V173" s="782"/>
      <c r="W173" s="782"/>
      <c r="X173" s="782"/>
      <c r="Y173" s="782"/>
      <c r="Z173" s="782"/>
      <c r="AA173" s="782"/>
      <c r="AB173" s="782"/>
      <c r="AC173" s="782"/>
      <c r="AD173" s="782"/>
      <c r="AE173" s="782"/>
      <c r="AF173" s="782"/>
      <c r="AG173" s="782"/>
      <c r="AH173" s="782"/>
      <c r="AI173" s="782"/>
    </row>
    <row r="174" spans="1:35" ht="15" hidden="1">
      <c r="A174" s="782"/>
      <c r="B174" s="782"/>
      <c r="C174" s="782"/>
      <c r="D174" s="782"/>
      <c r="E174" s="782"/>
      <c r="F174" s="782"/>
      <c r="G174" s="897"/>
      <c r="H174" s="897"/>
      <c r="I174" s="981"/>
      <c r="J174" s="782"/>
      <c r="K174" s="782"/>
      <c r="L174" s="782"/>
      <c r="M174" s="782"/>
      <c r="N174" s="782"/>
      <c r="O174" s="782"/>
      <c r="P174" s="982"/>
      <c r="Q174" s="982"/>
      <c r="R174" s="982"/>
      <c r="S174" s="982"/>
      <c r="T174" s="782"/>
      <c r="U174" s="782"/>
      <c r="V174" s="782"/>
      <c r="W174" s="782"/>
      <c r="X174" s="782"/>
      <c r="Y174" s="782"/>
      <c r="Z174" s="782"/>
      <c r="AA174" s="782"/>
      <c r="AB174" s="782"/>
      <c r="AC174" s="782"/>
      <c r="AD174" s="782"/>
      <c r="AE174" s="782"/>
      <c r="AF174" s="782"/>
      <c r="AG174" s="782"/>
      <c r="AH174" s="782"/>
      <c r="AI174" s="782"/>
    </row>
    <row r="175" spans="1:35" ht="15" hidden="1">
      <c r="A175" s="782"/>
      <c r="B175" s="782"/>
      <c r="C175" s="782"/>
      <c r="D175" s="782"/>
      <c r="E175" s="782"/>
      <c r="F175" s="782"/>
      <c r="G175" s="897"/>
      <c r="H175" s="897"/>
      <c r="I175" s="981"/>
      <c r="J175" s="782"/>
      <c r="K175" s="782"/>
      <c r="L175" s="982"/>
      <c r="M175" s="982"/>
      <c r="N175" s="982"/>
      <c r="O175" s="982"/>
      <c r="P175" s="982"/>
      <c r="Q175" s="982"/>
      <c r="R175" s="982"/>
      <c r="S175" s="982"/>
      <c r="T175" s="982"/>
      <c r="U175" s="982"/>
      <c r="V175" s="782"/>
      <c r="W175" s="782"/>
      <c r="X175" s="782"/>
      <c r="Y175" s="782"/>
      <c r="Z175" s="782"/>
      <c r="AA175" s="782"/>
      <c r="AB175" s="782"/>
      <c r="AC175" s="782"/>
      <c r="AD175" s="782"/>
      <c r="AE175" s="782"/>
      <c r="AF175" s="782"/>
      <c r="AG175" s="782"/>
      <c r="AH175" s="782"/>
      <c r="AI175" s="782"/>
    </row>
    <row r="176" spans="1:35" ht="15" hidden="1">
      <c r="A176" s="782"/>
      <c r="B176" s="782"/>
      <c r="C176" s="782"/>
      <c r="D176" s="782"/>
      <c r="E176" s="782"/>
      <c r="F176" s="782"/>
      <c r="G176" s="897"/>
      <c r="H176" s="782"/>
      <c r="I176" s="981"/>
      <c r="J176" s="782"/>
      <c r="K176" s="782"/>
      <c r="L176" s="982"/>
      <c r="M176" s="982"/>
      <c r="N176" s="982"/>
      <c r="O176" s="982"/>
      <c r="P176" s="782"/>
      <c r="Q176" s="782"/>
      <c r="R176" s="782"/>
      <c r="S176" s="782"/>
      <c r="T176" s="982"/>
      <c r="U176" s="982"/>
      <c r="V176" s="782"/>
      <c r="W176" s="782"/>
      <c r="X176" s="782"/>
      <c r="Y176" s="782"/>
      <c r="Z176" s="782"/>
      <c r="AA176" s="782"/>
      <c r="AB176" s="782"/>
      <c r="AC176" s="782"/>
      <c r="AD176" s="782"/>
      <c r="AE176" s="782"/>
      <c r="AF176" s="782"/>
      <c r="AG176" s="782"/>
      <c r="AH176" s="782"/>
      <c r="AI176" s="782"/>
    </row>
    <row r="177" spans="1:35" ht="15" hidden="1">
      <c r="A177" s="782"/>
      <c r="B177" s="782"/>
      <c r="C177" s="782"/>
      <c r="D177" s="782"/>
      <c r="E177" s="782"/>
      <c r="F177" s="782"/>
      <c r="G177" s="897"/>
      <c r="H177" s="782"/>
      <c r="I177" s="782"/>
      <c r="J177" s="782"/>
      <c r="K177" s="782"/>
      <c r="L177" s="982"/>
      <c r="M177" s="982"/>
      <c r="N177" s="982"/>
      <c r="O177" s="982"/>
      <c r="P177" s="782"/>
      <c r="Q177" s="782"/>
      <c r="R177" s="782"/>
      <c r="S177" s="782"/>
      <c r="T177" s="982"/>
      <c r="U177" s="982"/>
      <c r="V177" s="782"/>
      <c r="W177" s="782"/>
      <c r="X177" s="782"/>
      <c r="Y177" s="782"/>
      <c r="Z177" s="782"/>
      <c r="AA177" s="782"/>
      <c r="AB177" s="782"/>
      <c r="AC177" s="782"/>
      <c r="AD177" s="782"/>
      <c r="AE177" s="782"/>
      <c r="AF177" s="782"/>
      <c r="AG177" s="782"/>
      <c r="AH177" s="782"/>
      <c r="AI177" s="782"/>
    </row>
    <row r="178" spans="1:35" ht="15" hidden="1">
      <c r="A178" s="782"/>
      <c r="B178" s="782"/>
      <c r="C178" s="782"/>
      <c r="D178" s="782"/>
      <c r="E178" s="782"/>
      <c r="F178" s="782"/>
      <c r="G178" s="897"/>
      <c r="H178" s="782"/>
      <c r="I178" s="782"/>
      <c r="J178" s="782"/>
      <c r="K178" s="782"/>
      <c r="L178" s="982"/>
      <c r="M178" s="982"/>
      <c r="N178" s="982"/>
      <c r="O178" s="982"/>
      <c r="P178" s="782"/>
      <c r="Q178" s="782"/>
      <c r="R178" s="782"/>
      <c r="S178" s="782"/>
      <c r="T178" s="982"/>
      <c r="U178" s="982"/>
      <c r="V178" s="782"/>
      <c r="W178" s="782"/>
      <c r="X178" s="782"/>
      <c r="Y178" s="782"/>
      <c r="Z178" s="782"/>
      <c r="AA178" s="782"/>
      <c r="AB178" s="782"/>
      <c r="AC178" s="782"/>
      <c r="AD178" s="782"/>
      <c r="AE178" s="782"/>
      <c r="AF178" s="782"/>
      <c r="AG178" s="782"/>
      <c r="AH178" s="782"/>
      <c r="AI178" s="782"/>
    </row>
    <row r="179" spans="1:35" ht="15" hidden="1">
      <c r="A179" s="782"/>
      <c r="B179" s="782"/>
      <c r="C179" s="782"/>
      <c r="D179" s="782"/>
      <c r="E179" s="782"/>
      <c r="F179" s="782"/>
      <c r="G179" s="897"/>
      <c r="H179" s="782"/>
      <c r="I179" s="782"/>
      <c r="J179" s="782"/>
      <c r="K179" s="782"/>
      <c r="L179" s="982"/>
      <c r="M179" s="982"/>
      <c r="N179" s="982"/>
      <c r="O179" s="982"/>
      <c r="P179" s="782"/>
      <c r="Q179" s="782"/>
      <c r="R179" s="782"/>
      <c r="S179" s="782"/>
      <c r="T179" s="982"/>
      <c r="U179" s="982"/>
      <c r="V179" s="782"/>
      <c r="W179" s="782"/>
      <c r="X179" s="782"/>
      <c r="Y179" s="782"/>
      <c r="Z179" s="782"/>
      <c r="AA179" s="782"/>
      <c r="AB179" s="782"/>
      <c r="AC179" s="782"/>
      <c r="AD179" s="782"/>
      <c r="AE179" s="782"/>
      <c r="AF179" s="782"/>
      <c r="AG179" s="782"/>
      <c r="AH179" s="782"/>
      <c r="AI179" s="782"/>
    </row>
    <row r="180" spans="1:35" hidden="1">
      <c r="A180" s="782"/>
      <c r="B180" s="782"/>
      <c r="C180" s="782"/>
      <c r="D180" s="782"/>
      <c r="E180" s="782"/>
      <c r="F180" s="782"/>
      <c r="G180" s="897"/>
      <c r="H180" s="782"/>
      <c r="I180" s="782"/>
      <c r="J180" s="782"/>
      <c r="K180" s="782"/>
      <c r="L180" s="782"/>
      <c r="M180" s="782"/>
      <c r="N180" s="782"/>
      <c r="O180" s="782"/>
      <c r="P180" s="782"/>
      <c r="Q180" s="782"/>
      <c r="R180" s="782"/>
      <c r="S180" s="782"/>
      <c r="T180" s="782"/>
      <c r="U180" s="782"/>
      <c r="V180" s="782"/>
      <c r="W180" s="782"/>
      <c r="X180" s="782"/>
      <c r="Y180" s="782"/>
      <c r="Z180" s="782"/>
      <c r="AA180" s="782"/>
      <c r="AB180" s="782"/>
      <c r="AC180" s="782"/>
      <c r="AD180" s="782"/>
      <c r="AE180" s="782"/>
      <c r="AF180" s="782"/>
      <c r="AG180" s="782"/>
      <c r="AH180" s="782"/>
      <c r="AI180" s="782"/>
    </row>
    <row r="181" spans="1:35" hidden="1">
      <c r="A181" s="782"/>
      <c r="B181" s="782"/>
      <c r="C181" s="782"/>
      <c r="D181" s="782"/>
      <c r="E181" s="782"/>
      <c r="F181" s="782"/>
      <c r="G181" s="897"/>
      <c r="H181" s="782"/>
      <c r="I181" s="782"/>
      <c r="J181" s="782"/>
      <c r="K181" s="782"/>
      <c r="L181" s="782"/>
      <c r="M181" s="782"/>
      <c r="N181" s="782"/>
      <c r="O181" s="782"/>
      <c r="P181" s="782"/>
      <c r="Q181" s="782"/>
      <c r="R181" s="782"/>
      <c r="S181" s="782"/>
      <c r="T181" s="782"/>
      <c r="U181" s="782"/>
      <c r="V181" s="782"/>
      <c r="W181" s="782"/>
      <c r="X181" s="782"/>
      <c r="Y181" s="782"/>
      <c r="Z181" s="782"/>
      <c r="AA181" s="782"/>
      <c r="AB181" s="782"/>
      <c r="AC181" s="782"/>
      <c r="AD181" s="782"/>
      <c r="AE181" s="782"/>
      <c r="AF181" s="782"/>
      <c r="AG181" s="782"/>
      <c r="AH181" s="782"/>
      <c r="AI181" s="782"/>
    </row>
    <row r="182" spans="1:35" hidden="1">
      <c r="A182" s="782"/>
      <c r="B182" s="782"/>
      <c r="C182" s="782"/>
      <c r="D182" s="782"/>
      <c r="E182" s="782"/>
      <c r="F182" s="782"/>
      <c r="G182" s="897"/>
      <c r="H182" s="782"/>
      <c r="I182" s="782"/>
      <c r="J182" s="782"/>
      <c r="K182" s="782"/>
      <c r="L182" s="782"/>
      <c r="M182" s="782"/>
      <c r="N182" s="782"/>
      <c r="O182" s="782"/>
      <c r="P182" s="782"/>
      <c r="Q182" s="782"/>
      <c r="R182" s="782"/>
      <c r="S182" s="782"/>
      <c r="T182" s="782"/>
      <c r="U182" s="782"/>
      <c r="V182" s="782"/>
      <c r="W182" s="782"/>
      <c r="X182" s="782"/>
      <c r="Y182" s="782"/>
      <c r="Z182" s="782"/>
      <c r="AA182" s="782"/>
      <c r="AB182" s="782"/>
      <c r="AC182" s="782"/>
      <c r="AD182" s="782"/>
      <c r="AE182" s="782"/>
      <c r="AF182" s="782"/>
    </row>
    <row r="183" spans="1:35" hidden="1">
      <c r="A183" s="782"/>
      <c r="B183" s="782"/>
      <c r="C183" s="782"/>
      <c r="D183" s="782"/>
      <c r="E183" s="782"/>
      <c r="F183" s="782"/>
      <c r="G183" s="897"/>
      <c r="H183" s="782"/>
      <c r="I183" s="782"/>
      <c r="J183" s="782"/>
      <c r="K183" s="782"/>
      <c r="L183" s="782"/>
      <c r="M183" s="782"/>
      <c r="N183" s="782"/>
      <c r="O183" s="782"/>
      <c r="P183" s="782"/>
      <c r="Q183" s="782"/>
      <c r="R183" s="782"/>
      <c r="S183" s="782"/>
      <c r="T183" s="782"/>
      <c r="U183" s="782"/>
      <c r="V183" s="782"/>
      <c r="W183" s="782"/>
      <c r="X183" s="782"/>
      <c r="Y183" s="782"/>
      <c r="Z183" s="782"/>
      <c r="AA183" s="782"/>
      <c r="AB183" s="782"/>
      <c r="AC183" s="782"/>
      <c r="AD183" s="782"/>
      <c r="AE183" s="782"/>
      <c r="AF183" s="782"/>
    </row>
    <row r="184" spans="1:35" hidden="1">
      <c r="A184" s="782"/>
      <c r="B184" s="782"/>
      <c r="C184" s="782"/>
      <c r="D184" s="782"/>
      <c r="E184" s="782"/>
      <c r="F184" s="782"/>
      <c r="G184" s="897"/>
      <c r="H184" s="782"/>
      <c r="I184" s="782"/>
      <c r="J184" s="782"/>
      <c r="K184" s="782"/>
      <c r="L184" s="782"/>
      <c r="M184" s="782"/>
      <c r="N184" s="782"/>
      <c r="O184" s="782"/>
      <c r="P184" s="782"/>
      <c r="Q184" s="782"/>
      <c r="R184" s="782"/>
      <c r="S184" s="782"/>
      <c r="T184" s="782"/>
      <c r="U184" s="782"/>
      <c r="V184" s="782"/>
      <c r="W184" s="782"/>
      <c r="X184" s="782"/>
      <c r="Y184" s="782"/>
      <c r="Z184" s="782"/>
      <c r="AA184" s="782"/>
      <c r="AB184" s="782"/>
      <c r="AC184" s="782"/>
      <c r="AD184" s="782"/>
      <c r="AE184" s="782"/>
      <c r="AF184" s="782"/>
    </row>
    <row r="185" spans="1:35" hidden="1">
      <c r="A185" s="782"/>
      <c r="B185" s="782"/>
      <c r="C185" s="782"/>
      <c r="D185" s="782"/>
      <c r="E185" s="782"/>
      <c r="F185" s="782"/>
      <c r="G185" s="983"/>
      <c r="H185" s="983"/>
      <c r="I185" s="983"/>
      <c r="J185" s="983"/>
      <c r="K185" s="983"/>
      <c r="L185" s="983"/>
      <c r="M185" s="983"/>
      <c r="N185" s="983"/>
      <c r="O185" s="983"/>
      <c r="P185" s="983"/>
      <c r="Q185" s="983"/>
      <c r="R185" s="983"/>
      <c r="S185" s="983"/>
      <c r="T185" s="983"/>
      <c r="U185" s="983"/>
      <c r="V185" s="983"/>
      <c r="W185" s="782"/>
      <c r="X185" s="782"/>
      <c r="Y185" s="782"/>
      <c r="Z185" s="782"/>
      <c r="AA185" s="782"/>
      <c r="AB185" s="782"/>
      <c r="AC185" s="782"/>
      <c r="AD185" s="782"/>
      <c r="AE185" s="782"/>
      <c r="AF185" s="782"/>
    </row>
    <row r="186" spans="1:35" hidden="1">
      <c r="A186" s="782"/>
      <c r="B186" s="782"/>
      <c r="C186" s="782"/>
      <c r="D186" s="782"/>
      <c r="E186" s="782"/>
      <c r="F186" s="782"/>
      <c r="G186" s="983"/>
      <c r="H186" s="983"/>
      <c r="I186" s="983"/>
      <c r="J186" s="983"/>
      <c r="K186" s="983"/>
      <c r="L186" s="983"/>
      <c r="M186" s="983"/>
      <c r="N186" s="983"/>
      <c r="O186" s="983"/>
      <c r="P186" s="983"/>
      <c r="Q186" s="983"/>
      <c r="R186" s="983"/>
      <c r="S186" s="983"/>
      <c r="T186" s="983"/>
      <c r="U186" s="983"/>
      <c r="V186" s="983"/>
      <c r="W186" s="782"/>
      <c r="X186" s="782"/>
      <c r="Y186" s="782"/>
      <c r="Z186" s="782"/>
      <c r="AA186" s="782"/>
      <c r="AB186" s="782"/>
      <c r="AC186" s="782"/>
      <c r="AD186" s="782"/>
      <c r="AE186" s="782"/>
      <c r="AF186" s="782"/>
    </row>
    <row r="187" spans="1:35" ht="12.75" hidden="1" customHeight="1">
      <c r="A187" s="1128" t="e">
        <f ca="1">A498</f>
        <v>#VALUE!</v>
      </c>
      <c r="B187" s="1128"/>
      <c r="C187" s="1128"/>
      <c r="D187" s="1128"/>
      <c r="E187" s="1128"/>
      <c r="F187" s="1128"/>
      <c r="G187" s="1128"/>
      <c r="H187" s="1128"/>
      <c r="I187" s="1128"/>
      <c r="J187" s="1128"/>
      <c r="K187" s="1128"/>
      <c r="L187" s="1128"/>
      <c r="M187" s="1128"/>
      <c r="N187" s="1128"/>
      <c r="O187" s="1128"/>
      <c r="P187" s="1128"/>
      <c r="Q187" s="1128"/>
      <c r="R187" s="1128"/>
      <c r="S187" s="1128"/>
      <c r="T187" s="1128"/>
      <c r="U187" s="1128"/>
      <c r="V187" s="1128"/>
      <c r="W187" s="1128"/>
      <c r="X187" s="1128"/>
      <c r="Y187" s="1128"/>
      <c r="Z187" s="782"/>
      <c r="AA187" s="782"/>
      <c r="AB187" s="782"/>
      <c r="AC187" s="782"/>
      <c r="AD187" s="782"/>
      <c r="AE187" s="782"/>
      <c r="AF187" s="782"/>
    </row>
    <row r="188" spans="1:35" ht="12.75" hidden="1" customHeight="1">
      <c r="A188" s="1128"/>
      <c r="B188" s="1128"/>
      <c r="C188" s="1128"/>
      <c r="D188" s="1128"/>
      <c r="E188" s="1128"/>
      <c r="F188" s="1128"/>
      <c r="G188" s="1128"/>
      <c r="H188" s="1128"/>
      <c r="I188" s="1128"/>
      <c r="J188" s="1128"/>
      <c r="K188" s="1128"/>
      <c r="L188" s="1128"/>
      <c r="M188" s="1128"/>
      <c r="N188" s="1128"/>
      <c r="O188" s="1128"/>
      <c r="P188" s="1128"/>
      <c r="Q188" s="1128"/>
      <c r="R188" s="1128"/>
      <c r="S188" s="1128"/>
      <c r="T188" s="1128"/>
      <c r="U188" s="1128"/>
      <c r="V188" s="1128"/>
      <c r="W188" s="1128"/>
      <c r="X188" s="1128"/>
      <c r="Y188" s="1128"/>
      <c r="Z188" s="782"/>
      <c r="AA188" s="782"/>
      <c r="AB188" s="782"/>
      <c r="AC188" s="782"/>
      <c r="AD188" s="782"/>
      <c r="AE188" s="782"/>
      <c r="AF188" s="782"/>
    </row>
    <row r="189" spans="1:35" ht="12.75" hidden="1" customHeight="1">
      <c r="A189" s="782"/>
      <c r="B189" s="782"/>
      <c r="C189" s="984"/>
      <c r="D189" s="984"/>
      <c r="E189" s="984"/>
      <c r="F189" s="984"/>
      <c r="G189" s="983"/>
      <c r="H189" s="983"/>
      <c r="I189" s="983"/>
      <c r="J189" s="983"/>
      <c r="K189" s="983"/>
      <c r="L189" s="983"/>
      <c r="M189" s="983"/>
      <c r="N189" s="983"/>
      <c r="O189" s="983"/>
      <c r="P189" s="983"/>
      <c r="Q189" s="983"/>
      <c r="R189" s="983"/>
      <c r="S189" s="983"/>
      <c r="T189" s="983"/>
      <c r="U189" s="983"/>
      <c r="V189" s="983"/>
      <c r="W189" s="782"/>
      <c r="X189" s="782"/>
      <c r="Y189" s="782"/>
      <c r="Z189" s="782"/>
      <c r="AA189" s="782"/>
      <c r="AB189" s="782"/>
      <c r="AC189" s="782"/>
      <c r="AD189" s="782"/>
      <c r="AE189" s="782"/>
      <c r="AF189" s="782"/>
    </row>
    <row r="190" spans="1:35" ht="12.75" hidden="1" customHeight="1">
      <c r="A190" s="782"/>
      <c r="B190" s="782"/>
      <c r="C190" s="984"/>
      <c r="D190" s="984"/>
      <c r="E190" s="984"/>
      <c r="F190" s="984"/>
      <c r="G190" s="983"/>
      <c r="H190" s="983"/>
      <c r="I190" s="983"/>
      <c r="J190" s="983"/>
      <c r="K190" s="983"/>
      <c r="L190" s="983"/>
      <c r="M190" s="983"/>
      <c r="N190" s="983"/>
      <c r="O190" s="983"/>
      <c r="P190" s="983"/>
      <c r="Q190" s="983"/>
      <c r="R190" s="983"/>
      <c r="S190" s="983"/>
      <c r="T190" s="983"/>
      <c r="U190" s="983"/>
      <c r="V190" s="983"/>
      <c r="W190" s="782"/>
      <c r="X190" s="782"/>
      <c r="Y190" s="782"/>
      <c r="Z190" s="782"/>
      <c r="AA190" s="782"/>
      <c r="AB190" s="782"/>
      <c r="AC190" s="782"/>
      <c r="AD190" s="782"/>
      <c r="AE190" s="782"/>
      <c r="AF190" s="782"/>
    </row>
    <row r="191" spans="1:35" ht="12.75" hidden="1" customHeight="1">
      <c r="A191" s="782"/>
      <c r="B191" s="782"/>
      <c r="C191" s="984"/>
      <c r="D191" s="984"/>
      <c r="E191" s="984"/>
      <c r="F191" s="984"/>
      <c r="G191" s="983"/>
      <c r="H191" s="983"/>
      <c r="I191" s="983"/>
      <c r="J191" s="983"/>
      <c r="K191" s="983"/>
      <c r="L191" s="983"/>
      <c r="M191" s="983"/>
      <c r="N191" s="983"/>
      <c r="O191" s="983"/>
      <c r="P191" s="983"/>
      <c r="Q191" s="983"/>
      <c r="R191" s="983"/>
      <c r="S191" s="983"/>
      <c r="T191" s="983"/>
      <c r="U191" s="983"/>
      <c r="V191" s="983"/>
      <c r="W191" s="782"/>
      <c r="X191" s="782"/>
      <c r="Y191" s="782"/>
      <c r="Z191" s="782"/>
      <c r="AA191" s="782"/>
      <c r="AB191" s="782"/>
      <c r="AC191" s="782"/>
      <c r="AD191" s="782"/>
      <c r="AE191" s="782"/>
      <c r="AF191" s="782"/>
    </row>
    <row r="192" spans="1:35" hidden="1">
      <c r="A192" s="782"/>
      <c r="B192" s="782"/>
      <c r="C192" s="782"/>
      <c r="D192" s="782"/>
      <c r="E192" s="782"/>
      <c r="F192" s="782"/>
      <c r="G192" s="897"/>
      <c r="H192" s="782"/>
      <c r="I192" s="782"/>
      <c r="J192" s="782"/>
      <c r="K192" s="782"/>
      <c r="L192" s="782"/>
      <c r="M192" s="782"/>
      <c r="N192" s="782"/>
      <c r="O192" s="782"/>
      <c r="P192" s="782"/>
      <c r="Q192" s="782"/>
      <c r="R192" s="782"/>
      <c r="S192" s="782"/>
      <c r="T192" s="782"/>
      <c r="U192" s="782"/>
      <c r="V192" s="782"/>
      <c r="W192" s="782"/>
      <c r="X192" s="782"/>
      <c r="Y192" s="782"/>
      <c r="Z192" s="782"/>
      <c r="AA192" s="782"/>
      <c r="AB192" s="782"/>
      <c r="AC192" s="782"/>
      <c r="AD192" s="782"/>
      <c r="AE192" s="782"/>
      <c r="AF192" s="782"/>
    </row>
    <row r="193" spans="1:32" hidden="1">
      <c r="A193" s="782"/>
      <c r="B193" s="782"/>
      <c r="C193" s="782"/>
      <c r="D193" s="782"/>
      <c r="E193" s="782"/>
      <c r="F193" s="782"/>
      <c r="G193" s="897"/>
      <c r="H193" s="782"/>
      <c r="I193" s="782"/>
      <c r="J193" s="782"/>
      <c r="K193" s="782"/>
      <c r="L193" s="782"/>
      <c r="M193" s="782"/>
      <c r="N193" s="782"/>
      <c r="O193" s="782"/>
      <c r="P193" s="782"/>
      <c r="Q193" s="782"/>
      <c r="R193" s="782"/>
      <c r="S193" s="782"/>
      <c r="T193" s="782"/>
      <c r="U193" s="782"/>
      <c r="V193" s="782"/>
      <c r="W193" s="782"/>
      <c r="X193" s="782"/>
      <c r="Y193" s="782"/>
      <c r="Z193" s="782"/>
      <c r="AA193" s="782"/>
      <c r="AB193" s="782"/>
      <c r="AC193" s="782"/>
      <c r="AD193" s="782"/>
      <c r="AE193" s="782"/>
      <c r="AF193" s="782"/>
    </row>
    <row r="194" spans="1:32" s="985" customFormat="1" hidden="1">
      <c r="A194" s="937"/>
      <c r="B194" s="937"/>
      <c r="C194" s="937"/>
      <c r="D194" s="937"/>
      <c r="E194" s="937"/>
      <c r="F194" s="937"/>
      <c r="G194" s="937"/>
      <c r="H194" s="937"/>
      <c r="I194" s="937"/>
      <c r="J194" s="937"/>
      <c r="K194" s="937"/>
      <c r="L194" s="937"/>
      <c r="M194" s="937"/>
    </row>
    <row r="195" spans="1:32" ht="13.2" hidden="1" customHeight="1">
      <c r="A195" s="1124" t="s">
        <v>743</v>
      </c>
      <c r="B195" s="1124"/>
      <c r="C195" s="782"/>
      <c r="D195" s="782"/>
      <c r="E195" s="782"/>
      <c r="F195" s="782"/>
      <c r="G195" s="897" t="e">
        <f ca="1">FIND(",",$A$210,1)</f>
        <v>#VALUE!</v>
      </c>
      <c r="H195" s="1023" t="s">
        <v>782</v>
      </c>
      <c r="I195" s="782"/>
      <c r="J195" s="782"/>
      <c r="K195" s="782"/>
      <c r="L195" s="782"/>
      <c r="M195" s="782"/>
      <c r="N195" s="782"/>
      <c r="O195" s="782"/>
      <c r="P195" s="782"/>
      <c r="Q195" s="782"/>
      <c r="R195" s="782"/>
      <c r="S195" s="782"/>
      <c r="T195" s="782"/>
      <c r="U195" s="782"/>
      <c r="V195" s="782"/>
      <c r="W195" s="782"/>
      <c r="X195" s="782"/>
      <c r="Y195" s="782"/>
      <c r="Z195" s="782"/>
      <c r="AA195" s="782"/>
      <c r="AB195" s="782"/>
      <c r="AC195" s="782"/>
      <c r="AD195" s="782"/>
      <c r="AE195" s="782"/>
      <c r="AF195" s="782"/>
    </row>
    <row r="196" spans="1:32" ht="13.8" hidden="1">
      <c r="A196" s="1125"/>
      <c r="B196" s="1125"/>
      <c r="C196" s="1024" t="e">
        <f t="shared" ref="C196:C208" ca="1" si="18">MID($A$210,G195+1,G196-G195-1)</f>
        <v>#VALUE!</v>
      </c>
      <c r="D196" s="782"/>
      <c r="E196" s="782"/>
      <c r="F196" s="782"/>
      <c r="G196" s="897" t="e">
        <f t="shared" ref="G196:G208" ca="1" si="19">FIND(",",$A$210,1+G195)</f>
        <v>#VALUE!</v>
      </c>
      <c r="H196" s="1020" t="s">
        <v>124</v>
      </c>
      <c r="I196" s="782"/>
      <c r="J196" s="782"/>
      <c r="K196" s="782"/>
      <c r="L196" s="782"/>
      <c r="M196" s="782"/>
      <c r="N196" s="782"/>
      <c r="O196" s="782"/>
      <c r="P196" s="782"/>
      <c r="Q196" s="782"/>
      <c r="R196" s="782"/>
      <c r="S196" s="782"/>
      <c r="T196" s="782"/>
      <c r="U196" s="782"/>
      <c r="V196" s="782"/>
      <c r="W196" s="782"/>
      <c r="X196" s="782"/>
      <c r="Y196" s="782"/>
      <c r="Z196" s="782"/>
      <c r="AA196" s="782"/>
      <c r="AB196" s="782"/>
      <c r="AC196" s="782"/>
      <c r="AD196" s="782"/>
      <c r="AE196" s="782"/>
      <c r="AF196" s="782"/>
    </row>
    <row r="197" spans="1:32" ht="13.8" hidden="1">
      <c r="A197" s="1125"/>
      <c r="B197" s="1125"/>
      <c r="C197" s="1024" t="e">
        <f t="shared" ca="1" si="18"/>
        <v>#VALUE!</v>
      </c>
      <c r="D197" s="782"/>
      <c r="E197" s="782"/>
      <c r="F197" s="782"/>
      <c r="G197" s="897" t="e">
        <f t="shared" ca="1" si="19"/>
        <v>#VALUE!</v>
      </c>
      <c r="H197" s="1020" t="s">
        <v>696</v>
      </c>
      <c r="I197" s="782"/>
      <c r="J197" s="782"/>
      <c r="K197" s="782"/>
      <c r="L197" s="782"/>
      <c r="M197" s="782"/>
      <c r="N197" s="782"/>
      <c r="O197" s="782"/>
      <c r="P197" s="782"/>
      <c r="Q197" s="782"/>
      <c r="R197" s="782"/>
      <c r="S197" s="782"/>
      <c r="T197" s="782"/>
      <c r="U197" s="782"/>
      <c r="V197" s="782"/>
      <c r="W197" s="782"/>
      <c r="X197" s="782"/>
      <c r="Y197" s="782"/>
      <c r="Z197" s="782"/>
      <c r="AA197" s="782"/>
      <c r="AB197" s="782"/>
      <c r="AC197" s="782"/>
      <c r="AD197" s="782"/>
      <c r="AE197" s="782"/>
      <c r="AF197" s="782"/>
    </row>
    <row r="198" spans="1:32" ht="13.8" hidden="1">
      <c r="A198" s="1125"/>
      <c r="B198" s="1125"/>
      <c r="C198" s="1024" t="e">
        <f t="shared" ca="1" si="18"/>
        <v>#VALUE!</v>
      </c>
      <c r="D198" s="782"/>
      <c r="E198" s="782"/>
      <c r="F198" s="782"/>
      <c r="G198" s="897" t="e">
        <f t="shared" ca="1" si="19"/>
        <v>#VALUE!</v>
      </c>
      <c r="H198" s="1020" t="s">
        <v>694</v>
      </c>
      <c r="I198" s="782"/>
      <c r="J198" s="782"/>
      <c r="K198" s="782"/>
      <c r="L198" s="782"/>
      <c r="M198" s="782"/>
      <c r="N198" s="782"/>
      <c r="O198" s="782"/>
      <c r="P198" s="782"/>
      <c r="Q198" s="782"/>
      <c r="R198" s="782"/>
      <c r="S198" s="782"/>
      <c r="T198" s="782"/>
      <c r="U198" s="782"/>
      <c r="V198" s="782"/>
      <c r="W198" s="782"/>
      <c r="X198" s="782"/>
      <c r="Y198" s="782"/>
      <c r="Z198" s="782"/>
      <c r="AA198" s="782"/>
      <c r="AB198" s="782"/>
      <c r="AC198" s="782"/>
      <c r="AD198" s="782"/>
      <c r="AE198" s="782"/>
      <c r="AF198" s="782"/>
    </row>
    <row r="199" spans="1:32" ht="13.8" hidden="1">
      <c r="A199" s="1125"/>
      <c r="B199" s="1125"/>
      <c r="C199" s="1024" t="e">
        <f t="shared" ca="1" si="18"/>
        <v>#VALUE!</v>
      </c>
      <c r="D199" s="782"/>
      <c r="E199" s="782"/>
      <c r="F199" s="782"/>
      <c r="G199" s="897" t="e">
        <f t="shared" ca="1" si="19"/>
        <v>#VALUE!</v>
      </c>
      <c r="H199" s="1020" t="s">
        <v>693</v>
      </c>
      <c r="I199" s="782"/>
      <c r="J199" s="782"/>
      <c r="K199" s="782"/>
      <c r="L199" s="782"/>
      <c r="M199" s="782"/>
      <c r="N199" s="782"/>
      <c r="O199" s="782"/>
      <c r="P199" s="782"/>
      <c r="Q199" s="782"/>
      <c r="R199" s="782"/>
      <c r="S199" s="782"/>
      <c r="T199" s="782"/>
      <c r="U199" s="782"/>
      <c r="V199" s="782"/>
      <c r="W199" s="782"/>
      <c r="X199" s="782"/>
      <c r="Y199" s="782"/>
      <c r="Z199" s="782"/>
      <c r="AA199" s="782"/>
      <c r="AB199" s="782"/>
      <c r="AC199" s="782"/>
      <c r="AD199" s="782"/>
      <c r="AE199" s="782"/>
      <c r="AF199" s="782"/>
    </row>
    <row r="200" spans="1:32" ht="13.8" hidden="1">
      <c r="A200" s="1125"/>
      <c r="B200" s="1125"/>
      <c r="C200" s="1024" t="e">
        <f t="shared" ca="1" si="18"/>
        <v>#VALUE!</v>
      </c>
      <c r="D200" s="782"/>
      <c r="E200" s="782"/>
      <c r="F200" s="782"/>
      <c r="G200" s="897" t="e">
        <f t="shared" ca="1" si="19"/>
        <v>#VALUE!</v>
      </c>
      <c r="H200" s="1020" t="s">
        <v>688</v>
      </c>
      <c r="I200" s="782"/>
      <c r="J200" s="782"/>
      <c r="K200" s="782"/>
      <c r="L200" s="782"/>
      <c r="M200" s="782"/>
      <c r="N200" s="782"/>
      <c r="O200" s="782"/>
      <c r="P200" s="782"/>
      <c r="Q200" s="782"/>
      <c r="R200" s="782"/>
      <c r="S200" s="782"/>
      <c r="T200" s="782"/>
      <c r="U200" s="782"/>
      <c r="V200" s="782"/>
      <c r="W200" s="782"/>
      <c r="X200" s="782"/>
      <c r="Y200" s="782"/>
      <c r="Z200" s="782"/>
      <c r="AA200" s="782"/>
      <c r="AB200" s="782"/>
      <c r="AC200" s="782"/>
      <c r="AD200" s="782"/>
      <c r="AE200" s="782"/>
      <c r="AF200" s="782"/>
    </row>
    <row r="201" spans="1:32" ht="13.8" hidden="1">
      <c r="A201" s="1125"/>
      <c r="B201" s="1125"/>
      <c r="C201" s="1024" t="e">
        <f t="shared" ca="1" si="18"/>
        <v>#VALUE!</v>
      </c>
      <c r="D201" s="782"/>
      <c r="E201" s="782"/>
      <c r="F201" s="782"/>
      <c r="G201" s="897" t="e">
        <f t="shared" ca="1" si="19"/>
        <v>#VALUE!</v>
      </c>
      <c r="H201" s="1020" t="s">
        <v>689</v>
      </c>
      <c r="I201" s="782"/>
      <c r="J201" s="782"/>
      <c r="K201" s="782"/>
      <c r="L201" s="782"/>
      <c r="M201" s="782"/>
      <c r="N201" s="782"/>
      <c r="O201" s="782"/>
      <c r="P201" s="782"/>
      <c r="Q201" s="782"/>
      <c r="R201" s="782"/>
      <c r="S201" s="782"/>
      <c r="T201" s="782"/>
      <c r="U201" s="782"/>
      <c r="V201" s="782"/>
      <c r="W201" s="782"/>
      <c r="X201" s="782"/>
      <c r="Y201" s="782"/>
      <c r="Z201" s="782"/>
      <c r="AA201" s="782"/>
      <c r="AB201" s="782"/>
      <c r="AC201" s="782"/>
      <c r="AD201" s="782"/>
      <c r="AE201" s="782"/>
      <c r="AF201" s="782"/>
    </row>
    <row r="202" spans="1:32" ht="13.8" hidden="1">
      <c r="A202" s="1125"/>
      <c r="B202" s="1125"/>
      <c r="C202" s="1024" t="e">
        <f t="shared" ca="1" si="18"/>
        <v>#VALUE!</v>
      </c>
      <c r="D202" s="782"/>
      <c r="E202" s="782"/>
      <c r="F202" s="782"/>
      <c r="G202" s="897" t="e">
        <f t="shared" ca="1" si="19"/>
        <v>#VALUE!</v>
      </c>
      <c r="H202" s="1020" t="s">
        <v>772</v>
      </c>
      <c r="I202" s="782"/>
      <c r="J202" s="782"/>
      <c r="K202" s="782"/>
      <c r="L202" s="782"/>
      <c r="M202" s="782"/>
      <c r="N202" s="782"/>
      <c r="O202" s="782"/>
      <c r="P202" s="782"/>
      <c r="Q202" s="782"/>
      <c r="R202" s="782"/>
      <c r="S202" s="782"/>
      <c r="T202" s="782"/>
      <c r="U202" s="782"/>
      <c r="V202" s="782"/>
      <c r="W202" s="782"/>
      <c r="X202" s="782"/>
      <c r="Y202" s="782"/>
      <c r="Z202" s="782"/>
      <c r="AA202" s="782"/>
      <c r="AB202" s="782"/>
      <c r="AC202" s="782"/>
      <c r="AD202" s="782"/>
      <c r="AE202" s="782"/>
      <c r="AF202" s="782"/>
    </row>
    <row r="203" spans="1:32" ht="13.8" hidden="1">
      <c r="A203" s="1125"/>
      <c r="B203" s="1125"/>
      <c r="C203" s="1024" t="e">
        <f t="shared" ca="1" si="18"/>
        <v>#VALUE!</v>
      </c>
      <c r="D203" s="156"/>
      <c r="E203" s="156"/>
      <c r="F203" s="156"/>
      <c r="G203" s="897" t="e">
        <f t="shared" ca="1" si="19"/>
        <v>#VALUE!</v>
      </c>
      <c r="H203" s="1020" t="s">
        <v>695</v>
      </c>
      <c r="I203" s="782"/>
      <c r="J203" s="782"/>
      <c r="K203" s="782"/>
      <c r="L203" s="782"/>
      <c r="M203" s="782"/>
      <c r="N203" s="782"/>
      <c r="O203" s="782"/>
      <c r="P203" s="782"/>
      <c r="Q203" s="782"/>
      <c r="R203" s="782"/>
      <c r="S203" s="782"/>
      <c r="T203" s="782"/>
      <c r="U203" s="782"/>
      <c r="V203" s="782"/>
      <c r="W203" s="782"/>
      <c r="X203" s="782"/>
      <c r="Y203" s="782"/>
      <c r="Z203" s="782"/>
      <c r="AA203" s="782"/>
      <c r="AB203" s="782"/>
      <c r="AC203" s="782"/>
      <c r="AD203" s="782"/>
      <c r="AE203" s="782"/>
      <c r="AF203" s="782"/>
    </row>
    <row r="204" spans="1:32" ht="13.8" hidden="1">
      <c r="A204" s="1125"/>
      <c r="B204" s="1125"/>
      <c r="C204" s="1024" t="e">
        <f t="shared" ca="1" si="18"/>
        <v>#VALUE!</v>
      </c>
      <c r="D204" s="156"/>
      <c r="E204" s="156"/>
      <c r="F204" s="156"/>
      <c r="G204" s="897" t="e">
        <f t="shared" ca="1" si="19"/>
        <v>#VALUE!</v>
      </c>
      <c r="H204" s="1020" t="s">
        <v>690</v>
      </c>
      <c r="I204" s="782"/>
      <c r="J204" s="782"/>
      <c r="K204" s="782"/>
      <c r="L204" s="782"/>
      <c r="M204" s="782"/>
      <c r="N204" s="782"/>
      <c r="O204" s="782"/>
      <c r="P204" s="782"/>
      <c r="Q204" s="782"/>
      <c r="R204" s="782"/>
      <c r="S204" s="782"/>
      <c r="T204" s="782"/>
      <c r="U204" s="782"/>
      <c r="V204" s="782"/>
      <c r="W204" s="782"/>
      <c r="X204" s="782"/>
      <c r="Y204" s="782"/>
      <c r="Z204" s="782"/>
      <c r="AA204" s="782"/>
      <c r="AB204" s="782"/>
      <c r="AC204" s="782"/>
      <c r="AD204" s="782"/>
      <c r="AE204" s="782"/>
      <c r="AF204" s="782"/>
    </row>
    <row r="205" spans="1:32" ht="13.8" hidden="1">
      <c r="A205" s="1125"/>
      <c r="B205" s="1125"/>
      <c r="C205" s="1024" t="e">
        <f t="shared" ca="1" si="18"/>
        <v>#VALUE!</v>
      </c>
      <c r="D205" s="156"/>
      <c r="E205" s="156"/>
      <c r="F205" s="156"/>
      <c r="G205" s="897" t="e">
        <f t="shared" ca="1" si="19"/>
        <v>#VALUE!</v>
      </c>
      <c r="H205" s="1021" t="s">
        <v>773</v>
      </c>
      <c r="I205" s="782"/>
      <c r="J205" s="782"/>
      <c r="K205" s="782"/>
      <c r="L205" s="782"/>
      <c r="M205" s="782"/>
      <c r="N205" s="782"/>
      <c r="O205" s="782"/>
      <c r="P205" s="782"/>
      <c r="Q205" s="782"/>
      <c r="R205" s="782"/>
      <c r="S205" s="782"/>
      <c r="T205" s="782"/>
      <c r="U205" s="782"/>
      <c r="V205" s="782"/>
      <c r="W205" s="782"/>
      <c r="X205" s="782"/>
      <c r="Y205" s="782"/>
      <c r="Z205" s="782"/>
      <c r="AA205" s="782"/>
      <c r="AB205" s="782"/>
      <c r="AC205" s="782"/>
      <c r="AD205" s="782"/>
      <c r="AE205" s="782"/>
      <c r="AF205" s="782"/>
    </row>
    <row r="206" spans="1:32" ht="13.8" hidden="1">
      <c r="A206" s="1125"/>
      <c r="B206" s="1125"/>
      <c r="C206" s="1024" t="e">
        <f t="shared" ca="1" si="18"/>
        <v>#VALUE!</v>
      </c>
      <c r="D206" s="156"/>
      <c r="E206" s="156"/>
      <c r="F206" s="156"/>
      <c r="G206" s="897" t="e">
        <f t="shared" ca="1" si="19"/>
        <v>#VALUE!</v>
      </c>
      <c r="H206" s="1021" t="s">
        <v>691</v>
      </c>
      <c r="I206" s="907"/>
      <c r="J206" s="782"/>
      <c r="K206" s="782"/>
      <c r="L206" s="782"/>
      <c r="M206" s="782"/>
      <c r="N206" s="782"/>
      <c r="O206" s="782"/>
      <c r="P206" s="782"/>
      <c r="Q206" s="782"/>
      <c r="R206" s="782"/>
      <c r="S206" s="782"/>
      <c r="T206" s="782"/>
      <c r="U206" s="782"/>
      <c r="V206" s="782"/>
      <c r="W206" s="782"/>
      <c r="X206" s="782"/>
      <c r="Y206" s="782"/>
      <c r="Z206" s="782"/>
      <c r="AA206" s="782"/>
      <c r="AB206" s="782"/>
      <c r="AC206" s="782"/>
      <c r="AD206" s="782"/>
      <c r="AE206" s="782"/>
      <c r="AF206" s="782"/>
    </row>
    <row r="207" spans="1:32" ht="13.8" hidden="1">
      <c r="A207" s="1125"/>
      <c r="B207" s="1125"/>
      <c r="C207" s="1024" t="e">
        <f t="shared" ca="1" si="18"/>
        <v>#VALUE!</v>
      </c>
      <c r="D207" s="156"/>
      <c r="E207" s="156"/>
      <c r="F207" s="156"/>
      <c r="G207" s="897" t="e">
        <f t="shared" ca="1" si="19"/>
        <v>#VALUE!</v>
      </c>
      <c r="H207" s="1021" t="s">
        <v>692</v>
      </c>
      <c r="I207" s="782"/>
      <c r="J207" s="782"/>
      <c r="K207" s="782"/>
      <c r="L207" s="782"/>
      <c r="M207" s="782"/>
      <c r="N207" s="782"/>
      <c r="O207" s="782"/>
      <c r="P207" s="782"/>
      <c r="Q207" s="782"/>
      <c r="R207" s="782"/>
      <c r="S207" s="782"/>
      <c r="T207" s="782"/>
      <c r="U207" s="782"/>
      <c r="V207" s="782"/>
      <c r="W207" s="782"/>
      <c r="X207" s="782"/>
      <c r="Y207" s="782"/>
      <c r="Z207" s="782"/>
      <c r="AA207" s="782"/>
      <c r="AB207" s="782"/>
      <c r="AC207" s="782"/>
      <c r="AD207" s="782"/>
      <c r="AE207" s="782"/>
      <c r="AF207" s="782"/>
    </row>
    <row r="208" spans="1:32" ht="13.8" hidden="1">
      <c r="A208" s="1034"/>
      <c r="B208" s="1034"/>
      <c r="C208" s="1024" t="e">
        <f t="shared" ca="1" si="18"/>
        <v>#VALUE!</v>
      </c>
      <c r="D208" s="156"/>
      <c r="E208" s="156"/>
      <c r="F208" s="156"/>
      <c r="G208" s="897" t="e">
        <f t="shared" ca="1" si="19"/>
        <v>#VALUE!</v>
      </c>
      <c r="H208" s="1021" t="s">
        <v>787</v>
      </c>
      <c r="I208" s="782"/>
      <c r="J208" s="782"/>
      <c r="K208" s="782"/>
      <c r="L208" s="782"/>
      <c r="M208" s="782"/>
      <c r="N208" s="782"/>
      <c r="O208" s="782"/>
      <c r="P208" s="782"/>
      <c r="Q208" s="782"/>
      <c r="R208" s="782"/>
      <c r="S208" s="782"/>
      <c r="T208" s="782"/>
      <c r="U208" s="782"/>
      <c r="V208" s="782"/>
      <c r="W208" s="782"/>
      <c r="X208" s="782"/>
      <c r="Y208" s="782"/>
      <c r="Z208" s="782"/>
      <c r="AA208" s="782"/>
      <c r="AB208" s="782"/>
      <c r="AC208" s="782"/>
      <c r="AD208" s="782"/>
      <c r="AE208" s="782"/>
      <c r="AF208" s="782"/>
    </row>
    <row r="209" spans="1:32" hidden="1">
      <c r="A209" s="584"/>
      <c r="B209" s="584"/>
      <c r="C209" s="156"/>
      <c r="D209" s="156"/>
      <c r="E209" s="156"/>
      <c r="F209" s="156"/>
      <c r="G209" s="897"/>
      <c r="H209" s="1022" t="s">
        <v>85</v>
      </c>
      <c r="I209" s="782"/>
      <c r="J209" s="782"/>
      <c r="K209" s="782"/>
      <c r="L209" s="782"/>
      <c r="M209" s="782"/>
      <c r="N209" s="782"/>
      <c r="O209" s="782"/>
      <c r="P209" s="782"/>
      <c r="Q209" s="782"/>
      <c r="R209" s="782"/>
      <c r="S209" s="782"/>
      <c r="T209" s="782"/>
      <c r="U209" s="782"/>
      <c r="V209" s="782"/>
      <c r="W209" s="782"/>
      <c r="X209" s="782"/>
      <c r="Y209" s="782"/>
      <c r="Z209" s="782"/>
      <c r="AA209" s="782"/>
      <c r="AB209" s="782"/>
      <c r="AC209" s="782"/>
      <c r="AD209" s="782"/>
      <c r="AE209" s="782"/>
      <c r="AF209" s="782"/>
    </row>
    <row r="210" spans="1:32" hidden="1">
      <c r="A210" s="782" t="e">
        <f ca="1">A498</f>
        <v>#VALUE!</v>
      </c>
      <c r="B210" s="782"/>
      <c r="C210" s="782"/>
      <c r="D210" s="782"/>
      <c r="E210" s="782"/>
      <c r="F210" s="782"/>
      <c r="G210" s="580"/>
      <c r="H210" s="986"/>
      <c r="I210" s="156"/>
      <c r="J210" s="782"/>
      <c r="K210" s="782"/>
      <c r="L210" s="782"/>
      <c r="M210" s="782"/>
      <c r="N210" s="782"/>
      <c r="O210" s="782"/>
      <c r="P210" s="782"/>
      <c r="Q210" s="782"/>
      <c r="R210" s="782"/>
      <c r="S210" s="782"/>
      <c r="T210" s="782"/>
      <c r="U210" s="782"/>
      <c r="V210" s="782"/>
      <c r="W210" s="782"/>
      <c r="X210" s="782"/>
      <c r="Y210" s="782"/>
      <c r="Z210" s="782"/>
      <c r="AA210" s="782"/>
      <c r="AB210" s="782"/>
      <c r="AC210" s="782"/>
      <c r="AD210" s="782"/>
      <c r="AE210" s="782"/>
      <c r="AF210" s="782"/>
    </row>
    <row r="211" spans="1:32" hidden="1">
      <c r="A211" s="156"/>
      <c r="B211" s="156"/>
      <c r="C211" s="156"/>
      <c r="D211" s="156"/>
      <c r="E211" s="156"/>
      <c r="F211" s="156"/>
      <c r="G211" s="580"/>
      <c r="H211" s="986"/>
      <c r="I211" s="156"/>
      <c r="J211" s="156"/>
      <c r="K211" s="156"/>
      <c r="L211" s="782"/>
      <c r="M211" s="782"/>
      <c r="N211" s="782"/>
      <c r="O211" s="782"/>
      <c r="P211" s="782"/>
      <c r="Q211" s="782"/>
      <c r="R211" s="782"/>
      <c r="S211" s="782"/>
      <c r="T211" s="782"/>
      <c r="U211" s="782"/>
      <c r="V211" s="782"/>
      <c r="W211" s="782"/>
      <c r="X211" s="782"/>
      <c r="Y211" s="782"/>
      <c r="Z211" s="782"/>
      <c r="AA211" s="782"/>
      <c r="AB211" s="782"/>
      <c r="AC211" s="782"/>
      <c r="AD211" s="782"/>
      <c r="AE211" s="782"/>
      <c r="AF211" s="782"/>
    </row>
    <row r="212" spans="1:32" hidden="1">
      <c r="A212" s="156"/>
      <c r="B212" s="156"/>
      <c r="C212" s="156"/>
      <c r="D212" s="156"/>
      <c r="E212" s="156"/>
      <c r="F212" s="156"/>
      <c r="G212" s="580"/>
      <c r="H212" s="986"/>
      <c r="I212" s="156"/>
      <c r="J212" s="156"/>
      <c r="K212" s="156"/>
      <c r="L212" s="782"/>
      <c r="M212" s="782"/>
      <c r="N212" s="782"/>
      <c r="O212" s="782"/>
      <c r="P212" s="782"/>
      <c r="Q212" s="782"/>
      <c r="R212" s="782"/>
      <c r="S212" s="782"/>
      <c r="T212" s="782"/>
      <c r="U212" s="782"/>
      <c r="V212" s="782"/>
      <c r="W212" s="782"/>
      <c r="X212" s="782"/>
      <c r="Y212" s="782"/>
      <c r="Z212" s="782"/>
      <c r="AA212" s="782"/>
      <c r="AB212" s="782"/>
      <c r="AC212" s="782"/>
      <c r="AD212" s="782"/>
      <c r="AE212" s="782"/>
      <c r="AF212" s="782"/>
    </row>
    <row r="213" spans="1:32" hidden="1">
      <c r="A213" s="156"/>
      <c r="B213" s="156"/>
      <c r="C213" s="156"/>
      <c r="D213" s="156"/>
      <c r="E213" s="156"/>
      <c r="F213" s="156"/>
      <c r="G213" s="580"/>
      <c r="H213" s="986"/>
      <c r="I213" s="156"/>
      <c r="J213" s="156"/>
      <c r="K213" s="156"/>
      <c r="L213" s="782"/>
      <c r="M213" s="782"/>
      <c r="N213" s="782"/>
      <c r="O213" s="782"/>
      <c r="P213" s="782"/>
      <c r="Q213" s="782"/>
      <c r="R213" s="782"/>
      <c r="S213" s="782"/>
      <c r="T213" s="782"/>
      <c r="U213" s="782"/>
      <c r="V213" s="782"/>
      <c r="W213" s="782"/>
      <c r="X213" s="782"/>
      <c r="Y213" s="782"/>
      <c r="Z213" s="782"/>
      <c r="AA213" s="782"/>
      <c r="AB213" s="782"/>
      <c r="AC213" s="782"/>
      <c r="AD213" s="782"/>
      <c r="AE213" s="782"/>
      <c r="AF213" s="782"/>
    </row>
    <row r="214" spans="1:32" hidden="1">
      <c r="A214" s="156"/>
      <c r="B214" s="156"/>
      <c r="C214" s="156"/>
      <c r="D214" s="156"/>
      <c r="E214" s="156"/>
      <c r="F214" s="156"/>
      <c r="G214" s="580"/>
      <c r="H214" s="986"/>
      <c r="I214" s="156"/>
      <c r="J214" s="156"/>
      <c r="K214" s="156"/>
      <c r="L214" s="782"/>
      <c r="M214" s="782"/>
      <c r="N214" s="782"/>
      <c r="O214" s="782"/>
      <c r="P214" s="782"/>
      <c r="Q214" s="782"/>
      <c r="R214" s="782"/>
      <c r="S214" s="782"/>
      <c r="T214" s="782"/>
      <c r="U214" s="782"/>
      <c r="V214" s="782"/>
      <c r="W214" s="782"/>
      <c r="X214" s="782"/>
      <c r="Y214" s="782"/>
      <c r="Z214" s="782"/>
      <c r="AA214" s="782"/>
      <c r="AB214" s="782"/>
      <c r="AC214" s="782"/>
      <c r="AD214" s="782"/>
      <c r="AE214" s="782"/>
      <c r="AF214" s="782"/>
    </row>
    <row r="215" spans="1:32" hidden="1">
      <c r="A215" s="156"/>
      <c r="B215" s="156"/>
      <c r="C215" s="156"/>
      <c r="D215" s="156"/>
      <c r="E215" s="156"/>
      <c r="F215" s="156"/>
      <c r="G215" s="580"/>
      <c r="H215" s="986"/>
      <c r="I215" s="156"/>
      <c r="J215" s="156"/>
      <c r="K215" s="156"/>
      <c r="L215" s="782"/>
      <c r="M215" s="782"/>
      <c r="N215" s="782"/>
      <c r="O215" s="782"/>
      <c r="P215" s="782"/>
      <c r="Q215" s="782"/>
      <c r="R215" s="782"/>
      <c r="S215" s="782"/>
      <c r="T215" s="782"/>
      <c r="U215" s="782"/>
      <c r="V215" s="782"/>
      <c r="W215" s="782"/>
      <c r="X215" s="782"/>
      <c r="Y215" s="782"/>
      <c r="Z215" s="782"/>
      <c r="AA215" s="782"/>
      <c r="AB215" s="782"/>
      <c r="AC215" s="782"/>
      <c r="AD215" s="782"/>
      <c r="AE215" s="782"/>
      <c r="AF215" s="782"/>
    </row>
    <row r="216" spans="1:32" hidden="1">
      <c r="A216" s="156"/>
      <c r="B216" s="156"/>
      <c r="C216" s="156"/>
      <c r="D216" s="156"/>
      <c r="E216" s="156"/>
      <c r="F216" s="156"/>
      <c r="G216" s="580"/>
      <c r="H216" s="986"/>
      <c r="I216" s="156"/>
      <c r="J216" s="156"/>
      <c r="K216" s="156"/>
      <c r="L216" s="782"/>
      <c r="M216" s="782"/>
      <c r="N216" s="782"/>
      <c r="O216" s="782"/>
      <c r="P216" s="782"/>
      <c r="Q216" s="782"/>
      <c r="R216" s="782"/>
      <c r="S216" s="782"/>
      <c r="T216" s="782"/>
      <c r="U216" s="782"/>
      <c r="V216" s="782"/>
      <c r="W216" s="782"/>
      <c r="X216" s="782"/>
      <c r="Y216" s="782"/>
      <c r="Z216" s="782"/>
      <c r="AA216" s="782"/>
      <c r="AB216" s="782"/>
      <c r="AC216" s="782"/>
      <c r="AD216" s="782"/>
      <c r="AE216" s="782"/>
      <c r="AF216" s="782"/>
    </row>
    <row r="217" spans="1:32" hidden="1">
      <c r="A217" s="156"/>
      <c r="B217" s="156"/>
      <c r="C217" s="156"/>
      <c r="D217" s="156"/>
      <c r="E217" s="156"/>
      <c r="F217" s="156"/>
      <c r="G217" s="580"/>
      <c r="H217" s="156"/>
      <c r="I217" s="156"/>
      <c r="J217" s="156"/>
      <c r="K217" s="156"/>
      <c r="L217" s="782"/>
      <c r="M217" s="782"/>
      <c r="N217" s="782"/>
      <c r="O217" s="782"/>
      <c r="P217" s="782"/>
      <c r="Q217" s="782"/>
      <c r="R217" s="782"/>
      <c r="S217" s="782"/>
      <c r="T217" s="782"/>
      <c r="U217" s="782"/>
      <c r="V217" s="782"/>
      <c r="W217" s="782"/>
      <c r="X217" s="782"/>
      <c r="Y217" s="782"/>
      <c r="Z217" s="782"/>
      <c r="AA217" s="782"/>
      <c r="AB217" s="782"/>
      <c r="AC217" s="782"/>
      <c r="AD217" s="782"/>
      <c r="AE217" s="782"/>
      <c r="AF217" s="782"/>
    </row>
    <row r="218" spans="1:32" hidden="1">
      <c r="A218" s="156"/>
      <c r="B218" s="156"/>
      <c r="C218" s="156"/>
      <c r="D218" s="156"/>
      <c r="E218" s="156"/>
      <c r="F218" s="156"/>
      <c r="G218" s="580"/>
      <c r="H218" s="986"/>
      <c r="I218" s="156"/>
      <c r="J218" s="156"/>
      <c r="K218" s="156"/>
      <c r="L218" s="782"/>
      <c r="M218" s="782"/>
      <c r="N218" s="782"/>
      <c r="O218" s="782"/>
      <c r="P218" s="782"/>
      <c r="Q218" s="782"/>
      <c r="R218" s="782"/>
      <c r="S218" s="782"/>
      <c r="T218" s="782"/>
      <c r="U218" s="782"/>
      <c r="V218" s="782"/>
      <c r="W218" s="782"/>
      <c r="X218" s="782"/>
      <c r="Y218" s="782"/>
      <c r="Z218" s="782"/>
      <c r="AA218" s="782"/>
      <c r="AB218" s="782"/>
      <c r="AC218" s="782"/>
      <c r="AD218" s="782"/>
      <c r="AE218" s="782"/>
      <c r="AF218" s="782"/>
    </row>
    <row r="219" spans="1:32" hidden="1">
      <c r="A219" s="156"/>
      <c r="B219" s="156"/>
      <c r="C219" s="156"/>
      <c r="D219" s="156"/>
      <c r="E219" s="156"/>
      <c r="F219" s="156"/>
      <c r="G219" s="580"/>
      <c r="H219" s="986"/>
      <c r="I219" s="156"/>
      <c r="J219" s="156"/>
      <c r="K219" s="156"/>
      <c r="L219" s="782"/>
      <c r="M219" s="782"/>
      <c r="N219" s="782"/>
      <c r="O219" s="782"/>
      <c r="P219" s="782"/>
      <c r="Q219" s="782"/>
      <c r="R219" s="782"/>
      <c r="S219" s="782"/>
      <c r="T219" s="782"/>
      <c r="U219" s="782"/>
      <c r="V219" s="782"/>
      <c r="W219" s="782"/>
      <c r="X219" s="782"/>
      <c r="Y219" s="782"/>
      <c r="Z219" s="782"/>
      <c r="AA219" s="782"/>
      <c r="AB219" s="782"/>
      <c r="AC219" s="782"/>
      <c r="AD219" s="782"/>
      <c r="AE219" s="782"/>
      <c r="AF219" s="782"/>
    </row>
    <row r="220" spans="1:32" hidden="1">
      <c r="A220" s="156"/>
      <c r="B220" s="156"/>
      <c r="C220" s="156"/>
      <c r="D220" s="156"/>
      <c r="E220" s="156"/>
      <c r="F220" s="156"/>
      <c r="G220" s="580"/>
      <c r="H220" s="986"/>
      <c r="I220" s="156"/>
      <c r="J220" s="156"/>
      <c r="K220" s="156"/>
      <c r="L220" s="782"/>
      <c r="M220" s="782"/>
      <c r="N220" s="782"/>
      <c r="O220" s="782"/>
      <c r="P220" s="782"/>
      <c r="Q220" s="782"/>
      <c r="R220" s="782"/>
      <c r="S220" s="782"/>
      <c r="T220" s="782"/>
      <c r="U220" s="782"/>
      <c r="V220" s="782"/>
      <c r="W220" s="782"/>
      <c r="X220" s="782"/>
      <c r="Y220" s="782"/>
      <c r="Z220" s="782"/>
      <c r="AA220" s="782"/>
      <c r="AB220" s="782"/>
      <c r="AC220" s="782"/>
      <c r="AD220" s="782"/>
      <c r="AE220" s="782"/>
      <c r="AF220" s="782"/>
    </row>
    <row r="221" spans="1:32" hidden="1">
      <c r="A221" s="156"/>
      <c r="B221" s="156"/>
      <c r="C221" s="156"/>
      <c r="D221" s="156"/>
      <c r="E221" s="156"/>
      <c r="F221" s="156"/>
      <c r="G221" s="580"/>
      <c r="H221" s="986"/>
      <c r="I221" s="156"/>
      <c r="J221" s="156"/>
      <c r="K221" s="156"/>
      <c r="L221" s="782"/>
      <c r="M221" s="782"/>
      <c r="N221" s="782"/>
      <c r="O221" s="782"/>
      <c r="P221" s="782"/>
      <c r="Q221" s="782"/>
      <c r="R221" s="782"/>
      <c r="S221" s="782"/>
      <c r="T221" s="782"/>
      <c r="U221" s="782"/>
      <c r="V221" s="782"/>
      <c r="W221" s="782"/>
      <c r="X221" s="782"/>
      <c r="Y221" s="782"/>
      <c r="Z221" s="782"/>
      <c r="AA221" s="782"/>
      <c r="AB221" s="782"/>
      <c r="AC221" s="782"/>
      <c r="AD221" s="782"/>
      <c r="AE221" s="782"/>
      <c r="AF221" s="782"/>
    </row>
    <row r="222" spans="1:32" hidden="1">
      <c r="A222" s="156"/>
      <c r="B222" s="156"/>
      <c r="C222" s="156"/>
      <c r="D222" s="156"/>
      <c r="E222" s="156"/>
      <c r="F222" s="156"/>
      <c r="G222" s="580"/>
      <c r="H222" s="986"/>
      <c r="I222" s="156"/>
      <c r="J222" s="156"/>
      <c r="K222" s="156"/>
      <c r="L222" s="782"/>
      <c r="M222" s="782"/>
      <c r="N222" s="782"/>
      <c r="O222" s="782"/>
      <c r="P222" s="782"/>
      <c r="Q222" s="782"/>
      <c r="R222" s="782"/>
      <c r="S222" s="782"/>
      <c r="T222" s="782"/>
      <c r="U222" s="782"/>
      <c r="V222" s="782"/>
      <c r="W222" s="782"/>
      <c r="X222" s="782"/>
      <c r="Y222" s="782"/>
      <c r="Z222" s="782"/>
      <c r="AA222" s="782"/>
      <c r="AB222" s="782"/>
      <c r="AC222" s="782"/>
      <c r="AD222" s="782"/>
      <c r="AE222" s="782"/>
      <c r="AF222" s="782"/>
    </row>
    <row r="223" spans="1:32" hidden="1">
      <c r="A223" s="156"/>
      <c r="B223" s="156"/>
      <c r="C223" s="156"/>
      <c r="D223" s="156"/>
      <c r="E223" s="156"/>
      <c r="F223" s="156"/>
      <c r="G223" s="580"/>
      <c r="H223" s="986"/>
      <c r="I223" s="156"/>
      <c r="J223" s="156"/>
      <c r="K223" s="156"/>
      <c r="L223" s="782"/>
      <c r="M223" s="782"/>
      <c r="N223" s="782"/>
      <c r="O223" s="782"/>
      <c r="P223" s="782"/>
      <c r="Q223" s="782"/>
      <c r="R223" s="782"/>
      <c r="S223" s="782"/>
      <c r="T223" s="782"/>
      <c r="U223" s="782"/>
      <c r="V223" s="782"/>
      <c r="W223" s="782"/>
      <c r="X223" s="782"/>
      <c r="Y223" s="782"/>
      <c r="Z223" s="782"/>
      <c r="AA223" s="782"/>
      <c r="AB223" s="782"/>
      <c r="AC223" s="782"/>
      <c r="AD223" s="782"/>
      <c r="AE223" s="782"/>
      <c r="AF223" s="782"/>
    </row>
    <row r="224" spans="1:32" hidden="1">
      <c r="A224" s="156"/>
      <c r="B224" s="156"/>
      <c r="C224" s="156"/>
      <c r="D224" s="156"/>
      <c r="E224" s="156"/>
      <c r="F224" s="156"/>
      <c r="G224" s="580"/>
      <c r="H224" s="986"/>
      <c r="I224" s="156"/>
      <c r="J224" s="156"/>
      <c r="K224" s="156"/>
      <c r="L224" s="782"/>
      <c r="M224" s="782"/>
      <c r="N224" s="782"/>
      <c r="O224" s="782"/>
      <c r="P224" s="782"/>
      <c r="Q224" s="782"/>
      <c r="R224" s="782"/>
      <c r="S224" s="782"/>
      <c r="T224" s="782"/>
      <c r="U224" s="782"/>
      <c r="V224" s="782"/>
      <c r="W224" s="782"/>
      <c r="X224" s="782"/>
      <c r="Y224" s="782"/>
      <c r="Z224" s="782"/>
      <c r="AA224" s="782"/>
      <c r="AB224" s="782"/>
      <c r="AC224" s="782"/>
      <c r="AD224" s="782"/>
      <c r="AE224" s="782"/>
      <c r="AF224" s="782"/>
    </row>
    <row r="225" spans="1:32" hidden="1">
      <c r="A225" s="156"/>
      <c r="B225" s="156"/>
      <c r="C225" s="156"/>
      <c r="D225" s="156"/>
      <c r="E225" s="156"/>
      <c r="F225" s="156"/>
      <c r="G225" s="580"/>
      <c r="H225" s="986"/>
      <c r="I225" s="156"/>
      <c r="J225" s="156"/>
      <c r="K225" s="156"/>
      <c r="L225" s="782"/>
      <c r="M225" s="782"/>
      <c r="N225" s="782"/>
      <c r="O225" s="782"/>
      <c r="P225" s="782"/>
      <c r="Q225" s="782"/>
      <c r="R225" s="782"/>
      <c r="S225" s="782"/>
      <c r="T225" s="782"/>
      <c r="U225" s="782"/>
      <c r="V225" s="782"/>
      <c r="W225" s="782"/>
      <c r="X225" s="782"/>
      <c r="Y225" s="782"/>
      <c r="Z225" s="782"/>
      <c r="AA225" s="782"/>
      <c r="AB225" s="782"/>
      <c r="AC225" s="782"/>
      <c r="AD225" s="782"/>
      <c r="AE225" s="782"/>
      <c r="AF225" s="782"/>
    </row>
    <row r="226" spans="1:32" hidden="1">
      <c r="A226" s="156"/>
      <c r="B226" s="156"/>
      <c r="C226" s="156"/>
      <c r="D226" s="156"/>
      <c r="E226" s="156"/>
      <c r="F226" s="156"/>
      <c r="G226" s="580"/>
      <c r="H226" s="986"/>
      <c r="I226" s="156"/>
      <c r="J226" s="156"/>
      <c r="K226" s="156"/>
      <c r="L226" s="782"/>
      <c r="M226" s="782"/>
      <c r="N226" s="782"/>
      <c r="O226" s="782"/>
      <c r="P226" s="782"/>
      <c r="Q226" s="782"/>
      <c r="R226" s="782"/>
      <c r="S226" s="782"/>
      <c r="T226" s="782"/>
      <c r="U226" s="782"/>
      <c r="V226" s="782"/>
      <c r="W226" s="782"/>
      <c r="X226" s="782"/>
      <c r="Y226" s="782"/>
      <c r="Z226" s="782"/>
      <c r="AA226" s="782"/>
      <c r="AB226" s="782"/>
      <c r="AC226" s="782"/>
      <c r="AD226" s="782"/>
      <c r="AE226" s="782"/>
      <c r="AF226" s="782"/>
    </row>
    <row r="227" spans="1:32" hidden="1">
      <c r="A227" s="156"/>
      <c r="B227" s="156"/>
      <c r="C227" s="156"/>
      <c r="D227" s="156"/>
      <c r="E227" s="156"/>
      <c r="F227" s="156"/>
      <c r="G227" s="580"/>
      <c r="H227" s="986"/>
      <c r="I227" s="156"/>
      <c r="J227" s="156"/>
      <c r="K227" s="156"/>
      <c r="L227" s="782"/>
      <c r="M227" s="782"/>
      <c r="N227" s="782"/>
      <c r="O227" s="782"/>
      <c r="P227" s="782"/>
      <c r="Q227" s="782"/>
      <c r="R227" s="782"/>
      <c r="S227" s="782"/>
      <c r="T227" s="782"/>
      <c r="U227" s="782"/>
      <c r="V227" s="782"/>
      <c r="W227" s="782"/>
      <c r="X227" s="782"/>
      <c r="Y227" s="782"/>
      <c r="Z227" s="782"/>
      <c r="AA227" s="782"/>
      <c r="AB227" s="782"/>
      <c r="AC227" s="782"/>
      <c r="AD227" s="782"/>
      <c r="AE227" s="782"/>
      <c r="AF227" s="782"/>
    </row>
    <row r="228" spans="1:32" hidden="1">
      <c r="A228" s="156"/>
      <c r="B228" s="156"/>
      <c r="C228" s="156"/>
      <c r="D228" s="156"/>
      <c r="E228" s="156"/>
      <c r="F228" s="156"/>
      <c r="G228" s="580"/>
      <c r="H228" s="986"/>
      <c r="I228" s="156"/>
      <c r="J228" s="156"/>
      <c r="K228" s="156"/>
      <c r="L228" s="782"/>
      <c r="M228" s="782"/>
      <c r="N228" s="782"/>
      <c r="O228" s="782"/>
      <c r="P228" s="782"/>
      <c r="Q228" s="782"/>
      <c r="R228" s="782"/>
      <c r="S228" s="782"/>
      <c r="T228" s="782"/>
      <c r="U228" s="782"/>
      <c r="V228" s="782"/>
      <c r="W228" s="782"/>
      <c r="X228" s="782"/>
      <c r="Y228" s="782"/>
      <c r="Z228" s="782"/>
      <c r="AA228" s="782"/>
      <c r="AB228" s="782"/>
      <c r="AC228" s="782"/>
      <c r="AD228" s="782"/>
      <c r="AE228" s="782"/>
      <c r="AF228" s="782"/>
    </row>
    <row r="229" spans="1:32" hidden="1">
      <c r="A229" s="156"/>
      <c r="B229" s="156"/>
      <c r="C229" s="156"/>
      <c r="D229" s="156"/>
      <c r="E229" s="156"/>
      <c r="F229" s="156"/>
      <c r="G229" s="580"/>
      <c r="H229" s="986"/>
      <c r="I229" s="163"/>
      <c r="J229" s="156"/>
      <c r="K229" s="156"/>
      <c r="L229" s="782"/>
      <c r="M229" s="782"/>
      <c r="N229" s="782"/>
      <c r="O229" s="782"/>
      <c r="P229" s="782"/>
      <c r="Q229" s="782"/>
      <c r="R229" s="782"/>
      <c r="S229" s="782"/>
      <c r="T229" s="782"/>
      <c r="U229" s="782"/>
      <c r="V229" s="782"/>
      <c r="W229" s="782"/>
      <c r="X229" s="782"/>
      <c r="Y229" s="782"/>
      <c r="Z229" s="782"/>
      <c r="AA229" s="782"/>
      <c r="AB229" s="782"/>
      <c r="AC229" s="782"/>
      <c r="AD229" s="782"/>
      <c r="AE229" s="782"/>
      <c r="AF229" s="782"/>
    </row>
    <row r="230" spans="1:32" hidden="1">
      <c r="A230" s="156"/>
      <c r="B230" s="156"/>
      <c r="C230" s="156"/>
      <c r="D230" s="156"/>
      <c r="E230" s="156"/>
      <c r="F230" s="156"/>
      <c r="G230" s="580"/>
      <c r="H230" s="986"/>
      <c r="I230" s="156"/>
      <c r="J230" s="156"/>
      <c r="K230" s="156"/>
      <c r="L230" s="782"/>
      <c r="M230" s="782"/>
      <c r="N230" s="782"/>
      <c r="O230" s="782"/>
      <c r="P230" s="782"/>
      <c r="Q230" s="782"/>
      <c r="R230" s="782"/>
      <c r="S230" s="782"/>
      <c r="T230" s="782"/>
      <c r="U230" s="782"/>
      <c r="V230" s="782"/>
      <c r="W230" s="782"/>
      <c r="X230" s="782"/>
      <c r="Y230" s="782"/>
      <c r="Z230" s="782"/>
      <c r="AA230" s="782"/>
      <c r="AB230" s="782"/>
      <c r="AC230" s="782"/>
      <c r="AD230" s="782"/>
      <c r="AE230" s="782"/>
      <c r="AF230" s="782"/>
    </row>
    <row r="231" spans="1:32" hidden="1">
      <c r="A231" s="156"/>
      <c r="B231" s="156"/>
      <c r="C231" s="156"/>
      <c r="D231" s="156"/>
      <c r="E231" s="156"/>
      <c r="F231" s="156"/>
      <c r="G231" s="580"/>
      <c r="H231" s="986"/>
      <c r="I231" s="156"/>
      <c r="J231" s="156"/>
      <c r="K231" s="156"/>
      <c r="L231" s="782"/>
      <c r="M231" s="782"/>
      <c r="N231" s="782"/>
      <c r="O231" s="782"/>
      <c r="P231" s="782"/>
      <c r="Q231" s="782"/>
      <c r="R231" s="782"/>
      <c r="S231" s="782"/>
      <c r="T231" s="782"/>
      <c r="U231" s="782"/>
      <c r="V231" s="782"/>
      <c r="W231" s="782"/>
      <c r="X231" s="782"/>
      <c r="Y231" s="782"/>
      <c r="Z231" s="782"/>
      <c r="AA231" s="782"/>
      <c r="AB231" s="782"/>
      <c r="AC231" s="782"/>
      <c r="AD231" s="782"/>
      <c r="AE231" s="782"/>
      <c r="AF231" s="782"/>
    </row>
    <row r="232" spans="1:32" hidden="1">
      <c r="A232" s="156"/>
      <c r="B232" s="156"/>
      <c r="C232" s="156"/>
      <c r="D232" s="156"/>
      <c r="E232" s="156"/>
      <c r="F232" s="156"/>
      <c r="G232" s="580"/>
      <c r="H232" s="986"/>
      <c r="I232" s="156"/>
      <c r="J232" s="156"/>
      <c r="K232" s="156"/>
      <c r="L232" s="782"/>
      <c r="M232" s="782"/>
      <c r="N232" s="782"/>
      <c r="O232" s="782"/>
      <c r="P232" s="782"/>
      <c r="Q232" s="782"/>
      <c r="R232" s="782"/>
      <c r="S232" s="782"/>
      <c r="T232" s="782"/>
      <c r="U232" s="782"/>
      <c r="V232" s="782"/>
      <c r="W232" s="782"/>
      <c r="X232" s="782"/>
      <c r="Y232" s="782"/>
      <c r="Z232" s="782"/>
      <c r="AA232" s="782"/>
      <c r="AB232" s="782"/>
      <c r="AC232" s="782"/>
      <c r="AD232" s="782"/>
      <c r="AE232" s="782"/>
      <c r="AF232" s="782"/>
    </row>
    <row r="233" spans="1:32" hidden="1">
      <c r="A233" s="156"/>
      <c r="B233" s="156"/>
      <c r="C233" s="156"/>
      <c r="D233" s="156"/>
      <c r="E233" s="156"/>
      <c r="F233" s="156"/>
      <c r="G233" s="580"/>
      <c r="H233" s="986"/>
      <c r="I233" s="156"/>
      <c r="J233" s="156"/>
      <c r="K233" s="156"/>
      <c r="L233" s="782"/>
      <c r="M233" s="782"/>
      <c r="N233" s="782"/>
      <c r="O233" s="782"/>
      <c r="P233" s="782"/>
      <c r="Q233" s="782"/>
      <c r="R233" s="782"/>
      <c r="S233" s="782"/>
      <c r="T233" s="782"/>
      <c r="U233" s="782"/>
      <c r="V233" s="782"/>
      <c r="W233" s="782"/>
      <c r="X233" s="782"/>
      <c r="Y233" s="782"/>
      <c r="Z233" s="782"/>
      <c r="AA233" s="782"/>
      <c r="AB233" s="782"/>
      <c r="AC233" s="782"/>
      <c r="AD233" s="782"/>
      <c r="AE233" s="782"/>
      <c r="AF233" s="782"/>
    </row>
    <row r="234" spans="1:32" hidden="1">
      <c r="A234" s="156"/>
      <c r="B234" s="156"/>
      <c r="C234" s="156"/>
      <c r="D234" s="156"/>
      <c r="E234" s="156"/>
      <c r="F234" s="156"/>
      <c r="G234" s="580"/>
      <c r="H234" s="986"/>
      <c r="I234" s="156"/>
      <c r="J234" s="156"/>
      <c r="K234" s="156"/>
      <c r="L234" s="782"/>
      <c r="M234" s="782"/>
      <c r="N234" s="782"/>
      <c r="O234" s="782"/>
      <c r="P234" s="782"/>
      <c r="Q234" s="782"/>
      <c r="R234" s="782"/>
      <c r="S234" s="782"/>
      <c r="T234" s="782"/>
      <c r="U234" s="782"/>
      <c r="V234" s="782"/>
      <c r="W234" s="782"/>
      <c r="X234" s="782"/>
      <c r="Y234" s="782"/>
      <c r="Z234" s="782"/>
      <c r="AA234" s="782"/>
      <c r="AB234" s="782"/>
      <c r="AC234" s="782"/>
      <c r="AD234" s="782"/>
      <c r="AE234" s="782"/>
      <c r="AF234" s="782"/>
    </row>
    <row r="235" spans="1:32" hidden="1">
      <c r="A235" s="156"/>
      <c r="B235" s="156"/>
      <c r="C235" s="156"/>
      <c r="D235" s="156"/>
      <c r="E235" s="156"/>
      <c r="F235" s="156"/>
      <c r="G235" s="580"/>
      <c r="H235" s="986"/>
      <c r="I235" s="156"/>
      <c r="J235" s="156"/>
      <c r="K235" s="156"/>
      <c r="L235" s="782"/>
      <c r="M235" s="782"/>
      <c r="N235" s="782"/>
      <c r="O235" s="782"/>
      <c r="P235" s="782"/>
      <c r="Q235" s="782"/>
      <c r="R235" s="782"/>
      <c r="S235" s="782"/>
      <c r="T235" s="782"/>
      <c r="U235" s="782"/>
      <c r="V235" s="782"/>
      <c r="W235" s="782"/>
      <c r="X235" s="782"/>
      <c r="Y235" s="782"/>
      <c r="Z235" s="782"/>
      <c r="AA235" s="782"/>
      <c r="AB235" s="782"/>
      <c r="AC235" s="782"/>
      <c r="AD235" s="782"/>
      <c r="AE235" s="782"/>
      <c r="AF235" s="782"/>
    </row>
    <row r="236" spans="1:32" hidden="1">
      <c r="A236" s="156"/>
      <c r="B236" s="156"/>
      <c r="C236" s="156"/>
      <c r="D236" s="156"/>
      <c r="E236" s="156"/>
      <c r="F236" s="156"/>
      <c r="G236" s="580"/>
      <c r="H236" s="986"/>
      <c r="I236" s="156"/>
      <c r="J236" s="156"/>
      <c r="K236" s="156"/>
      <c r="L236" s="782"/>
      <c r="M236" s="782"/>
      <c r="N236" s="782"/>
      <c r="O236" s="782"/>
      <c r="P236" s="782"/>
      <c r="Q236" s="782"/>
      <c r="R236" s="782"/>
      <c r="S236" s="782"/>
      <c r="T236" s="782"/>
      <c r="U236" s="782"/>
      <c r="V236" s="782"/>
      <c r="W236" s="782"/>
      <c r="X236" s="782"/>
      <c r="Y236" s="782"/>
      <c r="Z236" s="782"/>
      <c r="AA236" s="782"/>
      <c r="AB236" s="782"/>
      <c r="AC236" s="782"/>
      <c r="AD236" s="782"/>
      <c r="AE236" s="782"/>
      <c r="AF236" s="782"/>
    </row>
    <row r="237" spans="1:32" hidden="1">
      <c r="A237" s="156"/>
      <c r="B237" s="156"/>
      <c r="C237" s="156"/>
      <c r="D237" s="156"/>
      <c r="E237" s="156"/>
      <c r="F237" s="156"/>
      <c r="G237" s="580"/>
      <c r="H237" s="986"/>
      <c r="I237" s="156"/>
      <c r="J237" s="156"/>
      <c r="K237" s="156"/>
      <c r="L237" s="782"/>
      <c r="M237" s="782"/>
      <c r="N237" s="782"/>
      <c r="O237" s="782"/>
      <c r="P237" s="782"/>
      <c r="Q237" s="782"/>
      <c r="R237" s="782"/>
      <c r="S237" s="782"/>
      <c r="T237" s="782"/>
      <c r="U237" s="782"/>
      <c r="V237" s="782"/>
      <c r="W237" s="782"/>
      <c r="X237" s="782"/>
      <c r="Y237" s="782"/>
      <c r="Z237" s="782"/>
      <c r="AA237" s="782"/>
      <c r="AB237" s="782"/>
      <c r="AC237" s="782"/>
      <c r="AD237" s="782"/>
      <c r="AE237" s="782"/>
      <c r="AF237" s="782"/>
    </row>
    <row r="238" spans="1:32" hidden="1">
      <c r="A238" s="156"/>
      <c r="B238" s="156"/>
      <c r="C238" s="156"/>
      <c r="D238" s="156"/>
      <c r="E238" s="156"/>
      <c r="F238" s="156"/>
      <c r="G238" s="580"/>
      <c r="H238" s="986"/>
      <c r="I238" s="156"/>
      <c r="J238" s="156"/>
      <c r="K238" s="156"/>
      <c r="L238" s="782"/>
      <c r="M238" s="782"/>
      <c r="N238" s="782"/>
      <c r="O238" s="782"/>
      <c r="P238" s="782"/>
      <c r="Q238" s="782"/>
      <c r="R238" s="782"/>
      <c r="S238" s="782"/>
      <c r="T238" s="782"/>
      <c r="U238" s="782"/>
      <c r="V238" s="782"/>
      <c r="W238" s="782"/>
      <c r="X238" s="782"/>
      <c r="Y238" s="782"/>
      <c r="Z238" s="782"/>
      <c r="AA238" s="782"/>
      <c r="AB238" s="782"/>
      <c r="AC238" s="782"/>
      <c r="AD238" s="782"/>
      <c r="AE238" s="782"/>
      <c r="AF238" s="782"/>
    </row>
    <row r="239" spans="1:32" hidden="1">
      <c r="A239" s="156"/>
      <c r="B239" s="156"/>
      <c r="C239" s="156"/>
      <c r="D239" s="156"/>
      <c r="E239" s="156"/>
      <c r="F239" s="156"/>
      <c r="G239" s="580"/>
      <c r="H239" s="986"/>
      <c r="I239" s="156"/>
      <c r="J239" s="156"/>
      <c r="K239" s="156"/>
      <c r="L239" s="782"/>
      <c r="M239" s="782"/>
      <c r="N239" s="782"/>
      <c r="O239" s="782"/>
      <c r="P239" s="782"/>
      <c r="Q239" s="782"/>
      <c r="R239" s="782"/>
      <c r="S239" s="782"/>
      <c r="T239" s="782"/>
      <c r="U239" s="782"/>
      <c r="V239" s="782"/>
      <c r="W239" s="782"/>
      <c r="X239" s="782"/>
      <c r="Y239" s="782"/>
      <c r="Z239" s="782"/>
      <c r="AA239" s="782"/>
      <c r="AB239" s="782"/>
      <c r="AC239" s="782"/>
      <c r="AD239" s="782"/>
      <c r="AE239" s="782"/>
      <c r="AF239" s="782"/>
    </row>
    <row r="240" spans="1:32" hidden="1">
      <c r="A240" s="156"/>
      <c r="B240" s="156"/>
      <c r="C240" s="156"/>
      <c r="D240" s="156"/>
      <c r="E240" s="156"/>
      <c r="F240" s="156"/>
      <c r="G240" s="580"/>
      <c r="H240" s="986"/>
      <c r="I240" s="156"/>
      <c r="J240" s="156"/>
      <c r="K240" s="156"/>
      <c r="L240" s="782"/>
      <c r="M240" s="782"/>
      <c r="N240" s="782"/>
      <c r="O240" s="782"/>
      <c r="P240" s="782"/>
      <c r="Q240" s="782"/>
      <c r="R240" s="782"/>
      <c r="S240" s="782"/>
      <c r="T240" s="782"/>
      <c r="U240" s="782"/>
      <c r="V240" s="782"/>
      <c r="W240" s="782"/>
      <c r="X240" s="782"/>
      <c r="Y240" s="782"/>
      <c r="Z240" s="782"/>
      <c r="AA240" s="782"/>
      <c r="AB240" s="782"/>
      <c r="AC240" s="782"/>
      <c r="AD240" s="782"/>
      <c r="AE240" s="782"/>
      <c r="AF240" s="782"/>
    </row>
    <row r="241" spans="1:32" hidden="1">
      <c r="A241" s="156"/>
      <c r="B241" s="156"/>
      <c r="C241" s="156"/>
      <c r="D241" s="156"/>
      <c r="E241" s="156"/>
      <c r="F241" s="156"/>
      <c r="G241" s="580"/>
      <c r="H241" s="156"/>
      <c r="I241" s="156"/>
      <c r="J241" s="156"/>
      <c r="K241" s="156"/>
      <c r="L241" s="782"/>
      <c r="M241" s="782"/>
      <c r="N241" s="782"/>
      <c r="O241" s="782"/>
      <c r="P241" s="782"/>
      <c r="Q241" s="782"/>
      <c r="R241" s="782"/>
      <c r="S241" s="782"/>
      <c r="T241" s="782"/>
      <c r="U241" s="782"/>
      <c r="V241" s="782"/>
      <c r="W241" s="782"/>
      <c r="X241" s="782"/>
      <c r="Y241" s="782"/>
      <c r="Z241" s="782"/>
      <c r="AA241" s="782"/>
      <c r="AB241" s="782"/>
      <c r="AC241" s="782"/>
      <c r="AD241" s="782"/>
      <c r="AE241" s="782"/>
      <c r="AF241" s="782"/>
    </row>
    <row r="242" spans="1:32" hidden="1">
      <c r="A242" s="156"/>
      <c r="B242" s="156"/>
      <c r="C242" s="156"/>
      <c r="D242" s="156"/>
      <c r="E242" s="156"/>
      <c r="F242" s="156"/>
      <c r="G242" s="580"/>
      <c r="H242" s="986"/>
      <c r="I242" s="156"/>
      <c r="J242" s="156"/>
      <c r="K242" s="156"/>
      <c r="L242" s="782"/>
      <c r="M242" s="782"/>
      <c r="N242" s="782"/>
      <c r="O242" s="782"/>
      <c r="P242" s="782"/>
      <c r="Q242" s="782"/>
      <c r="R242" s="782"/>
      <c r="S242" s="782"/>
      <c r="T242" s="782"/>
      <c r="U242" s="782"/>
      <c r="V242" s="782"/>
      <c r="W242" s="782"/>
      <c r="X242" s="782"/>
      <c r="Y242" s="782"/>
      <c r="Z242" s="782"/>
      <c r="AA242" s="782"/>
      <c r="AB242" s="782"/>
      <c r="AC242" s="782"/>
      <c r="AD242" s="782"/>
      <c r="AE242" s="782"/>
      <c r="AF242" s="782"/>
    </row>
    <row r="243" spans="1:32" hidden="1">
      <c r="A243" s="156"/>
      <c r="B243" s="156"/>
      <c r="C243" s="156"/>
      <c r="D243" s="156"/>
      <c r="E243" s="156"/>
      <c r="F243" s="156"/>
      <c r="G243" s="580"/>
      <c r="H243" s="986"/>
      <c r="I243" s="156"/>
      <c r="J243" s="156"/>
      <c r="K243" s="156"/>
      <c r="L243" s="782"/>
      <c r="M243" s="782"/>
      <c r="N243" s="782"/>
      <c r="O243" s="782"/>
      <c r="P243" s="782"/>
      <c r="Q243" s="782"/>
      <c r="R243" s="782"/>
      <c r="S243" s="782"/>
      <c r="T243" s="782"/>
      <c r="U243" s="782"/>
      <c r="V243" s="782"/>
      <c r="W243" s="782"/>
      <c r="X243" s="782"/>
      <c r="Y243" s="782"/>
      <c r="Z243" s="782"/>
      <c r="AA243" s="782"/>
      <c r="AB243" s="782"/>
      <c r="AC243" s="782"/>
      <c r="AD243" s="782"/>
      <c r="AE243" s="782"/>
      <c r="AF243" s="782"/>
    </row>
    <row r="244" spans="1:32" hidden="1">
      <c r="A244" s="156"/>
      <c r="B244" s="156"/>
      <c r="C244" s="156"/>
      <c r="D244" s="156"/>
      <c r="E244" s="156"/>
      <c r="F244" s="156"/>
      <c r="G244" s="580"/>
      <c r="H244" s="156"/>
      <c r="I244" s="156"/>
      <c r="J244" s="156"/>
      <c r="K244" s="156"/>
      <c r="L244" s="782"/>
      <c r="M244" s="782"/>
      <c r="N244" s="782"/>
      <c r="O244" s="782"/>
      <c r="P244" s="782"/>
      <c r="Q244" s="782"/>
      <c r="R244" s="782"/>
      <c r="S244" s="782"/>
      <c r="T244" s="782"/>
      <c r="U244" s="782"/>
      <c r="V244" s="782"/>
      <c r="W244" s="782"/>
      <c r="X244" s="782"/>
      <c r="Y244" s="782"/>
      <c r="Z244" s="782"/>
      <c r="AA244" s="782"/>
      <c r="AB244" s="782"/>
      <c r="AC244" s="782"/>
      <c r="AD244" s="782"/>
      <c r="AE244" s="782"/>
      <c r="AF244" s="782"/>
    </row>
    <row r="245" spans="1:32" hidden="1">
      <c r="A245" s="156"/>
      <c r="B245" s="156"/>
      <c r="C245" s="156"/>
      <c r="D245" s="156"/>
      <c r="E245" s="156"/>
      <c r="F245" s="156"/>
      <c r="G245" s="580"/>
      <c r="H245" s="156"/>
      <c r="I245" s="156"/>
      <c r="J245" s="156"/>
      <c r="K245" s="156"/>
      <c r="L245" s="782"/>
      <c r="M245" s="782"/>
      <c r="N245" s="782"/>
      <c r="O245" s="782"/>
      <c r="P245" s="782"/>
      <c r="Q245" s="782"/>
      <c r="R245" s="782"/>
      <c r="S245" s="782"/>
      <c r="T245" s="782"/>
      <c r="U245" s="782"/>
      <c r="V245" s="782"/>
      <c r="W245" s="782"/>
      <c r="X245" s="782"/>
      <c r="Y245" s="782"/>
      <c r="Z245" s="782"/>
      <c r="AA245" s="782"/>
      <c r="AB245" s="782"/>
      <c r="AC245" s="782"/>
      <c r="AD245" s="782"/>
      <c r="AE245" s="782"/>
      <c r="AF245" s="782"/>
    </row>
    <row r="246" spans="1:32" hidden="1">
      <c r="A246" s="156"/>
      <c r="B246" s="156"/>
      <c r="C246" s="156"/>
      <c r="D246" s="156"/>
      <c r="E246" s="156"/>
      <c r="F246" s="156"/>
      <c r="G246" s="580"/>
      <c r="H246" s="156"/>
      <c r="I246" s="156"/>
      <c r="J246" s="156"/>
      <c r="K246" s="156"/>
      <c r="L246" s="782"/>
      <c r="M246" s="782"/>
      <c r="N246" s="782"/>
      <c r="O246" s="782"/>
      <c r="P246" s="782"/>
      <c r="Q246" s="782"/>
      <c r="R246" s="782"/>
      <c r="S246" s="782"/>
      <c r="T246" s="782"/>
      <c r="U246" s="782"/>
      <c r="V246" s="782"/>
      <c r="W246" s="782"/>
      <c r="X246" s="782"/>
      <c r="Y246" s="782"/>
      <c r="Z246" s="782"/>
      <c r="AA246" s="782"/>
      <c r="AB246" s="782"/>
      <c r="AC246" s="782"/>
      <c r="AD246" s="782"/>
      <c r="AE246" s="782"/>
      <c r="AF246" s="782"/>
    </row>
    <row r="247" spans="1:32" hidden="1">
      <c r="A247" s="782"/>
      <c r="B247" s="782"/>
      <c r="C247" s="782"/>
      <c r="D247" s="782"/>
      <c r="E247" s="782"/>
      <c r="F247" s="782"/>
      <c r="G247" s="897"/>
      <c r="H247" s="782"/>
      <c r="I247" s="782"/>
      <c r="J247" s="782"/>
      <c r="K247" s="782"/>
      <c r="L247" s="782"/>
      <c r="M247" s="782"/>
      <c r="N247" s="782"/>
      <c r="O247" s="782"/>
      <c r="P247" s="782"/>
      <c r="Q247" s="782"/>
      <c r="R247" s="782"/>
      <c r="S247" s="782"/>
      <c r="T247" s="782"/>
      <c r="U247" s="782"/>
      <c r="V247" s="782"/>
      <c r="W247" s="782"/>
      <c r="X247" s="782"/>
      <c r="Y247" s="782"/>
      <c r="Z247" s="782"/>
      <c r="AA247" s="782"/>
      <c r="AB247" s="782"/>
      <c r="AC247" s="782"/>
      <c r="AD247" s="782"/>
      <c r="AE247" s="782"/>
      <c r="AF247" s="782"/>
    </row>
    <row r="248" spans="1:32" s="985" customFormat="1" hidden="1">
      <c r="A248" s="937" t="s">
        <v>234</v>
      </c>
      <c r="B248" s="937"/>
      <c r="C248" s="937"/>
      <c r="D248" s="937"/>
      <c r="E248" s="937"/>
      <c r="F248" s="937"/>
      <c r="G248" s="937"/>
      <c r="H248" s="937"/>
      <c r="I248" s="937"/>
      <c r="J248" s="937"/>
      <c r="K248" s="937"/>
      <c r="L248" s="937"/>
      <c r="M248" s="937"/>
      <c r="N248" s="937"/>
    </row>
    <row r="249" spans="1:32" hidden="1">
      <c r="A249" s="782" t="e">
        <f>'[12]Diag msg 2'!A30</f>
        <v>#REF!</v>
      </c>
      <c r="B249" s="782"/>
      <c r="C249" s="987"/>
      <c r="D249" s="987"/>
      <c r="E249" s="987"/>
      <c r="F249" s="987"/>
      <c r="G249" s="897" t="e">
        <f>'[12]Diag msg 2'!D30</f>
        <v>#REF!</v>
      </c>
      <c r="H249" s="988" t="e">
        <f>'[12]Diag msg 2'!E30</f>
        <v>#REF!</v>
      </c>
      <c r="I249" s="782"/>
      <c r="J249" s="782"/>
      <c r="K249" s="782"/>
      <c r="L249" s="782"/>
      <c r="M249" s="782"/>
      <c r="N249" s="782"/>
      <c r="O249" s="782"/>
      <c r="P249" s="782"/>
      <c r="Q249" s="782"/>
      <c r="R249" s="782"/>
      <c r="S249" s="782"/>
      <c r="T249" s="782"/>
      <c r="U249" s="782"/>
      <c r="V249" s="782"/>
      <c r="W249" s="782"/>
      <c r="X249" s="782"/>
      <c r="Y249" s="782"/>
      <c r="Z249" s="782"/>
      <c r="AA249" s="782"/>
      <c r="AB249" s="782"/>
      <c r="AC249" s="782"/>
      <c r="AD249" s="782"/>
      <c r="AE249" s="782"/>
      <c r="AF249" s="782"/>
    </row>
    <row r="250" spans="1:32" hidden="1">
      <c r="A250" s="782" t="e">
        <f>'[12]Diag msg 2'!A31</f>
        <v>#REF!</v>
      </c>
      <c r="B250" s="782"/>
      <c r="C250" s="987" t="e">
        <f>'[12]Diag msg 2'!C31</f>
        <v>#REF!</v>
      </c>
      <c r="D250" s="987"/>
      <c r="E250" s="987"/>
      <c r="F250" s="987"/>
      <c r="G250" s="897" t="e">
        <f>'[12]Diag msg 2'!D31</f>
        <v>#REF!</v>
      </c>
      <c r="H250" s="988"/>
      <c r="I250" s="782"/>
      <c r="J250" s="782"/>
      <c r="K250" s="782"/>
      <c r="L250" s="782"/>
      <c r="M250" s="782"/>
      <c r="N250" s="782"/>
      <c r="O250" s="782"/>
      <c r="P250" s="782"/>
      <c r="Q250" s="782"/>
      <c r="R250" s="782"/>
      <c r="S250" s="782"/>
      <c r="T250" s="782"/>
      <c r="U250" s="782"/>
      <c r="V250" s="782"/>
      <c r="W250" s="782"/>
      <c r="X250" s="782"/>
      <c r="Y250" s="782"/>
      <c r="Z250" s="782"/>
      <c r="AA250" s="782"/>
      <c r="AB250" s="782"/>
      <c r="AC250" s="782"/>
      <c r="AD250" s="782"/>
      <c r="AE250" s="782"/>
      <c r="AF250" s="782"/>
    </row>
    <row r="251" spans="1:32" hidden="1">
      <c r="A251" s="782" t="e">
        <f>'[12]Diag msg 2'!A32</f>
        <v>#REF!</v>
      </c>
      <c r="B251" s="782"/>
      <c r="C251" s="987" t="e">
        <f>'[12]Diag msg 2'!C32</f>
        <v>#REF!</v>
      </c>
      <c r="D251" s="987"/>
      <c r="E251" s="987"/>
      <c r="F251" s="987"/>
      <c r="G251" s="897" t="e">
        <f>'[12]Diag msg 2'!D32</f>
        <v>#REF!</v>
      </c>
      <c r="H251" s="989" t="e">
        <f>'[12]Diag msg 2'!E32</f>
        <v>#REF!</v>
      </c>
      <c r="I251" s="782"/>
      <c r="J251" s="782"/>
      <c r="K251" s="782"/>
      <c r="L251" s="782"/>
      <c r="M251" s="782"/>
      <c r="N251" s="782"/>
      <c r="O251" s="782"/>
      <c r="P251" s="782"/>
      <c r="Q251" s="782"/>
      <c r="R251" s="782"/>
      <c r="S251" s="782"/>
      <c r="T251" s="782"/>
      <c r="U251" s="782"/>
      <c r="V251" s="782"/>
      <c r="W251" s="782"/>
      <c r="X251" s="782"/>
      <c r="Y251" s="782"/>
      <c r="Z251" s="782"/>
      <c r="AA251" s="782"/>
      <c r="AB251" s="782"/>
      <c r="AC251" s="782"/>
      <c r="AD251" s="782"/>
      <c r="AE251" s="782"/>
      <c r="AF251" s="782"/>
    </row>
    <row r="252" spans="1:32" hidden="1">
      <c r="A252" s="782" t="e">
        <f>'[12]Diag msg 2'!A33</f>
        <v>#REF!</v>
      </c>
      <c r="B252" s="782"/>
      <c r="C252" s="987" t="e">
        <f>'[12]Diag msg 2'!C33</f>
        <v>#REF!</v>
      </c>
      <c r="D252" s="987"/>
      <c r="E252" s="987"/>
      <c r="F252" s="987"/>
      <c r="G252" s="897" t="e">
        <f>'[12]Diag msg 2'!D33</f>
        <v>#REF!</v>
      </c>
      <c r="H252" s="989" t="e">
        <f>'[12]Diag msg 2'!E33</f>
        <v>#REF!</v>
      </c>
      <c r="I252" s="782"/>
      <c r="J252" s="782"/>
      <c r="K252" s="782"/>
      <c r="L252" s="782"/>
      <c r="M252" s="782"/>
      <c r="N252" s="782"/>
      <c r="O252" s="782"/>
      <c r="P252" s="782"/>
      <c r="Q252" s="782"/>
      <c r="R252" s="782"/>
      <c r="S252" s="782"/>
      <c r="T252" s="782"/>
      <c r="U252" s="782"/>
      <c r="V252" s="782"/>
      <c r="W252" s="782"/>
      <c r="X252" s="782"/>
      <c r="Y252" s="782"/>
      <c r="Z252" s="782"/>
      <c r="AA252" s="782"/>
      <c r="AB252" s="782"/>
      <c r="AC252" s="782"/>
      <c r="AD252" s="782"/>
      <c r="AE252" s="782"/>
      <c r="AF252" s="782"/>
    </row>
    <row r="253" spans="1:32" hidden="1">
      <c r="A253" s="782" t="e">
        <f>'[12]Diag msg 2'!A34</f>
        <v>#REF!</v>
      </c>
      <c r="B253" s="782"/>
      <c r="C253" s="987" t="e">
        <f>'[12]Diag msg 2'!C34</f>
        <v>#REF!</v>
      </c>
      <c r="D253" s="987"/>
      <c r="E253" s="987"/>
      <c r="F253" s="987"/>
      <c r="G253" s="897" t="e">
        <f>'[12]Diag msg 2'!D34</f>
        <v>#REF!</v>
      </c>
      <c r="H253" s="988" t="e">
        <f>'[12]Diag msg 2'!E34</f>
        <v>#REF!</v>
      </c>
      <c r="I253" s="782"/>
      <c r="J253" s="782"/>
      <c r="K253" s="782"/>
      <c r="L253" s="782"/>
      <c r="M253" s="782"/>
      <c r="N253" s="782"/>
      <c r="O253" s="782"/>
      <c r="P253" s="782"/>
      <c r="Q253" s="782"/>
      <c r="R253" s="782"/>
      <c r="S253" s="782"/>
      <c r="T253" s="782"/>
      <c r="U253" s="782"/>
      <c r="V253" s="782"/>
      <c r="W253" s="782"/>
      <c r="X253" s="782"/>
      <c r="Y253" s="782"/>
      <c r="Z253" s="782"/>
      <c r="AA253" s="782"/>
      <c r="AB253" s="782"/>
      <c r="AC253" s="782"/>
      <c r="AD253" s="782"/>
      <c r="AE253" s="782"/>
      <c r="AF253" s="782"/>
    </row>
    <row r="254" spans="1:32" hidden="1">
      <c r="A254" s="782" t="e">
        <f>'[12]Diag msg 2'!A35</f>
        <v>#REF!</v>
      </c>
      <c r="B254" s="782"/>
      <c r="C254" s="987" t="e">
        <f>'[12]Diag msg 2'!C35</f>
        <v>#REF!</v>
      </c>
      <c r="D254" s="987"/>
      <c r="E254" s="987"/>
      <c r="F254" s="987"/>
      <c r="G254" s="897" t="e">
        <f>'[12]Diag msg 2'!D35</f>
        <v>#REF!</v>
      </c>
      <c r="H254" s="988"/>
      <c r="I254" s="782"/>
      <c r="J254" s="782"/>
      <c r="K254" s="782"/>
      <c r="L254" s="782"/>
      <c r="M254" s="782"/>
      <c r="N254" s="782"/>
      <c r="O254" s="782"/>
      <c r="P254" s="782"/>
      <c r="Q254" s="782"/>
      <c r="R254" s="782"/>
      <c r="S254" s="782"/>
      <c r="T254" s="782"/>
      <c r="U254" s="782"/>
      <c r="V254" s="782"/>
      <c r="W254" s="782"/>
      <c r="X254" s="782"/>
      <c r="Y254" s="782"/>
      <c r="Z254" s="782"/>
      <c r="AA254" s="782"/>
      <c r="AB254" s="782"/>
      <c r="AC254" s="782"/>
      <c r="AD254" s="782"/>
      <c r="AE254" s="782"/>
      <c r="AF254" s="782"/>
    </row>
    <row r="255" spans="1:32" hidden="1">
      <c r="A255" s="782" t="e">
        <f>'[12]Diag msg 2'!A36</f>
        <v>#REF!</v>
      </c>
      <c r="B255" s="782"/>
      <c r="C255" s="987" t="e">
        <f>'[12]Diag msg 2'!C36</f>
        <v>#REF!</v>
      </c>
      <c r="D255" s="987"/>
      <c r="E255" s="987"/>
      <c r="F255" s="987"/>
      <c r="G255" s="897" t="e">
        <f>'[12]Diag msg 2'!D36</f>
        <v>#REF!</v>
      </c>
      <c r="H255" s="989" t="e">
        <f>'[12]Diag msg 2'!E36</f>
        <v>#REF!</v>
      </c>
      <c r="I255" s="782"/>
      <c r="J255" s="782"/>
      <c r="K255" s="782"/>
      <c r="L255" s="782"/>
      <c r="M255" s="782"/>
      <c r="N255" s="782"/>
      <c r="O255" s="782"/>
      <c r="P255" s="782"/>
      <c r="Q255" s="782"/>
      <c r="R255" s="782"/>
      <c r="S255" s="782"/>
      <c r="T255" s="782"/>
      <c r="U255" s="782"/>
      <c r="V255" s="782"/>
      <c r="W255" s="782"/>
      <c r="X255" s="782"/>
      <c r="Y255" s="782"/>
      <c r="Z255" s="782"/>
      <c r="AA255" s="782"/>
      <c r="AB255" s="782"/>
      <c r="AC255" s="782"/>
      <c r="AD255" s="782"/>
      <c r="AE255" s="782"/>
      <c r="AF255" s="782"/>
    </row>
    <row r="256" spans="1:32" hidden="1">
      <c r="A256" s="782" t="e">
        <f>'[12]Diag msg 2'!A37</f>
        <v>#REF!</v>
      </c>
      <c r="B256" s="782"/>
      <c r="C256" s="987" t="e">
        <f>'[12]Diag msg 2'!C37</f>
        <v>#REF!</v>
      </c>
      <c r="D256" s="987"/>
      <c r="E256" s="987"/>
      <c r="F256" s="987"/>
      <c r="G256" s="897" t="e">
        <f>'[12]Diag msg 2'!D37</f>
        <v>#REF!</v>
      </c>
      <c r="H256" s="989" t="e">
        <f>'[12]Diag msg 2'!E37</f>
        <v>#REF!</v>
      </c>
      <c r="I256" s="782"/>
      <c r="J256" s="782"/>
      <c r="K256" s="782"/>
      <c r="L256" s="782"/>
      <c r="M256" s="782"/>
      <c r="N256" s="782"/>
      <c r="O256" s="782"/>
      <c r="P256" s="782"/>
      <c r="Q256" s="782"/>
      <c r="R256" s="782"/>
      <c r="S256" s="782"/>
      <c r="T256" s="782"/>
      <c r="U256" s="782"/>
      <c r="V256" s="782"/>
      <c r="W256" s="782"/>
      <c r="X256" s="782"/>
      <c r="Y256" s="782"/>
      <c r="Z256" s="782"/>
      <c r="AA256" s="782"/>
      <c r="AB256" s="782"/>
      <c r="AC256" s="782"/>
      <c r="AD256" s="782"/>
      <c r="AE256" s="782"/>
      <c r="AF256" s="782"/>
    </row>
    <row r="257" spans="1:32" hidden="1">
      <c r="A257" s="782" t="e">
        <f>'[12]Diag msg 2'!A38</f>
        <v>#REF!</v>
      </c>
      <c r="B257" s="782"/>
      <c r="C257" s="987" t="e">
        <f>'[12]Diag msg 2'!C38</f>
        <v>#REF!</v>
      </c>
      <c r="D257" s="987"/>
      <c r="E257" s="987"/>
      <c r="F257" s="987"/>
      <c r="G257" s="897" t="e">
        <f>'[12]Diag msg 2'!D38</f>
        <v>#REF!</v>
      </c>
      <c r="H257" s="988" t="e">
        <f>'[12]Diag msg 2'!E38</f>
        <v>#REF!</v>
      </c>
      <c r="I257" s="782"/>
      <c r="J257" s="782"/>
      <c r="K257" s="782"/>
      <c r="L257" s="782"/>
      <c r="M257" s="782"/>
      <c r="N257" s="782"/>
      <c r="O257" s="782"/>
      <c r="P257" s="782"/>
      <c r="Q257" s="782"/>
      <c r="R257" s="782"/>
      <c r="S257" s="782"/>
      <c r="T257" s="782"/>
      <c r="U257" s="782"/>
      <c r="V257" s="782"/>
      <c r="W257" s="782"/>
      <c r="X257" s="782"/>
      <c r="Y257" s="782"/>
      <c r="Z257" s="782"/>
      <c r="AA257" s="782"/>
      <c r="AB257" s="782"/>
      <c r="AC257" s="782"/>
      <c r="AD257" s="782"/>
      <c r="AE257" s="782"/>
      <c r="AF257" s="782"/>
    </row>
    <row r="258" spans="1:32" hidden="1">
      <c r="A258" s="782" t="e">
        <f>'[12]Diag msg 2'!A39</f>
        <v>#REF!</v>
      </c>
      <c r="B258" s="782"/>
      <c r="C258" s="987" t="e">
        <f>'[12]Diag msg 2'!C39</f>
        <v>#REF!</v>
      </c>
      <c r="D258" s="987"/>
      <c r="E258" s="987"/>
      <c r="F258" s="987"/>
      <c r="G258" s="897" t="e">
        <f>'[12]Diag msg 2'!D39</f>
        <v>#REF!</v>
      </c>
      <c r="H258" s="988"/>
      <c r="I258" s="782"/>
      <c r="J258" s="782"/>
      <c r="K258" s="782"/>
      <c r="L258" s="782"/>
      <c r="M258" s="782"/>
      <c r="N258" s="782"/>
      <c r="O258" s="782"/>
      <c r="P258" s="782"/>
      <c r="Q258" s="782"/>
      <c r="R258" s="782"/>
      <c r="S258" s="782"/>
      <c r="T258" s="782"/>
      <c r="U258" s="782"/>
      <c r="V258" s="782"/>
      <c r="W258" s="782"/>
      <c r="X258" s="782"/>
      <c r="Y258" s="782"/>
      <c r="Z258" s="782"/>
      <c r="AA258" s="782"/>
      <c r="AB258" s="782"/>
      <c r="AC258" s="782"/>
      <c r="AD258" s="782"/>
      <c r="AE258" s="782"/>
      <c r="AF258" s="782"/>
    </row>
    <row r="259" spans="1:32" hidden="1">
      <c r="A259" s="782" t="e">
        <f>'[12]Diag msg 2'!A40</f>
        <v>#REF!</v>
      </c>
      <c r="B259" s="782"/>
      <c r="C259" s="987" t="e">
        <f>'[12]Diag msg 2'!C40</f>
        <v>#REF!</v>
      </c>
      <c r="D259" s="987"/>
      <c r="E259" s="987"/>
      <c r="F259" s="987"/>
      <c r="G259" s="897" t="e">
        <f>'[12]Diag msg 2'!D40</f>
        <v>#REF!</v>
      </c>
      <c r="H259" s="989" t="e">
        <f>'[12]Diag msg 2'!E40</f>
        <v>#REF!</v>
      </c>
      <c r="I259" s="782"/>
      <c r="J259" s="782"/>
      <c r="K259" s="782"/>
      <c r="L259" s="782"/>
      <c r="M259" s="782"/>
      <c r="N259" s="782"/>
      <c r="O259" s="782"/>
      <c r="P259" s="782"/>
      <c r="Q259" s="782"/>
      <c r="R259" s="782"/>
      <c r="S259" s="782"/>
      <c r="T259" s="782"/>
      <c r="U259" s="782"/>
      <c r="V259" s="782"/>
      <c r="W259" s="782"/>
      <c r="X259" s="782"/>
      <c r="Y259" s="782"/>
      <c r="Z259" s="782"/>
      <c r="AA259" s="782"/>
      <c r="AB259" s="782"/>
      <c r="AC259" s="782"/>
      <c r="AD259" s="782"/>
      <c r="AE259" s="782"/>
      <c r="AF259" s="782"/>
    </row>
    <row r="260" spans="1:32" hidden="1">
      <c r="A260" s="782" t="e">
        <f>'[12]Diag msg 2'!A41</f>
        <v>#REF!</v>
      </c>
      <c r="B260" s="782"/>
      <c r="C260" s="987" t="e">
        <f>'[12]Diag msg 2'!C41</f>
        <v>#REF!</v>
      </c>
      <c r="D260" s="987"/>
      <c r="E260" s="987"/>
      <c r="F260" s="987"/>
      <c r="G260" s="897" t="e">
        <f>'[12]Diag msg 2'!D41</f>
        <v>#REF!</v>
      </c>
      <c r="H260" s="989" t="e">
        <f>'[12]Diag msg 2'!E41</f>
        <v>#REF!</v>
      </c>
      <c r="I260" s="782"/>
      <c r="J260" s="782"/>
      <c r="K260" s="782"/>
      <c r="L260" s="782"/>
      <c r="M260" s="782"/>
      <c r="N260" s="782"/>
      <c r="O260" s="782"/>
      <c r="P260" s="782"/>
      <c r="Q260" s="782"/>
      <c r="R260" s="782"/>
      <c r="S260" s="782"/>
      <c r="T260" s="782"/>
      <c r="U260" s="782"/>
      <c r="V260" s="782"/>
      <c r="W260" s="782"/>
      <c r="X260" s="782"/>
      <c r="Y260" s="782"/>
      <c r="Z260" s="782"/>
      <c r="AA260" s="782"/>
      <c r="AB260" s="782"/>
      <c r="AC260" s="782"/>
      <c r="AD260" s="782"/>
      <c r="AE260" s="782"/>
      <c r="AF260" s="782"/>
    </row>
    <row r="261" spans="1:32" hidden="1">
      <c r="A261" s="782" t="e">
        <f>'[12]Diag msg 2'!A42</f>
        <v>#REF!</v>
      </c>
      <c r="B261" s="782"/>
      <c r="C261" s="987" t="e">
        <f>'[12]Diag msg 2'!C42</f>
        <v>#REF!</v>
      </c>
      <c r="D261" s="987"/>
      <c r="E261" s="987"/>
      <c r="F261" s="987"/>
      <c r="G261" s="897" t="e">
        <f>'[12]Diag msg 2'!D42</f>
        <v>#REF!</v>
      </c>
      <c r="H261" s="988" t="e">
        <f>'[12]Diag msg 2'!E42</f>
        <v>#REF!</v>
      </c>
      <c r="I261" s="782"/>
      <c r="J261" s="782"/>
      <c r="K261" s="782"/>
      <c r="L261" s="782"/>
      <c r="M261" s="782"/>
      <c r="N261" s="782"/>
      <c r="O261" s="782"/>
      <c r="P261" s="782"/>
      <c r="Q261" s="782"/>
      <c r="R261" s="782"/>
      <c r="S261" s="782"/>
      <c r="T261" s="782"/>
      <c r="U261" s="782"/>
      <c r="V261" s="782"/>
      <c r="W261" s="782"/>
      <c r="X261" s="782"/>
      <c r="Y261" s="782"/>
      <c r="Z261" s="782"/>
      <c r="AA261" s="782"/>
      <c r="AB261" s="782"/>
      <c r="AC261" s="782"/>
      <c r="AD261" s="782"/>
      <c r="AE261" s="782"/>
      <c r="AF261" s="782"/>
    </row>
    <row r="262" spans="1:32" hidden="1">
      <c r="A262" s="782" t="e">
        <f>'[12]Diag msg 2'!A43</f>
        <v>#REF!</v>
      </c>
      <c r="B262" s="782"/>
      <c r="C262" s="987" t="e">
        <f>'[12]Diag msg 2'!C43</f>
        <v>#REF!</v>
      </c>
      <c r="D262" s="987"/>
      <c r="E262" s="987"/>
      <c r="F262" s="987"/>
      <c r="G262" s="897" t="e">
        <f>'[12]Diag msg 2'!D43</f>
        <v>#REF!</v>
      </c>
      <c r="H262" s="988"/>
      <c r="I262" s="782"/>
      <c r="J262" s="782"/>
      <c r="K262" s="782"/>
      <c r="L262" s="782"/>
      <c r="M262" s="782"/>
      <c r="N262" s="782"/>
      <c r="O262" s="782"/>
      <c r="P262" s="782"/>
      <c r="Q262" s="782"/>
      <c r="R262" s="782"/>
      <c r="S262" s="782"/>
      <c r="T262" s="782"/>
      <c r="U262" s="782"/>
      <c r="V262" s="782"/>
      <c r="W262" s="782"/>
      <c r="X262" s="782"/>
      <c r="Y262" s="782"/>
      <c r="Z262" s="782"/>
      <c r="AA262" s="782"/>
      <c r="AB262" s="782"/>
      <c r="AC262" s="782"/>
      <c r="AD262" s="782"/>
      <c r="AE262" s="782"/>
      <c r="AF262" s="782"/>
    </row>
    <row r="263" spans="1:32" hidden="1">
      <c r="A263" s="782" t="e">
        <f>'[12]Diag msg 2'!A44</f>
        <v>#REF!</v>
      </c>
      <c r="B263" s="782"/>
      <c r="C263" s="987" t="e">
        <f>'[12]Diag msg 2'!C44</f>
        <v>#REF!</v>
      </c>
      <c r="D263" s="987"/>
      <c r="E263" s="987"/>
      <c r="F263" s="987"/>
      <c r="G263" s="897" t="e">
        <f>'[12]Diag msg 2'!D44</f>
        <v>#REF!</v>
      </c>
      <c r="H263" s="989" t="e">
        <f>'[12]Diag msg 2'!E44</f>
        <v>#REF!</v>
      </c>
      <c r="I263" s="782"/>
      <c r="J263" s="782"/>
      <c r="K263" s="782"/>
      <c r="L263" s="782"/>
      <c r="M263" s="782"/>
      <c r="N263" s="782"/>
      <c r="O263" s="782"/>
      <c r="P263" s="782"/>
      <c r="Q263" s="782"/>
      <c r="R263" s="782"/>
      <c r="S263" s="782"/>
      <c r="T263" s="782"/>
      <c r="U263" s="782"/>
      <c r="V263" s="782"/>
      <c r="W263" s="782"/>
      <c r="X263" s="782"/>
      <c r="Y263" s="782"/>
      <c r="Z263" s="782"/>
      <c r="AA263" s="782"/>
      <c r="AB263" s="782"/>
      <c r="AC263" s="782"/>
      <c r="AD263" s="782"/>
      <c r="AE263" s="782"/>
      <c r="AF263" s="782"/>
    </row>
    <row r="264" spans="1:32" hidden="1">
      <c r="A264" s="782" t="e">
        <f>'[12]Diag msg 2'!A45</f>
        <v>#REF!</v>
      </c>
      <c r="B264" s="782"/>
      <c r="C264" s="987" t="e">
        <f>'[12]Diag msg 2'!C45</f>
        <v>#REF!</v>
      </c>
      <c r="D264" s="987"/>
      <c r="E264" s="987"/>
      <c r="F264" s="987"/>
      <c r="G264" s="897" t="e">
        <f>'[12]Diag msg 2'!D45</f>
        <v>#REF!</v>
      </c>
      <c r="H264" s="989" t="e">
        <f>'[12]Diag msg 2'!E45</f>
        <v>#REF!</v>
      </c>
      <c r="I264" s="782"/>
      <c r="J264" s="782"/>
      <c r="K264" s="782"/>
      <c r="L264" s="782"/>
      <c r="M264" s="782"/>
      <c r="N264" s="782"/>
      <c r="O264" s="782"/>
      <c r="P264" s="782"/>
      <c r="Q264" s="782"/>
      <c r="R264" s="782"/>
      <c r="S264" s="782"/>
      <c r="T264" s="782"/>
      <c r="U264" s="782"/>
      <c r="V264" s="782"/>
      <c r="W264" s="782"/>
      <c r="X264" s="782"/>
      <c r="Y264" s="782"/>
      <c r="Z264" s="782"/>
      <c r="AA264" s="782"/>
      <c r="AB264" s="782"/>
      <c r="AC264" s="782"/>
      <c r="AD264" s="782"/>
      <c r="AE264" s="782"/>
      <c r="AF264" s="782"/>
    </row>
    <row r="265" spans="1:32" hidden="1">
      <c r="A265" s="782" t="e">
        <f>'[12]Diag msg 2'!A46</f>
        <v>#REF!</v>
      </c>
      <c r="B265" s="782"/>
      <c r="C265" s="987" t="e">
        <f>'[12]Diag msg 2'!C46</f>
        <v>#REF!</v>
      </c>
      <c r="D265" s="987"/>
      <c r="E265" s="987"/>
      <c r="F265" s="987"/>
      <c r="G265" s="897" t="e">
        <f>'[12]Diag msg 2'!D46</f>
        <v>#REF!</v>
      </c>
      <c r="H265" s="988" t="e">
        <f>'[12]Diag msg 2'!E46</f>
        <v>#REF!</v>
      </c>
      <c r="I265" s="782"/>
      <c r="J265" s="782"/>
      <c r="K265" s="782"/>
      <c r="L265" s="782"/>
      <c r="M265" s="782"/>
      <c r="N265" s="782"/>
      <c r="O265" s="782"/>
      <c r="P265" s="782"/>
      <c r="Q265" s="782"/>
      <c r="R265" s="782"/>
      <c r="S265" s="782"/>
      <c r="T265" s="782"/>
      <c r="U265" s="782"/>
      <c r="V265" s="782"/>
      <c r="W265" s="782"/>
      <c r="X265" s="782"/>
      <c r="Y265" s="782"/>
      <c r="Z265" s="782"/>
      <c r="AA265" s="782"/>
      <c r="AB265" s="782"/>
      <c r="AC265" s="782"/>
      <c r="AD265" s="782"/>
      <c r="AE265" s="782"/>
      <c r="AF265" s="782"/>
    </row>
    <row r="266" spans="1:32" hidden="1">
      <c r="A266" s="782" t="e">
        <f>'[12]Diag msg 2'!A47</f>
        <v>#REF!</v>
      </c>
      <c r="B266" s="782"/>
      <c r="C266" s="987" t="e">
        <f>'[12]Diag msg 2'!C47</f>
        <v>#REF!</v>
      </c>
      <c r="D266" s="987"/>
      <c r="E266" s="987"/>
      <c r="F266" s="987"/>
      <c r="G266" s="897" t="e">
        <f>'[12]Diag msg 2'!D47</f>
        <v>#REF!</v>
      </c>
      <c r="H266" s="988"/>
      <c r="I266" s="782"/>
      <c r="J266" s="782"/>
      <c r="K266" s="782"/>
      <c r="L266" s="782"/>
      <c r="M266" s="782"/>
      <c r="N266" s="782"/>
      <c r="O266" s="782"/>
      <c r="P266" s="782"/>
      <c r="Q266" s="782"/>
      <c r="R266" s="782"/>
      <c r="S266" s="782"/>
      <c r="T266" s="782"/>
      <c r="U266" s="782"/>
      <c r="V266" s="782"/>
      <c r="W266" s="782"/>
      <c r="X266" s="782"/>
      <c r="Y266" s="782"/>
      <c r="Z266" s="782"/>
      <c r="AA266" s="782"/>
      <c r="AB266" s="782"/>
      <c r="AC266" s="782"/>
      <c r="AD266" s="782"/>
      <c r="AE266" s="782"/>
      <c r="AF266" s="782"/>
    </row>
    <row r="267" spans="1:32" hidden="1">
      <c r="A267" s="782" t="e">
        <f>'[12]Diag msg 2'!A48</f>
        <v>#REF!</v>
      </c>
      <c r="B267" s="782"/>
      <c r="C267" s="987" t="e">
        <f>'[12]Diag msg 2'!C48</f>
        <v>#REF!</v>
      </c>
      <c r="D267" s="987"/>
      <c r="E267" s="987"/>
      <c r="F267" s="987"/>
      <c r="G267" s="897" t="e">
        <f>'[12]Diag msg 2'!D48</f>
        <v>#REF!</v>
      </c>
      <c r="H267" s="989" t="e">
        <f>'[12]Diag msg 2'!E48</f>
        <v>#REF!</v>
      </c>
      <c r="I267" s="782"/>
      <c r="J267" s="782"/>
      <c r="K267" s="782"/>
      <c r="L267" s="782"/>
      <c r="M267" s="782"/>
      <c r="N267" s="782"/>
      <c r="O267" s="782"/>
      <c r="P267" s="782"/>
      <c r="Q267" s="782"/>
      <c r="R267" s="782"/>
      <c r="S267" s="782"/>
      <c r="T267" s="782"/>
      <c r="U267" s="782"/>
      <c r="V267" s="782"/>
      <c r="W267" s="782"/>
      <c r="X267" s="782"/>
      <c r="Y267" s="782"/>
      <c r="Z267" s="782"/>
      <c r="AA267" s="782"/>
      <c r="AB267" s="782"/>
      <c r="AC267" s="782"/>
      <c r="AD267" s="782"/>
      <c r="AE267" s="782"/>
      <c r="AF267" s="782"/>
    </row>
    <row r="268" spans="1:32" hidden="1">
      <c r="A268" s="782" t="e">
        <f>'[12]Diag msg 2'!A49</f>
        <v>#REF!</v>
      </c>
      <c r="B268" s="782"/>
      <c r="C268" s="987" t="e">
        <f>'[12]Diag msg 2'!C49</f>
        <v>#REF!</v>
      </c>
      <c r="D268" s="987"/>
      <c r="E268" s="987"/>
      <c r="F268" s="987"/>
      <c r="G268" s="897" t="e">
        <f>'[12]Diag msg 2'!D49</f>
        <v>#REF!</v>
      </c>
      <c r="H268" s="989" t="e">
        <f>'[12]Diag msg 2'!E49</f>
        <v>#REF!</v>
      </c>
      <c r="I268" s="782"/>
      <c r="J268" s="782"/>
      <c r="K268" s="782"/>
      <c r="L268" s="782"/>
      <c r="M268" s="782"/>
      <c r="N268" s="782"/>
      <c r="O268" s="782"/>
      <c r="P268" s="782"/>
      <c r="Q268" s="782"/>
      <c r="R268" s="782"/>
      <c r="S268" s="782"/>
      <c r="T268" s="782"/>
      <c r="U268" s="782"/>
      <c r="V268" s="782"/>
      <c r="W268" s="782"/>
      <c r="X268" s="782"/>
      <c r="Y268" s="782"/>
      <c r="Z268" s="782"/>
      <c r="AA268" s="782"/>
      <c r="AB268" s="782"/>
      <c r="AC268" s="782"/>
      <c r="AD268" s="782"/>
      <c r="AE268" s="782"/>
      <c r="AF268" s="782"/>
    </row>
    <row r="269" spans="1:32" hidden="1">
      <c r="A269" s="782" t="e">
        <f>'[12]Diag msg 2'!A50</f>
        <v>#REF!</v>
      </c>
      <c r="B269" s="782"/>
      <c r="C269" s="990" t="e">
        <f>'[12]Diag msg 2'!C50</f>
        <v>#REF!</v>
      </c>
      <c r="D269" s="990"/>
      <c r="E269" s="990"/>
      <c r="F269" s="990"/>
      <c r="G269" s="991" t="e">
        <f>'[12]Diag msg 2'!D50</f>
        <v>#REF!</v>
      </c>
      <c r="H269" s="992" t="e">
        <f>'[12]Diag msg 2'!E50</f>
        <v>#REF!</v>
      </c>
      <c r="I269" s="782"/>
      <c r="J269" s="782"/>
      <c r="K269" s="782"/>
      <c r="L269" s="782"/>
      <c r="M269" s="782"/>
      <c r="N269" s="782"/>
      <c r="O269" s="782"/>
      <c r="P269" s="782"/>
      <c r="Q269" s="782"/>
      <c r="R269" s="782"/>
      <c r="S269" s="782"/>
      <c r="T269" s="782"/>
      <c r="U269" s="782"/>
      <c r="V269" s="782"/>
      <c r="W269" s="782"/>
      <c r="X269" s="782"/>
      <c r="Y269" s="782"/>
      <c r="Z269" s="782"/>
      <c r="AA269" s="782"/>
      <c r="AB269" s="782"/>
      <c r="AC269" s="782"/>
      <c r="AD269" s="782"/>
      <c r="AE269" s="782"/>
      <c r="AF269" s="782"/>
    </row>
    <row r="270" spans="1:32" hidden="1">
      <c r="A270" s="782" t="e">
        <f>'[12]Diag msg 2'!A51</f>
        <v>#REF!</v>
      </c>
      <c r="B270" s="782"/>
      <c r="C270" s="990" t="e">
        <f>'[12]Diag msg 2'!C51</f>
        <v>#REF!</v>
      </c>
      <c r="D270" s="990"/>
      <c r="E270" s="990"/>
      <c r="F270" s="990"/>
      <c r="G270" s="991" t="e">
        <f>'[12]Diag msg 2'!D51</f>
        <v>#REF!</v>
      </c>
      <c r="H270" s="992" t="e">
        <f>'[12]Diag msg 2'!E51</f>
        <v>#REF!</v>
      </c>
      <c r="I270" s="782"/>
      <c r="J270" s="782"/>
      <c r="K270" s="782"/>
      <c r="L270" s="782"/>
      <c r="M270" s="782"/>
      <c r="N270" s="782"/>
      <c r="O270" s="782"/>
      <c r="P270" s="782"/>
      <c r="Q270" s="782"/>
      <c r="R270" s="782"/>
      <c r="S270" s="782"/>
      <c r="T270" s="782"/>
      <c r="U270" s="782"/>
      <c r="V270" s="782"/>
      <c r="W270" s="782"/>
      <c r="X270" s="782"/>
      <c r="Y270" s="782"/>
      <c r="Z270" s="782"/>
      <c r="AA270" s="782"/>
      <c r="AB270" s="782"/>
      <c r="AC270" s="782"/>
      <c r="AD270" s="782"/>
      <c r="AE270" s="782"/>
      <c r="AF270" s="782"/>
    </row>
    <row r="271" spans="1:32" hidden="1">
      <c r="A271" s="782" t="e">
        <f>'[12]Diag msg 2'!A52</f>
        <v>#REF!</v>
      </c>
      <c r="B271" s="782"/>
      <c r="C271" s="990" t="e">
        <f>'[12]Diag msg 2'!C52</f>
        <v>#REF!</v>
      </c>
      <c r="D271" s="990"/>
      <c r="E271" s="990"/>
      <c r="F271" s="990"/>
      <c r="G271" s="991" t="e">
        <f>'[12]Diag msg 2'!D52</f>
        <v>#REF!</v>
      </c>
      <c r="H271" s="992" t="e">
        <f>'[12]Diag msg 2'!E52</f>
        <v>#REF!</v>
      </c>
      <c r="I271" s="782"/>
      <c r="J271" s="782"/>
      <c r="K271" s="782"/>
      <c r="L271" s="782"/>
      <c r="M271" s="782"/>
      <c r="N271" s="782"/>
      <c r="O271" s="782"/>
      <c r="P271" s="782"/>
      <c r="Q271" s="782"/>
      <c r="R271" s="782"/>
      <c r="S271" s="782"/>
      <c r="T271" s="782"/>
      <c r="U271" s="782"/>
      <c r="V271" s="782"/>
      <c r="W271" s="782"/>
      <c r="X271" s="782"/>
      <c r="Y271" s="782"/>
      <c r="Z271" s="782"/>
      <c r="AA271" s="782"/>
      <c r="AB271" s="782"/>
      <c r="AC271" s="782"/>
      <c r="AD271" s="782"/>
      <c r="AE271" s="782"/>
      <c r="AF271" s="782"/>
    </row>
    <row r="272" spans="1:32" hidden="1">
      <c r="A272" s="782" t="e">
        <f>'[12]Diag msg 2'!A53</f>
        <v>#REF!</v>
      </c>
      <c r="B272" s="782"/>
      <c r="C272" s="990" t="e">
        <f>'[12]Diag msg 2'!C53</f>
        <v>#REF!</v>
      </c>
      <c r="D272" s="990"/>
      <c r="E272" s="990"/>
      <c r="F272" s="990"/>
      <c r="G272" s="991" t="e">
        <f>'[12]Diag msg 2'!D53</f>
        <v>#REF!</v>
      </c>
      <c r="H272" s="992" t="e">
        <f>'[12]Diag msg 2'!E53</f>
        <v>#REF!</v>
      </c>
      <c r="I272" s="782"/>
      <c r="J272" s="782"/>
      <c r="K272" s="782"/>
      <c r="L272" s="782"/>
      <c r="M272" s="782"/>
      <c r="N272" s="782"/>
      <c r="O272" s="782"/>
      <c r="P272" s="782"/>
      <c r="Q272" s="782"/>
      <c r="R272" s="782"/>
      <c r="S272" s="782"/>
      <c r="T272" s="782"/>
      <c r="U272" s="782"/>
      <c r="V272" s="782"/>
      <c r="W272" s="782"/>
      <c r="X272" s="782"/>
      <c r="Y272" s="782"/>
      <c r="Z272" s="782"/>
      <c r="AA272" s="782"/>
      <c r="AB272" s="782"/>
      <c r="AC272" s="782"/>
      <c r="AD272" s="782"/>
      <c r="AE272" s="782"/>
      <c r="AF272" s="782"/>
    </row>
    <row r="273" spans="1:32" hidden="1">
      <c r="A273" s="782" t="e">
        <f>'[12]Diag msg 2'!A54</f>
        <v>#REF!</v>
      </c>
      <c r="B273" s="782"/>
      <c r="C273" s="987" t="e">
        <f>'[12]Diag msg 2'!C54</f>
        <v>#REF!</v>
      </c>
      <c r="D273" s="987"/>
      <c r="E273" s="987"/>
      <c r="F273" s="987"/>
      <c r="G273" s="897" t="e">
        <f>'[12]Diag msg 2'!D54</f>
        <v>#REF!</v>
      </c>
      <c r="H273" s="989" t="e">
        <f>'[12]Diag msg 2'!E54</f>
        <v>#REF!</v>
      </c>
      <c r="I273" s="782"/>
      <c r="J273" s="782"/>
      <c r="K273" s="782"/>
      <c r="L273" s="782"/>
      <c r="M273" s="782"/>
      <c r="N273" s="782"/>
      <c r="O273" s="782"/>
      <c r="P273" s="782"/>
      <c r="Q273" s="782"/>
      <c r="R273" s="782"/>
      <c r="S273" s="782"/>
      <c r="T273" s="782"/>
      <c r="U273" s="782"/>
      <c r="V273" s="782"/>
      <c r="W273" s="782"/>
      <c r="X273" s="782"/>
      <c r="Y273" s="782"/>
      <c r="Z273" s="782"/>
      <c r="AA273" s="782"/>
      <c r="AB273" s="782"/>
      <c r="AC273" s="782"/>
      <c r="AD273" s="782"/>
      <c r="AE273" s="782"/>
      <c r="AF273" s="782"/>
    </row>
    <row r="274" spans="1:32" hidden="1">
      <c r="A274" s="782" t="e">
        <f>'[12]Diag msg 2'!A55</f>
        <v>#REF!</v>
      </c>
      <c r="B274" s="782"/>
      <c r="C274" s="987" t="e">
        <f>'[12]Diag msg 2'!C55</f>
        <v>#REF!</v>
      </c>
      <c r="D274" s="987"/>
      <c r="E274" s="987"/>
      <c r="F274" s="987"/>
      <c r="G274" s="897" t="e">
        <f>'[12]Diag msg 2'!D55</f>
        <v>#REF!</v>
      </c>
      <c r="H274" s="989" t="e">
        <f>'[12]Diag msg 2'!E55</f>
        <v>#REF!</v>
      </c>
      <c r="I274" s="782"/>
      <c r="J274" s="782"/>
      <c r="K274" s="782"/>
      <c r="L274" s="782"/>
      <c r="M274" s="782"/>
      <c r="N274" s="782"/>
      <c r="O274" s="782"/>
      <c r="P274" s="782"/>
      <c r="Q274" s="782"/>
      <c r="R274" s="782"/>
      <c r="S274" s="782"/>
      <c r="T274" s="782"/>
      <c r="U274" s="782"/>
      <c r="V274" s="782"/>
      <c r="W274" s="782"/>
      <c r="X274" s="782"/>
      <c r="Y274" s="782"/>
      <c r="Z274" s="782"/>
      <c r="AA274" s="782"/>
      <c r="AB274" s="782"/>
      <c r="AC274" s="782"/>
      <c r="AD274" s="782"/>
      <c r="AE274" s="782"/>
      <c r="AF274" s="782"/>
    </row>
    <row r="275" spans="1:32" hidden="1">
      <c r="A275" s="782" t="e">
        <f>'[12]Diag msg 2'!A56</f>
        <v>#REF!</v>
      </c>
      <c r="B275" s="782"/>
      <c r="C275" s="987" t="e">
        <f>'[12]Diag msg 2'!C56</f>
        <v>#REF!</v>
      </c>
      <c r="D275" s="987"/>
      <c r="E275" s="987"/>
      <c r="F275" s="987"/>
      <c r="G275" s="897" t="e">
        <f>'[12]Diag msg 2'!D56</f>
        <v>#REF!</v>
      </c>
      <c r="H275" s="989" t="e">
        <f>'[12]Diag msg 2'!E56</f>
        <v>#REF!</v>
      </c>
      <c r="I275" s="782"/>
      <c r="J275" s="782"/>
      <c r="K275" s="782"/>
      <c r="L275" s="782"/>
      <c r="M275" s="782"/>
      <c r="N275" s="782"/>
      <c r="O275" s="782"/>
      <c r="P275" s="782"/>
      <c r="Q275" s="782"/>
      <c r="R275" s="782"/>
      <c r="S275" s="782"/>
      <c r="T275" s="782"/>
      <c r="U275" s="782"/>
      <c r="V275" s="782"/>
      <c r="W275" s="782"/>
      <c r="X275" s="782"/>
      <c r="Y275" s="782"/>
      <c r="Z275" s="782"/>
      <c r="AA275" s="782"/>
      <c r="AB275" s="782"/>
      <c r="AC275" s="782"/>
      <c r="AD275" s="782"/>
      <c r="AE275" s="782"/>
      <c r="AF275" s="782"/>
    </row>
    <row r="276" spans="1:32" hidden="1">
      <c r="A276" s="782" t="e">
        <f>'[12]Diag msg 2'!A57</f>
        <v>#REF!</v>
      </c>
      <c r="B276" s="782"/>
      <c r="C276" s="987" t="e">
        <f>'[12]Diag msg 2'!C57</f>
        <v>#REF!</v>
      </c>
      <c r="D276" s="987"/>
      <c r="E276" s="987"/>
      <c r="F276" s="987"/>
      <c r="G276" s="897" t="e">
        <f>'[12]Diag msg 2'!D57</f>
        <v>#REF!</v>
      </c>
      <c r="H276" s="989" t="e">
        <f>'[12]Diag msg 2'!E57</f>
        <v>#REF!</v>
      </c>
      <c r="I276" s="782"/>
      <c r="J276" s="782"/>
      <c r="K276" s="782"/>
      <c r="L276" s="782"/>
      <c r="M276" s="782"/>
      <c r="N276" s="782"/>
      <c r="O276" s="782"/>
      <c r="P276" s="782"/>
      <c r="Q276" s="782"/>
      <c r="R276" s="782"/>
      <c r="S276" s="782"/>
      <c r="T276" s="782"/>
      <c r="U276" s="782"/>
      <c r="V276" s="782"/>
      <c r="W276" s="782"/>
      <c r="X276" s="782"/>
      <c r="Y276" s="782"/>
      <c r="Z276" s="782"/>
      <c r="AA276" s="782"/>
      <c r="AB276" s="782"/>
      <c r="AC276" s="782"/>
      <c r="AD276" s="782"/>
      <c r="AE276" s="782"/>
      <c r="AF276" s="782"/>
    </row>
    <row r="277" spans="1:32" hidden="1">
      <c r="A277" s="782" t="e">
        <f>'[12]Diag msg 2'!A58</f>
        <v>#REF!</v>
      </c>
      <c r="B277" s="782"/>
      <c r="C277" s="990" t="e">
        <f>'[12]Diag msg 2'!C58</f>
        <v>#REF!</v>
      </c>
      <c r="D277" s="990"/>
      <c r="E277" s="990"/>
      <c r="F277" s="990"/>
      <c r="G277" s="991" t="e">
        <f>'[12]Diag msg 2'!D58</f>
        <v>#REF!</v>
      </c>
      <c r="H277" s="992" t="e">
        <f>'[12]Diag msg 2'!E58</f>
        <v>#REF!</v>
      </c>
      <c r="I277" s="782"/>
      <c r="J277" s="782"/>
      <c r="K277" s="782"/>
      <c r="L277" s="782"/>
      <c r="M277" s="782"/>
      <c r="N277" s="782"/>
      <c r="O277" s="782"/>
      <c r="P277" s="782"/>
      <c r="Q277" s="782"/>
      <c r="R277" s="782"/>
      <c r="S277" s="782"/>
      <c r="T277" s="782"/>
      <c r="U277" s="782"/>
      <c r="V277" s="782"/>
      <c r="W277" s="782"/>
      <c r="X277" s="782"/>
      <c r="Y277" s="782"/>
      <c r="Z277" s="782"/>
      <c r="AA277" s="782"/>
      <c r="AB277" s="782"/>
      <c r="AC277" s="782"/>
      <c r="AD277" s="782"/>
      <c r="AE277" s="782"/>
      <c r="AF277" s="782"/>
    </row>
    <row r="278" spans="1:32" hidden="1">
      <c r="A278" s="782" t="e">
        <f>'[12]Diag msg 2'!A59</f>
        <v>#REF!</v>
      </c>
      <c r="B278" s="782"/>
      <c r="C278" s="990" t="e">
        <f>'[12]Diag msg 2'!C59</f>
        <v>#REF!</v>
      </c>
      <c r="D278" s="990"/>
      <c r="E278" s="990"/>
      <c r="F278" s="990"/>
      <c r="G278" s="991" t="e">
        <f>'[12]Diag msg 2'!D59</f>
        <v>#REF!</v>
      </c>
      <c r="H278" s="992" t="e">
        <f>'[12]Diag msg 2'!E59</f>
        <v>#REF!</v>
      </c>
      <c r="I278" s="782"/>
      <c r="J278" s="782"/>
      <c r="K278" s="782"/>
      <c r="L278" s="782"/>
      <c r="M278" s="782"/>
      <c r="N278" s="782"/>
      <c r="O278" s="782"/>
      <c r="P278" s="782"/>
      <c r="Q278" s="782"/>
      <c r="R278" s="782"/>
      <c r="S278" s="782"/>
      <c r="T278" s="782"/>
      <c r="U278" s="782"/>
      <c r="V278" s="782"/>
      <c r="W278" s="782"/>
      <c r="X278" s="782"/>
      <c r="Y278" s="782"/>
      <c r="Z278" s="782"/>
      <c r="AA278" s="782"/>
      <c r="AB278" s="782"/>
      <c r="AC278" s="782"/>
      <c r="AD278" s="782"/>
      <c r="AE278" s="782"/>
      <c r="AF278" s="782"/>
    </row>
    <row r="279" spans="1:32" hidden="1">
      <c r="A279" s="782" t="e">
        <f>'[12]Diag msg 2'!A60</f>
        <v>#REF!</v>
      </c>
      <c r="B279" s="782"/>
      <c r="C279" s="990" t="e">
        <f>'[12]Diag msg 2'!C60</f>
        <v>#REF!</v>
      </c>
      <c r="D279" s="990"/>
      <c r="E279" s="990"/>
      <c r="F279" s="990"/>
      <c r="G279" s="991" t="e">
        <f>'[12]Diag msg 2'!D60</f>
        <v>#REF!</v>
      </c>
      <c r="H279" s="992" t="e">
        <f>'[12]Diag msg 2'!E60</f>
        <v>#REF!</v>
      </c>
      <c r="I279" s="782"/>
      <c r="J279" s="782"/>
      <c r="K279" s="782"/>
      <c r="L279" s="782"/>
      <c r="M279" s="782"/>
      <c r="N279" s="782"/>
      <c r="O279" s="782"/>
      <c r="P279" s="782"/>
      <c r="Q279" s="782"/>
      <c r="R279" s="782"/>
      <c r="S279" s="782"/>
      <c r="T279" s="782"/>
      <c r="U279" s="782"/>
      <c r="V279" s="782"/>
      <c r="W279" s="782"/>
      <c r="X279" s="782"/>
      <c r="Y279" s="782"/>
      <c r="Z279" s="782"/>
      <c r="AA279" s="782"/>
      <c r="AB279" s="782"/>
      <c r="AC279" s="782"/>
      <c r="AD279" s="782"/>
      <c r="AE279" s="782"/>
      <c r="AF279" s="782"/>
    </row>
    <row r="280" spans="1:32" hidden="1">
      <c r="A280" s="782" t="e">
        <f>'[12]Diag msg 2'!A61</f>
        <v>#REF!</v>
      </c>
      <c r="B280" s="782"/>
      <c r="C280" s="990" t="e">
        <f>'[12]Diag msg 2'!C61</f>
        <v>#REF!</v>
      </c>
      <c r="D280" s="990"/>
      <c r="E280" s="990"/>
      <c r="F280" s="990"/>
      <c r="G280" s="991" t="e">
        <f>'[12]Diag msg 2'!D61</f>
        <v>#REF!</v>
      </c>
      <c r="H280" s="992" t="e">
        <f>'[12]Diag msg 2'!E61</f>
        <v>#REF!</v>
      </c>
      <c r="I280" s="782"/>
      <c r="J280" s="782"/>
      <c r="K280" s="782"/>
      <c r="L280" s="782"/>
      <c r="M280" s="782"/>
      <c r="N280" s="782"/>
      <c r="O280" s="782"/>
      <c r="P280" s="782"/>
      <c r="Q280" s="782"/>
      <c r="R280" s="782"/>
      <c r="S280" s="782"/>
      <c r="T280" s="782"/>
      <c r="U280" s="782"/>
      <c r="V280" s="782"/>
      <c r="W280" s="782"/>
      <c r="X280" s="782"/>
      <c r="Y280" s="782"/>
      <c r="Z280" s="782"/>
      <c r="AA280" s="782"/>
      <c r="AB280" s="782"/>
      <c r="AC280" s="782"/>
      <c r="AD280" s="782"/>
      <c r="AE280" s="782"/>
      <c r="AF280" s="782"/>
    </row>
    <row r="281" spans="1:32" hidden="1">
      <c r="A281" s="782" t="e">
        <f>'[12]Diag msg 2'!A62</f>
        <v>#REF!</v>
      </c>
      <c r="B281" s="782"/>
      <c r="C281" s="987" t="e">
        <f>'[12]Diag msg 2'!C62</f>
        <v>#REF!</v>
      </c>
      <c r="D281" s="987"/>
      <c r="E281" s="987"/>
      <c r="F281" s="987"/>
      <c r="G281" s="897" t="e">
        <f>'[12]Diag msg 2'!D62</f>
        <v>#REF!</v>
      </c>
      <c r="H281" s="989" t="e">
        <f>'[12]Diag msg 2'!E62</f>
        <v>#REF!</v>
      </c>
      <c r="I281" s="782"/>
      <c r="J281" s="782"/>
      <c r="K281" s="782"/>
      <c r="L281" s="782"/>
      <c r="M281" s="782"/>
      <c r="N281" s="782"/>
      <c r="O281" s="782"/>
      <c r="P281" s="782"/>
      <c r="Q281" s="782"/>
      <c r="R281" s="782"/>
      <c r="S281" s="782"/>
      <c r="T281" s="782"/>
      <c r="U281" s="782"/>
      <c r="V281" s="782"/>
      <c r="W281" s="782"/>
      <c r="X281" s="782"/>
      <c r="Y281" s="782"/>
      <c r="Z281" s="782"/>
      <c r="AA281" s="782"/>
      <c r="AB281" s="782"/>
      <c r="AC281" s="782"/>
      <c r="AD281" s="782"/>
      <c r="AE281" s="782"/>
      <c r="AF281" s="782"/>
    </row>
    <row r="282" spans="1:32" hidden="1">
      <c r="A282" s="782" t="e">
        <f>'[12]Diag msg 2'!A63</f>
        <v>#REF!</v>
      </c>
      <c r="B282" s="782"/>
      <c r="C282" s="987" t="e">
        <f>'[12]Diag msg 2'!C63</f>
        <v>#REF!</v>
      </c>
      <c r="D282" s="987"/>
      <c r="E282" s="987"/>
      <c r="F282" s="987"/>
      <c r="G282" s="897" t="e">
        <f>'[12]Diag msg 2'!D63</f>
        <v>#REF!</v>
      </c>
      <c r="H282" s="989" t="e">
        <f>'[12]Diag msg 2'!E63</f>
        <v>#REF!</v>
      </c>
      <c r="I282" s="782"/>
      <c r="J282" s="782"/>
      <c r="K282" s="782"/>
      <c r="L282" s="782"/>
      <c r="M282" s="782"/>
      <c r="N282" s="782"/>
      <c r="O282" s="782"/>
      <c r="P282" s="782"/>
      <c r="Q282" s="782"/>
      <c r="R282" s="782"/>
      <c r="S282" s="782"/>
      <c r="T282" s="782"/>
      <c r="U282" s="782"/>
      <c r="V282" s="782"/>
      <c r="W282" s="782"/>
      <c r="X282" s="782"/>
      <c r="Y282" s="782"/>
      <c r="Z282" s="782"/>
      <c r="AA282" s="782"/>
      <c r="AB282" s="782"/>
      <c r="AC282" s="782"/>
      <c r="AD282" s="782"/>
      <c r="AE282" s="782"/>
      <c r="AF282" s="782"/>
    </row>
    <row r="283" spans="1:32" hidden="1">
      <c r="A283" s="782" t="e">
        <f>'[12]Diag msg 2'!A64</f>
        <v>#REF!</v>
      </c>
      <c r="B283" s="782"/>
      <c r="C283" s="987" t="e">
        <f>'[12]Diag msg 2'!C64</f>
        <v>#REF!</v>
      </c>
      <c r="D283" s="987"/>
      <c r="E283" s="987"/>
      <c r="F283" s="987"/>
      <c r="G283" s="897" t="e">
        <f>'[12]Diag msg 2'!D64</f>
        <v>#REF!</v>
      </c>
      <c r="H283" s="989" t="e">
        <f>'[12]Diag msg 2'!E64</f>
        <v>#REF!</v>
      </c>
      <c r="I283" s="782"/>
      <c r="J283" s="782"/>
      <c r="K283" s="782"/>
      <c r="L283" s="782"/>
      <c r="M283" s="782"/>
      <c r="N283" s="782"/>
      <c r="O283" s="782"/>
      <c r="P283" s="782"/>
      <c r="Q283" s="782"/>
      <c r="R283" s="782"/>
      <c r="S283" s="782"/>
      <c r="T283" s="782"/>
      <c r="U283" s="782"/>
      <c r="V283" s="782"/>
      <c r="W283" s="782"/>
      <c r="X283" s="782"/>
      <c r="Y283" s="782"/>
      <c r="Z283" s="782"/>
      <c r="AA283" s="782"/>
      <c r="AB283" s="782"/>
      <c r="AC283" s="782"/>
      <c r="AD283" s="782"/>
      <c r="AE283" s="782"/>
      <c r="AF283" s="782"/>
    </row>
    <row r="284" spans="1:32" hidden="1">
      <c r="A284" s="782" t="e">
        <f>'[12]Diag msg 2'!A65</f>
        <v>#REF!</v>
      </c>
      <c r="B284" s="782"/>
      <c r="C284" s="987" t="e">
        <f>'[12]Diag msg 2'!C65</f>
        <v>#REF!</v>
      </c>
      <c r="D284" s="987"/>
      <c r="E284" s="987"/>
      <c r="F284" s="987"/>
      <c r="G284" s="897" t="e">
        <f>'[12]Diag msg 2'!D65</f>
        <v>#REF!</v>
      </c>
      <c r="H284" s="989" t="e">
        <f>'[12]Diag msg 2'!E65</f>
        <v>#REF!</v>
      </c>
      <c r="I284" s="782"/>
      <c r="J284" s="782"/>
      <c r="K284" s="782"/>
      <c r="L284" s="782"/>
      <c r="M284" s="782"/>
      <c r="N284" s="782"/>
      <c r="O284" s="782"/>
      <c r="P284" s="782"/>
      <c r="Q284" s="782"/>
      <c r="R284" s="782"/>
      <c r="S284" s="782"/>
      <c r="T284" s="782"/>
      <c r="U284" s="782"/>
      <c r="V284" s="782"/>
      <c r="W284" s="782"/>
      <c r="X284" s="782"/>
      <c r="Y284" s="782"/>
      <c r="Z284" s="782"/>
      <c r="AA284" s="782"/>
      <c r="AB284" s="782"/>
      <c r="AC284" s="782"/>
      <c r="AD284" s="782"/>
      <c r="AE284" s="782"/>
      <c r="AF284" s="782"/>
    </row>
    <row r="285" spans="1:32" hidden="1">
      <c r="A285" s="782" t="e">
        <f>'[12]Diag msg 2'!A66</f>
        <v>#REF!</v>
      </c>
      <c r="B285" s="782"/>
      <c r="C285" s="990" t="e">
        <f>'[12]Diag msg 2'!C66</f>
        <v>#REF!</v>
      </c>
      <c r="D285" s="990"/>
      <c r="E285" s="990"/>
      <c r="F285" s="990"/>
      <c r="G285" s="991" t="e">
        <f>'[12]Diag msg 2'!D66</f>
        <v>#REF!</v>
      </c>
      <c r="H285" s="992" t="e">
        <f>'[12]Diag msg 2'!E66</f>
        <v>#REF!</v>
      </c>
      <c r="I285" s="782"/>
      <c r="J285" s="782"/>
      <c r="K285" s="782"/>
      <c r="L285" s="782"/>
      <c r="M285" s="782"/>
      <c r="N285" s="782"/>
      <c r="O285" s="782"/>
      <c r="P285" s="782"/>
      <c r="Q285" s="782"/>
      <c r="R285" s="782"/>
      <c r="S285" s="782"/>
      <c r="T285" s="782"/>
      <c r="U285" s="782"/>
      <c r="V285" s="782"/>
      <c r="W285" s="782"/>
      <c r="X285" s="782"/>
      <c r="Y285" s="782"/>
      <c r="Z285" s="782"/>
      <c r="AA285" s="782"/>
      <c r="AB285" s="782"/>
      <c r="AC285" s="782"/>
      <c r="AD285" s="782"/>
      <c r="AE285" s="782"/>
      <c r="AF285" s="782"/>
    </row>
    <row r="286" spans="1:32" hidden="1">
      <c r="A286" s="782" t="e">
        <f>'[12]Diag msg 2'!A67</f>
        <v>#REF!</v>
      </c>
      <c r="B286" s="782"/>
      <c r="C286" s="990" t="e">
        <f>'[12]Diag msg 2'!C67</f>
        <v>#REF!</v>
      </c>
      <c r="D286" s="990"/>
      <c r="E286" s="990"/>
      <c r="F286" s="990"/>
      <c r="G286" s="991" t="e">
        <f>'[12]Diag msg 2'!D67</f>
        <v>#REF!</v>
      </c>
      <c r="H286" s="992" t="e">
        <f>'[12]Diag msg 2'!E67</f>
        <v>#REF!</v>
      </c>
      <c r="I286" s="782"/>
      <c r="J286" s="782"/>
      <c r="K286" s="782"/>
      <c r="L286" s="782"/>
      <c r="M286" s="782"/>
      <c r="N286" s="782"/>
      <c r="O286" s="782"/>
      <c r="P286" s="782"/>
      <c r="Q286" s="782"/>
      <c r="R286" s="782"/>
      <c r="S286" s="782"/>
      <c r="T286" s="782"/>
      <c r="U286" s="782"/>
      <c r="V286" s="782"/>
      <c r="W286" s="782"/>
      <c r="X286" s="782"/>
      <c r="Y286" s="782"/>
      <c r="Z286" s="782"/>
      <c r="AA286" s="782"/>
      <c r="AB286" s="782"/>
      <c r="AC286" s="782"/>
      <c r="AD286" s="782"/>
      <c r="AE286" s="782"/>
      <c r="AF286" s="782"/>
    </row>
    <row r="287" spans="1:32" hidden="1">
      <c r="A287" s="782" t="e">
        <f>'[12]Diag msg 2'!A68</f>
        <v>#REF!</v>
      </c>
      <c r="B287" s="782"/>
      <c r="C287" s="990" t="e">
        <f>'[12]Diag msg 2'!C68</f>
        <v>#REF!</v>
      </c>
      <c r="D287" s="990"/>
      <c r="E287" s="990"/>
      <c r="F287" s="990"/>
      <c r="G287" s="991" t="e">
        <f>'[12]Diag msg 2'!D68</f>
        <v>#REF!</v>
      </c>
      <c r="H287" s="992" t="e">
        <f>'[12]Diag msg 2'!E68</f>
        <v>#REF!</v>
      </c>
      <c r="I287" s="782"/>
      <c r="J287" s="782"/>
      <c r="K287" s="782"/>
      <c r="L287" s="782"/>
      <c r="M287" s="782"/>
      <c r="N287" s="782"/>
      <c r="O287" s="782"/>
      <c r="P287" s="782"/>
      <c r="Q287" s="782"/>
      <c r="R287" s="782"/>
      <c r="S287" s="782"/>
      <c r="T287" s="782"/>
      <c r="U287" s="782"/>
      <c r="V287" s="782"/>
      <c r="W287" s="782"/>
      <c r="X287" s="782"/>
      <c r="Y287" s="782"/>
      <c r="Z287" s="782"/>
      <c r="AA287" s="782"/>
      <c r="AB287" s="782"/>
      <c r="AC287" s="782"/>
      <c r="AD287" s="782"/>
      <c r="AE287" s="782"/>
      <c r="AF287" s="782"/>
    </row>
    <row r="288" spans="1:32" hidden="1">
      <c r="A288" s="782" t="e">
        <f>'[12]Diag msg 2'!A69</f>
        <v>#REF!</v>
      </c>
      <c r="B288" s="782"/>
      <c r="C288" s="990" t="e">
        <f>'[12]Diag msg 2'!C69</f>
        <v>#REF!</v>
      </c>
      <c r="D288" s="990"/>
      <c r="E288" s="990"/>
      <c r="F288" s="990"/>
      <c r="G288" s="991" t="e">
        <f>'[12]Diag msg 2'!D69</f>
        <v>#REF!</v>
      </c>
      <c r="H288" s="992" t="e">
        <f>'[12]Diag msg 2'!E69</f>
        <v>#REF!</v>
      </c>
      <c r="I288" s="782"/>
      <c r="J288" s="782"/>
      <c r="K288" s="782"/>
      <c r="L288" s="782"/>
      <c r="M288" s="782"/>
      <c r="N288" s="782"/>
      <c r="O288" s="782"/>
      <c r="P288" s="782"/>
      <c r="Q288" s="782"/>
      <c r="R288" s="782"/>
      <c r="S288" s="782"/>
      <c r="T288" s="782"/>
      <c r="U288" s="782"/>
      <c r="V288" s="782"/>
      <c r="W288" s="782"/>
      <c r="X288" s="782"/>
      <c r="Y288" s="782"/>
      <c r="Z288" s="782"/>
      <c r="AA288" s="782"/>
      <c r="AB288" s="782"/>
      <c r="AC288" s="782"/>
      <c r="AD288" s="782"/>
      <c r="AE288" s="782"/>
      <c r="AF288" s="782"/>
    </row>
    <row r="289" spans="1:32" hidden="1">
      <c r="A289" s="782" t="e">
        <f>'[12]Diag msg 2'!A70</f>
        <v>#REF!</v>
      </c>
      <c r="B289" s="782"/>
      <c r="C289" s="987" t="e">
        <f>'[12]Diag msg 2'!C70</f>
        <v>#REF!</v>
      </c>
      <c r="D289" s="987"/>
      <c r="E289" s="987"/>
      <c r="F289" s="987"/>
      <c r="G289" s="897" t="e">
        <f>'[12]Diag msg 2'!D70</f>
        <v>#REF!</v>
      </c>
      <c r="H289" s="989" t="e">
        <f>'[12]Diag msg 2'!E70</f>
        <v>#REF!</v>
      </c>
      <c r="I289" s="782"/>
      <c r="J289" s="782"/>
      <c r="K289" s="782"/>
      <c r="L289" s="782"/>
      <c r="M289" s="782"/>
      <c r="N289" s="782"/>
      <c r="O289" s="782"/>
      <c r="P289" s="782"/>
      <c r="Q289" s="782"/>
      <c r="R289" s="782"/>
      <c r="S289" s="782"/>
      <c r="T289" s="782"/>
      <c r="U289" s="782"/>
      <c r="V289" s="782"/>
      <c r="W289" s="782"/>
      <c r="X289" s="782"/>
      <c r="Y289" s="782"/>
      <c r="Z289" s="782"/>
      <c r="AA289" s="782"/>
      <c r="AB289" s="782"/>
      <c r="AC289" s="782"/>
      <c r="AD289" s="782"/>
      <c r="AE289" s="782"/>
      <c r="AF289" s="782"/>
    </row>
    <row r="290" spans="1:32" hidden="1">
      <c r="A290" s="782" t="e">
        <f>'[12]Diag msg 2'!A71</f>
        <v>#REF!</v>
      </c>
      <c r="B290" s="782"/>
      <c r="C290" s="987" t="e">
        <f>'[12]Diag msg 2'!C71</f>
        <v>#REF!</v>
      </c>
      <c r="D290" s="987"/>
      <c r="E290" s="987"/>
      <c r="F290" s="987"/>
      <c r="G290" s="897" t="e">
        <f>'[12]Diag msg 2'!D71</f>
        <v>#REF!</v>
      </c>
      <c r="H290" s="989" t="e">
        <f>'[12]Diag msg 2'!E71</f>
        <v>#REF!</v>
      </c>
      <c r="I290" s="782"/>
      <c r="J290" s="782"/>
      <c r="K290" s="782"/>
      <c r="L290" s="782"/>
      <c r="M290" s="782"/>
      <c r="N290" s="782"/>
      <c r="O290" s="782"/>
      <c r="P290" s="782"/>
      <c r="Q290" s="782"/>
      <c r="R290" s="782"/>
      <c r="S290" s="782"/>
      <c r="T290" s="782"/>
      <c r="U290" s="782"/>
      <c r="V290" s="782"/>
      <c r="W290" s="782"/>
      <c r="X290" s="782"/>
      <c r="Y290" s="782"/>
      <c r="Z290" s="782"/>
      <c r="AA290" s="782"/>
      <c r="AB290" s="782"/>
      <c r="AC290" s="782"/>
      <c r="AD290" s="782"/>
      <c r="AE290" s="782"/>
      <c r="AF290" s="782"/>
    </row>
    <row r="291" spans="1:32" hidden="1">
      <c r="A291" s="782" t="e">
        <f>'[12]Diag msg 2'!A72</f>
        <v>#REF!</v>
      </c>
      <c r="B291" s="782"/>
      <c r="C291" s="987" t="e">
        <f>'[12]Diag msg 2'!C72</f>
        <v>#REF!</v>
      </c>
      <c r="D291" s="987"/>
      <c r="E291" s="987"/>
      <c r="F291" s="987"/>
      <c r="G291" s="897" t="e">
        <f>'[12]Diag msg 2'!D72</f>
        <v>#REF!</v>
      </c>
      <c r="H291" s="989" t="e">
        <f>'[12]Diag msg 2'!E72</f>
        <v>#REF!</v>
      </c>
      <c r="I291" s="782"/>
      <c r="J291" s="782"/>
      <c r="K291" s="782"/>
      <c r="L291" s="782"/>
      <c r="M291" s="782"/>
      <c r="N291" s="782"/>
      <c r="O291" s="782"/>
      <c r="P291" s="782"/>
      <c r="Q291" s="782"/>
      <c r="R291" s="782"/>
      <c r="S291" s="782"/>
      <c r="T291" s="782"/>
      <c r="U291" s="782"/>
      <c r="V291" s="782"/>
      <c r="W291" s="782"/>
      <c r="X291" s="782"/>
      <c r="Y291" s="782"/>
      <c r="Z291" s="782"/>
      <c r="AA291" s="782"/>
      <c r="AB291" s="782"/>
      <c r="AC291" s="782"/>
      <c r="AD291" s="782"/>
      <c r="AE291" s="782"/>
      <c r="AF291" s="782"/>
    </row>
    <row r="292" spans="1:32" hidden="1">
      <c r="A292" s="782" t="e">
        <f>'[12]Diag msg 2'!A73</f>
        <v>#REF!</v>
      </c>
      <c r="B292" s="782"/>
      <c r="C292" s="987" t="e">
        <f>'[12]Diag msg 2'!C73</f>
        <v>#REF!</v>
      </c>
      <c r="D292" s="987"/>
      <c r="E292" s="987"/>
      <c r="F292" s="987"/>
      <c r="G292" s="897" t="e">
        <f>'[12]Diag msg 2'!D73</f>
        <v>#REF!</v>
      </c>
      <c r="H292" s="989" t="e">
        <f>'[12]Diag msg 2'!E73</f>
        <v>#REF!</v>
      </c>
      <c r="I292" s="782"/>
      <c r="J292" s="782"/>
      <c r="K292" s="782"/>
      <c r="L292" s="782"/>
      <c r="M292" s="782"/>
      <c r="N292" s="782"/>
      <c r="O292" s="782"/>
      <c r="P292" s="782"/>
      <c r="Q292" s="782"/>
      <c r="R292" s="782"/>
      <c r="S292" s="782"/>
      <c r="T292" s="782"/>
      <c r="U292" s="782"/>
      <c r="V292" s="782"/>
      <c r="W292" s="782"/>
      <c r="X292" s="782"/>
      <c r="Y292" s="782"/>
      <c r="Z292" s="782"/>
      <c r="AA292" s="782"/>
      <c r="AB292" s="782"/>
      <c r="AC292" s="782"/>
      <c r="AD292" s="782"/>
      <c r="AE292" s="782"/>
      <c r="AF292" s="782"/>
    </row>
    <row r="293" spans="1:32" hidden="1">
      <c r="A293" s="782" t="e">
        <f>'[12]Diag msg 2'!A74</f>
        <v>#REF!</v>
      </c>
      <c r="B293" s="782"/>
      <c r="C293" s="990" t="e">
        <f>'[12]Diag msg 2'!C74</f>
        <v>#REF!</v>
      </c>
      <c r="D293" s="990"/>
      <c r="E293" s="990"/>
      <c r="F293" s="990"/>
      <c r="G293" s="991" t="e">
        <f>'[12]Diag msg 2'!D74</f>
        <v>#REF!</v>
      </c>
      <c r="H293" s="992" t="e">
        <f>'[12]Diag msg 2'!E74</f>
        <v>#REF!</v>
      </c>
      <c r="I293" s="782"/>
      <c r="J293" s="782"/>
      <c r="K293" s="782"/>
      <c r="L293" s="782"/>
      <c r="M293" s="782"/>
      <c r="N293" s="782"/>
      <c r="O293" s="782"/>
      <c r="P293" s="782"/>
      <c r="Q293" s="782"/>
      <c r="R293" s="782"/>
      <c r="S293" s="782"/>
      <c r="T293" s="782"/>
      <c r="U293" s="782"/>
      <c r="V293" s="782"/>
      <c r="W293" s="782"/>
      <c r="X293" s="782"/>
      <c r="Y293" s="782"/>
      <c r="Z293" s="782"/>
      <c r="AA293" s="782"/>
      <c r="AB293" s="782"/>
      <c r="AC293" s="782"/>
      <c r="AD293" s="782"/>
      <c r="AE293" s="782"/>
      <c r="AF293" s="782"/>
    </row>
    <row r="294" spans="1:32" hidden="1">
      <c r="A294" s="782" t="e">
        <f>'[12]Diag msg 2'!A75</f>
        <v>#REF!</v>
      </c>
      <c r="B294" s="782"/>
      <c r="C294" s="990" t="e">
        <f>'[12]Diag msg 2'!C75</f>
        <v>#REF!</v>
      </c>
      <c r="D294" s="990"/>
      <c r="E294" s="990"/>
      <c r="F294" s="990"/>
      <c r="G294" s="991" t="e">
        <f>'[12]Diag msg 2'!D75</f>
        <v>#REF!</v>
      </c>
      <c r="H294" s="992" t="e">
        <f>'[12]Diag msg 2'!E75</f>
        <v>#REF!</v>
      </c>
      <c r="I294" s="782"/>
      <c r="J294" s="782"/>
      <c r="K294" s="782"/>
      <c r="L294" s="782"/>
      <c r="M294" s="782"/>
      <c r="N294" s="782"/>
      <c r="O294" s="782"/>
      <c r="P294" s="782"/>
      <c r="Q294" s="782"/>
      <c r="R294" s="782"/>
      <c r="S294" s="782"/>
      <c r="T294" s="782"/>
      <c r="U294" s="782"/>
      <c r="V294" s="782"/>
      <c r="W294" s="782"/>
      <c r="X294" s="782"/>
      <c r="Y294" s="782"/>
      <c r="Z294" s="782"/>
      <c r="AA294" s="782"/>
      <c r="AB294" s="782"/>
      <c r="AC294" s="782"/>
      <c r="AD294" s="782"/>
      <c r="AE294" s="782"/>
      <c r="AF294" s="782"/>
    </row>
    <row r="295" spans="1:32" hidden="1">
      <c r="A295" s="782" t="e">
        <f>'[12]Diag msg 2'!A76</f>
        <v>#REF!</v>
      </c>
      <c r="B295" s="782"/>
      <c r="C295" s="990" t="e">
        <f>'[12]Diag msg 2'!C76</f>
        <v>#REF!</v>
      </c>
      <c r="D295" s="990"/>
      <c r="E295" s="990"/>
      <c r="F295" s="990"/>
      <c r="G295" s="991" t="e">
        <f>'[12]Diag msg 2'!D76</f>
        <v>#REF!</v>
      </c>
      <c r="H295" s="992" t="e">
        <f>'[12]Diag msg 2'!E76</f>
        <v>#REF!</v>
      </c>
      <c r="I295" s="782"/>
      <c r="J295" s="782"/>
      <c r="K295" s="782"/>
      <c r="L295" s="782"/>
      <c r="M295" s="782"/>
      <c r="N295" s="782"/>
      <c r="O295" s="782"/>
      <c r="P295" s="782"/>
      <c r="Q295" s="782"/>
      <c r="R295" s="782"/>
      <c r="S295" s="782"/>
      <c r="T295" s="782"/>
      <c r="U295" s="782"/>
      <c r="V295" s="782"/>
      <c r="W295" s="782"/>
      <c r="X295" s="782"/>
      <c r="Y295" s="782"/>
      <c r="Z295" s="782"/>
      <c r="AA295" s="782"/>
      <c r="AB295" s="782"/>
      <c r="AC295" s="782"/>
      <c r="AD295" s="782"/>
      <c r="AE295" s="782"/>
      <c r="AF295" s="782"/>
    </row>
    <row r="296" spans="1:32" hidden="1">
      <c r="A296" s="782" t="e">
        <f>'[12]Diag msg 2'!A77</f>
        <v>#REF!</v>
      </c>
      <c r="B296" s="782"/>
      <c r="C296" s="990" t="e">
        <f>'[12]Diag msg 2'!C77</f>
        <v>#REF!</v>
      </c>
      <c r="D296" s="990"/>
      <c r="E296" s="990"/>
      <c r="F296" s="990"/>
      <c r="G296" s="991" t="e">
        <f>'[12]Diag msg 2'!D77</f>
        <v>#REF!</v>
      </c>
      <c r="H296" s="992" t="e">
        <f>'[12]Diag msg 2'!E77</f>
        <v>#REF!</v>
      </c>
      <c r="I296" s="782"/>
      <c r="J296" s="782"/>
      <c r="K296" s="782"/>
      <c r="L296" s="782"/>
      <c r="M296" s="782"/>
      <c r="N296" s="782"/>
      <c r="O296" s="782"/>
      <c r="P296" s="782"/>
      <c r="Q296" s="782"/>
      <c r="R296" s="782"/>
      <c r="S296" s="782"/>
      <c r="T296" s="782"/>
      <c r="U296" s="782"/>
      <c r="V296" s="782"/>
      <c r="W296" s="782"/>
      <c r="X296" s="782"/>
      <c r="Y296" s="782"/>
      <c r="Z296" s="782"/>
      <c r="AA296" s="782"/>
      <c r="AB296" s="782"/>
      <c r="AC296" s="782"/>
      <c r="AD296" s="782"/>
      <c r="AE296" s="782"/>
      <c r="AF296" s="782"/>
    </row>
    <row r="297" spans="1:32" hidden="1">
      <c r="A297" s="782" t="e">
        <f>'[12]Diag msg 2'!A78</f>
        <v>#REF!</v>
      </c>
      <c r="B297" s="782"/>
      <c r="C297" s="987" t="e">
        <f>'[12]Diag msg 2'!C78</f>
        <v>#REF!</v>
      </c>
      <c r="D297" s="987"/>
      <c r="E297" s="987"/>
      <c r="F297" s="987"/>
      <c r="G297" s="897" t="e">
        <f>'[12]Diag msg 2'!D78</f>
        <v>#REF!</v>
      </c>
      <c r="H297" s="989" t="e">
        <f>'[12]Diag msg 2'!E78</f>
        <v>#REF!</v>
      </c>
      <c r="I297" s="782"/>
      <c r="J297" s="782"/>
      <c r="K297" s="782"/>
      <c r="L297" s="782"/>
      <c r="M297" s="782"/>
      <c r="N297" s="782"/>
      <c r="O297" s="782"/>
      <c r="P297" s="782"/>
      <c r="Q297" s="782"/>
      <c r="R297" s="782"/>
      <c r="S297" s="782"/>
      <c r="T297" s="782"/>
      <c r="U297" s="782"/>
      <c r="V297" s="782"/>
      <c r="W297" s="782"/>
      <c r="X297" s="782"/>
      <c r="Y297" s="782"/>
      <c r="Z297" s="782"/>
      <c r="AA297" s="782"/>
      <c r="AB297" s="782"/>
      <c r="AC297" s="782"/>
      <c r="AD297" s="782"/>
      <c r="AE297" s="782"/>
      <c r="AF297" s="782"/>
    </row>
    <row r="298" spans="1:32" hidden="1">
      <c r="A298" s="782" t="e">
        <f>'[12]Diag msg 2'!A79</f>
        <v>#REF!</v>
      </c>
      <c r="B298" s="782"/>
      <c r="C298" s="987" t="e">
        <f>'[12]Diag msg 2'!C79</f>
        <v>#REF!</v>
      </c>
      <c r="D298" s="987"/>
      <c r="E298" s="987"/>
      <c r="F298" s="987"/>
      <c r="G298" s="897" t="e">
        <f>'[12]Diag msg 2'!D79</f>
        <v>#REF!</v>
      </c>
      <c r="H298" s="989" t="e">
        <f>'[12]Diag msg 2'!E79</f>
        <v>#REF!</v>
      </c>
      <c r="I298" s="782"/>
      <c r="J298" s="782"/>
      <c r="K298" s="782"/>
      <c r="L298" s="782"/>
      <c r="M298" s="782"/>
      <c r="N298" s="782"/>
      <c r="O298" s="782"/>
      <c r="P298" s="782"/>
      <c r="Q298" s="782"/>
      <c r="R298" s="782"/>
      <c r="S298" s="782"/>
      <c r="T298" s="782"/>
      <c r="U298" s="782"/>
      <c r="V298" s="782"/>
      <c r="W298" s="782"/>
      <c r="X298" s="782"/>
      <c r="Y298" s="782"/>
      <c r="Z298" s="782"/>
      <c r="AA298" s="782"/>
      <c r="AB298" s="782"/>
      <c r="AC298" s="782"/>
      <c r="AD298" s="782"/>
      <c r="AE298" s="782"/>
      <c r="AF298" s="782"/>
    </row>
    <row r="299" spans="1:32" hidden="1">
      <c r="A299" s="782" t="e">
        <f>'[12]Diag msg 2'!A80</f>
        <v>#REF!</v>
      </c>
      <c r="B299" s="782"/>
      <c r="C299" s="987" t="e">
        <f>'[12]Diag msg 2'!C80</f>
        <v>#REF!</v>
      </c>
      <c r="D299" s="987"/>
      <c r="E299" s="987"/>
      <c r="F299" s="987"/>
      <c r="G299" s="897" t="e">
        <f>'[12]Diag msg 2'!D80</f>
        <v>#REF!</v>
      </c>
      <c r="H299" s="989" t="e">
        <f>'[12]Diag msg 2'!E80</f>
        <v>#REF!</v>
      </c>
      <c r="I299" s="782"/>
      <c r="J299" s="782"/>
      <c r="K299" s="782"/>
      <c r="L299" s="782"/>
      <c r="M299" s="782"/>
      <c r="N299" s="782"/>
      <c r="O299" s="782"/>
      <c r="P299" s="782"/>
      <c r="Q299" s="782"/>
      <c r="R299" s="782"/>
      <c r="S299" s="782"/>
      <c r="T299" s="782"/>
      <c r="U299" s="782"/>
      <c r="V299" s="782"/>
      <c r="W299" s="782"/>
      <c r="X299" s="782"/>
      <c r="Y299" s="782"/>
      <c r="Z299" s="782"/>
      <c r="AA299" s="782"/>
      <c r="AB299" s="782"/>
      <c r="AC299" s="782"/>
      <c r="AD299" s="782"/>
      <c r="AE299" s="782"/>
      <c r="AF299" s="782"/>
    </row>
    <row r="300" spans="1:32" hidden="1">
      <c r="A300" s="782" t="e">
        <f>'[12]Diag msg 2'!A81</f>
        <v>#REF!</v>
      </c>
      <c r="B300" s="782"/>
      <c r="C300" s="987" t="e">
        <f>'[12]Diag msg 2'!C81</f>
        <v>#REF!</v>
      </c>
      <c r="D300" s="987"/>
      <c r="E300" s="987"/>
      <c r="F300" s="987"/>
      <c r="G300" s="897" t="e">
        <f>'[12]Diag msg 2'!D81</f>
        <v>#REF!</v>
      </c>
      <c r="H300" s="989" t="e">
        <f>'[12]Diag msg 2'!E81</f>
        <v>#REF!</v>
      </c>
      <c r="I300" s="782"/>
      <c r="J300" s="782"/>
      <c r="K300" s="782"/>
      <c r="L300" s="782"/>
      <c r="M300" s="782"/>
      <c r="N300" s="782"/>
      <c r="O300" s="782"/>
      <c r="P300" s="782"/>
      <c r="Q300" s="782"/>
      <c r="R300" s="782"/>
      <c r="S300" s="782"/>
      <c r="T300" s="782"/>
      <c r="U300" s="782"/>
      <c r="V300" s="782"/>
      <c r="W300" s="782"/>
      <c r="X300" s="782"/>
      <c r="Y300" s="782"/>
      <c r="Z300" s="782"/>
      <c r="AA300" s="782"/>
      <c r="AB300" s="782"/>
      <c r="AC300" s="782"/>
      <c r="AD300" s="782"/>
      <c r="AE300" s="782"/>
      <c r="AF300" s="782"/>
    </row>
    <row r="301" spans="1:32" hidden="1">
      <c r="A301" s="782" t="e">
        <f>'[12]Diag msg 2'!A82</f>
        <v>#REF!</v>
      </c>
      <c r="B301" s="782"/>
      <c r="C301" s="990" t="e">
        <f>'[12]Diag msg 2'!C82</f>
        <v>#REF!</v>
      </c>
      <c r="D301" s="990"/>
      <c r="E301" s="990"/>
      <c r="F301" s="990"/>
      <c r="G301" s="991" t="e">
        <f>'[12]Diag msg 2'!D82</f>
        <v>#REF!</v>
      </c>
      <c r="H301" s="992" t="e">
        <f>'[12]Diag msg 2'!E82</f>
        <v>#REF!</v>
      </c>
      <c r="I301" s="782"/>
      <c r="J301" s="782"/>
      <c r="K301" s="782"/>
      <c r="L301" s="782"/>
      <c r="M301" s="782"/>
      <c r="N301" s="782"/>
      <c r="O301" s="782"/>
      <c r="P301" s="782"/>
      <c r="Q301" s="782"/>
      <c r="R301" s="782"/>
      <c r="S301" s="782"/>
      <c r="T301" s="782"/>
      <c r="U301" s="782"/>
      <c r="V301" s="782"/>
      <c r="W301" s="782"/>
      <c r="X301" s="782"/>
      <c r="Y301" s="782"/>
      <c r="Z301" s="782"/>
      <c r="AA301" s="782"/>
      <c r="AB301" s="782"/>
      <c r="AC301" s="782"/>
      <c r="AD301" s="782"/>
      <c r="AE301" s="782"/>
      <c r="AF301" s="782"/>
    </row>
    <row r="302" spans="1:32" hidden="1">
      <c r="A302" s="782" t="e">
        <f>'[12]Diag msg 2'!A83</f>
        <v>#REF!</v>
      </c>
      <c r="B302" s="782"/>
      <c r="C302" s="990" t="e">
        <f>'[12]Diag msg 2'!C83</f>
        <v>#REF!</v>
      </c>
      <c r="D302" s="990"/>
      <c r="E302" s="990"/>
      <c r="F302" s="990"/>
      <c r="G302" s="991" t="e">
        <f>'[12]Diag msg 2'!D83</f>
        <v>#REF!</v>
      </c>
      <c r="H302" s="992" t="e">
        <f>'[12]Diag msg 2'!E83</f>
        <v>#REF!</v>
      </c>
      <c r="I302" s="782"/>
      <c r="J302" s="782"/>
      <c r="K302" s="782"/>
      <c r="L302" s="782"/>
      <c r="M302" s="782"/>
      <c r="N302" s="782"/>
      <c r="O302" s="782"/>
      <c r="P302" s="782"/>
      <c r="Q302" s="782"/>
      <c r="R302" s="782"/>
      <c r="S302" s="782"/>
      <c r="T302" s="782"/>
      <c r="U302" s="782"/>
      <c r="V302" s="782"/>
      <c r="W302" s="782"/>
      <c r="X302" s="782"/>
      <c r="Y302" s="782"/>
      <c r="Z302" s="782"/>
      <c r="AA302" s="782"/>
      <c r="AB302" s="782"/>
      <c r="AC302" s="782"/>
      <c r="AD302" s="782"/>
      <c r="AE302" s="782"/>
      <c r="AF302" s="782"/>
    </row>
    <row r="303" spans="1:32" hidden="1">
      <c r="A303" s="782" t="e">
        <f>'[12]Diag msg 2'!A84</f>
        <v>#REF!</v>
      </c>
      <c r="B303" s="782"/>
      <c r="C303" s="990" t="e">
        <f>'[12]Diag msg 2'!C84</f>
        <v>#REF!</v>
      </c>
      <c r="D303" s="990"/>
      <c r="E303" s="990"/>
      <c r="F303" s="990"/>
      <c r="G303" s="991" t="e">
        <f>'[12]Diag msg 2'!D84</f>
        <v>#REF!</v>
      </c>
      <c r="H303" s="992" t="e">
        <f>'[12]Diag msg 2'!E84</f>
        <v>#REF!</v>
      </c>
      <c r="I303" s="782"/>
      <c r="J303" s="782"/>
      <c r="K303" s="782"/>
      <c r="L303" s="782"/>
      <c r="M303" s="782"/>
      <c r="N303" s="782"/>
      <c r="O303" s="782"/>
      <c r="P303" s="782"/>
      <c r="Q303" s="782"/>
      <c r="R303" s="782"/>
      <c r="S303" s="782"/>
      <c r="T303" s="782"/>
      <c r="U303" s="782"/>
      <c r="V303" s="782"/>
      <c r="W303" s="782"/>
      <c r="X303" s="782"/>
      <c r="Y303" s="782"/>
      <c r="Z303" s="782"/>
      <c r="AA303" s="782"/>
      <c r="AB303" s="782"/>
      <c r="AC303" s="782"/>
      <c r="AD303" s="782"/>
      <c r="AE303" s="782"/>
      <c r="AF303" s="782"/>
    </row>
    <row r="304" spans="1:32" hidden="1">
      <c r="A304" s="782" t="e">
        <f>'[12]Diag msg 2'!A85</f>
        <v>#REF!</v>
      </c>
      <c r="B304" s="782"/>
      <c r="C304" s="990" t="e">
        <f>'[12]Diag msg 2'!C85</f>
        <v>#REF!</v>
      </c>
      <c r="D304" s="990"/>
      <c r="E304" s="990"/>
      <c r="F304" s="990"/>
      <c r="G304" s="991" t="e">
        <f>'[12]Diag msg 2'!D85</f>
        <v>#REF!</v>
      </c>
      <c r="H304" s="992" t="e">
        <f>'[12]Diag msg 2'!E85</f>
        <v>#REF!</v>
      </c>
      <c r="I304" s="782"/>
      <c r="J304" s="782"/>
      <c r="K304" s="782"/>
      <c r="L304" s="782"/>
      <c r="M304" s="782"/>
      <c r="N304" s="782"/>
      <c r="O304" s="782"/>
      <c r="P304" s="782"/>
      <c r="Q304" s="782"/>
      <c r="R304" s="782"/>
      <c r="S304" s="782"/>
      <c r="T304" s="782"/>
      <c r="U304" s="782"/>
      <c r="V304" s="782"/>
      <c r="W304" s="782"/>
      <c r="X304" s="782"/>
      <c r="Y304" s="782"/>
      <c r="Z304" s="782"/>
      <c r="AA304" s="782"/>
      <c r="AB304" s="782"/>
      <c r="AC304" s="782"/>
      <c r="AD304" s="782"/>
      <c r="AE304" s="782"/>
      <c r="AF304" s="782"/>
    </row>
    <row r="305" spans="1:32" hidden="1">
      <c r="A305" s="782" t="e">
        <f>'[12]Diag msg 2'!A86</f>
        <v>#REF!</v>
      </c>
      <c r="B305" s="782"/>
      <c r="C305" s="987" t="e">
        <f>'[12]Diag msg 2'!C86</f>
        <v>#REF!</v>
      </c>
      <c r="D305" s="987"/>
      <c r="E305" s="987"/>
      <c r="F305" s="987"/>
      <c r="G305" s="897" t="e">
        <f>'[12]Diag msg 2'!D86</f>
        <v>#REF!</v>
      </c>
      <c r="H305" s="989" t="e">
        <f>'[12]Diag msg 2'!E86</f>
        <v>#REF!</v>
      </c>
      <c r="I305" s="782"/>
      <c r="J305" s="782"/>
      <c r="K305" s="782"/>
      <c r="L305" s="782"/>
      <c r="M305" s="782"/>
      <c r="N305" s="782"/>
      <c r="O305" s="782"/>
      <c r="P305" s="782"/>
      <c r="Q305" s="782"/>
      <c r="R305" s="782"/>
      <c r="S305" s="782"/>
      <c r="T305" s="782"/>
      <c r="U305" s="782"/>
      <c r="V305" s="782"/>
      <c r="W305" s="782"/>
      <c r="X305" s="782"/>
      <c r="Y305" s="782"/>
      <c r="Z305" s="782"/>
      <c r="AA305" s="782"/>
      <c r="AB305" s="782"/>
      <c r="AC305" s="782"/>
      <c r="AD305" s="782"/>
      <c r="AE305" s="782"/>
      <c r="AF305" s="782"/>
    </row>
    <row r="306" spans="1:32" hidden="1">
      <c r="A306" s="782" t="e">
        <f>'[12]Diag msg 2'!A87</f>
        <v>#REF!</v>
      </c>
      <c r="B306" s="782"/>
      <c r="C306" s="987" t="e">
        <f>'[12]Diag msg 2'!C87</f>
        <v>#REF!</v>
      </c>
      <c r="D306" s="987"/>
      <c r="E306" s="987"/>
      <c r="F306" s="987"/>
      <c r="G306" s="897" t="e">
        <f>'[12]Diag msg 2'!D87</f>
        <v>#REF!</v>
      </c>
      <c r="H306" s="989" t="e">
        <f>'[12]Diag msg 2'!E87</f>
        <v>#REF!</v>
      </c>
      <c r="I306" s="782"/>
      <c r="J306" s="782"/>
      <c r="K306" s="782"/>
      <c r="L306" s="782"/>
      <c r="M306" s="782"/>
      <c r="N306" s="782"/>
      <c r="O306" s="782"/>
      <c r="P306" s="782"/>
      <c r="Q306" s="782"/>
      <c r="R306" s="782"/>
      <c r="S306" s="782"/>
      <c r="T306" s="782"/>
      <c r="U306" s="782"/>
      <c r="V306" s="782"/>
      <c r="W306" s="782"/>
      <c r="X306" s="782"/>
      <c r="Y306" s="782"/>
      <c r="Z306" s="782"/>
      <c r="AA306" s="782"/>
      <c r="AB306" s="782"/>
      <c r="AC306" s="782"/>
      <c r="AD306" s="782"/>
      <c r="AE306" s="782"/>
      <c r="AF306" s="782"/>
    </row>
    <row r="307" spans="1:32" hidden="1">
      <c r="A307" s="782" t="e">
        <f>'[12]Diag msg 2'!A88</f>
        <v>#REF!</v>
      </c>
      <c r="B307" s="782"/>
      <c r="C307" s="987" t="e">
        <f>'[12]Diag msg 2'!C88</f>
        <v>#REF!</v>
      </c>
      <c r="D307" s="987"/>
      <c r="E307" s="987"/>
      <c r="F307" s="987"/>
      <c r="G307" s="897" t="e">
        <f>'[12]Diag msg 2'!D88</f>
        <v>#REF!</v>
      </c>
      <c r="H307" s="989" t="e">
        <f>'[12]Diag msg 2'!E88</f>
        <v>#REF!</v>
      </c>
      <c r="I307" s="782"/>
      <c r="J307" s="782"/>
      <c r="K307" s="782"/>
      <c r="L307" s="782"/>
      <c r="M307" s="782"/>
      <c r="N307" s="782"/>
      <c r="O307" s="782"/>
      <c r="P307" s="782"/>
      <c r="Q307" s="782"/>
      <c r="R307" s="782"/>
      <c r="S307" s="782"/>
      <c r="T307" s="782"/>
      <c r="U307" s="782"/>
      <c r="V307" s="782"/>
      <c r="W307" s="782"/>
      <c r="X307" s="782"/>
      <c r="Y307" s="782"/>
      <c r="Z307" s="782"/>
      <c r="AA307" s="782"/>
      <c r="AB307" s="782"/>
      <c r="AC307" s="782"/>
      <c r="AD307" s="782"/>
      <c r="AE307" s="782"/>
      <c r="AF307" s="782"/>
    </row>
    <row r="308" spans="1:32" hidden="1">
      <c r="A308" s="782" t="e">
        <f>'[12]Diag msg 2'!A89</f>
        <v>#REF!</v>
      </c>
      <c r="B308" s="782"/>
      <c r="C308" s="987" t="e">
        <f>'[12]Diag msg 2'!C89</f>
        <v>#REF!</v>
      </c>
      <c r="D308" s="987"/>
      <c r="E308" s="987"/>
      <c r="F308" s="987"/>
      <c r="G308" s="897" t="e">
        <f>'[12]Diag msg 2'!D89</f>
        <v>#REF!</v>
      </c>
      <c r="H308" s="989" t="e">
        <f>'[12]Diag msg 2'!E89</f>
        <v>#REF!</v>
      </c>
      <c r="I308" s="782"/>
      <c r="J308" s="782"/>
      <c r="K308" s="782"/>
      <c r="L308" s="782"/>
      <c r="M308" s="782"/>
      <c r="N308" s="782"/>
      <c r="O308" s="782"/>
      <c r="P308" s="782"/>
      <c r="Q308" s="782"/>
      <c r="R308" s="782"/>
      <c r="S308" s="782"/>
      <c r="T308" s="782"/>
      <c r="U308" s="782"/>
      <c r="V308" s="782"/>
      <c r="W308" s="782"/>
      <c r="X308" s="782"/>
      <c r="Y308" s="782"/>
      <c r="Z308" s="782"/>
      <c r="AA308" s="782"/>
      <c r="AB308" s="782"/>
      <c r="AC308" s="782"/>
      <c r="AD308" s="782"/>
      <c r="AE308" s="782"/>
      <c r="AF308" s="782"/>
    </row>
    <row r="309" spans="1:32" hidden="1">
      <c r="A309" s="782" t="e">
        <f>'[12]Diag msg 2'!A90</f>
        <v>#REF!</v>
      </c>
      <c r="B309" s="782"/>
      <c r="C309" s="987" t="e">
        <f>'[12]Diag msg 2'!C90</f>
        <v>#REF!</v>
      </c>
      <c r="D309" s="987"/>
      <c r="E309" s="987"/>
      <c r="F309" s="987"/>
      <c r="G309" s="897" t="e">
        <f>'[12]Diag msg 2'!D90</f>
        <v>#REF!</v>
      </c>
      <c r="H309" s="993" t="e">
        <f>'[12]Diag msg 2'!E90</f>
        <v>#REF!</v>
      </c>
      <c r="I309" s="782"/>
      <c r="J309" s="782"/>
      <c r="K309" s="782"/>
      <c r="L309" s="782"/>
      <c r="M309" s="782"/>
      <c r="N309" s="782"/>
      <c r="O309" s="782"/>
      <c r="P309" s="782"/>
      <c r="Q309" s="782"/>
      <c r="R309" s="782"/>
      <c r="S309" s="782"/>
      <c r="T309" s="782"/>
      <c r="U309" s="782"/>
      <c r="V309" s="782"/>
      <c r="W309" s="782"/>
      <c r="X309" s="782"/>
      <c r="Y309" s="782"/>
      <c r="Z309" s="782"/>
      <c r="AA309" s="782"/>
      <c r="AB309" s="782"/>
      <c r="AC309" s="782"/>
      <c r="AD309" s="782"/>
      <c r="AE309" s="782"/>
      <c r="AF309" s="782"/>
    </row>
    <row r="310" spans="1:32" hidden="1">
      <c r="A310" s="782" t="e">
        <f>'[12]Diag msg 2'!A91</f>
        <v>#REF!</v>
      </c>
      <c r="B310" s="782"/>
      <c r="C310" s="987" t="e">
        <f>'[12]Diag msg 2'!C91</f>
        <v>#REF!</v>
      </c>
      <c r="D310" s="987"/>
      <c r="E310" s="987"/>
      <c r="F310" s="987"/>
      <c r="G310" s="897" t="e">
        <f>'[12]Diag msg 2'!D91</f>
        <v>#REF!</v>
      </c>
      <c r="H310" s="989" t="e">
        <f>'[12]Diag msg 2'!E91</f>
        <v>#REF!</v>
      </c>
      <c r="I310" s="782"/>
      <c r="J310" s="782"/>
      <c r="K310" s="782"/>
      <c r="L310" s="782"/>
      <c r="M310" s="782"/>
      <c r="N310" s="782"/>
      <c r="O310" s="782"/>
      <c r="P310" s="782"/>
      <c r="Q310" s="782"/>
      <c r="R310" s="782"/>
      <c r="S310" s="782"/>
      <c r="T310" s="782"/>
      <c r="U310" s="782"/>
      <c r="V310" s="782"/>
      <c r="W310" s="782"/>
      <c r="X310" s="782"/>
      <c r="Y310" s="782"/>
      <c r="Z310" s="782"/>
      <c r="AA310" s="782"/>
      <c r="AB310" s="782"/>
      <c r="AC310" s="782"/>
      <c r="AD310" s="782"/>
      <c r="AE310" s="782"/>
      <c r="AF310" s="782"/>
    </row>
    <row r="311" spans="1:32" hidden="1">
      <c r="A311" s="782" t="e">
        <f>'[12]Diag msg 2'!A92</f>
        <v>#REF!</v>
      </c>
      <c r="B311" s="782"/>
      <c r="C311" s="987" t="e">
        <f>'[12]Diag msg 2'!C92</f>
        <v>#REF!</v>
      </c>
      <c r="D311" s="987"/>
      <c r="E311" s="987"/>
      <c r="F311" s="987"/>
      <c r="G311" s="897" t="e">
        <f>'[12]Diag msg 2'!D92</f>
        <v>#REF!</v>
      </c>
      <c r="H311" s="989" t="e">
        <f>'[12]Diag msg 2'!E92</f>
        <v>#REF!</v>
      </c>
      <c r="I311" s="782"/>
      <c r="J311" s="782"/>
      <c r="K311" s="782"/>
      <c r="L311" s="782"/>
      <c r="M311" s="782"/>
      <c r="N311" s="782"/>
      <c r="O311" s="782"/>
      <c r="P311" s="782"/>
      <c r="Q311" s="782"/>
      <c r="R311" s="782"/>
      <c r="S311" s="782"/>
      <c r="T311" s="782"/>
      <c r="U311" s="782"/>
      <c r="V311" s="782"/>
      <c r="W311" s="782"/>
      <c r="X311" s="782"/>
      <c r="Y311" s="782"/>
      <c r="Z311" s="782"/>
      <c r="AA311" s="782"/>
      <c r="AB311" s="782"/>
      <c r="AC311" s="782"/>
      <c r="AD311" s="782"/>
      <c r="AE311" s="782"/>
      <c r="AF311" s="782"/>
    </row>
    <row r="312" spans="1:32" hidden="1">
      <c r="A312" s="782" t="e">
        <f>'[12]Diag msg 2'!A93</f>
        <v>#REF!</v>
      </c>
      <c r="B312" s="782"/>
      <c r="C312" s="987" t="e">
        <f>'[12]Diag msg 2'!C93</f>
        <v>#REF!</v>
      </c>
      <c r="D312" s="987"/>
      <c r="E312" s="987"/>
      <c r="F312" s="987"/>
      <c r="G312" s="897" t="e">
        <f>'[12]Diag msg 2'!D93</f>
        <v>#REF!</v>
      </c>
      <c r="H312" s="989" t="e">
        <f>'[12]Diag msg 2'!E93</f>
        <v>#REF!</v>
      </c>
      <c r="I312" s="782"/>
      <c r="J312" s="782"/>
      <c r="K312" s="782"/>
      <c r="L312" s="782"/>
      <c r="M312" s="782"/>
      <c r="N312" s="782"/>
      <c r="O312" s="782"/>
      <c r="P312" s="782"/>
      <c r="Q312" s="782"/>
      <c r="R312" s="782"/>
      <c r="S312" s="782"/>
      <c r="T312" s="782"/>
      <c r="U312" s="782"/>
      <c r="V312" s="782"/>
      <c r="W312" s="782"/>
      <c r="X312" s="782"/>
      <c r="Y312" s="782"/>
      <c r="Z312" s="782"/>
      <c r="AA312" s="782"/>
      <c r="AB312" s="782"/>
      <c r="AC312" s="782"/>
      <c r="AD312" s="782"/>
      <c r="AE312" s="782"/>
      <c r="AF312" s="782"/>
    </row>
    <row r="313" spans="1:32" hidden="1">
      <c r="A313" s="782" t="e">
        <f>'[12]Diag msg 2'!A94</f>
        <v>#REF!</v>
      </c>
      <c r="B313" s="782"/>
      <c r="C313" s="987" t="e">
        <f>'[12]Diag msg 2'!C94</f>
        <v>#REF!</v>
      </c>
      <c r="D313" s="987"/>
      <c r="E313" s="987"/>
      <c r="F313" s="987"/>
      <c r="G313" s="897" t="e">
        <f>'[12]Diag msg 2'!D94</f>
        <v>#REF!</v>
      </c>
      <c r="H313" s="989" t="e">
        <f>'[12]Diag msg 2'!E94</f>
        <v>#REF!</v>
      </c>
      <c r="I313" s="782"/>
      <c r="J313" s="782"/>
      <c r="K313" s="782"/>
      <c r="L313" s="782"/>
      <c r="M313" s="782"/>
      <c r="N313" s="782"/>
      <c r="O313" s="782"/>
      <c r="P313" s="782"/>
      <c r="Q313" s="782"/>
      <c r="R313" s="782"/>
      <c r="S313" s="782"/>
      <c r="T313" s="782"/>
      <c r="U313" s="782"/>
      <c r="V313" s="782"/>
      <c r="W313" s="782"/>
      <c r="X313" s="782"/>
      <c r="Y313" s="782"/>
      <c r="Z313" s="782"/>
      <c r="AA313" s="782"/>
      <c r="AB313" s="782"/>
      <c r="AC313" s="782"/>
      <c r="AD313" s="782"/>
      <c r="AE313" s="782"/>
      <c r="AF313" s="782"/>
    </row>
    <row r="314" spans="1:32" hidden="1">
      <c r="A314" s="782" t="e">
        <f>'[12]Diag msg 2'!A95</f>
        <v>#REF!</v>
      </c>
      <c r="B314" s="782"/>
      <c r="C314" s="987" t="e">
        <f>'[12]Diag msg 2'!C95</f>
        <v>#REF!</v>
      </c>
      <c r="D314" s="987"/>
      <c r="E314" s="987"/>
      <c r="F314" s="987"/>
      <c r="G314" s="897" t="e">
        <f>'[12]Diag msg 2'!D95</f>
        <v>#REF!</v>
      </c>
      <c r="H314" s="989" t="e">
        <f>'[12]Diag msg 2'!E95</f>
        <v>#REF!</v>
      </c>
      <c r="I314" s="782"/>
      <c r="J314" s="782"/>
      <c r="K314" s="782"/>
      <c r="L314" s="782"/>
      <c r="M314" s="782"/>
      <c r="N314" s="782"/>
      <c r="O314" s="782"/>
      <c r="P314" s="782"/>
      <c r="Q314" s="782"/>
      <c r="R314" s="782"/>
      <c r="S314" s="782"/>
      <c r="T314" s="782"/>
      <c r="U314" s="782"/>
      <c r="V314" s="782"/>
      <c r="W314" s="782"/>
      <c r="X314" s="782"/>
      <c r="Y314" s="782"/>
      <c r="Z314" s="782"/>
      <c r="AA314" s="782"/>
      <c r="AB314" s="782"/>
      <c r="AC314" s="782"/>
      <c r="AD314" s="782"/>
      <c r="AE314" s="782"/>
      <c r="AF314" s="782"/>
    </row>
    <row r="315" spans="1:32" hidden="1">
      <c r="A315" s="782" t="e">
        <f>'[12]Diag msg 2'!A96</f>
        <v>#REF!</v>
      </c>
      <c r="B315" s="782"/>
      <c r="C315" s="987" t="e">
        <f>'[12]Diag msg 2'!C96</f>
        <v>#REF!</v>
      </c>
      <c r="D315" s="987"/>
      <c r="E315" s="987"/>
      <c r="F315" s="987"/>
      <c r="G315" s="897" t="e">
        <f>'[12]Diag msg 2'!D96</f>
        <v>#REF!</v>
      </c>
      <c r="H315" s="989" t="e">
        <f>'[12]Diag msg 2'!E96</f>
        <v>#REF!</v>
      </c>
      <c r="I315" s="782"/>
      <c r="J315" s="782"/>
      <c r="K315" s="782"/>
      <c r="L315" s="782"/>
      <c r="M315" s="782"/>
      <c r="N315" s="782"/>
      <c r="O315" s="782"/>
      <c r="P315" s="782"/>
      <c r="Q315" s="782"/>
      <c r="R315" s="782"/>
      <c r="S315" s="782"/>
      <c r="T315" s="782"/>
      <c r="U315" s="782"/>
      <c r="V315" s="782"/>
      <c r="W315" s="782"/>
      <c r="X315" s="782"/>
      <c r="Y315" s="782"/>
      <c r="Z315" s="782"/>
      <c r="AA315" s="782"/>
      <c r="AB315" s="782"/>
      <c r="AC315" s="782"/>
      <c r="AD315" s="782"/>
      <c r="AE315" s="782"/>
      <c r="AF315" s="782"/>
    </row>
    <row r="316" spans="1:32" hidden="1">
      <c r="A316" s="782" t="e">
        <f>'[12]Diag msg 2'!A97</f>
        <v>#REF!</v>
      </c>
      <c r="B316" s="782"/>
      <c r="C316" s="987" t="e">
        <f>'[12]Diag msg 2'!C97</f>
        <v>#REF!</v>
      </c>
      <c r="D316" s="987"/>
      <c r="E316" s="987"/>
      <c r="F316" s="987"/>
      <c r="G316" s="897" t="e">
        <f>'[12]Diag msg 2'!D97</f>
        <v>#REF!</v>
      </c>
      <c r="H316" s="989" t="e">
        <f>'[12]Diag msg 2'!E97</f>
        <v>#REF!</v>
      </c>
      <c r="I316" s="782"/>
      <c r="J316" s="782"/>
      <c r="K316" s="782"/>
      <c r="L316" s="782"/>
      <c r="M316" s="782"/>
      <c r="N316" s="782"/>
      <c r="O316" s="782"/>
      <c r="P316" s="782"/>
      <c r="Q316" s="782"/>
      <c r="R316" s="782"/>
      <c r="S316" s="782"/>
      <c r="T316" s="782"/>
      <c r="U316" s="782"/>
      <c r="V316" s="782"/>
      <c r="W316" s="782"/>
      <c r="X316" s="782"/>
      <c r="Y316" s="782"/>
      <c r="Z316" s="782"/>
      <c r="AA316" s="782"/>
      <c r="AB316" s="782"/>
      <c r="AC316" s="782"/>
      <c r="AD316" s="782"/>
      <c r="AE316" s="782"/>
      <c r="AF316" s="782"/>
    </row>
    <row r="317" spans="1:32" hidden="1">
      <c r="A317" s="782" t="e">
        <f>'[12]Diag msg 2'!A98</f>
        <v>#REF!</v>
      </c>
      <c r="B317" s="782"/>
      <c r="C317" s="987" t="e">
        <f>'[12]Diag msg 2'!C98</f>
        <v>#REF!</v>
      </c>
      <c r="D317" s="987"/>
      <c r="E317" s="987"/>
      <c r="F317" s="987"/>
      <c r="G317" s="897" t="e">
        <f>'[12]Diag msg 2'!D98</f>
        <v>#REF!</v>
      </c>
      <c r="H317" s="994" t="e">
        <f>'[12]Diag msg 2'!E98</f>
        <v>#REF!</v>
      </c>
      <c r="I317" s="782"/>
      <c r="J317" s="782"/>
      <c r="K317" s="782"/>
      <c r="L317" s="782"/>
      <c r="M317" s="782"/>
      <c r="N317" s="782"/>
      <c r="O317" s="782"/>
      <c r="P317" s="782"/>
      <c r="Q317" s="782"/>
      <c r="R317" s="782"/>
      <c r="S317" s="782"/>
      <c r="T317" s="782"/>
      <c r="U317" s="782"/>
      <c r="V317" s="782"/>
      <c r="W317" s="782"/>
      <c r="X317" s="782"/>
      <c r="Y317" s="782"/>
      <c r="Z317" s="782"/>
      <c r="AA317" s="782"/>
      <c r="AB317" s="782"/>
      <c r="AC317" s="782"/>
      <c r="AD317" s="782"/>
      <c r="AE317" s="782"/>
      <c r="AF317" s="782"/>
    </row>
    <row r="318" spans="1:32" hidden="1">
      <c r="A318" s="782" t="e">
        <f>'[12]Diag msg 2'!A99</f>
        <v>#REF!</v>
      </c>
      <c r="B318" s="782"/>
      <c r="C318" s="987" t="e">
        <f>'[12]Diag msg 2'!C99</f>
        <v>#REF!</v>
      </c>
      <c r="D318" s="987"/>
      <c r="E318" s="987"/>
      <c r="F318" s="987"/>
      <c r="G318" s="897" t="e">
        <f>'[12]Diag msg 2'!D99</f>
        <v>#REF!</v>
      </c>
      <c r="H318" s="995"/>
      <c r="I318" s="782"/>
      <c r="J318" s="782"/>
      <c r="K318" s="782"/>
      <c r="L318" s="782"/>
      <c r="M318" s="782"/>
      <c r="N318" s="782"/>
      <c r="O318" s="782"/>
      <c r="P318" s="782"/>
      <c r="Q318" s="782"/>
      <c r="R318" s="782"/>
      <c r="S318" s="782"/>
      <c r="T318" s="782"/>
      <c r="U318" s="782"/>
      <c r="V318" s="782"/>
      <c r="W318" s="782"/>
      <c r="X318" s="782"/>
      <c r="Y318" s="782"/>
      <c r="Z318" s="782"/>
      <c r="AA318" s="782"/>
      <c r="AB318" s="782"/>
      <c r="AC318" s="782"/>
      <c r="AD318" s="782"/>
      <c r="AE318" s="782"/>
      <c r="AF318" s="782"/>
    </row>
    <row r="319" spans="1:32" hidden="1">
      <c r="A319" s="782" t="e">
        <f>'[12]Diag msg 2'!A100</f>
        <v>#REF!</v>
      </c>
      <c r="B319" s="782"/>
      <c r="C319" s="987" t="e">
        <f>'[12]Diag msg 2'!C100</f>
        <v>#REF!</v>
      </c>
      <c r="D319" s="987"/>
      <c r="E319" s="987"/>
      <c r="F319" s="987"/>
      <c r="G319" s="897" t="e">
        <f>'[12]Diag msg 2'!D100</f>
        <v>#REF!</v>
      </c>
      <c r="H319" s="996" t="e">
        <f>'[12]Diag msg 2'!E100</f>
        <v>#REF!</v>
      </c>
      <c r="I319" s="782"/>
      <c r="J319" s="782"/>
      <c r="K319" s="782"/>
      <c r="L319" s="782"/>
      <c r="M319" s="782"/>
      <c r="N319" s="782"/>
      <c r="O319" s="782"/>
      <c r="P319" s="782"/>
      <c r="Q319" s="782"/>
      <c r="R319" s="782"/>
      <c r="S319" s="782"/>
      <c r="T319" s="782"/>
      <c r="U319" s="782"/>
      <c r="V319" s="782"/>
      <c r="W319" s="782"/>
      <c r="X319" s="782"/>
      <c r="Y319" s="782"/>
      <c r="Z319" s="782"/>
      <c r="AA319" s="782"/>
      <c r="AB319" s="782"/>
      <c r="AC319" s="782"/>
      <c r="AD319" s="782"/>
      <c r="AE319" s="782"/>
      <c r="AF319" s="782"/>
    </row>
    <row r="320" spans="1:32" hidden="1">
      <c r="A320" s="782" t="e">
        <f>'[12]Diag msg 2'!A101</f>
        <v>#REF!</v>
      </c>
      <c r="B320" s="782"/>
      <c r="C320" s="987" t="e">
        <f>'[12]Diag msg 2'!C101</f>
        <v>#REF!</v>
      </c>
      <c r="D320" s="987"/>
      <c r="E320" s="987"/>
      <c r="F320" s="987"/>
      <c r="G320" s="897" t="e">
        <f>'[12]Diag msg 2'!D101</f>
        <v>#REF!</v>
      </c>
      <c r="H320" s="997"/>
      <c r="I320" s="782"/>
      <c r="J320" s="782"/>
      <c r="K320" s="782"/>
      <c r="L320" s="782"/>
      <c r="M320" s="782"/>
      <c r="N320" s="782"/>
      <c r="O320" s="782"/>
      <c r="P320" s="782"/>
      <c r="Q320" s="782"/>
      <c r="R320" s="782"/>
      <c r="S320" s="782"/>
      <c r="T320" s="782"/>
      <c r="U320" s="782"/>
      <c r="V320" s="782"/>
      <c r="W320" s="782"/>
      <c r="X320" s="782"/>
      <c r="Y320" s="782"/>
      <c r="Z320" s="782"/>
      <c r="AA320" s="782"/>
      <c r="AB320" s="782"/>
      <c r="AC320" s="782"/>
      <c r="AD320" s="782"/>
      <c r="AE320" s="782"/>
      <c r="AF320" s="782"/>
    </row>
    <row r="321" spans="1:32" hidden="1">
      <c r="A321" s="782" t="e">
        <f>'[12]Diag msg 2'!A102</f>
        <v>#REF!</v>
      </c>
      <c r="B321" s="782"/>
      <c r="C321" s="987" t="e">
        <f>'[12]Diag msg 2'!C102</f>
        <v>#REF!</v>
      </c>
      <c r="D321" s="987"/>
      <c r="E321" s="987"/>
      <c r="F321" s="987"/>
      <c r="G321" s="897" t="e">
        <f>'[12]Diag msg 2'!D102</f>
        <v>#REF!</v>
      </c>
      <c r="H321" s="996" t="e">
        <f>'[12]Diag msg 2'!E102</f>
        <v>#REF!</v>
      </c>
      <c r="I321" s="782"/>
      <c r="J321" s="782"/>
      <c r="K321" s="782"/>
      <c r="L321" s="782"/>
      <c r="M321" s="782"/>
      <c r="N321" s="782"/>
      <c r="O321" s="782"/>
      <c r="P321" s="782"/>
      <c r="Q321" s="782"/>
      <c r="R321" s="782"/>
      <c r="S321" s="782"/>
      <c r="T321" s="782"/>
      <c r="U321" s="782"/>
      <c r="V321" s="782"/>
      <c r="W321" s="782"/>
      <c r="X321" s="782"/>
      <c r="Y321" s="782"/>
      <c r="Z321" s="782"/>
      <c r="AA321" s="782"/>
      <c r="AB321" s="782"/>
      <c r="AC321" s="782"/>
      <c r="AD321" s="782"/>
      <c r="AE321" s="782"/>
      <c r="AF321" s="782"/>
    </row>
    <row r="322" spans="1:32" hidden="1">
      <c r="A322" s="782" t="e">
        <f>'[12]Diag msg 2'!A103</f>
        <v>#REF!</v>
      </c>
      <c r="B322" s="782"/>
      <c r="C322" s="987" t="e">
        <f>'[12]Diag msg 2'!C103</f>
        <v>#REF!</v>
      </c>
      <c r="D322" s="987"/>
      <c r="E322" s="987"/>
      <c r="F322" s="987"/>
      <c r="G322" s="897" t="e">
        <f>'[12]Diag msg 2'!D103</f>
        <v>#REF!</v>
      </c>
      <c r="H322" s="997"/>
      <c r="I322" s="782"/>
      <c r="J322" s="782"/>
      <c r="K322" s="782"/>
      <c r="L322" s="782"/>
      <c r="M322" s="782"/>
      <c r="N322" s="782"/>
      <c r="O322" s="782"/>
      <c r="P322" s="782"/>
      <c r="Q322" s="782"/>
      <c r="R322" s="782"/>
      <c r="S322" s="782"/>
      <c r="T322" s="782"/>
      <c r="U322" s="782"/>
      <c r="V322" s="782"/>
      <c r="W322" s="782"/>
      <c r="X322" s="782"/>
      <c r="Y322" s="782"/>
      <c r="Z322" s="782"/>
      <c r="AA322" s="782"/>
      <c r="AB322" s="782"/>
      <c r="AC322" s="782"/>
      <c r="AD322" s="782"/>
      <c r="AE322" s="782"/>
      <c r="AF322" s="782"/>
    </row>
    <row r="323" spans="1:32" hidden="1">
      <c r="A323" s="782" t="e">
        <f>'[12]Diag msg 2'!A104</f>
        <v>#REF!</v>
      </c>
      <c r="B323" s="782"/>
      <c r="C323" s="987" t="e">
        <f>'[12]Diag msg 2'!C104</f>
        <v>#REF!</v>
      </c>
      <c r="D323" s="987"/>
      <c r="E323" s="987"/>
      <c r="F323" s="987"/>
      <c r="G323" s="897" t="e">
        <f>'[12]Diag msg 2'!D104</f>
        <v>#REF!</v>
      </c>
      <c r="H323" s="996" t="e">
        <f>'[12]Diag msg 2'!E104</f>
        <v>#REF!</v>
      </c>
      <c r="I323" s="782"/>
      <c r="J323" s="782"/>
      <c r="K323" s="782"/>
      <c r="L323" s="782"/>
      <c r="M323" s="782"/>
      <c r="N323" s="782"/>
      <c r="O323" s="782"/>
      <c r="P323" s="782"/>
      <c r="Q323" s="782"/>
      <c r="R323" s="782"/>
      <c r="S323" s="782"/>
      <c r="T323" s="782"/>
      <c r="U323" s="782"/>
      <c r="V323" s="782"/>
      <c r="W323" s="782"/>
      <c r="X323" s="782"/>
      <c r="Y323" s="782"/>
      <c r="Z323" s="782"/>
      <c r="AA323" s="782"/>
      <c r="AB323" s="782"/>
      <c r="AC323" s="782"/>
      <c r="AD323" s="782"/>
      <c r="AE323" s="782"/>
      <c r="AF323" s="782"/>
    </row>
    <row r="324" spans="1:32" hidden="1">
      <c r="A324" s="782" t="e">
        <f>'[12]Diag msg 2'!A105</f>
        <v>#REF!</v>
      </c>
      <c r="B324" s="782"/>
      <c r="C324" s="987" t="e">
        <f>'[12]Diag msg 2'!C105</f>
        <v>#REF!</v>
      </c>
      <c r="D324" s="987"/>
      <c r="E324" s="987"/>
      <c r="F324" s="987"/>
      <c r="G324" s="897" t="e">
        <f>'[12]Diag msg 2'!D105</f>
        <v>#REF!</v>
      </c>
      <c r="H324" s="997"/>
      <c r="I324" s="782"/>
      <c r="J324" s="782"/>
      <c r="K324" s="782"/>
      <c r="L324" s="782"/>
      <c r="M324" s="782"/>
      <c r="N324" s="782"/>
      <c r="O324" s="782"/>
      <c r="P324" s="782"/>
      <c r="Q324" s="782"/>
      <c r="R324" s="782"/>
      <c r="S324" s="782"/>
      <c r="T324" s="782"/>
      <c r="U324" s="782"/>
      <c r="V324" s="782"/>
      <c r="W324" s="782"/>
      <c r="X324" s="782"/>
      <c r="Y324" s="782"/>
      <c r="Z324" s="782"/>
      <c r="AA324" s="782"/>
      <c r="AB324" s="782"/>
      <c r="AC324" s="782"/>
      <c r="AD324" s="782"/>
      <c r="AE324" s="782"/>
      <c r="AF324" s="782"/>
    </row>
    <row r="325" spans="1:32" hidden="1">
      <c r="A325" s="782" t="e">
        <f>'[12]Diag msg 2'!A106</f>
        <v>#REF!</v>
      </c>
      <c r="B325" s="782"/>
      <c r="C325" s="987" t="e">
        <f>'[12]Diag msg 2'!C106</f>
        <v>#REF!</v>
      </c>
      <c r="D325" s="987"/>
      <c r="E325" s="987"/>
      <c r="F325" s="987"/>
      <c r="G325" s="897" t="e">
        <f>'[12]Diag msg 2'!D106</f>
        <v>#REF!</v>
      </c>
      <c r="H325" s="989" t="e">
        <f>'[12]Diag msg 2'!E106</f>
        <v>#REF!</v>
      </c>
      <c r="I325" s="782"/>
      <c r="J325" s="782"/>
      <c r="K325" s="782"/>
      <c r="L325" s="782"/>
      <c r="M325" s="782"/>
      <c r="N325" s="782"/>
      <c r="O325" s="782"/>
      <c r="P325" s="782"/>
      <c r="Q325" s="782"/>
      <c r="R325" s="782"/>
      <c r="S325" s="782"/>
      <c r="T325" s="782"/>
      <c r="U325" s="782"/>
      <c r="V325" s="782"/>
      <c r="W325" s="782"/>
      <c r="X325" s="782"/>
      <c r="Y325" s="782"/>
      <c r="Z325" s="782"/>
      <c r="AA325" s="782"/>
      <c r="AB325" s="782"/>
      <c r="AC325" s="782"/>
      <c r="AD325" s="782"/>
      <c r="AE325" s="782"/>
      <c r="AF325" s="782"/>
    </row>
    <row r="326" spans="1:32" hidden="1">
      <c r="A326" s="782" t="e">
        <f>'[12]Diag msg 2'!A107</f>
        <v>#REF!</v>
      </c>
      <c r="B326" s="782"/>
      <c r="C326" s="987" t="e">
        <f>'[12]Diag msg 2'!C107</f>
        <v>#REF!</v>
      </c>
      <c r="D326" s="987"/>
      <c r="E326" s="987"/>
      <c r="F326" s="987"/>
      <c r="G326" s="897" t="e">
        <f>'[12]Diag msg 2'!D107</f>
        <v>#REF!</v>
      </c>
      <c r="H326" s="989" t="e">
        <f>'[12]Diag msg 2'!E107</f>
        <v>#REF!</v>
      </c>
      <c r="I326" s="782"/>
      <c r="J326" s="782"/>
      <c r="K326" s="782"/>
      <c r="L326" s="782"/>
      <c r="M326" s="782"/>
      <c r="N326" s="782"/>
      <c r="O326" s="782"/>
      <c r="P326" s="782"/>
      <c r="Q326" s="782"/>
      <c r="R326" s="782"/>
      <c r="S326" s="782"/>
      <c r="T326" s="782"/>
      <c r="U326" s="782"/>
      <c r="V326" s="782"/>
      <c r="W326" s="782"/>
      <c r="X326" s="782"/>
      <c r="Y326" s="782"/>
      <c r="Z326" s="782"/>
      <c r="AA326" s="782"/>
      <c r="AB326" s="782"/>
      <c r="AC326" s="782"/>
      <c r="AD326" s="782"/>
      <c r="AE326" s="782"/>
      <c r="AF326" s="782"/>
    </row>
    <row r="327" spans="1:32" hidden="1">
      <c r="A327" s="782" t="e">
        <f>'[12]Diag msg 2'!A108</f>
        <v>#REF!</v>
      </c>
      <c r="B327" s="782"/>
      <c r="C327" s="987" t="e">
        <f>'[12]Diag msg 2'!C108</f>
        <v>#REF!</v>
      </c>
      <c r="D327" s="987"/>
      <c r="E327" s="987"/>
      <c r="F327" s="987"/>
      <c r="G327" s="897" t="e">
        <f>'[12]Diag msg 2'!D108</f>
        <v>#REF!</v>
      </c>
      <c r="H327" s="989" t="e">
        <f>'[12]Diag msg 2'!E108</f>
        <v>#REF!</v>
      </c>
      <c r="I327" s="782"/>
      <c r="J327" s="782"/>
      <c r="K327" s="782"/>
      <c r="L327" s="782"/>
      <c r="M327" s="782"/>
      <c r="N327" s="782"/>
      <c r="O327" s="782"/>
      <c r="P327" s="782"/>
      <c r="Q327" s="782"/>
      <c r="R327" s="782"/>
      <c r="S327" s="782"/>
      <c r="T327" s="782"/>
      <c r="U327" s="782"/>
      <c r="V327" s="782"/>
      <c r="W327" s="782"/>
      <c r="X327" s="782"/>
      <c r="Y327" s="782"/>
      <c r="Z327" s="782"/>
      <c r="AA327" s="782"/>
      <c r="AB327" s="782"/>
      <c r="AC327" s="782"/>
      <c r="AD327" s="782"/>
      <c r="AE327" s="782"/>
      <c r="AF327" s="782"/>
    </row>
    <row r="328" spans="1:32" hidden="1">
      <c r="A328" s="782" t="e">
        <f>'[12]Diag msg 2'!A109</f>
        <v>#REF!</v>
      </c>
      <c r="B328" s="782"/>
      <c r="C328" s="987" t="e">
        <f>'[12]Diag msg 2'!C109</f>
        <v>#REF!</v>
      </c>
      <c r="D328" s="987"/>
      <c r="E328" s="987"/>
      <c r="F328" s="987"/>
      <c r="G328" s="897" t="e">
        <f>'[12]Diag msg 2'!D109</f>
        <v>#REF!</v>
      </c>
      <c r="H328" s="989" t="e">
        <f>'[12]Diag msg 2'!E109</f>
        <v>#REF!</v>
      </c>
      <c r="I328" s="782"/>
      <c r="J328" s="782"/>
      <c r="K328" s="782"/>
      <c r="L328" s="782"/>
      <c r="M328" s="782"/>
      <c r="N328" s="782"/>
      <c r="O328" s="782"/>
      <c r="P328" s="782"/>
      <c r="Q328" s="782"/>
      <c r="R328" s="782"/>
      <c r="S328" s="782"/>
      <c r="T328" s="782"/>
      <c r="U328" s="782"/>
      <c r="V328" s="782"/>
      <c r="W328" s="782"/>
      <c r="X328" s="782"/>
      <c r="Y328" s="782"/>
      <c r="Z328" s="782"/>
      <c r="AA328" s="782"/>
      <c r="AB328" s="782"/>
      <c r="AC328" s="782"/>
      <c r="AD328" s="782"/>
      <c r="AE328" s="782"/>
      <c r="AF328" s="782"/>
    </row>
    <row r="329" spans="1:32" hidden="1">
      <c r="A329" s="782" t="e">
        <f>'[12]Diag msg 2'!A110</f>
        <v>#REF!</v>
      </c>
      <c r="B329" s="782"/>
      <c r="C329" s="987" t="e">
        <f>'[12]Diag msg 2'!C110</f>
        <v>#REF!</v>
      </c>
      <c r="D329" s="987"/>
      <c r="E329" s="987"/>
      <c r="F329" s="987"/>
      <c r="G329" s="897" t="e">
        <f>'[12]Diag msg 2'!D110</f>
        <v>#REF!</v>
      </c>
      <c r="H329" s="989" t="e">
        <f>'[12]Diag msg 2'!E110</f>
        <v>#REF!</v>
      </c>
      <c r="I329" s="782"/>
      <c r="J329" s="782"/>
      <c r="K329" s="782"/>
      <c r="L329" s="782"/>
      <c r="M329" s="782"/>
      <c r="N329" s="782"/>
      <c r="O329" s="782"/>
      <c r="P329" s="782"/>
      <c r="Q329" s="782"/>
      <c r="R329" s="782"/>
      <c r="S329" s="782"/>
      <c r="T329" s="782"/>
      <c r="U329" s="782"/>
      <c r="V329" s="782"/>
      <c r="W329" s="782"/>
      <c r="X329" s="782"/>
      <c r="Y329" s="782"/>
      <c r="Z329" s="782"/>
      <c r="AA329" s="782"/>
      <c r="AB329" s="782"/>
      <c r="AC329" s="782"/>
      <c r="AD329" s="782"/>
      <c r="AE329" s="782"/>
      <c r="AF329" s="782"/>
    </row>
    <row r="330" spans="1:32" hidden="1">
      <c r="A330" s="782" t="e">
        <f>'[12]Diag msg 2'!A111</f>
        <v>#REF!</v>
      </c>
      <c r="B330" s="782"/>
      <c r="C330" s="987" t="e">
        <f>'[12]Diag msg 2'!C111</f>
        <v>#REF!</v>
      </c>
      <c r="D330" s="987"/>
      <c r="E330" s="987"/>
      <c r="F330" s="987"/>
      <c r="G330" s="897" t="e">
        <f>'[12]Diag msg 2'!D111</f>
        <v>#REF!</v>
      </c>
      <c r="H330" s="989" t="e">
        <f>'[12]Diag msg 2'!E111</f>
        <v>#REF!</v>
      </c>
      <c r="I330" s="782"/>
      <c r="J330" s="782"/>
      <c r="K330" s="782"/>
      <c r="L330" s="782"/>
      <c r="M330" s="782"/>
      <c r="N330" s="782"/>
      <c r="O330" s="782"/>
      <c r="P330" s="782"/>
      <c r="Q330" s="782"/>
      <c r="R330" s="782"/>
      <c r="S330" s="782"/>
      <c r="T330" s="782"/>
      <c r="U330" s="782"/>
      <c r="V330" s="782"/>
      <c r="W330" s="782"/>
      <c r="X330" s="782"/>
      <c r="Y330" s="782"/>
      <c r="Z330" s="782"/>
      <c r="AA330" s="782"/>
      <c r="AB330" s="782"/>
      <c r="AC330" s="782"/>
      <c r="AD330" s="782"/>
      <c r="AE330" s="782"/>
      <c r="AF330" s="782"/>
    </row>
    <row r="331" spans="1:32" hidden="1">
      <c r="A331" s="782" t="e">
        <f>'[12]Diag msg 2'!A112</f>
        <v>#REF!</v>
      </c>
      <c r="B331" s="782"/>
      <c r="C331" s="987" t="e">
        <f>'[12]Diag msg 2'!C112</f>
        <v>#REF!</v>
      </c>
      <c r="D331" s="987"/>
      <c r="E331" s="987"/>
      <c r="F331" s="987"/>
      <c r="G331" s="897" t="e">
        <f>'[12]Diag msg 2'!D112</f>
        <v>#REF!</v>
      </c>
      <c r="H331" s="989" t="e">
        <f>'[12]Diag msg 2'!E112</f>
        <v>#REF!</v>
      </c>
      <c r="I331" s="782"/>
      <c r="J331" s="782"/>
      <c r="K331" s="782"/>
      <c r="L331" s="782"/>
      <c r="M331" s="782"/>
      <c r="N331" s="782"/>
      <c r="O331" s="782"/>
      <c r="P331" s="782"/>
      <c r="Q331" s="782"/>
      <c r="R331" s="782"/>
      <c r="S331" s="782"/>
      <c r="T331" s="782"/>
      <c r="U331" s="782"/>
      <c r="V331" s="782"/>
      <c r="W331" s="782"/>
      <c r="X331" s="782"/>
      <c r="Y331" s="782"/>
      <c r="Z331" s="782"/>
      <c r="AA331" s="782"/>
      <c r="AB331" s="782"/>
      <c r="AC331" s="782"/>
      <c r="AD331" s="782"/>
      <c r="AE331" s="782"/>
      <c r="AF331" s="782"/>
    </row>
    <row r="332" spans="1:32" hidden="1">
      <c r="A332" s="782" t="e">
        <f>'[12]Diag msg 2'!A113</f>
        <v>#REF!</v>
      </c>
      <c r="B332" s="782"/>
      <c r="C332" s="987" t="e">
        <f>'[12]Diag msg 2'!C113</f>
        <v>#REF!</v>
      </c>
      <c r="D332" s="987"/>
      <c r="E332" s="987"/>
      <c r="F332" s="987"/>
      <c r="G332" s="897" t="e">
        <f>'[12]Diag msg 2'!D113</f>
        <v>#REF!</v>
      </c>
      <c r="H332" s="989" t="e">
        <f>'[12]Diag msg 2'!E113</f>
        <v>#REF!</v>
      </c>
      <c r="I332" s="782"/>
      <c r="J332" s="782"/>
      <c r="K332" s="782"/>
      <c r="L332" s="782"/>
      <c r="M332" s="782"/>
      <c r="N332" s="782"/>
      <c r="O332" s="782"/>
      <c r="P332" s="782"/>
      <c r="Q332" s="782"/>
      <c r="R332" s="782"/>
      <c r="S332" s="782"/>
      <c r="T332" s="782"/>
      <c r="U332" s="782"/>
      <c r="V332" s="782"/>
      <c r="W332" s="782"/>
      <c r="X332" s="782"/>
      <c r="Y332" s="782"/>
      <c r="Z332" s="782"/>
      <c r="AA332" s="782"/>
      <c r="AB332" s="782"/>
      <c r="AC332" s="782"/>
      <c r="AD332" s="782"/>
      <c r="AE332" s="782"/>
      <c r="AF332" s="782"/>
    </row>
    <row r="333" spans="1:32" hidden="1">
      <c r="A333" s="782" t="e">
        <f>'[12]Diag msg 2'!A114</f>
        <v>#REF!</v>
      </c>
      <c r="B333" s="782"/>
      <c r="C333" s="987" t="e">
        <f>'[12]Diag msg 2'!C114</f>
        <v>#REF!</v>
      </c>
      <c r="D333" s="987"/>
      <c r="E333" s="987"/>
      <c r="F333" s="987"/>
      <c r="G333" s="897" t="e">
        <f>'[12]Diag msg 2'!D114</f>
        <v>#REF!</v>
      </c>
      <c r="H333" s="994" t="e">
        <f>'[12]Diag msg 2'!E114</f>
        <v>#REF!</v>
      </c>
      <c r="I333" s="782"/>
      <c r="J333" s="782"/>
      <c r="K333" s="782"/>
      <c r="L333" s="782"/>
      <c r="M333" s="782"/>
      <c r="N333" s="782"/>
      <c r="O333" s="782"/>
      <c r="P333" s="782"/>
      <c r="Q333" s="782"/>
      <c r="R333" s="782"/>
      <c r="S333" s="782"/>
      <c r="T333" s="782"/>
      <c r="U333" s="782"/>
      <c r="V333" s="782"/>
      <c r="W333" s="782"/>
      <c r="X333" s="782"/>
      <c r="Y333" s="782"/>
      <c r="Z333" s="782"/>
      <c r="AA333" s="782"/>
      <c r="AB333" s="782"/>
      <c r="AC333" s="782"/>
      <c r="AD333" s="782"/>
      <c r="AE333" s="782"/>
      <c r="AF333" s="782"/>
    </row>
    <row r="334" spans="1:32" hidden="1">
      <c r="A334" s="782" t="e">
        <f>'[12]Diag msg 2'!A115</f>
        <v>#REF!</v>
      </c>
      <c r="B334" s="782"/>
      <c r="C334" s="987" t="e">
        <f>'[12]Diag msg 2'!C115</f>
        <v>#REF!</v>
      </c>
      <c r="D334" s="987"/>
      <c r="E334" s="987"/>
      <c r="F334" s="987"/>
      <c r="G334" s="897" t="e">
        <f>'[12]Diag msg 2'!D115</f>
        <v>#REF!</v>
      </c>
      <c r="H334" s="995"/>
      <c r="I334" s="782"/>
      <c r="J334" s="782"/>
      <c r="K334" s="782"/>
      <c r="L334" s="782"/>
      <c r="M334" s="782"/>
      <c r="N334" s="782"/>
      <c r="O334" s="782"/>
      <c r="P334" s="782"/>
      <c r="Q334" s="782"/>
      <c r="R334" s="782"/>
      <c r="S334" s="782"/>
      <c r="T334" s="782"/>
      <c r="U334" s="782"/>
      <c r="V334" s="782"/>
      <c r="W334" s="782"/>
      <c r="X334" s="782"/>
      <c r="Y334" s="782"/>
      <c r="Z334" s="782"/>
      <c r="AA334" s="782"/>
      <c r="AB334" s="782"/>
      <c r="AC334" s="782"/>
      <c r="AD334" s="782"/>
      <c r="AE334" s="782"/>
      <c r="AF334" s="782"/>
    </row>
    <row r="335" spans="1:32" hidden="1">
      <c r="A335" s="782" t="e">
        <f>'[12]Diag msg 2'!A116</f>
        <v>#REF!</v>
      </c>
      <c r="B335" s="782"/>
      <c r="C335" s="987" t="e">
        <f>'[12]Diag msg 2'!C116</f>
        <v>#REF!</v>
      </c>
      <c r="D335" s="987"/>
      <c r="E335" s="987"/>
      <c r="F335" s="987"/>
      <c r="G335" s="897" t="e">
        <f>'[12]Diag msg 2'!D116</f>
        <v>#REF!</v>
      </c>
      <c r="H335" s="989" t="e">
        <f>'[12]Diag msg 2'!E116</f>
        <v>#REF!</v>
      </c>
      <c r="I335" s="782"/>
      <c r="J335" s="782"/>
      <c r="K335" s="782"/>
      <c r="L335" s="782"/>
      <c r="M335" s="782"/>
      <c r="N335" s="782"/>
      <c r="O335" s="782"/>
      <c r="P335" s="782"/>
      <c r="Q335" s="782"/>
      <c r="R335" s="782"/>
      <c r="S335" s="782"/>
      <c r="T335" s="782"/>
      <c r="U335" s="782"/>
      <c r="V335" s="782"/>
      <c r="W335" s="782"/>
      <c r="X335" s="782"/>
      <c r="Y335" s="782"/>
      <c r="Z335" s="782"/>
      <c r="AA335" s="782"/>
      <c r="AB335" s="782"/>
      <c r="AC335" s="782"/>
      <c r="AD335" s="782"/>
      <c r="AE335" s="782"/>
      <c r="AF335" s="782"/>
    </row>
    <row r="336" spans="1:32" hidden="1">
      <c r="A336" s="782" t="e">
        <f>'[12]Diag msg 2'!A117</f>
        <v>#REF!</v>
      </c>
      <c r="B336" s="782"/>
      <c r="C336" s="987" t="e">
        <f>'[12]Diag msg 2'!C117</f>
        <v>#REF!</v>
      </c>
      <c r="D336" s="987"/>
      <c r="E336" s="987"/>
      <c r="F336" s="987"/>
      <c r="G336" s="897" t="e">
        <f>'[12]Diag msg 2'!D117</f>
        <v>#REF!</v>
      </c>
      <c r="H336" s="989" t="e">
        <f>'[12]Diag msg 2'!E117</f>
        <v>#REF!</v>
      </c>
      <c r="I336" s="782"/>
      <c r="J336" s="782"/>
      <c r="K336" s="782"/>
      <c r="L336" s="782"/>
      <c r="M336" s="782"/>
      <c r="N336" s="782"/>
      <c r="O336" s="782"/>
      <c r="P336" s="782"/>
      <c r="Q336" s="782"/>
      <c r="R336" s="782"/>
      <c r="S336" s="782"/>
      <c r="T336" s="782"/>
      <c r="U336" s="782"/>
      <c r="V336" s="782"/>
      <c r="W336" s="782"/>
      <c r="X336" s="782"/>
      <c r="Y336" s="782"/>
      <c r="Z336" s="782"/>
      <c r="AA336" s="782"/>
      <c r="AB336" s="782"/>
      <c r="AC336" s="782"/>
      <c r="AD336" s="782"/>
      <c r="AE336" s="782"/>
      <c r="AF336" s="782"/>
    </row>
    <row r="337" spans="1:32" hidden="1">
      <c r="A337" s="782" t="e">
        <f>'[12]Diag msg 2'!A118</f>
        <v>#REF!</v>
      </c>
      <c r="B337" s="782"/>
      <c r="C337" s="987" t="e">
        <f>'[12]Diag msg 2'!C118</f>
        <v>#REF!</v>
      </c>
      <c r="D337" s="987"/>
      <c r="E337" s="987"/>
      <c r="F337" s="987"/>
      <c r="G337" s="897" t="e">
        <f>'[12]Diag msg 2'!D118</f>
        <v>#REF!</v>
      </c>
      <c r="H337" s="993" t="e">
        <f>'[12]Diag msg 2'!E118</f>
        <v>#REF!</v>
      </c>
      <c r="I337" s="782"/>
      <c r="J337" s="782"/>
      <c r="K337" s="782"/>
      <c r="L337" s="782"/>
      <c r="M337" s="782"/>
      <c r="N337" s="782"/>
      <c r="O337" s="782"/>
      <c r="P337" s="782"/>
      <c r="Q337" s="782"/>
      <c r="R337" s="782"/>
      <c r="S337" s="782"/>
      <c r="T337" s="782"/>
      <c r="U337" s="782"/>
      <c r="V337" s="782"/>
      <c r="W337" s="782"/>
      <c r="X337" s="782"/>
      <c r="Y337" s="782"/>
      <c r="Z337" s="782"/>
      <c r="AA337" s="782"/>
      <c r="AB337" s="782"/>
      <c r="AC337" s="782"/>
      <c r="AD337" s="782"/>
      <c r="AE337" s="782"/>
      <c r="AF337" s="782"/>
    </row>
    <row r="338" spans="1:32" hidden="1">
      <c r="A338" s="782" t="e">
        <f>'[12]Diag msg 2'!A119</f>
        <v>#REF!</v>
      </c>
      <c r="B338" s="782"/>
      <c r="C338" s="987" t="e">
        <f>'[12]Diag msg 2'!C119</f>
        <v>#REF!</v>
      </c>
      <c r="D338" s="987"/>
      <c r="E338" s="987"/>
      <c r="F338" s="987"/>
      <c r="G338" s="897" t="e">
        <f>'[12]Diag msg 2'!D119</f>
        <v>#REF!</v>
      </c>
      <c r="H338" s="989" t="e">
        <f>'[12]Diag msg 2'!E119</f>
        <v>#REF!</v>
      </c>
      <c r="I338" s="782"/>
      <c r="J338" s="782"/>
      <c r="K338" s="782"/>
      <c r="L338" s="782"/>
      <c r="M338" s="782"/>
      <c r="N338" s="782"/>
      <c r="O338" s="782"/>
      <c r="P338" s="782"/>
      <c r="Q338" s="782"/>
      <c r="R338" s="782"/>
      <c r="S338" s="782"/>
      <c r="T338" s="782"/>
      <c r="U338" s="782"/>
      <c r="V338" s="782"/>
      <c r="W338" s="782"/>
      <c r="X338" s="782"/>
      <c r="Y338" s="782"/>
      <c r="Z338" s="782"/>
      <c r="AA338" s="782"/>
      <c r="AB338" s="782"/>
      <c r="AC338" s="782"/>
      <c r="AD338" s="782"/>
      <c r="AE338" s="782"/>
      <c r="AF338" s="782"/>
    </row>
    <row r="339" spans="1:32" hidden="1">
      <c r="A339" s="782" t="e">
        <f>'[12]Diag msg 2'!A120</f>
        <v>#REF!</v>
      </c>
      <c r="B339" s="782"/>
      <c r="C339" s="987" t="e">
        <f>'[12]Diag msg 2'!C120</f>
        <v>#REF!</v>
      </c>
      <c r="D339" s="987"/>
      <c r="E339" s="987"/>
      <c r="F339" s="987"/>
      <c r="G339" s="897" t="e">
        <f>'[12]Diag msg 2'!D120</f>
        <v>#REF!</v>
      </c>
      <c r="H339" s="993" t="e">
        <f>'[12]Diag msg 2'!E120</f>
        <v>#REF!</v>
      </c>
      <c r="I339" s="782"/>
      <c r="J339" s="782"/>
      <c r="K339" s="782"/>
      <c r="L339" s="782"/>
      <c r="M339" s="782"/>
      <c r="N339" s="782"/>
      <c r="O339" s="782"/>
      <c r="P339" s="782"/>
      <c r="Q339" s="782"/>
      <c r="R339" s="782"/>
      <c r="S339" s="782"/>
      <c r="T339" s="782"/>
      <c r="U339" s="782"/>
      <c r="V339" s="782"/>
      <c r="W339" s="782"/>
      <c r="X339" s="782"/>
      <c r="Y339" s="782"/>
      <c r="Z339" s="782"/>
      <c r="AA339" s="782"/>
      <c r="AB339" s="782"/>
      <c r="AC339" s="782"/>
      <c r="AD339" s="782"/>
      <c r="AE339" s="782"/>
      <c r="AF339" s="782"/>
    </row>
    <row r="340" spans="1:32" hidden="1">
      <c r="A340" s="782" t="e">
        <f>'[12]Diag msg 2'!A121</f>
        <v>#REF!</v>
      </c>
      <c r="B340" s="782"/>
      <c r="C340" s="987" t="e">
        <f>'[12]Diag msg 2'!C121</f>
        <v>#REF!</v>
      </c>
      <c r="D340" s="987"/>
      <c r="E340" s="987"/>
      <c r="F340" s="987"/>
      <c r="G340" s="897" t="e">
        <f>'[12]Diag msg 2'!D121</f>
        <v>#REF!</v>
      </c>
      <c r="H340" s="993" t="e">
        <f>'[12]Diag msg 2'!E121</f>
        <v>#REF!</v>
      </c>
      <c r="I340" s="782"/>
      <c r="J340" s="782"/>
      <c r="K340" s="782"/>
      <c r="L340" s="782"/>
      <c r="M340" s="782"/>
      <c r="N340" s="782"/>
      <c r="O340" s="782"/>
      <c r="P340" s="782"/>
      <c r="Q340" s="782"/>
      <c r="R340" s="782"/>
      <c r="S340" s="782"/>
      <c r="T340" s="782"/>
      <c r="U340" s="782"/>
      <c r="V340" s="782"/>
      <c r="W340" s="782"/>
      <c r="X340" s="782"/>
      <c r="Y340" s="782"/>
      <c r="Z340" s="782"/>
      <c r="AA340" s="782"/>
      <c r="AB340" s="782"/>
      <c r="AC340" s="782"/>
      <c r="AD340" s="782"/>
      <c r="AE340" s="782"/>
      <c r="AF340" s="782"/>
    </row>
    <row r="341" spans="1:32" hidden="1">
      <c r="A341" s="782" t="e">
        <f>'[12]Diag msg 2'!A122</f>
        <v>#REF!</v>
      </c>
      <c r="B341" s="782"/>
      <c r="C341" s="987" t="e">
        <f>'[12]Diag msg 2'!C122</f>
        <v>#REF!</v>
      </c>
      <c r="D341" s="987"/>
      <c r="E341" s="987"/>
      <c r="F341" s="987"/>
      <c r="G341" s="897" t="e">
        <f>'[12]Diag msg 2'!D122</f>
        <v>#REF!</v>
      </c>
      <c r="H341" s="993" t="e">
        <f>'[12]Diag msg 2'!E122</f>
        <v>#REF!</v>
      </c>
      <c r="I341" s="782"/>
      <c r="J341" s="782"/>
      <c r="K341" s="782"/>
      <c r="L341" s="782"/>
      <c r="M341" s="782"/>
      <c r="N341" s="782"/>
      <c r="O341" s="782"/>
      <c r="P341" s="782"/>
      <c r="Q341" s="782"/>
      <c r="R341" s="782"/>
      <c r="S341" s="782"/>
      <c r="T341" s="782"/>
      <c r="U341" s="782"/>
      <c r="V341" s="782"/>
      <c r="W341" s="782"/>
      <c r="X341" s="782"/>
      <c r="Y341" s="782"/>
      <c r="Z341" s="782"/>
      <c r="AA341" s="782"/>
      <c r="AB341" s="782"/>
      <c r="AC341" s="782"/>
      <c r="AD341" s="782"/>
      <c r="AE341" s="782"/>
      <c r="AF341" s="782"/>
    </row>
    <row r="342" spans="1:32" hidden="1">
      <c r="A342" s="782" t="e">
        <f>'[12]Diag msg 2'!A123</f>
        <v>#REF!</v>
      </c>
      <c r="B342" s="782"/>
      <c r="C342" s="987" t="e">
        <f>'[12]Diag msg 2'!C123</f>
        <v>#REF!</v>
      </c>
      <c r="D342" s="987"/>
      <c r="E342" s="987"/>
      <c r="F342" s="987"/>
      <c r="G342" s="897" t="e">
        <f>'[12]Diag msg 2'!D123</f>
        <v>#REF!</v>
      </c>
      <c r="H342" s="993" t="e">
        <f>'[12]Diag msg 2'!E123</f>
        <v>#REF!</v>
      </c>
      <c r="I342" s="782"/>
      <c r="J342" s="782"/>
      <c r="K342" s="782"/>
      <c r="L342" s="782"/>
      <c r="M342" s="782"/>
      <c r="N342" s="782"/>
      <c r="O342" s="782"/>
      <c r="P342" s="782"/>
      <c r="Q342" s="782"/>
      <c r="R342" s="782"/>
      <c r="S342" s="782"/>
      <c r="T342" s="782"/>
      <c r="U342" s="782"/>
      <c r="V342" s="782"/>
      <c r="W342" s="782"/>
      <c r="X342" s="782"/>
      <c r="Y342" s="782"/>
      <c r="Z342" s="782"/>
      <c r="AA342" s="782"/>
      <c r="AB342" s="782"/>
      <c r="AC342" s="782"/>
      <c r="AD342" s="782"/>
      <c r="AE342" s="782"/>
      <c r="AF342" s="782"/>
    </row>
    <row r="343" spans="1:32" hidden="1">
      <c r="A343" s="782" t="e">
        <f>'[12]Diag msg 2'!A124</f>
        <v>#REF!</v>
      </c>
      <c r="B343" s="782"/>
      <c r="C343" s="987" t="e">
        <f>'[12]Diag msg 2'!C124</f>
        <v>#REF!</v>
      </c>
      <c r="D343" s="987"/>
      <c r="E343" s="987"/>
      <c r="F343" s="987"/>
      <c r="G343" s="897" t="e">
        <f>'[12]Diag msg 2'!D124</f>
        <v>#REF!</v>
      </c>
      <c r="H343" s="993" t="e">
        <f>'[12]Diag msg 2'!E124</f>
        <v>#REF!</v>
      </c>
      <c r="I343" s="782"/>
      <c r="J343" s="782"/>
      <c r="K343" s="782"/>
      <c r="L343" s="782"/>
      <c r="M343" s="782"/>
      <c r="N343" s="782"/>
      <c r="O343" s="782"/>
      <c r="P343" s="782"/>
      <c r="Q343" s="782"/>
      <c r="R343" s="782"/>
      <c r="S343" s="782"/>
      <c r="T343" s="782"/>
      <c r="U343" s="782"/>
      <c r="V343" s="782"/>
      <c r="W343" s="782"/>
      <c r="X343" s="782"/>
      <c r="Y343" s="782"/>
      <c r="Z343" s="782"/>
      <c r="AA343" s="782"/>
      <c r="AB343" s="782"/>
      <c r="AC343" s="782"/>
      <c r="AD343" s="782"/>
      <c r="AE343" s="782"/>
      <c r="AF343" s="782"/>
    </row>
    <row r="344" spans="1:32" hidden="1">
      <c r="A344" s="782" t="e">
        <f>'[12]Diag msg 2'!A125</f>
        <v>#REF!</v>
      </c>
      <c r="B344" s="782"/>
      <c r="C344" s="987" t="e">
        <f>'[12]Diag msg 2'!C125</f>
        <v>#REF!</v>
      </c>
      <c r="D344" s="987"/>
      <c r="E344" s="987"/>
      <c r="F344" s="987"/>
      <c r="G344" s="897" t="e">
        <f>'[12]Diag msg 2'!D125</f>
        <v>#REF!</v>
      </c>
      <c r="H344" s="993" t="e">
        <f>'[12]Diag msg 2'!E125</f>
        <v>#REF!</v>
      </c>
      <c r="I344" s="782"/>
      <c r="J344" s="782"/>
      <c r="K344" s="782"/>
      <c r="L344" s="782"/>
      <c r="M344" s="782"/>
      <c r="N344" s="782"/>
      <c r="O344" s="782"/>
      <c r="P344" s="782"/>
      <c r="Q344" s="782"/>
      <c r="R344" s="782"/>
      <c r="S344" s="782"/>
      <c r="T344" s="782"/>
      <c r="U344" s="782"/>
      <c r="V344" s="782"/>
      <c r="W344" s="782"/>
      <c r="X344" s="782"/>
      <c r="Y344" s="782"/>
      <c r="Z344" s="782"/>
      <c r="AA344" s="782"/>
      <c r="AB344" s="782"/>
      <c r="AC344" s="782"/>
      <c r="AD344" s="782"/>
      <c r="AE344" s="782"/>
      <c r="AF344" s="782"/>
    </row>
    <row r="345" spans="1:32" hidden="1">
      <c r="A345" s="782" t="e">
        <f>'[12]Diag msg 2'!A126</f>
        <v>#REF!</v>
      </c>
      <c r="B345" s="782"/>
      <c r="C345" s="987" t="e">
        <f>'[12]Diag msg 2'!C126</f>
        <v>#REF!</v>
      </c>
      <c r="D345" s="987"/>
      <c r="E345" s="987"/>
      <c r="F345" s="987"/>
      <c r="G345" s="897" t="e">
        <f>'[12]Diag msg 2'!D126</f>
        <v>#REF!</v>
      </c>
      <c r="H345" s="988" t="e">
        <f>'[12]Diag msg 2'!E127</f>
        <v>#REF!</v>
      </c>
      <c r="I345" s="782"/>
      <c r="J345" s="782"/>
      <c r="K345" s="782"/>
      <c r="L345" s="782"/>
      <c r="M345" s="782"/>
      <c r="N345" s="782"/>
      <c r="O345" s="782"/>
      <c r="P345" s="782"/>
      <c r="Q345" s="782"/>
      <c r="R345" s="782"/>
      <c r="S345" s="782"/>
      <c r="T345" s="782"/>
      <c r="U345" s="782"/>
      <c r="V345" s="782"/>
      <c r="W345" s="782"/>
      <c r="X345" s="782"/>
      <c r="Y345" s="782"/>
      <c r="Z345" s="782"/>
      <c r="AA345" s="782"/>
      <c r="AB345" s="782"/>
      <c r="AC345" s="782"/>
      <c r="AD345" s="782"/>
      <c r="AE345" s="782"/>
      <c r="AF345" s="782"/>
    </row>
    <row r="346" spans="1:32" hidden="1">
      <c r="A346" s="782" t="e">
        <f>'[12]Diag msg 2'!A127</f>
        <v>#REF!</v>
      </c>
      <c r="B346" s="782"/>
      <c r="C346" s="987" t="e">
        <f>'[12]Diag msg 2'!C127</f>
        <v>#REF!</v>
      </c>
      <c r="D346" s="987"/>
      <c r="E346" s="987"/>
      <c r="F346" s="987"/>
      <c r="G346" s="897" t="e">
        <f>'[12]Diag msg 2'!D127</f>
        <v>#REF!</v>
      </c>
      <c r="H346" s="988"/>
      <c r="I346" s="782"/>
      <c r="J346" s="782"/>
      <c r="K346" s="782"/>
      <c r="L346" s="782"/>
      <c r="M346" s="782"/>
      <c r="N346" s="782"/>
      <c r="O346" s="782"/>
      <c r="P346" s="782"/>
      <c r="Q346" s="782"/>
      <c r="R346" s="782"/>
      <c r="S346" s="782"/>
      <c r="T346" s="782"/>
      <c r="U346" s="782"/>
      <c r="V346" s="782"/>
      <c r="W346" s="782"/>
      <c r="X346" s="782"/>
      <c r="Y346" s="782"/>
      <c r="Z346" s="782"/>
      <c r="AA346" s="782"/>
      <c r="AB346" s="782"/>
      <c r="AC346" s="782"/>
      <c r="AD346" s="782"/>
      <c r="AE346" s="782"/>
      <c r="AF346" s="782"/>
    </row>
    <row r="347" spans="1:32" hidden="1">
      <c r="A347" s="782" t="e">
        <f>'[12]Diag msg 2'!A128</f>
        <v>#REF!</v>
      </c>
      <c r="B347" s="782"/>
      <c r="C347" s="987" t="e">
        <f>'[12]Diag msg 2'!C128</f>
        <v>#REF!</v>
      </c>
      <c r="D347" s="987"/>
      <c r="E347" s="987"/>
      <c r="F347" s="987"/>
      <c r="G347" s="897" t="e">
        <f>'[12]Diag msg 2'!D128</f>
        <v>#REF!</v>
      </c>
      <c r="H347" s="988"/>
      <c r="I347" s="782"/>
      <c r="J347" s="782"/>
      <c r="K347" s="782"/>
      <c r="L347" s="782"/>
      <c r="M347" s="782"/>
      <c r="N347" s="782"/>
      <c r="O347" s="782"/>
      <c r="P347" s="782"/>
      <c r="Q347" s="782"/>
      <c r="R347" s="782"/>
      <c r="S347" s="782"/>
      <c r="T347" s="782"/>
      <c r="U347" s="782"/>
      <c r="V347" s="782"/>
      <c r="W347" s="782"/>
      <c r="X347" s="782"/>
      <c r="Y347" s="782"/>
      <c r="Z347" s="782"/>
      <c r="AA347" s="782"/>
      <c r="AB347" s="782"/>
      <c r="AC347" s="782"/>
      <c r="AD347" s="782"/>
      <c r="AE347" s="782"/>
      <c r="AF347" s="782"/>
    </row>
    <row r="348" spans="1:32" hidden="1">
      <c r="A348" s="782"/>
      <c r="B348" s="782"/>
      <c r="C348" s="782"/>
      <c r="D348" s="782"/>
      <c r="E348" s="782"/>
      <c r="F348" s="782"/>
      <c r="G348" s="897"/>
      <c r="H348" s="782"/>
      <c r="I348" s="782"/>
      <c r="J348" s="782"/>
      <c r="K348" s="782"/>
      <c r="L348" s="782"/>
      <c r="M348" s="782"/>
      <c r="N348" s="782"/>
      <c r="O348" s="782"/>
      <c r="P348" s="782"/>
      <c r="Q348" s="782"/>
      <c r="R348" s="782"/>
      <c r="S348" s="782"/>
      <c r="T348" s="782"/>
      <c r="U348" s="782"/>
      <c r="V348" s="782"/>
      <c r="W348" s="782"/>
      <c r="X348" s="782"/>
      <c r="Y348" s="782"/>
      <c r="Z348" s="782"/>
      <c r="AA348" s="782"/>
      <c r="AB348" s="782"/>
      <c r="AC348" s="782"/>
      <c r="AD348" s="782"/>
      <c r="AE348" s="782"/>
      <c r="AF348" s="782"/>
    </row>
    <row r="349" spans="1:32" hidden="1">
      <c r="A349" s="782"/>
      <c r="B349" s="782"/>
      <c r="C349" s="782"/>
      <c r="D349" s="782"/>
      <c r="E349" s="782"/>
      <c r="F349" s="782"/>
      <c r="G349" s="897"/>
      <c r="H349" s="782"/>
      <c r="I349" s="782"/>
      <c r="J349" s="782"/>
      <c r="K349" s="782"/>
      <c r="L349" s="782"/>
      <c r="M349" s="782"/>
      <c r="N349" s="782"/>
      <c r="O349" s="782"/>
      <c r="P349" s="782"/>
      <c r="Q349" s="782"/>
      <c r="R349" s="782"/>
      <c r="S349" s="782"/>
      <c r="T349" s="782"/>
      <c r="U349" s="782"/>
      <c r="V349" s="782"/>
      <c r="W349" s="782"/>
      <c r="X349" s="782"/>
      <c r="Y349" s="782"/>
      <c r="Z349" s="782"/>
      <c r="AA349" s="782"/>
      <c r="AB349" s="782"/>
      <c r="AC349" s="782"/>
      <c r="AD349" s="782"/>
      <c r="AE349" s="782"/>
      <c r="AF349" s="782"/>
    </row>
    <row r="350" spans="1:32" hidden="1">
      <c r="A350" s="782"/>
      <c r="B350" s="782"/>
      <c r="C350" s="782"/>
      <c r="D350" s="782"/>
      <c r="E350" s="782"/>
      <c r="F350" s="782"/>
      <c r="G350" s="897"/>
      <c r="H350" s="782"/>
      <c r="I350" s="782"/>
      <c r="J350" s="782"/>
      <c r="K350" s="782"/>
      <c r="L350" s="782"/>
      <c r="M350" s="782"/>
      <c r="N350" s="782"/>
      <c r="O350" s="782"/>
      <c r="P350" s="782"/>
      <c r="Q350" s="782"/>
      <c r="R350" s="782"/>
      <c r="S350" s="782"/>
      <c r="T350" s="782"/>
      <c r="U350" s="782"/>
      <c r="V350" s="782"/>
      <c r="W350" s="782"/>
      <c r="X350" s="782"/>
      <c r="Y350" s="782"/>
      <c r="Z350" s="782"/>
      <c r="AA350" s="782"/>
      <c r="AB350" s="782"/>
      <c r="AC350" s="782"/>
      <c r="AD350" s="782"/>
      <c r="AE350" s="782"/>
      <c r="AF350" s="782"/>
    </row>
    <row r="351" spans="1:32" hidden="1">
      <c r="A351" s="782"/>
      <c r="B351" s="782"/>
      <c r="C351" s="782"/>
      <c r="D351" s="782"/>
      <c r="E351" s="782"/>
      <c r="F351" s="782"/>
      <c r="G351" s="897"/>
      <c r="H351" s="782"/>
      <c r="I351" s="782"/>
      <c r="J351" s="782"/>
      <c r="K351" s="782"/>
      <c r="L351" s="782"/>
      <c r="M351" s="782"/>
      <c r="N351" s="782"/>
      <c r="O351" s="782"/>
      <c r="P351" s="782"/>
      <c r="Q351" s="782"/>
      <c r="R351" s="782"/>
      <c r="S351" s="782"/>
      <c r="T351" s="782"/>
      <c r="U351" s="782"/>
      <c r="V351" s="782"/>
      <c r="W351" s="782"/>
      <c r="X351" s="782"/>
      <c r="Y351" s="782"/>
      <c r="Z351" s="782"/>
      <c r="AA351" s="782"/>
      <c r="AB351" s="782"/>
      <c r="AC351" s="782"/>
      <c r="AD351" s="782"/>
      <c r="AE351" s="782"/>
      <c r="AF351" s="782"/>
    </row>
    <row r="352" spans="1:32" hidden="1">
      <c r="A352" s="782"/>
      <c r="B352" s="782"/>
      <c r="C352" s="782"/>
      <c r="D352" s="782"/>
      <c r="E352" s="782"/>
      <c r="F352" s="782"/>
      <c r="G352" s="897"/>
      <c r="H352" s="782"/>
      <c r="I352" s="782"/>
      <c r="J352" s="782"/>
      <c r="K352" s="782"/>
      <c r="L352" s="156"/>
      <c r="M352" s="156"/>
      <c r="N352" s="156"/>
      <c r="O352" s="156"/>
      <c r="P352" s="156"/>
      <c r="Q352" s="156"/>
      <c r="R352" s="156"/>
      <c r="S352" s="156"/>
      <c r="T352" s="156"/>
      <c r="U352" s="156"/>
      <c r="V352" s="156"/>
      <c r="W352" s="156"/>
      <c r="X352" s="156"/>
      <c r="Y352" s="156"/>
      <c r="Z352" s="156"/>
      <c r="AA352" s="782"/>
      <c r="AB352" s="782"/>
      <c r="AC352" s="782"/>
      <c r="AD352" s="782"/>
      <c r="AE352" s="782"/>
      <c r="AF352" s="782"/>
    </row>
    <row r="353" spans="1:32" hidden="1">
      <c r="A353" s="782"/>
      <c r="B353" s="782"/>
      <c r="C353" s="782"/>
      <c r="D353" s="782"/>
      <c r="E353" s="782"/>
      <c r="F353" s="782"/>
      <c r="G353" s="897"/>
      <c r="H353" s="782"/>
      <c r="I353" s="782"/>
      <c r="J353" s="782"/>
      <c r="K353" s="782"/>
      <c r="L353" s="156"/>
      <c r="M353" s="156"/>
      <c r="N353" s="156"/>
      <c r="O353" s="156"/>
      <c r="P353" s="156"/>
      <c r="Q353" s="156"/>
      <c r="R353" s="156"/>
      <c r="S353" s="156"/>
      <c r="T353" s="156"/>
      <c r="U353" s="156"/>
      <c r="V353" s="156"/>
      <c r="W353" s="156"/>
      <c r="X353" s="156"/>
      <c r="Y353" s="156"/>
      <c r="Z353" s="156"/>
      <c r="AA353" s="782"/>
      <c r="AB353" s="782"/>
      <c r="AC353" s="782"/>
      <c r="AD353" s="782"/>
      <c r="AE353" s="782"/>
      <c r="AF353" s="782"/>
    </row>
    <row r="354" spans="1:32" hidden="1">
      <c r="A354" s="782"/>
      <c r="B354" s="782"/>
      <c r="C354" s="782"/>
      <c r="D354" s="782"/>
      <c r="E354" s="782"/>
      <c r="F354" s="782"/>
      <c r="G354" s="897"/>
      <c r="H354" s="782"/>
      <c r="I354" s="782"/>
      <c r="J354" s="782"/>
      <c r="K354" s="782"/>
      <c r="L354" s="156"/>
      <c r="M354" s="156"/>
      <c r="N354" s="156"/>
      <c r="O354" s="156"/>
      <c r="P354" s="156"/>
      <c r="Q354" s="156"/>
      <c r="R354" s="156"/>
      <c r="S354" s="156"/>
      <c r="T354" s="156"/>
      <c r="U354" s="156"/>
      <c r="V354" s="156"/>
      <c r="W354" s="156"/>
      <c r="X354" s="156"/>
      <c r="Y354" s="156"/>
      <c r="Z354" s="156"/>
      <c r="AA354" s="782"/>
      <c r="AB354" s="782"/>
      <c r="AC354" s="782"/>
      <c r="AD354" s="782"/>
      <c r="AE354" s="782"/>
      <c r="AF354" s="782"/>
    </row>
    <row r="355" spans="1:32" hidden="1">
      <c r="A355" s="782"/>
      <c r="B355" s="782"/>
      <c r="C355" s="782"/>
      <c r="D355" s="782"/>
      <c r="E355" s="782"/>
      <c r="F355" s="782"/>
      <c r="G355" s="897"/>
      <c r="H355" s="782"/>
      <c r="I355" s="782"/>
      <c r="J355" s="782"/>
      <c r="K355" s="782"/>
      <c r="L355" s="156"/>
      <c r="M355" s="156"/>
      <c r="N355" s="156"/>
      <c r="O355" s="156"/>
      <c r="P355" s="156"/>
      <c r="Q355" s="156"/>
      <c r="R355" s="156"/>
      <c r="S355" s="156"/>
      <c r="T355" s="156"/>
      <c r="U355" s="156"/>
      <c r="V355" s="156"/>
      <c r="W355" s="156"/>
      <c r="X355" s="156"/>
      <c r="Y355" s="156"/>
      <c r="Z355" s="156"/>
      <c r="AA355" s="782"/>
      <c r="AB355" s="782"/>
      <c r="AC355" s="782"/>
      <c r="AD355" s="782"/>
      <c r="AE355" s="782"/>
      <c r="AF355" s="782"/>
    </row>
    <row r="356" spans="1:32" hidden="1">
      <c r="A356" s="782"/>
      <c r="B356" s="782"/>
      <c r="C356" s="782"/>
      <c r="D356" s="782"/>
      <c r="E356" s="782"/>
      <c r="F356" s="782"/>
      <c r="G356" s="897"/>
      <c r="H356" s="782"/>
      <c r="I356" s="782"/>
      <c r="J356" s="782"/>
      <c r="K356" s="782"/>
      <c r="L356" s="156"/>
      <c r="M356" s="156"/>
      <c r="N356" s="156"/>
      <c r="O356" s="156"/>
      <c r="P356" s="156"/>
      <c r="Q356" s="156"/>
      <c r="R356" s="156"/>
      <c r="S356" s="156"/>
      <c r="T356" s="156"/>
      <c r="U356" s="156"/>
      <c r="V356" s="156"/>
      <c r="W356" s="156"/>
      <c r="X356" s="156"/>
      <c r="Y356" s="156"/>
      <c r="Z356" s="156"/>
      <c r="AA356" s="782"/>
      <c r="AB356" s="782"/>
      <c r="AC356" s="782"/>
      <c r="AD356" s="782"/>
      <c r="AE356" s="782"/>
      <c r="AF356" s="782"/>
    </row>
    <row r="357" spans="1:32" hidden="1">
      <c r="A357" s="782"/>
      <c r="B357" s="782"/>
      <c r="C357" s="156"/>
      <c r="D357" s="156"/>
      <c r="E357" s="156"/>
      <c r="F357" s="156"/>
      <c r="G357" s="580"/>
      <c r="H357" s="156"/>
      <c r="I357" s="782"/>
      <c r="J357" s="782"/>
      <c r="K357" s="782"/>
      <c r="L357" s="156"/>
      <c r="M357" s="156"/>
      <c r="N357" s="156"/>
      <c r="O357" s="156"/>
      <c r="P357" s="156"/>
      <c r="Q357" s="156"/>
      <c r="R357" s="156"/>
      <c r="S357" s="156"/>
      <c r="T357" s="156"/>
      <c r="U357" s="156"/>
      <c r="V357" s="156"/>
      <c r="W357" s="156"/>
      <c r="X357" s="156"/>
      <c r="Y357" s="156"/>
      <c r="Z357" s="156"/>
      <c r="AA357" s="782"/>
      <c r="AB357" s="782"/>
      <c r="AC357" s="782"/>
      <c r="AD357" s="782"/>
      <c r="AE357" s="782"/>
      <c r="AF357" s="782"/>
    </row>
    <row r="358" spans="1:32" hidden="1">
      <c r="A358" s="782"/>
      <c r="B358" s="782"/>
      <c r="C358" s="156"/>
      <c r="D358" s="156"/>
      <c r="E358" s="156"/>
      <c r="F358" s="156"/>
      <c r="G358" s="580"/>
      <c r="H358" s="156"/>
      <c r="I358" s="156"/>
      <c r="J358" s="156"/>
      <c r="K358" s="156"/>
      <c r="L358" s="156"/>
      <c r="M358" s="156"/>
      <c r="N358" s="156"/>
      <c r="O358" s="156"/>
      <c r="P358" s="156"/>
      <c r="Q358" s="156"/>
      <c r="R358" s="156"/>
      <c r="S358" s="156"/>
      <c r="T358" s="156"/>
      <c r="U358" s="156"/>
      <c r="V358" s="156"/>
      <c r="W358" s="156"/>
      <c r="X358" s="156"/>
      <c r="Y358" s="156"/>
      <c r="Z358" s="156"/>
      <c r="AA358" s="156"/>
    </row>
    <row r="359" spans="1:32" hidden="1">
      <c r="A359" s="782"/>
      <c r="B359" s="782"/>
      <c r="C359" s="156"/>
      <c r="D359" s="156"/>
      <c r="E359" s="156"/>
      <c r="F359" s="156"/>
      <c r="G359" s="580"/>
      <c r="H359" s="156"/>
      <c r="I359" s="156"/>
      <c r="J359" s="156"/>
      <c r="K359" s="156"/>
      <c r="L359" s="156"/>
      <c r="M359" s="156"/>
      <c r="N359" s="156"/>
      <c r="O359" s="156"/>
      <c r="P359" s="156"/>
      <c r="Q359" s="156"/>
      <c r="R359" s="156"/>
      <c r="S359" s="156"/>
      <c r="T359" s="156"/>
      <c r="U359" s="156"/>
      <c r="V359" s="156"/>
      <c r="W359" s="156"/>
      <c r="X359" s="156"/>
      <c r="Y359" s="156"/>
      <c r="Z359" s="156"/>
      <c r="AA359" s="156"/>
    </row>
    <row r="360" spans="1:32" hidden="1">
      <c r="A360" s="156"/>
      <c r="B360" s="156"/>
      <c r="C360" s="156"/>
      <c r="D360" s="156"/>
      <c r="E360" s="156"/>
      <c r="F360" s="156"/>
      <c r="G360" s="580"/>
      <c r="H360" s="156"/>
      <c r="I360" s="156"/>
      <c r="J360" s="156"/>
      <c r="K360" s="156"/>
      <c r="L360" s="156"/>
      <c r="M360" s="156"/>
      <c r="N360" s="156"/>
      <c r="O360" s="156"/>
      <c r="P360" s="156"/>
      <c r="Q360" s="156"/>
      <c r="R360" s="156"/>
      <c r="S360" s="156"/>
      <c r="T360" s="156"/>
      <c r="U360" s="156"/>
      <c r="V360" s="156"/>
      <c r="W360" s="156"/>
      <c r="X360" s="156"/>
      <c r="Y360" s="156"/>
      <c r="Z360" s="156"/>
      <c r="AA360" s="156"/>
    </row>
    <row r="361" spans="1:32" hidden="1">
      <c r="A361" s="156"/>
      <c r="B361" s="156"/>
      <c r="C361" s="156"/>
      <c r="D361" s="156"/>
      <c r="E361" s="156"/>
      <c r="F361" s="156"/>
      <c r="G361" s="580"/>
      <c r="H361" s="156"/>
      <c r="I361" s="156"/>
      <c r="J361" s="156"/>
      <c r="K361" s="156"/>
      <c r="L361" s="156"/>
      <c r="M361" s="156"/>
      <c r="N361" s="156"/>
      <c r="O361" s="156"/>
      <c r="P361" s="156"/>
      <c r="Q361" s="156"/>
      <c r="R361" s="156"/>
      <c r="S361" s="156"/>
      <c r="T361" s="156"/>
      <c r="U361" s="156"/>
      <c r="V361" s="156"/>
      <c r="W361" s="156"/>
      <c r="X361" s="156"/>
      <c r="Y361" s="156"/>
      <c r="Z361" s="156"/>
      <c r="AA361" s="156"/>
    </row>
    <row r="362" spans="1:32" hidden="1">
      <c r="A362" s="156"/>
      <c r="B362" s="156"/>
      <c r="C362" s="156"/>
      <c r="D362" s="156"/>
      <c r="E362" s="156"/>
      <c r="F362" s="156"/>
      <c r="G362" s="580"/>
      <c r="H362" s="156"/>
      <c r="I362" s="156"/>
      <c r="J362" s="156"/>
      <c r="K362" s="156"/>
      <c r="L362" s="156"/>
      <c r="M362" s="156"/>
      <c r="N362" s="156"/>
      <c r="O362" s="156"/>
      <c r="P362" s="156"/>
      <c r="Q362" s="156"/>
      <c r="R362" s="156"/>
      <c r="S362" s="156"/>
      <c r="T362" s="156"/>
      <c r="U362" s="156"/>
      <c r="V362" s="156"/>
      <c r="W362" s="156"/>
      <c r="X362" s="156"/>
      <c r="Y362" s="156"/>
      <c r="Z362" s="156"/>
      <c r="AA362" s="156"/>
    </row>
    <row r="363" spans="1:32" hidden="1">
      <c r="A363" s="156"/>
      <c r="B363" s="156"/>
      <c r="C363" s="156"/>
      <c r="D363" s="156"/>
      <c r="E363" s="156"/>
      <c r="F363" s="156"/>
      <c r="G363" s="580"/>
      <c r="H363" s="156"/>
      <c r="I363" s="156"/>
      <c r="J363" s="156"/>
      <c r="K363" s="156"/>
      <c r="L363" s="156"/>
      <c r="M363" s="156"/>
      <c r="N363" s="156"/>
      <c r="O363" s="156"/>
      <c r="P363" s="156"/>
      <c r="Q363" s="156"/>
      <c r="R363" s="156"/>
      <c r="S363" s="156"/>
      <c r="T363" s="156"/>
      <c r="U363" s="156"/>
      <c r="V363" s="156"/>
      <c r="W363" s="156"/>
      <c r="X363" s="156"/>
      <c r="Y363" s="156"/>
      <c r="Z363" s="156"/>
      <c r="AA363" s="156"/>
    </row>
    <row r="364" spans="1:32" hidden="1">
      <c r="A364" s="156"/>
      <c r="B364" s="156"/>
      <c r="C364" s="156"/>
      <c r="D364" s="156"/>
      <c r="E364" s="156"/>
      <c r="F364" s="156"/>
      <c r="G364" s="580"/>
      <c r="H364" s="156"/>
      <c r="I364" s="156"/>
      <c r="J364" s="156"/>
      <c r="K364" s="156"/>
      <c r="L364" s="156"/>
      <c r="M364" s="156"/>
      <c r="N364" s="156"/>
      <c r="O364" s="156"/>
      <c r="P364" s="156"/>
      <c r="Q364" s="156"/>
      <c r="R364" s="156"/>
      <c r="S364" s="156"/>
      <c r="T364" s="156"/>
      <c r="U364" s="156"/>
      <c r="V364" s="156"/>
      <c r="W364" s="156"/>
      <c r="X364" s="156"/>
      <c r="Y364" s="156"/>
      <c r="Z364" s="156"/>
      <c r="AA364" s="156"/>
    </row>
    <row r="365" spans="1:32" hidden="1">
      <c r="A365" s="156"/>
      <c r="B365" s="156"/>
      <c r="C365" s="156"/>
      <c r="D365" s="156"/>
      <c r="E365" s="156"/>
      <c r="F365" s="156"/>
      <c r="G365" s="580"/>
      <c r="H365" s="156"/>
      <c r="I365" s="156"/>
      <c r="J365" s="156"/>
      <c r="K365" s="156"/>
      <c r="L365" s="156"/>
      <c r="M365" s="156"/>
      <c r="N365" s="156"/>
      <c r="O365" s="156"/>
      <c r="P365" s="156"/>
      <c r="Q365" s="156"/>
      <c r="R365" s="156"/>
      <c r="S365" s="156"/>
      <c r="T365" s="156"/>
      <c r="U365" s="156"/>
      <c r="V365" s="156"/>
      <c r="W365" s="156"/>
      <c r="X365" s="156"/>
      <c r="Y365" s="156"/>
      <c r="Z365" s="156"/>
      <c r="AA365" s="156"/>
    </row>
    <row r="366" spans="1:32" hidden="1">
      <c r="A366" s="156"/>
      <c r="B366" s="156"/>
      <c r="C366" s="156"/>
      <c r="D366" s="156"/>
      <c r="E366" s="156"/>
      <c r="F366" s="156"/>
      <c r="G366" s="580"/>
      <c r="H366" s="156"/>
      <c r="I366" s="156"/>
      <c r="J366" s="156"/>
      <c r="K366" s="156"/>
      <c r="L366" s="156"/>
      <c r="M366" s="156"/>
      <c r="N366" s="156"/>
      <c r="O366" s="156"/>
      <c r="P366" s="156"/>
      <c r="Q366" s="156"/>
      <c r="R366" s="156"/>
      <c r="S366" s="156"/>
      <c r="T366" s="156"/>
      <c r="U366" s="156"/>
      <c r="V366" s="156"/>
      <c r="W366" s="156"/>
      <c r="X366" s="156"/>
      <c r="Y366" s="156"/>
      <c r="Z366" s="156"/>
      <c r="AA366" s="156"/>
    </row>
    <row r="367" spans="1:32" hidden="1">
      <c r="A367" s="156"/>
      <c r="B367" s="156"/>
      <c r="C367" s="156"/>
      <c r="D367" s="156"/>
      <c r="E367" s="156"/>
      <c r="F367" s="156"/>
      <c r="G367" s="580"/>
      <c r="H367" s="156"/>
      <c r="I367" s="156"/>
      <c r="J367" s="156"/>
      <c r="K367" s="156"/>
      <c r="L367" s="156"/>
      <c r="M367" s="156"/>
      <c r="N367" s="156"/>
      <c r="O367" s="156"/>
      <c r="P367" s="156"/>
      <c r="Q367" s="156"/>
      <c r="R367" s="156"/>
      <c r="S367" s="156"/>
      <c r="T367" s="156"/>
      <c r="U367" s="156"/>
      <c r="V367" s="156"/>
      <c r="W367" s="156"/>
      <c r="X367" s="156"/>
      <c r="Y367" s="156"/>
      <c r="Z367" s="156"/>
      <c r="AA367" s="156"/>
    </row>
    <row r="368" spans="1:32" hidden="1">
      <c r="A368" s="156"/>
      <c r="B368" s="156"/>
      <c r="C368" s="156"/>
      <c r="D368" s="156"/>
      <c r="E368" s="156"/>
      <c r="F368" s="156"/>
      <c r="G368" s="580"/>
      <c r="H368" s="156"/>
      <c r="I368" s="156"/>
      <c r="J368" s="156"/>
      <c r="K368" s="156"/>
      <c r="L368" s="156"/>
      <c r="M368" s="156"/>
      <c r="N368" s="156"/>
      <c r="O368" s="156"/>
      <c r="P368" s="156"/>
      <c r="Q368" s="156"/>
      <c r="R368" s="156"/>
      <c r="S368" s="156"/>
      <c r="T368" s="156"/>
      <c r="U368" s="156"/>
      <c r="V368" s="156"/>
      <c r="W368" s="156"/>
      <c r="X368" s="156"/>
      <c r="Y368" s="156"/>
      <c r="Z368" s="156"/>
      <c r="AA368" s="156"/>
    </row>
    <row r="369" spans="7:7" s="156" customFormat="1" hidden="1">
      <c r="G369" s="580"/>
    </row>
    <row r="370" spans="7:7" s="156" customFormat="1" hidden="1">
      <c r="G370" s="580"/>
    </row>
    <row r="371" spans="7:7" s="156" customFormat="1" hidden="1">
      <c r="G371" s="580"/>
    </row>
    <row r="372" spans="7:7" s="156" customFormat="1" hidden="1">
      <c r="G372" s="580"/>
    </row>
    <row r="373" spans="7:7" s="156" customFormat="1" hidden="1"/>
    <row r="374" spans="7:7" s="156" customFormat="1" hidden="1"/>
    <row r="375" spans="7:7" s="156" customFormat="1" hidden="1"/>
    <row r="376" spans="7:7" s="156" customFormat="1" hidden="1"/>
    <row r="377" spans="7:7" s="156" customFormat="1" hidden="1"/>
    <row r="378" spans="7:7" s="156" customFormat="1" hidden="1"/>
    <row r="379" spans="7:7" s="156" customFormat="1" hidden="1"/>
    <row r="380" spans="7:7" s="156" customFormat="1" hidden="1"/>
    <row r="381" spans="7:7" s="156" customFormat="1" hidden="1"/>
    <row r="382" spans="7:7" s="156" customFormat="1" hidden="1"/>
    <row r="383" spans="7:7" s="156" customFormat="1" hidden="1"/>
    <row r="384" spans="7:7" s="156" customFormat="1" hidden="1"/>
    <row r="385" s="156" customFormat="1" hidden="1"/>
    <row r="386" s="156" customFormat="1" hidden="1"/>
    <row r="387" s="156" customFormat="1" hidden="1"/>
    <row r="388" s="156" customFormat="1" hidden="1"/>
    <row r="389" s="156" customFormat="1" hidden="1"/>
    <row r="390" s="156" customFormat="1" hidden="1"/>
    <row r="391" s="156" customFormat="1" hidden="1"/>
    <row r="392" s="156" customFormat="1" hidden="1"/>
    <row r="393" s="156" customFormat="1" hidden="1"/>
    <row r="394" s="156" customFormat="1" hidden="1"/>
    <row r="395" s="156" customFormat="1" hidden="1"/>
    <row r="396" s="156" customFormat="1" hidden="1"/>
    <row r="397" s="156" customFormat="1" hidden="1"/>
    <row r="398" s="156" customFormat="1" hidden="1"/>
    <row r="399" s="156" customFormat="1" hidden="1"/>
    <row r="400" s="156" customFormat="1" hidden="1"/>
    <row r="401" s="156" customFormat="1" hidden="1"/>
    <row r="402" s="156" customFormat="1" hidden="1"/>
    <row r="403" s="156" customFormat="1" hidden="1"/>
    <row r="404" s="156" customFormat="1" hidden="1"/>
    <row r="405" s="156" customFormat="1" hidden="1"/>
    <row r="406" s="156" customFormat="1" hidden="1"/>
    <row r="407" s="156" customFormat="1" hidden="1"/>
    <row r="408" s="156" customFormat="1" hidden="1"/>
    <row r="409" s="156" customFormat="1" hidden="1"/>
    <row r="410" s="156" customFormat="1" hidden="1"/>
    <row r="411" s="156" customFormat="1" hidden="1"/>
    <row r="412" s="156" customFormat="1" hidden="1"/>
    <row r="413" s="156" customFormat="1" hidden="1"/>
    <row r="414" s="156" customFormat="1" hidden="1"/>
    <row r="415" s="156" customFormat="1" hidden="1"/>
    <row r="416" s="156" customFormat="1" hidden="1"/>
    <row r="417" s="156" customFormat="1" hidden="1"/>
    <row r="418" s="156" customFormat="1" hidden="1"/>
    <row r="419" s="156" customFormat="1" hidden="1"/>
    <row r="420" s="156" customFormat="1" hidden="1"/>
    <row r="421" s="156" customFormat="1" hidden="1"/>
    <row r="422" s="156" customFormat="1" hidden="1"/>
    <row r="423" s="156" customFormat="1" hidden="1"/>
    <row r="424" s="156" customFormat="1" hidden="1"/>
    <row r="425" s="156" customFormat="1" hidden="1"/>
    <row r="426" s="156" customFormat="1" hidden="1"/>
    <row r="427" s="156" customFormat="1" hidden="1"/>
    <row r="428" s="156" customFormat="1" hidden="1"/>
    <row r="429" s="156" customFormat="1" hidden="1"/>
    <row r="430" s="156" customFormat="1" hidden="1"/>
    <row r="431" s="156" customFormat="1" hidden="1"/>
    <row r="432" s="156" customFormat="1" hidden="1"/>
    <row r="433" s="156" customFormat="1" hidden="1"/>
    <row r="434" s="156" customFormat="1" hidden="1"/>
    <row r="435" s="156" customFormat="1" hidden="1"/>
    <row r="436" s="156" customFormat="1" hidden="1"/>
    <row r="437" s="156" customFormat="1" hidden="1"/>
    <row r="438" s="156" customFormat="1" hidden="1"/>
    <row r="439" s="156" customFormat="1" hidden="1"/>
    <row r="440" s="156" customFormat="1" hidden="1"/>
    <row r="441" s="156" customFormat="1" hidden="1"/>
    <row r="442" s="156" customFormat="1" hidden="1"/>
    <row r="443" s="156" customFormat="1" hidden="1"/>
    <row r="444" s="156" customFormat="1" hidden="1"/>
    <row r="445" s="156" customFormat="1" hidden="1"/>
    <row r="446" s="156" customFormat="1" hidden="1"/>
    <row r="447" s="156" customFormat="1" hidden="1"/>
    <row r="448" s="156" customFormat="1" hidden="1"/>
    <row r="449" s="156" customFormat="1" hidden="1"/>
    <row r="450" s="156" customFormat="1" hidden="1"/>
    <row r="451" s="156" customFormat="1" hidden="1"/>
    <row r="452" s="156" customFormat="1" hidden="1"/>
    <row r="453" s="156" customFormat="1" hidden="1"/>
    <row r="454" s="156" customFormat="1" hidden="1"/>
    <row r="455" s="156" customFormat="1" hidden="1"/>
    <row r="456" s="156" customFormat="1" hidden="1"/>
    <row r="457" s="156" customFormat="1" hidden="1"/>
    <row r="458" s="156" customFormat="1" hidden="1"/>
    <row r="459" s="156" customFormat="1" hidden="1"/>
    <row r="460" s="156" customFormat="1" hidden="1"/>
    <row r="461" s="156" customFormat="1" hidden="1"/>
    <row r="462" s="156" customFormat="1" hidden="1"/>
    <row r="463" s="156" customFormat="1" hidden="1"/>
    <row r="464" s="156" customFormat="1" hidden="1"/>
    <row r="465" s="156" customFormat="1" hidden="1"/>
    <row r="466" s="156" customFormat="1" hidden="1"/>
    <row r="467" s="156" customFormat="1" hidden="1"/>
    <row r="468" s="156" customFormat="1" hidden="1"/>
    <row r="469" s="156" customFormat="1" hidden="1"/>
    <row r="470" s="156" customFormat="1" hidden="1"/>
    <row r="471" s="156" customFormat="1" hidden="1"/>
    <row r="472" s="156" customFormat="1" hidden="1"/>
    <row r="473" s="156" customFormat="1" hidden="1"/>
    <row r="474" s="156" customFormat="1" hidden="1"/>
    <row r="475" s="156" customFormat="1" hidden="1"/>
    <row r="476" s="156" customFormat="1" hidden="1"/>
    <row r="477" s="156" customFormat="1" hidden="1"/>
    <row r="478" s="156" customFormat="1" hidden="1"/>
    <row r="479" s="156" customFormat="1" hidden="1"/>
    <row r="480" s="156" customFormat="1" hidden="1"/>
    <row r="481" s="156" customFormat="1" hidden="1"/>
    <row r="482" s="156" customFormat="1" hidden="1"/>
    <row r="483" s="156" customFormat="1" hidden="1"/>
    <row r="484" s="156" customFormat="1" hidden="1"/>
    <row r="485" s="156" customFormat="1" hidden="1"/>
    <row r="486" s="156" customFormat="1" hidden="1"/>
    <row r="487" s="156" customFormat="1" hidden="1"/>
    <row r="488" s="156" customFormat="1" hidden="1"/>
    <row r="489" s="156" customFormat="1" hidden="1"/>
    <row r="490" s="156" customFormat="1" hidden="1"/>
    <row r="491" s="156" customFormat="1" hidden="1"/>
    <row r="492" s="156" customFormat="1" hidden="1"/>
    <row r="493" s="156" customFormat="1" hidden="1"/>
    <row r="494" s="156" customFormat="1" hidden="1"/>
    <row r="495" s="156" customFormat="1" hidden="1"/>
    <row r="496" s="156" customFormat="1" hidden="1"/>
    <row r="497" spans="1:27" hidden="1">
      <c r="A497" s="156"/>
      <c r="B497" s="156"/>
      <c r="C497" s="156"/>
      <c r="D497" s="156"/>
      <c r="E497" s="156"/>
      <c r="F497" s="156"/>
      <c r="G497" s="156"/>
      <c r="H497" s="156"/>
      <c r="I497" s="156"/>
      <c r="J497" s="156"/>
      <c r="K497" s="156"/>
      <c r="L497" s="156"/>
      <c r="M497" s="156"/>
      <c r="N497" s="156"/>
      <c r="O497" s="156"/>
      <c r="P497" s="156"/>
      <c r="Q497" s="156"/>
      <c r="R497" s="156"/>
      <c r="S497" s="156"/>
      <c r="T497" s="156"/>
      <c r="U497" s="156"/>
      <c r="V497" s="156"/>
      <c r="W497" s="156"/>
      <c r="X497" s="156"/>
      <c r="Y497" s="156"/>
      <c r="Z497" s="156"/>
      <c r="AA497" s="156"/>
    </row>
    <row r="498" spans="1:27" hidden="1">
      <c r="A498" s="936" t="e">
        <f ca="1">Concat2(C501:OFFSET(C501,C499,0))</f>
        <v>#VALUE!</v>
      </c>
      <c r="B498" s="156"/>
      <c r="C498" s="156"/>
      <c r="D498" s="156"/>
      <c r="E498" s="156"/>
      <c r="F498" s="156"/>
      <c r="G498" s="156"/>
      <c r="H498" s="156"/>
      <c r="I498" s="156"/>
      <c r="J498" s="156"/>
      <c r="K498" s="156"/>
      <c r="L498" s="156"/>
      <c r="M498" s="156"/>
      <c r="N498" s="156"/>
      <c r="O498" s="156"/>
      <c r="P498" s="156"/>
      <c r="Q498" s="156"/>
      <c r="R498" s="156"/>
      <c r="S498" s="156"/>
      <c r="T498" s="156"/>
      <c r="U498" s="156"/>
      <c r="V498" s="156"/>
      <c r="W498" s="156"/>
      <c r="X498" s="156"/>
      <c r="Y498" s="156"/>
      <c r="Z498" s="156"/>
      <c r="AA498" s="156"/>
    </row>
    <row r="499" spans="1:27" hidden="1">
      <c r="A499" s="156"/>
      <c r="B499" s="156">
        <f>LEN(H1)-40</f>
        <v>240</v>
      </c>
      <c r="C499" s="156">
        <f>INT(B499/2)</f>
        <v>120</v>
      </c>
      <c r="D499" s="156"/>
      <c r="E499" s="156"/>
      <c r="F499" s="156"/>
      <c r="G499" s="156"/>
      <c r="H499" s="156"/>
      <c r="I499" s="156"/>
      <c r="J499" s="156"/>
      <c r="K499" s="156"/>
      <c r="L499" s="156"/>
      <c r="M499" s="156"/>
      <c r="N499" s="156"/>
      <c r="O499" s="156"/>
      <c r="P499" s="156"/>
      <c r="Q499" s="156"/>
      <c r="R499" s="156"/>
      <c r="S499" s="156"/>
      <c r="T499" s="156"/>
      <c r="U499" s="156"/>
      <c r="V499" s="156"/>
      <c r="W499" s="156"/>
      <c r="X499" s="156"/>
      <c r="Y499" s="156"/>
      <c r="Z499" s="156"/>
      <c r="AA499" s="156"/>
    </row>
    <row r="500" spans="1:27" hidden="1">
      <c r="A500" s="156"/>
      <c r="B500" s="156"/>
      <c r="C500" s="156"/>
      <c r="D500" s="156"/>
      <c r="E500" s="156"/>
      <c r="F500" s="156"/>
      <c r="G500" s="156"/>
      <c r="H500" s="156"/>
      <c r="I500" s="156"/>
      <c r="J500" s="156"/>
      <c r="K500" s="156"/>
      <c r="L500" s="156"/>
      <c r="M500" s="156"/>
      <c r="N500" s="156"/>
      <c r="O500" s="156"/>
      <c r="P500" s="156"/>
      <c r="Q500" s="156"/>
      <c r="R500" s="156"/>
      <c r="S500" s="156"/>
      <c r="T500" s="156"/>
      <c r="U500" s="156"/>
      <c r="V500" s="156"/>
      <c r="W500" s="156"/>
      <c r="X500" s="156"/>
      <c r="Y500" s="156"/>
      <c r="Z500" s="156"/>
      <c r="AA500" s="156"/>
    </row>
    <row r="501" spans="1:27" hidden="1">
      <c r="A501" s="156"/>
      <c r="B501" s="156">
        <v>35</v>
      </c>
      <c r="C501" s="156" t="e">
        <f t="shared" ref="C501:C564" si="20">CHAR(HEX2DEC(MID($H$1,B501,2)))</f>
        <v>#VALUE!</v>
      </c>
      <c r="E501" s="156"/>
      <c r="F501" s="156"/>
      <c r="G501" s="156"/>
      <c r="H501" s="156"/>
      <c r="I501" s="156"/>
      <c r="J501" s="156"/>
      <c r="K501" s="156"/>
      <c r="L501" s="156"/>
      <c r="M501" s="156"/>
      <c r="N501" s="156"/>
      <c r="O501" s="156"/>
      <c r="P501" s="156"/>
      <c r="Q501" s="156"/>
      <c r="R501" s="156"/>
      <c r="S501" s="156"/>
      <c r="T501" s="156"/>
      <c r="U501" s="156"/>
      <c r="V501" s="156"/>
      <c r="W501" s="156"/>
      <c r="X501" s="156"/>
      <c r="Y501" s="156"/>
      <c r="Z501" s="156"/>
      <c r="AA501" s="156"/>
    </row>
    <row r="502" spans="1:27" hidden="1">
      <c r="A502" s="156"/>
      <c r="B502" s="156">
        <f>B501+2</f>
        <v>37</v>
      </c>
      <c r="C502" s="156" t="str">
        <f t="shared" si="20"/>
        <v>_x000B_</v>
      </c>
      <c r="D502" s="156"/>
      <c r="E502" s="156"/>
      <c r="F502" s="156"/>
      <c r="G502" s="156"/>
      <c r="H502" s="156"/>
      <c r="I502" s="156"/>
      <c r="J502" s="156"/>
      <c r="K502" s="156"/>
      <c r="L502" s="156"/>
      <c r="M502" s="156"/>
      <c r="N502" s="156"/>
      <c r="O502" s="156"/>
      <c r="P502" s="156"/>
      <c r="Q502" s="156"/>
      <c r="R502" s="156"/>
      <c r="S502" s="156"/>
      <c r="T502" s="156"/>
      <c r="U502" s="156"/>
      <c r="V502" s="156"/>
      <c r="W502" s="156"/>
      <c r="X502" s="156"/>
      <c r="Y502" s="156"/>
      <c r="Z502" s="156"/>
      <c r="AA502" s="156"/>
    </row>
    <row r="503" spans="1:27" hidden="1">
      <c r="A503" s="156"/>
      <c r="B503" s="156">
        <f t="shared" ref="B503:B566" si="21">B502+2</f>
        <v>39</v>
      </c>
      <c r="C503" s="156" t="str">
        <f t="shared" si="20"/>
        <v>P</v>
      </c>
      <c r="D503" s="156"/>
      <c r="E503" s="156"/>
      <c r="F503" s="156"/>
      <c r="G503" s="156"/>
      <c r="H503" s="156"/>
      <c r="I503" s="156"/>
      <c r="J503" s="156"/>
      <c r="K503" s="156"/>
      <c r="L503" s="156"/>
      <c r="M503" s="156"/>
      <c r="N503" s="156"/>
      <c r="O503" s="156"/>
      <c r="P503" s="156"/>
      <c r="Q503" s="156"/>
      <c r="R503" s="156"/>
      <c r="S503" s="156"/>
      <c r="T503" s="156"/>
      <c r="U503" s="156"/>
      <c r="V503" s="156"/>
      <c r="W503" s="156"/>
      <c r="X503" s="156"/>
      <c r="Y503" s="156"/>
      <c r="Z503" s="156"/>
      <c r="AA503" s="156"/>
    </row>
    <row r="504" spans="1:27" hidden="1">
      <c r="A504" s="156"/>
      <c r="B504" s="156">
        <f t="shared" si="21"/>
        <v>41</v>
      </c>
      <c r="C504" s="156" t="e">
        <f t="shared" si="20"/>
        <v>#VALUE!</v>
      </c>
      <c r="D504" s="156"/>
      <c r="E504" s="156"/>
      <c r="F504" s="156"/>
      <c r="G504" s="156"/>
      <c r="H504" s="156"/>
      <c r="I504" s="156"/>
      <c r="J504" s="156"/>
      <c r="K504" s="156"/>
      <c r="L504" s="156"/>
      <c r="M504" s="156"/>
      <c r="N504" s="156"/>
      <c r="O504" s="156"/>
      <c r="P504" s="156"/>
      <c r="Q504" s="156"/>
      <c r="R504" s="156"/>
      <c r="S504" s="156"/>
      <c r="T504" s="156"/>
      <c r="U504" s="156"/>
      <c r="V504" s="156"/>
      <c r="W504" s="156"/>
      <c r="X504" s="156"/>
      <c r="Y504" s="156"/>
      <c r="Z504" s="156"/>
      <c r="AA504" s="156"/>
    </row>
    <row r="505" spans="1:27" hidden="1">
      <c r="A505" s="156"/>
      <c r="B505" s="156">
        <f t="shared" si="21"/>
        <v>43</v>
      </c>
      <c r="C505" s="156" t="str">
        <f t="shared" si="20"/>
        <v>_x001E_</v>
      </c>
      <c r="D505" s="156"/>
      <c r="E505" s="156"/>
      <c r="F505" s="156"/>
      <c r="G505" s="156"/>
      <c r="H505" s="156"/>
      <c r="I505" s="156"/>
      <c r="J505" s="156"/>
      <c r="K505" s="156"/>
      <c r="L505" s="156"/>
      <c r="M505" s="156"/>
      <c r="N505" s="156"/>
      <c r="O505" s="156"/>
      <c r="P505" s="156"/>
      <c r="Q505" s="156"/>
      <c r="R505" s="156"/>
      <c r="S505" s="156"/>
      <c r="T505" s="156"/>
      <c r="U505" s="156"/>
      <c r="V505" s="156"/>
      <c r="W505" s="156"/>
      <c r="X505" s="156"/>
      <c r="Y505" s="156"/>
      <c r="Z505" s="156"/>
      <c r="AA505" s="156"/>
    </row>
    <row r="506" spans="1:27" hidden="1">
      <c r="A506" s="156"/>
      <c r="B506" s="156">
        <f t="shared" si="21"/>
        <v>45</v>
      </c>
      <c r="C506" s="156" t="str">
        <f t="shared" si="20"/>
        <v>_x0003_</v>
      </c>
      <c r="D506" s="156"/>
      <c r="E506" s="156"/>
      <c r="F506" s="156"/>
      <c r="G506" s="156"/>
      <c r="H506" s="156"/>
      <c r="I506" s="156"/>
      <c r="J506" s="156"/>
      <c r="K506" s="156"/>
      <c r="L506" s="156"/>
      <c r="M506" s="156"/>
      <c r="N506" s="156"/>
      <c r="O506" s="156"/>
      <c r="P506" s="156"/>
      <c r="Q506" s="156"/>
      <c r="R506" s="156"/>
      <c r="S506" s="156"/>
      <c r="T506" s="156"/>
      <c r="U506" s="156"/>
      <c r="V506" s="156"/>
      <c r="W506" s="156"/>
      <c r="X506" s="156"/>
      <c r="Y506" s="156"/>
      <c r="Z506" s="156"/>
      <c r="AA506" s="156"/>
    </row>
    <row r="507" spans="1:27" hidden="1">
      <c r="A507" s="156"/>
      <c r="B507" s="156">
        <f t="shared" si="21"/>
        <v>47</v>
      </c>
      <c r="C507" s="156" t="str">
        <f t="shared" si="20"/>
        <v>„</v>
      </c>
      <c r="D507" s="156"/>
      <c r="E507" s="156"/>
      <c r="F507" s="156"/>
      <c r="G507" s="156"/>
      <c r="H507" s="156"/>
      <c r="I507" s="156"/>
      <c r="J507" s="156"/>
      <c r="K507" s="156"/>
      <c r="L507" s="156"/>
      <c r="M507" s="156"/>
      <c r="N507" s="156"/>
      <c r="O507" s="156"/>
      <c r="P507" s="156"/>
      <c r="Q507" s="156"/>
      <c r="R507" s="156"/>
      <c r="S507" s="156"/>
      <c r="T507" s="156"/>
      <c r="U507" s="156"/>
      <c r="V507" s="156"/>
      <c r="W507" s="156"/>
      <c r="X507" s="156"/>
      <c r="Y507" s="156"/>
      <c r="Z507" s="156"/>
      <c r="AA507" s="156"/>
    </row>
    <row r="508" spans="1:27" hidden="1">
      <c r="A508" s="156"/>
      <c r="B508" s="156">
        <f t="shared" si="21"/>
        <v>49</v>
      </c>
      <c r="C508" s="156" t="str">
        <f t="shared" si="20"/>
        <v>_x000C_</v>
      </c>
      <c r="D508" s="156"/>
      <c r="E508" s="156"/>
      <c r="F508" s="156"/>
      <c r="G508" s="156"/>
      <c r="H508" s="156"/>
      <c r="I508" s="156"/>
      <c r="J508" s="156"/>
      <c r="K508" s="156"/>
      <c r="L508" s="156"/>
      <c r="M508" s="156"/>
      <c r="N508" s="156"/>
      <c r="O508" s="156"/>
      <c r="P508" s="156"/>
      <c r="Q508" s="156"/>
      <c r="R508" s="156"/>
      <c r="S508" s="156"/>
      <c r="T508" s="156"/>
      <c r="U508" s="156"/>
      <c r="V508" s="156"/>
      <c r="W508" s="156"/>
      <c r="X508" s="156"/>
      <c r="Y508" s="156"/>
      <c r="Z508" s="156"/>
      <c r="AA508" s="156"/>
    </row>
    <row r="509" spans="1:27" hidden="1">
      <c r="A509" s="156"/>
      <c r="B509" s="156">
        <f t="shared" si="21"/>
        <v>51</v>
      </c>
      <c r="C509" s="156" t="str">
        <f t="shared" si="20"/>
        <v>_x0017_</v>
      </c>
      <c r="D509" s="156"/>
      <c r="E509" s="156"/>
      <c r="F509" s="156"/>
      <c r="G509" s="156"/>
      <c r="H509" s="156"/>
      <c r="I509" s="156"/>
      <c r="J509" s="156"/>
      <c r="K509" s="156"/>
      <c r="L509" s="156"/>
      <c r="M509" s="156"/>
      <c r="N509" s="156"/>
      <c r="O509" s="156"/>
      <c r="P509" s="156"/>
      <c r="Q509" s="156"/>
      <c r="R509" s="156"/>
      <c r="S509" s="156"/>
      <c r="T509" s="156"/>
      <c r="U509" s="156"/>
      <c r="V509" s="156"/>
      <c r="W509" s="156"/>
      <c r="X509" s="156"/>
      <c r="Y509" s="156"/>
      <c r="Z509" s="156"/>
      <c r="AA509" s="156"/>
    </row>
    <row r="510" spans="1:27" hidden="1">
      <c r="A510" s="156"/>
      <c r="B510" s="156">
        <f t="shared" si="21"/>
        <v>53</v>
      </c>
      <c r="C510" s="156" t="e">
        <f t="shared" si="20"/>
        <v>#VALUE!</v>
      </c>
      <c r="D510" s="156"/>
      <c r="E510" s="156"/>
      <c r="F510" s="156"/>
      <c r="G510" s="156"/>
      <c r="H510" s="156"/>
      <c r="I510" s="156"/>
      <c r="J510" s="156"/>
      <c r="K510" s="156"/>
      <c r="L510" s="156"/>
      <c r="M510" s="156"/>
      <c r="N510" s="156"/>
      <c r="O510" s="156"/>
      <c r="P510" s="156"/>
      <c r="Q510" s="156"/>
      <c r="R510" s="156"/>
      <c r="S510" s="156"/>
      <c r="T510" s="156"/>
      <c r="U510" s="156"/>
      <c r="V510" s="156"/>
      <c r="W510" s="156"/>
      <c r="X510" s="156"/>
      <c r="Y510" s="156"/>
      <c r="Z510" s="156"/>
      <c r="AA510" s="156"/>
    </row>
    <row r="511" spans="1:27" hidden="1">
      <c r="A511" s="156"/>
      <c r="B511" s="156">
        <f t="shared" si="21"/>
        <v>55</v>
      </c>
      <c r="C511" s="156" t="e">
        <f t="shared" si="20"/>
        <v>#VALUE!</v>
      </c>
      <c r="D511" s="156"/>
      <c r="E511" s="156"/>
      <c r="F511" s="156"/>
      <c r="G511" s="156"/>
      <c r="H511" s="156"/>
      <c r="I511" s="156"/>
      <c r="J511" s="156"/>
      <c r="K511" s="156"/>
      <c r="L511" s="156"/>
      <c r="M511" s="156"/>
      <c r="N511" s="156"/>
      <c r="O511" s="156"/>
      <c r="P511" s="156"/>
      <c r="Q511" s="156"/>
      <c r="R511" s="156"/>
      <c r="S511" s="156"/>
      <c r="T511" s="156"/>
      <c r="U511" s="156"/>
      <c r="V511" s="156"/>
      <c r="W511" s="156"/>
      <c r="X511" s="156"/>
      <c r="Y511" s="156"/>
      <c r="Z511" s="156"/>
      <c r="AA511" s="156"/>
    </row>
    <row r="512" spans="1:27" hidden="1">
      <c r="A512" s="156"/>
      <c r="B512" s="156">
        <f t="shared" si="21"/>
        <v>57</v>
      </c>
      <c r="C512" s="156" t="e">
        <f t="shared" si="20"/>
        <v>#VALUE!</v>
      </c>
      <c r="D512" s="156"/>
      <c r="E512" s="156"/>
      <c r="F512" s="156"/>
      <c r="G512" s="156"/>
      <c r="H512" s="156"/>
      <c r="I512" s="156"/>
      <c r="J512" s="156"/>
      <c r="K512" s="156"/>
      <c r="L512" s="156"/>
      <c r="M512" s="156"/>
      <c r="N512" s="156"/>
      <c r="O512" s="156"/>
      <c r="P512" s="156"/>
      <c r="Q512" s="156"/>
      <c r="R512" s="156"/>
      <c r="S512" s="156"/>
      <c r="T512" s="156"/>
      <c r="U512" s="156"/>
      <c r="V512" s="156"/>
      <c r="W512" s="156"/>
      <c r="X512" s="156"/>
      <c r="Y512" s="156"/>
      <c r="Z512" s="156"/>
      <c r="AA512" s="156"/>
    </row>
    <row r="513" spans="2:3" s="156" customFormat="1" hidden="1">
      <c r="B513" s="156">
        <f t="shared" si="21"/>
        <v>59</v>
      </c>
      <c r="C513" s="156" t="e">
        <f t="shared" si="20"/>
        <v>#VALUE!</v>
      </c>
    </row>
    <row r="514" spans="2:3" s="156" customFormat="1" hidden="1">
      <c r="B514" s="156">
        <f t="shared" si="21"/>
        <v>61</v>
      </c>
      <c r="C514" s="156" t="e">
        <f t="shared" si="20"/>
        <v>#VALUE!</v>
      </c>
    </row>
    <row r="515" spans="2:3" s="156" customFormat="1" hidden="1">
      <c r="B515" s="156">
        <f t="shared" si="21"/>
        <v>63</v>
      </c>
      <c r="C515" s="156" t="e">
        <f t="shared" si="20"/>
        <v>#VALUE!</v>
      </c>
    </row>
    <row r="516" spans="2:3" s="156" customFormat="1" hidden="1">
      <c r="B516" s="156">
        <f t="shared" si="21"/>
        <v>65</v>
      </c>
      <c r="C516" s="156" t="e">
        <f t="shared" si="20"/>
        <v>#VALUE!</v>
      </c>
    </row>
    <row r="517" spans="2:3" s="156" customFormat="1" hidden="1">
      <c r="B517" s="156">
        <f t="shared" si="21"/>
        <v>67</v>
      </c>
      <c r="C517" s="156" t="e">
        <f t="shared" si="20"/>
        <v>#VALUE!</v>
      </c>
    </row>
    <row r="518" spans="2:3" s="156" customFormat="1" hidden="1">
      <c r="B518" s="156">
        <f t="shared" si="21"/>
        <v>69</v>
      </c>
      <c r="C518" s="156" t="e">
        <f t="shared" si="20"/>
        <v>#VALUE!</v>
      </c>
    </row>
    <row r="519" spans="2:3" s="156" customFormat="1" hidden="1">
      <c r="B519" s="156">
        <f t="shared" si="21"/>
        <v>71</v>
      </c>
      <c r="C519" s="156" t="e">
        <f t="shared" si="20"/>
        <v>#VALUE!</v>
      </c>
    </row>
    <row r="520" spans="2:3" s="156" customFormat="1" hidden="1">
      <c r="B520" s="156">
        <f t="shared" si="21"/>
        <v>73</v>
      </c>
      <c r="C520" s="156" t="e">
        <f t="shared" si="20"/>
        <v>#VALUE!</v>
      </c>
    </row>
    <row r="521" spans="2:3" s="156" customFormat="1" hidden="1">
      <c r="B521" s="156">
        <f t="shared" si="21"/>
        <v>75</v>
      </c>
      <c r="C521" s="156" t="e">
        <f t="shared" si="20"/>
        <v>#VALUE!</v>
      </c>
    </row>
    <row r="522" spans="2:3" s="156" customFormat="1" hidden="1">
      <c r="B522" s="156">
        <f t="shared" si="21"/>
        <v>77</v>
      </c>
      <c r="C522" s="156" t="e">
        <f t="shared" si="20"/>
        <v>#VALUE!</v>
      </c>
    </row>
    <row r="523" spans="2:3" s="156" customFormat="1" hidden="1">
      <c r="B523" s="156">
        <f t="shared" si="21"/>
        <v>79</v>
      </c>
      <c r="C523" s="156" t="e">
        <f t="shared" si="20"/>
        <v>#VALUE!</v>
      </c>
    </row>
    <row r="524" spans="2:3" s="156" customFormat="1" hidden="1">
      <c r="B524" s="156">
        <f t="shared" si="21"/>
        <v>81</v>
      </c>
      <c r="C524" s="156" t="e">
        <f t="shared" si="20"/>
        <v>#VALUE!</v>
      </c>
    </row>
    <row r="525" spans="2:3" s="156" customFormat="1" hidden="1">
      <c r="B525" s="156">
        <f t="shared" si="21"/>
        <v>83</v>
      </c>
      <c r="C525" s="156" t="e">
        <f t="shared" si="20"/>
        <v>#VALUE!</v>
      </c>
    </row>
    <row r="526" spans="2:3" s="156" customFormat="1" hidden="1">
      <c r="B526" s="156">
        <f t="shared" si="21"/>
        <v>85</v>
      </c>
      <c r="C526" s="156" t="e">
        <f t="shared" si="20"/>
        <v>#VALUE!</v>
      </c>
    </row>
    <row r="527" spans="2:3" s="156" customFormat="1" hidden="1">
      <c r="B527" s="156">
        <f t="shared" si="21"/>
        <v>87</v>
      </c>
      <c r="C527" s="156" t="e">
        <f t="shared" si="20"/>
        <v>#VALUE!</v>
      </c>
    </row>
    <row r="528" spans="2:3" s="156" customFormat="1" hidden="1">
      <c r="B528" s="156">
        <f t="shared" si="21"/>
        <v>89</v>
      </c>
      <c r="C528" s="156" t="e">
        <f t="shared" si="20"/>
        <v>#VALUE!</v>
      </c>
    </row>
    <row r="529" spans="2:3" s="156" customFormat="1" hidden="1">
      <c r="B529" s="156">
        <f t="shared" si="21"/>
        <v>91</v>
      </c>
      <c r="C529" s="156" t="e">
        <f t="shared" si="20"/>
        <v>#VALUE!</v>
      </c>
    </row>
    <row r="530" spans="2:3" s="156" customFormat="1" hidden="1">
      <c r="B530" s="156">
        <f t="shared" si="21"/>
        <v>93</v>
      </c>
      <c r="C530" s="156" t="e">
        <f t="shared" si="20"/>
        <v>#VALUE!</v>
      </c>
    </row>
    <row r="531" spans="2:3" s="156" customFormat="1" hidden="1">
      <c r="B531" s="156">
        <f t="shared" si="21"/>
        <v>95</v>
      </c>
      <c r="C531" s="156" t="e">
        <f t="shared" si="20"/>
        <v>#VALUE!</v>
      </c>
    </row>
    <row r="532" spans="2:3" s="156" customFormat="1" hidden="1">
      <c r="B532" s="156">
        <f t="shared" si="21"/>
        <v>97</v>
      </c>
      <c r="C532" s="156" t="e">
        <f t="shared" si="20"/>
        <v>#VALUE!</v>
      </c>
    </row>
    <row r="533" spans="2:3" s="156" customFormat="1" hidden="1">
      <c r="B533" s="156">
        <f t="shared" si="21"/>
        <v>99</v>
      </c>
      <c r="C533" s="156" t="e">
        <f t="shared" si="20"/>
        <v>#VALUE!</v>
      </c>
    </row>
    <row r="534" spans="2:3" s="156" customFormat="1" hidden="1">
      <c r="B534" s="156">
        <f t="shared" si="21"/>
        <v>101</v>
      </c>
      <c r="C534" s="156" t="e">
        <f t="shared" si="20"/>
        <v>#VALUE!</v>
      </c>
    </row>
    <row r="535" spans="2:3" s="156" customFormat="1" hidden="1">
      <c r="B535" s="156">
        <f t="shared" si="21"/>
        <v>103</v>
      </c>
      <c r="C535" s="156" t="e">
        <f t="shared" si="20"/>
        <v>#VALUE!</v>
      </c>
    </row>
    <row r="536" spans="2:3" s="156" customFormat="1" hidden="1">
      <c r="B536" s="156">
        <f t="shared" si="21"/>
        <v>105</v>
      </c>
      <c r="C536" s="156" t="e">
        <f t="shared" si="20"/>
        <v>#VALUE!</v>
      </c>
    </row>
    <row r="537" spans="2:3" s="156" customFormat="1" hidden="1">
      <c r="B537" s="156">
        <f t="shared" si="21"/>
        <v>107</v>
      </c>
      <c r="C537" s="156" t="e">
        <f t="shared" si="20"/>
        <v>#VALUE!</v>
      </c>
    </row>
    <row r="538" spans="2:3" s="156" customFormat="1" hidden="1">
      <c r="B538" s="156">
        <f t="shared" si="21"/>
        <v>109</v>
      </c>
      <c r="C538" s="156" t="e">
        <f t="shared" si="20"/>
        <v>#VALUE!</v>
      </c>
    </row>
    <row r="539" spans="2:3" s="156" customFormat="1" hidden="1">
      <c r="B539" s="156">
        <f t="shared" si="21"/>
        <v>111</v>
      </c>
      <c r="C539" s="156" t="e">
        <f t="shared" si="20"/>
        <v>#VALUE!</v>
      </c>
    </row>
    <row r="540" spans="2:3" s="156" customFormat="1" hidden="1">
      <c r="B540" s="156">
        <f t="shared" si="21"/>
        <v>113</v>
      </c>
      <c r="C540" s="156" t="e">
        <f t="shared" si="20"/>
        <v>#VALUE!</v>
      </c>
    </row>
    <row r="541" spans="2:3" s="156" customFormat="1" hidden="1">
      <c r="B541" s="156">
        <f t="shared" si="21"/>
        <v>115</v>
      </c>
      <c r="C541" s="156" t="e">
        <f t="shared" si="20"/>
        <v>#VALUE!</v>
      </c>
    </row>
    <row r="542" spans="2:3" s="156" customFormat="1" hidden="1">
      <c r="B542" s="156">
        <f t="shared" si="21"/>
        <v>117</v>
      </c>
      <c r="C542" s="156" t="e">
        <f t="shared" si="20"/>
        <v>#VALUE!</v>
      </c>
    </row>
    <row r="543" spans="2:3" s="156" customFormat="1" hidden="1">
      <c r="B543" s="156">
        <f t="shared" si="21"/>
        <v>119</v>
      </c>
      <c r="C543" s="156" t="e">
        <f t="shared" si="20"/>
        <v>#VALUE!</v>
      </c>
    </row>
    <row r="544" spans="2:3" s="156" customFormat="1" hidden="1">
      <c r="B544" s="156">
        <f t="shared" si="21"/>
        <v>121</v>
      </c>
      <c r="C544" s="156" t="e">
        <f t="shared" si="20"/>
        <v>#VALUE!</v>
      </c>
    </row>
    <row r="545" spans="2:3" s="156" customFormat="1" hidden="1">
      <c r="B545" s="156">
        <f t="shared" si="21"/>
        <v>123</v>
      </c>
      <c r="C545" s="156" t="e">
        <f t="shared" si="20"/>
        <v>#VALUE!</v>
      </c>
    </row>
    <row r="546" spans="2:3" s="156" customFormat="1" hidden="1">
      <c r="B546" s="156">
        <f t="shared" si="21"/>
        <v>125</v>
      </c>
      <c r="C546" s="156" t="e">
        <f t="shared" si="20"/>
        <v>#VALUE!</v>
      </c>
    </row>
    <row r="547" spans="2:3" s="156" customFormat="1" hidden="1">
      <c r="B547" s="156">
        <f t="shared" si="21"/>
        <v>127</v>
      </c>
      <c r="C547" s="156" t="e">
        <f t="shared" si="20"/>
        <v>#VALUE!</v>
      </c>
    </row>
    <row r="548" spans="2:3" s="156" customFormat="1" hidden="1">
      <c r="B548" s="156">
        <f t="shared" si="21"/>
        <v>129</v>
      </c>
      <c r="C548" s="156" t="e">
        <f t="shared" si="20"/>
        <v>#VALUE!</v>
      </c>
    </row>
    <row r="549" spans="2:3" s="156" customFormat="1" hidden="1">
      <c r="B549" s="156">
        <f t="shared" si="21"/>
        <v>131</v>
      </c>
      <c r="C549" s="156" t="e">
        <f t="shared" si="20"/>
        <v>#VALUE!</v>
      </c>
    </row>
    <row r="550" spans="2:3" s="156" customFormat="1" hidden="1">
      <c r="B550" s="156">
        <f t="shared" si="21"/>
        <v>133</v>
      </c>
      <c r="C550" s="156" t="e">
        <f t="shared" si="20"/>
        <v>#VALUE!</v>
      </c>
    </row>
    <row r="551" spans="2:3" s="156" customFormat="1" hidden="1">
      <c r="B551" s="156">
        <f t="shared" si="21"/>
        <v>135</v>
      </c>
      <c r="C551" s="156" t="e">
        <f t="shared" si="20"/>
        <v>#VALUE!</v>
      </c>
    </row>
    <row r="552" spans="2:3" s="156" customFormat="1" hidden="1">
      <c r="B552" s="156">
        <f t="shared" si="21"/>
        <v>137</v>
      </c>
      <c r="C552" s="156" t="e">
        <f t="shared" si="20"/>
        <v>#VALUE!</v>
      </c>
    </row>
    <row r="553" spans="2:3" s="156" customFormat="1" hidden="1">
      <c r="B553" s="156">
        <f t="shared" si="21"/>
        <v>139</v>
      </c>
      <c r="C553" s="156" t="e">
        <f t="shared" si="20"/>
        <v>#VALUE!</v>
      </c>
    </row>
    <row r="554" spans="2:3" s="156" customFormat="1" hidden="1">
      <c r="B554" s="156">
        <f t="shared" si="21"/>
        <v>141</v>
      </c>
      <c r="C554" s="156" t="e">
        <f t="shared" si="20"/>
        <v>#VALUE!</v>
      </c>
    </row>
    <row r="555" spans="2:3" s="156" customFormat="1" hidden="1">
      <c r="B555" s="156">
        <f t="shared" si="21"/>
        <v>143</v>
      </c>
      <c r="C555" s="156" t="e">
        <f t="shared" si="20"/>
        <v>#VALUE!</v>
      </c>
    </row>
    <row r="556" spans="2:3" s="156" customFormat="1" hidden="1">
      <c r="B556" s="156">
        <f t="shared" si="21"/>
        <v>145</v>
      </c>
      <c r="C556" s="156" t="e">
        <f t="shared" si="20"/>
        <v>#VALUE!</v>
      </c>
    </row>
    <row r="557" spans="2:3" s="156" customFormat="1" hidden="1">
      <c r="B557" s="156">
        <f t="shared" si="21"/>
        <v>147</v>
      </c>
      <c r="C557" s="156" t="e">
        <f t="shared" si="20"/>
        <v>#VALUE!</v>
      </c>
    </row>
    <row r="558" spans="2:3" s="156" customFormat="1" hidden="1">
      <c r="B558" s="156">
        <f t="shared" si="21"/>
        <v>149</v>
      </c>
      <c r="C558" s="156" t="e">
        <f t="shared" si="20"/>
        <v>#VALUE!</v>
      </c>
    </row>
    <row r="559" spans="2:3" s="156" customFormat="1" hidden="1">
      <c r="B559" s="156">
        <f t="shared" si="21"/>
        <v>151</v>
      </c>
      <c r="C559" s="156" t="e">
        <f t="shared" si="20"/>
        <v>#VALUE!</v>
      </c>
    </row>
    <row r="560" spans="2:3" s="156" customFormat="1" hidden="1">
      <c r="B560" s="156">
        <f t="shared" si="21"/>
        <v>153</v>
      </c>
      <c r="C560" s="156" t="e">
        <f t="shared" si="20"/>
        <v>#VALUE!</v>
      </c>
    </row>
    <row r="561" spans="2:3" s="156" customFormat="1" hidden="1">
      <c r="B561" s="156">
        <f t="shared" si="21"/>
        <v>155</v>
      </c>
      <c r="C561" s="156" t="e">
        <f t="shared" si="20"/>
        <v>#VALUE!</v>
      </c>
    </row>
    <row r="562" spans="2:3" s="156" customFormat="1" hidden="1">
      <c r="B562" s="156">
        <f t="shared" si="21"/>
        <v>157</v>
      </c>
      <c r="C562" s="156" t="e">
        <f t="shared" si="20"/>
        <v>#VALUE!</v>
      </c>
    </row>
    <row r="563" spans="2:3" s="156" customFormat="1" hidden="1">
      <c r="B563" s="156">
        <f t="shared" si="21"/>
        <v>159</v>
      </c>
      <c r="C563" s="156" t="e">
        <f t="shared" si="20"/>
        <v>#VALUE!</v>
      </c>
    </row>
    <row r="564" spans="2:3" s="156" customFormat="1" hidden="1">
      <c r="B564" s="156">
        <f t="shared" si="21"/>
        <v>161</v>
      </c>
      <c r="C564" s="156" t="e">
        <f t="shared" si="20"/>
        <v>#VALUE!</v>
      </c>
    </row>
    <row r="565" spans="2:3" s="156" customFormat="1" hidden="1">
      <c r="B565" s="156">
        <f t="shared" si="21"/>
        <v>163</v>
      </c>
      <c r="C565" s="156" t="e">
        <f t="shared" ref="C565:C628" si="22">CHAR(HEX2DEC(MID($H$1,B565,2)))</f>
        <v>#VALUE!</v>
      </c>
    </row>
    <row r="566" spans="2:3" s="156" customFormat="1" hidden="1">
      <c r="B566" s="156">
        <f t="shared" si="21"/>
        <v>165</v>
      </c>
      <c r="C566" s="156" t="e">
        <f t="shared" si="22"/>
        <v>#VALUE!</v>
      </c>
    </row>
    <row r="567" spans="2:3" s="156" customFormat="1" hidden="1">
      <c r="B567" s="156">
        <f t="shared" ref="B567:B630" si="23">B566+2</f>
        <v>167</v>
      </c>
      <c r="C567" s="156" t="e">
        <f t="shared" si="22"/>
        <v>#VALUE!</v>
      </c>
    </row>
    <row r="568" spans="2:3" s="156" customFormat="1" hidden="1">
      <c r="B568" s="156">
        <f t="shared" si="23"/>
        <v>169</v>
      </c>
      <c r="C568" s="156" t="e">
        <f t="shared" si="22"/>
        <v>#VALUE!</v>
      </c>
    </row>
    <row r="569" spans="2:3" s="156" customFormat="1" hidden="1">
      <c r="B569" s="156">
        <f t="shared" si="23"/>
        <v>171</v>
      </c>
      <c r="C569" s="156" t="e">
        <f t="shared" si="22"/>
        <v>#VALUE!</v>
      </c>
    </row>
    <row r="570" spans="2:3" s="156" customFormat="1" hidden="1">
      <c r="B570" s="156">
        <f t="shared" si="23"/>
        <v>173</v>
      </c>
      <c r="C570" s="156" t="e">
        <f t="shared" si="22"/>
        <v>#VALUE!</v>
      </c>
    </row>
    <row r="571" spans="2:3" s="156" customFormat="1" hidden="1">
      <c r="B571" s="156">
        <f t="shared" si="23"/>
        <v>175</v>
      </c>
      <c r="C571" s="156" t="e">
        <f t="shared" si="22"/>
        <v>#VALUE!</v>
      </c>
    </row>
    <row r="572" spans="2:3" s="156" customFormat="1" hidden="1">
      <c r="B572" s="156">
        <f t="shared" si="23"/>
        <v>177</v>
      </c>
      <c r="C572" s="156" t="e">
        <f t="shared" si="22"/>
        <v>#VALUE!</v>
      </c>
    </row>
    <row r="573" spans="2:3" s="156" customFormat="1" hidden="1">
      <c r="B573" s="156">
        <f t="shared" si="23"/>
        <v>179</v>
      </c>
      <c r="C573" s="156" t="e">
        <f t="shared" si="22"/>
        <v>#VALUE!</v>
      </c>
    </row>
    <row r="574" spans="2:3" s="156" customFormat="1" hidden="1">
      <c r="B574" s="156">
        <f t="shared" si="23"/>
        <v>181</v>
      </c>
      <c r="C574" s="156" t="e">
        <f t="shared" si="22"/>
        <v>#VALUE!</v>
      </c>
    </row>
    <row r="575" spans="2:3" s="156" customFormat="1" hidden="1">
      <c r="B575" s="156">
        <f t="shared" si="23"/>
        <v>183</v>
      </c>
      <c r="C575" s="156" t="e">
        <f t="shared" si="22"/>
        <v>#VALUE!</v>
      </c>
    </row>
    <row r="576" spans="2:3" s="156" customFormat="1" hidden="1">
      <c r="B576" s="156">
        <f t="shared" si="23"/>
        <v>185</v>
      </c>
      <c r="C576" s="156" t="e">
        <f t="shared" si="22"/>
        <v>#VALUE!</v>
      </c>
    </row>
    <row r="577" spans="2:3" s="156" customFormat="1" hidden="1">
      <c r="B577" s="156">
        <f t="shared" si="23"/>
        <v>187</v>
      </c>
      <c r="C577" s="156" t="e">
        <f t="shared" si="22"/>
        <v>#VALUE!</v>
      </c>
    </row>
    <row r="578" spans="2:3" s="156" customFormat="1" hidden="1">
      <c r="B578" s="156">
        <f t="shared" si="23"/>
        <v>189</v>
      </c>
      <c r="C578" s="156" t="e">
        <f t="shared" si="22"/>
        <v>#VALUE!</v>
      </c>
    </row>
    <row r="579" spans="2:3" s="156" customFormat="1" hidden="1">
      <c r="B579" s="156">
        <f t="shared" si="23"/>
        <v>191</v>
      </c>
      <c r="C579" s="156" t="e">
        <f t="shared" si="22"/>
        <v>#VALUE!</v>
      </c>
    </row>
    <row r="580" spans="2:3" s="156" customFormat="1" hidden="1">
      <c r="B580" s="156">
        <f t="shared" si="23"/>
        <v>193</v>
      </c>
      <c r="C580" s="156" t="e">
        <f t="shared" si="22"/>
        <v>#VALUE!</v>
      </c>
    </row>
    <row r="581" spans="2:3" s="156" customFormat="1" hidden="1">
      <c r="B581" s="156">
        <f t="shared" si="23"/>
        <v>195</v>
      </c>
      <c r="C581" s="156" t="e">
        <f t="shared" si="22"/>
        <v>#VALUE!</v>
      </c>
    </row>
    <row r="582" spans="2:3" s="156" customFormat="1" hidden="1">
      <c r="B582" s="156">
        <f t="shared" si="23"/>
        <v>197</v>
      </c>
      <c r="C582" s="156" t="e">
        <f t="shared" si="22"/>
        <v>#VALUE!</v>
      </c>
    </row>
    <row r="583" spans="2:3" s="156" customFormat="1" hidden="1">
      <c r="B583" s="156">
        <f t="shared" si="23"/>
        <v>199</v>
      </c>
      <c r="C583" s="156" t="e">
        <f t="shared" si="22"/>
        <v>#VALUE!</v>
      </c>
    </row>
    <row r="584" spans="2:3" s="156" customFormat="1" hidden="1">
      <c r="B584" s="156">
        <f t="shared" si="23"/>
        <v>201</v>
      </c>
      <c r="C584" s="156" t="e">
        <f t="shared" si="22"/>
        <v>#VALUE!</v>
      </c>
    </row>
    <row r="585" spans="2:3" s="156" customFormat="1" hidden="1">
      <c r="B585" s="156">
        <f t="shared" si="23"/>
        <v>203</v>
      </c>
      <c r="C585" s="156" t="e">
        <f t="shared" si="22"/>
        <v>#VALUE!</v>
      </c>
    </row>
    <row r="586" spans="2:3" s="156" customFormat="1" hidden="1">
      <c r="B586" s="156">
        <f t="shared" si="23"/>
        <v>205</v>
      </c>
      <c r="C586" s="156" t="e">
        <f t="shared" si="22"/>
        <v>#VALUE!</v>
      </c>
    </row>
    <row r="587" spans="2:3" s="156" customFormat="1" hidden="1">
      <c r="B587" s="156">
        <f t="shared" si="23"/>
        <v>207</v>
      </c>
      <c r="C587" s="156" t="e">
        <f t="shared" si="22"/>
        <v>#VALUE!</v>
      </c>
    </row>
    <row r="588" spans="2:3" s="156" customFormat="1" hidden="1">
      <c r="B588" s="156">
        <f t="shared" si="23"/>
        <v>209</v>
      </c>
      <c r="C588" s="156" t="e">
        <f t="shared" si="22"/>
        <v>#VALUE!</v>
      </c>
    </row>
    <row r="589" spans="2:3" s="156" customFormat="1" hidden="1">
      <c r="B589" s="156">
        <f t="shared" si="23"/>
        <v>211</v>
      </c>
      <c r="C589" s="156" t="e">
        <f t="shared" si="22"/>
        <v>#VALUE!</v>
      </c>
    </row>
    <row r="590" spans="2:3" s="156" customFormat="1" hidden="1">
      <c r="B590" s="156">
        <f t="shared" si="23"/>
        <v>213</v>
      </c>
      <c r="C590" s="156" t="e">
        <f t="shared" si="22"/>
        <v>#VALUE!</v>
      </c>
    </row>
    <row r="591" spans="2:3" s="156" customFormat="1" hidden="1">
      <c r="B591" s="156">
        <f t="shared" si="23"/>
        <v>215</v>
      </c>
      <c r="C591" s="156" t="e">
        <f t="shared" si="22"/>
        <v>#VALUE!</v>
      </c>
    </row>
    <row r="592" spans="2:3" s="156" customFormat="1" hidden="1">
      <c r="B592" s="156">
        <f t="shared" si="23"/>
        <v>217</v>
      </c>
      <c r="C592" s="156" t="e">
        <f t="shared" si="22"/>
        <v>#VALUE!</v>
      </c>
    </row>
    <row r="593" spans="2:3" s="156" customFormat="1" hidden="1">
      <c r="B593" s="156">
        <f t="shared" si="23"/>
        <v>219</v>
      </c>
      <c r="C593" s="156" t="e">
        <f t="shared" si="22"/>
        <v>#VALUE!</v>
      </c>
    </row>
    <row r="594" spans="2:3" s="156" customFormat="1" hidden="1">
      <c r="B594" s="156">
        <f t="shared" si="23"/>
        <v>221</v>
      </c>
      <c r="C594" s="156" t="e">
        <f t="shared" si="22"/>
        <v>#VALUE!</v>
      </c>
    </row>
    <row r="595" spans="2:3" s="156" customFormat="1" hidden="1">
      <c r="B595" s="156">
        <f t="shared" si="23"/>
        <v>223</v>
      </c>
      <c r="C595" s="156" t="e">
        <f t="shared" si="22"/>
        <v>#VALUE!</v>
      </c>
    </row>
    <row r="596" spans="2:3" s="156" customFormat="1" hidden="1">
      <c r="B596" s="156">
        <f t="shared" si="23"/>
        <v>225</v>
      </c>
      <c r="C596" s="156" t="e">
        <f t="shared" si="22"/>
        <v>#VALUE!</v>
      </c>
    </row>
    <row r="597" spans="2:3" s="156" customFormat="1" hidden="1">
      <c r="B597" s="156">
        <f t="shared" si="23"/>
        <v>227</v>
      </c>
      <c r="C597" s="156" t="e">
        <f t="shared" si="22"/>
        <v>#VALUE!</v>
      </c>
    </row>
    <row r="598" spans="2:3" s="156" customFormat="1" hidden="1">
      <c r="B598" s="156">
        <f t="shared" si="23"/>
        <v>229</v>
      </c>
      <c r="C598" s="156" t="e">
        <f t="shared" si="22"/>
        <v>#VALUE!</v>
      </c>
    </row>
    <row r="599" spans="2:3" s="156" customFormat="1" hidden="1">
      <c r="B599" s="156">
        <f t="shared" si="23"/>
        <v>231</v>
      </c>
      <c r="C599" s="156" t="e">
        <f t="shared" si="22"/>
        <v>#VALUE!</v>
      </c>
    </row>
    <row r="600" spans="2:3" s="156" customFormat="1" hidden="1">
      <c r="B600" s="156">
        <f t="shared" si="23"/>
        <v>233</v>
      </c>
      <c r="C600" s="156" t="e">
        <f t="shared" si="22"/>
        <v>#VALUE!</v>
      </c>
    </row>
    <row r="601" spans="2:3" s="156" customFormat="1" hidden="1">
      <c r="B601" s="156">
        <f t="shared" si="23"/>
        <v>235</v>
      </c>
      <c r="C601" s="156" t="e">
        <f t="shared" si="22"/>
        <v>#VALUE!</v>
      </c>
    </row>
    <row r="602" spans="2:3" s="156" customFormat="1" hidden="1">
      <c r="B602" s="156">
        <f t="shared" si="23"/>
        <v>237</v>
      </c>
      <c r="C602" s="156" t="e">
        <f t="shared" si="22"/>
        <v>#VALUE!</v>
      </c>
    </row>
    <row r="603" spans="2:3" s="156" customFormat="1" hidden="1">
      <c r="B603" s="156">
        <f t="shared" si="23"/>
        <v>239</v>
      </c>
      <c r="C603" s="156" t="e">
        <f t="shared" si="22"/>
        <v>#VALUE!</v>
      </c>
    </row>
    <row r="604" spans="2:3" s="156" customFormat="1" hidden="1">
      <c r="B604" s="156">
        <f t="shared" si="23"/>
        <v>241</v>
      </c>
      <c r="C604" s="156" t="e">
        <f t="shared" si="22"/>
        <v>#VALUE!</v>
      </c>
    </row>
    <row r="605" spans="2:3" s="156" customFormat="1" hidden="1">
      <c r="B605" s="156">
        <f t="shared" si="23"/>
        <v>243</v>
      </c>
      <c r="C605" s="156" t="e">
        <f t="shared" si="22"/>
        <v>#VALUE!</v>
      </c>
    </row>
    <row r="606" spans="2:3" s="156" customFormat="1" hidden="1">
      <c r="B606" s="156">
        <f t="shared" si="23"/>
        <v>245</v>
      </c>
      <c r="C606" s="156" t="e">
        <f t="shared" si="22"/>
        <v>#VALUE!</v>
      </c>
    </row>
    <row r="607" spans="2:3" s="156" customFormat="1" hidden="1">
      <c r="B607" s="156">
        <f t="shared" si="23"/>
        <v>247</v>
      </c>
      <c r="C607" s="156" t="e">
        <f t="shared" si="22"/>
        <v>#VALUE!</v>
      </c>
    </row>
    <row r="608" spans="2:3" s="156" customFormat="1" hidden="1">
      <c r="B608" s="156">
        <f t="shared" si="23"/>
        <v>249</v>
      </c>
      <c r="C608" s="156" t="e">
        <f t="shared" si="22"/>
        <v>#VALUE!</v>
      </c>
    </row>
    <row r="609" spans="2:3" s="156" customFormat="1" hidden="1">
      <c r="B609" s="156">
        <f t="shared" si="23"/>
        <v>251</v>
      </c>
      <c r="C609" s="156" t="e">
        <f t="shared" si="22"/>
        <v>#VALUE!</v>
      </c>
    </row>
    <row r="610" spans="2:3" s="156" customFormat="1" hidden="1">
      <c r="B610" s="156">
        <f t="shared" si="23"/>
        <v>253</v>
      </c>
      <c r="C610" s="156" t="e">
        <f t="shared" si="22"/>
        <v>#VALUE!</v>
      </c>
    </row>
    <row r="611" spans="2:3" s="156" customFormat="1" hidden="1">
      <c r="B611" s="156">
        <f t="shared" si="23"/>
        <v>255</v>
      </c>
      <c r="C611" s="156" t="e">
        <f t="shared" si="22"/>
        <v>#VALUE!</v>
      </c>
    </row>
    <row r="612" spans="2:3" s="156" customFormat="1" hidden="1">
      <c r="B612" s="156">
        <f t="shared" si="23"/>
        <v>257</v>
      </c>
      <c r="C612" s="156" t="e">
        <f t="shared" si="22"/>
        <v>#VALUE!</v>
      </c>
    </row>
    <row r="613" spans="2:3" s="156" customFormat="1" hidden="1">
      <c r="B613" s="156">
        <f t="shared" si="23"/>
        <v>259</v>
      </c>
      <c r="C613" s="156" t="e">
        <f t="shared" si="22"/>
        <v>#VALUE!</v>
      </c>
    </row>
    <row r="614" spans="2:3" s="156" customFormat="1" hidden="1">
      <c r="B614" s="156">
        <f t="shared" si="23"/>
        <v>261</v>
      </c>
      <c r="C614" s="156" t="e">
        <f t="shared" si="22"/>
        <v>#VALUE!</v>
      </c>
    </row>
    <row r="615" spans="2:3" s="156" customFormat="1" hidden="1">
      <c r="B615" s="156">
        <f t="shared" si="23"/>
        <v>263</v>
      </c>
      <c r="C615" s="156" t="e">
        <f t="shared" si="22"/>
        <v>#VALUE!</v>
      </c>
    </row>
    <row r="616" spans="2:3" s="156" customFormat="1" hidden="1">
      <c r="B616" s="156">
        <f t="shared" si="23"/>
        <v>265</v>
      </c>
      <c r="C616" s="156" t="e">
        <f t="shared" si="22"/>
        <v>#VALUE!</v>
      </c>
    </row>
    <row r="617" spans="2:3" s="156" customFormat="1" hidden="1">
      <c r="B617" s="156">
        <f t="shared" si="23"/>
        <v>267</v>
      </c>
      <c r="C617" s="156" t="e">
        <f t="shared" si="22"/>
        <v>#VALUE!</v>
      </c>
    </row>
    <row r="618" spans="2:3" s="156" customFormat="1" hidden="1">
      <c r="B618" s="156">
        <f t="shared" si="23"/>
        <v>269</v>
      </c>
      <c r="C618" s="156" t="e">
        <f t="shared" si="22"/>
        <v>#VALUE!</v>
      </c>
    </row>
    <row r="619" spans="2:3" s="156" customFormat="1" hidden="1">
      <c r="B619" s="156">
        <f t="shared" si="23"/>
        <v>271</v>
      </c>
      <c r="C619" s="156" t="e">
        <f t="shared" si="22"/>
        <v>#VALUE!</v>
      </c>
    </row>
    <row r="620" spans="2:3" s="156" customFormat="1" hidden="1">
      <c r="B620" s="156">
        <f t="shared" si="23"/>
        <v>273</v>
      </c>
      <c r="C620" s="156" t="e">
        <f t="shared" si="22"/>
        <v>#VALUE!</v>
      </c>
    </row>
    <row r="621" spans="2:3" s="156" customFormat="1" hidden="1">
      <c r="B621" s="156">
        <f t="shared" si="23"/>
        <v>275</v>
      </c>
      <c r="C621" s="156" t="e">
        <f t="shared" si="22"/>
        <v>#VALUE!</v>
      </c>
    </row>
    <row r="622" spans="2:3" s="156" customFormat="1" hidden="1">
      <c r="B622" s="156">
        <f t="shared" si="23"/>
        <v>277</v>
      </c>
      <c r="C622" s="156" t="str">
        <f t="shared" si="22"/>
        <v>i</v>
      </c>
    </row>
    <row r="623" spans="2:3" s="156" customFormat="1" hidden="1">
      <c r="B623" s="156">
        <f t="shared" si="23"/>
        <v>279</v>
      </c>
      <c r="C623" s="156" t="str">
        <f t="shared" si="22"/>
        <v>ê</v>
      </c>
    </row>
    <row r="624" spans="2:3" s="156" customFormat="1" hidden="1">
      <c r="B624" s="156">
        <f t="shared" si="23"/>
        <v>281</v>
      </c>
      <c r="C624" s="156" t="e">
        <f t="shared" si="22"/>
        <v>#VALUE!</v>
      </c>
    </row>
    <row r="625" spans="2:3" s="156" customFormat="1" hidden="1">
      <c r="B625" s="156">
        <f t="shared" si="23"/>
        <v>283</v>
      </c>
      <c r="C625" s="156" t="e">
        <f t="shared" si="22"/>
        <v>#VALUE!</v>
      </c>
    </row>
    <row r="626" spans="2:3" s="156" customFormat="1" hidden="1">
      <c r="B626" s="156">
        <f t="shared" si="23"/>
        <v>285</v>
      </c>
      <c r="C626" s="156" t="e">
        <f t="shared" si="22"/>
        <v>#VALUE!</v>
      </c>
    </row>
    <row r="627" spans="2:3" s="156" customFormat="1" hidden="1">
      <c r="B627" s="156">
        <f t="shared" si="23"/>
        <v>287</v>
      </c>
      <c r="C627" s="156" t="e">
        <f t="shared" si="22"/>
        <v>#VALUE!</v>
      </c>
    </row>
    <row r="628" spans="2:3" s="156" customFormat="1" hidden="1">
      <c r="B628" s="156">
        <f t="shared" si="23"/>
        <v>289</v>
      </c>
      <c r="C628" s="156" t="e">
        <f t="shared" si="22"/>
        <v>#VALUE!</v>
      </c>
    </row>
    <row r="629" spans="2:3" s="156" customFormat="1" hidden="1">
      <c r="B629" s="156">
        <f t="shared" si="23"/>
        <v>291</v>
      </c>
      <c r="C629" s="156" t="e">
        <f t="shared" ref="C629:C692" si="24">CHAR(HEX2DEC(MID($H$1,B629,2)))</f>
        <v>#VALUE!</v>
      </c>
    </row>
    <row r="630" spans="2:3" s="156" customFormat="1" hidden="1">
      <c r="B630" s="156">
        <f t="shared" si="23"/>
        <v>293</v>
      </c>
      <c r="C630" s="156" t="e">
        <f t="shared" si="24"/>
        <v>#VALUE!</v>
      </c>
    </row>
    <row r="631" spans="2:3" s="156" customFormat="1" hidden="1">
      <c r="B631" s="156">
        <f t="shared" ref="B631:B694" si="25">B630+2</f>
        <v>295</v>
      </c>
      <c r="C631" s="156" t="e">
        <f t="shared" si="24"/>
        <v>#VALUE!</v>
      </c>
    </row>
    <row r="632" spans="2:3" s="156" customFormat="1" hidden="1">
      <c r="B632" s="156">
        <f t="shared" si="25"/>
        <v>297</v>
      </c>
      <c r="C632" s="156" t="e">
        <f t="shared" si="24"/>
        <v>#VALUE!</v>
      </c>
    </row>
    <row r="633" spans="2:3" s="156" customFormat="1" hidden="1">
      <c r="B633" s="156">
        <f t="shared" si="25"/>
        <v>299</v>
      </c>
      <c r="C633" s="156" t="e">
        <f t="shared" si="24"/>
        <v>#VALUE!</v>
      </c>
    </row>
    <row r="634" spans="2:3" s="156" customFormat="1" hidden="1">
      <c r="B634" s="156">
        <f t="shared" si="25"/>
        <v>301</v>
      </c>
      <c r="C634" s="156" t="e">
        <f t="shared" si="24"/>
        <v>#VALUE!</v>
      </c>
    </row>
    <row r="635" spans="2:3" s="156" customFormat="1" hidden="1">
      <c r="B635" s="156">
        <f t="shared" si="25"/>
        <v>303</v>
      </c>
      <c r="C635" s="156" t="e">
        <f t="shared" si="24"/>
        <v>#VALUE!</v>
      </c>
    </row>
    <row r="636" spans="2:3" s="156" customFormat="1" hidden="1">
      <c r="B636" s="156">
        <f t="shared" si="25"/>
        <v>305</v>
      </c>
      <c r="C636" s="156" t="e">
        <f t="shared" si="24"/>
        <v>#VALUE!</v>
      </c>
    </row>
    <row r="637" spans="2:3" s="156" customFormat="1" hidden="1">
      <c r="B637" s="156">
        <f t="shared" si="25"/>
        <v>307</v>
      </c>
      <c r="C637" s="156" t="e">
        <f t="shared" si="24"/>
        <v>#VALUE!</v>
      </c>
    </row>
    <row r="638" spans="2:3" s="156" customFormat="1" hidden="1">
      <c r="B638" s="156">
        <f t="shared" si="25"/>
        <v>309</v>
      </c>
      <c r="C638" s="156" t="e">
        <f t="shared" si="24"/>
        <v>#VALUE!</v>
      </c>
    </row>
    <row r="639" spans="2:3" s="156" customFormat="1" hidden="1">
      <c r="B639" s="156">
        <f t="shared" si="25"/>
        <v>311</v>
      </c>
      <c r="C639" s="156" t="e">
        <f t="shared" si="24"/>
        <v>#VALUE!</v>
      </c>
    </row>
    <row r="640" spans="2:3" s="156" customFormat="1" hidden="1">
      <c r="B640" s="156">
        <f t="shared" si="25"/>
        <v>313</v>
      </c>
      <c r="C640" s="156" t="e">
        <f t="shared" si="24"/>
        <v>#VALUE!</v>
      </c>
    </row>
    <row r="641" spans="2:3" s="156" customFormat="1" hidden="1">
      <c r="B641" s="156">
        <f t="shared" si="25"/>
        <v>315</v>
      </c>
      <c r="C641" s="156" t="e">
        <f t="shared" si="24"/>
        <v>#VALUE!</v>
      </c>
    </row>
    <row r="642" spans="2:3" s="156" customFormat="1" hidden="1">
      <c r="B642" s="156">
        <f t="shared" si="25"/>
        <v>317</v>
      </c>
      <c r="C642" s="156" t="e">
        <f t="shared" si="24"/>
        <v>#VALUE!</v>
      </c>
    </row>
    <row r="643" spans="2:3" s="156" customFormat="1" hidden="1">
      <c r="B643" s="156">
        <f t="shared" si="25"/>
        <v>319</v>
      </c>
      <c r="C643" s="156" t="e">
        <f t="shared" si="24"/>
        <v>#VALUE!</v>
      </c>
    </row>
    <row r="644" spans="2:3" s="156" customFormat="1" hidden="1">
      <c r="B644" s="156">
        <f t="shared" si="25"/>
        <v>321</v>
      </c>
      <c r="C644" s="156" t="e">
        <f t="shared" si="24"/>
        <v>#VALUE!</v>
      </c>
    </row>
    <row r="645" spans="2:3" s="156" customFormat="1" hidden="1">
      <c r="B645" s="156">
        <f t="shared" si="25"/>
        <v>323</v>
      </c>
      <c r="C645" s="156" t="e">
        <f t="shared" si="24"/>
        <v>#VALUE!</v>
      </c>
    </row>
    <row r="646" spans="2:3" s="156" customFormat="1" hidden="1">
      <c r="B646" s="156">
        <f t="shared" si="25"/>
        <v>325</v>
      </c>
      <c r="C646" s="156" t="e">
        <f t="shared" si="24"/>
        <v>#VALUE!</v>
      </c>
    </row>
    <row r="647" spans="2:3" s="156" customFormat="1" hidden="1">
      <c r="B647" s="156">
        <f t="shared" si="25"/>
        <v>327</v>
      </c>
      <c r="C647" s="156" t="e">
        <f t="shared" si="24"/>
        <v>#VALUE!</v>
      </c>
    </row>
    <row r="648" spans="2:3" s="156" customFormat="1" hidden="1">
      <c r="B648" s="156">
        <f t="shared" si="25"/>
        <v>329</v>
      </c>
      <c r="C648" s="156" t="e">
        <f t="shared" si="24"/>
        <v>#VALUE!</v>
      </c>
    </row>
    <row r="649" spans="2:3" s="156" customFormat="1" hidden="1">
      <c r="B649" s="156">
        <f t="shared" si="25"/>
        <v>331</v>
      </c>
      <c r="C649" s="156" t="e">
        <f t="shared" si="24"/>
        <v>#VALUE!</v>
      </c>
    </row>
    <row r="650" spans="2:3" s="156" customFormat="1" hidden="1">
      <c r="B650" s="156">
        <f t="shared" si="25"/>
        <v>333</v>
      </c>
      <c r="C650" s="156" t="e">
        <f t="shared" si="24"/>
        <v>#VALUE!</v>
      </c>
    </row>
    <row r="651" spans="2:3" s="156" customFormat="1" hidden="1">
      <c r="B651" s="156">
        <f t="shared" si="25"/>
        <v>335</v>
      </c>
      <c r="C651" s="156" t="e">
        <f t="shared" si="24"/>
        <v>#VALUE!</v>
      </c>
    </row>
    <row r="652" spans="2:3" s="156" customFormat="1" hidden="1">
      <c r="B652" s="156">
        <f t="shared" si="25"/>
        <v>337</v>
      </c>
      <c r="C652" s="156" t="e">
        <f t="shared" si="24"/>
        <v>#VALUE!</v>
      </c>
    </row>
    <row r="653" spans="2:3" s="156" customFormat="1" hidden="1">
      <c r="B653" s="156">
        <f t="shared" si="25"/>
        <v>339</v>
      </c>
      <c r="C653" s="156" t="e">
        <f t="shared" si="24"/>
        <v>#VALUE!</v>
      </c>
    </row>
    <row r="654" spans="2:3" s="156" customFormat="1" hidden="1">
      <c r="B654" s="156">
        <f t="shared" si="25"/>
        <v>341</v>
      </c>
      <c r="C654" s="156" t="e">
        <f t="shared" si="24"/>
        <v>#VALUE!</v>
      </c>
    </row>
    <row r="655" spans="2:3" s="156" customFormat="1" hidden="1">
      <c r="B655" s="156">
        <f t="shared" si="25"/>
        <v>343</v>
      </c>
      <c r="C655" s="156" t="e">
        <f t="shared" si="24"/>
        <v>#VALUE!</v>
      </c>
    </row>
    <row r="656" spans="2:3" s="156" customFormat="1" hidden="1">
      <c r="B656" s="156">
        <f t="shared" si="25"/>
        <v>345</v>
      </c>
      <c r="C656" s="156" t="e">
        <f t="shared" si="24"/>
        <v>#VALUE!</v>
      </c>
    </row>
    <row r="657" spans="2:3" s="156" customFormat="1" hidden="1">
      <c r="B657" s="156">
        <f t="shared" si="25"/>
        <v>347</v>
      </c>
      <c r="C657" s="156" t="e">
        <f t="shared" si="24"/>
        <v>#VALUE!</v>
      </c>
    </row>
    <row r="658" spans="2:3" s="156" customFormat="1" hidden="1">
      <c r="B658" s="156">
        <f t="shared" si="25"/>
        <v>349</v>
      </c>
      <c r="C658" s="156" t="e">
        <f t="shared" si="24"/>
        <v>#VALUE!</v>
      </c>
    </row>
    <row r="659" spans="2:3" s="156" customFormat="1" hidden="1">
      <c r="B659" s="156">
        <f t="shared" si="25"/>
        <v>351</v>
      </c>
      <c r="C659" s="156" t="e">
        <f t="shared" si="24"/>
        <v>#VALUE!</v>
      </c>
    </row>
    <row r="660" spans="2:3" s="156" customFormat="1" hidden="1">
      <c r="B660" s="156">
        <f t="shared" si="25"/>
        <v>353</v>
      </c>
      <c r="C660" s="156" t="e">
        <f t="shared" si="24"/>
        <v>#VALUE!</v>
      </c>
    </row>
    <row r="661" spans="2:3" s="156" customFormat="1" hidden="1">
      <c r="B661" s="156">
        <f t="shared" si="25"/>
        <v>355</v>
      </c>
      <c r="C661" s="156" t="e">
        <f t="shared" si="24"/>
        <v>#VALUE!</v>
      </c>
    </row>
    <row r="662" spans="2:3" s="156" customFormat="1" hidden="1">
      <c r="B662" s="156">
        <f t="shared" si="25"/>
        <v>357</v>
      </c>
      <c r="C662" s="156" t="e">
        <f t="shared" si="24"/>
        <v>#VALUE!</v>
      </c>
    </row>
    <row r="663" spans="2:3" s="156" customFormat="1" hidden="1">
      <c r="B663" s="156">
        <f t="shared" si="25"/>
        <v>359</v>
      </c>
      <c r="C663" s="156" t="e">
        <f t="shared" si="24"/>
        <v>#VALUE!</v>
      </c>
    </row>
    <row r="664" spans="2:3" s="156" customFormat="1" hidden="1">
      <c r="B664" s="156">
        <f t="shared" si="25"/>
        <v>361</v>
      </c>
      <c r="C664" s="156" t="e">
        <f t="shared" si="24"/>
        <v>#VALUE!</v>
      </c>
    </row>
    <row r="665" spans="2:3" s="156" customFormat="1" hidden="1">
      <c r="B665" s="156">
        <f t="shared" si="25"/>
        <v>363</v>
      </c>
      <c r="C665" s="156" t="e">
        <f t="shared" si="24"/>
        <v>#VALUE!</v>
      </c>
    </row>
    <row r="666" spans="2:3" s="156" customFormat="1" hidden="1">
      <c r="B666" s="156">
        <f t="shared" si="25"/>
        <v>365</v>
      </c>
      <c r="C666" s="156" t="e">
        <f t="shared" si="24"/>
        <v>#VALUE!</v>
      </c>
    </row>
    <row r="667" spans="2:3" s="156" customFormat="1" hidden="1">
      <c r="B667" s="156">
        <f t="shared" si="25"/>
        <v>367</v>
      </c>
      <c r="C667" s="156" t="e">
        <f t="shared" si="24"/>
        <v>#VALUE!</v>
      </c>
    </row>
    <row r="668" spans="2:3" s="156" customFormat="1" hidden="1">
      <c r="B668" s="156">
        <f t="shared" si="25"/>
        <v>369</v>
      </c>
      <c r="C668" s="156" t="e">
        <f t="shared" si="24"/>
        <v>#VALUE!</v>
      </c>
    </row>
    <row r="669" spans="2:3" s="156" customFormat="1" hidden="1">
      <c r="B669" s="156">
        <f t="shared" si="25"/>
        <v>371</v>
      </c>
      <c r="C669" s="156" t="e">
        <f t="shared" si="24"/>
        <v>#VALUE!</v>
      </c>
    </row>
    <row r="670" spans="2:3" s="156" customFormat="1" hidden="1">
      <c r="B670" s="156">
        <f t="shared" si="25"/>
        <v>373</v>
      </c>
      <c r="C670" s="156" t="e">
        <f t="shared" si="24"/>
        <v>#VALUE!</v>
      </c>
    </row>
    <row r="671" spans="2:3" s="156" customFormat="1" hidden="1">
      <c r="B671" s="156">
        <f t="shared" si="25"/>
        <v>375</v>
      </c>
      <c r="C671" s="156" t="e">
        <f t="shared" si="24"/>
        <v>#VALUE!</v>
      </c>
    </row>
    <row r="672" spans="2:3" s="156" customFormat="1" hidden="1">
      <c r="B672" s="156">
        <f t="shared" si="25"/>
        <v>377</v>
      </c>
      <c r="C672" s="156" t="e">
        <f t="shared" si="24"/>
        <v>#VALUE!</v>
      </c>
    </row>
    <row r="673" spans="2:3" s="156" customFormat="1" hidden="1">
      <c r="B673" s="156">
        <f t="shared" si="25"/>
        <v>379</v>
      </c>
      <c r="C673" s="156" t="e">
        <f t="shared" si="24"/>
        <v>#VALUE!</v>
      </c>
    </row>
    <row r="674" spans="2:3" s="156" customFormat="1" hidden="1">
      <c r="B674" s="156">
        <f t="shared" si="25"/>
        <v>381</v>
      </c>
      <c r="C674" s="156" t="e">
        <f t="shared" si="24"/>
        <v>#VALUE!</v>
      </c>
    </row>
    <row r="675" spans="2:3" s="156" customFormat="1" hidden="1">
      <c r="B675" s="156">
        <f t="shared" si="25"/>
        <v>383</v>
      </c>
      <c r="C675" s="156" t="e">
        <f t="shared" si="24"/>
        <v>#VALUE!</v>
      </c>
    </row>
    <row r="676" spans="2:3" s="156" customFormat="1" hidden="1">
      <c r="B676" s="156">
        <f t="shared" si="25"/>
        <v>385</v>
      </c>
      <c r="C676" s="156" t="e">
        <f t="shared" si="24"/>
        <v>#VALUE!</v>
      </c>
    </row>
    <row r="677" spans="2:3" s="156" customFormat="1" hidden="1">
      <c r="B677" s="156">
        <f t="shared" si="25"/>
        <v>387</v>
      </c>
      <c r="C677" s="156" t="e">
        <f t="shared" si="24"/>
        <v>#VALUE!</v>
      </c>
    </row>
    <row r="678" spans="2:3" s="156" customFormat="1" hidden="1">
      <c r="B678" s="156">
        <f t="shared" si="25"/>
        <v>389</v>
      </c>
      <c r="C678" s="156" t="e">
        <f t="shared" si="24"/>
        <v>#VALUE!</v>
      </c>
    </row>
    <row r="679" spans="2:3" s="156" customFormat="1" hidden="1">
      <c r="B679" s="156">
        <f t="shared" si="25"/>
        <v>391</v>
      </c>
      <c r="C679" s="156" t="e">
        <f t="shared" si="24"/>
        <v>#VALUE!</v>
      </c>
    </row>
    <row r="680" spans="2:3" s="156" customFormat="1" hidden="1">
      <c r="B680" s="156">
        <f t="shared" si="25"/>
        <v>393</v>
      </c>
      <c r="C680" s="156" t="e">
        <f t="shared" si="24"/>
        <v>#VALUE!</v>
      </c>
    </row>
    <row r="681" spans="2:3" s="156" customFormat="1" hidden="1">
      <c r="B681" s="156">
        <f t="shared" si="25"/>
        <v>395</v>
      </c>
      <c r="C681" s="156" t="e">
        <f t="shared" si="24"/>
        <v>#VALUE!</v>
      </c>
    </row>
    <row r="682" spans="2:3" s="156" customFormat="1" hidden="1">
      <c r="B682" s="156">
        <f t="shared" si="25"/>
        <v>397</v>
      </c>
      <c r="C682" s="156" t="e">
        <f t="shared" si="24"/>
        <v>#VALUE!</v>
      </c>
    </row>
    <row r="683" spans="2:3" s="156" customFormat="1" hidden="1">
      <c r="B683" s="156">
        <f t="shared" si="25"/>
        <v>399</v>
      </c>
      <c r="C683" s="156" t="e">
        <f t="shared" si="24"/>
        <v>#VALUE!</v>
      </c>
    </row>
    <row r="684" spans="2:3" s="156" customFormat="1" hidden="1">
      <c r="B684" s="156">
        <f t="shared" si="25"/>
        <v>401</v>
      </c>
      <c r="C684" s="156" t="e">
        <f t="shared" si="24"/>
        <v>#VALUE!</v>
      </c>
    </row>
    <row r="685" spans="2:3" s="156" customFormat="1" hidden="1">
      <c r="B685" s="156">
        <f t="shared" si="25"/>
        <v>403</v>
      </c>
      <c r="C685" s="156" t="e">
        <f t="shared" si="24"/>
        <v>#VALUE!</v>
      </c>
    </row>
    <row r="686" spans="2:3" s="156" customFormat="1" hidden="1">
      <c r="B686" s="156">
        <f t="shared" si="25"/>
        <v>405</v>
      </c>
      <c r="C686" s="156" t="e">
        <f t="shared" si="24"/>
        <v>#VALUE!</v>
      </c>
    </row>
    <row r="687" spans="2:3" s="156" customFormat="1" hidden="1">
      <c r="B687" s="156">
        <f t="shared" si="25"/>
        <v>407</v>
      </c>
      <c r="C687" s="156" t="e">
        <f t="shared" si="24"/>
        <v>#VALUE!</v>
      </c>
    </row>
    <row r="688" spans="2:3" s="156" customFormat="1" hidden="1">
      <c r="B688" s="156">
        <f t="shared" si="25"/>
        <v>409</v>
      </c>
      <c r="C688" s="156" t="e">
        <f t="shared" si="24"/>
        <v>#VALUE!</v>
      </c>
    </row>
    <row r="689" spans="2:3" s="156" customFormat="1" hidden="1">
      <c r="B689" s="156">
        <f t="shared" si="25"/>
        <v>411</v>
      </c>
      <c r="C689" s="156" t="e">
        <f t="shared" si="24"/>
        <v>#VALUE!</v>
      </c>
    </row>
    <row r="690" spans="2:3" s="156" customFormat="1" hidden="1">
      <c r="B690" s="156">
        <f t="shared" si="25"/>
        <v>413</v>
      </c>
      <c r="C690" s="156" t="e">
        <f t="shared" si="24"/>
        <v>#VALUE!</v>
      </c>
    </row>
    <row r="691" spans="2:3" s="156" customFormat="1" hidden="1">
      <c r="B691" s="156">
        <f t="shared" si="25"/>
        <v>415</v>
      </c>
      <c r="C691" s="156" t="e">
        <f t="shared" si="24"/>
        <v>#VALUE!</v>
      </c>
    </row>
    <row r="692" spans="2:3" s="156" customFormat="1" hidden="1">
      <c r="B692" s="156">
        <f t="shared" si="25"/>
        <v>417</v>
      </c>
      <c r="C692" s="156" t="e">
        <f t="shared" si="24"/>
        <v>#VALUE!</v>
      </c>
    </row>
    <row r="693" spans="2:3" s="156" customFormat="1" hidden="1">
      <c r="B693" s="156">
        <f t="shared" si="25"/>
        <v>419</v>
      </c>
      <c r="C693" s="156" t="e">
        <f t="shared" ref="C693:C756" si="26">CHAR(HEX2DEC(MID($H$1,B693,2)))</f>
        <v>#VALUE!</v>
      </c>
    </row>
    <row r="694" spans="2:3" s="156" customFormat="1" hidden="1">
      <c r="B694" s="156">
        <f t="shared" si="25"/>
        <v>421</v>
      </c>
      <c r="C694" s="156" t="e">
        <f t="shared" si="26"/>
        <v>#VALUE!</v>
      </c>
    </row>
    <row r="695" spans="2:3" s="156" customFormat="1" hidden="1">
      <c r="B695" s="156">
        <f t="shared" ref="B695:B758" si="27">B694+2</f>
        <v>423</v>
      </c>
      <c r="C695" s="156" t="e">
        <f t="shared" si="26"/>
        <v>#VALUE!</v>
      </c>
    </row>
    <row r="696" spans="2:3" s="156" customFormat="1" hidden="1">
      <c r="B696" s="156">
        <f t="shared" si="27"/>
        <v>425</v>
      </c>
      <c r="C696" s="156" t="e">
        <f t="shared" si="26"/>
        <v>#VALUE!</v>
      </c>
    </row>
    <row r="697" spans="2:3" s="156" customFormat="1" hidden="1">
      <c r="B697" s="156">
        <f t="shared" si="27"/>
        <v>427</v>
      </c>
      <c r="C697" s="156" t="e">
        <f t="shared" si="26"/>
        <v>#VALUE!</v>
      </c>
    </row>
    <row r="698" spans="2:3" s="156" customFormat="1" hidden="1">
      <c r="B698" s="156">
        <f t="shared" si="27"/>
        <v>429</v>
      </c>
      <c r="C698" s="156" t="e">
        <f t="shared" si="26"/>
        <v>#VALUE!</v>
      </c>
    </row>
    <row r="699" spans="2:3" s="156" customFormat="1" hidden="1">
      <c r="B699" s="156">
        <f t="shared" si="27"/>
        <v>431</v>
      </c>
      <c r="C699" s="156" t="e">
        <f t="shared" si="26"/>
        <v>#VALUE!</v>
      </c>
    </row>
    <row r="700" spans="2:3" s="156" customFormat="1" hidden="1">
      <c r="B700" s="156">
        <f t="shared" si="27"/>
        <v>433</v>
      </c>
      <c r="C700" s="156" t="e">
        <f t="shared" si="26"/>
        <v>#VALUE!</v>
      </c>
    </row>
    <row r="701" spans="2:3" s="156" customFormat="1" hidden="1">
      <c r="B701" s="156">
        <f t="shared" si="27"/>
        <v>435</v>
      </c>
      <c r="C701" s="156" t="e">
        <f t="shared" si="26"/>
        <v>#VALUE!</v>
      </c>
    </row>
    <row r="702" spans="2:3" s="156" customFormat="1" hidden="1">
      <c r="B702" s="156">
        <f t="shared" si="27"/>
        <v>437</v>
      </c>
      <c r="C702" s="156" t="e">
        <f t="shared" si="26"/>
        <v>#VALUE!</v>
      </c>
    </row>
    <row r="703" spans="2:3" s="156" customFormat="1" hidden="1">
      <c r="B703" s="156">
        <f t="shared" si="27"/>
        <v>439</v>
      </c>
      <c r="C703" s="156" t="e">
        <f t="shared" si="26"/>
        <v>#VALUE!</v>
      </c>
    </row>
    <row r="704" spans="2:3" s="156" customFormat="1" hidden="1">
      <c r="B704" s="156">
        <f t="shared" si="27"/>
        <v>441</v>
      </c>
      <c r="C704" s="156" t="e">
        <f t="shared" si="26"/>
        <v>#VALUE!</v>
      </c>
    </row>
    <row r="705" spans="2:3" s="156" customFormat="1" hidden="1">
      <c r="B705" s="156">
        <f t="shared" si="27"/>
        <v>443</v>
      </c>
      <c r="C705" s="156" t="e">
        <f t="shared" si="26"/>
        <v>#VALUE!</v>
      </c>
    </row>
    <row r="706" spans="2:3" s="156" customFormat="1" hidden="1">
      <c r="B706" s="156">
        <f t="shared" si="27"/>
        <v>445</v>
      </c>
      <c r="C706" s="156" t="e">
        <f t="shared" si="26"/>
        <v>#VALUE!</v>
      </c>
    </row>
    <row r="707" spans="2:3" s="156" customFormat="1" hidden="1">
      <c r="B707" s="156">
        <f t="shared" si="27"/>
        <v>447</v>
      </c>
      <c r="C707" s="156" t="e">
        <f t="shared" si="26"/>
        <v>#VALUE!</v>
      </c>
    </row>
    <row r="708" spans="2:3" s="156" customFormat="1" hidden="1">
      <c r="B708" s="156">
        <f t="shared" si="27"/>
        <v>449</v>
      </c>
      <c r="C708" s="156" t="e">
        <f t="shared" si="26"/>
        <v>#VALUE!</v>
      </c>
    </row>
    <row r="709" spans="2:3" s="156" customFormat="1" hidden="1">
      <c r="B709" s="156">
        <f t="shared" si="27"/>
        <v>451</v>
      </c>
      <c r="C709" s="156" t="e">
        <f t="shared" si="26"/>
        <v>#VALUE!</v>
      </c>
    </row>
    <row r="710" spans="2:3" s="156" customFormat="1" hidden="1">
      <c r="B710" s="156">
        <f t="shared" si="27"/>
        <v>453</v>
      </c>
      <c r="C710" s="156" t="e">
        <f t="shared" si="26"/>
        <v>#VALUE!</v>
      </c>
    </row>
    <row r="711" spans="2:3" s="156" customFormat="1" hidden="1">
      <c r="B711" s="156">
        <f t="shared" si="27"/>
        <v>455</v>
      </c>
      <c r="C711" s="156" t="e">
        <f t="shared" si="26"/>
        <v>#VALUE!</v>
      </c>
    </row>
    <row r="712" spans="2:3" s="156" customFormat="1" hidden="1">
      <c r="B712" s="156">
        <f t="shared" si="27"/>
        <v>457</v>
      </c>
      <c r="C712" s="156" t="e">
        <f t="shared" si="26"/>
        <v>#VALUE!</v>
      </c>
    </row>
    <row r="713" spans="2:3" s="156" customFormat="1" hidden="1">
      <c r="B713" s="156">
        <f t="shared" si="27"/>
        <v>459</v>
      </c>
      <c r="C713" s="156" t="e">
        <f t="shared" si="26"/>
        <v>#VALUE!</v>
      </c>
    </row>
    <row r="714" spans="2:3" s="156" customFormat="1" hidden="1">
      <c r="B714" s="156">
        <f t="shared" si="27"/>
        <v>461</v>
      </c>
      <c r="C714" s="156" t="e">
        <f t="shared" si="26"/>
        <v>#VALUE!</v>
      </c>
    </row>
    <row r="715" spans="2:3" s="156" customFormat="1" hidden="1">
      <c r="B715" s="156">
        <f t="shared" si="27"/>
        <v>463</v>
      </c>
      <c r="C715" s="156" t="e">
        <f t="shared" si="26"/>
        <v>#VALUE!</v>
      </c>
    </row>
    <row r="716" spans="2:3" s="156" customFormat="1" hidden="1">
      <c r="B716" s="156">
        <f t="shared" si="27"/>
        <v>465</v>
      </c>
      <c r="C716" s="156" t="e">
        <f t="shared" si="26"/>
        <v>#VALUE!</v>
      </c>
    </row>
    <row r="717" spans="2:3" s="156" customFormat="1" hidden="1">
      <c r="B717" s="156">
        <f t="shared" si="27"/>
        <v>467</v>
      </c>
      <c r="C717" s="156" t="e">
        <f t="shared" si="26"/>
        <v>#VALUE!</v>
      </c>
    </row>
    <row r="718" spans="2:3" s="156" customFormat="1" hidden="1">
      <c r="B718" s="156">
        <f t="shared" si="27"/>
        <v>469</v>
      </c>
      <c r="C718" s="156" t="e">
        <f t="shared" si="26"/>
        <v>#VALUE!</v>
      </c>
    </row>
    <row r="719" spans="2:3" s="156" customFormat="1" hidden="1">
      <c r="B719" s="156">
        <f t="shared" si="27"/>
        <v>471</v>
      </c>
      <c r="C719" s="156" t="e">
        <f t="shared" si="26"/>
        <v>#VALUE!</v>
      </c>
    </row>
    <row r="720" spans="2:3" s="156" customFormat="1" hidden="1">
      <c r="B720" s="156">
        <f t="shared" si="27"/>
        <v>473</v>
      </c>
      <c r="C720" s="156" t="e">
        <f t="shared" si="26"/>
        <v>#VALUE!</v>
      </c>
    </row>
    <row r="721" spans="2:3" s="156" customFormat="1" hidden="1">
      <c r="B721" s="156">
        <f t="shared" si="27"/>
        <v>475</v>
      </c>
      <c r="C721" s="156" t="e">
        <f t="shared" si="26"/>
        <v>#VALUE!</v>
      </c>
    </row>
    <row r="722" spans="2:3" s="156" customFormat="1" hidden="1">
      <c r="B722" s="156">
        <f t="shared" si="27"/>
        <v>477</v>
      </c>
      <c r="C722" s="156" t="e">
        <f t="shared" si="26"/>
        <v>#VALUE!</v>
      </c>
    </row>
    <row r="723" spans="2:3" s="156" customFormat="1" hidden="1">
      <c r="B723" s="156">
        <f t="shared" si="27"/>
        <v>479</v>
      </c>
      <c r="C723" s="156" t="e">
        <f t="shared" si="26"/>
        <v>#VALUE!</v>
      </c>
    </row>
    <row r="724" spans="2:3" s="156" customFormat="1" hidden="1">
      <c r="B724" s="156">
        <f t="shared" si="27"/>
        <v>481</v>
      </c>
      <c r="C724" s="156" t="e">
        <f t="shared" si="26"/>
        <v>#VALUE!</v>
      </c>
    </row>
    <row r="725" spans="2:3" s="156" customFormat="1" hidden="1">
      <c r="B725" s="156">
        <f t="shared" si="27"/>
        <v>483</v>
      </c>
      <c r="C725" s="156" t="e">
        <f t="shared" si="26"/>
        <v>#VALUE!</v>
      </c>
    </row>
    <row r="726" spans="2:3" s="156" customFormat="1" hidden="1">
      <c r="B726" s="156">
        <f t="shared" si="27"/>
        <v>485</v>
      </c>
      <c r="C726" s="156" t="e">
        <f t="shared" si="26"/>
        <v>#VALUE!</v>
      </c>
    </row>
    <row r="727" spans="2:3" s="156" customFormat="1" hidden="1">
      <c r="B727" s="156">
        <f t="shared" si="27"/>
        <v>487</v>
      </c>
      <c r="C727" s="156" t="e">
        <f t="shared" si="26"/>
        <v>#VALUE!</v>
      </c>
    </row>
    <row r="728" spans="2:3" s="156" customFormat="1" hidden="1">
      <c r="B728" s="156">
        <f t="shared" si="27"/>
        <v>489</v>
      </c>
      <c r="C728" s="156" t="e">
        <f t="shared" si="26"/>
        <v>#VALUE!</v>
      </c>
    </row>
    <row r="729" spans="2:3" s="156" customFormat="1" hidden="1">
      <c r="B729" s="156">
        <f t="shared" si="27"/>
        <v>491</v>
      </c>
      <c r="C729" s="156" t="e">
        <f t="shared" si="26"/>
        <v>#VALUE!</v>
      </c>
    </row>
    <row r="730" spans="2:3" s="156" customFormat="1" hidden="1">
      <c r="B730" s="156">
        <f t="shared" si="27"/>
        <v>493</v>
      </c>
      <c r="C730" s="156" t="e">
        <f t="shared" si="26"/>
        <v>#VALUE!</v>
      </c>
    </row>
    <row r="731" spans="2:3" s="156" customFormat="1" hidden="1">
      <c r="B731" s="156">
        <f t="shared" si="27"/>
        <v>495</v>
      </c>
      <c r="C731" s="156" t="e">
        <f t="shared" si="26"/>
        <v>#VALUE!</v>
      </c>
    </row>
    <row r="732" spans="2:3" s="156" customFormat="1" hidden="1">
      <c r="B732" s="156">
        <f t="shared" si="27"/>
        <v>497</v>
      </c>
      <c r="C732" s="156" t="e">
        <f t="shared" si="26"/>
        <v>#VALUE!</v>
      </c>
    </row>
    <row r="733" spans="2:3" s="156" customFormat="1" hidden="1">
      <c r="B733" s="156">
        <f t="shared" si="27"/>
        <v>499</v>
      </c>
      <c r="C733" s="156" t="e">
        <f t="shared" si="26"/>
        <v>#VALUE!</v>
      </c>
    </row>
    <row r="734" spans="2:3" s="156" customFormat="1" hidden="1">
      <c r="B734" s="156">
        <f t="shared" si="27"/>
        <v>501</v>
      </c>
      <c r="C734" s="156" t="e">
        <f t="shared" si="26"/>
        <v>#VALUE!</v>
      </c>
    </row>
    <row r="735" spans="2:3" s="156" customFormat="1" hidden="1">
      <c r="B735" s="156">
        <f t="shared" si="27"/>
        <v>503</v>
      </c>
      <c r="C735" s="156" t="e">
        <f t="shared" si="26"/>
        <v>#VALUE!</v>
      </c>
    </row>
    <row r="736" spans="2:3" s="156" customFormat="1" hidden="1">
      <c r="B736" s="156">
        <f t="shared" si="27"/>
        <v>505</v>
      </c>
      <c r="C736" s="156" t="e">
        <f t="shared" si="26"/>
        <v>#VALUE!</v>
      </c>
    </row>
    <row r="737" spans="2:3" s="156" customFormat="1" hidden="1">
      <c r="B737" s="156">
        <f t="shared" si="27"/>
        <v>507</v>
      </c>
      <c r="C737" s="156" t="e">
        <f t="shared" si="26"/>
        <v>#VALUE!</v>
      </c>
    </row>
    <row r="738" spans="2:3" s="156" customFormat="1" hidden="1">
      <c r="B738" s="156">
        <f t="shared" si="27"/>
        <v>509</v>
      </c>
      <c r="C738" s="156" t="e">
        <f t="shared" si="26"/>
        <v>#VALUE!</v>
      </c>
    </row>
    <row r="739" spans="2:3" s="156" customFormat="1" hidden="1">
      <c r="B739" s="156">
        <f t="shared" si="27"/>
        <v>511</v>
      </c>
      <c r="C739" s="156" t="e">
        <f t="shared" si="26"/>
        <v>#VALUE!</v>
      </c>
    </row>
    <row r="740" spans="2:3" s="156" customFormat="1" hidden="1">
      <c r="B740" s="156">
        <f t="shared" si="27"/>
        <v>513</v>
      </c>
      <c r="C740" s="156" t="e">
        <f t="shared" si="26"/>
        <v>#VALUE!</v>
      </c>
    </row>
    <row r="741" spans="2:3" s="156" customFormat="1" hidden="1">
      <c r="B741" s="156">
        <f t="shared" si="27"/>
        <v>515</v>
      </c>
      <c r="C741" s="156" t="e">
        <f t="shared" si="26"/>
        <v>#VALUE!</v>
      </c>
    </row>
    <row r="742" spans="2:3" s="156" customFormat="1" hidden="1">
      <c r="B742" s="156">
        <f t="shared" si="27"/>
        <v>517</v>
      </c>
      <c r="C742" s="156" t="e">
        <f t="shared" si="26"/>
        <v>#VALUE!</v>
      </c>
    </row>
    <row r="743" spans="2:3" s="156" customFormat="1" hidden="1">
      <c r="B743" s="156">
        <f t="shared" si="27"/>
        <v>519</v>
      </c>
      <c r="C743" s="156" t="e">
        <f t="shared" si="26"/>
        <v>#VALUE!</v>
      </c>
    </row>
    <row r="744" spans="2:3" s="156" customFormat="1" hidden="1">
      <c r="B744" s="156">
        <f t="shared" si="27"/>
        <v>521</v>
      </c>
      <c r="C744" s="156" t="e">
        <f t="shared" si="26"/>
        <v>#VALUE!</v>
      </c>
    </row>
    <row r="745" spans="2:3" s="156" customFormat="1" hidden="1">
      <c r="B745" s="156">
        <f t="shared" si="27"/>
        <v>523</v>
      </c>
      <c r="C745" s="156" t="e">
        <f t="shared" si="26"/>
        <v>#VALUE!</v>
      </c>
    </row>
    <row r="746" spans="2:3" s="156" customFormat="1" hidden="1">
      <c r="B746" s="156">
        <f t="shared" si="27"/>
        <v>525</v>
      </c>
      <c r="C746" s="156" t="e">
        <f t="shared" si="26"/>
        <v>#VALUE!</v>
      </c>
    </row>
    <row r="747" spans="2:3" s="156" customFormat="1" hidden="1">
      <c r="B747" s="156">
        <f t="shared" si="27"/>
        <v>527</v>
      </c>
      <c r="C747" s="156" t="e">
        <f t="shared" si="26"/>
        <v>#VALUE!</v>
      </c>
    </row>
    <row r="748" spans="2:3" s="156" customFormat="1" hidden="1">
      <c r="B748" s="156">
        <f t="shared" si="27"/>
        <v>529</v>
      </c>
      <c r="C748" s="156" t="e">
        <f t="shared" si="26"/>
        <v>#VALUE!</v>
      </c>
    </row>
    <row r="749" spans="2:3" s="156" customFormat="1" hidden="1">
      <c r="B749" s="156">
        <f t="shared" si="27"/>
        <v>531</v>
      </c>
      <c r="C749" s="156" t="e">
        <f t="shared" si="26"/>
        <v>#VALUE!</v>
      </c>
    </row>
    <row r="750" spans="2:3" s="156" customFormat="1" hidden="1">
      <c r="B750" s="156">
        <f t="shared" si="27"/>
        <v>533</v>
      </c>
      <c r="C750" s="156" t="e">
        <f t="shared" si="26"/>
        <v>#VALUE!</v>
      </c>
    </row>
    <row r="751" spans="2:3" s="156" customFormat="1" hidden="1">
      <c r="B751" s="156">
        <f t="shared" si="27"/>
        <v>535</v>
      </c>
      <c r="C751" s="156" t="e">
        <f t="shared" si="26"/>
        <v>#VALUE!</v>
      </c>
    </row>
    <row r="752" spans="2:3" s="156" customFormat="1" hidden="1">
      <c r="B752" s="156">
        <f t="shared" si="27"/>
        <v>537</v>
      </c>
      <c r="C752" s="156" t="e">
        <f t="shared" si="26"/>
        <v>#VALUE!</v>
      </c>
    </row>
    <row r="753" spans="2:3" s="156" customFormat="1" hidden="1">
      <c r="B753" s="156">
        <f t="shared" si="27"/>
        <v>539</v>
      </c>
      <c r="C753" s="156" t="e">
        <f t="shared" si="26"/>
        <v>#VALUE!</v>
      </c>
    </row>
    <row r="754" spans="2:3" s="156" customFormat="1" hidden="1">
      <c r="B754" s="156">
        <f t="shared" si="27"/>
        <v>541</v>
      </c>
      <c r="C754" s="156" t="e">
        <f t="shared" si="26"/>
        <v>#VALUE!</v>
      </c>
    </row>
    <row r="755" spans="2:3" s="156" customFormat="1" hidden="1">
      <c r="B755" s="156">
        <f t="shared" si="27"/>
        <v>543</v>
      </c>
      <c r="C755" s="156" t="e">
        <f t="shared" si="26"/>
        <v>#VALUE!</v>
      </c>
    </row>
    <row r="756" spans="2:3" s="156" customFormat="1" hidden="1">
      <c r="B756" s="156">
        <f t="shared" si="27"/>
        <v>545</v>
      </c>
      <c r="C756" s="156" t="e">
        <f t="shared" si="26"/>
        <v>#VALUE!</v>
      </c>
    </row>
    <row r="757" spans="2:3" s="156" customFormat="1" hidden="1">
      <c r="B757" s="156">
        <f t="shared" si="27"/>
        <v>547</v>
      </c>
      <c r="C757" s="156" t="e">
        <f t="shared" ref="C757:C820" si="28">CHAR(HEX2DEC(MID($H$1,B757,2)))</f>
        <v>#VALUE!</v>
      </c>
    </row>
    <row r="758" spans="2:3" s="156" customFormat="1" hidden="1">
      <c r="B758" s="156">
        <f t="shared" si="27"/>
        <v>549</v>
      </c>
      <c r="C758" s="156" t="e">
        <f t="shared" si="28"/>
        <v>#VALUE!</v>
      </c>
    </row>
    <row r="759" spans="2:3" s="156" customFormat="1" hidden="1">
      <c r="B759" s="156">
        <f t="shared" ref="B759:B822" si="29">B758+2</f>
        <v>551</v>
      </c>
      <c r="C759" s="156" t="e">
        <f t="shared" si="28"/>
        <v>#VALUE!</v>
      </c>
    </row>
    <row r="760" spans="2:3" s="156" customFormat="1" hidden="1">
      <c r="B760" s="156">
        <f t="shared" si="29"/>
        <v>553</v>
      </c>
      <c r="C760" s="156" t="e">
        <f t="shared" si="28"/>
        <v>#VALUE!</v>
      </c>
    </row>
    <row r="761" spans="2:3" s="156" customFormat="1" hidden="1">
      <c r="B761" s="156">
        <f t="shared" si="29"/>
        <v>555</v>
      </c>
      <c r="C761" s="156" t="e">
        <f t="shared" si="28"/>
        <v>#VALUE!</v>
      </c>
    </row>
    <row r="762" spans="2:3" s="156" customFormat="1" hidden="1">
      <c r="B762" s="156">
        <f t="shared" si="29"/>
        <v>557</v>
      </c>
      <c r="C762" s="156" t="e">
        <f t="shared" si="28"/>
        <v>#VALUE!</v>
      </c>
    </row>
    <row r="763" spans="2:3" s="156" customFormat="1" hidden="1">
      <c r="B763" s="156">
        <f t="shared" si="29"/>
        <v>559</v>
      </c>
      <c r="C763" s="156" t="e">
        <f t="shared" si="28"/>
        <v>#VALUE!</v>
      </c>
    </row>
    <row r="764" spans="2:3" s="156" customFormat="1" hidden="1">
      <c r="B764" s="156">
        <f t="shared" si="29"/>
        <v>561</v>
      </c>
      <c r="C764" s="156" t="e">
        <f t="shared" si="28"/>
        <v>#VALUE!</v>
      </c>
    </row>
    <row r="765" spans="2:3" s="156" customFormat="1" hidden="1">
      <c r="B765" s="156">
        <f t="shared" si="29"/>
        <v>563</v>
      </c>
      <c r="C765" s="156" t="e">
        <f t="shared" si="28"/>
        <v>#VALUE!</v>
      </c>
    </row>
    <row r="766" spans="2:3" s="156" customFormat="1" hidden="1">
      <c r="B766" s="156">
        <f t="shared" si="29"/>
        <v>565</v>
      </c>
      <c r="C766" s="156" t="e">
        <f t="shared" si="28"/>
        <v>#VALUE!</v>
      </c>
    </row>
    <row r="767" spans="2:3" s="156" customFormat="1" hidden="1">
      <c r="B767" s="156">
        <f t="shared" si="29"/>
        <v>567</v>
      </c>
      <c r="C767" s="156" t="e">
        <f t="shared" si="28"/>
        <v>#VALUE!</v>
      </c>
    </row>
    <row r="768" spans="2:3" s="156" customFormat="1" hidden="1">
      <c r="B768" s="156">
        <f t="shared" si="29"/>
        <v>569</v>
      </c>
      <c r="C768" s="156" t="e">
        <f t="shared" si="28"/>
        <v>#VALUE!</v>
      </c>
    </row>
    <row r="769" spans="2:3" s="156" customFormat="1" hidden="1">
      <c r="B769" s="156">
        <f t="shared" si="29"/>
        <v>571</v>
      </c>
      <c r="C769" s="156" t="e">
        <f t="shared" si="28"/>
        <v>#VALUE!</v>
      </c>
    </row>
    <row r="770" spans="2:3" s="156" customFormat="1" hidden="1">
      <c r="B770" s="156">
        <f t="shared" si="29"/>
        <v>573</v>
      </c>
      <c r="C770" s="156" t="e">
        <f t="shared" si="28"/>
        <v>#VALUE!</v>
      </c>
    </row>
    <row r="771" spans="2:3" s="156" customFormat="1" hidden="1">
      <c r="B771" s="156">
        <f t="shared" si="29"/>
        <v>575</v>
      </c>
      <c r="C771" s="156" t="e">
        <f t="shared" si="28"/>
        <v>#VALUE!</v>
      </c>
    </row>
    <row r="772" spans="2:3" s="156" customFormat="1" hidden="1">
      <c r="B772" s="156">
        <f t="shared" si="29"/>
        <v>577</v>
      </c>
      <c r="C772" s="156" t="e">
        <f t="shared" si="28"/>
        <v>#VALUE!</v>
      </c>
    </row>
    <row r="773" spans="2:3" s="156" customFormat="1" hidden="1">
      <c r="B773" s="156">
        <f t="shared" si="29"/>
        <v>579</v>
      </c>
      <c r="C773" s="156" t="e">
        <f t="shared" si="28"/>
        <v>#VALUE!</v>
      </c>
    </row>
    <row r="774" spans="2:3" s="156" customFormat="1" hidden="1">
      <c r="B774" s="156">
        <f t="shared" si="29"/>
        <v>581</v>
      </c>
      <c r="C774" s="156" t="e">
        <f t="shared" si="28"/>
        <v>#VALUE!</v>
      </c>
    </row>
    <row r="775" spans="2:3" s="156" customFormat="1" hidden="1">
      <c r="B775" s="156">
        <f t="shared" si="29"/>
        <v>583</v>
      </c>
      <c r="C775" s="156" t="e">
        <f t="shared" si="28"/>
        <v>#VALUE!</v>
      </c>
    </row>
    <row r="776" spans="2:3" s="156" customFormat="1" hidden="1">
      <c r="B776" s="156">
        <f t="shared" si="29"/>
        <v>585</v>
      </c>
      <c r="C776" s="156" t="e">
        <f t="shared" si="28"/>
        <v>#VALUE!</v>
      </c>
    </row>
    <row r="777" spans="2:3" s="156" customFormat="1" hidden="1">
      <c r="B777" s="156">
        <f t="shared" si="29"/>
        <v>587</v>
      </c>
      <c r="C777" s="156" t="e">
        <f t="shared" si="28"/>
        <v>#VALUE!</v>
      </c>
    </row>
    <row r="778" spans="2:3" s="156" customFormat="1" hidden="1">
      <c r="B778" s="156">
        <f t="shared" si="29"/>
        <v>589</v>
      </c>
      <c r="C778" s="156" t="e">
        <f t="shared" si="28"/>
        <v>#VALUE!</v>
      </c>
    </row>
    <row r="779" spans="2:3" s="156" customFormat="1" hidden="1">
      <c r="B779" s="156">
        <f t="shared" si="29"/>
        <v>591</v>
      </c>
      <c r="C779" s="156" t="e">
        <f t="shared" si="28"/>
        <v>#VALUE!</v>
      </c>
    </row>
    <row r="780" spans="2:3" s="156" customFormat="1" hidden="1">
      <c r="B780" s="156">
        <f t="shared" si="29"/>
        <v>593</v>
      </c>
      <c r="C780" s="156" t="e">
        <f t="shared" si="28"/>
        <v>#VALUE!</v>
      </c>
    </row>
    <row r="781" spans="2:3" s="156" customFormat="1" hidden="1">
      <c r="B781" s="156">
        <f t="shared" si="29"/>
        <v>595</v>
      </c>
      <c r="C781" s="156" t="e">
        <f t="shared" si="28"/>
        <v>#VALUE!</v>
      </c>
    </row>
    <row r="782" spans="2:3" s="156" customFormat="1" hidden="1">
      <c r="B782" s="156">
        <f t="shared" si="29"/>
        <v>597</v>
      </c>
      <c r="C782" s="156" t="e">
        <f t="shared" si="28"/>
        <v>#VALUE!</v>
      </c>
    </row>
    <row r="783" spans="2:3" s="156" customFormat="1" hidden="1">
      <c r="B783" s="156">
        <f t="shared" si="29"/>
        <v>599</v>
      </c>
      <c r="C783" s="156" t="e">
        <f t="shared" si="28"/>
        <v>#VALUE!</v>
      </c>
    </row>
    <row r="784" spans="2:3" s="156" customFormat="1" hidden="1">
      <c r="B784" s="156">
        <f t="shared" si="29"/>
        <v>601</v>
      </c>
      <c r="C784" s="156" t="e">
        <f t="shared" si="28"/>
        <v>#VALUE!</v>
      </c>
    </row>
    <row r="785" spans="2:3" s="156" customFormat="1" hidden="1">
      <c r="B785" s="156">
        <f t="shared" si="29"/>
        <v>603</v>
      </c>
      <c r="C785" s="156" t="e">
        <f t="shared" si="28"/>
        <v>#VALUE!</v>
      </c>
    </row>
    <row r="786" spans="2:3" s="156" customFormat="1" hidden="1">
      <c r="B786" s="156">
        <f t="shared" si="29"/>
        <v>605</v>
      </c>
      <c r="C786" s="156" t="e">
        <f t="shared" si="28"/>
        <v>#VALUE!</v>
      </c>
    </row>
    <row r="787" spans="2:3" s="156" customFormat="1" hidden="1">
      <c r="B787" s="156">
        <f t="shared" si="29"/>
        <v>607</v>
      </c>
      <c r="C787" s="156" t="e">
        <f t="shared" si="28"/>
        <v>#VALUE!</v>
      </c>
    </row>
    <row r="788" spans="2:3" s="156" customFormat="1" hidden="1">
      <c r="B788" s="156">
        <f t="shared" si="29"/>
        <v>609</v>
      </c>
      <c r="C788" s="156" t="e">
        <f t="shared" si="28"/>
        <v>#VALUE!</v>
      </c>
    </row>
    <row r="789" spans="2:3" s="156" customFormat="1" hidden="1">
      <c r="B789" s="156">
        <f t="shared" si="29"/>
        <v>611</v>
      </c>
      <c r="C789" s="156" t="e">
        <f t="shared" si="28"/>
        <v>#VALUE!</v>
      </c>
    </row>
    <row r="790" spans="2:3" s="156" customFormat="1" hidden="1">
      <c r="B790" s="156">
        <f t="shared" si="29"/>
        <v>613</v>
      </c>
      <c r="C790" s="156" t="e">
        <f t="shared" si="28"/>
        <v>#VALUE!</v>
      </c>
    </row>
    <row r="791" spans="2:3" s="156" customFormat="1" hidden="1">
      <c r="B791" s="156">
        <f t="shared" si="29"/>
        <v>615</v>
      </c>
      <c r="C791" s="156" t="e">
        <f t="shared" si="28"/>
        <v>#VALUE!</v>
      </c>
    </row>
    <row r="792" spans="2:3" s="156" customFormat="1" hidden="1">
      <c r="B792" s="156">
        <f t="shared" si="29"/>
        <v>617</v>
      </c>
      <c r="C792" s="156" t="e">
        <f t="shared" si="28"/>
        <v>#VALUE!</v>
      </c>
    </row>
    <row r="793" spans="2:3" s="156" customFormat="1" hidden="1">
      <c r="B793" s="156">
        <f t="shared" si="29"/>
        <v>619</v>
      </c>
      <c r="C793" s="156" t="e">
        <f t="shared" si="28"/>
        <v>#VALUE!</v>
      </c>
    </row>
    <row r="794" spans="2:3" s="156" customFormat="1" hidden="1">
      <c r="B794" s="156">
        <f t="shared" si="29"/>
        <v>621</v>
      </c>
      <c r="C794" s="156" t="e">
        <f t="shared" si="28"/>
        <v>#VALUE!</v>
      </c>
    </row>
    <row r="795" spans="2:3" s="156" customFormat="1" hidden="1">
      <c r="B795" s="156">
        <f t="shared" si="29"/>
        <v>623</v>
      </c>
      <c r="C795" s="156" t="e">
        <f t="shared" si="28"/>
        <v>#VALUE!</v>
      </c>
    </row>
    <row r="796" spans="2:3" s="156" customFormat="1" hidden="1">
      <c r="B796" s="156">
        <f t="shared" si="29"/>
        <v>625</v>
      </c>
      <c r="C796" s="156" t="e">
        <f t="shared" si="28"/>
        <v>#VALUE!</v>
      </c>
    </row>
    <row r="797" spans="2:3" s="156" customFormat="1" hidden="1">
      <c r="B797" s="156">
        <f t="shared" si="29"/>
        <v>627</v>
      </c>
      <c r="C797" s="156" t="e">
        <f t="shared" si="28"/>
        <v>#VALUE!</v>
      </c>
    </row>
    <row r="798" spans="2:3" s="156" customFormat="1" hidden="1">
      <c r="B798" s="156">
        <f t="shared" si="29"/>
        <v>629</v>
      </c>
      <c r="C798" s="156" t="e">
        <f t="shared" si="28"/>
        <v>#VALUE!</v>
      </c>
    </row>
    <row r="799" spans="2:3" s="156" customFormat="1" hidden="1">
      <c r="B799" s="156">
        <f t="shared" si="29"/>
        <v>631</v>
      </c>
      <c r="C799" s="156" t="e">
        <f t="shared" si="28"/>
        <v>#VALUE!</v>
      </c>
    </row>
    <row r="800" spans="2:3" s="156" customFormat="1" hidden="1">
      <c r="B800" s="156">
        <f t="shared" si="29"/>
        <v>633</v>
      </c>
      <c r="C800" s="156" t="e">
        <f t="shared" si="28"/>
        <v>#VALUE!</v>
      </c>
    </row>
    <row r="801" spans="1:27" hidden="1">
      <c r="A801" s="156"/>
      <c r="B801" s="156">
        <f t="shared" si="29"/>
        <v>635</v>
      </c>
      <c r="C801" s="156" t="e">
        <f t="shared" si="28"/>
        <v>#VALUE!</v>
      </c>
      <c r="D801" s="156"/>
      <c r="E801" s="156"/>
      <c r="F801" s="156"/>
      <c r="G801" s="156"/>
      <c r="H801" s="156"/>
      <c r="I801" s="156"/>
      <c r="J801" s="156"/>
      <c r="K801" s="156"/>
      <c r="L801" s="156"/>
      <c r="M801" s="156"/>
      <c r="N801" s="156"/>
      <c r="O801" s="156"/>
      <c r="P801" s="156"/>
      <c r="Q801" s="156"/>
      <c r="R801" s="156"/>
      <c r="S801" s="156"/>
      <c r="T801" s="156"/>
      <c r="U801" s="156"/>
      <c r="V801" s="156"/>
      <c r="W801" s="156"/>
      <c r="X801" s="156"/>
      <c r="Y801" s="156"/>
      <c r="Z801" s="156"/>
      <c r="AA801" s="156"/>
    </row>
    <row r="802" spans="1:27" hidden="1">
      <c r="A802" s="156"/>
      <c r="B802" s="156">
        <f t="shared" si="29"/>
        <v>637</v>
      </c>
      <c r="C802" s="156" t="e">
        <f t="shared" si="28"/>
        <v>#VALUE!</v>
      </c>
      <c r="D802" s="156"/>
      <c r="E802" s="156"/>
      <c r="F802" s="156"/>
      <c r="G802" s="156"/>
      <c r="H802" s="156"/>
      <c r="I802" s="156"/>
      <c r="J802" s="156"/>
      <c r="K802" s="156"/>
      <c r="L802" s="156"/>
      <c r="M802" s="156"/>
      <c r="N802" s="156"/>
      <c r="O802" s="156"/>
      <c r="P802" s="156"/>
      <c r="Q802" s="156"/>
      <c r="R802" s="156"/>
      <c r="S802" s="156"/>
      <c r="T802" s="156"/>
      <c r="U802" s="156"/>
      <c r="V802" s="156"/>
      <c r="W802" s="156"/>
      <c r="X802" s="156"/>
      <c r="Y802" s="156"/>
      <c r="Z802" s="156"/>
      <c r="AA802" s="156"/>
    </row>
    <row r="803" spans="1:27" hidden="1">
      <c r="A803" s="156"/>
      <c r="B803" s="156">
        <f t="shared" si="29"/>
        <v>639</v>
      </c>
      <c r="C803" s="156" t="e">
        <f t="shared" si="28"/>
        <v>#VALUE!</v>
      </c>
      <c r="D803" s="156"/>
      <c r="E803" s="156"/>
      <c r="F803" s="156"/>
      <c r="G803" s="156"/>
      <c r="H803" s="156"/>
      <c r="I803" s="156"/>
      <c r="J803" s="156"/>
      <c r="K803" s="156"/>
      <c r="L803" s="156"/>
      <c r="M803" s="156"/>
      <c r="N803" s="156"/>
      <c r="O803" s="156"/>
      <c r="P803" s="156"/>
      <c r="Q803" s="156"/>
      <c r="R803" s="156"/>
      <c r="S803" s="156"/>
      <c r="T803" s="156"/>
      <c r="U803" s="156"/>
      <c r="V803" s="156"/>
      <c r="W803" s="156"/>
      <c r="X803" s="156"/>
      <c r="Y803" s="156"/>
      <c r="Z803" s="156"/>
      <c r="AA803" s="156"/>
    </row>
    <row r="804" spans="1:27" hidden="1">
      <c r="A804" s="156"/>
      <c r="B804" s="156">
        <f t="shared" si="29"/>
        <v>641</v>
      </c>
      <c r="C804" s="156" t="e">
        <f t="shared" si="28"/>
        <v>#VALUE!</v>
      </c>
      <c r="D804" s="156"/>
      <c r="E804" s="156"/>
      <c r="F804" s="156"/>
      <c r="G804" s="156"/>
      <c r="H804" s="156"/>
      <c r="I804" s="156"/>
      <c r="J804" s="156"/>
      <c r="K804" s="156"/>
      <c r="L804" s="156"/>
      <c r="M804" s="156"/>
      <c r="N804" s="156"/>
      <c r="O804" s="156"/>
      <c r="P804" s="156"/>
      <c r="Q804" s="156"/>
      <c r="R804" s="156"/>
      <c r="S804" s="156"/>
      <c r="T804" s="156"/>
      <c r="U804" s="156"/>
      <c r="V804" s="156"/>
      <c r="W804" s="156"/>
      <c r="X804" s="156"/>
      <c r="Y804" s="156"/>
      <c r="Z804" s="156"/>
      <c r="AA804" s="156"/>
    </row>
    <row r="805" spans="1:27" hidden="1">
      <c r="A805" s="156"/>
      <c r="B805" s="156">
        <f t="shared" si="29"/>
        <v>643</v>
      </c>
      <c r="C805" s="156" t="e">
        <f t="shared" si="28"/>
        <v>#VALUE!</v>
      </c>
      <c r="D805" s="156"/>
      <c r="E805" s="156"/>
      <c r="F805" s="156"/>
      <c r="G805" s="156"/>
      <c r="H805" s="156"/>
      <c r="I805" s="156"/>
      <c r="J805" s="156"/>
      <c r="K805" s="156"/>
      <c r="L805" s="156"/>
      <c r="M805" s="156"/>
      <c r="N805" s="156"/>
      <c r="O805" s="156"/>
      <c r="P805" s="156"/>
      <c r="Q805" s="156"/>
      <c r="R805" s="156"/>
      <c r="S805" s="156"/>
      <c r="T805" s="156"/>
      <c r="U805" s="156"/>
      <c r="V805" s="156"/>
      <c r="W805" s="156"/>
      <c r="X805" s="156"/>
      <c r="Y805" s="156"/>
      <c r="Z805" s="156"/>
      <c r="AA805" s="156"/>
    </row>
    <row r="806" spans="1:27" hidden="1">
      <c r="A806" s="156"/>
      <c r="B806" s="156">
        <f t="shared" si="29"/>
        <v>645</v>
      </c>
      <c r="C806" s="156" t="e">
        <f t="shared" si="28"/>
        <v>#VALUE!</v>
      </c>
      <c r="D806" s="156"/>
      <c r="E806" s="156"/>
      <c r="F806" s="156"/>
      <c r="G806" s="156"/>
      <c r="H806" s="156"/>
      <c r="I806" s="156"/>
      <c r="J806" s="156"/>
      <c r="K806" s="156"/>
      <c r="L806" s="156"/>
      <c r="M806" s="156"/>
      <c r="N806" s="156"/>
      <c r="O806" s="156"/>
      <c r="P806" s="156"/>
      <c r="Q806" s="156"/>
      <c r="R806" s="156"/>
      <c r="S806" s="156"/>
      <c r="T806" s="156"/>
      <c r="U806" s="156"/>
      <c r="V806" s="156"/>
      <c r="W806" s="156"/>
      <c r="X806" s="156"/>
      <c r="Y806" s="156"/>
      <c r="Z806" s="156"/>
      <c r="AA806" s="156"/>
    </row>
    <row r="807" spans="1:27" hidden="1">
      <c r="A807" s="156"/>
      <c r="B807" s="156">
        <f t="shared" si="29"/>
        <v>647</v>
      </c>
      <c r="C807" s="156" t="e">
        <f t="shared" si="28"/>
        <v>#VALUE!</v>
      </c>
      <c r="D807" s="156"/>
      <c r="E807" s="156"/>
      <c r="F807" s="156"/>
      <c r="G807" s="156"/>
      <c r="H807" s="156"/>
      <c r="I807" s="156"/>
      <c r="J807" s="156"/>
      <c r="K807" s="156"/>
      <c r="L807" s="156"/>
      <c r="M807" s="156"/>
      <c r="N807" s="156"/>
      <c r="O807" s="156"/>
      <c r="P807" s="156"/>
      <c r="Q807" s="156"/>
      <c r="R807" s="156"/>
      <c r="S807" s="156"/>
      <c r="T807" s="156"/>
      <c r="U807" s="156"/>
      <c r="V807" s="156"/>
      <c r="W807" s="156"/>
      <c r="X807" s="156"/>
      <c r="Y807" s="156"/>
      <c r="Z807" s="156"/>
      <c r="AA807" s="156"/>
    </row>
    <row r="808" spans="1:27" hidden="1">
      <c r="A808" s="156"/>
      <c r="B808" s="156">
        <f t="shared" si="29"/>
        <v>649</v>
      </c>
      <c r="C808" s="156" t="e">
        <f t="shared" si="28"/>
        <v>#VALUE!</v>
      </c>
      <c r="D808" s="156"/>
      <c r="E808" s="156"/>
      <c r="F808" s="156"/>
      <c r="G808" s="156"/>
      <c r="H808" s="156"/>
      <c r="I808" s="156"/>
      <c r="J808" s="156"/>
      <c r="K808" s="156"/>
      <c r="L808" s="156"/>
      <c r="M808" s="156"/>
      <c r="N808" s="156"/>
      <c r="O808" s="156"/>
      <c r="P808" s="156"/>
      <c r="Q808" s="156"/>
      <c r="R808" s="156"/>
      <c r="S808" s="156"/>
      <c r="T808" s="156"/>
      <c r="U808" s="156"/>
      <c r="V808" s="156"/>
      <c r="W808" s="156"/>
      <c r="X808" s="156"/>
      <c r="Y808" s="156"/>
      <c r="Z808" s="156"/>
      <c r="AA808" s="156"/>
    </row>
    <row r="809" spans="1:27" hidden="1">
      <c r="A809" s="156"/>
      <c r="B809" s="156">
        <f t="shared" si="29"/>
        <v>651</v>
      </c>
      <c r="C809" s="156" t="e">
        <f t="shared" si="28"/>
        <v>#VALUE!</v>
      </c>
      <c r="D809" s="156"/>
      <c r="E809" s="156"/>
      <c r="F809" s="156"/>
      <c r="G809" s="156"/>
      <c r="H809" s="156"/>
      <c r="I809" s="156"/>
      <c r="J809" s="156"/>
      <c r="K809" s="156"/>
      <c r="L809" s="156"/>
      <c r="M809" s="156"/>
      <c r="N809" s="156"/>
      <c r="O809" s="156"/>
      <c r="P809" s="156"/>
      <c r="Q809" s="156"/>
      <c r="R809" s="156"/>
      <c r="S809" s="156"/>
      <c r="T809" s="156"/>
      <c r="U809" s="156"/>
      <c r="V809" s="156"/>
      <c r="W809" s="156"/>
      <c r="X809" s="156"/>
      <c r="Y809" s="156"/>
      <c r="Z809" s="156"/>
      <c r="AA809" s="156"/>
    </row>
    <row r="810" spans="1:27" hidden="1">
      <c r="A810" s="156"/>
      <c r="B810" s="156">
        <f t="shared" si="29"/>
        <v>653</v>
      </c>
      <c r="C810" s="156" t="e">
        <f t="shared" si="28"/>
        <v>#VALUE!</v>
      </c>
      <c r="D810" s="156"/>
      <c r="E810" s="156"/>
      <c r="F810" s="156"/>
      <c r="G810" s="156"/>
      <c r="H810" s="156"/>
      <c r="I810" s="156"/>
      <c r="J810" s="156"/>
      <c r="K810" s="156"/>
      <c r="L810" s="156"/>
      <c r="M810" s="156"/>
      <c r="N810" s="156"/>
      <c r="O810" s="156"/>
      <c r="P810" s="156"/>
      <c r="Q810" s="156"/>
      <c r="R810" s="156"/>
      <c r="S810" s="156"/>
      <c r="T810" s="156"/>
      <c r="U810" s="156"/>
      <c r="V810" s="156"/>
      <c r="W810" s="156"/>
      <c r="X810" s="156"/>
      <c r="Y810" s="156"/>
      <c r="Z810" s="156"/>
      <c r="AA810" s="156"/>
    </row>
    <row r="811" spans="1:27" hidden="1">
      <c r="B811" s="156">
        <f t="shared" si="29"/>
        <v>655</v>
      </c>
      <c r="C811" s="156" t="e">
        <f t="shared" si="28"/>
        <v>#VALUE!</v>
      </c>
    </row>
    <row r="812" spans="1:27" hidden="1">
      <c r="B812" s="156">
        <f t="shared" si="29"/>
        <v>657</v>
      </c>
      <c r="C812" s="156" t="e">
        <f t="shared" si="28"/>
        <v>#VALUE!</v>
      </c>
    </row>
    <row r="813" spans="1:27" hidden="1">
      <c r="B813" s="156">
        <f t="shared" si="29"/>
        <v>659</v>
      </c>
      <c r="C813" s="156" t="e">
        <f t="shared" si="28"/>
        <v>#VALUE!</v>
      </c>
    </row>
    <row r="814" spans="1:27" hidden="1">
      <c r="B814" s="156">
        <f t="shared" si="29"/>
        <v>661</v>
      </c>
      <c r="C814" s="156" t="e">
        <f t="shared" si="28"/>
        <v>#VALUE!</v>
      </c>
    </row>
    <row r="815" spans="1:27" hidden="1">
      <c r="B815" s="156">
        <f t="shared" si="29"/>
        <v>663</v>
      </c>
      <c r="C815" s="156" t="e">
        <f t="shared" si="28"/>
        <v>#VALUE!</v>
      </c>
    </row>
    <row r="816" spans="1:27" hidden="1">
      <c r="B816" s="156">
        <f t="shared" si="29"/>
        <v>665</v>
      </c>
      <c r="C816" s="156" t="e">
        <f t="shared" si="28"/>
        <v>#VALUE!</v>
      </c>
    </row>
    <row r="817" spans="2:3" hidden="1">
      <c r="B817" s="156">
        <f t="shared" si="29"/>
        <v>667</v>
      </c>
      <c r="C817" s="156" t="e">
        <f t="shared" si="28"/>
        <v>#VALUE!</v>
      </c>
    </row>
    <row r="818" spans="2:3" hidden="1">
      <c r="B818" s="156">
        <f t="shared" si="29"/>
        <v>669</v>
      </c>
      <c r="C818" s="156" t="e">
        <f t="shared" si="28"/>
        <v>#VALUE!</v>
      </c>
    </row>
    <row r="819" spans="2:3" hidden="1">
      <c r="B819" s="156">
        <f t="shared" si="29"/>
        <v>671</v>
      </c>
      <c r="C819" s="156" t="e">
        <f t="shared" si="28"/>
        <v>#VALUE!</v>
      </c>
    </row>
    <row r="820" spans="2:3" hidden="1">
      <c r="B820" s="156">
        <f t="shared" si="29"/>
        <v>673</v>
      </c>
      <c r="C820" s="156" t="e">
        <f t="shared" si="28"/>
        <v>#VALUE!</v>
      </c>
    </row>
    <row r="821" spans="2:3" hidden="1">
      <c r="B821" s="156">
        <f t="shared" si="29"/>
        <v>675</v>
      </c>
      <c r="C821" s="156" t="e">
        <f t="shared" ref="C821:C884" si="30">CHAR(HEX2DEC(MID($H$1,B821,2)))</f>
        <v>#VALUE!</v>
      </c>
    </row>
    <row r="822" spans="2:3" hidden="1">
      <c r="B822" s="156">
        <f t="shared" si="29"/>
        <v>677</v>
      </c>
      <c r="C822" s="156" t="e">
        <f t="shared" si="30"/>
        <v>#VALUE!</v>
      </c>
    </row>
    <row r="823" spans="2:3" hidden="1">
      <c r="B823" s="156">
        <f t="shared" ref="B823:B886" si="31">B822+2</f>
        <v>679</v>
      </c>
      <c r="C823" s="156" t="e">
        <f t="shared" si="30"/>
        <v>#VALUE!</v>
      </c>
    </row>
    <row r="824" spans="2:3" hidden="1">
      <c r="B824" s="156">
        <f t="shared" si="31"/>
        <v>681</v>
      </c>
      <c r="C824" s="156" t="e">
        <f t="shared" si="30"/>
        <v>#VALUE!</v>
      </c>
    </row>
    <row r="825" spans="2:3" hidden="1">
      <c r="B825" s="156">
        <f t="shared" si="31"/>
        <v>683</v>
      </c>
      <c r="C825" s="156" t="e">
        <f t="shared" si="30"/>
        <v>#VALUE!</v>
      </c>
    </row>
    <row r="826" spans="2:3" hidden="1">
      <c r="B826" s="156">
        <f t="shared" si="31"/>
        <v>685</v>
      </c>
      <c r="C826" s="156" t="e">
        <f t="shared" si="30"/>
        <v>#VALUE!</v>
      </c>
    </row>
    <row r="827" spans="2:3" hidden="1">
      <c r="B827" s="156">
        <f t="shared" si="31"/>
        <v>687</v>
      </c>
      <c r="C827" s="156" t="e">
        <f t="shared" si="30"/>
        <v>#VALUE!</v>
      </c>
    </row>
    <row r="828" spans="2:3" hidden="1">
      <c r="B828" s="156">
        <f t="shared" si="31"/>
        <v>689</v>
      </c>
      <c r="C828" s="156" t="e">
        <f t="shared" si="30"/>
        <v>#VALUE!</v>
      </c>
    </row>
    <row r="829" spans="2:3" hidden="1">
      <c r="B829" s="156">
        <f t="shared" si="31"/>
        <v>691</v>
      </c>
      <c r="C829" s="156" t="e">
        <f t="shared" si="30"/>
        <v>#VALUE!</v>
      </c>
    </row>
    <row r="830" spans="2:3" hidden="1">
      <c r="B830" s="156">
        <f t="shared" si="31"/>
        <v>693</v>
      </c>
      <c r="C830" s="156" t="e">
        <f t="shared" si="30"/>
        <v>#VALUE!</v>
      </c>
    </row>
    <row r="831" spans="2:3" hidden="1">
      <c r="B831" s="156">
        <f t="shared" si="31"/>
        <v>695</v>
      </c>
      <c r="C831" s="156" t="e">
        <f t="shared" si="30"/>
        <v>#VALUE!</v>
      </c>
    </row>
    <row r="832" spans="2:3" hidden="1">
      <c r="B832" s="156">
        <f t="shared" si="31"/>
        <v>697</v>
      </c>
      <c r="C832" s="156" t="e">
        <f t="shared" si="30"/>
        <v>#VALUE!</v>
      </c>
    </row>
    <row r="833" spans="2:3" hidden="1">
      <c r="B833" s="156">
        <f t="shared" si="31"/>
        <v>699</v>
      </c>
      <c r="C833" s="156" t="e">
        <f t="shared" si="30"/>
        <v>#VALUE!</v>
      </c>
    </row>
    <row r="834" spans="2:3" hidden="1">
      <c r="B834" s="156">
        <f t="shared" si="31"/>
        <v>701</v>
      </c>
      <c r="C834" s="156" t="e">
        <f t="shared" si="30"/>
        <v>#VALUE!</v>
      </c>
    </row>
    <row r="835" spans="2:3" hidden="1">
      <c r="B835" s="156">
        <f t="shared" si="31"/>
        <v>703</v>
      </c>
      <c r="C835" s="156" t="e">
        <f t="shared" si="30"/>
        <v>#VALUE!</v>
      </c>
    </row>
    <row r="836" spans="2:3" hidden="1">
      <c r="B836" s="156">
        <f t="shared" si="31"/>
        <v>705</v>
      </c>
      <c r="C836" s="156" t="e">
        <f t="shared" si="30"/>
        <v>#VALUE!</v>
      </c>
    </row>
    <row r="837" spans="2:3" hidden="1">
      <c r="B837" s="156">
        <f t="shared" si="31"/>
        <v>707</v>
      </c>
      <c r="C837" s="156" t="e">
        <f t="shared" si="30"/>
        <v>#VALUE!</v>
      </c>
    </row>
    <row r="838" spans="2:3" hidden="1">
      <c r="B838" s="156">
        <f t="shared" si="31"/>
        <v>709</v>
      </c>
      <c r="C838" s="156" t="e">
        <f t="shared" si="30"/>
        <v>#VALUE!</v>
      </c>
    </row>
    <row r="839" spans="2:3" hidden="1">
      <c r="B839" s="156">
        <f t="shared" si="31"/>
        <v>711</v>
      </c>
      <c r="C839" s="156" t="e">
        <f t="shared" si="30"/>
        <v>#VALUE!</v>
      </c>
    </row>
    <row r="840" spans="2:3" hidden="1">
      <c r="B840" s="156">
        <f t="shared" si="31"/>
        <v>713</v>
      </c>
      <c r="C840" s="156" t="e">
        <f t="shared" si="30"/>
        <v>#VALUE!</v>
      </c>
    </row>
    <row r="841" spans="2:3" hidden="1">
      <c r="B841" s="156">
        <f t="shared" si="31"/>
        <v>715</v>
      </c>
      <c r="C841" s="156" t="e">
        <f t="shared" si="30"/>
        <v>#VALUE!</v>
      </c>
    </row>
    <row r="842" spans="2:3" hidden="1">
      <c r="B842" s="156">
        <f t="shared" si="31"/>
        <v>717</v>
      </c>
      <c r="C842" s="156" t="e">
        <f t="shared" si="30"/>
        <v>#VALUE!</v>
      </c>
    </row>
    <row r="843" spans="2:3" hidden="1">
      <c r="B843" s="156">
        <f t="shared" si="31"/>
        <v>719</v>
      </c>
      <c r="C843" s="156" t="e">
        <f t="shared" si="30"/>
        <v>#VALUE!</v>
      </c>
    </row>
    <row r="844" spans="2:3" hidden="1">
      <c r="B844" s="156">
        <f t="shared" si="31"/>
        <v>721</v>
      </c>
      <c r="C844" s="156" t="e">
        <f t="shared" si="30"/>
        <v>#VALUE!</v>
      </c>
    </row>
    <row r="845" spans="2:3" hidden="1">
      <c r="B845" s="156">
        <f t="shared" si="31"/>
        <v>723</v>
      </c>
      <c r="C845" s="156" t="e">
        <f t="shared" si="30"/>
        <v>#VALUE!</v>
      </c>
    </row>
    <row r="846" spans="2:3" hidden="1">
      <c r="B846" s="156">
        <f t="shared" si="31"/>
        <v>725</v>
      </c>
      <c r="C846" s="156" t="e">
        <f t="shared" si="30"/>
        <v>#VALUE!</v>
      </c>
    </row>
    <row r="847" spans="2:3" hidden="1">
      <c r="B847" s="156">
        <f t="shared" si="31"/>
        <v>727</v>
      </c>
      <c r="C847" s="156" t="e">
        <f t="shared" si="30"/>
        <v>#VALUE!</v>
      </c>
    </row>
    <row r="848" spans="2:3" hidden="1">
      <c r="B848" s="156">
        <f t="shared" si="31"/>
        <v>729</v>
      </c>
      <c r="C848" s="156" t="e">
        <f t="shared" si="30"/>
        <v>#VALUE!</v>
      </c>
    </row>
    <row r="849" spans="2:3" hidden="1">
      <c r="B849" s="156">
        <f t="shared" si="31"/>
        <v>731</v>
      </c>
      <c r="C849" s="156" t="e">
        <f t="shared" si="30"/>
        <v>#VALUE!</v>
      </c>
    </row>
    <row r="850" spans="2:3" hidden="1">
      <c r="B850" s="156">
        <f t="shared" si="31"/>
        <v>733</v>
      </c>
      <c r="C850" s="156" t="e">
        <f t="shared" si="30"/>
        <v>#VALUE!</v>
      </c>
    </row>
    <row r="851" spans="2:3" hidden="1">
      <c r="B851" s="156">
        <f t="shared" si="31"/>
        <v>735</v>
      </c>
      <c r="C851" s="156" t="e">
        <f t="shared" si="30"/>
        <v>#VALUE!</v>
      </c>
    </row>
    <row r="852" spans="2:3" hidden="1">
      <c r="B852" s="156">
        <f t="shared" si="31"/>
        <v>737</v>
      </c>
      <c r="C852" s="156" t="e">
        <f t="shared" si="30"/>
        <v>#VALUE!</v>
      </c>
    </row>
    <row r="853" spans="2:3" hidden="1">
      <c r="B853" s="156">
        <f t="shared" si="31"/>
        <v>739</v>
      </c>
      <c r="C853" s="156" t="e">
        <f t="shared" si="30"/>
        <v>#VALUE!</v>
      </c>
    </row>
    <row r="854" spans="2:3" hidden="1">
      <c r="B854" s="156">
        <f t="shared" si="31"/>
        <v>741</v>
      </c>
      <c r="C854" s="156" t="e">
        <f t="shared" si="30"/>
        <v>#VALUE!</v>
      </c>
    </row>
    <row r="855" spans="2:3" hidden="1">
      <c r="B855" s="156">
        <f t="shared" si="31"/>
        <v>743</v>
      </c>
      <c r="C855" s="156" t="e">
        <f t="shared" si="30"/>
        <v>#VALUE!</v>
      </c>
    </row>
    <row r="856" spans="2:3" hidden="1">
      <c r="B856" s="156">
        <f t="shared" si="31"/>
        <v>745</v>
      </c>
      <c r="C856" s="156" t="e">
        <f t="shared" si="30"/>
        <v>#VALUE!</v>
      </c>
    </row>
    <row r="857" spans="2:3" hidden="1">
      <c r="B857" s="156">
        <f t="shared" si="31"/>
        <v>747</v>
      </c>
      <c r="C857" s="156" t="e">
        <f t="shared" si="30"/>
        <v>#VALUE!</v>
      </c>
    </row>
    <row r="858" spans="2:3" hidden="1">
      <c r="B858" s="156">
        <f t="shared" si="31"/>
        <v>749</v>
      </c>
      <c r="C858" s="156" t="e">
        <f t="shared" si="30"/>
        <v>#VALUE!</v>
      </c>
    </row>
    <row r="859" spans="2:3" hidden="1">
      <c r="B859" s="156">
        <f t="shared" si="31"/>
        <v>751</v>
      </c>
      <c r="C859" s="156" t="e">
        <f t="shared" si="30"/>
        <v>#VALUE!</v>
      </c>
    </row>
    <row r="860" spans="2:3" hidden="1">
      <c r="B860" s="156">
        <f t="shared" si="31"/>
        <v>753</v>
      </c>
      <c r="C860" s="156" t="e">
        <f t="shared" si="30"/>
        <v>#VALUE!</v>
      </c>
    </row>
    <row r="861" spans="2:3" hidden="1">
      <c r="B861" s="156">
        <f t="shared" si="31"/>
        <v>755</v>
      </c>
      <c r="C861" s="156" t="e">
        <f t="shared" si="30"/>
        <v>#VALUE!</v>
      </c>
    </row>
    <row r="862" spans="2:3" hidden="1">
      <c r="B862" s="156">
        <f t="shared" si="31"/>
        <v>757</v>
      </c>
      <c r="C862" s="156" t="e">
        <f t="shared" si="30"/>
        <v>#VALUE!</v>
      </c>
    </row>
    <row r="863" spans="2:3" hidden="1">
      <c r="B863" s="156">
        <f t="shared" si="31"/>
        <v>759</v>
      </c>
      <c r="C863" s="156" t="e">
        <f t="shared" si="30"/>
        <v>#VALUE!</v>
      </c>
    </row>
    <row r="864" spans="2:3" hidden="1">
      <c r="B864" s="156">
        <f t="shared" si="31"/>
        <v>761</v>
      </c>
      <c r="C864" s="156" t="e">
        <f t="shared" si="30"/>
        <v>#VALUE!</v>
      </c>
    </row>
    <row r="865" spans="2:3" hidden="1">
      <c r="B865" s="156">
        <f t="shared" si="31"/>
        <v>763</v>
      </c>
      <c r="C865" s="156" t="e">
        <f t="shared" si="30"/>
        <v>#VALUE!</v>
      </c>
    </row>
    <row r="866" spans="2:3" hidden="1">
      <c r="B866" s="156">
        <f t="shared" si="31"/>
        <v>765</v>
      </c>
      <c r="C866" s="156" t="e">
        <f t="shared" si="30"/>
        <v>#VALUE!</v>
      </c>
    </row>
    <row r="867" spans="2:3" hidden="1">
      <c r="B867" s="156">
        <f t="shared" si="31"/>
        <v>767</v>
      </c>
      <c r="C867" s="156" t="e">
        <f t="shared" si="30"/>
        <v>#VALUE!</v>
      </c>
    </row>
    <row r="868" spans="2:3" hidden="1">
      <c r="B868" s="156">
        <f t="shared" si="31"/>
        <v>769</v>
      </c>
      <c r="C868" s="156" t="e">
        <f t="shared" si="30"/>
        <v>#VALUE!</v>
      </c>
    </row>
    <row r="869" spans="2:3" hidden="1">
      <c r="B869" s="156">
        <f t="shared" si="31"/>
        <v>771</v>
      </c>
      <c r="C869" s="156" t="e">
        <f t="shared" si="30"/>
        <v>#VALUE!</v>
      </c>
    </row>
    <row r="870" spans="2:3" hidden="1">
      <c r="B870" s="156">
        <f t="shared" si="31"/>
        <v>773</v>
      </c>
      <c r="C870" s="156" t="e">
        <f t="shared" si="30"/>
        <v>#VALUE!</v>
      </c>
    </row>
    <row r="871" spans="2:3" hidden="1">
      <c r="B871" s="156">
        <f t="shared" si="31"/>
        <v>775</v>
      </c>
      <c r="C871" s="156" t="e">
        <f t="shared" si="30"/>
        <v>#VALUE!</v>
      </c>
    </row>
    <row r="872" spans="2:3" hidden="1">
      <c r="B872" s="156">
        <f t="shared" si="31"/>
        <v>777</v>
      </c>
      <c r="C872" s="156" t="e">
        <f t="shared" si="30"/>
        <v>#VALUE!</v>
      </c>
    </row>
    <row r="873" spans="2:3" hidden="1">
      <c r="B873" s="156">
        <f t="shared" si="31"/>
        <v>779</v>
      </c>
      <c r="C873" s="156" t="e">
        <f t="shared" si="30"/>
        <v>#VALUE!</v>
      </c>
    </row>
    <row r="874" spans="2:3" hidden="1">
      <c r="B874" s="156">
        <f t="shared" si="31"/>
        <v>781</v>
      </c>
      <c r="C874" s="156" t="e">
        <f t="shared" si="30"/>
        <v>#VALUE!</v>
      </c>
    </row>
    <row r="875" spans="2:3" hidden="1">
      <c r="B875" s="156">
        <f t="shared" si="31"/>
        <v>783</v>
      </c>
      <c r="C875" s="156" t="e">
        <f t="shared" si="30"/>
        <v>#VALUE!</v>
      </c>
    </row>
    <row r="876" spans="2:3" hidden="1">
      <c r="B876" s="156">
        <f t="shared" si="31"/>
        <v>785</v>
      </c>
      <c r="C876" s="156" t="e">
        <f t="shared" si="30"/>
        <v>#VALUE!</v>
      </c>
    </row>
    <row r="877" spans="2:3" hidden="1">
      <c r="B877" s="156">
        <f t="shared" si="31"/>
        <v>787</v>
      </c>
      <c r="C877" s="156" t="e">
        <f t="shared" si="30"/>
        <v>#VALUE!</v>
      </c>
    </row>
    <row r="878" spans="2:3" hidden="1">
      <c r="B878" s="156">
        <f t="shared" si="31"/>
        <v>789</v>
      </c>
      <c r="C878" s="156" t="e">
        <f t="shared" si="30"/>
        <v>#VALUE!</v>
      </c>
    </row>
    <row r="879" spans="2:3" hidden="1">
      <c r="B879" s="156">
        <f t="shared" si="31"/>
        <v>791</v>
      </c>
      <c r="C879" s="156" t="e">
        <f t="shared" si="30"/>
        <v>#VALUE!</v>
      </c>
    </row>
    <row r="880" spans="2:3" hidden="1">
      <c r="B880" s="156">
        <f t="shared" si="31"/>
        <v>793</v>
      </c>
      <c r="C880" s="156" t="e">
        <f t="shared" si="30"/>
        <v>#VALUE!</v>
      </c>
    </row>
    <row r="881" spans="2:3" hidden="1">
      <c r="B881" s="156">
        <f t="shared" si="31"/>
        <v>795</v>
      </c>
      <c r="C881" s="156" t="e">
        <f t="shared" si="30"/>
        <v>#VALUE!</v>
      </c>
    </row>
    <row r="882" spans="2:3" hidden="1">
      <c r="B882" s="156">
        <f t="shared" si="31"/>
        <v>797</v>
      </c>
      <c r="C882" s="156" t="e">
        <f t="shared" si="30"/>
        <v>#VALUE!</v>
      </c>
    </row>
    <row r="883" spans="2:3" hidden="1">
      <c r="B883" s="156">
        <f t="shared" si="31"/>
        <v>799</v>
      </c>
      <c r="C883" s="156" t="e">
        <f t="shared" si="30"/>
        <v>#VALUE!</v>
      </c>
    </row>
    <row r="884" spans="2:3" hidden="1">
      <c r="B884" s="156">
        <f t="shared" si="31"/>
        <v>801</v>
      </c>
      <c r="C884" s="156" t="e">
        <f t="shared" si="30"/>
        <v>#VALUE!</v>
      </c>
    </row>
    <row r="885" spans="2:3" hidden="1">
      <c r="B885" s="156">
        <f t="shared" si="31"/>
        <v>803</v>
      </c>
      <c r="C885" s="156" t="e">
        <f t="shared" ref="C885:C937" si="32">CHAR(HEX2DEC(MID($H$1,B885,2)))</f>
        <v>#VALUE!</v>
      </c>
    </row>
    <row r="886" spans="2:3" hidden="1">
      <c r="B886" s="156">
        <f t="shared" si="31"/>
        <v>805</v>
      </c>
      <c r="C886" s="156" t="e">
        <f t="shared" si="32"/>
        <v>#VALUE!</v>
      </c>
    </row>
    <row r="887" spans="2:3" hidden="1">
      <c r="B887" s="156">
        <f t="shared" ref="B887:B937" si="33">B886+2</f>
        <v>807</v>
      </c>
      <c r="C887" s="156" t="e">
        <f t="shared" si="32"/>
        <v>#VALUE!</v>
      </c>
    </row>
    <row r="888" spans="2:3" hidden="1">
      <c r="B888" s="156">
        <f t="shared" si="33"/>
        <v>809</v>
      </c>
      <c r="C888" s="156" t="e">
        <f t="shared" si="32"/>
        <v>#VALUE!</v>
      </c>
    </row>
    <row r="889" spans="2:3" hidden="1">
      <c r="B889" s="156">
        <f t="shared" si="33"/>
        <v>811</v>
      </c>
      <c r="C889" s="156" t="e">
        <f t="shared" si="32"/>
        <v>#VALUE!</v>
      </c>
    </row>
    <row r="890" spans="2:3" hidden="1">
      <c r="B890" s="156">
        <f t="shared" si="33"/>
        <v>813</v>
      </c>
      <c r="C890" s="156" t="e">
        <f t="shared" si="32"/>
        <v>#VALUE!</v>
      </c>
    </row>
    <row r="891" spans="2:3" hidden="1">
      <c r="B891" s="156">
        <f t="shared" si="33"/>
        <v>815</v>
      </c>
      <c r="C891" s="156" t="e">
        <f t="shared" si="32"/>
        <v>#VALUE!</v>
      </c>
    </row>
    <row r="892" spans="2:3" hidden="1">
      <c r="B892" s="156">
        <f t="shared" si="33"/>
        <v>817</v>
      </c>
      <c r="C892" s="156" t="e">
        <f t="shared" si="32"/>
        <v>#VALUE!</v>
      </c>
    </row>
    <row r="893" spans="2:3" hidden="1">
      <c r="B893" s="156">
        <f t="shared" si="33"/>
        <v>819</v>
      </c>
      <c r="C893" s="156" t="e">
        <f t="shared" si="32"/>
        <v>#VALUE!</v>
      </c>
    </row>
    <row r="894" spans="2:3" hidden="1">
      <c r="B894" s="156">
        <f t="shared" si="33"/>
        <v>821</v>
      </c>
      <c r="C894" s="156" t="e">
        <f t="shared" si="32"/>
        <v>#VALUE!</v>
      </c>
    </row>
    <row r="895" spans="2:3" hidden="1">
      <c r="B895" s="156">
        <f t="shared" si="33"/>
        <v>823</v>
      </c>
      <c r="C895" s="156" t="e">
        <f t="shared" si="32"/>
        <v>#VALUE!</v>
      </c>
    </row>
    <row r="896" spans="2:3" hidden="1">
      <c r="B896" s="156">
        <f t="shared" si="33"/>
        <v>825</v>
      </c>
      <c r="C896" s="156" t="e">
        <f t="shared" si="32"/>
        <v>#VALUE!</v>
      </c>
    </row>
    <row r="897" spans="2:3" hidden="1">
      <c r="B897" s="156">
        <f t="shared" si="33"/>
        <v>827</v>
      </c>
      <c r="C897" s="156" t="e">
        <f t="shared" si="32"/>
        <v>#VALUE!</v>
      </c>
    </row>
    <row r="898" spans="2:3" hidden="1">
      <c r="B898" s="156">
        <f t="shared" si="33"/>
        <v>829</v>
      </c>
      <c r="C898" s="156" t="e">
        <f t="shared" si="32"/>
        <v>#VALUE!</v>
      </c>
    </row>
    <row r="899" spans="2:3" hidden="1">
      <c r="B899" s="156">
        <f t="shared" si="33"/>
        <v>831</v>
      </c>
      <c r="C899" s="156" t="e">
        <f t="shared" si="32"/>
        <v>#VALUE!</v>
      </c>
    </row>
    <row r="900" spans="2:3" hidden="1">
      <c r="B900" s="156">
        <f t="shared" si="33"/>
        <v>833</v>
      </c>
      <c r="C900" s="156" t="e">
        <f t="shared" si="32"/>
        <v>#VALUE!</v>
      </c>
    </row>
    <row r="901" spans="2:3" hidden="1">
      <c r="B901" s="156">
        <f t="shared" si="33"/>
        <v>835</v>
      </c>
      <c r="C901" s="156" t="e">
        <f t="shared" si="32"/>
        <v>#VALUE!</v>
      </c>
    </row>
    <row r="902" spans="2:3" hidden="1">
      <c r="B902" s="156">
        <f t="shared" si="33"/>
        <v>837</v>
      </c>
      <c r="C902" s="156" t="e">
        <f t="shared" si="32"/>
        <v>#VALUE!</v>
      </c>
    </row>
    <row r="903" spans="2:3" hidden="1">
      <c r="B903" s="156">
        <f t="shared" si="33"/>
        <v>839</v>
      </c>
      <c r="C903" s="156" t="e">
        <f t="shared" si="32"/>
        <v>#VALUE!</v>
      </c>
    </row>
    <row r="904" spans="2:3" hidden="1">
      <c r="B904" s="156">
        <f t="shared" si="33"/>
        <v>841</v>
      </c>
      <c r="C904" s="156" t="e">
        <f t="shared" si="32"/>
        <v>#VALUE!</v>
      </c>
    </row>
    <row r="905" spans="2:3" hidden="1">
      <c r="B905" s="156">
        <f t="shared" si="33"/>
        <v>843</v>
      </c>
      <c r="C905" s="156" t="e">
        <f t="shared" si="32"/>
        <v>#VALUE!</v>
      </c>
    </row>
    <row r="906" spans="2:3" hidden="1">
      <c r="B906" s="156">
        <f t="shared" si="33"/>
        <v>845</v>
      </c>
      <c r="C906" s="156" t="e">
        <f t="shared" si="32"/>
        <v>#VALUE!</v>
      </c>
    </row>
    <row r="907" spans="2:3" hidden="1">
      <c r="B907" s="156">
        <f t="shared" si="33"/>
        <v>847</v>
      </c>
      <c r="C907" s="156" t="e">
        <f t="shared" si="32"/>
        <v>#VALUE!</v>
      </c>
    </row>
    <row r="908" spans="2:3" hidden="1">
      <c r="B908" s="156">
        <f t="shared" si="33"/>
        <v>849</v>
      </c>
      <c r="C908" s="156" t="e">
        <f t="shared" si="32"/>
        <v>#VALUE!</v>
      </c>
    </row>
    <row r="909" spans="2:3" hidden="1">
      <c r="B909" s="156">
        <f t="shared" si="33"/>
        <v>851</v>
      </c>
      <c r="C909" s="156" t="e">
        <f t="shared" si="32"/>
        <v>#VALUE!</v>
      </c>
    </row>
    <row r="910" spans="2:3" hidden="1">
      <c r="B910" s="156">
        <f t="shared" si="33"/>
        <v>853</v>
      </c>
      <c r="C910" s="156" t="e">
        <f t="shared" si="32"/>
        <v>#VALUE!</v>
      </c>
    </row>
    <row r="911" spans="2:3" hidden="1">
      <c r="B911" s="156">
        <f t="shared" si="33"/>
        <v>855</v>
      </c>
      <c r="C911" s="156" t="e">
        <f t="shared" si="32"/>
        <v>#VALUE!</v>
      </c>
    </row>
    <row r="912" spans="2:3" hidden="1">
      <c r="B912" s="156">
        <f t="shared" si="33"/>
        <v>857</v>
      </c>
      <c r="C912" s="156" t="e">
        <f t="shared" si="32"/>
        <v>#VALUE!</v>
      </c>
    </row>
    <row r="913" spans="2:3" hidden="1">
      <c r="B913" s="156">
        <f t="shared" si="33"/>
        <v>859</v>
      </c>
      <c r="C913" s="156" t="e">
        <f t="shared" si="32"/>
        <v>#VALUE!</v>
      </c>
    </row>
    <row r="914" spans="2:3" hidden="1">
      <c r="B914" s="156">
        <f t="shared" si="33"/>
        <v>861</v>
      </c>
      <c r="C914" s="156" t="e">
        <f t="shared" si="32"/>
        <v>#VALUE!</v>
      </c>
    </row>
    <row r="915" spans="2:3" hidden="1">
      <c r="B915" s="156">
        <f t="shared" si="33"/>
        <v>863</v>
      </c>
      <c r="C915" s="156" t="e">
        <f t="shared" si="32"/>
        <v>#VALUE!</v>
      </c>
    </row>
    <row r="916" spans="2:3" hidden="1">
      <c r="B916" s="156">
        <f t="shared" si="33"/>
        <v>865</v>
      </c>
      <c r="C916" s="156" t="e">
        <f t="shared" si="32"/>
        <v>#VALUE!</v>
      </c>
    </row>
    <row r="917" spans="2:3" hidden="1">
      <c r="B917" s="156">
        <f t="shared" si="33"/>
        <v>867</v>
      </c>
      <c r="C917" s="156" t="e">
        <f t="shared" si="32"/>
        <v>#VALUE!</v>
      </c>
    </row>
    <row r="918" spans="2:3" hidden="1">
      <c r="B918" s="156">
        <f t="shared" si="33"/>
        <v>869</v>
      </c>
      <c r="C918" s="156" t="e">
        <f t="shared" si="32"/>
        <v>#VALUE!</v>
      </c>
    </row>
    <row r="919" spans="2:3" hidden="1">
      <c r="B919" s="156">
        <f t="shared" si="33"/>
        <v>871</v>
      </c>
      <c r="C919" s="156" t="e">
        <f t="shared" si="32"/>
        <v>#VALUE!</v>
      </c>
    </row>
    <row r="920" spans="2:3" hidden="1">
      <c r="B920" s="156">
        <f t="shared" si="33"/>
        <v>873</v>
      </c>
      <c r="C920" s="156" t="e">
        <f t="shared" si="32"/>
        <v>#VALUE!</v>
      </c>
    </row>
    <row r="921" spans="2:3" hidden="1">
      <c r="B921" s="156">
        <f t="shared" si="33"/>
        <v>875</v>
      </c>
      <c r="C921" s="156" t="e">
        <f t="shared" si="32"/>
        <v>#VALUE!</v>
      </c>
    </row>
    <row r="922" spans="2:3" hidden="1">
      <c r="B922" s="156">
        <f t="shared" si="33"/>
        <v>877</v>
      </c>
      <c r="C922" s="156" t="e">
        <f t="shared" si="32"/>
        <v>#VALUE!</v>
      </c>
    </row>
    <row r="923" spans="2:3" hidden="1">
      <c r="B923" s="156">
        <f t="shared" si="33"/>
        <v>879</v>
      </c>
      <c r="C923" s="156" t="e">
        <f t="shared" si="32"/>
        <v>#VALUE!</v>
      </c>
    </row>
    <row r="924" spans="2:3" hidden="1">
      <c r="B924" s="156">
        <f t="shared" si="33"/>
        <v>881</v>
      </c>
      <c r="C924" s="156" t="e">
        <f t="shared" si="32"/>
        <v>#VALUE!</v>
      </c>
    </row>
    <row r="925" spans="2:3" hidden="1">
      <c r="B925" s="156">
        <f t="shared" si="33"/>
        <v>883</v>
      </c>
      <c r="C925" s="156" t="e">
        <f t="shared" si="32"/>
        <v>#VALUE!</v>
      </c>
    </row>
    <row r="926" spans="2:3" hidden="1">
      <c r="B926" s="156">
        <f t="shared" si="33"/>
        <v>885</v>
      </c>
      <c r="C926" s="156" t="e">
        <f t="shared" si="32"/>
        <v>#VALUE!</v>
      </c>
    </row>
    <row r="927" spans="2:3" hidden="1">
      <c r="B927" s="156">
        <f t="shared" si="33"/>
        <v>887</v>
      </c>
      <c r="C927" s="156" t="e">
        <f t="shared" si="32"/>
        <v>#VALUE!</v>
      </c>
    </row>
    <row r="928" spans="2:3" hidden="1">
      <c r="B928" s="156">
        <f t="shared" si="33"/>
        <v>889</v>
      </c>
      <c r="C928" s="156" t="e">
        <f t="shared" si="32"/>
        <v>#VALUE!</v>
      </c>
    </row>
    <row r="929" spans="2:3" hidden="1">
      <c r="B929" s="156">
        <f t="shared" si="33"/>
        <v>891</v>
      </c>
      <c r="C929" s="156" t="e">
        <f t="shared" si="32"/>
        <v>#VALUE!</v>
      </c>
    </row>
    <row r="930" spans="2:3" hidden="1">
      <c r="B930" s="156">
        <f t="shared" si="33"/>
        <v>893</v>
      </c>
      <c r="C930" s="156" t="e">
        <f t="shared" si="32"/>
        <v>#VALUE!</v>
      </c>
    </row>
    <row r="931" spans="2:3" hidden="1">
      <c r="B931" s="156">
        <f t="shared" si="33"/>
        <v>895</v>
      </c>
      <c r="C931" s="156" t="e">
        <f t="shared" si="32"/>
        <v>#VALUE!</v>
      </c>
    </row>
    <row r="932" spans="2:3" hidden="1">
      <c r="B932" s="156">
        <f t="shared" si="33"/>
        <v>897</v>
      </c>
      <c r="C932" s="156" t="e">
        <f t="shared" si="32"/>
        <v>#VALUE!</v>
      </c>
    </row>
    <row r="933" spans="2:3" hidden="1">
      <c r="B933" s="156">
        <f t="shared" si="33"/>
        <v>899</v>
      </c>
      <c r="C933" s="156" t="e">
        <f t="shared" si="32"/>
        <v>#VALUE!</v>
      </c>
    </row>
    <row r="934" spans="2:3" hidden="1">
      <c r="B934" s="156">
        <f t="shared" si="33"/>
        <v>901</v>
      </c>
      <c r="C934" s="156" t="e">
        <f t="shared" si="32"/>
        <v>#VALUE!</v>
      </c>
    </row>
    <row r="935" spans="2:3" hidden="1">
      <c r="B935" s="156">
        <f t="shared" si="33"/>
        <v>903</v>
      </c>
      <c r="C935" s="156" t="e">
        <f t="shared" si="32"/>
        <v>#VALUE!</v>
      </c>
    </row>
    <row r="936" spans="2:3" hidden="1">
      <c r="B936" s="156">
        <f t="shared" si="33"/>
        <v>905</v>
      </c>
      <c r="C936" s="156" t="e">
        <f t="shared" si="32"/>
        <v>#VALUE!</v>
      </c>
    </row>
    <row r="937" spans="2:3" hidden="1">
      <c r="B937" s="156">
        <f t="shared" si="33"/>
        <v>907</v>
      </c>
      <c r="C937" s="156" t="e">
        <f t="shared" si="32"/>
        <v>#VALUE!</v>
      </c>
    </row>
    <row r="938" spans="2:3" hidden="1"/>
    <row r="939" spans="2:3" hidden="1"/>
    <row r="940" spans="2:3" hidden="1"/>
    <row r="941" spans="2:3" hidden="1"/>
    <row r="942" spans="2:3" hidden="1"/>
    <row r="943" spans="2:3" hidden="1"/>
    <row r="944" spans="2:3"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row r="65537" hidden="1"/>
  </sheetData>
  <mergeCells count="12">
    <mergeCell ref="A1:G1"/>
    <mergeCell ref="A2:F11"/>
    <mergeCell ref="K2:K9"/>
    <mergeCell ref="A195:B207"/>
    <mergeCell ref="R3:X5"/>
    <mergeCell ref="K11:K18"/>
    <mergeCell ref="A30:B43"/>
    <mergeCell ref="C56:C57"/>
    <mergeCell ref="A187:Y188"/>
    <mergeCell ref="C20:F27"/>
    <mergeCell ref="K20:K27"/>
    <mergeCell ref="L23:O27"/>
  </mergeCells>
  <conditionalFormatting sqref="P2:P9 P11:P18 AC13 P20:P22">
    <cfRule type="cellIs" dxfId="244" priority="12" stopIfTrue="1" operator="equal">
      <formula>"1"</formula>
    </cfRule>
  </conditionalFormatting>
  <conditionalFormatting sqref="I28">
    <cfRule type="cellIs" dxfId="243" priority="10" operator="equal">
      <formula>"Message Unsupported"</formula>
    </cfRule>
    <cfRule type="cellIs" dxfId="242" priority="11" operator="equal">
      <formula>"Data Error"</formula>
    </cfRule>
  </conditionalFormatting>
  <conditionalFormatting sqref="A189:B191 A348:I372 I30:S30 I97 I105 I113 I121 I129 I137 I145 I153 I161 I169 G218:H218 G243 G219:G240 G211:G216 C211:F245 A251:I253 A250:G250 I250 A255:I257 A254:G254 I254 A259:I261 A258:G258 I258 A263:I265 A262:G262 I262 A267:I317 A266:G266 I266 A346:G347 I346:I347 A335:I345 A334:G334 I334 A325:I333 A324:G324 I324 A323:I323 A322:G322 I322 A321:I321 A320:G320 I320 A319:I319 A318:G318 I318 G30:G43 A51:K51 A50:I50 A373:A810 E373:AA810 L96:O174 J96:K178 I211:K216 I243:K243 I218:K240 G244:K245 G241:K242 G217:K217 L249:N288 J250:K300 H179:K179 A96:G185 P96:P170 D373:D500 D502:D810 B373:C937 B186:F186 A44:G45 A30 C30:C43 I47:I48 H180:O184 B52:M54 B249:K249 H96:H178 B246:K247 A193:N193 P176:P184 N52:S55 A52:A55 I31:Y46 A192:G192 O192:P193 B46:H49 A49 A46:A47 O211:O288 P211:P284 A211:A249 L211:N247">
    <cfRule type="cellIs" dxfId="241" priority="9" operator="equal">
      <formula>0</formula>
    </cfRule>
  </conditionalFormatting>
  <conditionalFormatting sqref="A194 N194:P210 I195:M210 A210 C195:G210">
    <cfRule type="cellIs" dxfId="240" priority="8" operator="equal">
      <formula>0</formula>
    </cfRule>
  </conditionalFormatting>
  <conditionalFormatting sqref="A195">
    <cfRule type="cellIs" dxfId="239" priority="7" operator="equal">
      <formula>0</formula>
    </cfRule>
  </conditionalFormatting>
  <conditionalFormatting sqref="I13">
    <cfRule type="containsText" dxfId="238" priority="6" operator="containsText" text="FALSE">
      <formula>NOT(ISERROR(SEARCH("FALSE",I13)))</formula>
    </cfRule>
  </conditionalFormatting>
  <conditionalFormatting sqref="H195:H196">
    <cfRule type="cellIs" dxfId="237" priority="5" operator="equal">
      <formula>0</formula>
    </cfRule>
  </conditionalFormatting>
  <conditionalFormatting sqref="H207">
    <cfRule type="cellIs" dxfId="236" priority="2" operator="equal">
      <formula>0</formula>
    </cfRule>
  </conditionalFormatting>
  <conditionalFormatting sqref="H205">
    <cfRule type="cellIs" dxfId="235" priority="4" operator="equal">
      <formula>0</formula>
    </cfRule>
  </conditionalFormatting>
  <conditionalFormatting sqref="H206">
    <cfRule type="cellIs" dxfId="234" priority="3" operator="equal">
      <formula>0</formula>
    </cfRule>
  </conditionalFormatting>
  <conditionalFormatting sqref="H208">
    <cfRule type="cellIs" dxfId="233" priority="1" operator="equal">
      <formula>0</formula>
    </cfRule>
  </conditionalFormatting>
  <pageMargins left="0.7" right="0.7" top="0.75" bottom="0.75" header="0.3" footer="0.3"/>
  <pageSetup paperSize="9" orientation="portrait" horizontalDpi="300" verticalDpi="300" r:id="rId1"/>
  <drawing r:id="rId2"/>
  <legacyDrawing r:id="rId3"/>
  <oleObjects>
    <mc:AlternateContent xmlns:mc="http://schemas.openxmlformats.org/markup-compatibility/2006">
      <mc:Choice Requires="x14">
        <oleObject progId="Excel.Sheet.8" shapeId="269313" r:id="rId4">
          <objectPr defaultSize="0" autoPict="0" r:id="rId5">
            <anchor moveWithCells="1" sizeWithCells="1">
              <from>
                <xdr:col>11</xdr:col>
                <xdr:colOff>7620</xdr:colOff>
                <xdr:row>29</xdr:row>
                <xdr:rowOff>0</xdr:rowOff>
              </from>
              <to>
                <xdr:col>22</xdr:col>
                <xdr:colOff>7620</xdr:colOff>
                <xdr:row>29</xdr:row>
                <xdr:rowOff>0</xdr:rowOff>
              </to>
            </anchor>
          </objectPr>
        </oleObject>
      </mc:Choice>
      <mc:Fallback>
        <oleObject progId="Excel.Sheet.8" shapeId="269313" r:id="rId4"/>
      </mc:Fallback>
    </mc:AlternateContent>
    <mc:AlternateContent xmlns:mc="http://schemas.openxmlformats.org/markup-compatibility/2006">
      <mc:Choice Requires="x14">
        <oleObject progId="Excel.Sheet.8" shapeId="269314" r:id="rId6">
          <objectPr defaultSize="0" autoPict="0" r:id="rId5">
            <anchor moveWithCells="1" sizeWithCells="1">
              <from>
                <xdr:col>12</xdr:col>
                <xdr:colOff>0</xdr:colOff>
                <xdr:row>29</xdr:row>
                <xdr:rowOff>0</xdr:rowOff>
              </from>
              <to>
                <xdr:col>20</xdr:col>
                <xdr:colOff>518160</xdr:colOff>
                <xdr:row>29</xdr:row>
                <xdr:rowOff>0</xdr:rowOff>
              </to>
            </anchor>
          </objectPr>
        </oleObject>
      </mc:Choice>
      <mc:Fallback>
        <oleObject progId="Excel.Sheet.8" shapeId="269314" r:id="rId6"/>
      </mc:Fallback>
    </mc:AlternateContent>
    <mc:AlternateContent xmlns:mc="http://schemas.openxmlformats.org/markup-compatibility/2006">
      <mc:Choice Requires="x14">
        <oleObject progId="Excel.Sheet.8" shapeId="269315" r:id="rId7">
          <objectPr defaultSize="0" autoPict="0" r:id="rId5">
            <anchor moveWithCells="1" sizeWithCells="1">
              <from>
                <xdr:col>12</xdr:col>
                <xdr:colOff>160020</xdr:colOff>
                <xdr:row>29</xdr:row>
                <xdr:rowOff>0</xdr:rowOff>
              </from>
              <to>
                <xdr:col>22</xdr:col>
                <xdr:colOff>68580</xdr:colOff>
                <xdr:row>29</xdr:row>
                <xdr:rowOff>0</xdr:rowOff>
              </to>
            </anchor>
          </objectPr>
        </oleObject>
      </mc:Choice>
      <mc:Fallback>
        <oleObject progId="Excel.Sheet.8" shapeId="269315" r:id="rId7"/>
      </mc:Fallback>
    </mc:AlternateContent>
  </oleObjec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F33BF-0E24-4A7B-8DC0-72952EF699BA}">
  <sheetPr codeName="Sheet3"/>
  <dimension ref="A1:XFC130"/>
  <sheetViews>
    <sheetView zoomScaleNormal="100" workbookViewId="0">
      <pane xSplit="1" ySplit="6" topLeftCell="B7" activePane="bottomRight" state="frozen"/>
      <selection pane="topRight" activeCell="B1" sqref="B1"/>
      <selection pane="bottomLeft" activeCell="A7" sqref="A7"/>
      <selection pane="bottomRight" activeCell="C1" sqref="C1"/>
    </sheetView>
  </sheetViews>
  <sheetFormatPr defaultColWidth="0" defaultRowHeight="13.2" zeroHeight="1"/>
  <cols>
    <col min="1" max="1" width="16.88671875" style="503" customWidth="1"/>
    <col min="2" max="2" width="84.44140625" style="503" customWidth="1"/>
    <col min="3" max="3" width="10" style="503" customWidth="1"/>
    <col min="4" max="5" width="5.6640625" style="503" customWidth="1"/>
    <col min="6" max="6" width="8.6640625" style="503" customWidth="1"/>
    <col min="7" max="7" width="5.6640625" style="503" customWidth="1"/>
    <col min="8" max="8" width="5.88671875" style="503" customWidth="1"/>
    <col min="9" max="9" width="8.33203125" style="503" customWidth="1"/>
    <col min="10" max="12" width="5.6640625" style="503" customWidth="1"/>
    <col min="13" max="13" width="0.6640625" style="503" customWidth="1"/>
    <col min="14" max="15" width="9.109375" style="503" hidden="1" customWidth="1"/>
    <col min="16" max="16382" width="9.109375" style="503" hidden="1"/>
    <col min="16383" max="16383" width="5.33203125" style="503" hidden="1" customWidth="1"/>
    <col min="16384" max="16384" width="3.44140625" style="503" hidden="1" customWidth="1"/>
  </cols>
  <sheetData>
    <row r="1" spans="1:12" s="1" customFormat="1" ht="21">
      <c r="A1" s="285" t="s">
        <v>187</v>
      </c>
      <c r="B1" s="361"/>
      <c r="C1" s="499" t="s">
        <v>345</v>
      </c>
      <c r="D1" s="500" t="s">
        <v>346</v>
      </c>
      <c r="E1" s="500"/>
      <c r="F1" s="500"/>
      <c r="G1" s="500"/>
      <c r="H1" s="500"/>
      <c r="I1" s="500"/>
      <c r="J1" s="500"/>
      <c r="K1" s="500"/>
      <c r="L1" s="501"/>
    </row>
    <row r="2" spans="1:12" s="1" customFormat="1">
      <c r="A2" s="502" t="s">
        <v>188</v>
      </c>
      <c r="B2" s="503" t="s">
        <v>189</v>
      </c>
      <c r="C2" s="503"/>
      <c r="D2" s="503"/>
      <c r="E2" s="503"/>
      <c r="F2" s="503"/>
      <c r="G2" s="503"/>
      <c r="H2" s="503"/>
      <c r="I2" s="503"/>
      <c r="J2" s="503"/>
      <c r="K2" s="503"/>
      <c r="L2" s="520"/>
    </row>
    <row r="3" spans="1:12" s="1" customFormat="1" ht="13.8" thickBot="1">
      <c r="A3" s="504" t="s">
        <v>190</v>
      </c>
      <c r="B3" s="505" t="s">
        <v>241</v>
      </c>
      <c r="C3" s="505" t="s">
        <v>191</v>
      </c>
      <c r="D3" s="505"/>
      <c r="E3" s="505"/>
      <c r="F3" s="505"/>
      <c r="G3" s="505"/>
      <c r="H3" s="505"/>
      <c r="I3" s="505"/>
      <c r="J3" s="505"/>
      <c r="K3" s="505"/>
      <c r="L3" s="510"/>
    </row>
    <row r="4" spans="1:12" s="1" customFormat="1" ht="13.8" thickBot="1">
      <c r="A4" s="503"/>
      <c r="B4" s="503"/>
      <c r="C4" s="503"/>
      <c r="D4" s="503"/>
      <c r="E4" s="503"/>
      <c r="F4" s="503"/>
      <c r="G4" s="503"/>
      <c r="H4" s="503"/>
      <c r="I4" s="503"/>
      <c r="J4" s="503"/>
      <c r="K4" s="503"/>
      <c r="L4" s="503"/>
    </row>
    <row r="5" spans="1:12" s="1" customFormat="1" ht="53.25" customHeight="1" thickBot="1">
      <c r="A5" s="498" t="s">
        <v>192</v>
      </c>
      <c r="B5" s="1253" t="str">
        <f>((C1 &amp;","&amp;C10&amp;","&amp;C14&amp;","&amp;C27&amp;","&amp;C38&amp;","&amp;C45&amp;","&amp;F45&amp;","&amp;I45&amp;","&amp;C52&amp;","&amp;F52&amp;","&amp;C57&amp;","&amp;C59&amp;","&amp;C61&amp;","&amp;C63&amp;","&amp;C65&amp;","&amp;C67&amp;","&amp;C69&amp;","&amp;C71&amp;","&amp;C75&amp;","&amp;C79&amp;","&amp;C83&amp;","&amp;C87  &amp;","&amp;C91  &amp;","&amp; C95&amp;","&amp;C100  &amp;","&amp;C104  &amp;","&amp; C108&amp;","&amp;C119&amp;","&amp;C124&amp;","&amp;C129&amp;",R4=DEACT")&amp;",Z")&amp;"="&amp; CITT_CRC_String(((C1 &amp;","&amp;C10&amp;","&amp;C14&amp;","&amp;C27&amp;","&amp;C38&amp;","&amp;C45&amp;","&amp;F45&amp;","&amp;I45&amp;","&amp;C52&amp;","&amp;F52&amp;","&amp;C57&amp;","&amp;C59&amp;","&amp;C61&amp;","&amp;C63&amp;","&amp;C65&amp;","&amp;C67&amp;","&amp;C69&amp;","&amp;C71&amp;","&amp;C75&amp;","&amp;C79&amp;","&amp;C83&amp;","&amp;C87  &amp;","&amp;C91  &amp;","&amp; C95&amp;","&amp;C100  &amp;","&amp;C104  &amp;","&amp; C108&amp;","&amp;C119&amp;","&amp;C124&amp;","&amp;C129&amp;",R4=DEACT")&amp;",Z"))</f>
        <v>TEK586,S0=84,S1=00,S2=7F2000,S3=44,S4=0000,S5=0000,S6=0000,S7=00,S8=00,S9=,S10=,S11=TEK586,S12=,S13=,S14=,S15=,S16=,S17=0049351928,S18=500,S19=00,S20=00,S21=00,S22=00,S23=11,S24=00,S25=00,S26=00,S27=19,S28=00,R4=DEACT,Z=0927</v>
      </c>
      <c r="C5" s="1253"/>
      <c r="D5" s="1253"/>
      <c r="E5" s="1253"/>
      <c r="F5" s="1253"/>
      <c r="G5" s="1253"/>
      <c r="H5" s="1253"/>
      <c r="I5" s="1253"/>
      <c r="J5" s="1253"/>
      <c r="K5" s="1253"/>
      <c r="L5" s="1254"/>
    </row>
    <row r="6" spans="1:12" ht="12.75" customHeight="1" thickBot="1">
      <c r="A6" s="506"/>
      <c r="B6" s="507"/>
      <c r="C6" s="507"/>
      <c r="D6" s="507"/>
      <c r="E6" s="507"/>
      <c r="F6" s="507"/>
      <c r="G6" s="507"/>
      <c r="H6" s="507"/>
      <c r="I6" s="507"/>
      <c r="J6" s="507"/>
      <c r="K6" s="507"/>
      <c r="L6" s="507"/>
    </row>
    <row r="7" spans="1:12" s="1" customFormat="1" ht="12.75" customHeight="1">
      <c r="A7" s="1260" t="s">
        <v>193</v>
      </c>
      <c r="B7" s="550"/>
      <c r="C7" s="579"/>
      <c r="D7" s="579"/>
      <c r="E7" s="579"/>
      <c r="F7" s="579"/>
      <c r="G7" s="579"/>
      <c r="H7" s="579"/>
      <c r="I7" s="579"/>
      <c r="J7" s="579"/>
      <c r="K7" s="524"/>
      <c r="L7" s="525"/>
    </row>
    <row r="8" spans="1:12" s="1" customFormat="1" ht="12.75" customHeight="1">
      <c r="A8" s="1261"/>
      <c r="B8" s="503" t="s">
        <v>194</v>
      </c>
      <c r="C8" s="493">
        <v>1</v>
      </c>
      <c r="D8" s="572"/>
      <c r="E8" s="527"/>
      <c r="F8" s="527"/>
      <c r="G8" s="527"/>
      <c r="H8" s="527"/>
      <c r="I8" s="527"/>
      <c r="J8" s="527"/>
      <c r="K8" s="527"/>
      <c r="L8" s="529"/>
    </row>
    <row r="9" spans="1:12" s="1" customFormat="1" ht="12.75" customHeight="1">
      <c r="A9" s="1261"/>
      <c r="B9" s="503" t="s">
        <v>195</v>
      </c>
      <c r="C9" s="283">
        <v>1</v>
      </c>
      <c r="D9" s="527"/>
      <c r="E9" s="527"/>
      <c r="F9" s="527"/>
      <c r="G9" s="527"/>
      <c r="H9" s="527"/>
      <c r="I9" s="527"/>
      <c r="J9" s="527"/>
      <c r="K9" s="527"/>
      <c r="L9" s="529"/>
    </row>
    <row r="10" spans="1:12" s="1" customFormat="1" ht="12.75" customHeight="1" thickBot="1">
      <c r="A10" s="1262"/>
      <c r="B10" s="538" t="str">
        <f>IF(C9=0,"Data sampled Once per min, ","Data sample once every 15 mins, ") &amp; IF(C8=B76,IF(C9=0," Logged every 1 min","Logged ever 15 mins"),"Logged every "&amp; C8 &amp; " hours")</f>
        <v>Data sample once every 15 mins, Logged every 1 hours</v>
      </c>
      <c r="C10" s="509" t="str">
        <f>"S0="&amp;DEC2HEX( 128*C9 + C8*4,2)</f>
        <v>S0=84</v>
      </c>
      <c r="D10" s="530"/>
      <c r="E10" s="530"/>
      <c r="F10" s="530"/>
      <c r="G10" s="530"/>
      <c r="H10" s="530"/>
      <c r="I10" s="530"/>
      <c r="J10" s="530"/>
      <c r="K10" s="530"/>
      <c r="L10" s="533"/>
    </row>
    <row r="11" spans="1:12" ht="12.75" customHeight="1" thickBot="1">
      <c r="C11" s="508"/>
    </row>
    <row r="12" spans="1:12" s="1" customFormat="1" ht="12.75" customHeight="1">
      <c r="A12" s="1260" t="s">
        <v>196</v>
      </c>
      <c r="B12" s="579"/>
      <c r="C12" s="579"/>
      <c r="D12" s="579"/>
      <c r="E12" s="579"/>
      <c r="F12" s="579"/>
      <c r="G12" s="579"/>
      <c r="H12" s="579"/>
      <c r="I12" s="579"/>
      <c r="J12" s="579"/>
      <c r="K12" s="524"/>
      <c r="L12" s="525"/>
    </row>
    <row r="13" spans="1:12" s="1" customFormat="1" ht="12.75" customHeight="1">
      <c r="A13" s="1261"/>
      <c r="B13" s="1" t="s">
        <v>347</v>
      </c>
      <c r="C13" s="283">
        <v>0</v>
      </c>
      <c r="D13" s="572"/>
      <c r="E13" s="527"/>
      <c r="F13" s="527"/>
      <c r="G13" s="527"/>
      <c r="H13" s="527"/>
      <c r="I13" s="527"/>
      <c r="J13" s="527"/>
      <c r="K13" s="527"/>
      <c r="L13" s="529"/>
    </row>
    <row r="14" spans="1:12" ht="12.75" customHeight="1" thickBot="1">
      <c r="A14" s="1262"/>
      <c r="B14" s="505"/>
      <c r="C14" s="509" t="str">
        <f>"S1=" &amp;DEC2HEX( C13/5,2)</f>
        <v>S1=00</v>
      </c>
      <c r="D14" s="505"/>
      <c r="E14" s="505"/>
      <c r="F14" s="505"/>
      <c r="G14" s="505"/>
      <c r="H14" s="505"/>
      <c r="I14" s="505"/>
      <c r="J14" s="505"/>
      <c r="K14" s="505"/>
      <c r="L14" s="510"/>
    </row>
    <row r="15" spans="1:12" ht="12.75" customHeight="1" thickBot="1">
      <c r="A15" s="1255"/>
      <c r="B15" s="1256"/>
      <c r="C15" s="1256"/>
      <c r="D15" s="1256"/>
      <c r="E15" s="1256"/>
      <c r="F15" s="1256"/>
      <c r="G15" s="1256"/>
      <c r="H15" s="1256"/>
      <c r="I15" s="1256"/>
      <c r="J15" s="1256"/>
    </row>
    <row r="16" spans="1:12" s="1" customFormat="1" ht="58.2">
      <c r="A16" s="573" t="s">
        <v>197</v>
      </c>
      <c r="B16" s="574" t="s">
        <v>198</v>
      </c>
      <c r="C16" s="576"/>
      <c r="D16" s="577" t="s">
        <v>145</v>
      </c>
      <c r="E16" s="577" t="s">
        <v>146</v>
      </c>
      <c r="F16" s="577" t="s">
        <v>147</v>
      </c>
      <c r="G16" s="577" t="s">
        <v>148</v>
      </c>
      <c r="H16" s="577" t="s">
        <v>149</v>
      </c>
      <c r="I16" s="577" t="s">
        <v>150</v>
      </c>
      <c r="J16" s="577" t="s">
        <v>151</v>
      </c>
      <c r="K16" s="524"/>
      <c r="L16" s="525"/>
    </row>
    <row r="17" spans="1:12" s="1" customFormat="1" ht="12.75" customHeight="1">
      <c r="A17" s="1257" t="s">
        <v>155</v>
      </c>
      <c r="B17" s="503" t="s">
        <v>911</v>
      </c>
      <c r="C17" s="527"/>
      <c r="D17" s="283">
        <v>1</v>
      </c>
      <c r="E17" s="283">
        <v>1</v>
      </c>
      <c r="F17" s="283">
        <v>1</v>
      </c>
      <c r="G17" s="283">
        <v>1</v>
      </c>
      <c r="H17" s="283">
        <v>1</v>
      </c>
      <c r="I17" s="283">
        <v>1</v>
      </c>
      <c r="J17" s="283">
        <v>1</v>
      </c>
      <c r="K17" s="527"/>
      <c r="L17" s="529"/>
    </row>
    <row r="18" spans="1:12" s="1" customFormat="1" ht="12.75" customHeight="1">
      <c r="A18" s="1257"/>
      <c r="B18" s="503" t="s">
        <v>152</v>
      </c>
      <c r="C18" s="283">
        <v>8</v>
      </c>
      <c r="D18" s="503" t="s">
        <v>137</v>
      </c>
      <c r="E18" s="1258" t="s">
        <v>153</v>
      </c>
      <c r="F18" s="1258"/>
      <c r="G18" s="1258"/>
      <c r="H18" s="1258"/>
      <c r="I18" s="1258"/>
      <c r="J18" s="527"/>
      <c r="K18" s="527"/>
      <c r="L18" s="529"/>
    </row>
    <row r="19" spans="1:12" s="1" customFormat="1" ht="12.75" customHeight="1">
      <c r="A19" s="1257"/>
      <c r="B19" s="503" t="s">
        <v>318</v>
      </c>
      <c r="C19" s="283">
        <v>0</v>
      </c>
      <c r="D19" s="503" t="s">
        <v>156</v>
      </c>
      <c r="E19" s="1259"/>
      <c r="F19" s="1259"/>
      <c r="G19" s="1259"/>
      <c r="H19" s="1259"/>
      <c r="I19" s="1259"/>
      <c r="J19" s="527"/>
      <c r="K19" s="527"/>
      <c r="L19" s="529"/>
    </row>
    <row r="20" spans="1:12" s="1" customFormat="1" ht="12.75" customHeight="1">
      <c r="A20" s="502"/>
      <c r="B20" s="503"/>
      <c r="D20" s="527"/>
      <c r="E20" s="527"/>
      <c r="F20" s="527"/>
      <c r="G20" s="527"/>
      <c r="H20" s="527"/>
      <c r="I20" s="527"/>
      <c r="J20" s="527"/>
      <c r="K20" s="527"/>
      <c r="L20" s="529"/>
    </row>
    <row r="21" spans="1:12" s="1" customFormat="1" ht="12.75" customHeight="1">
      <c r="A21" s="1257" t="s">
        <v>199</v>
      </c>
      <c r="B21" s="503" t="s">
        <v>348</v>
      </c>
      <c r="C21" s="283">
        <v>0</v>
      </c>
      <c r="D21" s="527"/>
      <c r="E21" s="527"/>
      <c r="F21" s="527"/>
      <c r="G21" s="527"/>
      <c r="H21" s="527"/>
      <c r="I21" s="527"/>
      <c r="J21" s="527"/>
      <c r="K21" s="527"/>
      <c r="L21" s="529"/>
    </row>
    <row r="22" spans="1:12" s="1" customFormat="1" ht="12.75" customHeight="1">
      <c r="A22" s="1257"/>
      <c r="B22" s="503" t="s">
        <v>349</v>
      </c>
      <c r="C22" s="283">
        <v>0</v>
      </c>
      <c r="D22" s="527"/>
      <c r="E22" s="527"/>
      <c r="F22" s="527"/>
      <c r="G22" s="527"/>
      <c r="H22" s="527"/>
      <c r="I22" s="527"/>
      <c r="J22" s="527"/>
      <c r="K22" s="527"/>
      <c r="L22" s="529"/>
    </row>
    <row r="23" spans="1:12" s="1" customFormat="1" ht="12.75" customHeight="1">
      <c r="A23" s="1257"/>
      <c r="B23" s="508" t="s">
        <v>350</v>
      </c>
      <c r="C23" s="283"/>
      <c r="D23" s="527"/>
      <c r="E23" s="527"/>
      <c r="F23" s="527"/>
      <c r="G23" s="527"/>
      <c r="H23" s="527"/>
      <c r="I23" s="527"/>
      <c r="J23" s="527"/>
      <c r="K23" s="527"/>
      <c r="L23" s="529"/>
    </row>
    <row r="24" spans="1:12" s="1" customFormat="1" ht="12.75" customHeight="1">
      <c r="A24" s="502"/>
      <c r="B24" s="503"/>
      <c r="D24" s="527"/>
      <c r="E24" s="527"/>
      <c r="F24" s="527"/>
      <c r="G24" s="527"/>
      <c r="H24" s="527"/>
      <c r="I24" s="527"/>
      <c r="J24" s="527"/>
      <c r="K24" s="527"/>
      <c r="L24" s="529"/>
    </row>
    <row r="25" spans="1:12" s="1" customFormat="1" ht="12.75" customHeight="1">
      <c r="A25" s="1276" t="s">
        <v>200</v>
      </c>
      <c r="B25" s="575" t="s">
        <v>201</v>
      </c>
      <c r="C25" s="283">
        <v>0</v>
      </c>
      <c r="D25" s="527"/>
      <c r="E25" s="527"/>
      <c r="F25" s="527"/>
      <c r="G25" s="527"/>
      <c r="H25" s="527"/>
      <c r="I25" s="527"/>
      <c r="J25" s="527"/>
      <c r="K25" s="527"/>
      <c r="L25" s="529"/>
    </row>
    <row r="26" spans="1:12" s="1" customFormat="1" ht="12.75" customHeight="1">
      <c r="A26" s="1276"/>
      <c r="B26" s="575" t="s">
        <v>224</v>
      </c>
      <c r="C26" s="283">
        <v>0</v>
      </c>
      <c r="D26" s="527"/>
      <c r="E26" s="527"/>
      <c r="F26" s="527"/>
      <c r="G26" s="527"/>
      <c r="H26" s="527"/>
      <c r="I26" s="527"/>
      <c r="J26" s="527"/>
      <c r="K26" s="527"/>
      <c r="L26" s="529"/>
    </row>
    <row r="27" spans="1:12" s="1" customFormat="1" ht="12.75" customHeight="1">
      <c r="A27" s="502"/>
      <c r="B27" s="503" t="s">
        <v>157</v>
      </c>
      <c r="C27" s="1252" t="str">
        <f>"S2="&amp; (BIN2HEX(C25 &amp; D17&amp;E17&amp;F17&amp;G17&amp;H17&amp;I17&amp;J17,2)) &amp; (DEC2HEX((C26*128) + (C18*4) + (C19/15),2))  &amp; (DEC2HEX((C22 * 64 +C21*32 + C23),2))</f>
        <v>S2=7F2000</v>
      </c>
      <c r="D27" s="1252"/>
      <c r="E27" s="1252"/>
      <c r="F27" s="471"/>
      <c r="G27" s="471"/>
      <c r="H27" s="471"/>
      <c r="I27" s="471"/>
      <c r="J27" s="503"/>
      <c r="K27" s="503"/>
      <c r="L27" s="520"/>
    </row>
    <row r="28" spans="1:12" s="1" customFormat="1" ht="12.75" customHeight="1" thickBot="1">
      <c r="A28" s="504"/>
      <c r="B28" s="538" t="s">
        <v>154</v>
      </c>
      <c r="C28" s="578" t="str">
        <f>IF(AND(C25=0),"Start " &amp; C18&amp;":"&amp;  IF(((INT(C19/15)*15) +C103)&lt;10,"0"&amp;(INT(C19/15)*15) +C103,(INT(C19/15)*15) +C47),"")</f>
        <v>Start 8:00</v>
      </c>
      <c r="D28" s="596" t="str">
        <f>IF(C25=1,(IF(C25=1,IF(C26=1,"Monthly","Fortnightly"),"")),(IF(C21=1,IF(C22=1,"Then, Every 4 hours, until ","Then, Every 2 hours, until ") &amp; C23 &amp;":"&amp;IF(C103&lt;10,"0","")&amp;C103&amp;" Hours","Daily")))</f>
        <v>Daily</v>
      </c>
      <c r="E28" s="596"/>
      <c r="F28" s="596"/>
      <c r="G28" s="596"/>
      <c r="H28" s="596"/>
      <c r="I28" s="596"/>
      <c r="J28" s="596"/>
      <c r="K28" s="596"/>
      <c r="L28" s="510"/>
    </row>
    <row r="29" spans="1:12" ht="12.75" customHeight="1" thickBot="1"/>
    <row r="30" spans="1:12" s="1" customFormat="1" ht="12.75" customHeight="1">
      <c r="A30" s="1260" t="s">
        <v>203</v>
      </c>
      <c r="B30" s="500"/>
      <c r="C30" s="569" t="s">
        <v>202</v>
      </c>
      <c r="D30" s="570"/>
      <c r="E30" s="524"/>
      <c r="F30" s="524"/>
      <c r="G30" s="524"/>
      <c r="H30" s="524"/>
      <c r="I30" s="524"/>
      <c r="J30" s="524"/>
      <c r="K30" s="524"/>
      <c r="L30" s="525"/>
    </row>
    <row r="31" spans="1:12" s="1" customFormat="1" ht="12.75" customHeight="1">
      <c r="A31" s="1261"/>
      <c r="B31" s="503" t="s">
        <v>351</v>
      </c>
      <c r="C31" s="323" t="s">
        <v>352</v>
      </c>
      <c r="D31" s="571"/>
      <c r="E31" s="571"/>
      <c r="F31" s="571"/>
      <c r="G31" s="571"/>
      <c r="H31" s="571"/>
      <c r="I31" s="571"/>
      <c r="J31" s="572"/>
      <c r="K31" s="572"/>
      <c r="L31" s="529"/>
    </row>
    <row r="32" spans="1:12" s="1" customFormat="1" ht="12.75" customHeight="1">
      <c r="A32" s="1261"/>
      <c r="B32" s="503" t="s">
        <v>353</v>
      </c>
      <c r="C32" s="283">
        <v>1</v>
      </c>
      <c r="D32" s="527"/>
      <c r="E32" s="527"/>
      <c r="F32" s="527"/>
      <c r="G32" s="527"/>
      <c r="H32" s="527"/>
      <c r="I32" s="527"/>
      <c r="J32" s="527"/>
      <c r="K32" s="527"/>
      <c r="L32" s="529"/>
    </row>
    <row r="33" spans="1:12" s="1" customFormat="1" ht="12.75" customHeight="1">
      <c r="A33" s="1261"/>
      <c r="B33" s="503" t="s">
        <v>225</v>
      </c>
      <c r="C33" s="283">
        <v>0</v>
      </c>
      <c r="D33" s="527"/>
      <c r="E33" s="527"/>
      <c r="F33" s="527"/>
      <c r="G33" s="527"/>
      <c r="H33" s="527"/>
      <c r="I33" s="527"/>
      <c r="J33" s="527"/>
      <c r="K33" s="527"/>
      <c r="L33" s="529"/>
    </row>
    <row r="34" spans="1:12" s="1" customFormat="1" ht="12.75" customHeight="1">
      <c r="A34" s="1261"/>
      <c r="B34" s="503" t="s">
        <v>161</v>
      </c>
      <c r="C34" s="283">
        <v>0</v>
      </c>
      <c r="D34" s="527"/>
      <c r="E34" s="527"/>
      <c r="F34" s="527"/>
      <c r="G34" s="527"/>
      <c r="H34" s="527"/>
      <c r="I34" s="527"/>
      <c r="J34" s="527"/>
      <c r="K34" s="527"/>
      <c r="L34" s="529"/>
    </row>
    <row r="35" spans="1:12" s="1" customFormat="1" ht="12.75" customHeight="1">
      <c r="A35" s="1261"/>
      <c r="B35" s="503" t="s">
        <v>354</v>
      </c>
      <c r="C35" s="283">
        <v>0</v>
      </c>
      <c r="D35" s="527"/>
      <c r="E35" s="527"/>
      <c r="F35" s="527"/>
      <c r="G35" s="527"/>
      <c r="H35" s="527"/>
      <c r="I35" s="527"/>
      <c r="J35" s="527"/>
      <c r="K35" s="527"/>
      <c r="L35" s="529"/>
    </row>
    <row r="36" spans="1:12" s="1" customFormat="1" ht="12.75" customHeight="1">
      <c r="A36" s="1261"/>
      <c r="B36" s="511" t="s">
        <v>355</v>
      </c>
      <c r="C36" s="327">
        <v>1</v>
      </c>
      <c r="D36" s="527"/>
      <c r="E36" s="527"/>
      <c r="F36" s="527"/>
      <c r="G36" s="527"/>
      <c r="H36" s="527"/>
      <c r="I36" s="527"/>
      <c r="J36" s="527"/>
      <c r="K36" s="527"/>
      <c r="L36" s="529"/>
    </row>
    <row r="37" spans="1:12" s="1" customFormat="1" ht="12.75" customHeight="1">
      <c r="A37" s="1261"/>
      <c r="B37" s="503" t="s">
        <v>204</v>
      </c>
      <c r="C37" s="283">
        <v>0</v>
      </c>
      <c r="D37" s="527"/>
      <c r="E37" s="527"/>
      <c r="F37" s="527"/>
      <c r="G37" s="527"/>
      <c r="H37" s="527"/>
      <c r="I37" s="527"/>
      <c r="J37" s="527"/>
      <c r="K37" s="527"/>
      <c r="L37" s="529"/>
    </row>
    <row r="38" spans="1:12" s="1" customFormat="1" ht="12.75" customHeight="1" thickBot="1">
      <c r="A38" s="1262"/>
      <c r="B38" s="505"/>
      <c r="C38" s="328" t="str">
        <f>"S3="&amp;(BIN2HEX((C37&amp;C36&amp;C35&amp;C34&amp;C33&amp;C32&amp;(LEFT(C31))&amp;(RIGHT(C31))),2))</f>
        <v>S3=44</v>
      </c>
      <c r="D38" s="530"/>
      <c r="E38" s="530"/>
      <c r="F38" s="530"/>
      <c r="G38" s="530"/>
      <c r="H38" s="530"/>
      <c r="I38" s="530"/>
      <c r="J38" s="530"/>
      <c r="K38" s="530"/>
      <c r="L38" s="533"/>
    </row>
    <row r="39" spans="1:12" ht="12.75" customHeight="1" thickBot="1">
      <c r="C39" s="508"/>
    </row>
    <row r="40" spans="1:12" s="1" customFormat="1" ht="12.75" customHeight="1">
      <c r="A40" s="1260" t="s">
        <v>210</v>
      </c>
      <c r="B40" s="566"/>
      <c r="C40" s="544"/>
      <c r="D40" s="524"/>
      <c r="E40" s="524"/>
      <c r="F40" s="544"/>
      <c r="G40" s="524"/>
      <c r="H40" s="524"/>
      <c r="I40" s="544"/>
      <c r="J40" s="524"/>
      <c r="K40" s="524"/>
      <c r="L40" s="525"/>
    </row>
    <row r="41" spans="1:12" s="1" customFormat="1" ht="12.75" customHeight="1">
      <c r="A41" s="1261"/>
      <c r="B41" s="515" t="s">
        <v>211</v>
      </c>
      <c r="C41" s="337">
        <v>0</v>
      </c>
      <c r="D41" s="527"/>
      <c r="E41" s="568"/>
      <c r="F41" s="337">
        <v>0</v>
      </c>
      <c r="G41" s="527"/>
      <c r="H41" s="568"/>
      <c r="I41" s="337">
        <v>0</v>
      </c>
      <c r="J41" s="527"/>
      <c r="K41" s="527"/>
      <c r="L41" s="529"/>
    </row>
    <row r="42" spans="1:12" s="1" customFormat="1" ht="12.75" customHeight="1">
      <c r="A42" s="1261"/>
      <c r="B42" s="567" t="s">
        <v>212</v>
      </c>
      <c r="C42" s="342">
        <v>0</v>
      </c>
      <c r="D42" s="527"/>
      <c r="E42" s="527"/>
      <c r="F42" s="342">
        <v>0</v>
      </c>
      <c r="G42" s="527"/>
      <c r="H42" s="527"/>
      <c r="I42" s="342">
        <v>0</v>
      </c>
      <c r="J42" s="527"/>
      <c r="K42" s="527"/>
      <c r="L42" s="529"/>
    </row>
    <row r="43" spans="1:12" s="1" customFormat="1" ht="12.75" customHeight="1">
      <c r="A43" s="1261"/>
      <c r="B43" s="567" t="s">
        <v>257</v>
      </c>
      <c r="C43" s="342">
        <v>0</v>
      </c>
      <c r="D43" s="527"/>
      <c r="E43" s="527"/>
      <c r="F43" s="342">
        <v>0</v>
      </c>
      <c r="G43" s="527"/>
      <c r="H43" s="527"/>
      <c r="I43" s="342">
        <v>0</v>
      </c>
      <c r="J43" s="527"/>
      <c r="K43" s="527"/>
      <c r="L43" s="529"/>
    </row>
    <row r="44" spans="1:12" s="1" customFormat="1" ht="12.75" customHeight="1">
      <c r="A44" s="1261"/>
      <c r="B44" s="567" t="s">
        <v>356</v>
      </c>
      <c r="C44" s="342">
        <v>0</v>
      </c>
      <c r="D44" s="527"/>
      <c r="E44" s="527"/>
      <c r="F44" s="342">
        <v>0</v>
      </c>
      <c r="G44" s="527"/>
      <c r="H44" s="527"/>
      <c r="I44" s="342">
        <v>0</v>
      </c>
      <c r="J44" s="527"/>
      <c r="K44" s="527"/>
      <c r="L44" s="529"/>
    </row>
    <row r="45" spans="1:12" s="1" customFormat="1" ht="12.75" customHeight="1" thickBot="1">
      <c r="A45" s="1262"/>
      <c r="B45" s="563" t="str">
        <f>"S4 Example: "&amp;IF(C42=0,"No Alarm set","Alarm set if measured units are "&amp;IF(C41=1," &gt;"&amp;C44," &lt;"&amp;C44)&amp;", reset level = "&amp;IF(C41=1,C44-C43-3,C44+C43+3))</f>
        <v>S4 Example: No Alarm set</v>
      </c>
      <c r="C45" s="328" t="str">
        <f>"S4="&amp;DEC2HEX((C44+C43*(2^10) + C42*(2^14) + C41*(2^15)),4)</f>
        <v>S4=0000</v>
      </c>
      <c r="D45" s="530"/>
      <c r="E45" s="530"/>
      <c r="F45" s="328" t="str">
        <f>"S5="&amp;DEC2HEX((F44+F43*(2^10) + F42*(2^14) + F41*(2^15)),4)</f>
        <v>S5=0000</v>
      </c>
      <c r="G45" s="530"/>
      <c r="H45" s="530"/>
      <c r="I45" s="328" t="str">
        <f>"S6="&amp;DEC2HEX((I44+I43*(2^10) + I42*(2^14) + I41*(2^15)),4)</f>
        <v>S6=0000</v>
      </c>
      <c r="J45" s="530"/>
      <c r="K45" s="530"/>
      <c r="L45" s="533"/>
    </row>
    <row r="46" spans="1:12" ht="12.75" customHeight="1" thickBot="1">
      <c r="A46" s="511"/>
      <c r="B46" s="511"/>
      <c r="C46" s="511"/>
      <c r="D46" s="511"/>
      <c r="E46" s="511"/>
      <c r="F46" s="511"/>
      <c r="G46" s="511"/>
      <c r="H46" s="511"/>
      <c r="I46" s="511"/>
      <c r="J46" s="511"/>
      <c r="K46" s="511"/>
      <c r="L46" s="511"/>
    </row>
    <row r="47" spans="1:12" s="1" customFormat="1" ht="12.75" customHeight="1">
      <c r="A47" s="1260" t="s">
        <v>213</v>
      </c>
      <c r="B47" s="562"/>
      <c r="C47" s="562"/>
      <c r="D47" s="562"/>
      <c r="E47" s="562"/>
      <c r="F47" s="562"/>
      <c r="G47" s="562"/>
      <c r="H47" s="562"/>
      <c r="I47" s="562"/>
      <c r="J47" s="562"/>
      <c r="K47" s="562"/>
      <c r="L47" s="564"/>
    </row>
    <row r="48" spans="1:12" s="1" customFormat="1" ht="12.75" customHeight="1">
      <c r="A48" s="1261"/>
      <c r="B48" s="511"/>
      <c r="C48" s="3"/>
      <c r="D48" s="527"/>
      <c r="E48" s="527"/>
      <c r="F48" s="565"/>
      <c r="G48" s="527"/>
      <c r="H48" s="545"/>
      <c r="I48" s="491" t="s">
        <v>244</v>
      </c>
      <c r="J48" s="545"/>
      <c r="K48" s="527"/>
      <c r="L48" s="529"/>
    </row>
    <row r="49" spans="1:12" s="1" customFormat="1" ht="12.75" customHeight="1">
      <c r="A49" s="1261"/>
      <c r="B49" s="503" t="s">
        <v>214</v>
      </c>
      <c r="C49" s="283">
        <v>0</v>
      </c>
      <c r="D49" s="527"/>
      <c r="E49" s="527"/>
      <c r="F49" s="283">
        <v>0</v>
      </c>
      <c r="G49" s="527"/>
      <c r="H49" s="527"/>
      <c r="I49" s="492">
        <v>0</v>
      </c>
      <c r="J49" s="527"/>
      <c r="K49" s="527"/>
      <c r="L49" s="529"/>
    </row>
    <row r="50" spans="1:12" s="1" customFormat="1" ht="12.75" customHeight="1">
      <c r="A50" s="1261"/>
      <c r="B50" s="503" t="s">
        <v>165</v>
      </c>
      <c r="C50" s="283">
        <v>0</v>
      </c>
      <c r="D50" s="527"/>
      <c r="E50" s="527"/>
      <c r="F50" s="283">
        <v>0</v>
      </c>
      <c r="G50" s="527"/>
      <c r="H50" s="527"/>
      <c r="I50" s="492">
        <v>1</v>
      </c>
      <c r="J50" s="527"/>
      <c r="K50" s="527"/>
      <c r="L50" s="529"/>
    </row>
    <row r="51" spans="1:12" s="1" customFormat="1" ht="12.75" customHeight="1">
      <c r="A51" s="1261"/>
      <c r="B51" s="515" t="s">
        <v>250</v>
      </c>
      <c r="C51" s="348">
        <v>0</v>
      </c>
      <c r="D51" s="527"/>
      <c r="E51" s="526"/>
      <c r="F51" s="348">
        <v>0</v>
      </c>
      <c r="G51" s="526"/>
      <c r="H51" s="527"/>
      <c r="I51" s="492">
        <v>60</v>
      </c>
      <c r="J51" s="527"/>
      <c r="K51" s="527"/>
      <c r="L51" s="529"/>
    </row>
    <row r="52" spans="1:12" s="1" customFormat="1" ht="12.75" customHeight="1" thickBot="1">
      <c r="A52" s="1262"/>
      <c r="B52" s="563" t="str">
        <f>IF(C9=0,("S7 Example: "&amp;IF(OR(C50=0,C51=0),"Alarm Disabled","Alarm if change"&amp; IF(C49=1,"&gt;","&lt; -")&amp;C51 &amp; " cms/min")),("S7 Example: "&amp;IF(OR(C50=0,C51=0),"Alarm Disabled","Alarm if change"&amp; IF(C49=1,"&gt;","&lt; -")&amp;ROUND(C51/15,2) &amp; " cms/min")))</f>
        <v>S7 Example: Alarm Disabled</v>
      </c>
      <c r="C52" s="328" t="str">
        <f>"S7=" &amp;DEC2HEX( (C49*2^7 + C50*2^6 + C51*10),2)</f>
        <v>S7=00</v>
      </c>
      <c r="D52" s="530"/>
      <c r="E52" s="530"/>
      <c r="F52" s="328" t="str">
        <f>"S8=" &amp;DEC2HEX( (F49*2^7 + F50*2^6 + F51*10),2)</f>
        <v>S8=00</v>
      </c>
      <c r="G52" s="530"/>
      <c r="H52" s="530"/>
      <c r="I52" s="328" t="str">
        <f>"S8=" &amp;DEC2HEX( (I49*2^7 + I50*2^6 + I51),2)</f>
        <v>S8=7C</v>
      </c>
      <c r="J52" s="530"/>
      <c r="K52" s="530"/>
      <c r="L52" s="533"/>
    </row>
    <row r="53" spans="1:12" ht="12.75" customHeight="1" thickBot="1">
      <c r="B53" s="512"/>
      <c r="C53" s="513"/>
      <c r="D53" s="511"/>
      <c r="E53" s="511"/>
      <c r="F53" s="511"/>
      <c r="G53" s="511"/>
      <c r="H53" s="511"/>
      <c r="I53" s="514"/>
      <c r="K53" s="513"/>
      <c r="L53" s="511"/>
    </row>
    <row r="54" spans="1:12" s="1" customFormat="1" ht="12.75" customHeight="1">
      <c r="A54" s="557" t="s">
        <v>215</v>
      </c>
      <c r="B54" s="542"/>
      <c r="C54" s="560"/>
      <c r="D54" s="500"/>
      <c r="E54" s="500"/>
      <c r="F54" s="500"/>
      <c r="G54" s="500"/>
      <c r="H54" s="500"/>
      <c r="I54" s="561"/>
      <c r="J54" s="500"/>
      <c r="K54" s="560"/>
      <c r="L54" s="501"/>
    </row>
    <row r="55" spans="1:12" s="1" customFormat="1" ht="12.75" customHeight="1">
      <c r="A55" s="558"/>
      <c r="B55" s="515"/>
      <c r="C55" s="508"/>
      <c r="D55" s="503"/>
      <c r="E55" s="503"/>
      <c r="F55" s="503"/>
      <c r="G55" s="503"/>
      <c r="H55" s="527"/>
      <c r="I55" s="526"/>
      <c r="J55" s="527"/>
      <c r="K55" s="528"/>
      <c r="L55" s="529"/>
    </row>
    <row r="56" spans="1:12" s="1" customFormat="1" ht="12.75" customHeight="1">
      <c r="A56" s="555" t="s">
        <v>357</v>
      </c>
      <c r="B56" s="503"/>
      <c r="C56" s="1273"/>
      <c r="D56" s="1274"/>
      <c r="E56" s="1274"/>
      <c r="F56" s="1274"/>
      <c r="G56" s="1275"/>
      <c r="H56" s="527"/>
      <c r="I56" s="526"/>
      <c r="J56" s="527"/>
      <c r="K56" s="528"/>
      <c r="L56" s="529"/>
    </row>
    <row r="57" spans="1:12" s="1" customFormat="1" ht="12.75" customHeight="1">
      <c r="A57" s="559"/>
      <c r="B57" s="503"/>
      <c r="C57" s="518" t="str">
        <f>"S9="&amp;C56</f>
        <v>S9=</v>
      </c>
      <c r="D57" s="516"/>
      <c r="E57" s="516"/>
      <c r="F57" s="516"/>
      <c r="G57" s="516"/>
      <c r="H57" s="526"/>
      <c r="I57" s="526"/>
      <c r="J57" s="527"/>
      <c r="K57" s="528"/>
      <c r="L57" s="529"/>
    </row>
    <row r="58" spans="1:12" s="1" customFormat="1" ht="12.75" customHeight="1">
      <c r="A58" s="555" t="s">
        <v>358</v>
      </c>
      <c r="B58" s="503"/>
      <c r="C58" s="1273"/>
      <c r="D58" s="1274"/>
      <c r="E58" s="1274"/>
      <c r="F58" s="1274"/>
      <c r="G58" s="1275"/>
      <c r="H58" s="527"/>
      <c r="I58" s="526"/>
      <c r="J58" s="527"/>
      <c r="K58" s="528"/>
      <c r="L58" s="529"/>
    </row>
    <row r="59" spans="1:12" s="1" customFormat="1" ht="12.75" customHeight="1">
      <c r="A59" s="555"/>
      <c r="B59" s="503"/>
      <c r="C59" s="518" t="str">
        <f>"S10="&amp;C58</f>
        <v>S10=</v>
      </c>
      <c r="D59" s="503"/>
      <c r="E59" s="503"/>
      <c r="F59" s="503"/>
      <c r="G59" s="503"/>
      <c r="H59" s="527"/>
      <c r="I59" s="526"/>
      <c r="J59" s="527"/>
      <c r="K59" s="528"/>
      <c r="L59" s="529"/>
    </row>
    <row r="60" spans="1:12" s="1" customFormat="1" ht="12.75" customHeight="1">
      <c r="A60" s="555" t="s">
        <v>216</v>
      </c>
      <c r="B60" s="503"/>
      <c r="C60" s="1249" t="s">
        <v>345</v>
      </c>
      <c r="D60" s="1250"/>
      <c r="E60" s="1250"/>
      <c r="F60" s="1250"/>
      <c r="G60" s="1251"/>
      <c r="H60" s="527"/>
      <c r="I60" s="526"/>
      <c r="J60" s="527"/>
      <c r="K60" s="528"/>
      <c r="L60" s="529"/>
    </row>
    <row r="61" spans="1:12" s="1" customFormat="1" ht="12.75" customHeight="1">
      <c r="A61" s="555"/>
      <c r="B61" s="503"/>
      <c r="C61" s="518" t="str">
        <f>"S11="&amp;C60</f>
        <v>S11=TEK586</v>
      </c>
      <c r="D61" s="503"/>
      <c r="E61" s="503"/>
      <c r="F61" s="503"/>
      <c r="G61" s="503"/>
      <c r="H61" s="527"/>
      <c r="I61" s="526"/>
      <c r="J61" s="527"/>
      <c r="K61" s="528"/>
      <c r="L61" s="529"/>
    </row>
    <row r="62" spans="1:12" s="1" customFormat="1" ht="12.75" customHeight="1">
      <c r="A62" s="555" t="s">
        <v>217</v>
      </c>
      <c r="B62" s="503"/>
      <c r="C62" s="1249"/>
      <c r="D62" s="1250"/>
      <c r="E62" s="1250"/>
      <c r="F62" s="1250"/>
      <c r="G62" s="1251"/>
      <c r="H62" s="527"/>
      <c r="I62" s="526"/>
      <c r="J62" s="527"/>
      <c r="K62" s="528"/>
      <c r="L62" s="529"/>
    </row>
    <row r="63" spans="1:12" s="1" customFormat="1" ht="12.75" customHeight="1">
      <c r="A63" s="365"/>
      <c r="B63" s="503"/>
      <c r="C63" s="518" t="str">
        <f>"S12="&amp;C62</f>
        <v>S12=</v>
      </c>
      <c r="D63" s="503"/>
      <c r="E63" s="503"/>
      <c r="F63" s="503"/>
      <c r="G63" s="503"/>
      <c r="H63" s="527"/>
      <c r="I63" s="526"/>
      <c r="J63" s="527"/>
      <c r="K63" s="528"/>
      <c r="L63" s="529"/>
    </row>
    <row r="64" spans="1:12" s="1" customFormat="1" ht="12.75" customHeight="1">
      <c r="A64" s="555" t="s">
        <v>218</v>
      </c>
      <c r="B64" s="503"/>
      <c r="C64" s="1249"/>
      <c r="D64" s="1250"/>
      <c r="E64" s="1250"/>
      <c r="F64" s="1250"/>
      <c r="G64" s="1251"/>
      <c r="H64" s="527"/>
      <c r="I64" s="526"/>
      <c r="J64" s="527"/>
      <c r="K64" s="528"/>
      <c r="L64" s="529"/>
    </row>
    <row r="65" spans="1:12" s="1" customFormat="1" ht="12.75" customHeight="1">
      <c r="A65" s="555"/>
      <c r="B65" s="503"/>
      <c r="C65" s="518" t="str">
        <f>"S13="&amp;C64</f>
        <v>S13=</v>
      </c>
      <c r="D65" s="503"/>
      <c r="E65" s="503"/>
      <c r="F65" s="503"/>
      <c r="G65" s="503"/>
      <c r="H65" s="527"/>
      <c r="I65" s="526"/>
      <c r="J65" s="527"/>
      <c r="K65" s="528"/>
      <c r="L65" s="529"/>
    </row>
    <row r="66" spans="1:12" s="1" customFormat="1" ht="12.75" customHeight="1">
      <c r="A66" s="555" t="s">
        <v>219</v>
      </c>
      <c r="B66" s="503"/>
      <c r="C66" s="1249"/>
      <c r="D66" s="1250"/>
      <c r="E66" s="1250"/>
      <c r="F66" s="1250"/>
      <c r="G66" s="1251"/>
      <c r="H66" s="527"/>
      <c r="I66" s="526"/>
      <c r="J66" s="527"/>
      <c r="K66" s="528"/>
      <c r="L66" s="529"/>
    </row>
    <row r="67" spans="1:12" s="1" customFormat="1" ht="12.75" customHeight="1">
      <c r="A67" s="555"/>
      <c r="B67" s="503"/>
      <c r="C67" s="518" t="str">
        <f>"S14="&amp;C66</f>
        <v>S14=</v>
      </c>
      <c r="D67" s="503"/>
      <c r="E67" s="503"/>
      <c r="F67" s="503"/>
      <c r="G67" s="503"/>
      <c r="H67" s="527"/>
      <c r="I67" s="526"/>
      <c r="J67" s="527"/>
      <c r="K67" s="528"/>
      <c r="L67" s="529"/>
    </row>
    <row r="68" spans="1:12" s="1" customFormat="1" ht="12.75" customHeight="1">
      <c r="A68" s="555" t="s">
        <v>220</v>
      </c>
      <c r="B68" s="503"/>
      <c r="C68" s="1249"/>
      <c r="D68" s="1250"/>
      <c r="E68" s="1250"/>
      <c r="F68" s="1250"/>
      <c r="G68" s="1251"/>
      <c r="H68" s="527"/>
      <c r="I68" s="526"/>
      <c r="J68" s="527"/>
      <c r="K68" s="528"/>
      <c r="L68" s="529"/>
    </row>
    <row r="69" spans="1:12" s="1" customFormat="1" ht="12.75" customHeight="1">
      <c r="A69" s="555"/>
      <c r="B69" s="503"/>
      <c r="C69" s="518" t="str">
        <f>"S15="&amp;C68</f>
        <v>S15=</v>
      </c>
      <c r="D69" s="503"/>
      <c r="E69" s="503"/>
      <c r="F69" s="503"/>
      <c r="G69" s="503"/>
      <c r="H69" s="527"/>
      <c r="I69" s="526"/>
      <c r="J69" s="527"/>
      <c r="K69" s="528"/>
      <c r="L69" s="529"/>
    </row>
    <row r="70" spans="1:12" s="1" customFormat="1" ht="12.75" customHeight="1">
      <c r="A70" s="555" t="s">
        <v>222</v>
      </c>
      <c r="B70" s="503"/>
      <c r="C70" s="1249"/>
      <c r="D70" s="1250"/>
      <c r="E70" s="1250"/>
      <c r="F70" s="1250"/>
      <c r="G70" s="1251"/>
      <c r="H70" s="527"/>
      <c r="I70" s="526"/>
      <c r="J70" s="527"/>
      <c r="K70" s="528"/>
      <c r="L70" s="529"/>
    </row>
    <row r="71" spans="1:12" s="1" customFormat="1" ht="12.75" customHeight="1" thickBot="1">
      <c r="A71" s="556"/>
      <c r="B71" s="291"/>
      <c r="C71" s="537" t="str">
        <f>"S16="&amp;C70</f>
        <v>S16=</v>
      </c>
      <c r="D71" s="554"/>
      <c r="E71" s="554"/>
      <c r="F71" s="554"/>
      <c r="G71" s="554"/>
      <c r="H71" s="530"/>
      <c r="I71" s="531"/>
      <c r="J71" s="530"/>
      <c r="K71" s="532"/>
      <c r="L71" s="533"/>
    </row>
    <row r="72" spans="1:12" ht="12.75" customHeight="1" thickBot="1">
      <c r="A72" s="508"/>
      <c r="B72" s="515"/>
      <c r="I72" s="516"/>
      <c r="K72" s="508"/>
    </row>
    <row r="73" spans="1:12" s="1" customFormat="1" ht="12.75" customHeight="1">
      <c r="A73" s="1267" t="s">
        <v>480</v>
      </c>
      <c r="B73" s="550"/>
      <c r="C73" s="524"/>
      <c r="D73" s="524"/>
      <c r="E73" s="524"/>
      <c r="F73" s="524"/>
      <c r="G73" s="524"/>
      <c r="H73" s="524"/>
      <c r="I73" s="524"/>
      <c r="J73" s="524"/>
      <c r="K73" s="524"/>
      <c r="L73" s="525"/>
    </row>
    <row r="74" spans="1:12" s="1" customFormat="1" ht="12.75" customHeight="1">
      <c r="A74" s="1270"/>
      <c r="B74" s="503" t="s">
        <v>259</v>
      </c>
      <c r="C74" s="1272" t="s">
        <v>260</v>
      </c>
      <c r="D74" s="1272"/>
      <c r="E74" s="1272"/>
      <c r="F74" s="1272"/>
      <c r="G74" s="1272"/>
      <c r="H74" s="527"/>
      <c r="I74" s="527"/>
      <c r="J74" s="526"/>
      <c r="K74" s="526"/>
      <c r="L74" s="529"/>
    </row>
    <row r="75" spans="1:12" s="1" customFormat="1" ht="12.75" customHeight="1" thickBot="1">
      <c r="A75" s="1271"/>
      <c r="B75" s="536"/>
      <c r="C75" s="509" t="str">
        <f>"S17=" &amp;C74</f>
        <v>S17=0049351928</v>
      </c>
      <c r="D75" s="543"/>
      <c r="E75" s="530"/>
      <c r="F75" s="530"/>
      <c r="G75" s="530"/>
      <c r="H75" s="530"/>
      <c r="I75" s="530"/>
      <c r="J75" s="531"/>
      <c r="K75" s="531"/>
      <c r="L75" s="533"/>
    </row>
    <row r="76" spans="1:12" ht="12.75" customHeight="1" thickBot="1">
      <c r="A76" s="511"/>
      <c r="B76" s="512"/>
      <c r="C76" s="513"/>
      <c r="D76" s="511"/>
      <c r="E76" s="511"/>
      <c r="F76" s="511"/>
      <c r="G76" s="511"/>
      <c r="H76" s="511"/>
      <c r="I76" s="511"/>
      <c r="J76" s="514"/>
      <c r="K76" s="514"/>
      <c r="L76" s="511"/>
    </row>
    <row r="77" spans="1:12" s="1" customFormat="1" ht="12.75" customHeight="1">
      <c r="A77" s="1267" t="s">
        <v>230</v>
      </c>
      <c r="B77" s="550"/>
      <c r="C77" s="500"/>
      <c r="D77" s="524"/>
      <c r="E77" s="524"/>
      <c r="F77" s="524"/>
      <c r="G77" s="524"/>
      <c r="H77" s="524"/>
      <c r="I77" s="524"/>
      <c r="J77" s="524"/>
      <c r="K77" s="524"/>
      <c r="L77" s="525"/>
    </row>
    <row r="78" spans="1:12" s="1" customFormat="1" ht="12.75" customHeight="1">
      <c r="A78" s="1268"/>
      <c r="B78" s="503"/>
      <c r="C78" s="540">
        <v>500</v>
      </c>
      <c r="D78" s="527"/>
      <c r="E78" s="551"/>
      <c r="F78" s="551"/>
      <c r="G78" s="551"/>
      <c r="H78" s="551"/>
      <c r="I78" s="551"/>
      <c r="J78" s="552"/>
      <c r="K78" s="552"/>
      <c r="L78" s="529"/>
    </row>
    <row r="79" spans="1:12" s="1" customFormat="1" ht="12.75" customHeight="1" thickBot="1">
      <c r="A79" s="1269"/>
      <c r="B79" s="536"/>
      <c r="C79" s="509" t="str">
        <f>"S18=" &amp;C78</f>
        <v>S18=500</v>
      </c>
      <c r="D79" s="530"/>
      <c r="E79" s="530"/>
      <c r="F79" s="530"/>
      <c r="G79" s="530"/>
      <c r="H79" s="530"/>
      <c r="I79" s="530"/>
      <c r="J79" s="531"/>
      <c r="K79" s="531"/>
      <c r="L79" s="533"/>
    </row>
    <row r="80" spans="1:12" ht="12.75" customHeight="1" thickBot="1">
      <c r="A80" s="511"/>
      <c r="B80" s="512"/>
      <c r="C80" s="513"/>
      <c r="D80" s="527"/>
      <c r="E80" s="527"/>
      <c r="F80" s="527"/>
      <c r="G80" s="527"/>
      <c r="H80" s="527"/>
      <c r="I80" s="527"/>
      <c r="J80" s="526"/>
      <c r="K80" s="526"/>
      <c r="L80" s="527"/>
    </row>
    <row r="81" spans="1:12" s="1" customFormat="1" ht="12.75" customHeight="1">
      <c r="A81" s="1267" t="s">
        <v>359</v>
      </c>
      <c r="B81" s="550"/>
      <c r="C81" s="500"/>
      <c r="D81" s="524"/>
      <c r="E81" s="524"/>
      <c r="F81" s="524"/>
      <c r="G81" s="524"/>
      <c r="H81" s="524"/>
      <c r="I81" s="524"/>
      <c r="J81" s="524"/>
      <c r="K81" s="524"/>
      <c r="L81" s="525"/>
    </row>
    <row r="82" spans="1:12" s="1" customFormat="1" ht="12.75" customHeight="1">
      <c r="A82" s="1268"/>
      <c r="B82" s="503"/>
      <c r="C82" s="540">
        <v>0</v>
      </c>
      <c r="D82" s="527"/>
      <c r="E82" s="527"/>
      <c r="F82" s="527"/>
      <c r="G82" s="527"/>
      <c r="H82" s="527"/>
      <c r="I82" s="527"/>
      <c r="J82" s="526"/>
      <c r="K82" s="526"/>
      <c r="L82" s="529"/>
    </row>
    <row r="83" spans="1:12" s="1" customFormat="1" ht="12.75" customHeight="1" thickBot="1">
      <c r="A83" s="1269"/>
      <c r="B83" s="536"/>
      <c r="C83" s="509" t="str">
        <f>"S19=00"</f>
        <v>S19=00</v>
      </c>
      <c r="D83" s="530"/>
      <c r="E83" s="530"/>
      <c r="F83" s="530"/>
      <c r="G83" s="530"/>
      <c r="H83" s="530"/>
      <c r="I83" s="530"/>
      <c r="J83" s="531"/>
      <c r="K83" s="531"/>
      <c r="L83" s="533"/>
    </row>
    <row r="84" spans="1:12" ht="12.75" customHeight="1" thickBot="1">
      <c r="D84" s="527"/>
      <c r="E84" s="527"/>
      <c r="F84" s="527"/>
      <c r="G84" s="527"/>
      <c r="H84" s="527"/>
      <c r="I84" s="527"/>
      <c r="J84" s="527"/>
      <c r="K84" s="527"/>
      <c r="L84" s="527"/>
    </row>
    <row r="85" spans="1:12" s="1" customFormat="1" ht="12.75" customHeight="1">
      <c r="A85" s="1267" t="s">
        <v>482</v>
      </c>
      <c r="B85" s="542"/>
      <c r="C85" s="500"/>
      <c r="D85" s="524"/>
      <c r="E85" s="524"/>
      <c r="F85" s="524"/>
      <c r="G85" s="524"/>
      <c r="H85" s="524"/>
      <c r="I85" s="546"/>
      <c r="J85" s="524"/>
      <c r="K85" s="547"/>
      <c r="L85" s="525"/>
    </row>
    <row r="86" spans="1:12" s="1" customFormat="1" ht="12.75" customHeight="1">
      <c r="A86" s="1268"/>
      <c r="B86" s="515"/>
      <c r="C86" s="553">
        <v>0</v>
      </c>
      <c r="D86" s="527"/>
      <c r="E86" s="527"/>
      <c r="F86" s="527"/>
      <c r="G86" s="527"/>
      <c r="H86" s="527"/>
      <c r="I86" s="526"/>
      <c r="J86" s="527"/>
      <c r="K86" s="528"/>
      <c r="L86" s="529"/>
    </row>
    <row r="87" spans="1:12" s="1" customFormat="1" ht="12.75" customHeight="1" thickBot="1">
      <c r="A87" s="1269"/>
      <c r="B87" s="543"/>
      <c r="C87" s="537" t="str">
        <f>"S20=00"</f>
        <v>S20=00</v>
      </c>
      <c r="D87" s="530"/>
      <c r="E87" s="530"/>
      <c r="F87" s="530"/>
      <c r="G87" s="530"/>
      <c r="H87" s="530"/>
      <c r="I87" s="530"/>
      <c r="J87" s="530"/>
      <c r="K87" s="530"/>
      <c r="L87" s="533"/>
    </row>
    <row r="88" spans="1:12" ht="12.75" customHeight="1" thickBot="1">
      <c r="D88" s="527"/>
      <c r="E88" s="527"/>
      <c r="F88" s="527"/>
      <c r="G88" s="527"/>
      <c r="H88" s="527"/>
      <c r="I88" s="527"/>
      <c r="J88" s="527"/>
      <c r="K88" s="527"/>
      <c r="L88" s="527"/>
    </row>
    <row r="89" spans="1:12" s="1" customFormat="1" ht="12.75" customHeight="1">
      <c r="A89" s="1267" t="s">
        <v>481</v>
      </c>
      <c r="B89" s="542"/>
      <c r="C89" s="361"/>
      <c r="D89" s="524"/>
      <c r="E89" s="524"/>
      <c r="F89" s="524"/>
      <c r="G89" s="524"/>
      <c r="H89" s="524"/>
      <c r="I89" s="546"/>
      <c r="J89" s="524"/>
      <c r="K89" s="547"/>
      <c r="L89" s="525"/>
    </row>
    <row r="90" spans="1:12" s="1" customFormat="1" ht="12.75" customHeight="1">
      <c r="A90" s="1268"/>
      <c r="B90" s="515"/>
      <c r="C90" s="323">
        <v>0</v>
      </c>
      <c r="D90" s="527"/>
      <c r="E90" s="527"/>
      <c r="F90" s="527"/>
      <c r="G90" s="527"/>
      <c r="H90" s="527"/>
      <c r="I90" s="526"/>
      <c r="J90" s="527"/>
      <c r="K90" s="528"/>
      <c r="L90" s="529"/>
    </row>
    <row r="91" spans="1:12" s="1" customFormat="1" ht="12.75" customHeight="1" thickBot="1">
      <c r="A91" s="1269"/>
      <c r="B91" s="543"/>
      <c r="C91" s="369" t="str">
        <f>"S21=00"</f>
        <v>S21=00</v>
      </c>
      <c r="D91" s="530"/>
      <c r="E91" s="530"/>
      <c r="F91" s="530"/>
      <c r="G91" s="530"/>
      <c r="H91" s="530"/>
      <c r="I91" s="530"/>
      <c r="J91" s="530"/>
      <c r="K91" s="530"/>
      <c r="L91" s="533"/>
    </row>
    <row r="92" spans="1:12" ht="12.75" customHeight="1" thickBot="1">
      <c r="A92" s="517"/>
      <c r="B92" s="511"/>
      <c r="C92" s="518"/>
      <c r="D92" s="527"/>
      <c r="E92" s="527"/>
      <c r="F92" s="527"/>
      <c r="G92" s="527"/>
      <c r="H92" s="527"/>
      <c r="I92" s="527"/>
      <c r="J92" s="527"/>
      <c r="K92" s="527"/>
      <c r="L92" s="527"/>
    </row>
    <row r="93" spans="1:12" s="1" customFormat="1" ht="12.75" customHeight="1">
      <c r="A93" s="1267" t="s">
        <v>483</v>
      </c>
      <c r="B93" s="548"/>
      <c r="C93" s="361"/>
      <c r="D93" s="524"/>
      <c r="E93" s="524"/>
      <c r="F93" s="524"/>
      <c r="G93" s="524"/>
      <c r="H93" s="524"/>
      <c r="I93" s="546"/>
      <c r="J93" s="524"/>
      <c r="K93" s="547"/>
      <c r="L93" s="525"/>
    </row>
    <row r="94" spans="1:12" s="1" customFormat="1" ht="12.75" customHeight="1">
      <c r="A94" s="1268"/>
      <c r="B94" s="549"/>
      <c r="C94" s="323">
        <v>0</v>
      </c>
      <c r="D94" s="527"/>
      <c r="E94" s="527"/>
      <c r="F94" s="527"/>
      <c r="G94" s="527"/>
      <c r="H94" s="527"/>
      <c r="I94" s="526"/>
      <c r="J94" s="527"/>
      <c r="K94" s="528"/>
      <c r="L94" s="529"/>
    </row>
    <row r="95" spans="1:12" s="1" customFormat="1" ht="12.75" customHeight="1" thickBot="1">
      <c r="A95" s="1269"/>
      <c r="B95" s="530"/>
      <c r="C95" s="369" t="str">
        <f>"S22=00"</f>
        <v>S22=00</v>
      </c>
      <c r="D95" s="530"/>
      <c r="E95" s="530"/>
      <c r="F95" s="530"/>
      <c r="G95" s="530"/>
      <c r="H95" s="530"/>
      <c r="I95" s="530"/>
      <c r="J95" s="530"/>
      <c r="K95" s="530"/>
      <c r="L95" s="533"/>
    </row>
    <row r="96" spans="1:12" ht="12.75" customHeight="1" thickBot="1">
      <c r="C96" s="508"/>
    </row>
    <row r="97" spans="1:12" s="1" customFormat="1" ht="12.75" customHeight="1">
      <c r="A97" s="1267" t="s">
        <v>205</v>
      </c>
      <c r="B97" s="500"/>
      <c r="C97" s="500"/>
      <c r="D97" s="524"/>
      <c r="E97" s="524"/>
      <c r="F97" s="524"/>
      <c r="G97" s="524"/>
      <c r="H97" s="524"/>
      <c r="I97" s="524"/>
      <c r="J97" s="524"/>
      <c r="K97" s="524"/>
      <c r="L97" s="525"/>
    </row>
    <row r="98" spans="1:12" s="1" customFormat="1" ht="12.75" customHeight="1">
      <c r="A98" s="1268"/>
      <c r="B98" s="503" t="s">
        <v>206</v>
      </c>
      <c r="C98" s="283">
        <v>2</v>
      </c>
      <c r="D98" s="527"/>
      <c r="E98" s="527"/>
      <c r="F98" s="527"/>
      <c r="G98" s="527"/>
      <c r="H98" s="527"/>
      <c r="I98" s="527"/>
      <c r="J98" s="527"/>
      <c r="K98" s="527"/>
      <c r="L98" s="529"/>
    </row>
    <row r="99" spans="1:12" s="1" customFormat="1" ht="12.75" customHeight="1">
      <c r="A99" s="1268"/>
      <c r="B99" s="503" t="s">
        <v>207</v>
      </c>
      <c r="C99" s="283">
        <v>30</v>
      </c>
      <c r="D99" s="527"/>
      <c r="E99" s="527"/>
      <c r="F99" s="527"/>
      <c r="G99" s="527"/>
      <c r="H99" s="527"/>
      <c r="I99" s="527"/>
      <c r="J99" s="527"/>
      <c r="K99" s="527"/>
      <c r="L99" s="529"/>
    </row>
    <row r="100" spans="1:12" s="1" customFormat="1" ht="12.75" customHeight="1" thickBot="1">
      <c r="A100" s="1269"/>
      <c r="B100" s="505"/>
      <c r="C100" s="509" t="str">
        <f>"S23="&amp;DEC2HEX((C98-1) + (INT(C99/10) -1)*8,2)</f>
        <v>S23=11</v>
      </c>
      <c r="D100" s="530"/>
      <c r="E100" s="530"/>
      <c r="F100" s="530"/>
      <c r="G100" s="530"/>
      <c r="H100" s="530"/>
      <c r="I100" s="530"/>
      <c r="J100" s="530"/>
      <c r="K100" s="530"/>
      <c r="L100" s="533"/>
    </row>
    <row r="101" spans="1:12" ht="12.75" customHeight="1" thickBot="1">
      <c r="A101" s="517"/>
      <c r="B101" s="511"/>
      <c r="C101" s="518"/>
      <c r="D101" s="511"/>
      <c r="E101" s="511"/>
      <c r="F101" s="511"/>
      <c r="G101" s="511"/>
      <c r="H101" s="511"/>
      <c r="I101" s="511"/>
      <c r="J101" s="511"/>
      <c r="K101" s="511"/>
      <c r="L101" s="511"/>
    </row>
    <row r="102" spans="1:12" s="1" customFormat="1" ht="12.75" customHeight="1">
      <c r="A102" s="1260" t="s">
        <v>208</v>
      </c>
      <c r="B102" s="500"/>
      <c r="C102" s="361"/>
      <c r="D102" s="500"/>
      <c r="E102" s="500"/>
      <c r="F102" s="524"/>
      <c r="G102" s="524"/>
      <c r="H102" s="524"/>
      <c r="I102" s="524"/>
      <c r="J102" s="524"/>
      <c r="K102" s="524"/>
      <c r="L102" s="525"/>
    </row>
    <row r="103" spans="1:12" s="1" customFormat="1" ht="12.75" customHeight="1">
      <c r="A103" s="1261"/>
      <c r="B103" s="503" t="s">
        <v>209</v>
      </c>
      <c r="C103" s="283">
        <v>0</v>
      </c>
      <c r="D103" s="475" t="s">
        <v>156</v>
      </c>
      <c r="E103" s="475"/>
      <c r="F103" s="527"/>
      <c r="G103" s="527"/>
      <c r="H103" s="527"/>
      <c r="I103" s="527"/>
      <c r="J103" s="527"/>
      <c r="K103" s="527"/>
      <c r="L103" s="529"/>
    </row>
    <row r="104" spans="1:12" s="1" customFormat="1" ht="12.75" customHeight="1" thickBot="1">
      <c r="A104" s="1262"/>
      <c r="B104" s="505"/>
      <c r="C104" s="328" t="str">
        <f>"S24="&amp;DEC2HEX( C103,2)</f>
        <v>S24=00</v>
      </c>
      <c r="D104" s="509"/>
      <c r="E104" s="509"/>
      <c r="F104" s="530"/>
      <c r="G104" s="530"/>
      <c r="H104" s="530"/>
      <c r="I104" s="530"/>
      <c r="J104" s="530"/>
      <c r="K104" s="530"/>
      <c r="L104" s="533"/>
    </row>
    <row r="105" spans="1:12" ht="12.75" customHeight="1" thickBot="1">
      <c r="A105" s="519"/>
      <c r="C105" s="475"/>
      <c r="D105" s="475"/>
      <c r="E105" s="475"/>
      <c r="L105" s="520"/>
    </row>
    <row r="106" spans="1:12" s="1" customFormat="1" ht="12.75" customHeight="1">
      <c r="A106" s="1267" t="s">
        <v>484</v>
      </c>
      <c r="B106" s="542"/>
      <c r="C106" s="361"/>
      <c r="D106" s="524"/>
      <c r="E106" s="524"/>
      <c r="F106" s="524"/>
      <c r="G106" s="524"/>
      <c r="H106" s="524"/>
      <c r="I106" s="546"/>
      <c r="J106" s="524"/>
      <c r="K106" s="547"/>
      <c r="L106" s="525"/>
    </row>
    <row r="107" spans="1:12" s="1" customFormat="1" ht="12.75" customHeight="1">
      <c r="A107" s="1268"/>
      <c r="B107" s="515"/>
      <c r="C107" s="323">
        <v>0</v>
      </c>
      <c r="D107" s="527"/>
      <c r="E107" s="527"/>
      <c r="F107" s="527"/>
      <c r="G107" s="527"/>
      <c r="H107" s="527"/>
      <c r="I107" s="526"/>
      <c r="J107" s="527"/>
      <c r="K107" s="528"/>
      <c r="L107" s="529"/>
    </row>
    <row r="108" spans="1:12" s="1" customFormat="1" ht="12.75" customHeight="1" thickBot="1">
      <c r="A108" s="1269"/>
      <c r="B108" s="543"/>
      <c r="C108" s="369" t="str">
        <f>"S25=00"</f>
        <v>S25=00</v>
      </c>
      <c r="D108" s="530"/>
      <c r="E108" s="530"/>
      <c r="F108" s="530"/>
      <c r="G108" s="530"/>
      <c r="H108" s="530"/>
      <c r="I108" s="530"/>
      <c r="J108" s="530"/>
      <c r="K108" s="530"/>
      <c r="L108" s="533"/>
    </row>
    <row r="109" spans="1:12" ht="12.75" customHeight="1" thickBot="1">
      <c r="A109" s="521"/>
      <c r="B109" s="521"/>
      <c r="C109" s="521"/>
      <c r="D109" s="521"/>
      <c r="E109" s="521"/>
      <c r="F109" s="521"/>
      <c r="G109" s="521"/>
      <c r="H109" s="521"/>
      <c r="I109" s="521"/>
      <c r="J109" s="521"/>
    </row>
    <row r="110" spans="1:12" s="1" customFormat="1" ht="12.75" customHeight="1">
      <c r="A110" s="1260" t="s">
        <v>223</v>
      </c>
      <c r="B110" s="500"/>
      <c r="C110" s="500"/>
      <c r="D110" s="500"/>
      <c r="E110" s="500"/>
      <c r="F110" s="500"/>
      <c r="G110" s="500"/>
      <c r="H110" s="500"/>
      <c r="I110" s="500"/>
      <c r="J110" s="500"/>
      <c r="K110" s="500"/>
      <c r="L110" s="501"/>
    </row>
    <row r="111" spans="1:12" s="1" customFormat="1" ht="12.75" customHeight="1">
      <c r="A111" s="1261"/>
      <c r="B111" s="3" t="s">
        <v>362</v>
      </c>
      <c r="C111" s="381">
        <v>0</v>
      </c>
      <c r="D111" s="541"/>
      <c r="E111" s="541"/>
      <c r="F111" s="541"/>
      <c r="G111" s="541"/>
      <c r="H111" s="541"/>
      <c r="I111" s="541"/>
      <c r="J111" s="154"/>
      <c r="K111" s="154"/>
      <c r="L111" s="520"/>
    </row>
    <row r="112" spans="1:12" s="1" customFormat="1" ht="12.75" customHeight="1">
      <c r="A112" s="1261"/>
      <c r="B112" s="503" t="s">
        <v>363</v>
      </c>
      <c r="C112" s="283">
        <v>0</v>
      </c>
      <c r="D112" s="527"/>
      <c r="E112" s="527"/>
      <c r="F112" s="527"/>
      <c r="G112" s="527"/>
      <c r="H112" s="527"/>
      <c r="I112" s="527"/>
      <c r="J112" s="527"/>
      <c r="K112" s="527"/>
      <c r="L112" s="529"/>
    </row>
    <row r="113" spans="1:12" s="1" customFormat="1" ht="12.75" customHeight="1">
      <c r="A113" s="1261"/>
      <c r="B113" s="503" t="s">
        <v>364</v>
      </c>
      <c r="C113" s="283">
        <v>0</v>
      </c>
      <c r="D113" s="527"/>
      <c r="E113" s="527"/>
      <c r="F113" s="527"/>
      <c r="G113" s="527"/>
      <c r="H113" s="527"/>
      <c r="I113" s="527"/>
      <c r="J113" s="527"/>
      <c r="K113" s="527"/>
      <c r="L113" s="529"/>
    </row>
    <row r="114" spans="1:12" s="1" customFormat="1" ht="12.75" customHeight="1">
      <c r="A114" s="1261"/>
      <c r="B114" s="503" t="s">
        <v>365</v>
      </c>
      <c r="C114" s="283">
        <v>0</v>
      </c>
      <c r="D114" s="527"/>
      <c r="E114" s="527"/>
      <c r="F114" s="527"/>
      <c r="G114" s="527"/>
      <c r="H114" s="527"/>
      <c r="I114" s="527"/>
      <c r="J114" s="527"/>
      <c r="K114" s="527"/>
      <c r="L114" s="529"/>
    </row>
    <row r="115" spans="1:12" s="1" customFormat="1" ht="12.75" customHeight="1">
      <c r="A115" s="1261"/>
      <c r="B115" s="503" t="s">
        <v>286</v>
      </c>
      <c r="C115" s="540">
        <v>0</v>
      </c>
      <c r="D115" s="527"/>
      <c r="E115" s="527"/>
      <c r="F115" s="527"/>
      <c r="G115" s="527"/>
      <c r="H115" s="527"/>
      <c r="I115" s="527"/>
      <c r="J115" s="527"/>
      <c r="K115" s="527"/>
      <c r="L115" s="529"/>
    </row>
    <row r="116" spans="1:12" s="1" customFormat="1" ht="12.75" customHeight="1">
      <c r="A116" s="1261"/>
      <c r="B116" s="511" t="s">
        <v>366</v>
      </c>
      <c r="C116" s="381">
        <v>0</v>
      </c>
      <c r="D116" s="527"/>
      <c r="E116" s="539"/>
      <c r="F116" s="539"/>
      <c r="G116" s="539"/>
      <c r="H116" s="539"/>
      <c r="I116" s="539"/>
      <c r="J116" s="539"/>
      <c r="K116" s="539"/>
      <c r="L116" s="529"/>
    </row>
    <row r="117" spans="1:12" s="1" customFormat="1" ht="12.75" customHeight="1">
      <c r="A117" s="1261"/>
      <c r="B117" s="511" t="s">
        <v>271</v>
      </c>
      <c r="C117" s="381">
        <v>0</v>
      </c>
      <c r="D117" s="527"/>
      <c r="E117" s="539"/>
      <c r="F117" s="539"/>
      <c r="G117" s="539"/>
      <c r="H117" s="539"/>
      <c r="I117" s="539"/>
      <c r="J117" s="539"/>
      <c r="K117" s="539"/>
      <c r="L117" s="529"/>
    </row>
    <row r="118" spans="1:12" s="1" customFormat="1" ht="12.75" customHeight="1">
      <c r="A118" s="1261"/>
      <c r="B118" s="511" t="s">
        <v>271</v>
      </c>
      <c r="C118" s="381">
        <v>0</v>
      </c>
      <c r="D118" s="527"/>
      <c r="E118" s="539"/>
      <c r="F118" s="539"/>
      <c r="G118" s="539"/>
      <c r="H118" s="539"/>
      <c r="I118" s="539"/>
      <c r="J118" s="539"/>
      <c r="K118" s="539"/>
      <c r="L118" s="529"/>
    </row>
    <row r="119" spans="1:12" s="1" customFormat="1" ht="12.75" customHeight="1" thickBot="1">
      <c r="A119" s="1262"/>
      <c r="B119" s="538"/>
      <c r="C119" s="497" t="str">
        <f>"S26="&amp;(BIN2HEX((C118&amp;C117&amp;C116&amp;C115&amp;C114&amp;C113&amp;C112&amp;C111),2))</f>
        <v>S26=00</v>
      </c>
      <c r="D119" s="530"/>
      <c r="E119" s="530"/>
      <c r="F119" s="530"/>
      <c r="G119" s="530"/>
      <c r="H119" s="530"/>
      <c r="I119" s="530"/>
      <c r="J119" s="530"/>
      <c r="K119" s="530"/>
      <c r="L119" s="533"/>
    </row>
    <row r="120" spans="1:12" ht="12.75" customHeight="1" thickBot="1">
      <c r="A120" s="511"/>
      <c r="C120" s="154"/>
      <c r="D120" s="511"/>
      <c r="E120" s="511"/>
      <c r="F120" s="511"/>
      <c r="G120" s="511"/>
      <c r="H120" s="511"/>
      <c r="I120" s="511"/>
      <c r="J120" s="511"/>
      <c r="K120" s="511"/>
      <c r="L120" s="511"/>
    </row>
    <row r="121" spans="1:12" s="1" customFormat="1" ht="12.75" customHeight="1">
      <c r="A121" s="1260" t="s">
        <v>228</v>
      </c>
      <c r="B121" s="500"/>
      <c r="C121" s="534"/>
      <c r="D121" s="524"/>
      <c r="E121" s="524"/>
      <c r="F121" s="524"/>
      <c r="G121" s="524"/>
      <c r="H121" s="524"/>
      <c r="I121" s="524"/>
      <c r="J121" s="524"/>
      <c r="K121" s="524"/>
      <c r="L121" s="525"/>
    </row>
    <row r="122" spans="1:12" s="1" customFormat="1" ht="12.75" customHeight="1">
      <c r="A122" s="1261"/>
      <c r="B122" s="516" t="s">
        <v>229</v>
      </c>
      <c r="C122" s="390">
        <v>1</v>
      </c>
      <c r="D122" s="526"/>
      <c r="E122" s="526"/>
      <c r="F122" s="526"/>
      <c r="G122" s="526"/>
      <c r="H122" s="526"/>
      <c r="I122" s="526"/>
      <c r="J122" s="527"/>
      <c r="K122" s="528"/>
      <c r="L122" s="529"/>
    </row>
    <row r="123" spans="1:12" s="1" customFormat="1" ht="12.75" customHeight="1">
      <c r="A123" s="1261"/>
      <c r="B123" s="535" t="s">
        <v>242</v>
      </c>
      <c r="C123" s="390">
        <v>9</v>
      </c>
      <c r="D123" s="526"/>
      <c r="E123" s="526"/>
      <c r="F123" s="526"/>
      <c r="G123" s="526"/>
      <c r="H123" s="526"/>
      <c r="I123" s="526"/>
      <c r="J123" s="527"/>
      <c r="K123" s="528"/>
      <c r="L123" s="529"/>
    </row>
    <row r="124" spans="1:12" s="1" customFormat="1" ht="12.75" customHeight="1" thickBot="1">
      <c r="A124" s="1262"/>
      <c r="B124" s="536"/>
      <c r="C124" s="537" t="str">
        <f>"S27="&amp;DEC2HEX(C122,1)&amp;DEC2HEX(C123,1)</f>
        <v>S27=19</v>
      </c>
      <c r="D124" s="530"/>
      <c r="E124" s="530"/>
      <c r="F124" s="530"/>
      <c r="G124" s="530"/>
      <c r="H124" s="530"/>
      <c r="I124" s="531"/>
      <c r="J124" s="530"/>
      <c r="K124" s="532"/>
      <c r="L124" s="533"/>
    </row>
    <row r="125" spans="1:12" ht="12.75" customHeight="1" thickBot="1"/>
    <row r="126" spans="1:12" s="1" customFormat="1" ht="12.75" customHeight="1">
      <c r="A126" s="1260" t="s">
        <v>485</v>
      </c>
      <c r="B126" s="500"/>
      <c r="C126" s="500"/>
      <c r="D126" s="500"/>
      <c r="E126" s="500"/>
      <c r="F126" s="500"/>
      <c r="G126" s="500"/>
      <c r="H126" s="500"/>
      <c r="I126" s="522" t="str">
        <f>C128&amp;D128&amp;E128&amp;F128 &amp;DEC2BIN( G128,4)</f>
        <v>00000000</v>
      </c>
      <c r="J126" s="500"/>
      <c r="K126" s="500"/>
      <c r="L126" s="501"/>
    </row>
    <row r="127" spans="1:12" s="1" customFormat="1" ht="12.75" customHeight="1">
      <c r="A127" s="1261"/>
      <c r="B127" s="503"/>
      <c r="C127" s="494" t="s">
        <v>140</v>
      </c>
      <c r="D127" s="494" t="s">
        <v>367</v>
      </c>
      <c r="E127" s="494" t="s">
        <v>368</v>
      </c>
      <c r="F127" s="494" t="s">
        <v>369</v>
      </c>
      <c r="G127" s="494" t="s">
        <v>370</v>
      </c>
      <c r="H127" s="494" t="s">
        <v>371</v>
      </c>
      <c r="I127" s="495" t="s">
        <v>372</v>
      </c>
      <c r="J127" s="494" t="s">
        <v>373</v>
      </c>
      <c r="K127" s="503"/>
      <c r="L127" s="523"/>
    </row>
    <row r="128" spans="1:12" s="1" customFormat="1" ht="12.75" customHeight="1">
      <c r="A128" s="1261"/>
      <c r="B128" s="503"/>
      <c r="C128" s="496" t="s">
        <v>374</v>
      </c>
      <c r="D128" s="496" t="s">
        <v>374</v>
      </c>
      <c r="E128" s="496">
        <v>0</v>
      </c>
      <c r="F128" s="496">
        <v>0</v>
      </c>
      <c r="G128" s="1263" t="s">
        <v>374</v>
      </c>
      <c r="H128" s="1264"/>
      <c r="I128" s="1264"/>
      <c r="J128" s="1265"/>
      <c r="K128" s="503"/>
      <c r="L128" s="520"/>
    </row>
    <row r="129" spans="1:12" s="1" customFormat="1" ht="12.75" customHeight="1" thickBot="1">
      <c r="A129" s="1262"/>
      <c r="B129" s="505"/>
      <c r="C129" s="1266" t="str">
        <f>"S28="&amp;(BIN2HEX(I126,2))</f>
        <v>S28=00</v>
      </c>
      <c r="D129" s="1266"/>
      <c r="E129" s="1266"/>
      <c r="F129" s="505"/>
      <c r="G129" s="505"/>
      <c r="H129" s="505"/>
      <c r="I129" s="505"/>
      <c r="J129" s="505"/>
      <c r="K129" s="505"/>
      <c r="L129" s="510"/>
    </row>
    <row r="130" spans="1:12"/>
  </sheetData>
  <mergeCells count="35">
    <mergeCell ref="A30:A38"/>
    <mergeCell ref="A97:A100"/>
    <mergeCell ref="A12:A14"/>
    <mergeCell ref="A73:A75"/>
    <mergeCell ref="C74:G74"/>
    <mergeCell ref="A40:A45"/>
    <mergeCell ref="C56:G56"/>
    <mergeCell ref="C58:G58"/>
    <mergeCell ref="C60:G60"/>
    <mergeCell ref="C62:G62"/>
    <mergeCell ref="C64:G64"/>
    <mergeCell ref="C66:G66"/>
    <mergeCell ref="C68:G68"/>
    <mergeCell ref="C70:G70"/>
    <mergeCell ref="A47:A52"/>
    <mergeCell ref="A25:A26"/>
    <mergeCell ref="G128:J128"/>
    <mergeCell ref="C129:E129"/>
    <mergeCell ref="A106:A108"/>
    <mergeCell ref="A77:A79"/>
    <mergeCell ref="A81:A83"/>
    <mergeCell ref="A85:A87"/>
    <mergeCell ref="A89:A91"/>
    <mergeCell ref="A93:A95"/>
    <mergeCell ref="A126:A129"/>
    <mergeCell ref="A121:A124"/>
    <mergeCell ref="A110:A119"/>
    <mergeCell ref="A102:A104"/>
    <mergeCell ref="C27:E27"/>
    <mergeCell ref="B5:L5"/>
    <mergeCell ref="A15:J15"/>
    <mergeCell ref="A17:A19"/>
    <mergeCell ref="E18:I19"/>
    <mergeCell ref="A21:A23"/>
    <mergeCell ref="A7:A10"/>
  </mergeCells>
  <conditionalFormatting sqref="D17:J17">
    <cfRule type="expression" dxfId="232" priority="3" stopIfTrue="1">
      <formula>$C$25=1</formula>
    </cfRule>
  </conditionalFormatting>
  <conditionalFormatting sqref="C22:C23">
    <cfRule type="expression" dxfId="231" priority="2" stopIfTrue="1">
      <formula>$C$21=0</formula>
    </cfRule>
  </conditionalFormatting>
  <conditionalFormatting sqref="C21:C22">
    <cfRule type="expression" dxfId="230" priority="1" stopIfTrue="1">
      <formula>$C$25=1</formula>
    </cfRule>
  </conditionalFormatting>
  <conditionalFormatting sqref="C23">
    <cfRule type="expression" dxfId="229" priority="5" stopIfTrue="1">
      <formula>$C$25=1</formula>
    </cfRule>
    <cfRule type="cellIs" priority="6" stopIfTrue="1" operator="greaterThan">
      <formula>$C$18 + $C$19 * $B$23/60</formula>
    </cfRule>
  </conditionalFormatting>
  <conditionalFormatting sqref="F48">
    <cfRule type="expression" dxfId="228" priority="7" stopIfTrue="1">
      <formula>$C$115=1</formula>
    </cfRule>
  </conditionalFormatting>
  <conditionalFormatting sqref="F52">
    <cfRule type="expression" dxfId="227" priority="8" stopIfTrue="1">
      <formula>$C$115=1</formula>
    </cfRule>
  </conditionalFormatting>
  <conditionalFormatting sqref="F49:F51">
    <cfRule type="expression" dxfId="226" priority="9" stopIfTrue="1">
      <formula>$C$115=1</formula>
    </cfRule>
  </conditionalFormatting>
  <conditionalFormatting sqref="I48:I51">
    <cfRule type="expression" dxfId="225" priority="10" stopIfTrue="1">
      <formula>$C$115=0</formula>
    </cfRule>
  </conditionalFormatting>
  <conditionalFormatting sqref="I52">
    <cfRule type="expression" dxfId="224" priority="11" stopIfTrue="1">
      <formula>$C$115=0</formula>
    </cfRule>
  </conditionalFormatting>
  <dataValidations count="13">
    <dataValidation type="whole" allowBlank="1" showInputMessage="1" showErrorMessage="1" sqref="C78" xr:uid="{CBBE07FD-89C6-415F-A0CD-0390EB5C8436}">
      <formula1>20</formula1>
      <formula2>512</formula2>
    </dataValidation>
    <dataValidation type="whole" allowBlank="1" showInputMessage="1" showErrorMessage="1" sqref="C103" xr:uid="{70EC21CE-7D9C-4CCA-8566-5CFAFCCAF6D0}">
      <formula1>0</formula1>
      <formula2>14</formula2>
    </dataValidation>
    <dataValidation type="decimal" allowBlank="1" showInputMessage="1" showErrorMessage="1" sqref="C51 F51" xr:uid="{2DEF3982-B17A-459A-A467-878EE6CBCD2B}">
      <formula1>0</formula1>
      <formula2>6.3</formula2>
    </dataValidation>
    <dataValidation type="whole" allowBlank="1" showInputMessage="1" showErrorMessage="1" sqref="C19" xr:uid="{9F1309DD-9962-4D57-990D-A853B0338824}">
      <formula1>0</formula1>
      <formula2>59</formula2>
    </dataValidation>
    <dataValidation type="decimal" allowBlank="1" showInputMessage="1" showErrorMessage="1" sqref="C8" xr:uid="{DF0C0361-760A-456E-B50E-0B76835FA1A6}">
      <formula1>0</formula1>
      <formula2>31</formula2>
    </dataValidation>
    <dataValidation type="whole" allowBlank="1" showInputMessage="1" showErrorMessage="1" sqref="C18" xr:uid="{6E3D41E5-2254-4CFD-B663-2AECC0E4198B}">
      <formula1>0</formula1>
      <formula2>23</formula2>
    </dataValidation>
    <dataValidation type="whole" allowBlank="1" showInputMessage="1" showErrorMessage="1" sqref="C13" xr:uid="{388B1F18-A1A8-43CA-8499-B5869B4164B4}">
      <formula1>0</formula1>
      <formula2>155</formula2>
    </dataValidation>
    <dataValidation type="whole" allowBlank="1" showInputMessage="1" showErrorMessage="1" sqref="C43 F43 I43" xr:uid="{D8CFDAD3-4D48-474B-8B01-9A7552C143E3}">
      <formula1>0</formula1>
      <formula2>15</formula2>
    </dataValidation>
    <dataValidation type="whole" allowBlank="1" showInputMessage="1" showErrorMessage="1" sqref="C44 F44 I44" xr:uid="{BCA052F7-83C3-4964-8FD0-7FD72A9369D2}">
      <formula1>0</formula1>
      <formula2>1023</formula2>
    </dataValidation>
    <dataValidation type="whole" allowBlank="1" showInputMessage="1" showErrorMessage="1" sqref="I51" xr:uid="{7B22F41B-5977-4970-99B6-63AE45035582}">
      <formula1>0</formula1>
      <formula2>63</formula2>
    </dataValidation>
    <dataValidation type="whole" allowBlank="1" showInputMessage="1" showErrorMessage="1" sqref="C122:C123" xr:uid="{2A413E01-FC28-4EB3-9782-6F97A94DF15B}">
      <formula1>0</formula1>
      <formula2>10</formula2>
    </dataValidation>
    <dataValidation type="whole" operator="greaterThan" allowBlank="1" showInputMessage="1" showErrorMessage="1" sqref="C23" xr:uid="{A773B0D7-FD68-4C30-91F6-1D7620C5D863}">
      <formula1>C18 + C19/60</formula1>
    </dataValidation>
    <dataValidation type="whole" allowBlank="1" showInputMessage="1" showErrorMessage="1" sqref="C111:C118 I49:I50 F49:F50 C41:C42 F41:F42 I41:I42 C49:C50 C32:C37 C9 C25:C26" xr:uid="{E44BC44F-C225-4C55-B3F6-03D0FE567934}">
      <formula1>0</formula1>
      <formula2>1</formula2>
    </dataValidation>
  </dataValidations>
  <pageMargins left="0.7" right="0.7" top="0.75" bottom="0.75" header="0.3" footer="0.3"/>
  <pageSetup paperSize="9" orientation="portrait" r:id="rId1"/>
  <ignoredErrors>
    <ignoredError sqref="C31" numberStoredAsText="1"/>
  </ignoredErrors>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46885-5F63-4D46-B2F0-A99E95903756}">
  <sheetPr codeName="Sheet4"/>
  <dimension ref="A1:IW999"/>
  <sheetViews>
    <sheetView zoomScaleNormal="100" workbookViewId="0">
      <selection activeCell="H1" sqref="H1"/>
    </sheetView>
  </sheetViews>
  <sheetFormatPr defaultColWidth="0" defaultRowHeight="13.2" zeroHeight="1"/>
  <cols>
    <col min="1" max="1" width="9.109375" style="41" customWidth="1"/>
    <col min="2" max="2" width="9.33203125" style="41" customWidth="1"/>
    <col min="3" max="3" width="9.5546875" style="41" customWidth="1"/>
    <col min="4" max="4" width="8.88671875" style="41" customWidth="1"/>
    <col min="5" max="5" width="8.6640625" style="41" customWidth="1"/>
    <col min="6" max="6" width="8.88671875" style="41" customWidth="1"/>
    <col min="7" max="7" width="6.44140625" style="42" customWidth="1"/>
    <col min="8" max="8" width="25.5546875" style="41" customWidth="1"/>
    <col min="9" max="9" width="11.88671875" style="41" customWidth="1"/>
    <col min="10" max="10" width="4.33203125" style="41" customWidth="1"/>
    <col min="11" max="11" width="5.5546875" style="41" customWidth="1"/>
    <col min="12" max="12" width="5.6640625" style="41" customWidth="1"/>
    <col min="13" max="13" width="6" style="41" customWidth="1"/>
    <col min="14" max="15" width="9.109375" style="41" customWidth="1"/>
    <col min="16" max="16" width="3.88671875" style="41" customWidth="1"/>
    <col min="17" max="17" width="6.44140625" style="41" customWidth="1"/>
    <col min="18" max="27" width="9.109375" style="41" customWidth="1"/>
    <col min="28" max="227" width="0" hidden="1" customWidth="1"/>
    <col min="228" max="228" width="2.5546875" hidden="1" customWidth="1"/>
    <col min="229" max="231" width="0" hidden="1" customWidth="1"/>
    <col min="232" max="233" width="2.5546875" hidden="1" customWidth="1"/>
    <col min="234" max="236" width="0" hidden="1" customWidth="1"/>
    <col min="237" max="238" width="2.5546875" hidden="1" customWidth="1"/>
    <col min="239" max="241" width="0" hidden="1" customWidth="1"/>
    <col min="242" max="243" width="2.5546875" hidden="1" customWidth="1"/>
    <col min="244" max="246" width="0" hidden="1" customWidth="1"/>
    <col min="247" max="248" width="2.5546875" hidden="1" customWidth="1"/>
    <col min="249" max="251" width="0" hidden="1" customWidth="1"/>
    <col min="252" max="253" width="2.5546875" hidden="1" customWidth="1"/>
    <col min="254" max="256" width="0" hidden="1" customWidth="1"/>
    <col min="257" max="257" width="2.5546875" hidden="1" customWidth="1"/>
  </cols>
  <sheetData>
    <row r="1" spans="1:27" s="139" customFormat="1" ht="23.25" customHeight="1" thickBot="1">
      <c r="A1" s="1282" t="s">
        <v>550</v>
      </c>
      <c r="B1" s="1283"/>
      <c r="C1" s="1283"/>
      <c r="D1" s="1283"/>
      <c r="E1" s="1283"/>
      <c r="F1" s="1283"/>
      <c r="G1" s="1284"/>
      <c r="H1" s="482" t="s">
        <v>1004</v>
      </c>
      <c r="I1" s="487"/>
      <c r="J1" s="487"/>
      <c r="K1" s="487"/>
      <c r="L1" s="487"/>
      <c r="M1" s="487"/>
      <c r="N1" s="487"/>
      <c r="O1" s="487"/>
      <c r="P1" s="488"/>
      <c r="Q1" s="488"/>
      <c r="R1" s="488"/>
      <c r="S1" s="488"/>
      <c r="T1" s="488"/>
      <c r="U1" s="488"/>
      <c r="V1" s="488"/>
      <c r="W1" s="489"/>
      <c r="X1" s="489"/>
      <c r="Y1" s="489"/>
      <c r="Z1" s="489"/>
      <c r="AA1" s="490"/>
    </row>
    <row r="2" spans="1:27" s="4" customFormat="1" ht="12.9" customHeight="1" thickBot="1">
      <c r="A2" s="1285" t="s">
        <v>258</v>
      </c>
      <c r="B2" s="1286"/>
      <c r="C2" s="1286"/>
      <c r="D2" s="1286"/>
      <c r="E2" s="1286"/>
      <c r="F2" s="1287"/>
      <c r="G2" s="44"/>
      <c r="H2" s="135"/>
      <c r="I2" s="44"/>
      <c r="J2" s="9"/>
      <c r="K2" s="1133" t="str">
        <f>H16</f>
        <v>Contact Reason</v>
      </c>
      <c r="L2" s="483" t="s">
        <v>303</v>
      </c>
      <c r="M2" s="484"/>
      <c r="N2" s="484"/>
      <c r="O2" s="485"/>
      <c r="P2" s="486" t="str">
        <f>MID($C16,1,1)</f>
        <v>0</v>
      </c>
      <c r="Q2" s="12"/>
      <c r="R2" s="12"/>
      <c r="S2" s="10"/>
      <c r="W2" s="12"/>
    </row>
    <row r="3" spans="1:27" s="4" customFormat="1" ht="12.9" customHeight="1">
      <c r="A3" s="1288"/>
      <c r="B3" s="1289"/>
      <c r="C3" s="1289"/>
      <c r="D3" s="1289"/>
      <c r="E3" s="1289"/>
      <c r="F3" s="1290"/>
      <c r="G3" s="44"/>
      <c r="H3" s="44"/>
      <c r="I3" s="44"/>
      <c r="J3" s="9"/>
      <c r="K3" s="1133"/>
      <c r="L3" s="45" t="s">
        <v>172</v>
      </c>
      <c r="M3" s="46"/>
      <c r="N3" s="46"/>
      <c r="O3" s="47"/>
      <c r="P3" s="11" t="str">
        <f>MID($C16,2,1)</f>
        <v>0</v>
      </c>
      <c r="Q3" s="12"/>
      <c r="R3" s="1135" t="s">
        <v>1</v>
      </c>
      <c r="S3" s="1294"/>
      <c r="T3" s="1294"/>
      <c r="U3" s="1294"/>
      <c r="V3" s="1295"/>
      <c r="W3" s="1295"/>
      <c r="X3" s="1296"/>
    </row>
    <row r="4" spans="1:27" s="4" customFormat="1" ht="12.9" customHeight="1">
      <c r="A4" s="1288"/>
      <c r="B4" s="1289"/>
      <c r="C4" s="1289"/>
      <c r="D4" s="1289"/>
      <c r="E4" s="1289"/>
      <c r="F4" s="1290"/>
      <c r="G4" s="44"/>
      <c r="H4" s="44"/>
      <c r="I4" s="44"/>
      <c r="J4" s="9"/>
      <c r="K4" s="1133"/>
      <c r="L4" s="45" t="s">
        <v>173</v>
      </c>
      <c r="M4" s="46"/>
      <c r="N4" s="46"/>
      <c r="O4" s="47"/>
      <c r="P4" s="11" t="str">
        <f>MID($C16,3,1)</f>
        <v>0</v>
      </c>
      <c r="R4" s="1297"/>
      <c r="S4" s="1298"/>
      <c r="T4" s="1298"/>
      <c r="U4" s="1298"/>
      <c r="V4" s="1299"/>
      <c r="W4" s="1299"/>
      <c r="X4" s="1300"/>
    </row>
    <row r="5" spans="1:27" s="4" customFormat="1" ht="12.9" customHeight="1" thickBot="1">
      <c r="A5" s="1288"/>
      <c r="B5" s="1289"/>
      <c r="C5" s="1289"/>
      <c r="D5" s="1289"/>
      <c r="E5" s="1289"/>
      <c r="F5" s="1290"/>
      <c r="G5" s="44"/>
      <c r="H5" s="44"/>
      <c r="I5" s="44"/>
      <c r="J5" s="9"/>
      <c r="K5" s="1133"/>
      <c r="L5" s="45" t="s">
        <v>174</v>
      </c>
      <c r="M5" s="46"/>
      <c r="N5" s="46"/>
      <c r="O5" s="47"/>
      <c r="P5" s="11" t="str">
        <f>MID($C16,4,1)</f>
        <v>0</v>
      </c>
      <c r="R5" s="1301"/>
      <c r="S5" s="1302"/>
      <c r="T5" s="1302"/>
      <c r="U5" s="1302"/>
      <c r="V5" s="1303"/>
      <c r="W5" s="1303"/>
      <c r="X5" s="1304"/>
    </row>
    <row r="6" spans="1:27" s="4" customFormat="1" ht="12.9" customHeight="1">
      <c r="A6" s="1288"/>
      <c r="B6" s="1289"/>
      <c r="C6" s="1289"/>
      <c r="D6" s="1289"/>
      <c r="E6" s="1289"/>
      <c r="F6" s="1290"/>
      <c r="G6" s="44"/>
      <c r="H6" s="44"/>
      <c r="I6" s="44"/>
      <c r="K6" s="1133"/>
      <c r="L6" s="45" t="s">
        <v>177</v>
      </c>
      <c r="M6" s="46"/>
      <c r="N6" s="46"/>
      <c r="O6" s="47"/>
      <c r="P6" s="11" t="str">
        <f>MID($C16,5,1)</f>
        <v>0</v>
      </c>
      <c r="R6" s="12" t="s">
        <v>240</v>
      </c>
      <c r="S6" s="10"/>
    </row>
    <row r="7" spans="1:27" s="4" customFormat="1" ht="12.9" customHeight="1">
      <c r="A7" s="1288"/>
      <c r="B7" s="1289"/>
      <c r="C7" s="1289"/>
      <c r="D7" s="1289"/>
      <c r="E7" s="1289"/>
      <c r="F7" s="1290"/>
      <c r="G7" s="44"/>
      <c r="I7" s="44"/>
      <c r="K7" s="1133"/>
      <c r="L7" s="45" t="s">
        <v>175</v>
      </c>
      <c r="M7" s="46"/>
      <c r="N7" s="46"/>
      <c r="O7" s="47"/>
      <c r="P7" s="11" t="str">
        <f>MID($C16,6,1)</f>
        <v>0</v>
      </c>
      <c r="R7" s="10" t="s">
        <v>479</v>
      </c>
      <c r="S7" s="434" t="s">
        <v>375</v>
      </c>
      <c r="T7" s="134"/>
      <c r="U7" s="134"/>
      <c r="V7" s="134"/>
      <c r="W7" s="134"/>
      <c r="X7" s="134"/>
      <c r="Y7" s="134"/>
      <c r="Z7" s="134"/>
      <c r="AA7" s="134"/>
    </row>
    <row r="8" spans="1:27" s="4" customFormat="1" ht="12.9" customHeight="1" thickBot="1">
      <c r="A8" s="1288"/>
      <c r="B8" s="1289"/>
      <c r="C8" s="1289"/>
      <c r="D8" s="1289"/>
      <c r="E8" s="1289"/>
      <c r="F8" s="1290"/>
      <c r="G8" s="44"/>
      <c r="H8" s="44"/>
      <c r="I8" s="44"/>
      <c r="K8" s="1133"/>
      <c r="L8" s="45" t="s">
        <v>176</v>
      </c>
      <c r="M8" s="46"/>
      <c r="N8" s="46"/>
      <c r="O8" s="47"/>
      <c r="P8" s="11" t="str">
        <f>MID($C16,7,1)</f>
        <v>0</v>
      </c>
      <c r="R8" s="10" t="s">
        <v>479</v>
      </c>
      <c r="S8" s="135" t="s">
        <v>376</v>
      </c>
      <c r="T8" s="135"/>
      <c r="U8" s="135"/>
      <c r="V8" s="135"/>
      <c r="W8" s="135"/>
      <c r="X8" s="135"/>
      <c r="Y8" s="135"/>
      <c r="Z8" s="135"/>
      <c r="AA8" s="135"/>
    </row>
    <row r="9" spans="1:27" s="4" customFormat="1" ht="12.9" customHeight="1" thickBot="1">
      <c r="A9" s="1288"/>
      <c r="B9" s="1289"/>
      <c r="C9" s="1289"/>
      <c r="D9" s="1289"/>
      <c r="E9" s="1289"/>
      <c r="F9" s="1290"/>
      <c r="G9" s="481">
        <v>1</v>
      </c>
      <c r="H9" s="480" t="s">
        <v>162</v>
      </c>
      <c r="K9" s="1134"/>
      <c r="L9" s="45" t="s">
        <v>186</v>
      </c>
      <c r="M9" s="46"/>
      <c r="N9" s="46"/>
      <c r="O9" s="47"/>
      <c r="P9" s="11" t="str">
        <f>MID($C16,8,1)</f>
        <v>1</v>
      </c>
      <c r="R9" s="10" t="s">
        <v>479</v>
      </c>
      <c r="S9" s="135" t="s">
        <v>377</v>
      </c>
      <c r="T9" s="135"/>
      <c r="U9" s="135"/>
      <c r="V9" s="135"/>
      <c r="W9" s="135"/>
      <c r="X9" s="135"/>
      <c r="Y9" s="135"/>
      <c r="Z9" s="135"/>
      <c r="AA9" s="135"/>
    </row>
    <row r="10" spans="1:27" s="4" customFormat="1" ht="12.9" customHeight="1">
      <c r="A10" s="1288"/>
      <c r="B10" s="1289"/>
      <c r="C10" s="1289"/>
      <c r="D10" s="1289"/>
      <c r="E10" s="1289"/>
      <c r="F10" s="1290"/>
      <c r="G10" s="479"/>
      <c r="H10" s="438"/>
      <c r="I10" s="13"/>
      <c r="J10" s="13"/>
      <c r="K10" s="77"/>
      <c r="L10" s="14"/>
      <c r="M10" s="14"/>
      <c r="N10" s="14"/>
      <c r="O10" s="14"/>
      <c r="P10" s="14"/>
      <c r="R10" s="10" t="s">
        <v>479</v>
      </c>
      <c r="S10" s="135" t="s">
        <v>378</v>
      </c>
      <c r="T10" s="135"/>
      <c r="U10" s="135"/>
      <c r="V10" s="135"/>
      <c r="W10" s="135"/>
      <c r="X10" s="135"/>
      <c r="Y10" s="135"/>
      <c r="Z10" s="135"/>
      <c r="AA10" s="135"/>
    </row>
    <row r="11" spans="1:27" s="4" customFormat="1" ht="12.9" customHeight="1" thickBot="1">
      <c r="A11" s="1291"/>
      <c r="B11" s="1292"/>
      <c r="C11" s="1292"/>
      <c r="D11" s="1292"/>
      <c r="E11" s="1292"/>
      <c r="F11" s="1293"/>
      <c r="G11" s="15"/>
      <c r="K11" s="1132" t="str">
        <f>H17</f>
        <v>Alarm/ Status</v>
      </c>
      <c r="L11" s="45" t="s">
        <v>178</v>
      </c>
      <c r="M11" s="46"/>
      <c r="N11" s="46"/>
      <c r="O11" s="47"/>
      <c r="P11" s="11" t="str">
        <f>MID($C17,1,1)</f>
        <v>1</v>
      </c>
      <c r="Q11" s="12"/>
      <c r="R11" s="10" t="s">
        <v>479</v>
      </c>
      <c r="S11" s="136" t="s">
        <v>379</v>
      </c>
      <c r="T11" s="136"/>
      <c r="U11" s="136"/>
      <c r="V11" s="136"/>
      <c r="W11" s="136"/>
      <c r="X11" s="136"/>
      <c r="Y11" s="136"/>
      <c r="Z11" s="136"/>
      <c r="AA11" s="136"/>
    </row>
    <row r="12" spans="1:27" s="4" customFormat="1" ht="12.9" customHeight="1">
      <c r="A12" s="76"/>
      <c r="B12" s="16"/>
      <c r="D12" s="16"/>
      <c r="E12" s="16"/>
      <c r="F12" s="16"/>
      <c r="G12" s="449" t="s">
        <v>141</v>
      </c>
      <c r="K12" s="1133"/>
      <c r="L12" s="45" t="s">
        <v>179</v>
      </c>
      <c r="M12" s="46"/>
      <c r="N12" s="46"/>
      <c r="O12" s="47"/>
      <c r="P12" s="11" t="str">
        <f>MID($C17,2,1)</f>
        <v>0</v>
      </c>
      <c r="Q12" s="18"/>
      <c r="R12" s="10" t="s">
        <v>479</v>
      </c>
      <c r="S12" s="135" t="s">
        <v>380</v>
      </c>
      <c r="T12" s="135"/>
      <c r="U12" s="135"/>
      <c r="V12" s="135"/>
      <c r="W12" s="135"/>
      <c r="X12" s="135"/>
      <c r="Y12" s="135"/>
      <c r="Z12" s="135"/>
      <c r="AA12" s="135"/>
    </row>
    <row r="13" spans="1:27" s="4" customFormat="1" ht="12.9" customHeight="1">
      <c r="A13" s="10" t="str">
        <f t="shared" ref="A13:A29" si="0">MID($H$1,$G$9+2*G13,2)</f>
        <v>02</v>
      </c>
      <c r="B13" s="452" t="str">
        <f t="shared" ref="B13:B29" si="1">HEX2BIN(A13,8)</f>
        <v>00000010</v>
      </c>
      <c r="C13" s="451">
        <f>HEX2DEC(A13)</f>
        <v>2</v>
      </c>
      <c r="D13" s="453"/>
      <c r="E13" s="453"/>
      <c r="F13" s="453"/>
      <c r="G13" s="449">
        <v>0</v>
      </c>
      <c r="H13" s="269" t="s">
        <v>142</v>
      </c>
      <c r="I13" s="21" t="str">
        <f>IF(C13=2,"TEK 586")</f>
        <v>TEK 586</v>
      </c>
      <c r="K13" s="1133"/>
      <c r="L13" s="45" t="s">
        <v>180</v>
      </c>
      <c r="M13" s="46"/>
      <c r="N13" s="46"/>
      <c r="O13" s="47"/>
      <c r="P13" s="11" t="str">
        <f>MID($C17,3,1)</f>
        <v>0</v>
      </c>
      <c r="Q13" s="18"/>
      <c r="R13" s="10"/>
      <c r="S13" s="393"/>
      <c r="T13" s="18"/>
      <c r="AA13" s="18"/>
    </row>
    <row r="14" spans="1:27" s="4" customFormat="1" ht="12.9" customHeight="1">
      <c r="A14" s="10" t="str">
        <f t="shared" si="0"/>
        <v>03</v>
      </c>
      <c r="B14" s="452" t="str">
        <f t="shared" si="1"/>
        <v>00000011</v>
      </c>
      <c r="C14" s="451" t="str">
        <f>BIN2DEC(I23) &amp; "." &amp;BIN2DEC( I22)</f>
        <v>3.0</v>
      </c>
      <c r="D14" s="453"/>
      <c r="E14" s="453"/>
      <c r="F14" s="453"/>
      <c r="G14" s="449">
        <v>1</v>
      </c>
      <c r="H14" s="269" t="s">
        <v>143</v>
      </c>
      <c r="I14" s="21" t="s">
        <v>381</v>
      </c>
      <c r="J14" s="23"/>
      <c r="K14" s="1133"/>
      <c r="L14" s="45" t="s">
        <v>305</v>
      </c>
      <c r="M14" s="46"/>
      <c r="N14" s="46"/>
      <c r="O14" s="47"/>
      <c r="P14" s="11" t="str">
        <f>MID($C17,4,1)</f>
        <v>0</v>
      </c>
      <c r="Q14" s="18"/>
      <c r="R14" s="18"/>
      <c r="S14" s="28"/>
      <c r="T14" s="168"/>
      <c r="AA14" s="18"/>
    </row>
    <row r="15" spans="1:27" s="4" customFormat="1" ht="12.9" customHeight="1">
      <c r="A15" s="10" t="str">
        <f t="shared" si="0"/>
        <v>16</v>
      </c>
      <c r="B15" s="452" t="str">
        <f t="shared" si="1"/>
        <v>00010110</v>
      </c>
      <c r="C15" s="451" t="str">
        <f>BIN2DEC(I25) &amp; "." &amp;BIN2DEC( I24)</f>
        <v>22.0</v>
      </c>
      <c r="D15" s="453"/>
      <c r="E15" s="453"/>
      <c r="F15" s="453"/>
      <c r="G15" s="449">
        <v>2</v>
      </c>
      <c r="H15" s="269" t="s">
        <v>168</v>
      </c>
      <c r="I15" s="21" t="str">
        <f>"FW "&amp; C15</f>
        <v>FW 22.0</v>
      </c>
      <c r="K15" s="1133"/>
      <c r="L15" s="45" t="s">
        <v>171</v>
      </c>
      <c r="M15" s="46"/>
      <c r="N15" s="46"/>
      <c r="O15" s="47"/>
      <c r="P15" s="11" t="str">
        <f>IF((IF(U15=1,(MID($C17,5,1)),1))=1,"0","1")</f>
        <v>1</v>
      </c>
      <c r="Q15" s="18"/>
      <c r="R15" s="439" t="s">
        <v>476</v>
      </c>
      <c r="S15" s="440"/>
      <c r="T15" s="440"/>
      <c r="U15" s="441">
        <v>1</v>
      </c>
      <c r="AA15" s="18"/>
    </row>
    <row r="16" spans="1:27" s="4" customFormat="1" ht="12.9" customHeight="1">
      <c r="A16" s="10" t="str">
        <f t="shared" si="0"/>
        <v>01</v>
      </c>
      <c r="B16" s="452" t="str">
        <f t="shared" si="1"/>
        <v>00000001</v>
      </c>
      <c r="C16" s="451" t="str">
        <f>HEX2BIN(A16,8)</f>
        <v>00000001</v>
      </c>
      <c r="D16" s="453"/>
      <c r="E16" s="453"/>
      <c r="F16" s="453"/>
      <c r="G16" s="449">
        <v>3</v>
      </c>
      <c r="H16" s="269" t="s">
        <v>144</v>
      </c>
      <c r="K16" s="1133"/>
      <c r="L16" s="45" t="s">
        <v>181</v>
      </c>
      <c r="M16" s="46"/>
      <c r="N16" s="46"/>
      <c r="O16" s="47"/>
      <c r="P16" s="11" t="str">
        <f>MID($C17,6,1)</f>
        <v>1</v>
      </c>
      <c r="Q16" s="18"/>
      <c r="R16" s="1323" t="s">
        <v>475</v>
      </c>
      <c r="S16" s="1323"/>
      <c r="T16" s="1323"/>
      <c r="U16" s="442">
        <v>1</v>
      </c>
      <c r="V16" s="83" t="s">
        <v>478</v>
      </c>
      <c r="W16" s="18"/>
      <c r="X16" s="18"/>
      <c r="Y16" s="18"/>
      <c r="Z16" s="18"/>
      <c r="AA16" s="18"/>
    </row>
    <row r="17" spans="1:27" s="4" customFormat="1" ht="12.9" customHeight="1">
      <c r="A17" s="10" t="str">
        <f t="shared" si="0"/>
        <v>85</v>
      </c>
      <c r="B17" s="452" t="str">
        <f t="shared" si="1"/>
        <v>10000101</v>
      </c>
      <c r="C17" s="451" t="str">
        <f>HEX2BIN(A17,8)</f>
        <v>10000101</v>
      </c>
      <c r="D17" s="453"/>
      <c r="E17" s="453"/>
      <c r="F17" s="453"/>
      <c r="G17" s="449">
        <v>4</v>
      </c>
      <c r="H17" s="269" t="s">
        <v>166</v>
      </c>
      <c r="K17" s="1133"/>
      <c r="L17" s="45" t="s">
        <v>182</v>
      </c>
      <c r="M17" s="46"/>
      <c r="N17" s="46"/>
      <c r="O17" s="47"/>
      <c r="P17" s="11" t="str">
        <f>MID($C17,7,1)</f>
        <v>0</v>
      </c>
      <c r="Q17" s="18"/>
      <c r="R17" s="1323" t="s">
        <v>477</v>
      </c>
      <c r="S17" s="1323"/>
      <c r="T17" s="1323"/>
      <c r="U17" s="442">
        <v>0</v>
      </c>
      <c r="V17" s="83"/>
      <c r="W17" s="26"/>
      <c r="X17" s="26"/>
      <c r="Y17" s="26"/>
      <c r="Z17" s="26"/>
      <c r="AA17" s="26"/>
    </row>
    <row r="18" spans="1:27" s="4" customFormat="1" ht="12.9" customHeight="1">
      <c r="A18" s="10" t="str">
        <f t="shared" si="0"/>
        <v>11</v>
      </c>
      <c r="B18" s="452" t="str">
        <f t="shared" si="1"/>
        <v>00010001</v>
      </c>
      <c r="C18" s="451">
        <f>HEX2DEC(A18)</f>
        <v>17</v>
      </c>
      <c r="D18" s="453"/>
      <c r="E18" s="453"/>
      <c r="F18" s="453"/>
      <c r="G18" s="449">
        <v>5</v>
      </c>
      <c r="H18" s="269" t="s">
        <v>306</v>
      </c>
      <c r="K18" s="1134"/>
      <c r="L18" s="45" t="s">
        <v>183</v>
      </c>
      <c r="M18" s="46"/>
      <c r="N18" s="46"/>
      <c r="O18" s="47"/>
      <c r="P18" s="11" t="str">
        <f>MID($C17,8,1)</f>
        <v>1</v>
      </c>
      <c r="S18" s="28"/>
      <c r="T18" s="28"/>
    </row>
    <row r="19" spans="1:27" s="4" customFormat="1" ht="12.9" customHeight="1" thickBot="1">
      <c r="A19" s="10" t="str">
        <f t="shared" si="0"/>
        <v>f8</v>
      </c>
      <c r="B19" s="452" t="str">
        <f t="shared" si="1"/>
        <v>11111000</v>
      </c>
      <c r="C19" s="451" t="str">
        <f xml:space="preserve"> ((BIN2DEC(RIGHT(B19,5)) +30)/10 ) &amp; " Volts"</f>
        <v>5.4 Volts</v>
      </c>
      <c r="D19" s="453"/>
      <c r="E19" s="453"/>
      <c r="F19" s="453"/>
      <c r="G19" s="449">
        <v>6</v>
      </c>
      <c r="H19" s="269" t="s">
        <v>159</v>
      </c>
      <c r="K19" s="78"/>
      <c r="L19" s="23"/>
      <c r="M19" s="23"/>
      <c r="N19" s="23"/>
      <c r="O19" s="23"/>
      <c r="P19" s="23"/>
      <c r="S19"/>
    </row>
    <row r="20" spans="1:27" s="4" customFormat="1" ht="12.9" customHeight="1">
      <c r="A20" s="10" t="str">
        <f t="shared" si="0"/>
        <v>08</v>
      </c>
      <c r="B20" s="452" t="str">
        <f t="shared" si="1"/>
        <v>00001000</v>
      </c>
      <c r="C20" s="1305" t="str">
        <f>"IMEI: " &amp;A20&amp;A21&amp;A22&amp;A23&amp;A24&amp;A25&amp;A26&amp;A27</f>
        <v>IMEI: 0868326028586451</v>
      </c>
      <c r="D20" s="1306"/>
      <c r="E20" s="1306"/>
      <c r="F20" s="1307"/>
      <c r="G20" s="449">
        <v>7</v>
      </c>
      <c r="H20" s="454" t="s">
        <v>139</v>
      </c>
      <c r="K20" s="1132" t="str">
        <f>H19</f>
        <v>Battery/Status</v>
      </c>
      <c r="L20" s="56" t="s">
        <v>185</v>
      </c>
      <c r="M20" s="57"/>
      <c r="N20" s="57"/>
      <c r="O20" s="58"/>
      <c r="P20" s="11" t="str">
        <f>MID($B19,1,1)</f>
        <v>1</v>
      </c>
    </row>
    <row r="21" spans="1:27" s="4" customFormat="1" ht="12.9" customHeight="1">
      <c r="A21" s="10" t="str">
        <f t="shared" si="0"/>
        <v>68</v>
      </c>
      <c r="B21" s="452" t="str">
        <f t="shared" si="1"/>
        <v>01101000</v>
      </c>
      <c r="C21" s="1308"/>
      <c r="D21" s="1309"/>
      <c r="E21" s="1309"/>
      <c r="F21" s="1310"/>
      <c r="G21" s="449">
        <v>8</v>
      </c>
      <c r="H21" s="455"/>
      <c r="I21" s="28"/>
      <c r="J21" s="28"/>
      <c r="K21" s="1133"/>
      <c r="L21" s="45" t="s">
        <v>382</v>
      </c>
      <c r="M21" s="46"/>
      <c r="N21" s="46"/>
      <c r="O21" s="47"/>
      <c r="P21" s="11" t="str">
        <f>MID($B19,2,1)</f>
        <v>1</v>
      </c>
    </row>
    <row r="22" spans="1:27" s="4" customFormat="1" ht="12.9" customHeight="1">
      <c r="A22" s="10" t="str">
        <f t="shared" si="0"/>
        <v>32</v>
      </c>
      <c r="B22" s="452" t="str">
        <f t="shared" si="1"/>
        <v>00110010</v>
      </c>
      <c r="C22" s="1308"/>
      <c r="D22" s="1309"/>
      <c r="E22" s="1309"/>
      <c r="F22" s="1310"/>
      <c r="G22" s="449">
        <v>9</v>
      </c>
      <c r="H22" s="455"/>
      <c r="I22" s="28" t="str">
        <f>LEFT(B14,5)</f>
        <v>00000</v>
      </c>
      <c r="J22" s="28"/>
      <c r="K22" s="1133"/>
      <c r="L22" s="45" t="s">
        <v>184</v>
      </c>
      <c r="M22" s="46"/>
      <c r="N22" s="46"/>
      <c r="O22" s="47"/>
      <c r="P22" s="11" t="str">
        <f>MID($B19,3,1)</f>
        <v>1</v>
      </c>
    </row>
    <row r="23" spans="1:27" s="4" customFormat="1" ht="12.9" customHeight="1">
      <c r="A23" s="10" t="str">
        <f t="shared" si="0"/>
        <v>60</v>
      </c>
      <c r="B23" s="452" t="str">
        <f t="shared" si="1"/>
        <v>01100000</v>
      </c>
      <c r="C23" s="1308"/>
      <c r="D23" s="1309"/>
      <c r="E23" s="1309"/>
      <c r="F23" s="1310"/>
      <c r="G23" s="449">
        <v>10</v>
      </c>
      <c r="H23" s="455"/>
      <c r="I23" s="28" t="str">
        <f>RIGHT(B14,3)</f>
        <v>011</v>
      </c>
      <c r="J23" s="28"/>
      <c r="K23" s="1133"/>
      <c r="L23" s="1314" t="s">
        <v>169</v>
      </c>
      <c r="M23" s="1315"/>
      <c r="N23" s="1315"/>
      <c r="O23" s="1316"/>
      <c r="P23" s="11" t="str">
        <f>MID($B19,4,1)</f>
        <v>1</v>
      </c>
    </row>
    <row r="24" spans="1:27" s="4" customFormat="1" ht="12.9" customHeight="1">
      <c r="A24" s="10" t="str">
        <f t="shared" si="0"/>
        <v>28</v>
      </c>
      <c r="B24" s="452" t="str">
        <f t="shared" si="1"/>
        <v>00101000</v>
      </c>
      <c r="C24" s="1308"/>
      <c r="D24" s="1309"/>
      <c r="E24" s="1309"/>
      <c r="F24" s="1310"/>
      <c r="G24" s="449">
        <v>11</v>
      </c>
      <c r="H24" s="455"/>
      <c r="I24" s="28" t="str">
        <f>LEFT(B15,3)</f>
        <v>000</v>
      </c>
      <c r="J24" s="28"/>
      <c r="K24" s="1133"/>
      <c r="L24" s="1317"/>
      <c r="M24" s="1318"/>
      <c r="N24" s="1318"/>
      <c r="O24" s="1319"/>
      <c r="P24" s="11" t="str">
        <f>MID($B19,5,1)</f>
        <v>1</v>
      </c>
    </row>
    <row r="25" spans="1:27" s="4" customFormat="1" ht="12.9" customHeight="1">
      <c r="A25" s="10" t="str">
        <f t="shared" si="0"/>
        <v>58</v>
      </c>
      <c r="B25" s="452" t="str">
        <f t="shared" si="1"/>
        <v>01011000</v>
      </c>
      <c r="C25" s="1308"/>
      <c r="D25" s="1309"/>
      <c r="E25" s="1309"/>
      <c r="F25" s="1310"/>
      <c r="G25" s="449">
        <v>12</v>
      </c>
      <c r="H25" s="455"/>
      <c r="I25" s="28" t="str">
        <f>RIGHT(B15,5)</f>
        <v>10110</v>
      </c>
      <c r="J25" s="28"/>
      <c r="K25" s="1133"/>
      <c r="L25" s="1317"/>
      <c r="M25" s="1318"/>
      <c r="N25" s="1318"/>
      <c r="O25" s="1319"/>
      <c r="P25" s="11" t="str">
        <f>MID($B19,6,1)</f>
        <v>0</v>
      </c>
    </row>
    <row r="26" spans="1:27" s="4" customFormat="1" ht="12.9" customHeight="1">
      <c r="A26" s="10" t="str">
        <f t="shared" si="0"/>
        <v>64</v>
      </c>
      <c r="B26" s="452" t="str">
        <f t="shared" si="1"/>
        <v>01100100</v>
      </c>
      <c r="C26" s="1308"/>
      <c r="D26" s="1309"/>
      <c r="E26" s="1309"/>
      <c r="F26" s="1310"/>
      <c r="G26" s="449">
        <v>13</v>
      </c>
      <c r="H26" s="455"/>
      <c r="I26" s="10"/>
      <c r="J26" s="10"/>
      <c r="K26" s="1133"/>
      <c r="L26" s="1317"/>
      <c r="M26" s="1318"/>
      <c r="N26" s="1318"/>
      <c r="O26" s="1319"/>
      <c r="P26" s="11" t="str">
        <f>MID($B19,7,1)</f>
        <v>0</v>
      </c>
    </row>
    <row r="27" spans="1:27" s="4" customFormat="1" ht="12.9" customHeight="1" thickBot="1">
      <c r="A27" s="10" t="str">
        <f t="shared" si="0"/>
        <v>51</v>
      </c>
      <c r="B27" s="452" t="str">
        <f t="shared" si="1"/>
        <v>01010001</v>
      </c>
      <c r="C27" s="1311"/>
      <c r="D27" s="1312"/>
      <c r="E27" s="1312"/>
      <c r="F27" s="1313"/>
      <c r="G27" s="449">
        <v>14</v>
      </c>
      <c r="H27" s="456"/>
      <c r="K27" s="1134"/>
      <c r="L27" s="1320"/>
      <c r="M27" s="1321"/>
      <c r="N27" s="1321"/>
      <c r="O27" s="1322"/>
      <c r="P27" s="11" t="str">
        <f>MID($B19,8,1)</f>
        <v>0</v>
      </c>
    </row>
    <row r="28" spans="1:27" s="4" customFormat="1" ht="12.9" customHeight="1">
      <c r="A28" s="10" t="str">
        <f t="shared" si="0"/>
        <v>04</v>
      </c>
      <c r="B28" s="452" t="str">
        <f t="shared" si="1"/>
        <v>00000100</v>
      </c>
      <c r="C28" s="475">
        <f>BIN2DEC(RIGHT(B28,6))</f>
        <v>4</v>
      </c>
      <c r="D28" s="472"/>
      <c r="E28" s="472"/>
      <c r="F28" s="472"/>
      <c r="G28" s="449">
        <v>15</v>
      </c>
      <c r="H28" s="457" t="s">
        <v>158</v>
      </c>
      <c r="I28" s="30" t="str">
        <f>IF(C28=2,"Message Valid",IF(C28=4,"Message Valid",IF(C28=6,"Message Valid",IF(C28=8,"Message Valid",IF(C28=16,"Message Valid",IF(C28=17,"Message Valid","Message Unsupported"))))))</f>
        <v>Message Valid</v>
      </c>
    </row>
    <row r="29" spans="1:27" s="4" customFormat="1" ht="12.9" customHeight="1" thickBot="1">
      <c r="A29" s="458" t="str">
        <f t="shared" si="0"/>
        <v>7b</v>
      </c>
      <c r="B29" s="459" t="str">
        <f t="shared" si="1"/>
        <v>01111011</v>
      </c>
      <c r="C29" s="472">
        <f>HEX2DEC(A29) +BIN2DEC(LEFT( B28,2)) *256</f>
        <v>123</v>
      </c>
      <c r="D29" s="472"/>
      <c r="E29" s="472"/>
      <c r="F29" s="472"/>
      <c r="G29" s="450">
        <v>16</v>
      </c>
      <c r="H29" s="460" t="s">
        <v>160</v>
      </c>
      <c r="I29" s="31"/>
      <c r="J29" s="31"/>
      <c r="K29" s="31"/>
      <c r="L29" s="31"/>
      <c r="M29" s="31"/>
      <c r="N29" s="31"/>
      <c r="O29" s="31"/>
      <c r="P29" s="31"/>
      <c r="Q29" s="31"/>
      <c r="R29" s="31"/>
      <c r="S29" s="31"/>
      <c r="T29" s="31"/>
      <c r="U29" s="31"/>
      <c r="V29" s="31"/>
      <c r="W29" s="31"/>
      <c r="X29" s="31"/>
      <c r="Y29" s="31"/>
      <c r="Z29" s="31"/>
      <c r="AA29" s="31"/>
    </row>
    <row r="30" spans="1:27" s="4" customFormat="1" ht="12.9" hidden="1" customHeight="1">
      <c r="A30" s="1277" t="s">
        <v>252</v>
      </c>
      <c r="B30" s="1278"/>
      <c r="C30" s="84"/>
      <c r="D30" s="84"/>
      <c r="E30" s="84"/>
      <c r="F30" s="84"/>
      <c r="G30" s="10" t="e">
        <f ca="1">FIND(",",A47,1)</f>
        <v>#VALUE!</v>
      </c>
      <c r="H30" s="85" t="s">
        <v>136</v>
      </c>
      <c r="I30" s="10"/>
      <c r="J30" s="10"/>
      <c r="K30" s="10"/>
      <c r="L30" s="10"/>
      <c r="M30" s="10"/>
      <c r="N30" s="10"/>
      <c r="O30" s="10"/>
      <c r="P30" s="10"/>
      <c r="Q30" s="10"/>
      <c r="R30" s="10"/>
      <c r="S30" s="10"/>
    </row>
    <row r="31" spans="1:27" s="4" customFormat="1" ht="12.9" hidden="1" customHeight="1">
      <c r="A31" s="1278"/>
      <c r="B31" s="1278"/>
      <c r="C31" s="83" t="e">
        <f ca="1">MID($A$47,G30+1,G31-G30-1)</f>
        <v>#VALUE!</v>
      </c>
      <c r="D31" s="83"/>
      <c r="E31" s="83"/>
      <c r="F31" s="83"/>
      <c r="G31" s="10" t="e">
        <f t="shared" ref="G31:G42" ca="1" si="2">FIND(",",$A$47,1+G30)</f>
        <v>#VALUE!</v>
      </c>
      <c r="H31" s="85" t="s">
        <v>251</v>
      </c>
      <c r="I31" s="10"/>
      <c r="J31" s="10"/>
      <c r="K31" s="10"/>
      <c r="L31" s="10"/>
      <c r="M31" s="10"/>
      <c r="N31" s="10"/>
      <c r="O31" s="10"/>
      <c r="P31" s="10"/>
      <c r="Q31" s="10"/>
      <c r="R31" s="10"/>
      <c r="S31" s="10"/>
      <c r="T31" s="10"/>
      <c r="U31" s="10"/>
      <c r="V31" s="10"/>
      <c r="W31" s="10"/>
      <c r="X31" s="10"/>
      <c r="Y31" s="10"/>
      <c r="Z31" s="10"/>
    </row>
    <row r="32" spans="1:27" s="4" customFormat="1" ht="12.9" hidden="1" customHeight="1">
      <c r="A32" s="1278"/>
      <c r="B32" s="1278"/>
      <c r="C32" s="83" t="e">
        <f ca="1">MID($A$47,G31+1,G32-G31-1)</f>
        <v>#VALUE!</v>
      </c>
      <c r="D32" s="83"/>
      <c r="E32" s="83"/>
      <c r="F32" s="83"/>
      <c r="G32" s="10" t="e">
        <f t="shared" ca="1" si="2"/>
        <v>#VALUE!</v>
      </c>
      <c r="H32" s="85" t="s">
        <v>125</v>
      </c>
      <c r="I32" s="10"/>
      <c r="J32" s="10"/>
      <c r="K32" s="10"/>
      <c r="L32" s="10"/>
      <c r="M32" s="10"/>
      <c r="N32" s="10"/>
      <c r="O32" s="10"/>
      <c r="P32" s="10"/>
      <c r="Q32" s="10"/>
      <c r="R32" s="10"/>
      <c r="S32" s="10"/>
      <c r="T32" s="10"/>
      <c r="U32" s="10"/>
      <c r="V32" s="10"/>
      <c r="W32" s="10"/>
      <c r="X32" s="10"/>
      <c r="Y32" s="10"/>
      <c r="Z32" s="10"/>
    </row>
    <row r="33" spans="1:26" s="4" customFormat="1" ht="12.9" hidden="1" customHeight="1">
      <c r="A33" s="1278"/>
      <c r="B33" s="1278"/>
      <c r="C33" s="83" t="e">
        <f ca="1">IF(I33&gt;=13,MID($A$47,G32+1,G33-G32-1),"no fix")</f>
        <v>#VALUE!</v>
      </c>
      <c r="D33" s="83"/>
      <c r="E33" s="83"/>
      <c r="F33" s="83"/>
      <c r="G33" s="10" t="e">
        <f t="shared" ca="1" si="2"/>
        <v>#VALUE!</v>
      </c>
      <c r="H33" s="85" t="s">
        <v>126</v>
      </c>
      <c r="I33" s="10" t="e">
        <f ca="1">LEN(A47)-LEN(SUBSTITUTE(A47,",",""))</f>
        <v>#VALUE!</v>
      </c>
      <c r="J33" s="10"/>
      <c r="K33" s="10"/>
      <c r="L33" s="10"/>
      <c r="M33" s="10"/>
      <c r="N33" s="10"/>
      <c r="O33" s="10"/>
      <c r="P33" s="10"/>
      <c r="Q33" s="10"/>
      <c r="R33" s="10"/>
      <c r="S33" s="10"/>
      <c r="T33" s="10"/>
      <c r="U33" s="10"/>
      <c r="V33" s="10"/>
      <c r="W33" s="10"/>
      <c r="X33" s="10"/>
      <c r="Y33" s="10"/>
      <c r="Z33" s="10"/>
    </row>
    <row r="34" spans="1:26" s="4" customFormat="1" ht="12.9" hidden="1" customHeight="1">
      <c r="A34" s="1278"/>
      <c r="B34" s="1278"/>
      <c r="C34" s="83" t="e">
        <f ca="1">IF(I33&gt;=13,MID($A$47,G33+1,G34-G33-1),"no fix")</f>
        <v>#VALUE!</v>
      </c>
      <c r="D34" s="83"/>
      <c r="E34" s="83"/>
      <c r="F34" s="83"/>
      <c r="G34" s="10" t="e">
        <f t="shared" ca="1" si="2"/>
        <v>#VALUE!</v>
      </c>
      <c r="H34" s="85" t="s">
        <v>127</v>
      </c>
      <c r="I34" s="10"/>
      <c r="J34" s="10"/>
      <c r="K34" s="10"/>
      <c r="L34" s="10"/>
      <c r="M34" s="10"/>
      <c r="N34" s="10"/>
      <c r="O34" s="10"/>
      <c r="P34" s="10"/>
      <c r="Q34" s="10"/>
      <c r="R34" s="10"/>
      <c r="S34" s="10"/>
      <c r="T34" s="10"/>
      <c r="U34" s="10"/>
      <c r="V34" s="10"/>
      <c r="W34" s="10"/>
      <c r="X34" s="10"/>
      <c r="Y34" s="10"/>
      <c r="Z34" s="10"/>
    </row>
    <row r="35" spans="1:26" s="4" customFormat="1" ht="12.9" hidden="1" customHeight="1">
      <c r="A35" s="1278"/>
      <c r="B35" s="1278"/>
      <c r="C35" s="83" t="e">
        <f ca="1">IF(I33&gt;=13,MID($A$47,G34+1,G35-G34-1),"no fix")</f>
        <v>#VALUE!</v>
      </c>
      <c r="D35" s="83"/>
      <c r="E35" s="83"/>
      <c r="F35" s="83"/>
      <c r="G35" s="10" t="e">
        <f t="shared" ca="1" si="2"/>
        <v>#VALUE!</v>
      </c>
      <c r="H35" s="85" t="s">
        <v>128</v>
      </c>
      <c r="I35" s="10"/>
      <c r="J35" s="10"/>
      <c r="K35" s="10"/>
      <c r="L35" s="10"/>
      <c r="M35" s="10"/>
      <c r="N35" s="10"/>
      <c r="O35" s="10"/>
      <c r="P35" s="10"/>
      <c r="Q35" s="10"/>
      <c r="R35" s="10"/>
      <c r="S35" s="10"/>
      <c r="T35" s="10"/>
      <c r="U35" s="10"/>
      <c r="V35" s="10"/>
      <c r="W35" s="10"/>
      <c r="X35" s="10"/>
      <c r="Y35" s="10"/>
      <c r="Z35" s="10"/>
    </row>
    <row r="36" spans="1:26" s="4" customFormat="1" ht="12.9" hidden="1" customHeight="1">
      <c r="A36" s="1278"/>
      <c r="B36" s="1278"/>
      <c r="C36" s="83" t="e">
        <f ca="1">IF(I33&gt;=13,MID($A$47,G35+1,G36-G35-1),"no fix")</f>
        <v>#VALUE!</v>
      </c>
      <c r="D36" s="83"/>
      <c r="E36" s="83"/>
      <c r="F36" s="83"/>
      <c r="G36" s="10" t="e">
        <f t="shared" ca="1" si="2"/>
        <v>#VALUE!</v>
      </c>
      <c r="H36" s="85" t="s">
        <v>129</v>
      </c>
      <c r="I36" s="10"/>
      <c r="J36" s="10"/>
      <c r="K36" s="10"/>
      <c r="L36" s="10"/>
      <c r="M36" s="10"/>
      <c r="N36" s="10"/>
      <c r="O36" s="10"/>
      <c r="P36" s="10"/>
      <c r="Q36" s="10"/>
      <c r="R36" s="10"/>
      <c r="S36" s="10"/>
      <c r="T36" s="10"/>
      <c r="U36" s="10"/>
      <c r="V36" s="10"/>
      <c r="W36" s="10"/>
      <c r="X36" s="10"/>
      <c r="Y36" s="10"/>
      <c r="Z36" s="10"/>
    </row>
    <row r="37" spans="1:26" s="4" customFormat="1" ht="12.9" hidden="1" customHeight="1">
      <c r="A37" s="1278"/>
      <c r="B37" s="1278"/>
      <c r="C37" s="83" t="e">
        <f ca="1">IF(I33&gt;=13,MID($A$47,G36+1,G37-G36-1),"no fix")</f>
        <v>#VALUE!</v>
      </c>
      <c r="D37" s="83"/>
      <c r="E37" s="83"/>
      <c r="F37" s="83"/>
      <c r="G37" s="10" t="e">
        <f t="shared" ca="1" si="2"/>
        <v>#VALUE!</v>
      </c>
      <c r="H37" s="85" t="s">
        <v>130</v>
      </c>
      <c r="I37" s="10"/>
      <c r="J37" s="10"/>
      <c r="K37" s="10"/>
      <c r="L37" s="10"/>
      <c r="M37" s="10"/>
      <c r="N37" s="10"/>
      <c r="O37" s="10"/>
      <c r="P37" s="10"/>
      <c r="Q37" s="10"/>
      <c r="R37" s="10"/>
      <c r="S37" s="10"/>
      <c r="T37" s="10"/>
      <c r="U37" s="10"/>
      <c r="V37" s="10"/>
      <c r="W37" s="10"/>
      <c r="X37" s="10"/>
      <c r="Y37" s="10"/>
      <c r="Z37" s="10"/>
    </row>
    <row r="38" spans="1:26" s="4" customFormat="1" ht="12.9" hidden="1" customHeight="1">
      <c r="A38" s="1278"/>
      <c r="B38" s="1278"/>
      <c r="C38" s="83" t="e">
        <f ca="1">IF(I33&gt;=13,MID($A$47,G37+1,G38-G37-1),"no fix")</f>
        <v>#VALUE!</v>
      </c>
      <c r="D38" s="83"/>
      <c r="E38" s="83"/>
      <c r="F38" s="83"/>
      <c r="G38" s="10" t="e">
        <f t="shared" ca="1" si="2"/>
        <v>#VALUE!</v>
      </c>
      <c r="H38" s="85" t="s">
        <v>131</v>
      </c>
      <c r="I38" s="10"/>
      <c r="J38" s="10"/>
      <c r="K38" s="10"/>
      <c r="L38" s="10"/>
      <c r="M38" s="10"/>
      <c r="N38" s="10"/>
      <c r="O38" s="10"/>
      <c r="P38" s="10"/>
      <c r="Q38" s="10"/>
      <c r="R38" s="10"/>
      <c r="S38" s="10"/>
      <c r="T38" s="10"/>
      <c r="U38" s="10"/>
      <c r="V38" s="10"/>
      <c r="W38" s="10"/>
      <c r="X38" s="10"/>
      <c r="Y38" s="10"/>
      <c r="Z38" s="10"/>
    </row>
    <row r="39" spans="1:26" s="4" customFormat="1" ht="12.9" hidden="1" customHeight="1">
      <c r="A39" s="1278"/>
      <c r="B39" s="1278"/>
      <c r="C39" s="83" t="e">
        <f ca="1">IF(I33&gt;=13,MID($A$47,G38+1,G39-G38-1),"no fix")</f>
        <v>#VALUE!</v>
      </c>
      <c r="D39" s="83"/>
      <c r="E39" s="83"/>
      <c r="F39" s="83"/>
      <c r="G39" s="10" t="e">
        <f t="shared" ca="1" si="2"/>
        <v>#VALUE!</v>
      </c>
      <c r="H39" s="85" t="s">
        <v>132</v>
      </c>
      <c r="I39" s="10"/>
      <c r="J39" s="10"/>
      <c r="K39" s="10"/>
      <c r="L39" s="10"/>
      <c r="M39" s="10"/>
      <c r="N39" s="10"/>
      <c r="O39" s="10"/>
      <c r="P39" s="10"/>
      <c r="Q39" s="10"/>
      <c r="R39" s="10"/>
      <c r="S39" s="10"/>
      <c r="T39" s="10"/>
      <c r="U39" s="10"/>
      <c r="V39" s="10"/>
      <c r="W39" s="10"/>
      <c r="X39" s="10"/>
      <c r="Y39" s="10"/>
      <c r="Z39" s="10"/>
    </row>
    <row r="40" spans="1:26" s="4" customFormat="1" ht="12.9" hidden="1" customHeight="1">
      <c r="A40" s="1278"/>
      <c r="B40" s="1278"/>
      <c r="C40" s="83" t="e">
        <f ca="1">IF(I33&gt;=13,MID($A$47,G39+1,G40-G39-1),"no fix")</f>
        <v>#VALUE!</v>
      </c>
      <c r="D40" s="83"/>
      <c r="E40" s="83"/>
      <c r="F40" s="83"/>
      <c r="G40" s="10" t="e">
        <f t="shared" ca="1" si="2"/>
        <v>#VALUE!</v>
      </c>
      <c r="H40" s="85" t="s">
        <v>133</v>
      </c>
      <c r="I40" s="10"/>
      <c r="J40" s="10"/>
      <c r="K40" s="10"/>
      <c r="L40" s="10"/>
      <c r="M40" s="10"/>
      <c r="N40" s="10"/>
      <c r="O40" s="10"/>
      <c r="P40" s="10"/>
      <c r="Q40" s="10"/>
      <c r="R40" s="10"/>
      <c r="S40" s="10"/>
      <c r="T40" s="10"/>
      <c r="U40" s="10"/>
      <c r="V40" s="10"/>
      <c r="W40" s="10"/>
      <c r="X40" s="10"/>
      <c r="Y40" s="10"/>
      <c r="Z40" s="10"/>
    </row>
    <row r="41" spans="1:26" s="4" customFormat="1" ht="12.9" hidden="1" customHeight="1">
      <c r="A41" s="1278"/>
      <c r="B41" s="1278"/>
      <c r="C41" s="83" t="e">
        <f ca="1">IF(I33&gt;=13,MID($A$47,G40+1,G41-G40-1),"no fix")</f>
        <v>#VALUE!</v>
      </c>
      <c r="D41" s="83"/>
      <c r="E41" s="83"/>
      <c r="F41" s="83"/>
      <c r="G41" s="10" t="e">
        <f t="shared" ca="1" si="2"/>
        <v>#VALUE!</v>
      </c>
      <c r="H41" s="85" t="s">
        <v>134</v>
      </c>
      <c r="I41" s="10"/>
      <c r="J41" s="10"/>
      <c r="K41" s="10"/>
      <c r="L41" s="10"/>
      <c r="M41" s="10"/>
      <c r="N41" s="10"/>
      <c r="O41" s="10"/>
      <c r="P41" s="10"/>
      <c r="Q41" s="10"/>
      <c r="R41" s="10"/>
      <c r="S41" s="10"/>
      <c r="T41" s="10"/>
      <c r="U41" s="10"/>
      <c r="V41" s="10"/>
      <c r="W41" s="10"/>
      <c r="X41" s="10"/>
      <c r="Y41" s="10"/>
      <c r="Z41" s="10"/>
    </row>
    <row r="42" spans="1:26" s="4" customFormat="1" ht="12.9" hidden="1" customHeight="1">
      <c r="A42" s="1278"/>
      <c r="B42" s="1278"/>
      <c r="C42" s="83" t="e">
        <f ca="1">IF(I33&gt;=13,MID($A$47,G41+1,G42-G41-1),"no fix")</f>
        <v>#VALUE!</v>
      </c>
      <c r="D42" s="83"/>
      <c r="E42" s="83"/>
      <c r="F42" s="83"/>
      <c r="G42" s="10" t="e">
        <f t="shared" ca="1" si="2"/>
        <v>#VALUE!</v>
      </c>
      <c r="H42" s="85" t="s">
        <v>135</v>
      </c>
      <c r="I42" s="10"/>
      <c r="J42" s="10"/>
      <c r="K42" s="10"/>
      <c r="L42" s="10"/>
      <c r="M42" s="10"/>
      <c r="N42" s="10"/>
      <c r="O42" s="10"/>
      <c r="P42" s="10"/>
      <c r="Q42" s="10"/>
      <c r="R42" s="10"/>
      <c r="S42" s="10"/>
      <c r="T42" s="10"/>
      <c r="U42" s="10"/>
      <c r="V42" s="10"/>
      <c r="W42" s="10"/>
      <c r="X42" s="10"/>
      <c r="Y42" s="10"/>
      <c r="Z42" s="10"/>
    </row>
    <row r="43" spans="1:26" s="4" customFormat="1" ht="12.9" hidden="1" customHeight="1">
      <c r="A43" s="1278"/>
      <c r="B43" s="1278"/>
      <c r="C43" s="83"/>
      <c r="D43" s="83"/>
      <c r="E43" s="83"/>
      <c r="F43" s="83"/>
      <c r="G43" s="10"/>
      <c r="H43" s="85" t="s">
        <v>136</v>
      </c>
      <c r="I43" s="10"/>
      <c r="J43" s="10"/>
      <c r="K43" s="10"/>
      <c r="L43" s="10"/>
      <c r="M43" s="10"/>
      <c r="N43" s="10"/>
      <c r="O43" s="10"/>
      <c r="P43" s="10"/>
      <c r="Q43" s="10"/>
      <c r="R43" s="10"/>
      <c r="S43" s="10"/>
      <c r="T43" s="10"/>
      <c r="U43" s="10"/>
      <c r="V43" s="10"/>
      <c r="W43" s="10"/>
      <c r="X43" s="10"/>
      <c r="Y43" s="10"/>
      <c r="Z43" s="10"/>
    </row>
    <row r="44" spans="1:26" s="4" customFormat="1" ht="12.9" hidden="1" customHeight="1">
      <c r="A44" s="10"/>
      <c r="B44" s="10"/>
      <c r="C44" s="10"/>
      <c r="D44" s="10"/>
      <c r="E44" s="10"/>
      <c r="F44" s="10"/>
      <c r="G44" s="10"/>
      <c r="H44" s="86" t="s">
        <v>85</v>
      </c>
      <c r="I44" s="10"/>
      <c r="J44" s="10"/>
      <c r="K44" s="10"/>
      <c r="L44" s="10"/>
      <c r="M44" s="10"/>
      <c r="N44" s="10"/>
      <c r="O44" s="10"/>
      <c r="P44" s="10"/>
      <c r="Q44" s="10"/>
      <c r="R44" s="10"/>
      <c r="S44" s="10"/>
      <c r="T44" s="10"/>
      <c r="U44" s="10"/>
      <c r="V44" s="10"/>
      <c r="W44" s="10"/>
      <c r="X44" s="10"/>
      <c r="Y44" s="10"/>
      <c r="Z44" s="10"/>
    </row>
    <row r="45" spans="1:26" s="4" customFormat="1" ht="12.9" hidden="1" customHeight="1">
      <c r="A45" s="10"/>
      <c r="B45" s="10"/>
      <c r="C45" s="10"/>
      <c r="D45" s="10"/>
      <c r="E45" s="10"/>
      <c r="F45" s="10"/>
      <c r="G45" s="10"/>
      <c r="H45" s="87"/>
      <c r="I45" s="10"/>
      <c r="J45" s="10"/>
      <c r="K45" s="10"/>
      <c r="L45" s="10"/>
      <c r="M45" s="10"/>
      <c r="N45" s="10"/>
      <c r="O45" s="10"/>
      <c r="P45" s="10"/>
      <c r="Q45" s="10"/>
      <c r="R45" s="10"/>
      <c r="S45" s="10"/>
      <c r="T45" s="10"/>
      <c r="U45" s="10"/>
      <c r="V45" s="10"/>
      <c r="W45" s="10"/>
      <c r="X45" s="10"/>
      <c r="Y45" s="10"/>
      <c r="Z45" s="10"/>
    </row>
    <row r="46" spans="1:26" s="4" customFormat="1" ht="12.9" hidden="1" customHeight="1">
      <c r="A46" s="10"/>
      <c r="B46" s="10"/>
      <c r="C46" s="10"/>
      <c r="D46" s="10"/>
      <c r="E46" s="10"/>
      <c r="F46" s="10"/>
      <c r="G46" s="10"/>
      <c r="H46" s="10"/>
      <c r="I46" s="10"/>
      <c r="J46" s="10"/>
      <c r="K46" s="10"/>
      <c r="L46" s="10"/>
      <c r="M46" s="10"/>
      <c r="N46" s="10"/>
      <c r="O46" s="10"/>
      <c r="P46" s="10"/>
      <c r="Q46" s="10"/>
      <c r="R46" s="10"/>
      <c r="S46" s="10"/>
      <c r="T46" s="10"/>
      <c r="U46" s="10"/>
      <c r="V46" s="10"/>
      <c r="W46" s="10"/>
      <c r="X46" s="10"/>
      <c r="Y46" s="10"/>
      <c r="Z46" s="10"/>
    </row>
    <row r="47" spans="1:26" s="4" customFormat="1" ht="12.9" hidden="1" customHeight="1">
      <c r="A47" s="71" t="e">
        <f ca="1">A497</f>
        <v>#VALUE!</v>
      </c>
      <c r="B47" s="10"/>
      <c r="C47" s="10"/>
      <c r="D47" s="10"/>
      <c r="E47" s="10"/>
      <c r="F47" s="10"/>
      <c r="G47" s="10"/>
      <c r="H47" s="10"/>
      <c r="I47" s="10"/>
    </row>
    <row r="48" spans="1:26" s="4" customFormat="1" ht="12.9" hidden="1" customHeight="1">
      <c r="A48" s="10"/>
      <c r="B48" s="10"/>
      <c r="C48" s="10"/>
      <c r="D48" s="10"/>
      <c r="E48" s="10"/>
      <c r="F48" s="10"/>
      <c r="G48" s="10"/>
      <c r="H48" s="10"/>
      <c r="I48" s="10"/>
    </row>
    <row r="49" spans="1:27" s="4" customFormat="1" ht="12.9" hidden="1" customHeight="1">
      <c r="A49" s="10"/>
      <c r="B49" s="10"/>
      <c r="C49" s="10"/>
      <c r="D49" s="10"/>
      <c r="E49" s="10"/>
      <c r="F49" s="10"/>
      <c r="G49" s="10"/>
      <c r="H49" s="10"/>
    </row>
    <row r="50" spans="1:27" s="4" customFormat="1" ht="12.9" hidden="1" customHeight="1">
      <c r="A50" s="10"/>
      <c r="B50" s="10"/>
      <c r="C50" s="10"/>
      <c r="D50" s="10"/>
      <c r="E50" s="10"/>
      <c r="F50" s="10"/>
      <c r="G50" s="10"/>
      <c r="H50" s="10"/>
      <c r="I50" s="10"/>
    </row>
    <row r="51" spans="1:27" s="4" customFormat="1" ht="12.9" hidden="1" customHeight="1">
      <c r="A51" s="10"/>
      <c r="B51" s="10"/>
      <c r="C51" s="10"/>
      <c r="D51" s="10"/>
      <c r="E51" s="10"/>
      <c r="F51" s="10"/>
      <c r="G51" s="17"/>
      <c r="H51" s="10"/>
      <c r="I51" s="10"/>
      <c r="J51" s="10"/>
      <c r="K51" s="10"/>
    </row>
    <row r="52" spans="1:27" s="4" customFormat="1" ht="12.9" hidden="1" customHeight="1">
      <c r="A52" s="10"/>
      <c r="B52" s="10"/>
      <c r="C52" s="10"/>
      <c r="D52" s="10"/>
      <c r="E52" s="10"/>
      <c r="F52" s="10"/>
      <c r="G52" s="17"/>
      <c r="H52" s="10"/>
      <c r="I52" s="10"/>
      <c r="J52" s="10"/>
      <c r="K52" s="10"/>
      <c r="L52" s="10"/>
      <c r="M52" s="10"/>
      <c r="N52" s="10"/>
      <c r="O52" s="10"/>
      <c r="P52" s="10"/>
      <c r="Q52" s="10"/>
      <c r="R52" s="10"/>
      <c r="S52" s="10"/>
    </row>
    <row r="53" spans="1:27" s="4" customFormat="1" ht="12.9" hidden="1" customHeight="1">
      <c r="A53" s="10"/>
      <c r="B53" s="10"/>
      <c r="C53" s="10"/>
      <c r="D53" s="10"/>
      <c r="E53" s="10"/>
      <c r="F53" s="10"/>
      <c r="G53" s="17"/>
      <c r="H53" s="10"/>
      <c r="I53" s="10"/>
      <c r="J53" s="10"/>
      <c r="K53" s="10"/>
      <c r="L53" s="10"/>
      <c r="M53" s="10"/>
      <c r="N53" s="10"/>
      <c r="O53" s="10"/>
      <c r="P53" s="10"/>
      <c r="Q53" s="10"/>
      <c r="R53" s="10"/>
      <c r="S53" s="10"/>
    </row>
    <row r="54" spans="1:27" s="4" customFormat="1" ht="12.9" hidden="1" customHeight="1">
      <c r="A54" s="10"/>
      <c r="B54" s="10"/>
      <c r="C54" s="10"/>
      <c r="D54" s="10"/>
      <c r="E54" s="10"/>
      <c r="F54" s="10"/>
      <c r="G54" s="17"/>
      <c r="H54" s="10"/>
      <c r="I54" s="10"/>
      <c r="J54" s="10"/>
      <c r="K54" s="10"/>
      <c r="L54" s="10"/>
      <c r="M54" s="10"/>
      <c r="N54" s="10"/>
      <c r="O54" s="10"/>
      <c r="P54" s="10"/>
      <c r="Q54" s="10"/>
      <c r="R54" s="10"/>
      <c r="S54" s="10"/>
    </row>
    <row r="55" spans="1:27" s="4" customFormat="1" ht="12.9" hidden="1" customHeight="1">
      <c r="A55" s="133" t="s">
        <v>253</v>
      </c>
      <c r="B55" s="74"/>
      <c r="C55" s="74"/>
      <c r="D55" s="74"/>
      <c r="E55" s="74"/>
      <c r="F55" s="74"/>
      <c r="G55" s="74"/>
      <c r="H55" s="74"/>
      <c r="I55" s="74"/>
      <c r="J55" s="74"/>
      <c r="K55" s="74"/>
      <c r="L55" s="74"/>
      <c r="M55" s="74"/>
      <c r="N55" s="10"/>
      <c r="O55" s="10"/>
      <c r="P55" s="10"/>
      <c r="Q55" s="10"/>
      <c r="R55" s="10"/>
      <c r="S55" s="10"/>
    </row>
    <row r="56" spans="1:27" ht="12.9" customHeight="1">
      <c r="A56" s="1" t="str">
        <f t="shared" ref="A56:A63" si="3">MID($H$1,$G$9+2*G56,2)</f>
        <v>00</v>
      </c>
      <c r="B56" s="452" t="str">
        <f>HEX2BIN(A56,8)</f>
        <v>00000000</v>
      </c>
      <c r="C56" s="468">
        <f>HEX2DEC(A56) * 256 +HEX2DEC( A57)</f>
        <v>200</v>
      </c>
      <c r="D56" s="469"/>
      <c r="E56" s="469"/>
      <c r="F56" s="469"/>
      <c r="G56" s="470">
        <v>17</v>
      </c>
      <c r="H56" s="461" t="s">
        <v>245</v>
      </c>
      <c r="I56" s="503"/>
      <c r="J56" s="444">
        <v>1</v>
      </c>
      <c r="K56" s="503"/>
      <c r="L56" s="503"/>
      <c r="M56" s="503"/>
      <c r="N56" s="503"/>
      <c r="O56" s="503"/>
      <c r="P56" s="503"/>
      <c r="Q56" s="503"/>
      <c r="R56" s="503"/>
      <c r="S56" s="503"/>
      <c r="T56" s="503"/>
      <c r="U56" s="503"/>
      <c r="V56" s="503"/>
      <c r="W56" s="503"/>
      <c r="X56" s="503"/>
      <c r="Y56" s="503"/>
      <c r="Z56" s="503"/>
      <c r="AA56" s="503"/>
    </row>
    <row r="57" spans="1:27" ht="12.9" customHeight="1">
      <c r="A57" s="1" t="str">
        <f t="shared" si="3"/>
        <v>c8</v>
      </c>
      <c r="B57" s="452" t="s">
        <v>2</v>
      </c>
      <c r="C57" s="471"/>
      <c r="D57" s="472"/>
      <c r="E57" s="472"/>
      <c r="F57" s="472"/>
      <c r="G57" s="470">
        <v>18</v>
      </c>
      <c r="H57" s="462"/>
      <c r="I57" s="503"/>
      <c r="J57" s="444">
        <v>2</v>
      </c>
      <c r="K57" s="503"/>
      <c r="L57" s="503"/>
      <c r="M57" s="503"/>
      <c r="N57" s="503"/>
      <c r="O57" s="503"/>
      <c r="P57" s="503"/>
      <c r="Q57" s="503"/>
      <c r="R57" s="503"/>
      <c r="S57" s="503"/>
      <c r="T57" s="503"/>
      <c r="U57" s="503"/>
      <c r="V57" s="503"/>
      <c r="W57" s="503"/>
      <c r="X57" s="503"/>
      <c r="Y57" s="503"/>
      <c r="Z57" s="503"/>
      <c r="AA57" s="503"/>
    </row>
    <row r="58" spans="1:27" ht="12.9" customHeight="1">
      <c r="A58" s="1" t="str">
        <f>MID($H$1,$G$9+2*G58,2)</f>
        <v>88</v>
      </c>
      <c r="B58" s="452" t="str">
        <f>RIGHT(HEX2BIN(A58,8),5)</f>
        <v>01000</v>
      </c>
      <c r="C58" s="472" t="str">
        <f>BIN2DEC(LEFT(HEX2BIN(A58,8),3)) &amp; " Try Tickets Remaining"</f>
        <v>4 Try Tickets Remaining</v>
      </c>
      <c r="D58" s="472"/>
      <c r="E58" s="472"/>
      <c r="F58" s="472"/>
      <c r="G58" s="470">
        <v>19</v>
      </c>
      <c r="H58" s="95" t="s">
        <v>246</v>
      </c>
      <c r="I58" s="503"/>
      <c r="J58" s="444">
        <v>3</v>
      </c>
      <c r="K58" s="503"/>
      <c r="L58" s="503"/>
      <c r="M58" s="503"/>
      <c r="N58" s="503"/>
      <c r="O58" s="503"/>
      <c r="P58" s="503"/>
      <c r="Q58" s="503"/>
      <c r="R58" s="503"/>
      <c r="S58" s="503"/>
      <c r="T58" s="503"/>
      <c r="U58" s="503"/>
      <c r="V58" s="503"/>
      <c r="W58" s="503"/>
      <c r="X58" s="503"/>
      <c r="Y58" s="503"/>
      <c r="Z58" s="503"/>
      <c r="AA58" s="503"/>
    </row>
    <row r="59" spans="1:27" ht="13.5" customHeight="1">
      <c r="A59" s="1" t="str">
        <f t="shared" si="3"/>
        <v>00</v>
      </c>
      <c r="B59" s="463"/>
      <c r="C59" s="472">
        <f>HEX2DEC(B60)</f>
        <v>0</v>
      </c>
      <c r="D59" s="472"/>
      <c r="E59" s="472"/>
      <c r="F59" s="472"/>
      <c r="G59" s="470">
        <v>20</v>
      </c>
      <c r="H59" s="464" t="s">
        <v>309</v>
      </c>
      <c r="I59" s="503"/>
      <c r="J59" s="444">
        <v>4</v>
      </c>
      <c r="K59" s="503"/>
      <c r="L59" s="503"/>
      <c r="M59" s="503"/>
      <c r="N59" s="503"/>
      <c r="O59" s="503"/>
      <c r="P59" s="503"/>
      <c r="Q59" s="503"/>
      <c r="R59" s="503"/>
      <c r="S59" s="503"/>
      <c r="T59" s="503"/>
      <c r="U59" s="503"/>
      <c r="V59" s="503"/>
      <c r="W59" s="503"/>
      <c r="X59" s="503"/>
      <c r="Y59" s="503"/>
      <c r="Z59" s="503"/>
      <c r="AA59" s="503"/>
    </row>
    <row r="60" spans="1:27">
      <c r="A60" s="1" t="str">
        <f t="shared" si="3"/>
        <v>00</v>
      </c>
      <c r="B60" s="452" t="str">
        <f>A59 &amp; A60</f>
        <v>0000</v>
      </c>
      <c r="C60" s="472"/>
      <c r="D60" s="472"/>
      <c r="E60" s="472"/>
      <c r="F60" s="472"/>
      <c r="G60" s="470">
        <v>21</v>
      </c>
      <c r="H60" s="462"/>
      <c r="I60" s="503"/>
      <c r="J60" s="444">
        <v>5</v>
      </c>
      <c r="K60" s="503"/>
      <c r="L60" s="503"/>
      <c r="M60" s="503"/>
      <c r="N60" s="503"/>
      <c r="O60" s="503"/>
      <c r="P60" s="503"/>
      <c r="Q60" s="503"/>
      <c r="R60" s="503"/>
      <c r="S60" s="503"/>
      <c r="T60" s="503"/>
      <c r="U60" s="503"/>
      <c r="V60" s="503"/>
      <c r="W60" s="503"/>
      <c r="X60" s="503"/>
      <c r="Y60" s="503"/>
      <c r="Z60" s="503"/>
      <c r="AA60" s="503"/>
    </row>
    <row r="61" spans="1:27">
      <c r="A61" s="1" t="str">
        <f t="shared" si="3"/>
        <v>00</v>
      </c>
      <c r="B61" s="452" t="str">
        <f>HEX2BIN(A61,8)</f>
        <v>00000000</v>
      </c>
      <c r="C61" s="472">
        <f>HEX2DEC(A61)</f>
        <v>0</v>
      </c>
      <c r="D61" s="472"/>
      <c r="E61" s="472"/>
      <c r="F61" s="472"/>
      <c r="G61" s="470">
        <v>22</v>
      </c>
      <c r="H61" s="396" t="s">
        <v>310</v>
      </c>
      <c r="I61" s="772"/>
      <c r="J61" s="444">
        <v>6</v>
      </c>
      <c r="K61" s="445">
        <v>41388</v>
      </c>
      <c r="L61" s="810"/>
      <c r="M61" s="810"/>
      <c r="N61" s="772"/>
      <c r="O61" s="772"/>
      <c r="P61" s="772"/>
      <c r="Q61" s="503"/>
      <c r="R61" s="503"/>
      <c r="S61" s="503"/>
      <c r="T61" s="503"/>
      <c r="U61" s="503"/>
      <c r="V61" s="503"/>
      <c r="W61" s="503"/>
      <c r="X61" s="503"/>
      <c r="Y61" s="503"/>
      <c r="Z61" s="503"/>
      <c r="AA61" s="503"/>
    </row>
    <row r="62" spans="1:27">
      <c r="A62" s="1" t="str">
        <f t="shared" si="3"/>
        <v>84</v>
      </c>
      <c r="B62" s="452" t="str">
        <f>HEX2BIN(A62,8)</f>
        <v>10000100</v>
      </c>
      <c r="C62" s="473">
        <f>(IF(A62="00",1,IF(A62="80",15,BIN2DEC(RIGHT(  B62,7))*15))) /1440</f>
        <v>4.1666666666666664E-2</v>
      </c>
      <c r="D62" s="472"/>
      <c r="E62" s="472"/>
      <c r="F62" s="472"/>
      <c r="G62" s="470">
        <v>23</v>
      </c>
      <c r="H62" s="95" t="s">
        <v>247</v>
      </c>
      <c r="I62" s="772"/>
      <c r="J62" s="444">
        <v>7</v>
      </c>
      <c r="K62" s="808"/>
      <c r="L62" s="473"/>
      <c r="M62" s="772"/>
      <c r="N62" s="811"/>
      <c r="O62" s="811"/>
      <c r="P62" s="503"/>
      <c r="Q62" s="503"/>
      <c r="R62" s="154"/>
      <c r="S62" s="503"/>
      <c r="T62" s="503"/>
      <c r="U62" s="503"/>
      <c r="V62" s="503"/>
      <c r="W62" s="503"/>
      <c r="X62" s="503"/>
      <c r="Y62" s="154"/>
      <c r="Z62" s="154"/>
      <c r="AA62" s="503"/>
    </row>
    <row r="63" spans="1:27">
      <c r="A63" s="1" t="str">
        <f t="shared" si="3"/>
        <v>01</v>
      </c>
      <c r="B63" s="452" t="str">
        <f>HEX2BIN(A63,8)</f>
        <v>00000001</v>
      </c>
      <c r="C63" s="472">
        <f>HEX2DEC(A63)*5</f>
        <v>5</v>
      </c>
      <c r="D63" s="472"/>
      <c r="E63" s="472"/>
      <c r="F63" s="472"/>
      <c r="G63" s="470">
        <v>24</v>
      </c>
      <c r="H63" s="465" t="s">
        <v>248</v>
      </c>
      <c r="I63" s="772"/>
      <c r="J63" s="444">
        <v>8</v>
      </c>
      <c r="K63" s="809"/>
      <c r="L63" s="809"/>
      <c r="M63" s="809"/>
      <c r="N63" s="812"/>
      <c r="O63" s="813"/>
      <c r="P63" s="565"/>
      <c r="Q63" s="443">
        <f>(IF(A62="00",1,IF(A62="80",15,BIN2DEC(RIGHT(  B62,7))*15)))</f>
        <v>60</v>
      </c>
      <c r="R63" s="443">
        <f>Q63/60</f>
        <v>1</v>
      </c>
      <c r="S63" s="443">
        <f>R63/24</f>
        <v>4.1666666666666664E-2</v>
      </c>
      <c r="T63" s="443">
        <f>S63/7</f>
        <v>5.9523809523809521E-3</v>
      </c>
      <c r="U63" s="503"/>
      <c r="V63" s="503"/>
      <c r="W63" s="503"/>
      <c r="X63" s="503"/>
      <c r="Y63" s="503"/>
      <c r="Z63" s="503"/>
      <c r="AA63" s="1"/>
    </row>
    <row r="64" spans="1:27">
      <c r="A64" s="1" t="str">
        <f>MID($H$1,$G$9+2*G64,2)</f>
        <v>00</v>
      </c>
      <c r="B64" s="452" t="str">
        <f>HEX2BIN(A64,8)</f>
        <v>00000000</v>
      </c>
      <c r="C64" s="474">
        <f>(BIN2DEC(B58)/24)+(BIN2DEC(B64)/1440) + K61</f>
        <v>41388.333333333336</v>
      </c>
      <c r="D64" s="472"/>
      <c r="E64" s="472"/>
      <c r="F64" s="472"/>
      <c r="G64" s="470">
        <v>25</v>
      </c>
      <c r="H64" s="95" t="s">
        <v>249</v>
      </c>
      <c r="I64" s="772"/>
      <c r="J64" s="444">
        <v>9</v>
      </c>
      <c r="K64" s="772"/>
      <c r="L64" s="772"/>
      <c r="M64" s="772"/>
      <c r="N64" s="772"/>
      <c r="O64" s="503"/>
      <c r="P64" s="503"/>
      <c r="Q64" s="503"/>
      <c r="R64" s="503"/>
      <c r="S64" s="503"/>
      <c r="T64" s="503"/>
      <c r="U64" s="503"/>
      <c r="V64" s="503"/>
      <c r="W64" s="503"/>
      <c r="X64" s="503"/>
      <c r="Y64" s="503"/>
      <c r="Z64" s="503"/>
      <c r="AA64" s="503"/>
    </row>
    <row r="65" spans="1:27">
      <c r="A65" s="1"/>
      <c r="B65" s="107" t="s">
        <v>86</v>
      </c>
      <c r="C65" s="107" t="s">
        <v>233</v>
      </c>
      <c r="D65" s="107" t="s">
        <v>87</v>
      </c>
      <c r="E65" s="107" t="s">
        <v>88</v>
      </c>
      <c r="F65" s="107" t="s">
        <v>89</v>
      </c>
      <c r="G65" s="108"/>
      <c r="H65" s="109"/>
      <c r="I65"/>
      <c r="J65" s="804"/>
      <c r="K65"/>
      <c r="L65" s="772"/>
      <c r="M65" s="772"/>
      <c r="N65" s="772"/>
      <c r="O65" s="503"/>
      <c r="P65" s="503"/>
      <c r="Q65" s="503"/>
      <c r="R65" s="503"/>
      <c r="S65" s="503"/>
      <c r="T65" s="503"/>
      <c r="U65" s="503"/>
      <c r="V65" s="503"/>
      <c r="W65" s="503"/>
      <c r="X65" s="503"/>
      <c r="Y65" s="503"/>
      <c r="Z65" s="503"/>
      <c r="AA65" s="503"/>
    </row>
    <row r="66" spans="1:27" ht="12.75" customHeight="1">
      <c r="A66" s="71" t="str">
        <f>MID($H$1,$G$9+2*G66,8)</f>
        <v>06665415</v>
      </c>
      <c r="B66" s="466">
        <f>IF(AND(C$28=4,P9="1"),C64-U17/1440,C64)</f>
        <v>41388.333333333336</v>
      </c>
      <c r="C66" s="399">
        <f t="shared" ref="C66:C93" si="4">BIN2DEC(RIGHT(HEX2BIN(M66,8) &amp;HEX2BIN( N66,8),10))</f>
        <v>21</v>
      </c>
      <c r="D66" s="399">
        <f t="shared" ref="D66:D93" si="5">BIN2DEC(MID(HEX2BIN(M66,8),3,4))</f>
        <v>5</v>
      </c>
      <c r="E66" s="399">
        <f t="shared" ref="E66:E93" si="6">HEX2DEC(K66)</f>
        <v>6</v>
      </c>
      <c r="F66" s="399">
        <f>ROUNDDOWN((HEX2DEC(L66)/2),0)-30</f>
        <v>21</v>
      </c>
      <c r="G66" s="112">
        <f>G64+1</f>
        <v>26</v>
      </c>
      <c r="H66" s="400" t="s">
        <v>90</v>
      </c>
      <c r="I66" s="443">
        <v>1</v>
      </c>
      <c r="J66" s="444">
        <f>T63*28</f>
        <v>0.16666666666666666</v>
      </c>
      <c r="K66" s="446" t="str">
        <f>MID(A66,1,2)</f>
        <v>06</v>
      </c>
      <c r="L66" s="446" t="str">
        <f>MID(A66,3,2)</f>
        <v>66</v>
      </c>
      <c r="M66" s="443" t="str">
        <f>MID(A66,5,2)</f>
        <v>54</v>
      </c>
      <c r="N66" s="446" t="str">
        <f>MID(A66,7,2)</f>
        <v>15</v>
      </c>
      <c r="O66" s="503"/>
      <c r="P66" s="503"/>
      <c r="Q66" s="503"/>
      <c r="R66" s="503"/>
      <c r="S66" s="503"/>
      <c r="T66" s="503"/>
      <c r="U66" s="503"/>
      <c r="V66" s="503"/>
      <c r="W66" s="154"/>
      <c r="X66" s="154"/>
      <c r="Y66" s="472"/>
      <c r="Z66" s="472"/>
      <c r="AA66" s="154"/>
    </row>
    <row r="67" spans="1:27">
      <c r="A67" s="71" t="str">
        <f t="shared" ref="A67:A94" si="7">MID($H$1,$G$9+2*G67,8)</f>
        <v>05665415</v>
      </c>
      <c r="B67" s="101">
        <f>IF(C$28=4,$B$66-(I66*$C$62),  IF($P$6="1",$B$66,$B$66-(I66*(IF($U$16=0,1/(24*60),15/(24*60))))))</f>
        <v>41388.291666666672</v>
      </c>
      <c r="C67" s="448">
        <f t="shared" si="4"/>
        <v>21</v>
      </c>
      <c r="D67" s="448">
        <f t="shared" si="5"/>
        <v>5</v>
      </c>
      <c r="E67" s="448">
        <f t="shared" si="6"/>
        <v>5</v>
      </c>
      <c r="F67" s="448">
        <f>ROUNDDOWN((HEX2DEC(L67)/2),1)-30</f>
        <v>21</v>
      </c>
      <c r="G67" s="91">
        <f>G66+4</f>
        <v>30</v>
      </c>
      <c r="H67" s="86" t="s">
        <v>91</v>
      </c>
      <c r="I67" s="443">
        <v>2</v>
      </c>
      <c r="J67" s="447">
        <f>J66-$T$63</f>
        <v>0.1607142857142857</v>
      </c>
      <c r="K67" s="446" t="str">
        <f t="shared" ref="K67:K93" si="8">MID(A67,1,2)</f>
        <v>05</v>
      </c>
      <c r="L67" s="446" t="str">
        <f t="shared" ref="L67:L93" si="9">MID(A67,3,2)</f>
        <v>66</v>
      </c>
      <c r="M67" s="443" t="str">
        <f t="shared" ref="M67:M93" si="10">MID(A67,5,2)</f>
        <v>54</v>
      </c>
      <c r="N67" s="446" t="str">
        <f t="shared" ref="N67:N93" si="11">MID(A67,7,2)</f>
        <v>15</v>
      </c>
      <c r="O67" s="503"/>
      <c r="P67" s="503"/>
      <c r="Q67" s="503"/>
      <c r="R67" s="503"/>
      <c r="S67" s="503"/>
      <c r="T67" s="503"/>
      <c r="U67" s="503"/>
      <c r="V67" s="503"/>
      <c r="W67" s="154"/>
      <c r="X67" s="154"/>
      <c r="Y67" s="154"/>
      <c r="Z67" s="154"/>
      <c r="AA67" s="154"/>
    </row>
    <row r="68" spans="1:27" ht="15.6">
      <c r="A68" s="71" t="str">
        <f t="shared" si="7"/>
        <v>07685415</v>
      </c>
      <c r="B68" s="466">
        <f t="shared" ref="B68:B93" si="12">IF(C$28=4,$B$66-(I67*$C$62),IF($P$6="1",$B$66,$B$66-(I67*(IF($U$16=0,1/(24*60),15/(24*60))))))</f>
        <v>41388.25</v>
      </c>
      <c r="C68" s="399">
        <f t="shared" si="4"/>
        <v>21</v>
      </c>
      <c r="D68" s="399">
        <f t="shared" si="5"/>
        <v>5</v>
      </c>
      <c r="E68" s="399">
        <f t="shared" si="6"/>
        <v>7</v>
      </c>
      <c r="F68" s="399">
        <f>ROUNDDOWN((HEX2DEC(L68)/2),0)-30</f>
        <v>22</v>
      </c>
      <c r="G68" s="112">
        <f t="shared" ref="G68:G95" si="13">G67+4</f>
        <v>34</v>
      </c>
      <c r="H68" s="400" t="s">
        <v>92</v>
      </c>
      <c r="I68" s="443">
        <v>3</v>
      </c>
      <c r="J68" s="447">
        <f t="shared" ref="J68:J93" si="14">J67-$T$63</f>
        <v>0.15476190476190474</v>
      </c>
      <c r="K68" s="446" t="str">
        <f t="shared" si="8"/>
        <v>07</v>
      </c>
      <c r="L68" s="446" t="str">
        <f t="shared" si="9"/>
        <v>68</v>
      </c>
      <c r="M68" s="443" t="str">
        <f t="shared" si="10"/>
        <v>54</v>
      </c>
      <c r="N68" s="446" t="str">
        <f t="shared" si="11"/>
        <v>15</v>
      </c>
      <c r="O68" s="503"/>
      <c r="P68" s="503"/>
      <c r="Q68" s="503"/>
      <c r="R68" s="503"/>
      <c r="S68" s="541"/>
      <c r="T68" s="154"/>
      <c r="U68" s="801"/>
      <c r="V68" s="154"/>
      <c r="W68" s="154"/>
      <c r="X68" s="154"/>
      <c r="Y68" s="154"/>
      <c r="Z68" s="154"/>
      <c r="AA68" s="154"/>
    </row>
    <row r="69" spans="1:27" ht="15.6">
      <c r="A69" s="71" t="str">
        <f t="shared" si="7"/>
        <v>05685415</v>
      </c>
      <c r="B69" s="101">
        <f t="shared" si="12"/>
        <v>41388.208333333336</v>
      </c>
      <c r="C69" s="448">
        <f t="shared" si="4"/>
        <v>21</v>
      </c>
      <c r="D69" s="448">
        <f t="shared" si="5"/>
        <v>5</v>
      </c>
      <c r="E69" s="448">
        <f t="shared" si="6"/>
        <v>5</v>
      </c>
      <c r="F69" s="448">
        <f>ROUNDDOWN((HEX2DEC(L69)/2),1)-30</f>
        <v>22</v>
      </c>
      <c r="G69" s="91">
        <f t="shared" si="13"/>
        <v>38</v>
      </c>
      <c r="H69" s="86" t="s">
        <v>93</v>
      </c>
      <c r="I69" s="443">
        <v>4</v>
      </c>
      <c r="J69" s="447">
        <f t="shared" si="14"/>
        <v>0.14880952380952378</v>
      </c>
      <c r="K69" s="446" t="str">
        <f t="shared" si="8"/>
        <v>05</v>
      </c>
      <c r="L69" s="446" t="str">
        <f t="shared" si="9"/>
        <v>68</v>
      </c>
      <c r="M69" s="443" t="str">
        <f t="shared" si="10"/>
        <v>54</v>
      </c>
      <c r="N69" s="446" t="str">
        <f t="shared" si="11"/>
        <v>15</v>
      </c>
      <c r="O69" s="503"/>
      <c r="P69" s="503"/>
      <c r="Q69" s="503"/>
      <c r="R69" s="503"/>
      <c r="S69" s="154"/>
      <c r="T69" s="154"/>
      <c r="U69" s="801"/>
      <c r="V69" s="154"/>
      <c r="W69" s="154"/>
      <c r="X69" s="154"/>
      <c r="Y69" s="154"/>
      <c r="Z69" s="154"/>
      <c r="AA69" s="154"/>
    </row>
    <row r="70" spans="1:27">
      <c r="A70" s="71" t="str">
        <f t="shared" si="7"/>
        <v>05685415</v>
      </c>
      <c r="B70" s="466">
        <f t="shared" si="12"/>
        <v>41388.166666666672</v>
      </c>
      <c r="C70" s="399">
        <f t="shared" si="4"/>
        <v>21</v>
      </c>
      <c r="D70" s="399">
        <f t="shared" si="5"/>
        <v>5</v>
      </c>
      <c r="E70" s="399">
        <f t="shared" si="6"/>
        <v>5</v>
      </c>
      <c r="F70" s="399">
        <f>ROUNDDOWN((HEX2DEC(L70)/2),0)-30</f>
        <v>22</v>
      </c>
      <c r="G70" s="112">
        <f t="shared" si="13"/>
        <v>42</v>
      </c>
      <c r="H70" s="400" t="s">
        <v>94</v>
      </c>
      <c r="I70" s="443">
        <v>5</v>
      </c>
      <c r="J70" s="447">
        <f t="shared" si="14"/>
        <v>0.14285714285714282</v>
      </c>
      <c r="K70" s="446" t="str">
        <f t="shared" si="8"/>
        <v>05</v>
      </c>
      <c r="L70" s="446" t="str">
        <f t="shared" si="9"/>
        <v>68</v>
      </c>
      <c r="M70" s="443" t="str">
        <f t="shared" si="10"/>
        <v>54</v>
      </c>
      <c r="N70" s="446" t="str">
        <f t="shared" si="11"/>
        <v>15</v>
      </c>
      <c r="O70" s="503"/>
      <c r="P70" s="503"/>
      <c r="Q70" s="503"/>
      <c r="R70" s="503"/>
      <c r="S70" s="154"/>
      <c r="T70" s="154"/>
      <c r="U70" s="503"/>
      <c r="V70" s="154"/>
      <c r="W70" s="154"/>
      <c r="X70" s="154"/>
      <c r="Y70" s="154"/>
      <c r="Z70" s="154"/>
      <c r="AA70" s="503"/>
    </row>
    <row r="71" spans="1:27" ht="15.6">
      <c r="A71" s="71" t="str">
        <f t="shared" si="7"/>
        <v>05685415</v>
      </c>
      <c r="B71" s="101">
        <f t="shared" si="12"/>
        <v>41388.125</v>
      </c>
      <c r="C71" s="448">
        <f t="shared" si="4"/>
        <v>21</v>
      </c>
      <c r="D71" s="448">
        <f t="shared" si="5"/>
        <v>5</v>
      </c>
      <c r="E71" s="448">
        <f t="shared" si="6"/>
        <v>5</v>
      </c>
      <c r="F71" s="448">
        <f>ROUNDDOWN((HEX2DEC(L71)/2),1)-30</f>
        <v>22</v>
      </c>
      <c r="G71" s="91">
        <f t="shared" si="13"/>
        <v>46</v>
      </c>
      <c r="H71" s="86" t="s">
        <v>95</v>
      </c>
      <c r="I71" s="443">
        <v>6</v>
      </c>
      <c r="J71" s="447">
        <f t="shared" si="14"/>
        <v>0.13690476190476186</v>
      </c>
      <c r="K71" s="446" t="str">
        <f t="shared" si="8"/>
        <v>05</v>
      </c>
      <c r="L71" s="446" t="str">
        <f t="shared" si="9"/>
        <v>68</v>
      </c>
      <c r="M71" s="443" t="str">
        <f t="shared" si="10"/>
        <v>54</v>
      </c>
      <c r="N71" s="446" t="str">
        <f t="shared" si="11"/>
        <v>15</v>
      </c>
      <c r="O71" s="503"/>
      <c r="P71" s="503"/>
      <c r="Q71" s="503"/>
      <c r="R71" s="503"/>
      <c r="S71" s="154"/>
      <c r="T71" s="154"/>
      <c r="U71" s="801"/>
      <c r="V71" s="154"/>
      <c r="W71" s="154"/>
      <c r="X71" s="154"/>
      <c r="Y71" s="154"/>
      <c r="Z71" s="154"/>
      <c r="AA71" s="154"/>
    </row>
    <row r="72" spans="1:27">
      <c r="A72" s="71" t="str">
        <f t="shared" si="7"/>
        <v>05685414</v>
      </c>
      <c r="B72" s="466">
        <f t="shared" si="12"/>
        <v>41388.083333333336</v>
      </c>
      <c r="C72" s="399">
        <f t="shared" si="4"/>
        <v>20</v>
      </c>
      <c r="D72" s="399">
        <f t="shared" si="5"/>
        <v>5</v>
      </c>
      <c r="E72" s="399">
        <f t="shared" si="6"/>
        <v>5</v>
      </c>
      <c r="F72" s="399">
        <f>ROUNDDOWN((HEX2DEC(L72)/2),0)-30</f>
        <v>22</v>
      </c>
      <c r="G72" s="112">
        <f t="shared" si="13"/>
        <v>50</v>
      </c>
      <c r="H72" s="400" t="s">
        <v>96</v>
      </c>
      <c r="I72" s="443">
        <v>7</v>
      </c>
      <c r="J72" s="447">
        <f t="shared" si="14"/>
        <v>0.1309523809523809</v>
      </c>
      <c r="K72" s="446" t="str">
        <f t="shared" si="8"/>
        <v>05</v>
      </c>
      <c r="L72" s="446" t="str">
        <f t="shared" si="9"/>
        <v>68</v>
      </c>
      <c r="M72" s="443" t="str">
        <f t="shared" si="10"/>
        <v>54</v>
      </c>
      <c r="N72" s="446" t="str">
        <f t="shared" si="11"/>
        <v>14</v>
      </c>
      <c r="O72" s="503"/>
      <c r="P72" s="503"/>
      <c r="Q72" s="503"/>
      <c r="R72" s="503"/>
      <c r="S72" s="503"/>
      <c r="T72" s="503"/>
      <c r="U72" s="503"/>
      <c r="V72" s="503"/>
      <c r="W72" s="503"/>
      <c r="X72" s="503"/>
      <c r="Y72" s="503"/>
      <c r="Z72" s="503"/>
      <c r="AA72" s="503"/>
    </row>
    <row r="73" spans="1:27">
      <c r="A73" s="71" t="str">
        <f t="shared" si="7"/>
        <v>05685415</v>
      </c>
      <c r="B73" s="101">
        <f t="shared" si="12"/>
        <v>41388.041666666672</v>
      </c>
      <c r="C73" s="448">
        <f t="shared" si="4"/>
        <v>21</v>
      </c>
      <c r="D73" s="448">
        <f t="shared" si="5"/>
        <v>5</v>
      </c>
      <c r="E73" s="448">
        <f t="shared" si="6"/>
        <v>5</v>
      </c>
      <c r="F73" s="448">
        <f>ROUNDDOWN((HEX2DEC(L73)/2),1)-30</f>
        <v>22</v>
      </c>
      <c r="G73" s="91">
        <f t="shared" si="13"/>
        <v>54</v>
      </c>
      <c r="H73" s="86" t="s">
        <v>97</v>
      </c>
      <c r="I73" s="443">
        <v>8</v>
      </c>
      <c r="J73" s="447">
        <f t="shared" si="14"/>
        <v>0.12499999999999994</v>
      </c>
      <c r="K73" s="446" t="str">
        <f t="shared" si="8"/>
        <v>05</v>
      </c>
      <c r="L73" s="446" t="str">
        <f t="shared" si="9"/>
        <v>68</v>
      </c>
      <c r="M73" s="443" t="str">
        <f t="shared" si="10"/>
        <v>54</v>
      </c>
      <c r="N73" s="446" t="str">
        <f t="shared" si="11"/>
        <v>15</v>
      </c>
      <c r="O73" s="503"/>
      <c r="P73" s="503"/>
      <c r="Q73" s="503"/>
      <c r="R73" s="503"/>
      <c r="S73" s="503"/>
      <c r="T73" s="503"/>
      <c r="U73" s="503"/>
      <c r="V73" s="503"/>
      <c r="W73" s="503"/>
      <c r="X73" s="503"/>
      <c r="Y73" s="503"/>
      <c r="Z73" s="503"/>
      <c r="AA73" s="503"/>
    </row>
    <row r="74" spans="1:27">
      <c r="A74" s="71" t="str">
        <f t="shared" si="7"/>
        <v>06665415</v>
      </c>
      <c r="B74" s="466">
        <f t="shared" si="12"/>
        <v>41388</v>
      </c>
      <c r="C74" s="399">
        <f t="shared" si="4"/>
        <v>21</v>
      </c>
      <c r="D74" s="399">
        <f t="shared" si="5"/>
        <v>5</v>
      </c>
      <c r="E74" s="399">
        <f t="shared" si="6"/>
        <v>6</v>
      </c>
      <c r="F74" s="399">
        <f>ROUNDDOWN((HEX2DEC(L74)/2),0)-30</f>
        <v>21</v>
      </c>
      <c r="G74" s="112">
        <f t="shared" si="13"/>
        <v>58</v>
      </c>
      <c r="H74" s="400" t="s">
        <v>98</v>
      </c>
      <c r="I74" s="443">
        <v>9</v>
      </c>
      <c r="J74" s="447">
        <f t="shared" si="14"/>
        <v>0.11904761904761899</v>
      </c>
      <c r="K74" s="446" t="str">
        <f t="shared" si="8"/>
        <v>06</v>
      </c>
      <c r="L74" s="446" t="str">
        <f t="shared" si="9"/>
        <v>66</v>
      </c>
      <c r="M74" s="443" t="str">
        <f t="shared" si="10"/>
        <v>54</v>
      </c>
      <c r="N74" s="446" t="str">
        <f t="shared" si="11"/>
        <v>15</v>
      </c>
      <c r="O74" s="503"/>
      <c r="P74" s="503"/>
      <c r="Q74" s="503"/>
      <c r="R74" s="503"/>
      <c r="S74" s="503"/>
      <c r="T74" s="503"/>
      <c r="U74" s="503"/>
      <c r="V74" s="503"/>
      <c r="W74" s="503"/>
      <c r="X74" s="503"/>
      <c r="Y74" s="503"/>
      <c r="Z74" s="503"/>
      <c r="AA74" s="503"/>
    </row>
    <row r="75" spans="1:27">
      <c r="A75" s="71" t="str">
        <f t="shared" si="7"/>
        <v>06645415</v>
      </c>
      <c r="B75" s="101">
        <f t="shared" si="12"/>
        <v>41387.958333333336</v>
      </c>
      <c r="C75" s="448">
        <f t="shared" si="4"/>
        <v>21</v>
      </c>
      <c r="D75" s="448">
        <f t="shared" si="5"/>
        <v>5</v>
      </c>
      <c r="E75" s="448">
        <f t="shared" si="6"/>
        <v>6</v>
      </c>
      <c r="F75" s="448">
        <f>ROUNDDOWN((HEX2DEC(L75)/2),1)-30</f>
        <v>20</v>
      </c>
      <c r="G75" s="91">
        <f t="shared" si="13"/>
        <v>62</v>
      </c>
      <c r="H75" s="86" t="s">
        <v>99</v>
      </c>
      <c r="I75" s="443">
        <v>10</v>
      </c>
      <c r="J75" s="447">
        <f t="shared" si="14"/>
        <v>0.11309523809523803</v>
      </c>
      <c r="K75" s="446" t="str">
        <f t="shared" si="8"/>
        <v>06</v>
      </c>
      <c r="L75" s="446" t="str">
        <f t="shared" si="9"/>
        <v>64</v>
      </c>
      <c r="M75" s="443" t="str">
        <f t="shared" si="10"/>
        <v>54</v>
      </c>
      <c r="N75" s="446" t="str">
        <f t="shared" si="11"/>
        <v>15</v>
      </c>
      <c r="O75" s="503"/>
      <c r="P75" s="503"/>
      <c r="Q75" s="503"/>
      <c r="R75" s="503"/>
      <c r="S75" s="503"/>
      <c r="T75" s="503"/>
      <c r="U75" s="503"/>
      <c r="V75" s="503"/>
      <c r="W75" s="503"/>
      <c r="X75" s="503"/>
      <c r="Y75" s="503"/>
      <c r="Z75" s="503"/>
      <c r="AA75" s="503"/>
    </row>
    <row r="76" spans="1:27">
      <c r="A76" s="71" t="str">
        <f t="shared" si="7"/>
        <v>06644400</v>
      </c>
      <c r="B76" s="466">
        <f t="shared" si="12"/>
        <v>41387.916666666672</v>
      </c>
      <c r="C76" s="399">
        <f t="shared" si="4"/>
        <v>0</v>
      </c>
      <c r="D76" s="399">
        <f t="shared" si="5"/>
        <v>1</v>
      </c>
      <c r="E76" s="399">
        <f t="shared" si="6"/>
        <v>6</v>
      </c>
      <c r="F76" s="399">
        <f>ROUNDDOWN((HEX2DEC(L76)/2),0)-30</f>
        <v>20</v>
      </c>
      <c r="G76" s="112">
        <f t="shared" si="13"/>
        <v>66</v>
      </c>
      <c r="H76" s="400" t="s">
        <v>100</v>
      </c>
      <c r="I76" s="443">
        <v>11</v>
      </c>
      <c r="J76" s="447">
        <f t="shared" si="14"/>
        <v>0.10714285714285707</v>
      </c>
      <c r="K76" s="446" t="str">
        <f t="shared" si="8"/>
        <v>06</v>
      </c>
      <c r="L76" s="446" t="str">
        <f t="shared" si="9"/>
        <v>64</v>
      </c>
      <c r="M76" s="443" t="str">
        <f t="shared" si="10"/>
        <v>44</v>
      </c>
      <c r="N76" s="446" t="str">
        <f t="shared" si="11"/>
        <v>00</v>
      </c>
      <c r="O76" s="503"/>
      <c r="P76" s="503"/>
      <c r="Q76" s="503"/>
      <c r="R76" s="503"/>
      <c r="S76" s="503"/>
      <c r="T76" s="503"/>
      <c r="U76" s="503"/>
      <c r="V76" s="503"/>
      <c r="W76" s="503"/>
      <c r="X76" s="503"/>
      <c r="Y76" s="503"/>
      <c r="Z76" s="503"/>
      <c r="AA76" s="503"/>
    </row>
    <row r="77" spans="1:27">
      <c r="A77" s="71" t="str">
        <f t="shared" si="7"/>
        <v>06644400</v>
      </c>
      <c r="B77" s="101">
        <f t="shared" si="12"/>
        <v>41387.875</v>
      </c>
      <c r="C77" s="448">
        <f t="shared" si="4"/>
        <v>0</v>
      </c>
      <c r="D77" s="448">
        <f t="shared" si="5"/>
        <v>1</v>
      </c>
      <c r="E77" s="448">
        <f t="shared" si="6"/>
        <v>6</v>
      </c>
      <c r="F77" s="448">
        <f>ROUNDDOWN((HEX2DEC(L77)/2),1)-30</f>
        <v>20</v>
      </c>
      <c r="G77" s="91">
        <f t="shared" si="13"/>
        <v>70</v>
      </c>
      <c r="H77" s="86" t="s">
        <v>101</v>
      </c>
      <c r="I77" s="443">
        <v>12</v>
      </c>
      <c r="J77" s="447">
        <f t="shared" si="14"/>
        <v>0.10119047619047611</v>
      </c>
      <c r="K77" s="446" t="str">
        <f t="shared" si="8"/>
        <v>06</v>
      </c>
      <c r="L77" s="446" t="str">
        <f t="shared" si="9"/>
        <v>64</v>
      </c>
      <c r="M77" s="443" t="str">
        <f t="shared" si="10"/>
        <v>44</v>
      </c>
      <c r="N77" s="446" t="str">
        <f t="shared" si="11"/>
        <v>00</v>
      </c>
      <c r="O77" s="503"/>
      <c r="P77" s="503"/>
      <c r="Q77" s="503"/>
      <c r="R77" s="503"/>
      <c r="S77" s="503"/>
      <c r="T77" s="503"/>
      <c r="U77" s="503"/>
      <c r="V77" s="503"/>
      <c r="W77" s="503"/>
      <c r="X77" s="503"/>
      <c r="Y77" s="503"/>
      <c r="Z77" s="503"/>
      <c r="AA77" s="503"/>
    </row>
    <row r="78" spans="1:27">
      <c r="A78" s="71" t="str">
        <f t="shared" si="7"/>
        <v>06644400</v>
      </c>
      <c r="B78" s="466">
        <f t="shared" si="12"/>
        <v>41387.833333333336</v>
      </c>
      <c r="C78" s="399">
        <f t="shared" si="4"/>
        <v>0</v>
      </c>
      <c r="D78" s="399">
        <f t="shared" si="5"/>
        <v>1</v>
      </c>
      <c r="E78" s="399">
        <f t="shared" si="6"/>
        <v>6</v>
      </c>
      <c r="F78" s="399">
        <f>ROUNDDOWN((HEX2DEC(L78)/2),0)-30</f>
        <v>20</v>
      </c>
      <c r="G78" s="112">
        <f t="shared" si="13"/>
        <v>74</v>
      </c>
      <c r="H78" s="400" t="s">
        <v>102</v>
      </c>
      <c r="I78" s="443">
        <v>13</v>
      </c>
      <c r="J78" s="447">
        <f t="shared" si="14"/>
        <v>9.523809523809515E-2</v>
      </c>
      <c r="K78" s="446" t="str">
        <f t="shared" si="8"/>
        <v>06</v>
      </c>
      <c r="L78" s="446" t="str">
        <f t="shared" si="9"/>
        <v>64</v>
      </c>
      <c r="M78" s="443" t="str">
        <f t="shared" si="10"/>
        <v>44</v>
      </c>
      <c r="N78" s="446" t="str">
        <f t="shared" si="11"/>
        <v>00</v>
      </c>
      <c r="O78" s="503"/>
      <c r="P78" s="503"/>
      <c r="Q78" s="503"/>
      <c r="R78" s="503"/>
      <c r="S78" s="503"/>
      <c r="T78" s="503"/>
      <c r="U78" s="503"/>
      <c r="V78" s="503"/>
      <c r="W78" s="503"/>
      <c r="X78" s="503"/>
      <c r="Y78" s="503"/>
      <c r="Z78" s="503"/>
      <c r="AA78" s="503"/>
    </row>
    <row r="79" spans="1:27">
      <c r="A79" s="71" t="str">
        <f t="shared" si="7"/>
        <v>07665415</v>
      </c>
      <c r="B79" s="101">
        <f t="shared" si="12"/>
        <v>41387.791666666672</v>
      </c>
      <c r="C79" s="448">
        <f t="shared" si="4"/>
        <v>21</v>
      </c>
      <c r="D79" s="448">
        <f t="shared" si="5"/>
        <v>5</v>
      </c>
      <c r="E79" s="448">
        <f t="shared" si="6"/>
        <v>7</v>
      </c>
      <c r="F79" s="448">
        <f>ROUNDDOWN((HEX2DEC(L79)/2),1)-30</f>
        <v>21</v>
      </c>
      <c r="G79" s="91">
        <f t="shared" si="13"/>
        <v>78</v>
      </c>
      <c r="H79" s="86" t="s">
        <v>103</v>
      </c>
      <c r="I79" s="443">
        <v>14</v>
      </c>
      <c r="J79" s="447">
        <f t="shared" si="14"/>
        <v>8.9285714285714191E-2</v>
      </c>
      <c r="K79" s="446" t="str">
        <f t="shared" si="8"/>
        <v>07</v>
      </c>
      <c r="L79" s="446" t="str">
        <f t="shared" si="9"/>
        <v>66</v>
      </c>
      <c r="M79" s="443" t="str">
        <f t="shared" si="10"/>
        <v>54</v>
      </c>
      <c r="N79" s="446" t="str">
        <f t="shared" si="11"/>
        <v>15</v>
      </c>
      <c r="O79" s="503"/>
      <c r="P79" s="503"/>
      <c r="Q79" s="503"/>
      <c r="R79" s="503"/>
      <c r="S79" s="503"/>
      <c r="T79" s="503"/>
      <c r="U79" s="503"/>
      <c r="V79" s="503"/>
      <c r="W79" s="503"/>
      <c r="X79" s="503"/>
      <c r="Y79" s="503"/>
      <c r="Z79" s="503"/>
      <c r="AA79" s="503"/>
    </row>
    <row r="80" spans="1:27">
      <c r="A80" s="71" t="str">
        <f t="shared" si="7"/>
        <v>07685415</v>
      </c>
      <c r="B80" s="466">
        <f t="shared" si="12"/>
        <v>41387.75</v>
      </c>
      <c r="C80" s="399">
        <f t="shared" si="4"/>
        <v>21</v>
      </c>
      <c r="D80" s="399">
        <f t="shared" si="5"/>
        <v>5</v>
      </c>
      <c r="E80" s="399">
        <f t="shared" si="6"/>
        <v>7</v>
      </c>
      <c r="F80" s="399">
        <f>ROUNDDOWN((HEX2DEC(L80)/2),0)-30</f>
        <v>22</v>
      </c>
      <c r="G80" s="112">
        <f t="shared" si="13"/>
        <v>82</v>
      </c>
      <c r="H80" s="400" t="s">
        <v>104</v>
      </c>
      <c r="I80" s="443">
        <v>15</v>
      </c>
      <c r="J80" s="447">
        <f t="shared" si="14"/>
        <v>8.3333333333333232E-2</v>
      </c>
      <c r="K80" s="446" t="str">
        <f t="shared" si="8"/>
        <v>07</v>
      </c>
      <c r="L80" s="446" t="str">
        <f t="shared" si="9"/>
        <v>68</v>
      </c>
      <c r="M80" s="443" t="str">
        <f t="shared" si="10"/>
        <v>54</v>
      </c>
      <c r="N80" s="446" t="str">
        <f t="shared" si="11"/>
        <v>15</v>
      </c>
      <c r="O80" s="503"/>
      <c r="P80" s="503"/>
      <c r="Q80" s="503"/>
      <c r="R80" s="503"/>
      <c r="S80" s="503"/>
      <c r="T80" s="503"/>
      <c r="U80" s="503"/>
      <c r="V80" s="503"/>
      <c r="W80" s="503"/>
      <c r="X80" s="503"/>
      <c r="Y80" s="503"/>
      <c r="Z80" s="503"/>
      <c r="AA80" s="503"/>
    </row>
    <row r="81" spans="1:27">
      <c r="A81" s="71" t="str">
        <f t="shared" si="7"/>
        <v>07685415</v>
      </c>
      <c r="B81" s="101">
        <f t="shared" si="12"/>
        <v>41387.708333333336</v>
      </c>
      <c r="C81" s="448">
        <f t="shared" si="4"/>
        <v>21</v>
      </c>
      <c r="D81" s="448">
        <f t="shared" si="5"/>
        <v>5</v>
      </c>
      <c r="E81" s="448">
        <f t="shared" si="6"/>
        <v>7</v>
      </c>
      <c r="F81" s="448">
        <f>ROUNDDOWN((HEX2DEC(L81)/2),1)-30</f>
        <v>22</v>
      </c>
      <c r="G81" s="91">
        <f t="shared" si="13"/>
        <v>86</v>
      </c>
      <c r="H81" s="86" t="s">
        <v>105</v>
      </c>
      <c r="I81" s="443">
        <v>16</v>
      </c>
      <c r="J81" s="447">
        <f t="shared" si="14"/>
        <v>7.7380952380952273E-2</v>
      </c>
      <c r="K81" s="446" t="str">
        <f t="shared" si="8"/>
        <v>07</v>
      </c>
      <c r="L81" s="446" t="str">
        <f t="shared" si="9"/>
        <v>68</v>
      </c>
      <c r="M81" s="443" t="str">
        <f t="shared" si="10"/>
        <v>54</v>
      </c>
      <c r="N81" s="446" t="str">
        <f t="shared" si="11"/>
        <v>15</v>
      </c>
      <c r="O81" s="503"/>
      <c r="P81" s="503"/>
      <c r="Q81" s="503"/>
      <c r="R81" s="503"/>
      <c r="S81" s="503"/>
      <c r="T81" s="503"/>
      <c r="U81" s="503"/>
      <c r="V81" s="503"/>
      <c r="W81" s="503"/>
      <c r="X81" s="503"/>
      <c r="Y81" s="503"/>
      <c r="Z81" s="503"/>
      <c r="AA81" s="503"/>
    </row>
    <row r="82" spans="1:27">
      <c r="A82" s="71" t="str">
        <f t="shared" si="7"/>
        <v>0a6a4c24</v>
      </c>
      <c r="B82" s="466">
        <f t="shared" si="12"/>
        <v>41387.666666666672</v>
      </c>
      <c r="C82" s="399">
        <f t="shared" si="4"/>
        <v>36</v>
      </c>
      <c r="D82" s="399">
        <f t="shared" si="5"/>
        <v>3</v>
      </c>
      <c r="E82" s="399">
        <f t="shared" si="6"/>
        <v>10</v>
      </c>
      <c r="F82" s="399">
        <f>ROUNDDOWN((HEX2DEC(L82)/2),0)-30</f>
        <v>23</v>
      </c>
      <c r="G82" s="112">
        <f t="shared" si="13"/>
        <v>90</v>
      </c>
      <c r="H82" s="400" t="s">
        <v>106</v>
      </c>
      <c r="I82" s="443">
        <v>17</v>
      </c>
      <c r="J82" s="447">
        <f t="shared" si="14"/>
        <v>7.1428571428571314E-2</v>
      </c>
      <c r="K82" s="446" t="str">
        <f t="shared" si="8"/>
        <v>0a</v>
      </c>
      <c r="L82" s="446" t="str">
        <f t="shared" si="9"/>
        <v>6a</v>
      </c>
      <c r="M82" s="443" t="str">
        <f t="shared" si="10"/>
        <v>4c</v>
      </c>
      <c r="N82" s="446" t="str">
        <f t="shared" si="11"/>
        <v>24</v>
      </c>
      <c r="O82" s="503"/>
      <c r="P82" s="503"/>
      <c r="Q82" s="503"/>
      <c r="R82" s="503"/>
      <c r="S82" s="503"/>
      <c r="T82" s="503"/>
      <c r="U82" s="503"/>
      <c r="V82" s="503"/>
      <c r="W82" s="503"/>
      <c r="X82" s="503"/>
      <c r="Y82" s="503"/>
      <c r="Z82" s="503"/>
      <c r="AA82" s="503"/>
    </row>
    <row r="83" spans="1:27">
      <c r="A83" s="71" t="str">
        <f t="shared" si="7"/>
        <v>046ae864</v>
      </c>
      <c r="B83" s="101">
        <f t="shared" si="12"/>
        <v>41387.625</v>
      </c>
      <c r="C83" s="448">
        <f t="shared" si="4"/>
        <v>100</v>
      </c>
      <c r="D83" s="448">
        <f t="shared" si="5"/>
        <v>10</v>
      </c>
      <c r="E83" s="448">
        <f t="shared" si="6"/>
        <v>4</v>
      </c>
      <c r="F83" s="448">
        <f>ROUNDDOWN((HEX2DEC(L83)/2),1)-30</f>
        <v>23</v>
      </c>
      <c r="G83" s="91">
        <f t="shared" si="13"/>
        <v>94</v>
      </c>
      <c r="H83" s="86" t="s">
        <v>107</v>
      </c>
      <c r="I83" s="443">
        <v>18</v>
      </c>
      <c r="J83" s="447">
        <f t="shared" si="14"/>
        <v>6.5476190476190355E-2</v>
      </c>
      <c r="K83" s="446" t="str">
        <f t="shared" si="8"/>
        <v>04</v>
      </c>
      <c r="L83" s="446" t="str">
        <f t="shared" si="9"/>
        <v>6a</v>
      </c>
      <c r="M83" s="443" t="str">
        <f t="shared" si="10"/>
        <v>e8</v>
      </c>
      <c r="N83" s="446" t="str">
        <f t="shared" si="11"/>
        <v>64</v>
      </c>
      <c r="O83" s="503"/>
      <c r="P83" s="503"/>
      <c r="Q83" s="503"/>
      <c r="R83" s="503"/>
      <c r="S83" s="503"/>
      <c r="T83" s="503"/>
      <c r="U83" s="503"/>
      <c r="V83" s="503"/>
      <c r="W83" s="503"/>
      <c r="X83" s="503"/>
      <c r="Y83" s="503"/>
      <c r="Z83" s="503"/>
      <c r="AA83" s="503"/>
    </row>
    <row r="84" spans="1:27">
      <c r="A84" s="71" t="str">
        <f t="shared" si="7"/>
        <v>096c5413</v>
      </c>
      <c r="B84" s="466">
        <f t="shared" si="12"/>
        <v>41387.583333333336</v>
      </c>
      <c r="C84" s="399">
        <f t="shared" si="4"/>
        <v>19</v>
      </c>
      <c r="D84" s="399">
        <f t="shared" si="5"/>
        <v>5</v>
      </c>
      <c r="E84" s="399">
        <f t="shared" si="6"/>
        <v>9</v>
      </c>
      <c r="F84" s="399">
        <f>ROUNDDOWN((HEX2DEC(L84)/2),0)-30</f>
        <v>24</v>
      </c>
      <c r="G84" s="112">
        <f t="shared" si="13"/>
        <v>98</v>
      </c>
      <c r="H84" s="400" t="s">
        <v>108</v>
      </c>
      <c r="I84" s="443">
        <v>19</v>
      </c>
      <c r="J84" s="447">
        <f t="shared" si="14"/>
        <v>5.9523809523809403E-2</v>
      </c>
      <c r="K84" s="446" t="str">
        <f t="shared" si="8"/>
        <v>09</v>
      </c>
      <c r="L84" s="446" t="str">
        <f t="shared" si="9"/>
        <v>6c</v>
      </c>
      <c r="M84" s="443" t="str">
        <f t="shared" si="10"/>
        <v>54</v>
      </c>
      <c r="N84" s="446" t="str">
        <f t="shared" si="11"/>
        <v>13</v>
      </c>
      <c r="O84" s="503"/>
      <c r="P84" s="503"/>
      <c r="Q84" s="503"/>
      <c r="R84" s="503"/>
      <c r="S84" s="503"/>
      <c r="T84" s="503"/>
      <c r="U84" s="503"/>
      <c r="V84" s="503"/>
      <c r="W84" s="503"/>
      <c r="X84" s="503"/>
      <c r="Y84" s="503"/>
      <c r="Z84" s="503"/>
      <c r="AA84" s="503"/>
    </row>
    <row r="85" spans="1:27">
      <c r="A85" s="71" t="str">
        <f t="shared" si="7"/>
        <v>0a664c24</v>
      </c>
      <c r="B85" s="101">
        <f t="shared" si="12"/>
        <v>41387.541666666672</v>
      </c>
      <c r="C85" s="448">
        <f t="shared" si="4"/>
        <v>36</v>
      </c>
      <c r="D85" s="448">
        <f t="shared" si="5"/>
        <v>3</v>
      </c>
      <c r="E85" s="448">
        <f t="shared" si="6"/>
        <v>10</v>
      </c>
      <c r="F85" s="448">
        <f>ROUNDDOWN((HEX2DEC(L85)/2),1)-30</f>
        <v>21</v>
      </c>
      <c r="G85" s="91">
        <f t="shared" si="13"/>
        <v>102</v>
      </c>
      <c r="H85" s="86" t="s">
        <v>109</v>
      </c>
      <c r="I85" s="443">
        <v>20</v>
      </c>
      <c r="J85" s="447">
        <f t="shared" si="14"/>
        <v>5.357142857142845E-2</v>
      </c>
      <c r="K85" s="446" t="str">
        <f t="shared" si="8"/>
        <v>0a</v>
      </c>
      <c r="L85" s="446" t="str">
        <f t="shared" si="9"/>
        <v>66</v>
      </c>
      <c r="M85" s="443" t="str">
        <f t="shared" si="10"/>
        <v>4c</v>
      </c>
      <c r="N85" s="446" t="str">
        <f t="shared" si="11"/>
        <v>24</v>
      </c>
      <c r="O85" s="503"/>
      <c r="P85" s="503"/>
      <c r="Q85" s="503"/>
      <c r="R85" s="503"/>
      <c r="S85" s="503"/>
      <c r="T85" s="503"/>
      <c r="U85" s="503"/>
      <c r="V85" s="503"/>
      <c r="W85" s="503"/>
      <c r="X85" s="503"/>
      <c r="Y85" s="503"/>
      <c r="Z85" s="503"/>
      <c r="AA85" s="503"/>
    </row>
    <row r="86" spans="1:27">
      <c r="A86" s="71" t="str">
        <f t="shared" si="7"/>
        <v>0a664c24</v>
      </c>
      <c r="B86" s="466">
        <f t="shared" si="12"/>
        <v>41387.5</v>
      </c>
      <c r="C86" s="399">
        <f t="shared" si="4"/>
        <v>36</v>
      </c>
      <c r="D86" s="399">
        <f t="shared" si="5"/>
        <v>3</v>
      </c>
      <c r="E86" s="399">
        <f t="shared" si="6"/>
        <v>10</v>
      </c>
      <c r="F86" s="399">
        <f>ROUNDDOWN((HEX2DEC(L86)/2),0)-30</f>
        <v>21</v>
      </c>
      <c r="G86" s="112">
        <f t="shared" si="13"/>
        <v>106</v>
      </c>
      <c r="H86" s="400" t="s">
        <v>110</v>
      </c>
      <c r="I86" s="443">
        <v>21</v>
      </c>
      <c r="J86" s="447">
        <f t="shared" si="14"/>
        <v>4.7619047619047498E-2</v>
      </c>
      <c r="K86" s="446" t="str">
        <f t="shared" si="8"/>
        <v>0a</v>
      </c>
      <c r="L86" s="446" t="str">
        <f t="shared" si="9"/>
        <v>66</v>
      </c>
      <c r="M86" s="443" t="str">
        <f t="shared" si="10"/>
        <v>4c</v>
      </c>
      <c r="N86" s="446" t="str">
        <f t="shared" si="11"/>
        <v>24</v>
      </c>
      <c r="O86" s="503"/>
      <c r="P86" s="503"/>
      <c r="Q86" s="503"/>
      <c r="R86" s="503"/>
      <c r="S86" s="503"/>
      <c r="T86" s="503"/>
      <c r="U86" s="503"/>
      <c r="V86" s="503"/>
      <c r="W86" s="503"/>
      <c r="X86" s="503"/>
      <c r="Y86" s="503"/>
      <c r="Z86" s="503"/>
      <c r="AA86" s="503"/>
    </row>
    <row r="87" spans="1:27">
      <c r="A87" s="71" t="str">
        <f t="shared" si="7"/>
        <v>0a644c24</v>
      </c>
      <c r="B87" s="101">
        <f t="shared" si="12"/>
        <v>41387.458333333336</v>
      </c>
      <c r="C87" s="448">
        <f t="shared" si="4"/>
        <v>36</v>
      </c>
      <c r="D87" s="448">
        <f t="shared" si="5"/>
        <v>3</v>
      </c>
      <c r="E87" s="448">
        <f t="shared" si="6"/>
        <v>10</v>
      </c>
      <c r="F87" s="448">
        <f>ROUNDDOWN((HEX2DEC(L87)/2),1)-30</f>
        <v>20</v>
      </c>
      <c r="G87" s="91">
        <f t="shared" si="13"/>
        <v>110</v>
      </c>
      <c r="H87" s="86" t="s">
        <v>111</v>
      </c>
      <c r="I87" s="443">
        <v>22</v>
      </c>
      <c r="J87" s="447">
        <f t="shared" si="14"/>
        <v>4.1666666666666546E-2</v>
      </c>
      <c r="K87" s="446" t="str">
        <f t="shared" si="8"/>
        <v>0a</v>
      </c>
      <c r="L87" s="446" t="str">
        <f t="shared" si="9"/>
        <v>64</v>
      </c>
      <c r="M87" s="443" t="str">
        <f t="shared" si="10"/>
        <v>4c</v>
      </c>
      <c r="N87" s="446" t="str">
        <f t="shared" si="11"/>
        <v>24</v>
      </c>
      <c r="O87" s="503"/>
      <c r="P87" s="503"/>
      <c r="Q87" s="503"/>
      <c r="R87" s="503"/>
      <c r="S87" s="503"/>
      <c r="T87" s="503"/>
      <c r="U87" s="503"/>
      <c r="V87" s="503"/>
      <c r="W87" s="503"/>
      <c r="X87" s="503"/>
      <c r="Y87" s="503"/>
      <c r="Z87" s="503"/>
      <c r="AA87" s="503"/>
    </row>
    <row r="88" spans="1:27">
      <c r="A88" s="71" t="str">
        <f t="shared" si="7"/>
        <v>0a624c24</v>
      </c>
      <c r="B88" s="466">
        <f t="shared" si="12"/>
        <v>41387.416666666672</v>
      </c>
      <c r="C88" s="399">
        <f t="shared" si="4"/>
        <v>36</v>
      </c>
      <c r="D88" s="399">
        <f t="shared" si="5"/>
        <v>3</v>
      </c>
      <c r="E88" s="399">
        <f t="shared" si="6"/>
        <v>10</v>
      </c>
      <c r="F88" s="399">
        <f>ROUNDDOWN((HEX2DEC(L88)/2),0)-30</f>
        <v>19</v>
      </c>
      <c r="G88" s="112">
        <f t="shared" si="13"/>
        <v>114</v>
      </c>
      <c r="H88" s="400" t="s">
        <v>112</v>
      </c>
      <c r="I88" s="443">
        <v>23</v>
      </c>
      <c r="J88" s="447">
        <f t="shared" si="14"/>
        <v>3.5714285714285594E-2</v>
      </c>
      <c r="K88" s="446" t="str">
        <f t="shared" si="8"/>
        <v>0a</v>
      </c>
      <c r="L88" s="446" t="str">
        <f t="shared" si="9"/>
        <v>62</v>
      </c>
      <c r="M88" s="443" t="str">
        <f t="shared" si="10"/>
        <v>4c</v>
      </c>
      <c r="N88" s="446" t="str">
        <f t="shared" si="11"/>
        <v>24</v>
      </c>
      <c r="O88" s="503"/>
      <c r="P88" s="503"/>
      <c r="Q88" s="503"/>
      <c r="R88" s="503"/>
      <c r="S88" s="503"/>
      <c r="T88" s="503"/>
      <c r="U88" s="503"/>
      <c r="V88" s="503"/>
      <c r="W88" s="503"/>
      <c r="X88" s="503"/>
      <c r="Y88" s="503"/>
      <c r="Z88" s="503"/>
      <c r="AA88" s="503"/>
    </row>
    <row r="89" spans="1:27">
      <c r="A89" s="71" t="str">
        <f t="shared" si="7"/>
        <v>0a5e4c24</v>
      </c>
      <c r="B89" s="101">
        <f t="shared" si="12"/>
        <v>41387.375</v>
      </c>
      <c r="C89" s="448">
        <f t="shared" si="4"/>
        <v>36</v>
      </c>
      <c r="D89" s="448">
        <f t="shared" si="5"/>
        <v>3</v>
      </c>
      <c r="E89" s="448">
        <f t="shared" si="6"/>
        <v>10</v>
      </c>
      <c r="F89" s="448">
        <f>ROUNDDOWN((HEX2DEC(L89)/2),1)-30</f>
        <v>17</v>
      </c>
      <c r="G89" s="91">
        <f t="shared" si="13"/>
        <v>118</v>
      </c>
      <c r="H89" s="86" t="s">
        <v>113</v>
      </c>
      <c r="I89" s="443">
        <v>24</v>
      </c>
      <c r="J89" s="447">
        <f t="shared" si="14"/>
        <v>2.9761904761904642E-2</v>
      </c>
      <c r="K89" s="446" t="str">
        <f t="shared" si="8"/>
        <v>0a</v>
      </c>
      <c r="L89" s="446" t="str">
        <f t="shared" si="9"/>
        <v>5e</v>
      </c>
      <c r="M89" s="443" t="str">
        <f t="shared" si="10"/>
        <v>4c</v>
      </c>
      <c r="N89" s="446" t="str">
        <f t="shared" si="11"/>
        <v>24</v>
      </c>
      <c r="O89" s="503"/>
      <c r="P89" s="503"/>
      <c r="Q89" s="503"/>
      <c r="R89" s="503"/>
      <c r="S89" s="503"/>
      <c r="T89" s="503"/>
      <c r="U89" s="503"/>
      <c r="V89" s="503"/>
      <c r="W89" s="503"/>
      <c r="X89" s="503"/>
      <c r="Y89" s="503"/>
      <c r="Z89" s="503"/>
      <c r="AA89" s="503"/>
    </row>
    <row r="90" spans="1:27">
      <c r="A90" s="71" t="str">
        <f t="shared" si="7"/>
        <v>00000000</v>
      </c>
      <c r="B90" s="466">
        <f t="shared" si="12"/>
        <v>41387.333333333336</v>
      </c>
      <c r="C90" s="399">
        <f t="shared" si="4"/>
        <v>0</v>
      </c>
      <c r="D90" s="399">
        <f t="shared" si="5"/>
        <v>0</v>
      </c>
      <c r="E90" s="399">
        <f t="shared" si="6"/>
        <v>0</v>
      </c>
      <c r="F90" s="399">
        <f>ROUNDDOWN((HEX2DEC(L90)/2),0)-30</f>
        <v>-30</v>
      </c>
      <c r="G90" s="112">
        <f t="shared" si="13"/>
        <v>122</v>
      </c>
      <c r="H90" s="400" t="s">
        <v>114</v>
      </c>
      <c r="I90" s="443">
        <v>25</v>
      </c>
      <c r="J90" s="447">
        <f t="shared" si="14"/>
        <v>2.380952380952369E-2</v>
      </c>
      <c r="K90" s="446" t="str">
        <f t="shared" si="8"/>
        <v>00</v>
      </c>
      <c r="L90" s="446" t="str">
        <f t="shared" si="9"/>
        <v>00</v>
      </c>
      <c r="M90" s="443" t="str">
        <f t="shared" si="10"/>
        <v>00</v>
      </c>
      <c r="N90" s="446" t="str">
        <f t="shared" si="11"/>
        <v>00</v>
      </c>
      <c r="O90" s="503"/>
      <c r="P90" s="503"/>
      <c r="Q90" s="503"/>
      <c r="R90" s="503"/>
      <c r="S90" s="802"/>
      <c r="T90" s="503"/>
      <c r="U90" s="503"/>
      <c r="V90" s="503"/>
      <c r="W90" s="503"/>
      <c r="X90" s="503"/>
      <c r="Y90" s="503"/>
      <c r="Z90" s="503"/>
      <c r="AA90" s="503"/>
    </row>
    <row r="91" spans="1:27">
      <c r="A91" s="71" t="str">
        <f t="shared" si="7"/>
        <v>00000000</v>
      </c>
      <c r="B91" s="101">
        <f t="shared" si="12"/>
        <v>41387.291666666672</v>
      </c>
      <c r="C91" s="448">
        <f t="shared" si="4"/>
        <v>0</v>
      </c>
      <c r="D91" s="448">
        <f t="shared" si="5"/>
        <v>0</v>
      </c>
      <c r="E91" s="448">
        <f t="shared" si="6"/>
        <v>0</v>
      </c>
      <c r="F91" s="448">
        <f>ROUNDDOWN((HEX2DEC(L91)/2),1)-30</f>
        <v>-30</v>
      </c>
      <c r="G91" s="91">
        <f t="shared" si="13"/>
        <v>126</v>
      </c>
      <c r="H91" s="86" t="s">
        <v>115</v>
      </c>
      <c r="I91" s="443">
        <v>26</v>
      </c>
      <c r="J91" s="447">
        <f t="shared" si="14"/>
        <v>1.7857142857142738E-2</v>
      </c>
      <c r="K91" s="446" t="str">
        <f t="shared" si="8"/>
        <v>00</v>
      </c>
      <c r="L91" s="446" t="str">
        <f t="shared" si="9"/>
        <v>00</v>
      </c>
      <c r="M91" s="443" t="str">
        <f t="shared" si="10"/>
        <v>00</v>
      </c>
      <c r="N91" s="446" t="str">
        <f t="shared" si="11"/>
        <v>00</v>
      </c>
      <c r="O91" s="503"/>
      <c r="P91" s="503"/>
      <c r="Q91" s="503"/>
      <c r="R91" s="503"/>
      <c r="S91" s="503"/>
      <c r="T91" s="503"/>
      <c r="U91" s="503"/>
      <c r="V91" s="503"/>
      <c r="W91" s="503"/>
      <c r="X91" s="503"/>
      <c r="Y91" s="503"/>
      <c r="Z91" s="503"/>
      <c r="AA91" s="503"/>
    </row>
    <row r="92" spans="1:27">
      <c r="A92" s="71" t="str">
        <f t="shared" si="7"/>
        <v>00000000</v>
      </c>
      <c r="B92" s="466">
        <f t="shared" si="12"/>
        <v>41387.25</v>
      </c>
      <c r="C92" s="399">
        <f t="shared" si="4"/>
        <v>0</v>
      </c>
      <c r="D92" s="399">
        <f t="shared" si="5"/>
        <v>0</v>
      </c>
      <c r="E92" s="399">
        <f t="shared" si="6"/>
        <v>0</v>
      </c>
      <c r="F92" s="399">
        <f>ROUNDDOWN((HEX2DEC(L92)/2),0)-30</f>
        <v>-30</v>
      </c>
      <c r="G92" s="112">
        <f t="shared" si="13"/>
        <v>130</v>
      </c>
      <c r="H92" s="400" t="s">
        <v>116</v>
      </c>
      <c r="I92" s="443">
        <v>27</v>
      </c>
      <c r="J92" s="447">
        <f t="shared" si="14"/>
        <v>1.1904761904761786E-2</v>
      </c>
      <c r="K92" s="446" t="str">
        <f t="shared" si="8"/>
        <v>00</v>
      </c>
      <c r="L92" s="446" t="str">
        <f t="shared" si="9"/>
        <v>00</v>
      </c>
      <c r="M92" s="443" t="str">
        <f t="shared" si="10"/>
        <v>00</v>
      </c>
      <c r="N92" s="446" t="str">
        <f t="shared" si="11"/>
        <v>00</v>
      </c>
      <c r="O92" s="503"/>
      <c r="P92" s="503"/>
      <c r="Q92" s="503"/>
      <c r="R92" s="503"/>
      <c r="S92" s="503"/>
      <c r="T92" s="503"/>
      <c r="U92" s="503"/>
      <c r="V92" s="503"/>
      <c r="W92" s="503"/>
      <c r="X92" s="503"/>
      <c r="Y92" s="503"/>
      <c r="Z92" s="503"/>
      <c r="AA92" s="503"/>
    </row>
    <row r="93" spans="1:27">
      <c r="A93" s="71" t="str">
        <f t="shared" si="7"/>
        <v>00000000</v>
      </c>
      <c r="B93" s="101">
        <f t="shared" si="12"/>
        <v>41387.208333333336</v>
      </c>
      <c r="C93" s="448">
        <f t="shared" si="4"/>
        <v>0</v>
      </c>
      <c r="D93" s="448">
        <f t="shared" si="5"/>
        <v>0</v>
      </c>
      <c r="E93" s="448">
        <f t="shared" si="6"/>
        <v>0</v>
      </c>
      <c r="F93" s="448">
        <f>ROUNDDOWN((HEX2DEC(L93)/2),1)-30</f>
        <v>-30</v>
      </c>
      <c r="G93" s="91">
        <f t="shared" si="13"/>
        <v>134</v>
      </c>
      <c r="H93" s="86" t="s">
        <v>117</v>
      </c>
      <c r="I93" s="443">
        <v>28</v>
      </c>
      <c r="J93" s="447">
        <f t="shared" si="14"/>
        <v>5.9523809523808341E-3</v>
      </c>
      <c r="K93" s="446" t="str">
        <f t="shared" si="8"/>
        <v>00</v>
      </c>
      <c r="L93" s="446" t="str">
        <f t="shared" si="9"/>
        <v>00</v>
      </c>
      <c r="M93" s="443" t="str">
        <f t="shared" si="10"/>
        <v>00</v>
      </c>
      <c r="N93" s="446" t="str">
        <f t="shared" si="11"/>
        <v>00</v>
      </c>
      <c r="O93" s="503"/>
      <c r="P93" s="503"/>
      <c r="Q93" s="503"/>
      <c r="R93" s="503"/>
      <c r="S93" s="503"/>
      <c r="T93" s="503"/>
      <c r="U93" s="503"/>
      <c r="V93" s="503"/>
      <c r="W93" s="503"/>
      <c r="X93" s="503"/>
      <c r="Y93" s="503"/>
      <c r="Z93" s="503"/>
      <c r="AA93" s="503"/>
    </row>
    <row r="94" spans="1:27">
      <c r="A94" s="1" t="str">
        <f t="shared" si="7"/>
        <v>2079</v>
      </c>
      <c r="B94" s="476"/>
      <c r="C94" s="476" t="s">
        <v>119</v>
      </c>
      <c r="D94" s="477"/>
      <c r="E94" s="477"/>
      <c r="F94" s="477"/>
      <c r="G94" s="112">
        <f t="shared" si="13"/>
        <v>138</v>
      </c>
      <c r="H94" s="467" t="s">
        <v>119</v>
      </c>
      <c r="I94" s="803"/>
      <c r="J94" s="804"/>
      <c r="K94" s="805"/>
      <c r="L94" s="805"/>
      <c r="M94" s="805"/>
      <c r="N94" s="805"/>
      <c r="O94" s="154"/>
      <c r="P94" s="154"/>
      <c r="Q94" s="503" t="str">
        <f>MID(A94,5,2)</f>
        <v/>
      </c>
      <c r="R94" s="154" t="str">
        <f>MID(A94,7,2)</f>
        <v/>
      </c>
      <c r="S94" s="503"/>
      <c r="T94" s="503"/>
      <c r="U94" s="503"/>
      <c r="V94" s="503"/>
      <c r="W94" s="503"/>
      <c r="X94" s="503"/>
      <c r="Y94" s="503"/>
      <c r="Z94" s="503"/>
      <c r="AA94" s="503"/>
    </row>
    <row r="95" spans="1:27">
      <c r="A95" s="1" t="str">
        <f>MID($G$1,$G$2+2*G95,8)</f>
        <v/>
      </c>
      <c r="B95" s="476"/>
      <c r="C95" s="476" t="s">
        <v>121</v>
      </c>
      <c r="D95" s="476"/>
      <c r="E95" s="476"/>
      <c r="F95" s="476"/>
      <c r="G95" s="478">
        <f t="shared" si="13"/>
        <v>142</v>
      </c>
      <c r="H95" s="400" t="s">
        <v>121</v>
      </c>
      <c r="I95" s="806"/>
      <c r="J95" s="804"/>
      <c r="K95" s="772"/>
      <c r="L95" s="772"/>
      <c r="M95" s="772"/>
      <c r="N95" s="772"/>
      <c r="O95" s="503"/>
      <c r="P95" s="503"/>
      <c r="Q95" s="503"/>
      <c r="R95" s="503"/>
      <c r="S95" s="503"/>
      <c r="T95" s="503"/>
      <c r="U95" s="503"/>
      <c r="V95" s="503"/>
      <c r="W95" s="503"/>
      <c r="X95" s="503"/>
      <c r="Y95" s="503"/>
      <c r="Z95" s="503"/>
      <c r="AA95" s="503"/>
    </row>
    <row r="96" spans="1:27">
      <c r="A96" s="10"/>
      <c r="B96" s="10"/>
      <c r="C96" s="10"/>
      <c r="D96" s="10"/>
      <c r="E96" s="10"/>
      <c r="F96" s="10"/>
      <c r="G96" s="17"/>
      <c r="H96" s="17"/>
      <c r="I96" s="807"/>
      <c r="J96" s="503"/>
      <c r="K96" s="503"/>
      <c r="L96" s="503"/>
      <c r="M96" s="503"/>
      <c r="N96" s="503"/>
      <c r="O96" s="10"/>
      <c r="P96" s="10"/>
      <c r="Q96" s="4"/>
      <c r="R96" s="4"/>
      <c r="S96" s="4"/>
      <c r="T96" s="4"/>
      <c r="U96" s="4"/>
      <c r="V96" s="4"/>
      <c r="W96" s="4"/>
      <c r="X96" s="4"/>
      <c r="Y96" s="4"/>
      <c r="Z96" s="4"/>
      <c r="AA96" s="4"/>
    </row>
    <row r="97" spans="1:27">
      <c r="A97" s="10"/>
      <c r="B97" s="10"/>
      <c r="C97" s="10"/>
      <c r="D97" s="10"/>
      <c r="E97" s="10"/>
      <c r="F97" s="10"/>
      <c r="G97" s="17"/>
      <c r="H97" s="17"/>
      <c r="I97" s="34"/>
      <c r="J97" s="10"/>
      <c r="K97" s="10"/>
      <c r="L97" s="10"/>
      <c r="M97" s="10"/>
      <c r="N97" s="10"/>
      <c r="O97" s="10"/>
      <c r="P97" s="10"/>
      <c r="Q97" s="4"/>
      <c r="R97" s="4"/>
      <c r="S97" s="4"/>
      <c r="T97" s="4"/>
      <c r="U97" s="4"/>
      <c r="V97" s="4"/>
      <c r="W97" s="4"/>
      <c r="X97" s="4"/>
      <c r="Y97" s="4"/>
      <c r="Z97" s="4"/>
      <c r="AA97" s="4"/>
    </row>
    <row r="98" spans="1:27">
      <c r="A98" s="10"/>
      <c r="B98" s="10"/>
      <c r="C98" s="10"/>
      <c r="D98" s="10"/>
      <c r="E98" s="10"/>
      <c r="F98" s="10"/>
      <c r="G98" s="17"/>
      <c r="H98" s="17"/>
      <c r="I98" s="34"/>
      <c r="J98" s="10"/>
      <c r="K98" s="10"/>
      <c r="L98" s="10"/>
      <c r="M98" s="10"/>
      <c r="N98" s="10"/>
      <c r="O98" s="10"/>
      <c r="P98" s="10"/>
      <c r="Q98" s="4"/>
      <c r="R98" s="4"/>
      <c r="S98" s="4"/>
      <c r="T98" s="4"/>
      <c r="U98" s="4"/>
      <c r="V98" s="4"/>
      <c r="W98" s="4"/>
      <c r="X98" s="4"/>
      <c r="Y98" s="4"/>
      <c r="Z98" s="4"/>
      <c r="AA98" s="4"/>
    </row>
    <row r="99" spans="1:27">
      <c r="A99" s="10"/>
      <c r="B99" s="10"/>
      <c r="C99" s="10"/>
      <c r="D99" s="10"/>
      <c r="E99" s="10"/>
      <c r="F99" s="10"/>
      <c r="G99" s="17"/>
      <c r="H99" s="17"/>
      <c r="I99" s="34"/>
      <c r="J99" s="10"/>
      <c r="K99" s="10"/>
      <c r="L99" s="10"/>
      <c r="M99" s="10"/>
      <c r="N99" s="10"/>
      <c r="O99" s="10"/>
      <c r="P99" s="10"/>
      <c r="Q99" s="4"/>
      <c r="R99" s="4"/>
      <c r="S99" s="4"/>
      <c r="T99" s="4"/>
      <c r="U99" s="4"/>
      <c r="V99" s="4"/>
      <c r="W99" s="4"/>
      <c r="X99" s="4"/>
      <c r="Y99" s="4"/>
      <c r="Z99" s="4"/>
      <c r="AA99" s="4"/>
    </row>
    <row r="100" spans="1:27">
      <c r="A100" s="10"/>
      <c r="B100" s="10"/>
      <c r="C100" s="10"/>
      <c r="D100" s="10"/>
      <c r="E100" s="10"/>
      <c r="F100" s="10"/>
      <c r="G100" s="17"/>
      <c r="H100" s="17"/>
      <c r="I100" s="34"/>
      <c r="J100" s="10"/>
      <c r="K100" s="10"/>
      <c r="L100" s="10"/>
      <c r="M100" s="10"/>
      <c r="N100" s="10"/>
      <c r="O100" s="10"/>
      <c r="P100" s="10"/>
      <c r="Q100" s="4"/>
      <c r="R100" s="4"/>
      <c r="S100" s="4"/>
      <c r="T100" s="4"/>
      <c r="U100" s="4"/>
      <c r="V100" s="4"/>
      <c r="W100" s="4"/>
      <c r="X100" s="4"/>
      <c r="Y100" s="4"/>
      <c r="Z100" s="4"/>
      <c r="AA100" s="4"/>
    </row>
    <row r="101" spans="1:27">
      <c r="A101" s="10"/>
      <c r="B101" s="10"/>
      <c r="C101" s="10"/>
      <c r="D101" s="10"/>
      <c r="E101" s="10"/>
      <c r="F101" s="10"/>
      <c r="G101" s="17"/>
      <c r="H101" s="17"/>
      <c r="I101" s="34"/>
      <c r="J101" s="10"/>
      <c r="K101" s="10"/>
      <c r="L101" s="10"/>
      <c r="M101" s="10"/>
      <c r="N101" s="10"/>
      <c r="O101" s="10"/>
      <c r="P101" s="10"/>
      <c r="Q101" s="4"/>
      <c r="R101" s="4"/>
      <c r="S101" s="4"/>
      <c r="T101" s="4"/>
      <c r="U101" s="4"/>
      <c r="V101" s="4"/>
      <c r="W101" s="4"/>
      <c r="X101" s="4"/>
      <c r="Y101" s="4"/>
      <c r="Z101" s="4"/>
      <c r="AA101" s="4"/>
    </row>
    <row r="102" spans="1:27">
      <c r="A102" s="10"/>
      <c r="B102" s="10"/>
      <c r="C102" s="10"/>
      <c r="D102" s="10"/>
      <c r="E102" s="10"/>
      <c r="F102" s="10"/>
      <c r="G102" s="17"/>
      <c r="H102" s="17"/>
      <c r="I102" s="34"/>
      <c r="J102" s="10"/>
      <c r="K102" s="10"/>
      <c r="L102" s="10"/>
      <c r="M102" s="10"/>
      <c r="N102" s="10"/>
      <c r="O102" s="10"/>
      <c r="P102" s="10"/>
      <c r="Q102" s="4"/>
      <c r="R102" s="4"/>
      <c r="S102" s="4"/>
      <c r="T102" s="4"/>
      <c r="U102" s="4"/>
      <c r="V102" s="4"/>
      <c r="W102" s="4"/>
      <c r="X102" s="4"/>
      <c r="Y102" s="4"/>
      <c r="Z102" s="4"/>
      <c r="AA102" s="4"/>
    </row>
    <row r="103" spans="1:27" hidden="1">
      <c r="A103" s="10"/>
      <c r="B103" s="10"/>
      <c r="C103" s="10"/>
      <c r="D103" s="10"/>
      <c r="E103" s="10"/>
      <c r="F103" s="10"/>
      <c r="G103" s="17"/>
      <c r="H103" s="17"/>
      <c r="I103" s="34"/>
      <c r="J103" s="10"/>
      <c r="K103" s="10"/>
      <c r="L103" s="10"/>
      <c r="M103" s="10"/>
      <c r="N103" s="10"/>
      <c r="O103" s="10"/>
      <c r="P103" s="10"/>
      <c r="Q103" s="4"/>
      <c r="R103" s="4"/>
      <c r="S103" s="4"/>
      <c r="T103" s="4"/>
      <c r="U103" s="4"/>
      <c r="V103" s="4"/>
      <c r="W103" s="4"/>
      <c r="X103" s="4"/>
      <c r="Y103" s="4"/>
      <c r="Z103" s="4"/>
      <c r="AA103" s="4"/>
    </row>
    <row r="104" spans="1:27" hidden="1">
      <c r="A104" s="10"/>
      <c r="B104" s="10"/>
      <c r="C104" s="10"/>
      <c r="D104" s="10"/>
      <c r="E104" s="10"/>
      <c r="F104" s="10"/>
      <c r="G104" s="17"/>
      <c r="H104" s="17"/>
      <c r="I104" s="34"/>
      <c r="J104" s="10"/>
      <c r="K104" s="10"/>
      <c r="L104" s="10"/>
      <c r="M104" s="10"/>
      <c r="N104" s="10"/>
      <c r="O104" s="10"/>
      <c r="P104" s="10"/>
      <c r="Q104" s="4"/>
      <c r="R104" s="4"/>
      <c r="S104" s="4"/>
      <c r="T104" s="4"/>
      <c r="U104" s="4"/>
      <c r="V104" s="4"/>
      <c r="W104" s="4"/>
      <c r="X104" s="4"/>
      <c r="Y104" s="4"/>
      <c r="Z104" s="4"/>
      <c r="AA104" s="4"/>
    </row>
    <row r="105" spans="1:27" hidden="1">
      <c r="A105" s="10"/>
      <c r="B105" s="10"/>
      <c r="C105" s="10"/>
      <c r="D105" s="10"/>
      <c r="E105" s="10"/>
      <c r="F105" s="10"/>
      <c r="G105" s="17"/>
      <c r="H105" s="17"/>
      <c r="I105" s="34"/>
      <c r="J105" s="10"/>
      <c r="K105" s="10"/>
      <c r="L105" s="10"/>
      <c r="M105" s="10"/>
      <c r="N105" s="10"/>
      <c r="O105" s="10"/>
      <c r="P105" s="10"/>
      <c r="Q105" s="4"/>
      <c r="R105" s="4"/>
      <c r="S105" s="4"/>
      <c r="T105" s="4"/>
      <c r="U105" s="4"/>
      <c r="V105" s="4"/>
      <c r="W105" s="4"/>
      <c r="X105" s="4"/>
      <c r="Y105" s="4"/>
      <c r="Z105" s="4"/>
      <c r="AA105" s="4"/>
    </row>
    <row r="106" spans="1:27" hidden="1">
      <c r="A106" s="10"/>
      <c r="B106" s="10"/>
      <c r="C106" s="10"/>
      <c r="D106" s="10"/>
      <c r="E106" s="10"/>
      <c r="F106" s="10"/>
      <c r="G106" s="17"/>
      <c r="H106" s="17"/>
      <c r="I106" s="34"/>
      <c r="J106" s="10"/>
      <c r="K106" s="10"/>
      <c r="L106" s="10"/>
      <c r="M106" s="10"/>
      <c r="N106" s="10"/>
      <c r="O106" s="10"/>
      <c r="P106" s="10"/>
      <c r="Q106" s="4"/>
      <c r="R106" s="4"/>
      <c r="S106" s="4"/>
      <c r="T106" s="4"/>
      <c r="U106" s="4"/>
      <c r="V106" s="4"/>
      <c r="W106" s="4"/>
      <c r="X106" s="4"/>
      <c r="Y106" s="4"/>
      <c r="Z106" s="4"/>
      <c r="AA106" s="4"/>
    </row>
    <row r="107" spans="1:27" hidden="1">
      <c r="A107" s="10"/>
      <c r="B107" s="10"/>
      <c r="C107" s="10"/>
      <c r="D107" s="10"/>
      <c r="E107" s="10"/>
      <c r="F107" s="10"/>
      <c r="G107" s="17"/>
      <c r="H107" s="17"/>
      <c r="I107" s="34"/>
      <c r="J107" s="10"/>
      <c r="K107" s="10"/>
      <c r="L107" s="10"/>
      <c r="M107" s="10"/>
      <c r="N107" s="10"/>
      <c r="O107" s="10"/>
      <c r="P107" s="10"/>
      <c r="Q107" s="4"/>
      <c r="R107" s="4"/>
      <c r="S107" s="4"/>
      <c r="T107" s="4"/>
      <c r="U107" s="4"/>
      <c r="V107" s="4"/>
      <c r="W107" s="4"/>
      <c r="X107" s="4"/>
      <c r="Y107" s="4"/>
      <c r="Z107" s="4"/>
      <c r="AA107" s="4"/>
    </row>
    <row r="108" spans="1:27" hidden="1">
      <c r="A108" s="10"/>
      <c r="B108" s="10"/>
      <c r="C108" s="10"/>
      <c r="D108" s="10"/>
      <c r="E108" s="10"/>
      <c r="F108" s="10"/>
      <c r="G108" s="17"/>
      <c r="H108" s="17"/>
      <c r="I108" s="34"/>
      <c r="J108" s="10"/>
      <c r="K108" s="10"/>
      <c r="L108" s="10"/>
      <c r="M108" s="10"/>
      <c r="N108" s="10"/>
      <c r="O108" s="10"/>
      <c r="P108" s="10"/>
      <c r="Q108" s="4"/>
      <c r="R108" s="4"/>
      <c r="S108" s="4"/>
      <c r="T108" s="4"/>
      <c r="U108" s="4"/>
      <c r="V108" s="4"/>
      <c r="W108" s="4"/>
      <c r="X108" s="4"/>
      <c r="Y108" s="4"/>
      <c r="Z108" s="4"/>
      <c r="AA108" s="4"/>
    </row>
    <row r="109" spans="1:27" hidden="1">
      <c r="A109" s="10"/>
      <c r="B109" s="10"/>
      <c r="C109" s="10"/>
      <c r="D109" s="10"/>
      <c r="E109" s="10"/>
      <c r="F109" s="10"/>
      <c r="G109" s="17"/>
      <c r="H109" s="17"/>
      <c r="I109" s="34"/>
      <c r="J109" s="10"/>
      <c r="K109" s="10"/>
      <c r="L109" s="10"/>
      <c r="M109" s="10"/>
      <c r="N109" s="10"/>
      <c r="O109" s="10"/>
      <c r="P109" s="10"/>
      <c r="Q109" s="4"/>
      <c r="R109" s="4"/>
      <c r="S109" s="4"/>
      <c r="T109" s="4"/>
      <c r="U109" s="4"/>
      <c r="V109" s="4"/>
      <c r="W109" s="4"/>
      <c r="X109" s="4"/>
      <c r="Y109" s="4"/>
      <c r="Z109" s="4"/>
      <c r="AA109" s="4"/>
    </row>
    <row r="110" spans="1:27" hidden="1">
      <c r="A110" s="10"/>
      <c r="B110" s="10"/>
      <c r="C110" s="10"/>
      <c r="D110" s="10"/>
      <c r="E110" s="10"/>
      <c r="F110" s="10"/>
      <c r="G110" s="17"/>
      <c r="H110" s="17"/>
      <c r="I110" s="34"/>
      <c r="J110" s="10"/>
      <c r="K110" s="10"/>
      <c r="L110" s="10"/>
      <c r="M110" s="10"/>
      <c r="N110" s="10"/>
      <c r="O110" s="10"/>
      <c r="P110" s="10"/>
      <c r="Q110" s="4"/>
      <c r="R110" s="4"/>
      <c r="S110" s="4"/>
      <c r="T110" s="4"/>
      <c r="U110" s="4"/>
      <c r="V110" s="4"/>
      <c r="W110" s="4"/>
      <c r="X110" s="4"/>
      <c r="Y110" s="4"/>
      <c r="Z110" s="4"/>
      <c r="AA110" s="4"/>
    </row>
    <row r="111" spans="1:27" hidden="1">
      <c r="A111" s="10"/>
      <c r="B111" s="10"/>
      <c r="C111" s="10"/>
      <c r="D111" s="10"/>
      <c r="E111" s="10"/>
      <c r="F111" s="10"/>
      <c r="G111" s="17"/>
      <c r="H111" s="17"/>
      <c r="I111" s="34"/>
      <c r="J111" s="10"/>
      <c r="K111" s="10"/>
      <c r="L111" s="10"/>
      <c r="M111" s="10"/>
      <c r="N111" s="10"/>
      <c r="O111" s="10"/>
      <c r="P111" s="10"/>
      <c r="Q111" s="4"/>
      <c r="R111" s="4"/>
      <c r="S111" s="4"/>
      <c r="T111" s="4"/>
      <c r="U111" s="4"/>
      <c r="V111" s="4"/>
      <c r="W111" s="4"/>
      <c r="X111" s="4"/>
      <c r="Y111" s="4"/>
      <c r="Z111" s="4"/>
      <c r="AA111" s="4"/>
    </row>
    <row r="112" spans="1:27" hidden="1">
      <c r="A112" s="10"/>
      <c r="B112" s="10"/>
      <c r="C112" s="10"/>
      <c r="D112" s="10"/>
      <c r="E112" s="10"/>
      <c r="F112" s="10"/>
      <c r="G112" s="17"/>
      <c r="H112" s="17"/>
      <c r="I112" s="34"/>
      <c r="J112" s="10"/>
      <c r="K112" s="10"/>
      <c r="L112" s="10"/>
      <c r="M112" s="10"/>
      <c r="N112" s="10"/>
      <c r="O112" s="10"/>
      <c r="P112" s="10"/>
      <c r="Q112" s="4"/>
      <c r="R112" s="4"/>
      <c r="S112" s="4"/>
      <c r="T112" s="4"/>
      <c r="U112" s="4"/>
      <c r="V112" s="4"/>
      <c r="W112" s="4"/>
      <c r="X112" s="4"/>
      <c r="Y112" s="4"/>
      <c r="Z112" s="4"/>
      <c r="AA112" s="4"/>
    </row>
    <row r="113" spans="1:27" hidden="1">
      <c r="A113" s="10"/>
      <c r="B113" s="10"/>
      <c r="C113" s="10"/>
      <c r="D113" s="10"/>
      <c r="E113" s="10"/>
      <c r="F113" s="10"/>
      <c r="G113" s="17"/>
      <c r="H113" s="17"/>
      <c r="I113" s="34"/>
      <c r="J113" s="10"/>
      <c r="K113" s="10"/>
      <c r="L113" s="10"/>
      <c r="M113" s="10"/>
      <c r="N113" s="10"/>
      <c r="O113" s="10"/>
      <c r="P113" s="10"/>
      <c r="Q113" s="4"/>
      <c r="R113" s="4"/>
      <c r="S113" s="4"/>
      <c r="T113" s="4"/>
      <c r="U113" s="4"/>
      <c r="V113" s="4"/>
      <c r="W113" s="4"/>
      <c r="X113" s="4"/>
      <c r="Y113" s="4"/>
      <c r="Z113" s="4"/>
      <c r="AA113" s="4"/>
    </row>
    <row r="114" spans="1:27" hidden="1">
      <c r="A114" s="10"/>
      <c r="B114" s="10"/>
      <c r="C114" s="10"/>
      <c r="D114" s="10"/>
      <c r="E114" s="10"/>
      <c r="F114" s="10"/>
      <c r="G114" s="17"/>
      <c r="H114" s="17"/>
      <c r="I114" s="34"/>
      <c r="J114" s="10"/>
      <c r="K114" s="10"/>
      <c r="L114" s="10"/>
      <c r="M114" s="10"/>
      <c r="N114" s="10"/>
      <c r="O114" s="10"/>
      <c r="P114" s="10"/>
      <c r="Q114" s="4"/>
      <c r="R114" s="4"/>
      <c r="S114" s="4"/>
      <c r="T114" s="4"/>
      <c r="U114" s="4"/>
      <c r="V114" s="4"/>
      <c r="W114" s="4"/>
      <c r="X114" s="4"/>
      <c r="Y114" s="4"/>
      <c r="Z114" s="4"/>
      <c r="AA114" s="4"/>
    </row>
    <row r="115" spans="1:27" hidden="1">
      <c r="A115" s="10"/>
      <c r="B115" s="10"/>
      <c r="C115" s="10"/>
      <c r="D115" s="10"/>
      <c r="E115" s="10"/>
      <c r="F115" s="10"/>
      <c r="G115" s="17"/>
      <c r="H115" s="17"/>
      <c r="I115" s="34"/>
      <c r="J115" s="10"/>
      <c r="K115" s="10"/>
      <c r="L115" s="10"/>
      <c r="M115" s="10"/>
      <c r="N115" s="10"/>
      <c r="O115" s="10"/>
      <c r="P115" s="10"/>
      <c r="Q115" s="4"/>
      <c r="R115" s="4"/>
      <c r="S115" s="4"/>
      <c r="T115" s="4"/>
      <c r="U115" s="4"/>
      <c r="V115" s="4"/>
      <c r="W115" s="4"/>
      <c r="X115" s="4"/>
      <c r="Y115" s="4"/>
      <c r="Z115" s="4"/>
      <c r="AA115" s="4"/>
    </row>
    <row r="116" spans="1:27" hidden="1">
      <c r="A116" s="10"/>
      <c r="B116" s="10"/>
      <c r="C116" s="10"/>
      <c r="D116" s="10"/>
      <c r="E116" s="10"/>
      <c r="F116" s="10"/>
      <c r="G116" s="17"/>
      <c r="H116" s="17"/>
      <c r="I116" s="34"/>
      <c r="J116" s="10"/>
      <c r="K116" s="10"/>
      <c r="L116" s="10"/>
      <c r="M116" s="10"/>
      <c r="N116" s="10"/>
      <c r="O116" s="10"/>
      <c r="P116" s="10"/>
      <c r="Q116" s="4"/>
      <c r="R116" s="4"/>
      <c r="S116" s="4"/>
      <c r="T116" s="4"/>
      <c r="U116" s="4"/>
      <c r="V116" s="4"/>
      <c r="W116" s="4"/>
      <c r="X116" s="4"/>
      <c r="Y116" s="4"/>
      <c r="Z116" s="4"/>
      <c r="AA116" s="4"/>
    </row>
    <row r="117" spans="1:27" hidden="1">
      <c r="A117" s="10"/>
      <c r="B117" s="10"/>
      <c r="C117" s="10"/>
      <c r="D117" s="10"/>
      <c r="E117" s="10"/>
      <c r="F117" s="10"/>
      <c r="G117" s="17"/>
      <c r="H117" s="17"/>
      <c r="I117" s="34"/>
      <c r="J117" s="10"/>
      <c r="K117" s="10"/>
      <c r="L117" s="10"/>
      <c r="M117" s="10"/>
      <c r="N117" s="10"/>
      <c r="O117" s="10"/>
      <c r="P117" s="10"/>
      <c r="Q117" s="4"/>
      <c r="R117" s="4"/>
      <c r="S117" s="4"/>
      <c r="T117" s="4"/>
      <c r="U117" s="4"/>
      <c r="V117" s="4"/>
      <c r="W117" s="4"/>
      <c r="X117" s="4"/>
      <c r="Y117" s="4"/>
      <c r="Z117" s="4"/>
      <c r="AA117" s="4"/>
    </row>
    <row r="118" spans="1:27" hidden="1">
      <c r="A118" s="10"/>
      <c r="B118" s="10"/>
      <c r="C118" s="10"/>
      <c r="D118" s="10"/>
      <c r="E118" s="10"/>
      <c r="F118" s="10"/>
      <c r="G118" s="17"/>
      <c r="H118" s="17"/>
      <c r="I118" s="34"/>
      <c r="J118" s="10"/>
      <c r="K118" s="10"/>
      <c r="L118" s="10"/>
      <c r="M118" s="10"/>
      <c r="N118" s="10"/>
      <c r="O118" s="10"/>
      <c r="P118" s="10"/>
      <c r="Q118" s="4"/>
      <c r="R118" s="4"/>
      <c r="S118" s="4"/>
      <c r="T118" s="4"/>
      <c r="U118" s="4"/>
      <c r="V118" s="4"/>
      <c r="W118" s="4"/>
      <c r="X118" s="4"/>
      <c r="Y118" s="4"/>
      <c r="Z118" s="4"/>
      <c r="AA118" s="4"/>
    </row>
    <row r="119" spans="1:27" hidden="1">
      <c r="A119" s="10"/>
      <c r="B119" s="10"/>
      <c r="C119" s="10"/>
      <c r="D119" s="10"/>
      <c r="E119" s="10"/>
      <c r="F119" s="10"/>
      <c r="G119" s="17"/>
      <c r="H119" s="17"/>
      <c r="I119" s="34"/>
      <c r="J119" s="10"/>
      <c r="K119" s="10"/>
      <c r="L119" s="10"/>
      <c r="M119" s="10"/>
      <c r="N119" s="10"/>
      <c r="O119" s="10"/>
      <c r="P119" s="10"/>
      <c r="Q119" s="4"/>
      <c r="R119" s="4"/>
      <c r="S119" s="4"/>
      <c r="T119" s="4"/>
      <c r="U119" s="4"/>
      <c r="V119" s="4"/>
      <c r="W119" s="4"/>
      <c r="X119" s="4"/>
      <c r="Y119" s="4"/>
      <c r="Z119" s="4"/>
      <c r="AA119" s="4"/>
    </row>
    <row r="120" spans="1:27" hidden="1">
      <c r="A120" s="10"/>
      <c r="B120" s="10"/>
      <c r="C120" s="10"/>
      <c r="D120" s="10"/>
      <c r="E120" s="10"/>
      <c r="F120" s="10"/>
      <c r="G120" s="17"/>
      <c r="H120" s="17"/>
      <c r="I120" s="34"/>
      <c r="J120" s="10"/>
      <c r="K120" s="10"/>
      <c r="L120" s="10"/>
      <c r="M120" s="10"/>
      <c r="N120" s="10"/>
      <c r="O120" s="10"/>
      <c r="P120" s="10"/>
      <c r="Q120" s="4"/>
      <c r="R120" s="4"/>
      <c r="S120" s="4"/>
      <c r="T120" s="4"/>
      <c r="U120" s="4"/>
      <c r="V120" s="4"/>
      <c r="W120" s="4"/>
      <c r="X120" s="4"/>
      <c r="Y120" s="4"/>
      <c r="Z120" s="4"/>
      <c r="AA120" s="4"/>
    </row>
    <row r="121" spans="1:27" hidden="1">
      <c r="A121" s="10"/>
      <c r="B121" s="10"/>
      <c r="C121" s="10"/>
      <c r="D121" s="10"/>
      <c r="E121" s="10"/>
      <c r="F121" s="10"/>
      <c r="G121" s="17"/>
      <c r="H121" s="17"/>
      <c r="I121" s="34"/>
      <c r="J121" s="10"/>
      <c r="K121" s="10"/>
      <c r="L121" s="10"/>
      <c r="M121" s="10"/>
      <c r="N121" s="10"/>
      <c r="O121" s="10"/>
      <c r="P121" s="10"/>
      <c r="Q121" s="4"/>
      <c r="R121" s="4"/>
      <c r="S121" s="4"/>
      <c r="T121" s="4"/>
      <c r="U121" s="4"/>
      <c r="V121" s="4"/>
      <c r="W121" s="4"/>
      <c r="X121" s="4"/>
      <c r="Y121" s="4"/>
      <c r="Z121" s="4"/>
      <c r="AA121" s="4"/>
    </row>
    <row r="122" spans="1:27" hidden="1">
      <c r="A122" s="10"/>
      <c r="B122" s="10"/>
      <c r="C122" s="10"/>
      <c r="D122" s="10"/>
      <c r="E122" s="10"/>
      <c r="F122" s="10"/>
      <c r="G122" s="17"/>
      <c r="H122" s="17"/>
      <c r="I122" s="34"/>
      <c r="J122" s="10"/>
      <c r="K122" s="10"/>
      <c r="L122" s="10"/>
      <c r="M122" s="10"/>
      <c r="N122" s="10"/>
      <c r="O122" s="10"/>
      <c r="P122" s="10"/>
      <c r="Q122" s="4"/>
      <c r="R122" s="4"/>
      <c r="S122" s="4"/>
      <c r="T122" s="4"/>
      <c r="U122" s="4"/>
      <c r="V122" s="4"/>
      <c r="W122" s="4"/>
      <c r="X122" s="4"/>
      <c r="Y122" s="4"/>
      <c r="Z122" s="4"/>
      <c r="AA122" s="4"/>
    </row>
    <row r="123" spans="1:27" hidden="1">
      <c r="A123" s="10"/>
      <c r="B123" s="10"/>
      <c r="C123" s="10"/>
      <c r="D123" s="10"/>
      <c r="E123" s="10"/>
      <c r="F123" s="10"/>
      <c r="G123" s="17"/>
      <c r="H123" s="17"/>
      <c r="I123" s="34"/>
      <c r="J123" s="10"/>
      <c r="K123" s="10"/>
      <c r="L123" s="10"/>
      <c r="M123" s="10"/>
      <c r="N123" s="10"/>
      <c r="O123" s="10"/>
      <c r="P123" s="10"/>
      <c r="Q123" s="4"/>
      <c r="R123" s="4"/>
      <c r="S123" s="4"/>
      <c r="T123" s="4"/>
      <c r="U123" s="4"/>
      <c r="V123" s="4"/>
      <c r="W123" s="4"/>
      <c r="X123" s="4"/>
      <c r="Y123" s="4"/>
      <c r="Z123" s="4"/>
      <c r="AA123" s="4"/>
    </row>
    <row r="124" spans="1:27" hidden="1">
      <c r="A124" s="10"/>
      <c r="B124" s="10"/>
      <c r="C124" s="10"/>
      <c r="D124" s="10"/>
      <c r="E124" s="10"/>
      <c r="F124" s="10"/>
      <c r="G124" s="17"/>
      <c r="H124" s="17"/>
      <c r="I124" s="34"/>
      <c r="J124" s="10"/>
      <c r="K124" s="10"/>
      <c r="L124" s="10"/>
      <c r="M124" s="10"/>
      <c r="N124" s="10"/>
      <c r="O124" s="10"/>
      <c r="P124" s="10"/>
      <c r="Q124" s="4"/>
      <c r="R124" s="4"/>
      <c r="S124" s="4"/>
      <c r="T124" s="4"/>
      <c r="U124" s="4"/>
      <c r="V124" s="4"/>
      <c r="W124" s="4"/>
      <c r="X124" s="4"/>
      <c r="Y124" s="4"/>
      <c r="Z124" s="4"/>
      <c r="AA124" s="4"/>
    </row>
    <row r="125" spans="1:27" hidden="1">
      <c r="A125" s="10"/>
      <c r="B125" s="10"/>
      <c r="C125" s="10"/>
      <c r="D125" s="10"/>
      <c r="E125" s="10"/>
      <c r="F125" s="10"/>
      <c r="G125" s="17"/>
      <c r="H125" s="17"/>
      <c r="I125" s="34"/>
      <c r="J125" s="10"/>
      <c r="K125" s="10"/>
      <c r="L125" s="10"/>
      <c r="M125" s="10"/>
      <c r="N125" s="10"/>
      <c r="O125" s="10"/>
      <c r="P125" s="10"/>
      <c r="Q125" s="4"/>
      <c r="R125" s="4"/>
      <c r="S125" s="4"/>
      <c r="T125" s="4"/>
      <c r="U125" s="4"/>
      <c r="V125" s="4"/>
      <c r="W125" s="4"/>
      <c r="X125" s="4"/>
      <c r="Y125" s="4"/>
      <c r="Z125" s="4"/>
      <c r="AA125" s="4"/>
    </row>
    <row r="126" spans="1:27" hidden="1">
      <c r="A126" s="10"/>
      <c r="B126" s="10"/>
      <c r="C126" s="10"/>
      <c r="D126" s="10"/>
      <c r="E126" s="10"/>
      <c r="F126" s="10"/>
      <c r="G126" s="17"/>
      <c r="H126" s="17"/>
      <c r="I126" s="34"/>
      <c r="J126" s="10"/>
      <c r="K126" s="10"/>
      <c r="L126" s="10"/>
      <c r="M126" s="10"/>
      <c r="N126" s="10"/>
      <c r="O126" s="10"/>
      <c r="P126" s="10"/>
      <c r="Q126" s="4"/>
      <c r="R126" s="4"/>
      <c r="S126" s="4"/>
      <c r="T126" s="4"/>
      <c r="U126" s="4"/>
      <c r="V126" s="4"/>
      <c r="W126" s="4"/>
      <c r="X126" s="4"/>
      <c r="Y126" s="4"/>
      <c r="Z126" s="4"/>
      <c r="AA126" s="4"/>
    </row>
    <row r="127" spans="1:27" hidden="1">
      <c r="A127" s="10"/>
      <c r="B127" s="10"/>
      <c r="C127" s="10"/>
      <c r="D127" s="10"/>
      <c r="E127" s="10"/>
      <c r="F127" s="10"/>
      <c r="G127" s="17"/>
      <c r="H127" s="17"/>
      <c r="I127" s="34"/>
      <c r="J127" s="10"/>
      <c r="K127" s="10"/>
      <c r="L127" s="10"/>
      <c r="M127" s="10"/>
      <c r="N127" s="10"/>
      <c r="O127" s="10"/>
      <c r="P127" s="10"/>
      <c r="Q127" s="4"/>
      <c r="R127" s="4"/>
      <c r="S127" s="4"/>
      <c r="T127" s="4"/>
      <c r="U127" s="4"/>
      <c r="V127" s="4"/>
      <c r="W127" s="4"/>
      <c r="X127" s="4"/>
      <c r="Y127" s="4"/>
      <c r="Z127" s="4"/>
      <c r="AA127" s="4"/>
    </row>
    <row r="128" spans="1:27" hidden="1">
      <c r="A128" s="10"/>
      <c r="B128" s="10"/>
      <c r="C128" s="10"/>
      <c r="D128" s="10"/>
      <c r="E128" s="10"/>
      <c r="F128" s="10"/>
      <c r="G128" s="17"/>
      <c r="H128" s="17"/>
      <c r="I128" s="34"/>
      <c r="J128" s="10"/>
      <c r="K128" s="10"/>
      <c r="L128" s="10"/>
      <c r="M128" s="10"/>
      <c r="N128" s="10"/>
      <c r="O128" s="10"/>
      <c r="P128" s="10"/>
      <c r="Q128" s="4"/>
      <c r="R128" s="4"/>
      <c r="S128" s="4"/>
      <c r="T128" s="4"/>
      <c r="U128" s="4"/>
      <c r="V128" s="4"/>
      <c r="W128" s="4"/>
      <c r="X128" s="4"/>
      <c r="Y128" s="4"/>
      <c r="Z128" s="4"/>
      <c r="AA128" s="4"/>
    </row>
    <row r="129" spans="1:27" hidden="1">
      <c r="A129" s="10"/>
      <c r="B129" s="10"/>
      <c r="C129" s="10"/>
      <c r="D129" s="10"/>
      <c r="E129" s="10"/>
      <c r="F129" s="10"/>
      <c r="G129" s="17"/>
      <c r="H129" s="17"/>
      <c r="I129" s="34"/>
      <c r="J129" s="10"/>
      <c r="K129" s="10"/>
      <c r="L129" s="10"/>
      <c r="M129" s="10"/>
      <c r="N129" s="10"/>
      <c r="O129" s="10"/>
      <c r="P129" s="10"/>
      <c r="Q129" s="4"/>
      <c r="R129" s="4"/>
      <c r="S129" s="4"/>
      <c r="T129" s="4"/>
      <c r="U129" s="4"/>
      <c r="V129" s="4"/>
      <c r="W129" s="4"/>
      <c r="X129" s="4"/>
      <c r="Y129" s="4"/>
      <c r="Z129" s="4"/>
      <c r="AA129" s="4"/>
    </row>
    <row r="130" spans="1:27" hidden="1">
      <c r="A130" s="10"/>
      <c r="B130" s="10"/>
      <c r="C130" s="10"/>
      <c r="D130" s="10"/>
      <c r="E130" s="10"/>
      <c r="F130" s="10"/>
      <c r="G130" s="17"/>
      <c r="H130" s="17"/>
      <c r="I130" s="34"/>
      <c r="J130" s="10"/>
      <c r="K130" s="10"/>
      <c r="L130" s="10"/>
      <c r="M130" s="10"/>
      <c r="N130" s="10"/>
      <c r="O130" s="10"/>
      <c r="P130" s="10"/>
      <c r="Q130" s="4"/>
      <c r="R130" s="4"/>
      <c r="S130" s="4"/>
      <c r="T130" s="4"/>
      <c r="U130" s="4"/>
      <c r="V130" s="4"/>
      <c r="W130" s="4"/>
      <c r="X130" s="4"/>
      <c r="Y130" s="4"/>
      <c r="Z130" s="4"/>
      <c r="AA130" s="4"/>
    </row>
    <row r="131" spans="1:27" hidden="1">
      <c r="A131" s="10"/>
      <c r="B131" s="10"/>
      <c r="C131" s="10"/>
      <c r="D131" s="10"/>
      <c r="E131" s="10"/>
      <c r="F131" s="10"/>
      <c r="G131" s="17"/>
      <c r="H131" s="17"/>
      <c r="I131" s="34"/>
      <c r="J131" s="10"/>
      <c r="K131" s="10"/>
      <c r="L131" s="10"/>
      <c r="M131" s="10"/>
      <c r="N131" s="10"/>
      <c r="O131" s="10"/>
      <c r="P131" s="10"/>
      <c r="Q131" s="4"/>
      <c r="R131" s="4"/>
      <c r="S131" s="4"/>
      <c r="T131" s="4"/>
      <c r="U131" s="4"/>
      <c r="V131" s="4"/>
      <c r="W131" s="4"/>
      <c r="X131" s="4"/>
      <c r="Y131" s="4"/>
      <c r="Z131" s="4"/>
      <c r="AA131" s="4"/>
    </row>
    <row r="132" spans="1:27" hidden="1">
      <c r="A132" s="10"/>
      <c r="B132" s="10"/>
      <c r="C132" s="10"/>
      <c r="D132" s="10"/>
      <c r="E132" s="10"/>
      <c r="F132" s="10"/>
      <c r="G132" s="17"/>
      <c r="H132" s="17"/>
      <c r="I132" s="34"/>
      <c r="J132" s="10"/>
      <c r="K132" s="10"/>
      <c r="L132" s="10"/>
      <c r="M132" s="10"/>
      <c r="N132" s="10"/>
      <c r="O132" s="10"/>
      <c r="P132" s="10"/>
      <c r="Q132" s="4"/>
      <c r="R132" s="4"/>
      <c r="S132" s="4"/>
      <c r="T132" s="4"/>
      <c r="U132" s="4"/>
      <c r="V132" s="4"/>
      <c r="W132" s="4"/>
      <c r="X132" s="4"/>
      <c r="Y132" s="4"/>
      <c r="Z132" s="4"/>
      <c r="AA132" s="4"/>
    </row>
    <row r="133" spans="1:27" hidden="1">
      <c r="A133" s="10"/>
      <c r="B133" s="10"/>
      <c r="C133" s="10"/>
      <c r="D133" s="10"/>
      <c r="E133" s="10"/>
      <c r="F133" s="10"/>
      <c r="G133" s="17"/>
      <c r="H133" s="17"/>
      <c r="I133" s="34"/>
      <c r="J133" s="10"/>
      <c r="K133" s="10"/>
      <c r="L133" s="10"/>
      <c r="M133" s="10"/>
      <c r="N133" s="10"/>
      <c r="O133" s="10"/>
      <c r="P133" s="10"/>
      <c r="Q133" s="4"/>
      <c r="R133" s="4"/>
      <c r="S133" s="4"/>
      <c r="T133" s="4"/>
      <c r="U133" s="4"/>
      <c r="V133" s="4"/>
      <c r="W133" s="4"/>
      <c r="X133" s="4"/>
      <c r="Y133" s="4"/>
      <c r="Z133" s="4"/>
      <c r="AA133" s="4"/>
    </row>
    <row r="134" spans="1:27" hidden="1">
      <c r="A134" s="10"/>
      <c r="B134" s="10"/>
      <c r="C134" s="10"/>
      <c r="D134" s="10"/>
      <c r="E134" s="10"/>
      <c r="F134" s="10"/>
      <c r="G134" s="17"/>
      <c r="H134" s="17"/>
      <c r="I134" s="34"/>
      <c r="J134" s="10"/>
      <c r="K134" s="10"/>
      <c r="L134" s="10"/>
      <c r="M134" s="10"/>
      <c r="N134" s="10"/>
      <c r="O134" s="10"/>
      <c r="P134" s="10"/>
      <c r="Q134" s="4"/>
      <c r="R134" s="4"/>
      <c r="S134" s="4"/>
      <c r="T134" s="4"/>
      <c r="U134" s="4"/>
      <c r="V134" s="4"/>
      <c r="W134" s="4"/>
      <c r="X134" s="4"/>
      <c r="Y134" s="4"/>
      <c r="Z134" s="4"/>
      <c r="AA134" s="4"/>
    </row>
    <row r="135" spans="1:27" hidden="1">
      <c r="A135" s="10"/>
      <c r="B135" s="10"/>
      <c r="C135" s="10"/>
      <c r="D135" s="10"/>
      <c r="E135" s="10"/>
      <c r="F135" s="10"/>
      <c r="G135" s="17"/>
      <c r="H135" s="17"/>
      <c r="I135" s="34"/>
      <c r="J135" s="10"/>
      <c r="K135" s="10"/>
      <c r="L135" s="10"/>
      <c r="M135" s="10"/>
      <c r="N135" s="10"/>
      <c r="O135" s="10"/>
      <c r="P135" s="10"/>
      <c r="Q135" s="4"/>
      <c r="R135" s="4"/>
      <c r="S135" s="4"/>
      <c r="T135" s="4"/>
      <c r="U135" s="4"/>
      <c r="V135" s="4"/>
      <c r="W135" s="4"/>
      <c r="X135" s="4"/>
      <c r="Y135" s="4"/>
      <c r="Z135" s="4"/>
      <c r="AA135" s="4"/>
    </row>
    <row r="136" spans="1:27" hidden="1">
      <c r="A136" s="10"/>
      <c r="B136" s="10"/>
      <c r="C136" s="10"/>
      <c r="D136" s="10"/>
      <c r="E136" s="10"/>
      <c r="F136" s="10"/>
      <c r="G136" s="17"/>
      <c r="H136" s="17"/>
      <c r="I136" s="34"/>
      <c r="J136" s="10"/>
      <c r="K136" s="10"/>
      <c r="L136" s="10"/>
      <c r="M136" s="10"/>
      <c r="N136" s="10"/>
      <c r="O136" s="10"/>
      <c r="P136" s="10"/>
      <c r="Q136" s="4"/>
      <c r="R136" s="4"/>
      <c r="S136" s="4"/>
      <c r="T136" s="4"/>
      <c r="U136" s="4"/>
      <c r="V136" s="4"/>
      <c r="W136" s="4"/>
      <c r="X136" s="4"/>
      <c r="Y136" s="4"/>
      <c r="Z136" s="4"/>
      <c r="AA136" s="4"/>
    </row>
    <row r="137" spans="1:27" hidden="1">
      <c r="A137" s="10"/>
      <c r="B137" s="10"/>
      <c r="C137" s="10"/>
      <c r="D137" s="10"/>
      <c r="E137" s="10"/>
      <c r="F137" s="10"/>
      <c r="G137" s="17"/>
      <c r="H137" s="17"/>
      <c r="I137" s="34"/>
      <c r="J137" s="10"/>
      <c r="K137" s="10"/>
      <c r="L137" s="10"/>
      <c r="M137" s="10"/>
      <c r="N137" s="10"/>
      <c r="O137" s="10"/>
      <c r="P137" s="10"/>
      <c r="Q137" s="4"/>
      <c r="R137" s="4"/>
      <c r="S137" s="4"/>
      <c r="T137" s="4"/>
      <c r="U137" s="4"/>
      <c r="V137" s="4"/>
      <c r="W137" s="4"/>
      <c r="X137" s="4"/>
      <c r="Y137" s="4"/>
      <c r="Z137" s="4"/>
      <c r="AA137" s="4"/>
    </row>
    <row r="138" spans="1:27" hidden="1">
      <c r="A138" s="10"/>
      <c r="B138" s="10"/>
      <c r="C138" s="10"/>
      <c r="D138" s="10"/>
      <c r="E138" s="10"/>
      <c r="F138" s="10"/>
      <c r="G138" s="17"/>
      <c r="H138" s="17"/>
      <c r="I138" s="34"/>
      <c r="J138" s="10"/>
      <c r="K138" s="10"/>
      <c r="L138" s="10"/>
      <c r="M138" s="10"/>
      <c r="N138" s="10"/>
      <c r="O138" s="10"/>
      <c r="P138" s="10"/>
      <c r="Q138" s="4"/>
      <c r="R138" s="4"/>
      <c r="S138" s="4"/>
      <c r="T138" s="4"/>
      <c r="U138" s="4"/>
      <c r="V138" s="4"/>
      <c r="W138" s="4"/>
      <c r="X138" s="4"/>
      <c r="Y138" s="4"/>
      <c r="Z138" s="4"/>
      <c r="AA138" s="4"/>
    </row>
    <row r="139" spans="1:27" hidden="1">
      <c r="A139" s="10"/>
      <c r="B139" s="10"/>
      <c r="C139" s="10"/>
      <c r="D139" s="10"/>
      <c r="E139" s="10"/>
      <c r="F139" s="10"/>
      <c r="G139" s="17"/>
      <c r="H139" s="17"/>
      <c r="I139" s="34"/>
      <c r="J139" s="10"/>
      <c r="K139" s="10"/>
      <c r="L139" s="10"/>
      <c r="M139" s="10"/>
      <c r="N139" s="10"/>
      <c r="O139" s="10"/>
      <c r="P139" s="10"/>
      <c r="Q139" s="4"/>
      <c r="R139" s="4"/>
      <c r="S139" s="4"/>
      <c r="T139" s="4"/>
      <c r="U139" s="4"/>
      <c r="V139" s="4"/>
      <c r="W139" s="4"/>
      <c r="X139" s="4"/>
      <c r="Y139" s="4"/>
      <c r="Z139" s="4"/>
      <c r="AA139" s="4"/>
    </row>
    <row r="140" spans="1:27" hidden="1">
      <c r="A140" s="10"/>
      <c r="B140" s="10"/>
      <c r="C140" s="10"/>
      <c r="D140" s="10"/>
      <c r="E140" s="10"/>
      <c r="F140" s="10"/>
      <c r="G140" s="17"/>
      <c r="H140" s="17"/>
      <c r="I140" s="34"/>
      <c r="J140" s="10"/>
      <c r="K140" s="10"/>
      <c r="L140" s="10"/>
      <c r="M140" s="10"/>
      <c r="N140" s="10"/>
      <c r="O140" s="10"/>
      <c r="P140" s="10"/>
      <c r="Q140" s="4"/>
      <c r="R140" s="4"/>
      <c r="S140" s="4"/>
      <c r="T140" s="4"/>
      <c r="U140" s="4"/>
      <c r="V140" s="4"/>
      <c r="W140" s="4"/>
      <c r="X140" s="4"/>
      <c r="Y140" s="4"/>
      <c r="Z140" s="4"/>
      <c r="AA140" s="4"/>
    </row>
    <row r="141" spans="1:27" hidden="1">
      <c r="A141" s="10"/>
      <c r="B141" s="10"/>
      <c r="C141" s="10"/>
      <c r="D141" s="10"/>
      <c r="E141" s="10"/>
      <c r="F141" s="10"/>
      <c r="G141" s="17"/>
      <c r="H141" s="17"/>
      <c r="I141" s="34"/>
      <c r="J141" s="10"/>
      <c r="K141" s="10"/>
      <c r="L141" s="10"/>
      <c r="M141" s="10"/>
      <c r="N141" s="10"/>
      <c r="O141" s="10"/>
      <c r="P141" s="10"/>
      <c r="Q141" s="4"/>
      <c r="R141" s="4"/>
      <c r="S141" s="4"/>
      <c r="T141" s="4"/>
      <c r="U141" s="4"/>
      <c r="V141" s="4"/>
      <c r="W141" s="4"/>
      <c r="X141" s="4"/>
      <c r="Y141" s="4"/>
      <c r="Z141" s="4"/>
      <c r="AA141" s="4"/>
    </row>
    <row r="142" spans="1:27" hidden="1">
      <c r="A142" s="10"/>
      <c r="B142" s="10"/>
      <c r="C142" s="10"/>
      <c r="D142" s="10"/>
      <c r="E142" s="10"/>
      <c r="F142" s="10"/>
      <c r="G142" s="17"/>
      <c r="H142" s="17"/>
      <c r="I142" s="34"/>
      <c r="J142" s="10"/>
      <c r="K142" s="10"/>
      <c r="L142" s="10"/>
      <c r="M142" s="10"/>
      <c r="N142" s="10"/>
      <c r="O142" s="10"/>
      <c r="P142" s="10"/>
      <c r="Q142" s="4"/>
      <c r="R142" s="4"/>
      <c r="S142" s="4"/>
      <c r="T142" s="4"/>
      <c r="U142" s="4"/>
      <c r="V142" s="4"/>
      <c r="W142" s="4"/>
      <c r="X142" s="4"/>
      <c r="Y142" s="4"/>
      <c r="Z142" s="4"/>
      <c r="AA142" s="4"/>
    </row>
    <row r="143" spans="1:27" hidden="1">
      <c r="A143" s="10"/>
      <c r="B143" s="10"/>
      <c r="C143" s="10"/>
      <c r="D143" s="10"/>
      <c r="E143" s="10"/>
      <c r="F143" s="10"/>
      <c r="G143" s="17"/>
      <c r="H143" s="17"/>
      <c r="I143" s="34"/>
      <c r="J143" s="10"/>
      <c r="K143" s="10"/>
      <c r="L143" s="10"/>
      <c r="M143" s="10"/>
      <c r="N143" s="10"/>
      <c r="O143" s="10"/>
      <c r="P143" s="10"/>
      <c r="Q143" s="4"/>
      <c r="R143" s="4"/>
      <c r="S143" s="4"/>
      <c r="T143" s="4"/>
      <c r="U143" s="4"/>
      <c r="V143" s="4"/>
      <c r="W143" s="4"/>
      <c r="X143" s="4"/>
      <c r="Y143" s="4"/>
      <c r="Z143" s="4"/>
      <c r="AA143" s="4"/>
    </row>
    <row r="144" spans="1:27" hidden="1">
      <c r="A144" s="10"/>
      <c r="B144" s="10"/>
      <c r="C144" s="10"/>
      <c r="D144" s="10"/>
      <c r="E144" s="10"/>
      <c r="F144" s="10"/>
      <c r="G144" s="17"/>
      <c r="H144" s="17"/>
      <c r="I144" s="34"/>
      <c r="J144" s="10"/>
      <c r="K144" s="10"/>
      <c r="L144" s="10"/>
      <c r="M144" s="10"/>
      <c r="N144" s="10"/>
      <c r="O144" s="10"/>
      <c r="P144" s="10"/>
      <c r="Q144" s="4"/>
      <c r="R144" s="4"/>
      <c r="S144" s="4"/>
      <c r="T144" s="4"/>
      <c r="U144" s="4"/>
      <c r="V144" s="4"/>
      <c r="W144" s="4"/>
      <c r="X144" s="4"/>
      <c r="Y144" s="4"/>
      <c r="Z144" s="4"/>
      <c r="AA144" s="4"/>
    </row>
    <row r="145" spans="1:27" hidden="1">
      <c r="A145" s="10"/>
      <c r="B145" s="10"/>
      <c r="C145" s="10"/>
      <c r="D145" s="10"/>
      <c r="E145" s="10"/>
      <c r="F145" s="10"/>
      <c r="G145" s="17"/>
      <c r="H145" s="17"/>
      <c r="I145" s="34"/>
      <c r="J145" s="10"/>
      <c r="K145" s="10"/>
      <c r="L145" s="10"/>
      <c r="M145" s="10"/>
      <c r="N145" s="10"/>
      <c r="O145" s="10"/>
      <c r="P145" s="10"/>
      <c r="Q145" s="4"/>
      <c r="R145" s="4"/>
      <c r="S145" s="4"/>
      <c r="T145" s="4"/>
      <c r="U145" s="4"/>
      <c r="V145" s="4"/>
      <c r="W145" s="4"/>
      <c r="X145" s="4"/>
      <c r="Y145" s="4"/>
      <c r="Z145" s="4"/>
      <c r="AA145" s="4"/>
    </row>
    <row r="146" spans="1:27" hidden="1">
      <c r="A146" s="10"/>
      <c r="B146" s="10"/>
      <c r="C146" s="10"/>
      <c r="D146" s="10"/>
      <c r="E146" s="10"/>
      <c r="F146" s="10"/>
      <c r="G146" s="17"/>
      <c r="H146" s="17"/>
      <c r="I146" s="34"/>
      <c r="J146" s="10"/>
      <c r="K146" s="10"/>
      <c r="L146" s="10"/>
      <c r="M146" s="10"/>
      <c r="N146" s="10"/>
      <c r="O146" s="10"/>
      <c r="P146" s="10"/>
      <c r="Q146" s="4"/>
      <c r="R146" s="4"/>
      <c r="S146" s="4"/>
      <c r="T146" s="4"/>
      <c r="U146" s="4"/>
      <c r="V146" s="4"/>
      <c r="W146" s="4"/>
      <c r="X146" s="4"/>
      <c r="Y146" s="4"/>
      <c r="Z146" s="4"/>
      <c r="AA146" s="4"/>
    </row>
    <row r="147" spans="1:27" hidden="1">
      <c r="A147" s="10"/>
      <c r="B147" s="10"/>
      <c r="C147" s="10"/>
      <c r="D147" s="10"/>
      <c r="E147" s="10"/>
      <c r="F147" s="10"/>
      <c r="G147" s="17"/>
      <c r="H147" s="17"/>
      <c r="I147" s="34"/>
      <c r="J147" s="10"/>
      <c r="K147" s="10"/>
      <c r="L147" s="10"/>
      <c r="M147" s="10"/>
      <c r="N147" s="10"/>
      <c r="O147" s="10"/>
      <c r="P147" s="10"/>
      <c r="Q147" s="4"/>
      <c r="R147" s="4"/>
      <c r="S147" s="4"/>
      <c r="T147" s="4"/>
      <c r="U147" s="4"/>
      <c r="V147" s="4"/>
      <c r="W147" s="4"/>
      <c r="X147" s="4"/>
      <c r="Y147" s="4"/>
      <c r="Z147" s="4"/>
      <c r="AA147" s="4"/>
    </row>
    <row r="148" spans="1:27" hidden="1">
      <c r="A148" s="10"/>
      <c r="B148" s="10"/>
      <c r="C148" s="10"/>
      <c r="D148" s="10"/>
      <c r="E148" s="10"/>
      <c r="F148" s="10"/>
      <c r="G148" s="17"/>
      <c r="H148" s="17"/>
      <c r="I148" s="34"/>
      <c r="J148" s="10"/>
      <c r="K148" s="10"/>
      <c r="L148" s="10"/>
      <c r="M148" s="10"/>
      <c r="N148" s="10"/>
      <c r="O148" s="10"/>
      <c r="P148" s="10"/>
      <c r="Q148" s="4"/>
      <c r="R148" s="4"/>
      <c r="S148" s="4"/>
      <c r="T148" s="4"/>
      <c r="U148" s="4"/>
      <c r="V148" s="4"/>
      <c r="W148" s="4"/>
      <c r="X148" s="4"/>
      <c r="Y148" s="4"/>
      <c r="Z148" s="4"/>
      <c r="AA148" s="4"/>
    </row>
    <row r="149" spans="1:27" hidden="1">
      <c r="A149" s="10"/>
      <c r="B149" s="10"/>
      <c r="C149" s="10"/>
      <c r="D149" s="10"/>
      <c r="E149" s="10"/>
      <c r="F149" s="10"/>
      <c r="G149" s="17"/>
      <c r="H149" s="17"/>
      <c r="I149" s="34"/>
      <c r="J149" s="10"/>
      <c r="K149" s="10"/>
      <c r="L149" s="10"/>
      <c r="M149" s="10"/>
      <c r="N149" s="10"/>
      <c r="O149" s="10"/>
      <c r="P149" s="10"/>
      <c r="Q149" s="4"/>
      <c r="R149" s="4"/>
      <c r="S149" s="4"/>
      <c r="T149" s="4"/>
      <c r="U149" s="4"/>
      <c r="V149" s="4"/>
      <c r="W149" s="4"/>
      <c r="X149" s="4"/>
      <c r="Y149" s="4"/>
      <c r="Z149" s="4"/>
      <c r="AA149" s="4"/>
    </row>
    <row r="150" spans="1:27" hidden="1">
      <c r="A150" s="10"/>
      <c r="B150" s="10"/>
      <c r="C150" s="10"/>
      <c r="D150" s="10"/>
      <c r="E150" s="10"/>
      <c r="F150" s="10"/>
      <c r="G150" s="17"/>
      <c r="H150" s="17"/>
      <c r="I150" s="34"/>
      <c r="J150" s="10"/>
      <c r="K150" s="10"/>
      <c r="L150" s="10"/>
      <c r="M150" s="10"/>
      <c r="N150" s="10"/>
      <c r="O150" s="10"/>
      <c r="P150" s="10"/>
      <c r="Q150" s="4"/>
      <c r="R150" s="4"/>
      <c r="S150" s="4"/>
      <c r="T150" s="4"/>
      <c r="U150" s="4"/>
      <c r="V150" s="4"/>
      <c r="W150" s="4"/>
      <c r="X150" s="4"/>
      <c r="Y150" s="4"/>
      <c r="Z150" s="4"/>
      <c r="AA150" s="4"/>
    </row>
    <row r="151" spans="1:27" hidden="1">
      <c r="A151" s="10"/>
      <c r="B151" s="10"/>
      <c r="C151" s="10"/>
      <c r="D151" s="10"/>
      <c r="E151" s="10"/>
      <c r="F151" s="10"/>
      <c r="G151" s="17"/>
      <c r="H151" s="17"/>
      <c r="I151" s="34"/>
      <c r="J151" s="10"/>
      <c r="K151" s="10"/>
      <c r="L151" s="10"/>
      <c r="M151" s="10"/>
      <c r="N151" s="10"/>
      <c r="O151" s="10"/>
      <c r="P151" s="10"/>
      <c r="Q151" s="4"/>
      <c r="R151" s="4"/>
      <c r="S151" s="4"/>
      <c r="T151" s="4"/>
      <c r="U151" s="4"/>
      <c r="V151" s="4"/>
      <c r="W151" s="4"/>
      <c r="X151" s="4"/>
      <c r="Y151" s="4"/>
      <c r="Z151" s="4"/>
      <c r="AA151" s="4"/>
    </row>
    <row r="152" spans="1:27" hidden="1">
      <c r="A152" s="10"/>
      <c r="B152" s="10"/>
      <c r="C152" s="10"/>
      <c r="D152" s="10"/>
      <c r="E152" s="10"/>
      <c r="F152" s="10"/>
      <c r="G152" s="17"/>
      <c r="H152" s="17"/>
      <c r="I152" s="34"/>
      <c r="J152" s="10"/>
      <c r="K152" s="10"/>
      <c r="L152" s="10"/>
      <c r="M152" s="10"/>
      <c r="N152" s="10"/>
      <c r="O152" s="10"/>
      <c r="P152" s="10"/>
      <c r="Q152" s="4"/>
      <c r="R152" s="4"/>
      <c r="S152" s="4"/>
      <c r="T152" s="4"/>
      <c r="U152" s="4"/>
      <c r="V152" s="4"/>
      <c r="W152" s="4"/>
      <c r="X152" s="4"/>
      <c r="Y152" s="4"/>
      <c r="Z152" s="4"/>
      <c r="AA152" s="4"/>
    </row>
    <row r="153" spans="1:27" hidden="1">
      <c r="A153" s="10"/>
      <c r="B153" s="10"/>
      <c r="C153" s="10"/>
      <c r="D153" s="10"/>
      <c r="E153" s="10"/>
      <c r="F153" s="10"/>
      <c r="G153" s="17"/>
      <c r="H153" s="17"/>
      <c r="I153" s="34"/>
      <c r="J153" s="10"/>
      <c r="K153" s="10"/>
      <c r="L153" s="10"/>
      <c r="M153" s="10"/>
      <c r="N153" s="10"/>
      <c r="O153" s="10"/>
      <c r="P153" s="10"/>
      <c r="Q153" s="4"/>
      <c r="R153" s="4"/>
      <c r="S153" s="4"/>
      <c r="T153" s="4"/>
      <c r="U153" s="4"/>
      <c r="V153" s="4"/>
      <c r="W153" s="4"/>
      <c r="X153" s="4"/>
      <c r="Y153" s="4"/>
      <c r="Z153" s="4"/>
      <c r="AA153" s="4"/>
    </row>
    <row r="154" spans="1:27" hidden="1">
      <c r="A154" s="10"/>
      <c r="B154" s="10"/>
      <c r="C154" s="10"/>
      <c r="D154" s="10"/>
      <c r="E154" s="10"/>
      <c r="F154" s="10"/>
      <c r="G154" s="17"/>
      <c r="H154" s="17"/>
      <c r="I154" s="34"/>
      <c r="J154" s="10"/>
      <c r="K154" s="10"/>
      <c r="L154" s="10"/>
      <c r="M154" s="10"/>
      <c r="N154" s="10"/>
      <c r="O154" s="10"/>
      <c r="P154" s="10"/>
      <c r="Q154" s="4"/>
      <c r="R154" s="4"/>
      <c r="S154" s="4"/>
      <c r="T154" s="4"/>
      <c r="U154" s="4"/>
      <c r="V154" s="4"/>
      <c r="W154" s="4"/>
      <c r="X154" s="4"/>
      <c r="Y154" s="4"/>
      <c r="Z154" s="4"/>
      <c r="AA154" s="4"/>
    </row>
    <row r="155" spans="1:27" hidden="1">
      <c r="A155" s="10"/>
      <c r="B155" s="10"/>
      <c r="C155" s="10"/>
      <c r="D155" s="10"/>
      <c r="E155" s="10"/>
      <c r="F155" s="10"/>
      <c r="G155" s="17"/>
      <c r="H155" s="17"/>
      <c r="I155" s="34"/>
      <c r="J155" s="10"/>
      <c r="K155" s="10"/>
      <c r="L155" s="10"/>
      <c r="M155" s="10"/>
      <c r="N155" s="10"/>
      <c r="O155" s="10"/>
      <c r="P155" s="10"/>
      <c r="Q155" s="4"/>
      <c r="R155" s="4"/>
      <c r="S155" s="4"/>
      <c r="T155" s="4"/>
      <c r="U155" s="4"/>
      <c r="V155" s="4"/>
      <c r="W155" s="4"/>
      <c r="X155" s="4"/>
      <c r="Y155" s="4"/>
      <c r="Z155" s="4"/>
      <c r="AA155" s="4"/>
    </row>
    <row r="156" spans="1:27" hidden="1">
      <c r="A156" s="10"/>
      <c r="B156" s="10"/>
      <c r="C156" s="10"/>
      <c r="D156" s="10"/>
      <c r="E156" s="10"/>
      <c r="F156" s="10"/>
      <c r="G156" s="17"/>
      <c r="H156" s="17"/>
      <c r="I156" s="34"/>
      <c r="J156" s="10"/>
      <c r="K156" s="10"/>
      <c r="L156" s="10"/>
      <c r="M156" s="10"/>
      <c r="N156" s="10"/>
      <c r="O156" s="10"/>
      <c r="P156" s="10"/>
      <c r="Q156" s="4"/>
      <c r="R156" s="4"/>
      <c r="S156" s="4"/>
      <c r="T156" s="4"/>
      <c r="U156" s="4"/>
      <c r="V156" s="4"/>
      <c r="W156" s="4"/>
      <c r="X156" s="4"/>
      <c r="Y156" s="4"/>
      <c r="Z156" s="4"/>
      <c r="AA156" s="4"/>
    </row>
    <row r="157" spans="1:27" hidden="1">
      <c r="A157" s="10"/>
      <c r="B157" s="10"/>
      <c r="C157" s="10"/>
      <c r="D157" s="10"/>
      <c r="E157" s="10"/>
      <c r="F157" s="10"/>
      <c r="G157" s="17"/>
      <c r="H157" s="17"/>
      <c r="I157" s="34"/>
      <c r="J157" s="10"/>
      <c r="K157" s="10"/>
      <c r="L157" s="10"/>
      <c r="M157" s="10"/>
      <c r="N157" s="10"/>
      <c r="O157" s="10"/>
      <c r="P157" s="10"/>
      <c r="Q157" s="4"/>
      <c r="R157" s="4"/>
      <c r="S157" s="4"/>
      <c r="T157" s="4"/>
      <c r="U157" s="4"/>
      <c r="V157" s="4"/>
      <c r="W157" s="4"/>
      <c r="X157" s="4"/>
      <c r="Y157" s="4"/>
      <c r="Z157" s="4"/>
      <c r="AA157" s="4"/>
    </row>
    <row r="158" spans="1:27" hidden="1">
      <c r="A158" s="10"/>
      <c r="B158" s="10"/>
      <c r="C158" s="10"/>
      <c r="D158" s="10"/>
      <c r="E158" s="10"/>
      <c r="F158" s="10"/>
      <c r="G158" s="17"/>
      <c r="H158" s="17"/>
      <c r="I158" s="34"/>
      <c r="J158" s="10"/>
      <c r="K158" s="10"/>
      <c r="L158" s="10"/>
      <c r="M158" s="10"/>
      <c r="N158" s="10"/>
      <c r="O158" s="10"/>
      <c r="P158" s="10"/>
      <c r="Q158" s="4"/>
      <c r="R158" s="4"/>
      <c r="S158" s="4"/>
      <c r="T158" s="4"/>
      <c r="U158" s="4"/>
      <c r="V158" s="4"/>
      <c r="W158" s="4"/>
      <c r="X158" s="4"/>
      <c r="Y158" s="4"/>
      <c r="Z158" s="4"/>
      <c r="AA158" s="4"/>
    </row>
    <row r="159" spans="1:27" hidden="1">
      <c r="A159" s="10"/>
      <c r="B159" s="10"/>
      <c r="C159" s="10"/>
      <c r="D159" s="10"/>
      <c r="E159" s="10"/>
      <c r="F159" s="10"/>
      <c r="G159" s="17"/>
      <c r="H159" s="17"/>
      <c r="I159" s="34"/>
      <c r="J159" s="10"/>
      <c r="K159" s="10"/>
      <c r="L159" s="10"/>
      <c r="M159" s="10"/>
      <c r="N159" s="10"/>
      <c r="O159" s="10"/>
      <c r="P159" s="10"/>
      <c r="Q159" s="4"/>
      <c r="R159" s="4"/>
      <c r="S159" s="4"/>
      <c r="T159" s="4"/>
      <c r="U159" s="4"/>
      <c r="V159" s="4"/>
      <c r="W159" s="4"/>
      <c r="X159" s="4"/>
      <c r="Y159" s="4"/>
      <c r="Z159" s="4"/>
      <c r="AA159" s="4"/>
    </row>
    <row r="160" spans="1:27" hidden="1">
      <c r="A160" s="10"/>
      <c r="B160" s="10"/>
      <c r="C160" s="10"/>
      <c r="D160" s="10"/>
      <c r="E160" s="10"/>
      <c r="F160" s="10"/>
      <c r="G160" s="17"/>
      <c r="H160" s="17"/>
      <c r="I160" s="34"/>
      <c r="J160" s="10"/>
      <c r="K160" s="10"/>
      <c r="L160" s="10"/>
      <c r="M160" s="10"/>
      <c r="N160" s="10"/>
      <c r="O160" s="10"/>
      <c r="P160" s="10"/>
      <c r="Q160" s="4"/>
      <c r="R160" s="4"/>
      <c r="S160" s="4"/>
      <c r="T160" s="4"/>
      <c r="U160" s="4"/>
      <c r="V160" s="4"/>
      <c r="W160" s="4"/>
      <c r="X160" s="4"/>
      <c r="Y160" s="4"/>
      <c r="Z160" s="4"/>
      <c r="AA160" s="4"/>
    </row>
    <row r="161" spans="1:27" hidden="1">
      <c r="A161" s="10"/>
      <c r="B161" s="10"/>
      <c r="C161" s="10"/>
      <c r="D161" s="10"/>
      <c r="E161" s="10"/>
      <c r="F161" s="10"/>
      <c r="G161" s="17"/>
      <c r="H161" s="17"/>
      <c r="I161" s="34"/>
      <c r="J161" s="10"/>
      <c r="K161" s="10"/>
      <c r="L161" s="10"/>
      <c r="M161" s="10"/>
      <c r="N161" s="10"/>
      <c r="O161" s="10"/>
      <c r="P161" s="10"/>
      <c r="Q161" s="4"/>
      <c r="R161" s="4"/>
      <c r="S161" s="4"/>
      <c r="T161" s="4"/>
      <c r="U161" s="4"/>
      <c r="V161" s="4"/>
      <c r="W161" s="4"/>
      <c r="X161" s="4"/>
      <c r="Y161" s="4"/>
      <c r="Z161" s="4"/>
      <c r="AA161" s="4"/>
    </row>
    <row r="162" spans="1:27" hidden="1">
      <c r="A162" s="10"/>
      <c r="B162" s="10"/>
      <c r="C162" s="10"/>
      <c r="D162" s="10"/>
      <c r="E162" s="10"/>
      <c r="F162" s="10"/>
      <c r="G162" s="17"/>
      <c r="H162" s="17"/>
      <c r="I162" s="34"/>
      <c r="J162" s="10"/>
      <c r="K162" s="10"/>
      <c r="L162" s="10"/>
      <c r="M162" s="10"/>
      <c r="N162" s="10"/>
      <c r="O162" s="10"/>
      <c r="P162" s="10"/>
      <c r="Q162" s="4"/>
      <c r="R162" s="4"/>
      <c r="S162" s="4"/>
      <c r="T162" s="4"/>
      <c r="U162" s="4"/>
      <c r="V162" s="4"/>
      <c r="W162" s="4"/>
      <c r="X162" s="4"/>
      <c r="Y162" s="4"/>
      <c r="Z162" s="4"/>
      <c r="AA162" s="4"/>
    </row>
    <row r="163" spans="1:27" hidden="1">
      <c r="A163" s="10"/>
      <c r="B163" s="10"/>
      <c r="C163" s="10"/>
      <c r="D163" s="10"/>
      <c r="E163" s="10"/>
      <c r="F163" s="10"/>
      <c r="G163" s="17"/>
      <c r="H163" s="17"/>
      <c r="I163" s="34"/>
      <c r="J163" s="10"/>
      <c r="K163" s="10"/>
      <c r="L163" s="10"/>
      <c r="M163" s="10"/>
      <c r="N163" s="10"/>
      <c r="O163" s="10"/>
      <c r="P163" s="10"/>
      <c r="Q163" s="4"/>
      <c r="R163" s="4"/>
      <c r="S163" s="4"/>
      <c r="T163" s="4"/>
      <c r="U163" s="4"/>
      <c r="V163" s="4"/>
      <c r="W163" s="4"/>
      <c r="X163" s="4"/>
      <c r="Y163" s="4"/>
      <c r="Z163" s="4"/>
      <c r="AA163" s="4"/>
    </row>
    <row r="164" spans="1:27" hidden="1">
      <c r="A164" s="10"/>
      <c r="B164" s="10"/>
      <c r="C164" s="10"/>
      <c r="D164" s="10"/>
      <c r="E164" s="10"/>
      <c r="F164" s="10"/>
      <c r="G164" s="17"/>
      <c r="H164" s="17"/>
      <c r="I164" s="34"/>
      <c r="J164" s="10"/>
      <c r="K164" s="10"/>
      <c r="L164" s="10"/>
      <c r="M164" s="10"/>
      <c r="N164" s="10"/>
      <c r="O164" s="10"/>
      <c r="P164" s="10"/>
      <c r="Q164" s="4"/>
      <c r="R164" s="4"/>
      <c r="S164" s="4"/>
      <c r="T164" s="4"/>
      <c r="U164" s="4"/>
      <c r="V164" s="4"/>
      <c r="W164" s="4"/>
      <c r="X164" s="4"/>
      <c r="Y164" s="4"/>
      <c r="Z164" s="4"/>
      <c r="AA164" s="4"/>
    </row>
    <row r="165" spans="1:27" hidden="1">
      <c r="A165" s="10"/>
      <c r="B165" s="10"/>
      <c r="C165" s="10"/>
      <c r="D165" s="10"/>
      <c r="E165" s="10"/>
      <c r="F165" s="10"/>
      <c r="G165" s="17"/>
      <c r="H165" s="17"/>
      <c r="I165" s="34"/>
      <c r="J165" s="10"/>
      <c r="K165" s="10"/>
      <c r="L165" s="10"/>
      <c r="M165" s="10"/>
      <c r="N165" s="10"/>
      <c r="O165" s="10"/>
      <c r="P165" s="10"/>
      <c r="Q165" s="4"/>
      <c r="R165" s="4"/>
      <c r="S165" s="4"/>
      <c r="T165" s="4"/>
      <c r="U165" s="4"/>
      <c r="V165" s="4"/>
      <c r="W165" s="4"/>
      <c r="X165" s="4"/>
      <c r="Y165" s="4"/>
      <c r="Z165" s="4"/>
      <c r="AA165" s="4"/>
    </row>
    <row r="166" spans="1:27" hidden="1">
      <c r="A166" s="10"/>
      <c r="B166" s="10"/>
      <c r="C166" s="10"/>
      <c r="D166" s="10"/>
      <c r="E166" s="10"/>
      <c r="F166" s="10"/>
      <c r="G166" s="17"/>
      <c r="H166" s="17"/>
      <c r="I166" s="34"/>
      <c r="J166" s="10"/>
      <c r="K166" s="10"/>
      <c r="L166" s="10"/>
      <c r="M166" s="10"/>
      <c r="N166" s="10"/>
      <c r="O166" s="10"/>
      <c r="P166" s="10"/>
      <c r="Q166" s="4"/>
      <c r="R166" s="4"/>
      <c r="S166" s="4"/>
      <c r="T166" s="4"/>
      <c r="U166" s="4"/>
      <c r="V166" s="4"/>
      <c r="W166" s="4"/>
      <c r="X166" s="4"/>
      <c r="Y166" s="4"/>
      <c r="Z166" s="4"/>
      <c r="AA166" s="4"/>
    </row>
    <row r="167" spans="1:27" hidden="1">
      <c r="A167" s="10"/>
      <c r="B167" s="10"/>
      <c r="C167" s="10"/>
      <c r="D167" s="10"/>
      <c r="E167" s="10"/>
      <c r="F167" s="10"/>
      <c r="G167" s="17"/>
      <c r="H167" s="17"/>
      <c r="I167" s="34"/>
      <c r="J167" s="10"/>
      <c r="K167" s="10"/>
      <c r="L167" s="10"/>
      <c r="M167" s="10"/>
      <c r="N167" s="10"/>
      <c r="O167" s="10"/>
      <c r="P167" s="10"/>
      <c r="Q167" s="4"/>
      <c r="R167" s="4"/>
      <c r="S167" s="4"/>
      <c r="T167" s="4"/>
      <c r="U167" s="4"/>
      <c r="V167" s="4"/>
      <c r="W167" s="4"/>
      <c r="X167" s="4"/>
      <c r="Y167" s="4"/>
      <c r="Z167" s="4"/>
      <c r="AA167" s="4"/>
    </row>
    <row r="168" spans="1:27" hidden="1">
      <c r="A168" s="10"/>
      <c r="B168" s="10"/>
      <c r="C168" s="10"/>
      <c r="D168" s="10"/>
      <c r="E168" s="10"/>
      <c r="F168" s="10"/>
      <c r="G168" s="17"/>
      <c r="H168" s="17"/>
      <c r="I168" s="34"/>
      <c r="J168" s="10"/>
      <c r="K168" s="10"/>
      <c r="L168" s="10"/>
      <c r="M168" s="10"/>
      <c r="N168" s="10"/>
      <c r="O168" s="10"/>
      <c r="P168" s="10"/>
      <c r="Q168" s="4"/>
      <c r="R168" s="4"/>
      <c r="S168" s="4"/>
      <c r="T168" s="4"/>
      <c r="U168" s="4"/>
      <c r="V168" s="4"/>
      <c r="W168" s="4"/>
      <c r="X168" s="4"/>
      <c r="Y168" s="4"/>
      <c r="Z168" s="4"/>
      <c r="AA168" s="4"/>
    </row>
    <row r="169" spans="1:27" hidden="1">
      <c r="A169" s="10"/>
      <c r="B169" s="10"/>
      <c r="C169" s="10"/>
      <c r="D169" s="10"/>
      <c r="E169" s="10"/>
      <c r="F169" s="10"/>
      <c r="G169" s="17"/>
      <c r="H169" s="17"/>
      <c r="I169" s="34"/>
      <c r="J169" s="10"/>
      <c r="K169" s="10"/>
      <c r="L169" s="10"/>
      <c r="M169" s="10"/>
      <c r="N169" s="10"/>
      <c r="O169" s="10"/>
      <c r="P169" s="10"/>
      <c r="Q169" s="4"/>
      <c r="R169" s="4"/>
      <c r="S169" s="4"/>
      <c r="T169" s="4"/>
      <c r="U169" s="4"/>
      <c r="V169" s="4"/>
      <c r="W169" s="4"/>
      <c r="X169" s="4"/>
      <c r="Y169" s="4"/>
      <c r="Z169" s="4"/>
      <c r="AA169" s="4"/>
    </row>
    <row r="170" spans="1:27" hidden="1">
      <c r="A170" s="10"/>
      <c r="B170" s="10"/>
      <c r="C170" s="10"/>
      <c r="D170" s="10"/>
      <c r="E170" s="10"/>
      <c r="F170" s="10"/>
      <c r="G170" s="17"/>
      <c r="H170" s="17"/>
      <c r="I170" s="34"/>
      <c r="J170" s="10"/>
      <c r="K170" s="10"/>
      <c r="L170" s="10"/>
      <c r="M170" s="10"/>
      <c r="N170" s="10"/>
      <c r="O170" s="10"/>
      <c r="P170" s="10"/>
      <c r="Q170" s="4"/>
      <c r="R170" s="4"/>
      <c r="S170" s="4"/>
      <c r="T170" s="4"/>
      <c r="U170" s="4"/>
      <c r="V170" s="4"/>
      <c r="W170" s="4"/>
      <c r="X170" s="4"/>
      <c r="Y170" s="4"/>
      <c r="Z170" s="4"/>
      <c r="AA170" s="4"/>
    </row>
    <row r="171" spans="1:27" ht="15" hidden="1">
      <c r="A171" s="10"/>
      <c r="B171" s="10"/>
      <c r="C171" s="10"/>
      <c r="D171" s="10"/>
      <c r="E171" s="10"/>
      <c r="F171" s="10"/>
      <c r="G171" s="17"/>
      <c r="H171" s="17"/>
      <c r="I171" s="34"/>
      <c r="J171" s="10"/>
      <c r="K171" s="10"/>
      <c r="L171" s="10"/>
      <c r="M171" s="10"/>
      <c r="N171" s="10"/>
      <c r="O171" s="10"/>
      <c r="P171" s="36"/>
      <c r="Q171" s="36"/>
      <c r="R171" s="36"/>
      <c r="S171" s="36"/>
      <c r="T171" s="4"/>
      <c r="U171" s="4"/>
      <c r="V171" s="4"/>
      <c r="W171" s="4"/>
      <c r="X171" s="4"/>
      <c r="Y171" s="4"/>
      <c r="Z171" s="4"/>
      <c r="AA171" s="4"/>
    </row>
    <row r="172" spans="1:27" ht="15" hidden="1">
      <c r="A172" s="10"/>
      <c r="B172" s="10"/>
      <c r="C172" s="10"/>
      <c r="D172" s="10"/>
      <c r="E172" s="10"/>
      <c r="F172" s="10"/>
      <c r="G172" s="17"/>
      <c r="H172" s="17"/>
      <c r="I172" s="34"/>
      <c r="J172" s="10"/>
      <c r="K172" s="10"/>
      <c r="L172" s="10"/>
      <c r="M172" s="10"/>
      <c r="N172" s="10"/>
      <c r="O172" s="10"/>
      <c r="P172" s="36"/>
      <c r="Q172" s="36"/>
      <c r="R172" s="36"/>
      <c r="S172" s="36"/>
      <c r="T172" s="4"/>
      <c r="U172" s="4"/>
      <c r="V172" s="4"/>
      <c r="W172" s="4"/>
      <c r="X172" s="4"/>
      <c r="Y172" s="4"/>
      <c r="Z172" s="4"/>
      <c r="AA172" s="4"/>
    </row>
    <row r="173" spans="1:27" ht="15" hidden="1">
      <c r="A173" s="10"/>
      <c r="B173" s="10"/>
      <c r="C173" s="10"/>
      <c r="D173" s="10"/>
      <c r="E173" s="10"/>
      <c r="F173" s="10"/>
      <c r="G173" s="17"/>
      <c r="H173" s="17"/>
      <c r="I173" s="34"/>
      <c r="J173" s="10"/>
      <c r="K173" s="10"/>
      <c r="L173" s="10"/>
      <c r="M173" s="10"/>
      <c r="N173" s="10"/>
      <c r="O173" s="10"/>
      <c r="P173" s="36"/>
      <c r="Q173" s="36"/>
      <c r="R173" s="36"/>
      <c r="S173" s="36"/>
      <c r="T173" s="4"/>
      <c r="U173" s="4"/>
      <c r="V173" s="4"/>
      <c r="W173" s="4"/>
      <c r="X173" s="4"/>
      <c r="Y173" s="4"/>
      <c r="Z173" s="4"/>
      <c r="AA173" s="4"/>
    </row>
    <row r="174" spans="1:27" ht="15" hidden="1">
      <c r="A174" s="10"/>
      <c r="B174" s="10"/>
      <c r="C174" s="10"/>
      <c r="D174" s="10"/>
      <c r="E174" s="10"/>
      <c r="F174" s="10"/>
      <c r="G174" s="17"/>
      <c r="H174" s="17"/>
      <c r="I174" s="34"/>
      <c r="J174" s="10"/>
      <c r="K174" s="10"/>
      <c r="L174" s="10"/>
      <c r="M174" s="10"/>
      <c r="N174" s="10"/>
      <c r="O174" s="10"/>
      <c r="P174" s="36"/>
      <c r="Q174" s="36"/>
      <c r="R174" s="36"/>
      <c r="S174" s="36"/>
      <c r="T174" s="4"/>
      <c r="U174" s="4"/>
      <c r="V174" s="4"/>
      <c r="W174" s="4"/>
      <c r="X174" s="4"/>
      <c r="Y174" s="4"/>
      <c r="Z174" s="4"/>
      <c r="AA174" s="4"/>
    </row>
    <row r="175" spans="1:27" ht="15" hidden="1">
      <c r="A175" s="10"/>
      <c r="B175" s="10"/>
      <c r="C175" s="10"/>
      <c r="D175" s="10"/>
      <c r="E175" s="10"/>
      <c r="F175" s="10"/>
      <c r="G175" s="17"/>
      <c r="H175" s="17"/>
      <c r="I175" s="34"/>
      <c r="J175" s="10"/>
      <c r="K175" s="10"/>
      <c r="L175" s="36"/>
      <c r="M175" s="36"/>
      <c r="N175" s="36"/>
      <c r="O175" s="36"/>
      <c r="P175" s="36"/>
      <c r="Q175" s="36"/>
      <c r="R175" s="36"/>
      <c r="S175" s="36"/>
      <c r="T175" s="36"/>
      <c r="U175" s="36"/>
      <c r="V175" s="4"/>
      <c r="W175" s="4"/>
      <c r="X175" s="4"/>
      <c r="Y175" s="4"/>
      <c r="Z175" s="4"/>
      <c r="AA175" s="4"/>
    </row>
    <row r="176" spans="1:27" ht="15" hidden="1">
      <c r="A176" s="10"/>
      <c r="B176" s="10"/>
      <c r="C176" s="10"/>
      <c r="D176" s="10"/>
      <c r="E176" s="10"/>
      <c r="F176" s="10"/>
      <c r="G176" s="17"/>
      <c r="H176" s="10"/>
      <c r="I176" s="34"/>
      <c r="J176" s="10"/>
      <c r="K176" s="10"/>
      <c r="L176" s="36"/>
      <c r="M176" s="36"/>
      <c r="N176" s="36"/>
      <c r="O176" s="36"/>
      <c r="P176" s="10"/>
      <c r="Q176" s="4"/>
      <c r="R176" s="4"/>
      <c r="S176" s="4"/>
      <c r="T176" s="36"/>
      <c r="U176" s="36"/>
      <c r="V176" s="4"/>
      <c r="W176" s="4"/>
      <c r="X176" s="4"/>
      <c r="Y176" s="4"/>
      <c r="Z176" s="4"/>
      <c r="AA176" s="4"/>
    </row>
    <row r="177" spans="1:27" ht="15" hidden="1">
      <c r="A177" s="10"/>
      <c r="B177" s="10"/>
      <c r="C177" s="10"/>
      <c r="D177" s="10"/>
      <c r="E177" s="10"/>
      <c r="F177" s="10"/>
      <c r="G177" s="17"/>
      <c r="H177" s="10"/>
      <c r="I177" s="10"/>
      <c r="J177" s="10"/>
      <c r="K177" s="10"/>
      <c r="L177" s="36"/>
      <c r="M177" s="36"/>
      <c r="N177" s="36"/>
      <c r="O177" s="36"/>
      <c r="P177" s="10"/>
      <c r="Q177" s="4"/>
      <c r="R177" s="4"/>
      <c r="S177" s="4"/>
      <c r="T177" s="36"/>
      <c r="U177" s="36"/>
      <c r="V177" s="4"/>
      <c r="W177" s="4"/>
      <c r="X177" s="4"/>
      <c r="Y177" s="4"/>
      <c r="Z177" s="4"/>
      <c r="AA177" s="4"/>
    </row>
    <row r="178" spans="1:27" ht="15" hidden="1">
      <c r="A178" s="10"/>
      <c r="B178" s="10"/>
      <c r="C178" s="10"/>
      <c r="D178" s="10"/>
      <c r="E178" s="10"/>
      <c r="F178" s="10"/>
      <c r="G178" s="17"/>
      <c r="H178" s="10"/>
      <c r="I178" s="10"/>
      <c r="J178" s="10"/>
      <c r="K178" s="10"/>
      <c r="L178" s="36"/>
      <c r="M178" s="36"/>
      <c r="N178" s="36"/>
      <c r="O178" s="36"/>
      <c r="P178" s="10"/>
      <c r="Q178" s="4"/>
      <c r="R178" s="4"/>
      <c r="S178" s="4"/>
      <c r="T178" s="36"/>
      <c r="U178" s="36"/>
      <c r="V178" s="4"/>
      <c r="W178" s="4"/>
      <c r="X178" s="4"/>
      <c r="Y178" s="4"/>
      <c r="Z178" s="4"/>
      <c r="AA178" s="4"/>
    </row>
    <row r="179" spans="1:27" ht="15" hidden="1">
      <c r="A179" s="10"/>
      <c r="B179" s="10"/>
      <c r="C179" s="10"/>
      <c r="D179" s="10"/>
      <c r="E179" s="10"/>
      <c r="F179" s="10"/>
      <c r="G179" s="17"/>
      <c r="H179" s="10"/>
      <c r="I179" s="10"/>
      <c r="J179" s="10"/>
      <c r="K179" s="10"/>
      <c r="L179" s="36"/>
      <c r="M179" s="36"/>
      <c r="N179" s="36"/>
      <c r="O179" s="36"/>
      <c r="P179" s="10"/>
      <c r="Q179" s="4"/>
      <c r="R179" s="4"/>
      <c r="S179" s="4"/>
      <c r="T179" s="36"/>
      <c r="U179" s="36"/>
      <c r="V179" s="4"/>
      <c r="W179" s="4"/>
      <c r="X179" s="4"/>
      <c r="Y179" s="4"/>
      <c r="Z179" s="4"/>
      <c r="AA179" s="4"/>
    </row>
    <row r="180" spans="1:27" hidden="1">
      <c r="A180" s="10"/>
      <c r="B180" s="10"/>
      <c r="C180" s="10"/>
      <c r="D180" s="10"/>
      <c r="E180" s="10"/>
      <c r="F180" s="10"/>
      <c r="G180" s="17"/>
      <c r="H180" s="10"/>
      <c r="I180" s="10"/>
      <c r="J180" s="10"/>
      <c r="K180" s="10"/>
      <c r="L180" s="10"/>
      <c r="M180" s="10"/>
      <c r="N180" s="10"/>
      <c r="O180" s="10"/>
      <c r="P180" s="10"/>
      <c r="Q180" s="4"/>
      <c r="R180" s="4"/>
      <c r="S180" s="4"/>
      <c r="T180" s="4"/>
      <c r="U180" s="4"/>
      <c r="V180" s="4"/>
      <c r="W180" s="4"/>
      <c r="X180" s="4"/>
      <c r="Y180" s="4"/>
      <c r="Z180" s="4"/>
      <c r="AA180" s="4"/>
    </row>
    <row r="181" spans="1:27" hidden="1">
      <c r="A181" s="10"/>
      <c r="B181" s="10"/>
      <c r="C181" s="10"/>
      <c r="D181" s="10"/>
      <c r="E181" s="10"/>
      <c r="F181" s="10"/>
      <c r="G181" s="17"/>
      <c r="H181" s="10"/>
      <c r="I181" s="10"/>
      <c r="J181" s="10"/>
      <c r="K181" s="10"/>
      <c r="L181" s="10"/>
      <c r="M181" s="10"/>
      <c r="N181" s="10"/>
      <c r="O181" s="10"/>
      <c r="P181" s="10"/>
      <c r="Q181" s="4"/>
      <c r="R181" s="4"/>
      <c r="S181" s="4"/>
      <c r="T181" s="4"/>
      <c r="U181" s="4"/>
      <c r="V181" s="4"/>
      <c r="W181" s="4"/>
      <c r="X181" s="4"/>
      <c r="Y181" s="4"/>
      <c r="Z181" s="4"/>
      <c r="AA181" s="4"/>
    </row>
    <row r="182" spans="1:27" hidden="1">
      <c r="A182" s="10"/>
      <c r="B182" s="10"/>
      <c r="C182" s="10"/>
      <c r="D182" s="10"/>
      <c r="E182" s="10"/>
      <c r="F182" s="10"/>
      <c r="G182" s="17"/>
      <c r="H182" s="10"/>
      <c r="I182" s="10"/>
      <c r="J182" s="10"/>
      <c r="K182" s="10"/>
      <c r="L182" s="10"/>
      <c r="M182" s="10"/>
      <c r="N182" s="10"/>
      <c r="O182" s="10"/>
      <c r="P182" s="10"/>
      <c r="Q182" s="4"/>
      <c r="R182" s="4"/>
      <c r="S182" s="4"/>
      <c r="T182" s="4"/>
      <c r="U182" s="4"/>
      <c r="V182" s="4"/>
      <c r="W182" s="4"/>
      <c r="X182" s="4"/>
      <c r="Y182" s="4"/>
      <c r="Z182" s="4"/>
      <c r="AA182" s="4"/>
    </row>
    <row r="183" spans="1:27" hidden="1">
      <c r="A183" s="10"/>
      <c r="B183" s="10"/>
      <c r="C183" s="10"/>
      <c r="D183" s="10"/>
      <c r="E183" s="10"/>
      <c r="F183" s="10"/>
      <c r="G183" s="17"/>
      <c r="H183" s="10"/>
      <c r="I183" s="10"/>
      <c r="J183" s="10"/>
      <c r="K183" s="10"/>
      <c r="L183" s="10"/>
      <c r="M183" s="10"/>
      <c r="N183" s="10"/>
      <c r="O183" s="10"/>
      <c r="P183" s="10"/>
      <c r="Q183" s="4"/>
      <c r="R183" s="4"/>
      <c r="S183" s="4"/>
      <c r="T183" s="4"/>
      <c r="U183" s="4"/>
      <c r="V183" s="4"/>
      <c r="W183" s="4"/>
      <c r="X183" s="4"/>
      <c r="Y183" s="4"/>
      <c r="Z183" s="4"/>
      <c r="AA183" s="4"/>
    </row>
    <row r="184" spans="1:27" hidden="1">
      <c r="A184" s="10"/>
      <c r="B184" s="10"/>
      <c r="C184" s="10"/>
      <c r="D184" s="10"/>
      <c r="E184" s="10"/>
      <c r="F184" s="10"/>
      <c r="G184" s="17"/>
      <c r="H184" s="10"/>
      <c r="I184" s="10"/>
      <c r="J184" s="10"/>
      <c r="K184" s="10"/>
      <c r="L184" s="10"/>
      <c r="M184" s="10"/>
      <c r="N184" s="10"/>
      <c r="O184" s="10"/>
      <c r="P184" s="10"/>
      <c r="Q184" s="4"/>
      <c r="R184" s="4"/>
      <c r="S184" s="4"/>
      <c r="T184" s="4"/>
      <c r="U184" s="4"/>
      <c r="V184" s="4"/>
      <c r="W184" s="4"/>
      <c r="X184" s="4"/>
      <c r="Y184" s="4"/>
      <c r="Z184" s="4"/>
      <c r="AA184" s="4"/>
    </row>
    <row r="185" spans="1:27" hidden="1">
      <c r="A185" s="10"/>
      <c r="B185" s="10"/>
      <c r="C185" s="10"/>
      <c r="D185" s="10"/>
      <c r="E185" s="10"/>
      <c r="F185" s="10"/>
      <c r="G185" s="75"/>
      <c r="H185" s="75"/>
      <c r="I185" s="75"/>
      <c r="J185" s="75"/>
      <c r="K185" s="75"/>
      <c r="L185" s="75"/>
      <c r="M185" s="75"/>
      <c r="N185" s="75"/>
      <c r="O185" s="75"/>
      <c r="P185" s="75"/>
      <c r="Q185" s="75"/>
      <c r="R185" s="75"/>
      <c r="S185" s="75"/>
      <c r="T185" s="75"/>
      <c r="U185" s="75"/>
      <c r="V185" s="75"/>
      <c r="W185" s="4"/>
      <c r="X185" s="4"/>
      <c r="Y185" s="4"/>
      <c r="Z185" s="4"/>
      <c r="AA185" s="4"/>
    </row>
    <row r="186" spans="1:27" hidden="1">
      <c r="A186" s="4"/>
      <c r="B186" s="10"/>
      <c r="C186" s="10"/>
      <c r="D186" s="10"/>
      <c r="E186" s="10"/>
      <c r="F186" s="10"/>
      <c r="G186" s="75"/>
      <c r="H186" s="75"/>
      <c r="I186" s="75"/>
      <c r="J186" s="75"/>
      <c r="K186" s="75"/>
      <c r="L186" s="75"/>
      <c r="M186" s="75"/>
      <c r="N186" s="75"/>
      <c r="O186" s="75"/>
      <c r="P186" s="75"/>
      <c r="Q186" s="75"/>
      <c r="R186" s="75"/>
      <c r="S186" s="75"/>
      <c r="T186" s="75"/>
      <c r="U186" s="75"/>
      <c r="V186" s="75"/>
      <c r="W186" s="4"/>
      <c r="X186" s="4"/>
      <c r="Y186" s="4"/>
      <c r="Z186" s="4"/>
      <c r="AA186" s="4"/>
    </row>
    <row r="187" spans="1:27" ht="12.75" hidden="1" customHeight="1">
      <c r="A187" s="1279" t="e">
        <f ca="1">A497</f>
        <v>#VALUE!</v>
      </c>
      <c r="B187" s="1279"/>
      <c r="C187" s="1279"/>
      <c r="D187" s="1279"/>
      <c r="E187" s="1279"/>
      <c r="F187" s="1279"/>
      <c r="G187" s="1279"/>
      <c r="H187" s="1279"/>
      <c r="I187" s="1279"/>
      <c r="J187" s="1279"/>
      <c r="K187" s="1279"/>
      <c r="L187" s="1279"/>
      <c r="M187" s="1279"/>
      <c r="N187" s="1279"/>
      <c r="O187" s="1279"/>
      <c r="P187" s="1279"/>
      <c r="Q187" s="1279"/>
      <c r="R187" s="1279"/>
      <c r="S187" s="1279"/>
      <c r="T187" s="1279"/>
      <c r="U187" s="1279"/>
      <c r="V187" s="1279"/>
      <c r="W187" s="1279"/>
      <c r="X187" s="1279"/>
      <c r="Y187" s="1279"/>
      <c r="Z187" s="437"/>
      <c r="AA187" s="4"/>
    </row>
    <row r="188" spans="1:27" ht="12.75" hidden="1" customHeight="1">
      <c r="A188" s="1279"/>
      <c r="B188" s="1279"/>
      <c r="C188" s="1279"/>
      <c r="D188" s="1279"/>
      <c r="E188" s="1279"/>
      <c r="F188" s="1279"/>
      <c r="G188" s="1279"/>
      <c r="H188" s="1279"/>
      <c r="I188" s="1279"/>
      <c r="J188" s="1279"/>
      <c r="K188" s="1279"/>
      <c r="L188" s="1279"/>
      <c r="M188" s="1279"/>
      <c r="N188" s="1279"/>
      <c r="O188" s="1279"/>
      <c r="P188" s="1279"/>
      <c r="Q188" s="1279"/>
      <c r="R188" s="1279"/>
      <c r="S188" s="1279"/>
      <c r="T188" s="1279"/>
      <c r="U188" s="1279"/>
      <c r="V188" s="1279"/>
      <c r="W188" s="1279"/>
      <c r="X188" s="1279"/>
      <c r="Y188" s="1279"/>
      <c r="Z188" s="437"/>
      <c r="AA188" s="4"/>
    </row>
    <row r="189" spans="1:27" ht="12.75" hidden="1" customHeight="1">
      <c r="A189" s="10"/>
      <c r="B189" s="10"/>
      <c r="C189" s="37"/>
      <c r="D189" s="37"/>
      <c r="E189" s="37"/>
      <c r="F189" s="37"/>
      <c r="G189" s="75"/>
      <c r="H189" s="75"/>
      <c r="I189" s="75"/>
      <c r="J189" s="75"/>
      <c r="K189" s="75"/>
      <c r="L189" s="75"/>
      <c r="M189" s="75"/>
      <c r="N189" s="75"/>
      <c r="O189" s="75"/>
      <c r="P189" s="75"/>
      <c r="Q189" s="75"/>
      <c r="R189" s="75"/>
      <c r="S189" s="75"/>
      <c r="T189" s="75"/>
      <c r="U189" s="75"/>
      <c r="V189" s="75"/>
      <c r="W189" s="4"/>
      <c r="X189" s="4"/>
      <c r="Y189" s="4"/>
      <c r="Z189" s="4"/>
      <c r="AA189" s="4"/>
    </row>
    <row r="190" spans="1:27" ht="12.75" hidden="1" customHeight="1">
      <c r="A190" s="10"/>
      <c r="B190" s="10"/>
      <c r="C190" s="37"/>
      <c r="D190" s="37"/>
      <c r="E190" s="37"/>
      <c r="F190" s="37"/>
      <c r="G190" s="75"/>
      <c r="H190" s="75"/>
      <c r="I190" s="75"/>
      <c r="J190" s="75"/>
      <c r="K190" s="75"/>
      <c r="L190" s="75"/>
      <c r="M190" s="75"/>
      <c r="N190" s="75"/>
      <c r="O190" s="75"/>
      <c r="P190" s="75"/>
      <c r="Q190" s="75"/>
      <c r="R190" s="75"/>
      <c r="S190" s="75"/>
      <c r="T190" s="75"/>
      <c r="U190" s="75"/>
      <c r="V190" s="75"/>
      <c r="W190" s="4"/>
      <c r="X190" s="4"/>
      <c r="Y190" s="4"/>
      <c r="Z190" s="4"/>
      <c r="AA190" s="4"/>
    </row>
    <row r="191" spans="1:27" ht="12.75" hidden="1" customHeight="1">
      <c r="A191" s="10"/>
      <c r="B191" s="10"/>
      <c r="C191" s="37"/>
      <c r="D191" s="37"/>
      <c r="E191" s="37"/>
      <c r="F191" s="37"/>
      <c r="G191" s="75"/>
      <c r="H191" s="75"/>
      <c r="I191" s="75"/>
      <c r="J191" s="75"/>
      <c r="K191" s="75"/>
      <c r="L191" s="75"/>
      <c r="M191" s="75"/>
      <c r="N191" s="75"/>
      <c r="O191" s="75"/>
      <c r="P191" s="75"/>
      <c r="Q191" s="75"/>
      <c r="R191" s="75"/>
      <c r="S191" s="75"/>
      <c r="T191" s="75"/>
      <c r="U191" s="75"/>
      <c r="V191" s="75"/>
      <c r="W191" s="4"/>
      <c r="X191" s="4"/>
      <c r="Y191" s="4"/>
      <c r="Z191" s="4"/>
      <c r="AA191" s="4"/>
    </row>
    <row r="192" spans="1:27" hidden="1">
      <c r="A192" s="10"/>
      <c r="B192" s="10"/>
      <c r="C192" s="10"/>
      <c r="D192" s="10"/>
      <c r="E192" s="10"/>
      <c r="F192" s="10"/>
      <c r="G192" s="17"/>
      <c r="H192" s="10"/>
      <c r="I192" s="10"/>
      <c r="J192" s="10"/>
      <c r="K192" s="10"/>
      <c r="L192" s="10"/>
      <c r="M192" s="10"/>
      <c r="N192" s="10"/>
      <c r="O192" s="10"/>
      <c r="P192" s="10"/>
      <c r="Q192" s="4"/>
      <c r="R192" s="4"/>
      <c r="S192" s="4"/>
      <c r="T192" s="4"/>
      <c r="U192" s="4"/>
      <c r="V192" s="4"/>
      <c r="W192" s="4"/>
      <c r="X192" s="4"/>
      <c r="Y192" s="4"/>
      <c r="Z192" s="4"/>
      <c r="AA192" s="4"/>
    </row>
    <row r="193" spans="1:27" hidden="1">
      <c r="A193" s="10"/>
      <c r="B193" s="10"/>
      <c r="C193" s="10"/>
      <c r="D193" s="10"/>
      <c r="E193" s="10"/>
      <c r="F193" s="10"/>
      <c r="G193" s="17"/>
      <c r="H193" s="10"/>
      <c r="I193" s="10"/>
      <c r="J193" s="10"/>
      <c r="K193" s="10"/>
      <c r="L193" s="10"/>
      <c r="M193" s="10"/>
      <c r="N193" s="10"/>
      <c r="O193" s="10"/>
      <c r="P193" s="10"/>
      <c r="Q193" s="4"/>
      <c r="R193" s="4"/>
      <c r="S193" s="4"/>
      <c r="T193" s="4"/>
      <c r="U193" s="4"/>
      <c r="V193" s="4"/>
      <c r="W193" s="4"/>
      <c r="X193" s="4"/>
      <c r="Y193" s="4"/>
      <c r="Z193" s="4"/>
      <c r="AA193" s="4"/>
    </row>
    <row r="194" spans="1:27" s="73" customFormat="1" hidden="1">
      <c r="A194" s="74"/>
      <c r="B194" s="74"/>
      <c r="C194" s="74"/>
      <c r="D194" s="74"/>
      <c r="E194" s="74"/>
      <c r="F194" s="74"/>
      <c r="G194" s="74"/>
      <c r="H194" s="74"/>
      <c r="I194" s="74"/>
      <c r="J194" s="74"/>
      <c r="K194" s="74"/>
      <c r="L194" s="74"/>
      <c r="M194" s="74"/>
      <c r="N194" s="72"/>
      <c r="O194" s="72"/>
      <c r="P194" s="72"/>
    </row>
    <row r="195" spans="1:27" hidden="1">
      <c r="A195" s="4" t="e">
        <f>MID($H$1,$G$9+2*G195,2)</f>
        <v>#VALUE!</v>
      </c>
      <c r="B195" s="10"/>
      <c r="C195" t="e">
        <f>CHAR(HEX2DEC(A195))</f>
        <v>#VALUE!</v>
      </c>
      <c r="D195" s="10"/>
      <c r="E195" s="10"/>
      <c r="F195" s="10"/>
      <c r="G195" s="150" t="e">
        <f>(FIND("2C",H1,G29)-1)/2</f>
        <v>#VALUE!</v>
      </c>
      <c r="H195" s="147" t="s">
        <v>123</v>
      </c>
      <c r="I195" s="2" t="e">
        <f ca="1">FIND(",",L195,17)</f>
        <v>#VALUE!</v>
      </c>
      <c r="J195" s="2" t="e">
        <f ca="1">FIND(",",L195,I195+1)</f>
        <v>#VALUE!</v>
      </c>
      <c r="K195" s="2"/>
      <c r="L195" s="2" t="e">
        <f ca="1">A497</f>
        <v>#VALUE!</v>
      </c>
      <c r="M195" s="2"/>
      <c r="N195" s="2"/>
      <c r="O195" s="2"/>
      <c r="P195" s="2"/>
      <c r="Q195" s="2"/>
      <c r="R195"/>
      <c r="S195"/>
      <c r="T195" s="4"/>
      <c r="U195" s="4"/>
      <c r="V195" s="4"/>
      <c r="W195" s="4"/>
      <c r="X195" s="4"/>
      <c r="Y195" s="4"/>
      <c r="Z195" s="4"/>
      <c r="AA195" s="4"/>
    </row>
    <row r="196" spans="1:27" hidden="1">
      <c r="A196" s="4"/>
      <c r="B196" s="4"/>
      <c r="C196"/>
      <c r="D196" s="23" t="e">
        <f ca="1">MID(L195,2,I195-2)</f>
        <v>#VALUE!</v>
      </c>
      <c r="E196" s="10"/>
      <c r="F196" s="10"/>
      <c r="G196" s="17" t="e">
        <f>G195+2</f>
        <v>#VALUE!</v>
      </c>
      <c r="H196" s="149" t="s">
        <v>124</v>
      </c>
      <c r="I196" s="2"/>
      <c r="J196" s="2"/>
      <c r="K196" s="2"/>
      <c r="L196" s="2"/>
      <c r="M196" s="2"/>
      <c r="N196" s="2"/>
      <c r="O196" s="2"/>
      <c r="P196" s="2"/>
      <c r="Q196" s="2"/>
      <c r="R196"/>
      <c r="S196"/>
      <c r="T196" s="4"/>
      <c r="U196" s="4"/>
      <c r="V196" s="4"/>
      <c r="W196" s="4"/>
      <c r="X196" s="4"/>
      <c r="Y196" s="4"/>
      <c r="Z196" s="4"/>
      <c r="AA196" s="4"/>
    </row>
    <row r="197" spans="1:27" hidden="1">
      <c r="A197" s="4" t="e">
        <f>MID($H$1,$G$9+2*G197,2)</f>
        <v>#VALUE!</v>
      </c>
      <c r="B197" s="4"/>
      <c r="C197" t="e">
        <f>CHAR(HEX2DEC(A197))</f>
        <v>#VALUE!</v>
      </c>
      <c r="D197" s="10"/>
      <c r="E197" s="10"/>
      <c r="F197" s="10"/>
      <c r="G197" s="17" t="e">
        <f>(FIND("2C",H1,G196*2)-1)/2</f>
        <v>#VALUE!</v>
      </c>
      <c r="H197" s="148" t="s">
        <v>123</v>
      </c>
      <c r="I197" s="2"/>
      <c r="J197" s="2"/>
      <c r="K197" s="2"/>
      <c r="L197" s="2"/>
      <c r="M197" s="2"/>
      <c r="N197" s="2"/>
      <c r="O197" s="2"/>
      <c r="P197" s="2"/>
      <c r="Q197" s="2"/>
      <c r="R197"/>
      <c r="S197"/>
      <c r="T197" s="4"/>
      <c r="U197" s="4"/>
      <c r="V197" s="4"/>
      <c r="W197" s="4"/>
      <c r="X197" s="4"/>
      <c r="Y197" s="4"/>
      <c r="Z197" s="4"/>
      <c r="AA197" s="4"/>
    </row>
    <row r="198" spans="1:27" ht="19.5" hidden="1" customHeight="1">
      <c r="A198" s="4"/>
      <c r="B198" s="4"/>
      <c r="C198"/>
      <c r="D198" s="23" t="e">
        <f ca="1">MID(L195,I195+1,J195-I195-1)</f>
        <v>#VALUE!</v>
      </c>
      <c r="E198" s="10"/>
      <c r="F198" s="10"/>
      <c r="G198" s="17" t="e">
        <f>G197+2</f>
        <v>#VALUE!</v>
      </c>
      <c r="H198" s="149" t="s">
        <v>0</v>
      </c>
      <c r="I198"/>
      <c r="J198" s="1"/>
      <c r="K198" s="1"/>
      <c r="L198" s="1"/>
      <c r="M198" s="1"/>
      <c r="N198" s="1"/>
      <c r="O198" s="1"/>
      <c r="P198" s="1"/>
      <c r="Q198"/>
      <c r="R198"/>
      <c r="S198"/>
      <c r="T198" s="4"/>
      <c r="U198" s="4"/>
      <c r="V198" s="4"/>
      <c r="W198" s="4"/>
      <c r="X198" s="4"/>
      <c r="Y198" s="4"/>
      <c r="Z198" s="4"/>
      <c r="AA198" s="4"/>
    </row>
    <row r="199" spans="1:27" hidden="1">
      <c r="A199" s="4" t="e">
        <f>MID($H$1,$G$9+2*G199,2)</f>
        <v>#VALUE!</v>
      </c>
      <c r="B199" s="4"/>
      <c r="C199" t="e">
        <f>CHAR(HEX2DEC(A199))</f>
        <v>#VALUE!</v>
      </c>
      <c r="D199" s="10"/>
      <c r="E199" s="10"/>
      <c r="F199" s="10"/>
      <c r="G199" s="17" t="e">
        <f>(FIND("2C",H1,G198*2)-1)/2</f>
        <v>#VALUE!</v>
      </c>
      <c r="H199" s="148" t="s">
        <v>123</v>
      </c>
      <c r="I199"/>
      <c r="J199" s="1"/>
      <c r="K199" s="1"/>
      <c r="L199" s="1"/>
      <c r="M199" s="1"/>
      <c r="N199" s="1"/>
      <c r="O199" s="1"/>
      <c r="P199" s="1"/>
      <c r="Q199"/>
      <c r="R199"/>
      <c r="S199"/>
      <c r="T199" s="4"/>
      <c r="U199" s="4"/>
      <c r="V199" s="4"/>
      <c r="W199" s="4"/>
      <c r="X199" s="4"/>
      <c r="Y199" s="4"/>
      <c r="Z199" s="4"/>
      <c r="AA199" s="4"/>
    </row>
    <row r="200" spans="1:27" hidden="1">
      <c r="A200" s="4" t="str">
        <f>MID($H$1,$G$9+2*G200,2)</f>
        <v>00</v>
      </c>
      <c r="B200" s="4"/>
      <c r="C200" t="e">
        <f>CHAR(HEX2DEC(A200))</f>
        <v>#VALUE!</v>
      </c>
      <c r="D200" s="10"/>
      <c r="E200" s="10"/>
      <c r="F200" s="10"/>
      <c r="G200" s="17">
        <v>22</v>
      </c>
      <c r="H200" s="1280" t="s">
        <v>85</v>
      </c>
      <c r="I200" s="1"/>
      <c r="J200" s="1"/>
      <c r="K200" s="1"/>
      <c r="L200" s="1"/>
      <c r="M200" s="1"/>
      <c r="N200" s="1"/>
      <c r="O200" s="1"/>
      <c r="P200" s="1"/>
      <c r="Q200"/>
      <c r="R200"/>
      <c r="S200"/>
      <c r="T200" s="4"/>
      <c r="U200" s="4"/>
      <c r="V200" s="4"/>
      <c r="W200" s="4"/>
      <c r="X200" s="4"/>
      <c r="Y200" s="4"/>
      <c r="Z200" s="4"/>
      <c r="AA200" s="4"/>
    </row>
    <row r="201" spans="1:27" hidden="1">
      <c r="A201" s="4" t="str">
        <f>MID($H$1,$G$9+2*G201,2)</f>
        <v>84</v>
      </c>
      <c r="B201" s="4"/>
      <c r="C201" t="str">
        <f>CHAR(HEX2DEC(A201))</f>
        <v>„</v>
      </c>
      <c r="D201" s="10"/>
      <c r="E201" s="10"/>
      <c r="F201" s="10"/>
      <c r="G201" s="17">
        <v>23</v>
      </c>
      <c r="H201" s="1281"/>
      <c r="I201" s="1"/>
      <c r="J201" s="1"/>
      <c r="K201" s="1"/>
      <c r="L201" s="1"/>
      <c r="M201" s="1"/>
      <c r="N201" s="1"/>
      <c r="O201" s="1"/>
      <c r="P201" s="1"/>
      <c r="Q201"/>
      <c r="R201"/>
      <c r="S201"/>
      <c r="T201" s="4"/>
      <c r="U201" s="4"/>
      <c r="V201" s="4"/>
      <c r="W201" s="4"/>
      <c r="X201" s="4"/>
      <c r="Y201" s="4"/>
      <c r="Z201" s="4"/>
      <c r="AA201" s="4"/>
    </row>
    <row r="202" spans="1:27" hidden="1">
      <c r="A202" s="4"/>
      <c r="B202" s="4"/>
      <c r="C202"/>
      <c r="D202" s="10"/>
      <c r="E202" s="10"/>
      <c r="F202" s="10"/>
      <c r="G202" s="10"/>
      <c r="H202" s="10"/>
      <c r="I202" s="10"/>
      <c r="J202" s="10"/>
      <c r="K202" s="10"/>
      <c r="L202" s="10"/>
      <c r="M202" s="1"/>
      <c r="N202" s="1"/>
      <c r="O202" s="1"/>
      <c r="P202" s="1"/>
      <c r="Q202"/>
      <c r="R202"/>
      <c r="S202"/>
      <c r="T202" s="4"/>
      <c r="U202" s="4"/>
      <c r="V202" s="4"/>
      <c r="W202" s="4"/>
      <c r="X202" s="4"/>
      <c r="Y202" s="4"/>
      <c r="Z202" s="4"/>
      <c r="AA202" s="4"/>
    </row>
    <row r="203" spans="1:27" hidden="1">
      <c r="A203" s="4"/>
      <c r="B203" s="4"/>
      <c r="C203"/>
      <c r="D203" s="10"/>
      <c r="E203" s="10"/>
      <c r="F203" s="10"/>
      <c r="G203" s="10"/>
      <c r="H203" s="10"/>
      <c r="I203" s="10"/>
      <c r="J203" s="10"/>
      <c r="K203" s="10"/>
      <c r="L203" s="10"/>
      <c r="M203" s="1"/>
      <c r="N203" s="1"/>
      <c r="O203" s="1"/>
      <c r="P203" s="1"/>
      <c r="Q203"/>
      <c r="R203"/>
      <c r="S203"/>
      <c r="T203" s="4"/>
      <c r="U203" s="4"/>
      <c r="V203" s="4"/>
      <c r="W203" s="4"/>
      <c r="X203" s="4"/>
      <c r="Y203" s="4"/>
      <c r="Z203" s="4"/>
      <c r="AA203" s="4"/>
    </row>
    <row r="204" spans="1:27" hidden="1">
      <c r="A204" s="4"/>
      <c r="B204" s="4"/>
      <c r="C204"/>
      <c r="D204" s="10"/>
      <c r="E204" s="10"/>
      <c r="F204" s="10"/>
      <c r="G204" s="10"/>
      <c r="H204" s="10"/>
      <c r="I204" s="10"/>
      <c r="J204" s="10"/>
      <c r="K204" s="10"/>
      <c r="L204" s="10"/>
      <c r="M204" s="1"/>
      <c r="N204" s="1"/>
      <c r="O204" s="1"/>
      <c r="P204" s="1"/>
      <c r="Q204"/>
      <c r="R204"/>
      <c r="S204"/>
      <c r="T204" s="4"/>
      <c r="U204" s="4"/>
      <c r="V204" s="4"/>
      <c r="W204" s="4"/>
      <c r="X204" s="4"/>
      <c r="Y204" s="4"/>
      <c r="Z204" s="4"/>
      <c r="AA204" s="4"/>
    </row>
    <row r="205" spans="1:27" hidden="1">
      <c r="A205" s="4"/>
      <c r="B205" s="4"/>
      <c r="C205"/>
      <c r="D205" s="10"/>
      <c r="E205" s="10"/>
      <c r="F205" s="10"/>
      <c r="G205" s="10"/>
      <c r="H205" s="10"/>
      <c r="I205" s="10"/>
      <c r="J205" s="10"/>
      <c r="K205" s="10"/>
      <c r="L205" s="10"/>
      <c r="M205" s="1"/>
      <c r="N205" s="1"/>
      <c r="O205" s="1"/>
      <c r="P205" s="1"/>
      <c r="Q205"/>
      <c r="R205"/>
      <c r="S205"/>
      <c r="T205" s="4"/>
      <c r="U205" s="4"/>
      <c r="V205" s="4"/>
      <c r="W205" s="4"/>
      <c r="X205" s="4"/>
      <c r="Y205" s="4"/>
      <c r="Z205" s="4"/>
      <c r="AA205" s="4"/>
    </row>
    <row r="206" spans="1:27" hidden="1">
      <c r="A206" s="4"/>
      <c r="B206" s="4"/>
      <c r="C206"/>
      <c r="D206" s="10"/>
      <c r="E206" s="10"/>
      <c r="F206" s="10"/>
      <c r="G206" s="10"/>
      <c r="H206" s="10"/>
      <c r="I206" s="10"/>
      <c r="J206" s="10"/>
      <c r="K206" s="10"/>
      <c r="L206" s="10"/>
      <c r="M206" s="10"/>
      <c r="N206" s="10"/>
      <c r="O206" s="10"/>
      <c r="P206" s="10"/>
      <c r="Q206" s="4"/>
      <c r="R206" s="4"/>
      <c r="S206" s="4"/>
      <c r="T206" s="4"/>
      <c r="U206" s="4"/>
      <c r="V206" s="4"/>
      <c r="W206" s="4"/>
      <c r="X206" s="4"/>
      <c r="Y206" s="4"/>
      <c r="Z206" s="4"/>
      <c r="AA206" s="4"/>
    </row>
    <row r="207" spans="1:27" hidden="1">
      <c r="A207" s="4"/>
      <c r="B207" s="4"/>
      <c r="C207"/>
      <c r="D207" s="10"/>
      <c r="E207" s="10"/>
      <c r="F207" s="10"/>
      <c r="G207" s="10"/>
      <c r="H207" s="10"/>
      <c r="I207" s="10"/>
      <c r="J207" s="10"/>
      <c r="K207" s="10"/>
      <c r="L207" s="10"/>
      <c r="M207" s="10"/>
      <c r="N207" s="10"/>
      <c r="O207" s="10"/>
      <c r="P207" s="10"/>
      <c r="Q207" s="4"/>
      <c r="R207" s="4"/>
      <c r="S207" s="4"/>
      <c r="T207" s="4"/>
      <c r="U207" s="4"/>
      <c r="V207" s="4"/>
      <c r="W207" s="4"/>
      <c r="X207" s="4"/>
      <c r="Y207" s="4"/>
      <c r="Z207" s="4"/>
      <c r="AA207" s="4"/>
    </row>
    <row r="208" spans="1:27" hidden="1">
      <c r="A208" s="4"/>
      <c r="B208" s="4"/>
      <c r="C208"/>
      <c r="D208" s="10"/>
      <c r="E208" s="10"/>
      <c r="F208" s="10"/>
      <c r="G208" s="10"/>
      <c r="H208" s="10"/>
      <c r="I208" s="10"/>
      <c r="J208" s="10"/>
      <c r="K208" s="10"/>
      <c r="L208" s="10"/>
      <c r="M208" s="10"/>
      <c r="N208" s="10"/>
      <c r="O208" s="10"/>
      <c r="P208" s="10"/>
      <c r="Q208" s="4"/>
      <c r="R208" s="4"/>
      <c r="S208" s="4"/>
      <c r="T208" s="4"/>
      <c r="U208" s="4"/>
      <c r="V208" s="4"/>
      <c r="W208" s="4"/>
      <c r="X208" s="4"/>
      <c r="Y208" s="4"/>
      <c r="Z208" s="4"/>
      <c r="AA208" s="4"/>
    </row>
    <row r="209" spans="1:27" hidden="1">
      <c r="A209" s="4"/>
      <c r="B209" s="4"/>
      <c r="C209"/>
      <c r="D209" s="10"/>
      <c r="E209" s="10"/>
      <c r="F209" s="10"/>
      <c r="G209" s="10"/>
      <c r="H209" s="10"/>
      <c r="I209" s="10"/>
      <c r="J209" s="10"/>
      <c r="K209" s="10"/>
      <c r="L209" s="10"/>
      <c r="M209" s="10"/>
      <c r="N209" s="10"/>
      <c r="O209" s="10"/>
      <c r="P209" s="10"/>
      <c r="Q209" s="4"/>
      <c r="R209" s="4"/>
      <c r="S209" s="4"/>
      <c r="T209" s="4"/>
      <c r="U209" s="4"/>
      <c r="V209" s="4"/>
      <c r="W209" s="4"/>
      <c r="X209" s="4"/>
      <c r="Y209" s="4"/>
      <c r="Z209" s="4"/>
      <c r="AA209" s="4"/>
    </row>
    <row r="210" spans="1:27" hidden="1">
      <c r="A210" s="4"/>
      <c r="B210" s="4"/>
      <c r="C210"/>
      <c r="D210" s="10"/>
      <c r="E210" s="10"/>
      <c r="F210" s="10"/>
      <c r="G210" s="10"/>
      <c r="H210" s="10"/>
      <c r="I210" s="10"/>
      <c r="J210" s="10"/>
      <c r="K210" s="10"/>
      <c r="L210" s="10"/>
      <c r="M210" s="10"/>
      <c r="N210" s="10"/>
      <c r="O210" s="10"/>
      <c r="P210" s="10"/>
      <c r="Q210" s="4"/>
      <c r="R210" s="4"/>
      <c r="S210" s="4"/>
      <c r="T210" s="4"/>
      <c r="U210" s="4"/>
      <c r="V210" s="4"/>
      <c r="W210" s="4"/>
      <c r="X210" s="4"/>
      <c r="Y210" s="4"/>
      <c r="Z210" s="4"/>
      <c r="AA210" s="4"/>
    </row>
    <row r="211" spans="1:27" hidden="1">
      <c r="A211" s="4"/>
      <c r="B211" s="4"/>
      <c r="C211"/>
      <c r="D211" s="10"/>
      <c r="E211" s="10"/>
      <c r="F211" s="10"/>
      <c r="G211" s="10"/>
      <c r="H211" s="10"/>
      <c r="I211" s="10"/>
      <c r="J211" s="10"/>
      <c r="K211" s="10"/>
      <c r="L211" s="10"/>
      <c r="M211" s="10"/>
      <c r="N211" s="10"/>
      <c r="O211" s="10"/>
      <c r="P211" s="10"/>
      <c r="Q211" s="4"/>
      <c r="R211" s="4"/>
      <c r="S211" s="4"/>
      <c r="T211" s="4"/>
      <c r="U211" s="4"/>
      <c r="V211" s="4"/>
      <c r="W211" s="4"/>
      <c r="X211" s="4"/>
      <c r="Y211" s="4"/>
      <c r="Z211" s="4"/>
      <c r="AA211" s="4"/>
    </row>
    <row r="212" spans="1:27" hidden="1">
      <c r="A212" s="4"/>
      <c r="B212" s="4"/>
      <c r="C212"/>
      <c r="D212" s="10"/>
      <c r="E212" s="10"/>
      <c r="F212" s="10"/>
      <c r="G212" s="10"/>
      <c r="H212" s="10"/>
      <c r="I212" s="10"/>
      <c r="J212" s="10"/>
      <c r="K212" s="10"/>
      <c r="L212" s="10"/>
      <c r="M212" s="10"/>
      <c r="N212" s="10"/>
      <c r="O212" s="10"/>
      <c r="P212" s="10"/>
      <c r="Q212" s="4"/>
      <c r="R212" s="4"/>
      <c r="S212" s="4"/>
      <c r="T212" s="4"/>
      <c r="U212" s="4"/>
      <c r="V212" s="4"/>
      <c r="W212" s="4"/>
      <c r="X212" s="4"/>
      <c r="Y212" s="4"/>
      <c r="Z212" s="4"/>
      <c r="AA212" s="4"/>
    </row>
    <row r="213" spans="1:27" hidden="1">
      <c r="A213" s="4"/>
      <c r="B213" s="4"/>
      <c r="C213"/>
      <c r="D213" s="10"/>
      <c r="E213" s="10"/>
      <c r="F213" s="10"/>
      <c r="G213" s="10"/>
      <c r="H213" s="10"/>
      <c r="I213" s="10"/>
      <c r="J213" s="10"/>
      <c r="K213" s="10"/>
      <c r="L213" s="10"/>
      <c r="M213" s="10"/>
      <c r="N213" s="10"/>
      <c r="O213" s="10"/>
      <c r="P213" s="10"/>
      <c r="Q213" s="4"/>
      <c r="R213" s="4"/>
      <c r="S213" s="4"/>
      <c r="T213" s="4"/>
      <c r="U213" s="4"/>
      <c r="V213" s="4"/>
      <c r="W213" s="4"/>
      <c r="X213" s="4"/>
      <c r="Y213" s="4"/>
      <c r="Z213" s="4"/>
      <c r="AA213" s="4"/>
    </row>
    <row r="214" spans="1:27" hidden="1">
      <c r="A214" s="4"/>
      <c r="B214" s="4"/>
      <c r="C214"/>
      <c r="D214" s="10"/>
      <c r="E214" s="10"/>
      <c r="F214" s="10"/>
      <c r="G214" s="10"/>
      <c r="H214" s="10"/>
      <c r="I214" s="10"/>
      <c r="J214" s="10"/>
      <c r="K214" s="10"/>
      <c r="L214" s="10"/>
      <c r="M214" s="10"/>
      <c r="N214" s="10"/>
      <c r="O214" s="10"/>
      <c r="P214" s="10"/>
      <c r="Q214" s="4"/>
      <c r="R214" s="4"/>
      <c r="S214" s="4"/>
      <c r="T214" s="4"/>
      <c r="U214" s="4"/>
      <c r="V214" s="4"/>
      <c r="W214" s="4"/>
      <c r="X214" s="4"/>
      <c r="Y214" s="4"/>
      <c r="Z214" s="4"/>
      <c r="AA214" s="4"/>
    </row>
    <row r="215" spans="1:27" hidden="1">
      <c r="A215" s="4"/>
      <c r="B215" s="4"/>
      <c r="C215"/>
      <c r="D215" s="10"/>
      <c r="E215" s="10"/>
      <c r="F215" s="10"/>
      <c r="G215" s="10"/>
      <c r="H215" s="10"/>
      <c r="I215" s="10"/>
      <c r="J215" s="10"/>
      <c r="K215" s="10"/>
      <c r="L215" s="10"/>
      <c r="M215" s="10"/>
      <c r="N215" s="10"/>
      <c r="O215" s="10"/>
      <c r="P215" s="10"/>
      <c r="Q215" s="4"/>
      <c r="R215" s="4"/>
      <c r="S215" s="4"/>
      <c r="T215" s="4"/>
      <c r="U215" s="4"/>
      <c r="V215" s="4"/>
      <c r="W215" s="4"/>
      <c r="X215" s="4"/>
      <c r="Y215" s="4"/>
      <c r="Z215" s="4"/>
      <c r="AA215" s="4"/>
    </row>
    <row r="216" spans="1:27" hidden="1">
      <c r="A216" s="4"/>
      <c r="B216" s="4"/>
      <c r="C216"/>
      <c r="D216" s="10"/>
      <c r="E216" s="10"/>
      <c r="F216" s="10"/>
      <c r="G216" s="10"/>
      <c r="H216" s="10"/>
      <c r="I216" s="10"/>
      <c r="J216" s="10"/>
      <c r="K216" s="10"/>
      <c r="L216" s="10"/>
      <c r="M216" s="10"/>
      <c r="N216" s="10"/>
      <c r="O216" s="10"/>
      <c r="P216" s="10"/>
      <c r="Q216" s="4"/>
      <c r="R216" s="4"/>
      <c r="S216" s="4"/>
      <c r="T216" s="4"/>
      <c r="U216" s="4"/>
      <c r="V216" s="4"/>
      <c r="W216" s="4"/>
      <c r="X216" s="4"/>
      <c r="Y216" s="4"/>
      <c r="Z216" s="4"/>
      <c r="AA216" s="4"/>
    </row>
    <row r="217" spans="1:27" ht="12" hidden="1" customHeight="1">
      <c r="A217" s="4"/>
      <c r="B217" s="4"/>
      <c r="C217"/>
      <c r="D217" s="10"/>
      <c r="E217" s="10"/>
      <c r="F217" s="10"/>
      <c r="G217" s="10"/>
      <c r="H217" s="10"/>
      <c r="I217" s="10"/>
      <c r="J217" s="10"/>
      <c r="K217" s="10"/>
      <c r="L217" s="10"/>
      <c r="M217" s="10"/>
      <c r="N217" s="10"/>
      <c r="O217" s="10"/>
      <c r="P217" s="10"/>
      <c r="Q217" s="4"/>
      <c r="R217" s="4"/>
      <c r="S217" s="4"/>
      <c r="T217" s="4"/>
      <c r="U217" s="4"/>
      <c r="V217" s="4"/>
      <c r="W217" s="4"/>
      <c r="X217" s="4"/>
      <c r="Y217" s="4"/>
      <c r="Z217" s="4"/>
      <c r="AA217" s="4"/>
    </row>
    <row r="218" spans="1:27" hidden="1">
      <c r="A218" s="4"/>
      <c r="B218" s="4"/>
      <c r="C218"/>
      <c r="D218" s="10"/>
      <c r="E218" s="10"/>
      <c r="F218" s="10"/>
      <c r="G218" s="10"/>
      <c r="H218" s="10"/>
      <c r="I218" s="10"/>
      <c r="J218" s="10"/>
      <c r="K218" s="10"/>
      <c r="L218" s="10"/>
      <c r="M218" s="10"/>
      <c r="N218" s="10"/>
      <c r="O218" s="10"/>
      <c r="P218" s="10"/>
      <c r="Q218" s="4"/>
      <c r="R218" s="4"/>
      <c r="S218" s="4"/>
      <c r="T218" s="4"/>
      <c r="U218" s="4"/>
      <c r="V218" s="4"/>
      <c r="W218" s="4"/>
      <c r="X218" s="4"/>
      <c r="Y218" s="4"/>
      <c r="Z218" s="4"/>
      <c r="AA218" s="4"/>
    </row>
    <row r="219" spans="1:27" hidden="1">
      <c r="A219" s="4"/>
      <c r="B219" s="4"/>
      <c r="C219"/>
      <c r="D219" s="10"/>
      <c r="E219" s="10"/>
      <c r="F219" s="10"/>
      <c r="G219" s="10"/>
      <c r="H219" s="10"/>
      <c r="I219" s="10"/>
      <c r="J219" s="10"/>
      <c r="K219" s="10"/>
      <c r="L219" s="10"/>
      <c r="M219" s="10"/>
      <c r="N219" s="10"/>
      <c r="O219" s="10"/>
      <c r="P219" s="10"/>
      <c r="Q219" s="4"/>
      <c r="R219" s="4"/>
      <c r="S219" s="4"/>
      <c r="T219" s="4"/>
      <c r="U219" s="4"/>
      <c r="V219" s="4"/>
      <c r="W219" s="4"/>
      <c r="X219" s="4"/>
      <c r="Y219" s="4"/>
      <c r="Z219" s="4"/>
      <c r="AA219" s="4"/>
    </row>
    <row r="220" spans="1:27" hidden="1">
      <c r="A220" s="4"/>
      <c r="B220" s="4"/>
      <c r="C220"/>
      <c r="D220" s="10"/>
      <c r="E220" s="10"/>
      <c r="F220" s="10"/>
      <c r="G220" s="10"/>
      <c r="H220" s="10"/>
      <c r="I220" s="10"/>
      <c r="J220" s="10"/>
      <c r="K220" s="10"/>
      <c r="L220" s="10"/>
      <c r="M220" s="10"/>
      <c r="N220" s="10"/>
      <c r="O220" s="10"/>
      <c r="P220" s="10"/>
      <c r="Q220" s="4"/>
      <c r="R220" s="4"/>
      <c r="S220" s="4"/>
      <c r="T220" s="4"/>
      <c r="U220" s="4"/>
      <c r="V220" s="4"/>
      <c r="W220" s="4"/>
      <c r="X220" s="4"/>
      <c r="Y220" s="4"/>
      <c r="Z220" s="4"/>
      <c r="AA220" s="4"/>
    </row>
    <row r="221" spans="1:27" hidden="1">
      <c r="A221" s="4"/>
      <c r="B221" s="4"/>
      <c r="C221"/>
      <c r="D221" s="10"/>
      <c r="E221" s="10"/>
      <c r="F221" s="10"/>
      <c r="G221" s="10"/>
      <c r="H221" s="10"/>
      <c r="I221" s="10"/>
      <c r="J221" s="10"/>
      <c r="K221" s="10"/>
      <c r="L221" s="10"/>
      <c r="M221" s="10"/>
      <c r="N221" s="10"/>
      <c r="O221" s="10"/>
      <c r="P221" s="10"/>
      <c r="Q221" s="4"/>
      <c r="R221" s="4"/>
      <c r="S221" s="4"/>
      <c r="T221" s="4"/>
      <c r="U221" s="4"/>
      <c r="V221" s="4"/>
      <c r="W221" s="4"/>
      <c r="X221" s="4"/>
      <c r="Y221" s="4"/>
      <c r="Z221" s="4"/>
      <c r="AA221" s="4"/>
    </row>
    <row r="222" spans="1:27" hidden="1">
      <c r="A222" s="4"/>
      <c r="B222" s="4"/>
      <c r="C222"/>
      <c r="D222" s="10"/>
      <c r="E222" s="10"/>
      <c r="F222" s="10"/>
      <c r="G222" s="10"/>
      <c r="H222" s="10"/>
      <c r="I222" s="10"/>
      <c r="J222" s="10"/>
      <c r="K222" s="10"/>
      <c r="L222" s="10"/>
      <c r="M222" s="10"/>
      <c r="N222" s="10"/>
      <c r="O222" s="10"/>
      <c r="P222" s="10"/>
      <c r="Q222" s="4"/>
      <c r="R222" s="4"/>
      <c r="S222" s="4"/>
      <c r="T222" s="4"/>
      <c r="U222" s="4"/>
      <c r="V222" s="4"/>
      <c r="W222" s="4"/>
      <c r="X222" s="4"/>
      <c r="Y222" s="4"/>
      <c r="Z222" s="4"/>
      <c r="AA222" s="4"/>
    </row>
    <row r="223" spans="1:27" hidden="1">
      <c r="A223" s="4"/>
      <c r="B223" s="4"/>
      <c r="C223"/>
      <c r="D223" s="10"/>
      <c r="E223" s="10"/>
      <c r="F223" s="10"/>
      <c r="G223" s="10"/>
      <c r="H223" s="10"/>
      <c r="I223" s="10"/>
      <c r="J223" s="10"/>
      <c r="K223" s="10"/>
      <c r="L223" s="10"/>
      <c r="M223" s="10"/>
      <c r="N223" s="10"/>
      <c r="O223" s="10"/>
      <c r="P223" s="10"/>
      <c r="Q223" s="4"/>
      <c r="R223" s="4"/>
      <c r="S223" s="4"/>
      <c r="T223" s="4"/>
      <c r="U223" s="4"/>
      <c r="V223" s="4"/>
      <c r="W223" s="4"/>
      <c r="X223" s="4"/>
      <c r="Y223" s="4"/>
      <c r="Z223" s="4"/>
      <c r="AA223" s="4"/>
    </row>
    <row r="224" spans="1:27" hidden="1">
      <c r="A224" s="4"/>
      <c r="B224" s="4"/>
      <c r="C224"/>
      <c r="D224" s="10"/>
      <c r="E224" s="10"/>
      <c r="F224" s="10"/>
      <c r="G224" s="10"/>
      <c r="H224" s="10"/>
      <c r="I224" s="10"/>
      <c r="J224" s="10"/>
      <c r="K224" s="10"/>
      <c r="L224" s="10"/>
      <c r="M224" s="10"/>
      <c r="N224" s="10"/>
      <c r="O224" s="10"/>
      <c r="P224" s="10"/>
      <c r="Q224" s="4"/>
      <c r="R224" s="4"/>
      <c r="S224" s="4"/>
      <c r="T224" s="4"/>
      <c r="U224" s="4"/>
      <c r="V224" s="4"/>
      <c r="W224" s="4"/>
      <c r="X224" s="4"/>
      <c r="Y224" s="4"/>
      <c r="Z224" s="4"/>
      <c r="AA224" s="4"/>
    </row>
    <row r="225" spans="1:27" hidden="1">
      <c r="A225" s="4"/>
      <c r="B225" s="4"/>
      <c r="C225"/>
      <c r="D225" s="10"/>
      <c r="E225" s="10"/>
      <c r="F225" s="10"/>
      <c r="G225" s="10"/>
      <c r="H225" s="10"/>
      <c r="I225" s="10"/>
      <c r="J225" s="10"/>
      <c r="K225" s="10"/>
      <c r="L225" s="10"/>
      <c r="M225" s="10"/>
      <c r="N225" s="10"/>
      <c r="O225" s="10"/>
      <c r="P225" s="10"/>
      <c r="Q225" s="4"/>
      <c r="R225" s="4"/>
      <c r="S225" s="4"/>
      <c r="T225" s="4"/>
      <c r="U225" s="4"/>
      <c r="V225" s="4"/>
      <c r="W225" s="4"/>
      <c r="X225" s="4"/>
      <c r="Y225" s="4"/>
      <c r="Z225" s="4"/>
      <c r="AA225" s="4"/>
    </row>
    <row r="226" spans="1:27" hidden="1">
      <c r="A226" s="4"/>
      <c r="B226" s="4"/>
      <c r="C226"/>
      <c r="D226" s="10"/>
      <c r="E226" s="10"/>
      <c r="F226" s="10"/>
      <c r="G226" s="10"/>
      <c r="H226" s="10"/>
      <c r="I226" s="10"/>
      <c r="J226" s="10"/>
      <c r="K226" s="10"/>
      <c r="L226" s="10"/>
      <c r="M226" s="10"/>
      <c r="N226" s="10"/>
      <c r="O226" s="10"/>
      <c r="P226" s="10"/>
      <c r="Q226" s="4"/>
      <c r="R226" s="4"/>
      <c r="S226" s="4"/>
      <c r="T226" s="4"/>
      <c r="U226" s="4"/>
      <c r="V226" s="4"/>
      <c r="W226" s="4"/>
      <c r="X226" s="4"/>
      <c r="Y226" s="4"/>
      <c r="Z226" s="4"/>
      <c r="AA226" s="4"/>
    </row>
    <row r="227" spans="1:27" hidden="1">
      <c r="A227" s="4"/>
      <c r="B227" s="4"/>
      <c r="C227"/>
      <c r="D227" s="10"/>
      <c r="E227" s="10"/>
      <c r="F227" s="10"/>
      <c r="G227" s="10"/>
      <c r="H227" s="10"/>
      <c r="I227" s="10"/>
      <c r="J227" s="10"/>
      <c r="K227" s="10"/>
      <c r="L227" s="10"/>
      <c r="M227" s="10"/>
      <c r="N227" s="10"/>
      <c r="O227" s="10"/>
      <c r="P227" s="10"/>
      <c r="Q227" s="4"/>
      <c r="R227" s="4"/>
      <c r="S227" s="4"/>
      <c r="T227" s="4"/>
      <c r="U227" s="4"/>
      <c r="V227" s="4"/>
      <c r="W227" s="4"/>
      <c r="X227" s="4"/>
      <c r="Y227" s="4"/>
      <c r="Z227" s="4"/>
      <c r="AA227" s="4"/>
    </row>
    <row r="228" spans="1:27" hidden="1">
      <c r="A228" s="4"/>
      <c r="B228" s="4"/>
      <c r="C228"/>
      <c r="D228" s="10"/>
      <c r="E228" s="10"/>
      <c r="F228" s="10"/>
      <c r="G228" s="10"/>
      <c r="H228" s="10"/>
      <c r="I228" s="10"/>
      <c r="J228" s="10"/>
      <c r="K228" s="10"/>
      <c r="L228" s="10"/>
      <c r="M228" s="10"/>
      <c r="N228" s="10"/>
      <c r="O228" s="10"/>
      <c r="P228" s="10"/>
      <c r="Q228" s="4"/>
      <c r="R228" s="4"/>
      <c r="S228" s="4"/>
      <c r="T228" s="4"/>
      <c r="U228" s="4"/>
      <c r="V228" s="4"/>
      <c r="W228" s="4"/>
      <c r="X228" s="4"/>
      <c r="Y228" s="4"/>
      <c r="Z228" s="4"/>
      <c r="AA228" s="4"/>
    </row>
    <row r="229" spans="1:27" hidden="1">
      <c r="A229" s="4"/>
      <c r="B229" s="4"/>
      <c r="C229"/>
      <c r="D229" s="10"/>
      <c r="E229" s="10"/>
      <c r="F229" s="10"/>
      <c r="G229" s="10"/>
      <c r="H229" s="10"/>
      <c r="I229" s="10"/>
      <c r="J229" s="10"/>
      <c r="K229" s="10"/>
      <c r="L229" s="10"/>
      <c r="M229" s="10"/>
      <c r="N229" s="10"/>
      <c r="O229" s="10"/>
      <c r="P229" s="10"/>
      <c r="Q229" s="4"/>
      <c r="R229" s="4"/>
      <c r="S229" s="4"/>
      <c r="T229" s="4"/>
      <c r="U229" s="4"/>
      <c r="V229" s="4"/>
      <c r="W229" s="4"/>
      <c r="X229" s="4"/>
      <c r="Y229" s="4"/>
      <c r="Z229" s="4"/>
      <c r="AA229" s="4"/>
    </row>
    <row r="230" spans="1:27" hidden="1">
      <c r="A230" s="4"/>
      <c r="B230" s="4"/>
      <c r="C230"/>
      <c r="D230" s="10"/>
      <c r="E230" s="10"/>
      <c r="F230" s="10"/>
      <c r="G230" s="10"/>
      <c r="H230" s="10"/>
      <c r="I230" s="10"/>
      <c r="J230" s="10"/>
      <c r="K230" s="10"/>
      <c r="L230" s="10"/>
      <c r="M230" s="10"/>
      <c r="N230" s="10"/>
      <c r="O230" s="10"/>
      <c r="P230" s="10"/>
      <c r="Q230" s="4"/>
      <c r="R230" s="4"/>
      <c r="S230" s="4"/>
      <c r="T230" s="4"/>
      <c r="U230" s="4"/>
      <c r="V230" s="4"/>
      <c r="W230" s="4"/>
      <c r="X230" s="4"/>
      <c r="Y230" s="4"/>
      <c r="Z230" s="4"/>
      <c r="AA230" s="4"/>
    </row>
    <row r="231" spans="1:27" hidden="1">
      <c r="A231" s="4"/>
      <c r="B231" s="4"/>
      <c r="C231"/>
      <c r="D231" s="10"/>
      <c r="E231" s="10"/>
      <c r="F231" s="10"/>
      <c r="G231" s="10"/>
      <c r="H231" s="10"/>
      <c r="I231" s="10"/>
      <c r="J231" s="10"/>
      <c r="K231" s="10"/>
      <c r="L231" s="10"/>
      <c r="M231" s="10"/>
      <c r="N231" s="10"/>
      <c r="O231" s="10"/>
      <c r="P231" s="10"/>
      <c r="Q231" s="4"/>
      <c r="R231" s="4"/>
      <c r="S231" s="4"/>
      <c r="T231" s="4"/>
      <c r="U231" s="4"/>
      <c r="V231" s="4"/>
      <c r="W231" s="4"/>
      <c r="X231" s="4"/>
      <c r="Y231" s="4"/>
      <c r="Z231" s="4"/>
      <c r="AA231" s="4"/>
    </row>
    <row r="232" spans="1:27" hidden="1">
      <c r="A232" s="4"/>
      <c r="B232" s="4"/>
      <c r="C232"/>
      <c r="D232" s="10"/>
      <c r="E232" s="10"/>
      <c r="F232" s="10"/>
      <c r="G232" s="10"/>
      <c r="H232" s="10"/>
      <c r="I232" s="10"/>
      <c r="J232" s="10"/>
      <c r="K232" s="10"/>
      <c r="L232" s="10"/>
      <c r="M232" s="10"/>
      <c r="N232" s="10"/>
      <c r="O232" s="10"/>
      <c r="P232" s="10"/>
      <c r="Q232" s="4"/>
      <c r="R232" s="4"/>
      <c r="S232" s="4"/>
      <c r="T232" s="4"/>
      <c r="U232" s="4"/>
      <c r="V232" s="4"/>
      <c r="W232" s="4"/>
      <c r="X232" s="4"/>
      <c r="Y232" s="4"/>
      <c r="Z232" s="4"/>
      <c r="AA232" s="4"/>
    </row>
    <row r="233" spans="1:27" hidden="1">
      <c r="A233" s="4"/>
      <c r="B233" s="4"/>
      <c r="C233"/>
      <c r="D233" s="10"/>
      <c r="E233" s="10"/>
      <c r="F233" s="10"/>
      <c r="G233" s="10"/>
      <c r="H233" s="10"/>
      <c r="I233" s="10"/>
      <c r="J233" s="10"/>
      <c r="K233" s="10"/>
      <c r="L233" s="10"/>
      <c r="M233" s="10"/>
      <c r="N233" s="10"/>
      <c r="O233" s="10"/>
      <c r="P233" s="10"/>
      <c r="Q233" s="4"/>
      <c r="R233" s="4"/>
      <c r="S233" s="4"/>
      <c r="T233" s="4"/>
      <c r="U233" s="4"/>
      <c r="V233" s="4"/>
      <c r="W233" s="4"/>
      <c r="X233" s="4"/>
      <c r="Y233" s="4"/>
      <c r="Z233" s="4"/>
      <c r="AA233" s="4"/>
    </row>
    <row r="234" spans="1:27" hidden="1">
      <c r="A234" s="4"/>
      <c r="B234" s="4"/>
      <c r="C234"/>
      <c r="D234" s="10"/>
      <c r="E234" s="10"/>
      <c r="F234" s="10"/>
      <c r="G234" s="10"/>
      <c r="H234" s="10"/>
      <c r="I234" s="10"/>
      <c r="J234" s="10"/>
      <c r="K234" s="10"/>
      <c r="L234" s="10"/>
      <c r="M234" s="10"/>
      <c r="N234" s="10"/>
      <c r="O234" s="10"/>
      <c r="P234" s="10"/>
      <c r="Q234" s="4"/>
      <c r="R234" s="4"/>
      <c r="S234" s="4"/>
      <c r="T234" s="4"/>
      <c r="U234" s="4"/>
      <c r="V234" s="4"/>
      <c r="W234" s="4"/>
      <c r="X234" s="4"/>
      <c r="Y234" s="4"/>
      <c r="Z234" s="4"/>
      <c r="AA234" s="4"/>
    </row>
    <row r="235" spans="1:27" hidden="1">
      <c r="A235" s="4"/>
      <c r="B235" s="4"/>
      <c r="C235"/>
      <c r="D235" s="10"/>
      <c r="E235" s="10"/>
      <c r="F235" s="10"/>
      <c r="G235" s="10"/>
      <c r="H235" s="10"/>
      <c r="I235" s="10"/>
      <c r="J235" s="10"/>
      <c r="K235" s="10"/>
      <c r="L235" s="10"/>
      <c r="M235" s="10"/>
      <c r="N235" s="10"/>
      <c r="O235" s="10"/>
      <c r="P235" s="10"/>
      <c r="Q235" s="4"/>
      <c r="R235" s="4"/>
      <c r="S235" s="4"/>
      <c r="T235" s="4"/>
      <c r="U235" s="4"/>
      <c r="V235" s="4"/>
      <c r="W235" s="4"/>
      <c r="X235" s="4"/>
      <c r="Y235" s="4"/>
      <c r="Z235" s="4"/>
      <c r="AA235" s="4"/>
    </row>
    <row r="236" spans="1:27" hidden="1">
      <c r="A236" s="4"/>
      <c r="B236" s="4"/>
      <c r="C236"/>
      <c r="D236" s="10"/>
      <c r="E236" s="10"/>
      <c r="F236" s="10"/>
      <c r="G236" s="10"/>
      <c r="H236" s="10"/>
      <c r="I236" s="10"/>
      <c r="J236" s="10"/>
      <c r="K236" s="10"/>
      <c r="L236" s="10"/>
      <c r="M236" s="10"/>
      <c r="N236" s="10"/>
      <c r="O236" s="10"/>
      <c r="P236" s="10"/>
      <c r="Q236" s="4"/>
      <c r="R236" s="4"/>
      <c r="S236" s="4"/>
      <c r="T236" s="4"/>
      <c r="U236" s="4"/>
      <c r="V236" s="4"/>
      <c r="W236" s="4"/>
      <c r="X236" s="4"/>
      <c r="Y236" s="4"/>
      <c r="Z236" s="4"/>
      <c r="AA236" s="4"/>
    </row>
    <row r="237" spans="1:27" hidden="1">
      <c r="A237" s="4"/>
      <c r="B237" s="4"/>
      <c r="C237"/>
      <c r="D237" s="10"/>
      <c r="E237" s="10"/>
      <c r="F237" s="10"/>
      <c r="G237" s="10"/>
      <c r="H237" s="10"/>
      <c r="I237" s="10"/>
      <c r="J237" s="10"/>
      <c r="K237" s="10"/>
      <c r="L237" s="10"/>
      <c r="M237" s="10"/>
      <c r="N237" s="10"/>
      <c r="O237" s="10"/>
      <c r="P237" s="10"/>
      <c r="Q237" s="4"/>
      <c r="R237" s="4"/>
      <c r="S237" s="4"/>
      <c r="T237" s="4"/>
      <c r="U237" s="4"/>
      <c r="V237" s="4"/>
      <c r="W237" s="4"/>
      <c r="X237" s="4"/>
      <c r="Y237" s="4"/>
      <c r="Z237" s="4"/>
      <c r="AA237" s="4"/>
    </row>
    <row r="238" spans="1:27" hidden="1">
      <c r="A238" s="4"/>
      <c r="B238" s="4"/>
      <c r="C238"/>
      <c r="D238" s="10"/>
      <c r="E238" s="10"/>
      <c r="F238" s="10"/>
      <c r="G238" s="10"/>
      <c r="H238" s="10"/>
      <c r="I238" s="10"/>
      <c r="J238" s="10"/>
      <c r="K238" s="10"/>
      <c r="L238" s="10"/>
      <c r="M238" s="10"/>
      <c r="N238" s="10"/>
      <c r="O238" s="10"/>
      <c r="P238" s="10"/>
      <c r="Q238" s="4"/>
      <c r="R238" s="4"/>
      <c r="S238" s="4"/>
      <c r="T238" s="4"/>
      <c r="U238" s="4"/>
      <c r="V238" s="4"/>
      <c r="W238" s="4"/>
      <c r="X238" s="4"/>
      <c r="Y238" s="4"/>
      <c r="Z238" s="4"/>
      <c r="AA238" s="4"/>
    </row>
    <row r="239" spans="1:27" hidden="1">
      <c r="A239" s="4"/>
      <c r="B239" s="4"/>
      <c r="C239"/>
      <c r="D239" s="10"/>
      <c r="E239" s="10"/>
      <c r="F239" s="10"/>
      <c r="G239" s="10"/>
      <c r="H239" s="10"/>
      <c r="I239" s="10"/>
      <c r="J239" s="10"/>
      <c r="K239" s="10"/>
      <c r="L239" s="10"/>
      <c r="M239" s="10"/>
      <c r="N239" s="10"/>
      <c r="O239" s="10"/>
      <c r="P239" s="10"/>
      <c r="Q239" s="4"/>
      <c r="R239" s="4"/>
      <c r="S239" s="4"/>
      <c r="T239" s="4"/>
      <c r="U239" s="4"/>
      <c r="V239" s="4"/>
      <c r="W239" s="4"/>
      <c r="X239" s="4"/>
      <c r="Y239" s="4"/>
      <c r="Z239" s="4"/>
      <c r="AA239" s="4"/>
    </row>
    <row r="240" spans="1:27" hidden="1">
      <c r="A240" s="4"/>
      <c r="B240" s="4"/>
      <c r="C240"/>
      <c r="D240" s="10"/>
      <c r="E240" s="10"/>
      <c r="F240" s="10"/>
      <c r="G240" s="10"/>
      <c r="H240" s="10"/>
      <c r="I240" s="10"/>
      <c r="J240" s="10"/>
      <c r="K240" s="10"/>
      <c r="L240" s="10"/>
      <c r="M240" s="10"/>
      <c r="N240" s="10"/>
      <c r="O240" s="10"/>
      <c r="P240" s="10"/>
      <c r="Q240" s="4"/>
      <c r="R240" s="4"/>
      <c r="S240" s="4"/>
      <c r="T240" s="4"/>
      <c r="U240" s="4"/>
      <c r="V240" s="4"/>
      <c r="W240" s="4"/>
      <c r="X240" s="4"/>
      <c r="Y240" s="4"/>
      <c r="Z240" s="4"/>
      <c r="AA240" s="4"/>
    </row>
    <row r="241" spans="1:27" hidden="1">
      <c r="A241" s="4"/>
      <c r="B241" s="4"/>
      <c r="C241"/>
      <c r="D241" s="10"/>
      <c r="E241" s="10"/>
      <c r="F241" s="10"/>
      <c r="G241" s="10"/>
      <c r="H241" s="10"/>
      <c r="I241" s="10"/>
      <c r="J241" s="10"/>
      <c r="K241" s="10"/>
      <c r="L241" s="10"/>
      <c r="M241" s="10"/>
      <c r="N241" s="10"/>
      <c r="O241" s="10"/>
      <c r="P241" s="10"/>
      <c r="Q241" s="4"/>
      <c r="R241" s="4"/>
      <c r="S241" s="4"/>
      <c r="T241" s="4"/>
      <c r="U241" s="4"/>
      <c r="V241" s="4"/>
      <c r="W241" s="4"/>
      <c r="X241" s="4"/>
      <c r="Y241" s="4"/>
      <c r="Z241" s="4"/>
      <c r="AA241" s="4"/>
    </row>
    <row r="242" spans="1:27" hidden="1">
      <c r="A242" s="4"/>
      <c r="B242" s="4"/>
      <c r="C242"/>
      <c r="D242" s="10"/>
      <c r="E242" s="10"/>
      <c r="F242" s="10"/>
      <c r="G242" s="10"/>
      <c r="H242" s="10"/>
      <c r="I242" s="10"/>
      <c r="J242" s="10"/>
      <c r="K242" s="10"/>
      <c r="L242" s="10"/>
      <c r="M242" s="10"/>
      <c r="N242" s="10"/>
      <c r="O242" s="10"/>
      <c r="P242" s="10"/>
      <c r="Q242" s="4"/>
      <c r="R242" s="4"/>
      <c r="S242" s="4"/>
      <c r="T242" s="4"/>
      <c r="U242" s="4"/>
      <c r="V242" s="4"/>
      <c r="W242" s="4"/>
      <c r="X242" s="4"/>
      <c r="Y242" s="4"/>
      <c r="Z242" s="4"/>
      <c r="AA242" s="4"/>
    </row>
    <row r="243" spans="1:27" hidden="1">
      <c r="A243" s="4"/>
      <c r="B243" s="4"/>
      <c r="C243" s="10"/>
      <c r="D243" s="10"/>
      <c r="E243" s="10"/>
      <c r="F243" s="10"/>
      <c r="G243" s="10"/>
      <c r="H243" s="10"/>
      <c r="I243" s="10"/>
      <c r="J243" s="10"/>
      <c r="K243" s="10"/>
      <c r="L243" s="10"/>
      <c r="M243" s="10"/>
      <c r="N243" s="10"/>
      <c r="O243" s="10"/>
      <c r="P243" s="10"/>
      <c r="Q243" s="4"/>
      <c r="R243" s="4"/>
      <c r="S243" s="4"/>
      <c r="T243" s="4"/>
      <c r="U243" s="4"/>
      <c r="V243" s="4"/>
      <c r="W243" s="4"/>
      <c r="X243" s="4"/>
      <c r="Y243" s="4"/>
      <c r="Z243" s="4"/>
      <c r="AA243" s="4"/>
    </row>
    <row r="244" spans="1:27" hidden="1">
      <c r="A244" s="4"/>
      <c r="B244" s="4"/>
      <c r="C244" s="10"/>
      <c r="D244" s="10"/>
      <c r="E244" s="10"/>
      <c r="F244" s="10"/>
      <c r="G244" s="10"/>
      <c r="H244" s="10"/>
      <c r="I244" s="10"/>
      <c r="J244" s="10"/>
      <c r="K244" s="10"/>
      <c r="L244" s="10"/>
      <c r="M244" s="10"/>
      <c r="N244" s="10"/>
      <c r="O244" s="10"/>
      <c r="P244" s="10"/>
      <c r="Q244" s="4"/>
      <c r="R244" s="4"/>
      <c r="S244" s="4"/>
      <c r="T244" s="4"/>
      <c r="U244" s="4"/>
      <c r="V244" s="4"/>
      <c r="W244" s="4"/>
      <c r="X244" s="4"/>
      <c r="Y244" s="4"/>
      <c r="Z244" s="4"/>
      <c r="AA244" s="4"/>
    </row>
    <row r="245" spans="1:27" hidden="1">
      <c r="A245" s="10"/>
      <c r="B245" s="10"/>
      <c r="C245" s="10"/>
      <c r="D245" s="10"/>
      <c r="E245" s="10"/>
      <c r="F245" s="10"/>
      <c r="G245" s="10"/>
      <c r="H245" s="10"/>
      <c r="I245" s="10"/>
      <c r="J245" s="10"/>
      <c r="K245" s="10"/>
      <c r="L245" s="10"/>
      <c r="M245" s="10"/>
      <c r="N245" s="10"/>
      <c r="O245" s="10"/>
      <c r="P245" s="10"/>
      <c r="Q245" s="4"/>
      <c r="R245" s="4"/>
      <c r="S245" s="4"/>
      <c r="T245" s="4"/>
      <c r="U245" s="4"/>
      <c r="V245" s="4"/>
      <c r="W245" s="4"/>
      <c r="X245" s="4"/>
      <c r="Y245" s="4"/>
      <c r="Z245" s="4"/>
      <c r="AA245" s="4"/>
    </row>
    <row r="246" spans="1:27" hidden="1">
      <c r="A246" s="10"/>
      <c r="B246" s="10"/>
      <c r="C246" s="10"/>
      <c r="D246" s="10"/>
      <c r="E246" s="10"/>
      <c r="F246" s="10"/>
      <c r="G246" s="17"/>
      <c r="H246" s="10"/>
      <c r="I246" s="10"/>
      <c r="J246" s="10"/>
      <c r="K246" s="10"/>
      <c r="L246" s="10"/>
      <c r="M246" s="10"/>
      <c r="N246" s="10"/>
      <c r="O246" s="10"/>
      <c r="P246" s="10"/>
      <c r="Q246" s="4"/>
      <c r="R246" s="4"/>
      <c r="S246" s="4"/>
      <c r="T246" s="4"/>
      <c r="U246" s="4"/>
      <c r="V246" s="4"/>
      <c r="W246" s="4"/>
      <c r="X246" s="4"/>
      <c r="Y246" s="4"/>
      <c r="Z246" s="4"/>
      <c r="AA246" s="4"/>
    </row>
    <row r="247" spans="1:27" s="73" customFormat="1" hidden="1">
      <c r="A247" s="74" t="s">
        <v>234</v>
      </c>
      <c r="B247" s="74"/>
      <c r="C247" s="74"/>
      <c r="D247" s="74"/>
      <c r="E247" s="74"/>
      <c r="F247" s="74"/>
      <c r="G247" s="74"/>
      <c r="H247" s="74"/>
      <c r="I247" s="74"/>
      <c r="J247" s="74"/>
      <c r="K247" s="74"/>
      <c r="L247" s="74"/>
      <c r="M247" s="74"/>
      <c r="N247" s="74"/>
      <c r="O247" s="72"/>
      <c r="P247" s="72"/>
    </row>
    <row r="248" spans="1:27" hidden="1">
      <c r="A248" s="4" t="str">
        <f>MID($H$1,$G$9+2*G248,2)</f>
        <v>00</v>
      </c>
      <c r="B248" s="10"/>
      <c r="C248" s="38"/>
      <c r="D248" s="38"/>
      <c r="E248" s="38"/>
      <c r="F248" s="38"/>
      <c r="G248" s="17">
        <v>17</v>
      </c>
      <c r="H248" s="48" t="s">
        <v>3</v>
      </c>
      <c r="I248" s="10"/>
      <c r="J248" s="10"/>
      <c r="K248" s="10"/>
      <c r="L248" s="10"/>
      <c r="M248" s="10"/>
      <c r="N248" s="10"/>
      <c r="O248" s="10"/>
      <c r="P248" s="10"/>
      <c r="Q248" s="4"/>
      <c r="R248" s="4"/>
      <c r="S248" s="4"/>
      <c r="T248" s="4"/>
      <c r="U248" s="4"/>
      <c r="V248" s="4"/>
      <c r="W248" s="4"/>
      <c r="X248" s="4"/>
      <c r="Y248" s="4"/>
      <c r="Z248" s="4"/>
      <c r="AA248" s="4"/>
    </row>
    <row r="249" spans="1:27" hidden="1">
      <c r="A249" s="4" t="str">
        <f t="shared" ref="A249:A312" si="15">MID($H$1,$G$9+2*G249,2)</f>
        <v>c8</v>
      </c>
      <c r="B249" s="10"/>
      <c r="C249" s="5" t="str">
        <f>HEX2DEC( A248) *256 +HEX2DEC( A249) &amp; " cm"</f>
        <v>200 cm</v>
      </c>
      <c r="D249" s="38"/>
      <c r="E249" s="38"/>
      <c r="F249" s="38"/>
      <c r="G249" s="17">
        <v>18</v>
      </c>
      <c r="H249" s="49"/>
      <c r="I249" s="10"/>
      <c r="J249" s="10"/>
      <c r="K249" s="10"/>
      <c r="L249" s="10"/>
      <c r="M249" s="10"/>
      <c r="N249" s="10"/>
      <c r="O249" s="10"/>
      <c r="P249" s="10"/>
      <c r="Q249" s="4"/>
      <c r="R249" s="4"/>
      <c r="S249" s="4"/>
      <c r="T249" s="4"/>
      <c r="U249" s="4"/>
      <c r="V249" s="4"/>
      <c r="W249" s="4"/>
      <c r="X249" s="4"/>
      <c r="Y249" s="4"/>
      <c r="Z249" s="4"/>
      <c r="AA249" s="4"/>
    </row>
    <row r="250" spans="1:27" hidden="1">
      <c r="A250" s="4" t="str">
        <f t="shared" si="15"/>
        <v>88</v>
      </c>
      <c r="B250" s="10"/>
      <c r="C250" s="6">
        <f>HEX2DEC(A250)</f>
        <v>136</v>
      </c>
      <c r="D250" s="38"/>
      <c r="E250" s="38"/>
      <c r="F250" s="38"/>
      <c r="G250" s="17">
        <v>19</v>
      </c>
      <c r="H250" s="35" t="s">
        <v>4</v>
      </c>
      <c r="I250" s="10"/>
      <c r="J250" s="10"/>
      <c r="K250" s="10"/>
      <c r="L250" s="10"/>
      <c r="M250" s="10"/>
      <c r="N250" s="10"/>
      <c r="O250" s="10"/>
      <c r="P250" s="10"/>
      <c r="Q250" s="4"/>
      <c r="R250" s="4"/>
      <c r="S250" s="4"/>
      <c r="T250" s="4"/>
      <c r="U250" s="4"/>
      <c r="V250" s="4"/>
      <c r="W250" s="4"/>
      <c r="X250" s="4"/>
      <c r="Y250" s="4"/>
      <c r="Z250" s="4"/>
      <c r="AA250" s="4"/>
    </row>
    <row r="251" spans="1:27" hidden="1">
      <c r="A251" s="4" t="str">
        <f t="shared" si="15"/>
        <v>00</v>
      </c>
      <c r="B251" s="10"/>
      <c r="C251" s="6">
        <f>HEX2DEC(A251)</f>
        <v>0</v>
      </c>
      <c r="D251" s="38"/>
      <c r="E251" s="38"/>
      <c r="F251" s="38"/>
      <c r="G251" s="17">
        <v>20</v>
      </c>
      <c r="H251" s="35" t="s">
        <v>5</v>
      </c>
      <c r="I251" s="10"/>
      <c r="J251" s="10"/>
      <c r="K251" s="10"/>
      <c r="L251" s="10"/>
      <c r="M251" s="10"/>
      <c r="N251" s="10"/>
      <c r="O251" s="10"/>
      <c r="P251" s="10"/>
      <c r="Q251" s="4"/>
      <c r="R251" s="4"/>
      <c r="S251" s="4"/>
      <c r="T251" s="4"/>
      <c r="U251" s="4"/>
      <c r="V251" s="4"/>
      <c r="W251" s="4"/>
      <c r="X251" s="4"/>
      <c r="Y251" s="4"/>
      <c r="Z251" s="4"/>
      <c r="AA251" s="4"/>
    </row>
    <row r="252" spans="1:27" hidden="1">
      <c r="A252" s="4" t="str">
        <f t="shared" si="15"/>
        <v>00</v>
      </c>
      <c r="B252" s="10"/>
      <c r="C252" s="6"/>
      <c r="D252" s="38"/>
      <c r="E252" s="38"/>
      <c r="F252" s="38"/>
      <c r="G252" s="17">
        <v>21</v>
      </c>
      <c r="H252" s="48" t="s">
        <v>6</v>
      </c>
      <c r="I252" s="10"/>
      <c r="J252" s="10"/>
      <c r="K252" s="10"/>
      <c r="L252" s="10"/>
      <c r="M252" s="10"/>
      <c r="N252" s="10"/>
      <c r="O252" s="10"/>
      <c r="P252" s="10"/>
      <c r="Q252" s="4"/>
      <c r="R252" s="4"/>
      <c r="S252" s="4"/>
      <c r="T252" s="4"/>
      <c r="U252" s="4"/>
      <c r="V252" s="4"/>
      <c r="W252" s="4"/>
      <c r="X252" s="4"/>
      <c r="Y252" s="4"/>
      <c r="Z252" s="4"/>
      <c r="AA252" s="4"/>
    </row>
    <row r="253" spans="1:27" hidden="1">
      <c r="A253" s="4" t="str">
        <f t="shared" si="15"/>
        <v>00</v>
      </c>
      <c r="B253" s="10"/>
      <c r="C253" s="5" t="str">
        <f>HEX2DEC( A253) *256 +HEX2DEC( A252) &amp; " cm"</f>
        <v>0 cm</v>
      </c>
      <c r="D253" s="38"/>
      <c r="E253" s="38"/>
      <c r="F253" s="38"/>
      <c r="G253" s="17">
        <v>22</v>
      </c>
      <c r="H253" s="49"/>
      <c r="I253" s="10"/>
      <c r="J253" s="10"/>
      <c r="K253" s="10"/>
      <c r="L253" s="10"/>
      <c r="M253" s="10"/>
      <c r="N253" s="10"/>
      <c r="O253" s="10"/>
      <c r="P253" s="10"/>
      <c r="Q253" s="4"/>
      <c r="R253" s="4"/>
      <c r="S253" s="4"/>
      <c r="T253" s="4"/>
      <c r="U253" s="4"/>
      <c r="V253" s="4"/>
      <c r="W253" s="4"/>
      <c r="X253" s="4"/>
      <c r="Y253" s="4"/>
      <c r="Z253" s="4"/>
      <c r="AA253" s="4"/>
    </row>
    <row r="254" spans="1:27" hidden="1">
      <c r="A254" s="4" t="str">
        <f t="shared" si="15"/>
        <v>84</v>
      </c>
      <c r="B254" s="10"/>
      <c r="C254" s="6">
        <f>HEX2DEC(A254)</f>
        <v>132</v>
      </c>
      <c r="D254" s="38"/>
      <c r="E254" s="38"/>
      <c r="F254" s="38"/>
      <c r="G254" s="17">
        <v>23</v>
      </c>
      <c r="H254" s="35" t="s">
        <v>7</v>
      </c>
      <c r="I254" s="10"/>
      <c r="J254" s="10"/>
      <c r="K254" s="10"/>
      <c r="L254" s="10"/>
      <c r="M254" s="10"/>
      <c r="N254" s="10"/>
      <c r="O254" s="10"/>
      <c r="P254" s="10"/>
      <c r="Q254" s="4"/>
      <c r="R254" s="4"/>
      <c r="S254" s="4"/>
      <c r="T254" s="4"/>
      <c r="U254" s="4"/>
      <c r="V254" s="4"/>
      <c r="W254" s="4"/>
      <c r="X254" s="4"/>
      <c r="Y254" s="4"/>
      <c r="Z254" s="4"/>
      <c r="AA254" s="4"/>
    </row>
    <row r="255" spans="1:27" hidden="1">
      <c r="A255" s="4" t="str">
        <f t="shared" si="15"/>
        <v>01</v>
      </c>
      <c r="B255" s="10"/>
      <c r="C255" s="6">
        <f>HEX2DEC(A255)</f>
        <v>1</v>
      </c>
      <c r="D255" s="38"/>
      <c r="E255" s="38"/>
      <c r="F255" s="38"/>
      <c r="G255" s="17">
        <v>24</v>
      </c>
      <c r="H255" s="35" t="s">
        <v>8</v>
      </c>
      <c r="I255" s="10"/>
      <c r="J255" s="10"/>
      <c r="K255" s="10"/>
      <c r="L255" s="10"/>
      <c r="M255" s="10"/>
      <c r="N255" s="10"/>
      <c r="O255" s="10"/>
      <c r="P255" s="10"/>
      <c r="Q255" s="4"/>
      <c r="R255" s="4"/>
      <c r="S255" s="4"/>
      <c r="T255" s="4"/>
      <c r="U255" s="4"/>
      <c r="V255" s="4"/>
      <c r="W255" s="4"/>
      <c r="X255" s="4"/>
      <c r="Y255" s="4"/>
      <c r="Z255" s="4"/>
      <c r="AA255" s="4"/>
    </row>
    <row r="256" spans="1:27" hidden="1">
      <c r="A256" s="4" t="str">
        <f t="shared" si="15"/>
        <v>00</v>
      </c>
      <c r="B256" s="10"/>
      <c r="C256" s="5"/>
      <c r="D256" s="38"/>
      <c r="E256" s="38"/>
      <c r="F256" s="38"/>
      <c r="G256" s="17">
        <v>25</v>
      </c>
      <c r="H256" s="48" t="s">
        <v>9</v>
      </c>
      <c r="I256" s="10"/>
      <c r="J256" s="10"/>
      <c r="K256" s="10"/>
      <c r="L256" s="10"/>
      <c r="M256" s="10"/>
      <c r="N256" s="10"/>
      <c r="O256" s="10"/>
      <c r="P256" s="10"/>
      <c r="Q256" s="4"/>
      <c r="R256" s="4"/>
      <c r="S256" s="4"/>
      <c r="T256" s="4"/>
      <c r="U256" s="4"/>
      <c r="V256" s="4"/>
      <c r="W256" s="4"/>
      <c r="X256" s="4"/>
      <c r="Y256" s="4"/>
      <c r="Z256" s="4"/>
      <c r="AA256" s="4"/>
    </row>
    <row r="257" spans="1:27" hidden="1">
      <c r="A257" s="4" t="str">
        <f t="shared" si="15"/>
        <v>06</v>
      </c>
      <c r="B257" s="10"/>
      <c r="C257" s="5" t="str">
        <f>HEX2DEC( A257) *256 +HEX2DEC( A256) &amp; " cm"</f>
        <v>1536 cm</v>
      </c>
      <c r="D257" s="38"/>
      <c r="E257" s="38"/>
      <c r="F257" s="38"/>
      <c r="G257" s="17">
        <v>26</v>
      </c>
      <c r="H257" s="49"/>
      <c r="I257" s="10"/>
      <c r="J257" s="10"/>
      <c r="K257" s="10"/>
      <c r="L257" s="10"/>
      <c r="M257" s="10"/>
      <c r="N257" s="10"/>
      <c r="O257" s="10"/>
      <c r="P257" s="10"/>
      <c r="Q257" s="4"/>
      <c r="R257" s="4"/>
      <c r="S257" s="4"/>
      <c r="T257" s="4"/>
      <c r="U257" s="4"/>
      <c r="V257" s="4"/>
      <c r="W257" s="4"/>
      <c r="X257" s="4"/>
      <c r="Y257" s="4"/>
      <c r="Z257" s="4"/>
      <c r="AA257" s="4"/>
    </row>
    <row r="258" spans="1:27" hidden="1">
      <c r="A258" s="4" t="str">
        <f t="shared" si="15"/>
        <v>66</v>
      </c>
      <c r="B258" s="10"/>
      <c r="C258" s="6">
        <f>HEX2DEC(A258)</f>
        <v>102</v>
      </c>
      <c r="D258" s="38"/>
      <c r="E258" s="38"/>
      <c r="F258" s="38"/>
      <c r="G258" s="17">
        <v>27</v>
      </c>
      <c r="H258" s="35" t="s">
        <v>10</v>
      </c>
      <c r="I258" s="10"/>
      <c r="J258" s="10"/>
      <c r="K258" s="10"/>
      <c r="L258" s="10"/>
      <c r="M258" s="10"/>
      <c r="N258" s="10"/>
      <c r="O258" s="10"/>
      <c r="P258" s="10"/>
      <c r="Q258" s="4"/>
      <c r="R258" s="4"/>
      <c r="S258" s="4"/>
      <c r="T258" s="4"/>
      <c r="U258" s="4"/>
      <c r="V258" s="4"/>
      <c r="W258" s="4"/>
      <c r="X258" s="4"/>
      <c r="Y258" s="4"/>
      <c r="Z258" s="4"/>
      <c r="AA258" s="4"/>
    </row>
    <row r="259" spans="1:27" hidden="1">
      <c r="A259" s="4" t="str">
        <f t="shared" si="15"/>
        <v>54</v>
      </c>
      <c r="B259" s="10"/>
      <c r="C259" s="6">
        <f>HEX2DEC(A259)</f>
        <v>84</v>
      </c>
      <c r="D259" s="38"/>
      <c r="E259" s="38"/>
      <c r="F259" s="38"/>
      <c r="G259" s="17">
        <v>28</v>
      </c>
      <c r="H259" s="35" t="s">
        <v>11</v>
      </c>
      <c r="I259" s="10"/>
      <c r="J259" s="10"/>
      <c r="K259" s="10"/>
      <c r="L259" s="10"/>
      <c r="M259" s="10"/>
      <c r="N259" s="10"/>
      <c r="O259" s="10"/>
      <c r="P259" s="10"/>
      <c r="Q259" s="4"/>
      <c r="R259" s="4"/>
      <c r="S259" s="4"/>
      <c r="T259" s="4"/>
      <c r="U259" s="4"/>
      <c r="V259" s="4"/>
      <c r="W259" s="4"/>
      <c r="X259" s="4"/>
      <c r="Y259" s="4"/>
      <c r="Z259" s="4"/>
      <c r="AA259" s="4"/>
    </row>
    <row r="260" spans="1:27" hidden="1">
      <c r="A260" s="4" t="str">
        <f t="shared" si="15"/>
        <v>15</v>
      </c>
      <c r="B260" s="10"/>
      <c r="C260" s="6"/>
      <c r="D260" s="38"/>
      <c r="E260" s="38"/>
      <c r="F260" s="38"/>
      <c r="G260" s="17">
        <v>29</v>
      </c>
      <c r="H260" s="48" t="s">
        <v>12</v>
      </c>
      <c r="I260" s="10"/>
      <c r="J260" s="10"/>
      <c r="K260" s="10"/>
      <c r="L260" s="10"/>
      <c r="M260" s="10"/>
      <c r="N260" s="10"/>
      <c r="O260" s="10"/>
      <c r="P260" s="10"/>
      <c r="Q260" s="4"/>
      <c r="R260" s="4"/>
      <c r="S260" s="4"/>
      <c r="T260" s="4"/>
      <c r="U260" s="4"/>
      <c r="V260" s="4"/>
      <c r="W260" s="4"/>
      <c r="X260" s="4"/>
      <c r="Y260" s="4"/>
      <c r="Z260" s="4"/>
      <c r="AA260" s="4"/>
    </row>
    <row r="261" spans="1:27" hidden="1">
      <c r="A261" s="4" t="str">
        <f t="shared" si="15"/>
        <v>05</v>
      </c>
      <c r="B261" s="10"/>
      <c r="C261" s="5" t="str">
        <f>HEX2DEC( A261) *256 +HEX2DEC( A260) &amp; " cm"</f>
        <v>1301 cm</v>
      </c>
      <c r="D261" s="38"/>
      <c r="E261" s="38"/>
      <c r="F261" s="38"/>
      <c r="G261" s="17">
        <v>30</v>
      </c>
      <c r="H261" s="49"/>
      <c r="I261" s="10"/>
      <c r="J261" s="10"/>
      <c r="K261" s="10"/>
      <c r="L261" s="10"/>
      <c r="M261" s="10"/>
      <c r="N261" s="10"/>
      <c r="O261" s="10"/>
      <c r="P261" s="10"/>
      <c r="Q261" s="4"/>
      <c r="R261" s="4"/>
      <c r="S261" s="4"/>
      <c r="T261" s="4"/>
      <c r="U261" s="4"/>
      <c r="V261" s="4"/>
      <c r="W261" s="4"/>
      <c r="X261" s="4"/>
      <c r="Y261" s="4"/>
      <c r="Z261" s="4"/>
      <c r="AA261" s="4"/>
    </row>
    <row r="262" spans="1:27" hidden="1">
      <c r="A262" s="4" t="str">
        <f t="shared" si="15"/>
        <v>66</v>
      </c>
      <c r="B262" s="10"/>
      <c r="C262" s="6">
        <f>HEX2DEC(A262)</f>
        <v>102</v>
      </c>
      <c r="D262" s="38"/>
      <c r="E262" s="38"/>
      <c r="F262" s="38"/>
      <c r="G262" s="17">
        <v>31</v>
      </c>
      <c r="H262" s="35" t="s">
        <v>13</v>
      </c>
      <c r="I262" s="10"/>
      <c r="J262" s="10"/>
      <c r="K262" s="10"/>
      <c r="L262" s="10"/>
      <c r="M262" s="10"/>
      <c r="N262" s="10"/>
      <c r="O262" s="10"/>
      <c r="P262" s="10"/>
      <c r="Q262" s="4"/>
      <c r="R262" s="4"/>
      <c r="S262" s="4"/>
      <c r="T262" s="4"/>
      <c r="U262" s="4"/>
      <c r="V262" s="4"/>
      <c r="W262" s="4"/>
      <c r="X262" s="4"/>
      <c r="Y262" s="4"/>
      <c r="Z262" s="4"/>
      <c r="AA262" s="4"/>
    </row>
    <row r="263" spans="1:27" hidden="1">
      <c r="A263" s="4" t="str">
        <f t="shared" si="15"/>
        <v>54</v>
      </c>
      <c r="B263" s="10"/>
      <c r="C263" s="6">
        <f>HEX2DEC(A263)</f>
        <v>84</v>
      </c>
      <c r="D263" s="38"/>
      <c r="E263" s="38"/>
      <c r="F263" s="38"/>
      <c r="G263" s="17">
        <v>32</v>
      </c>
      <c r="H263" s="35" t="s">
        <v>14</v>
      </c>
      <c r="I263" s="10"/>
      <c r="J263" s="10"/>
      <c r="K263" s="10"/>
      <c r="L263" s="10"/>
      <c r="M263" s="10"/>
      <c r="N263" s="10"/>
      <c r="O263" s="10"/>
      <c r="P263" s="10"/>
      <c r="Q263" s="4"/>
      <c r="R263" s="4"/>
      <c r="S263" s="4"/>
      <c r="T263" s="4"/>
      <c r="U263" s="4"/>
      <c r="V263" s="4"/>
      <c r="W263" s="4"/>
      <c r="X263" s="4"/>
      <c r="Y263" s="4"/>
      <c r="Z263" s="4"/>
      <c r="AA263" s="4"/>
    </row>
    <row r="264" spans="1:27" hidden="1">
      <c r="A264" s="4" t="str">
        <f t="shared" si="15"/>
        <v>15</v>
      </c>
      <c r="B264" s="10"/>
      <c r="C264" s="6"/>
      <c r="D264" s="38"/>
      <c r="E264" s="38"/>
      <c r="F264" s="38"/>
      <c r="G264" s="17">
        <v>33</v>
      </c>
      <c r="H264" s="48" t="s">
        <v>15</v>
      </c>
      <c r="I264" s="1"/>
      <c r="J264" s="10"/>
      <c r="K264" s="10"/>
      <c r="L264" s="10"/>
      <c r="M264" s="10"/>
      <c r="N264" s="10"/>
      <c r="O264" s="10"/>
      <c r="P264" s="10"/>
      <c r="Q264" s="4"/>
      <c r="R264" s="4"/>
      <c r="S264" s="4"/>
      <c r="T264" s="4"/>
      <c r="U264" s="4"/>
      <c r="V264" s="4"/>
      <c r="W264" s="4"/>
      <c r="X264" s="4"/>
      <c r="Y264" s="4"/>
      <c r="Z264" s="4"/>
      <c r="AA264" s="4"/>
    </row>
    <row r="265" spans="1:27" hidden="1">
      <c r="A265" s="4" t="str">
        <f t="shared" si="15"/>
        <v>07</v>
      </c>
      <c r="B265" s="10"/>
      <c r="C265" s="5" t="str">
        <f>HEX2DEC( A265) *256 +HEX2DEC( A264) &amp; " cm"</f>
        <v>1813 cm</v>
      </c>
      <c r="D265" s="38"/>
      <c r="E265" s="38"/>
      <c r="F265" s="38"/>
      <c r="G265" s="17">
        <v>34</v>
      </c>
      <c r="H265" s="49"/>
      <c r="I265" s="1"/>
      <c r="J265" s="10"/>
      <c r="K265" s="10"/>
      <c r="L265" s="10"/>
      <c r="M265" s="10"/>
      <c r="N265" s="10"/>
      <c r="O265" s="10"/>
      <c r="P265" s="10"/>
      <c r="Q265" s="4"/>
      <c r="R265" s="4"/>
      <c r="S265" s="4"/>
      <c r="T265" s="4"/>
      <c r="U265" s="4"/>
      <c r="V265" s="4"/>
      <c r="W265" s="4"/>
      <c r="X265" s="4"/>
      <c r="Y265" s="4"/>
      <c r="Z265" s="4"/>
      <c r="AA265" s="4"/>
    </row>
    <row r="266" spans="1:27" hidden="1">
      <c r="A266" s="4" t="str">
        <f t="shared" si="15"/>
        <v>68</v>
      </c>
      <c r="B266" s="10"/>
      <c r="C266" s="6">
        <f>HEX2DEC(A266)</f>
        <v>104</v>
      </c>
      <c r="D266" s="38"/>
      <c r="E266" s="38"/>
      <c r="F266" s="38"/>
      <c r="G266" s="17">
        <v>35</v>
      </c>
      <c r="H266" s="35" t="s">
        <v>16</v>
      </c>
      <c r="I266" s="1"/>
      <c r="J266" s="10"/>
      <c r="K266" s="10"/>
      <c r="L266" s="10"/>
      <c r="M266" s="10"/>
      <c r="N266" s="10"/>
      <c r="O266" s="10"/>
      <c r="P266" s="10"/>
      <c r="Q266" s="4"/>
      <c r="R266" s="4"/>
      <c r="S266" s="4"/>
      <c r="T266" s="4"/>
      <c r="U266" s="4"/>
      <c r="V266" s="4"/>
      <c r="W266" s="4"/>
      <c r="X266" s="4"/>
      <c r="Y266" s="4"/>
      <c r="Z266" s="4"/>
      <c r="AA266" s="4"/>
    </row>
    <row r="267" spans="1:27" hidden="1">
      <c r="A267" s="4" t="str">
        <f t="shared" si="15"/>
        <v>54</v>
      </c>
      <c r="B267" s="10"/>
      <c r="C267" s="6">
        <f>HEX2DEC(A267)</f>
        <v>84</v>
      </c>
      <c r="D267" s="38"/>
      <c r="E267" s="38"/>
      <c r="F267" s="38"/>
      <c r="G267" s="17">
        <v>36</v>
      </c>
      <c r="H267" s="142" t="s">
        <v>17</v>
      </c>
      <c r="I267" s="1"/>
      <c r="J267" s="10"/>
      <c r="K267" s="10"/>
      <c r="L267" s="10"/>
      <c r="M267" s="10"/>
      <c r="N267" s="10"/>
      <c r="O267" s="10"/>
      <c r="P267" s="10"/>
      <c r="Q267" s="4"/>
      <c r="R267" s="4"/>
      <c r="S267" s="4"/>
      <c r="T267" s="4"/>
      <c r="U267" s="4"/>
      <c r="V267" s="4"/>
      <c r="W267" s="4"/>
      <c r="X267" s="4"/>
      <c r="Y267" s="4"/>
      <c r="Z267" s="4"/>
      <c r="AA267" s="4"/>
    </row>
    <row r="268" spans="1:27" hidden="1">
      <c r="A268" s="4" t="str">
        <f t="shared" si="15"/>
        <v>15</v>
      </c>
      <c r="B268" s="10"/>
      <c r="C268" s="143" t="str">
        <f>"Ullage =" &amp;BIN2DEC(F268)</f>
        <v>Ullage =21</v>
      </c>
      <c r="D268" s="144"/>
      <c r="E268" s="144"/>
      <c r="F268" s="145" t="str">
        <f t="shared" ref="F268:F307" si="16">HEX2BIN(A268,8)</f>
        <v>00010101</v>
      </c>
      <c r="G268" s="17">
        <v>37</v>
      </c>
      <c r="H268" s="142" t="s">
        <v>18</v>
      </c>
      <c r="I268"/>
      <c r="J268" s="10"/>
      <c r="K268" s="10"/>
      <c r="L268" s="10"/>
      <c r="M268" s="10"/>
      <c r="N268" s="10"/>
      <c r="O268" s="10"/>
      <c r="P268" s="10"/>
      <c r="Q268" s="4"/>
      <c r="R268" s="4"/>
      <c r="S268" s="4"/>
      <c r="T268" s="4"/>
      <c r="U268" s="4"/>
      <c r="V268" s="4"/>
      <c r="W268" s="4"/>
      <c r="X268" s="4"/>
      <c r="Y268" s="4"/>
      <c r="Z268" s="4"/>
      <c r="AA268" s="4"/>
    </row>
    <row r="269" spans="1:27" hidden="1">
      <c r="A269" s="4" t="str">
        <f t="shared" si="15"/>
        <v>05</v>
      </c>
      <c r="B269" s="10"/>
      <c r="C269" s="143" t="str">
        <f>"ResCode =" &amp;BIN2DEC(MID(F269,3,4))</f>
        <v>ResCode =1</v>
      </c>
      <c r="D269" s="144"/>
      <c r="E269" s="144"/>
      <c r="F269" s="145" t="str">
        <f t="shared" si="16"/>
        <v>00000101</v>
      </c>
      <c r="G269" s="17">
        <v>38</v>
      </c>
      <c r="H269" s="142" t="s">
        <v>19</v>
      </c>
      <c r="I269"/>
      <c r="J269" s="10"/>
      <c r="K269" s="10"/>
      <c r="L269" s="10"/>
      <c r="M269" s="10"/>
      <c r="N269" s="10"/>
      <c r="O269" s="10"/>
      <c r="P269" s="10"/>
      <c r="Q269" s="4"/>
      <c r="R269" s="4"/>
      <c r="S269" s="4"/>
      <c r="T269" s="4"/>
      <c r="U269" s="4"/>
      <c r="V269" s="4"/>
      <c r="W269" s="4"/>
      <c r="X269" s="4"/>
      <c r="Y269" s="4"/>
      <c r="Z269" s="4"/>
      <c r="AA269" s="4"/>
    </row>
    <row r="270" spans="1:27" hidden="1">
      <c r="A270" s="4" t="str">
        <f t="shared" si="15"/>
        <v>68</v>
      </c>
      <c r="B270" s="10"/>
      <c r="C270" s="143" t="str">
        <f>"Deg.C " &amp;BIN2DEC(LEFT(F270,7))-30</f>
        <v>Deg.C 22</v>
      </c>
      <c r="D270" s="144"/>
      <c r="E270" s="144"/>
      <c r="F270" s="145" t="str">
        <f t="shared" si="16"/>
        <v>01101000</v>
      </c>
      <c r="G270" s="17">
        <v>39</v>
      </c>
      <c r="H270" s="142" t="s">
        <v>20</v>
      </c>
      <c r="I270"/>
      <c r="J270" s="10"/>
      <c r="K270" s="10"/>
      <c r="L270" s="10"/>
      <c r="M270" s="10"/>
      <c r="N270" s="10"/>
      <c r="O270" s="10"/>
      <c r="P270" s="10"/>
      <c r="Q270" s="4"/>
      <c r="R270" s="4"/>
      <c r="S270" s="4"/>
      <c r="T270" s="4"/>
      <c r="U270" s="4"/>
      <c r="V270" s="4"/>
      <c r="W270" s="4"/>
      <c r="X270" s="4"/>
      <c r="Y270" s="4"/>
      <c r="Z270" s="4"/>
      <c r="AA270" s="4"/>
    </row>
    <row r="271" spans="1:27" hidden="1">
      <c r="A271" s="4" t="str">
        <f t="shared" si="15"/>
        <v>54</v>
      </c>
      <c r="B271" s="10"/>
      <c r="C271" s="143" t="str">
        <f>"RSSI =" &amp;BIN2DEC(F271)</f>
        <v>RSSI =84</v>
      </c>
      <c r="D271" s="144"/>
      <c r="E271" s="144"/>
      <c r="F271" s="145" t="str">
        <f t="shared" si="16"/>
        <v>01010100</v>
      </c>
      <c r="G271" s="17">
        <v>40</v>
      </c>
      <c r="H271" s="142" t="s">
        <v>21</v>
      </c>
      <c r="I271"/>
      <c r="J271" s="10"/>
      <c r="K271" s="10"/>
      <c r="L271" s="10"/>
      <c r="M271" s="10"/>
      <c r="N271" s="10"/>
      <c r="O271" s="10"/>
      <c r="P271" s="10"/>
      <c r="Q271" s="4"/>
      <c r="R271" s="4"/>
      <c r="S271" s="4"/>
      <c r="T271" s="4"/>
      <c r="U271" s="4"/>
      <c r="V271" s="4"/>
      <c r="W271" s="4"/>
      <c r="X271" s="4"/>
      <c r="Y271" s="4"/>
      <c r="Z271" s="4"/>
      <c r="AA271" s="4"/>
    </row>
    <row r="272" spans="1:27" hidden="1">
      <c r="A272" s="4" t="str">
        <f t="shared" si="15"/>
        <v>15</v>
      </c>
      <c r="B272" s="10"/>
      <c r="C272" s="6" t="str">
        <f>"Ullage =" &amp;BIN2DEC(F272)</f>
        <v>Ullage =21</v>
      </c>
      <c r="D272" s="140"/>
      <c r="E272" s="140"/>
      <c r="F272" s="141" t="str">
        <f t="shared" si="16"/>
        <v>00010101</v>
      </c>
      <c r="G272" s="17">
        <v>41</v>
      </c>
      <c r="H272" s="142" t="s">
        <v>22</v>
      </c>
      <c r="I272" s="141"/>
      <c r="J272" s="10"/>
      <c r="K272" s="10"/>
      <c r="L272" s="10"/>
      <c r="M272" s="10"/>
      <c r="N272" s="10"/>
      <c r="O272" s="10"/>
      <c r="P272" s="10"/>
      <c r="Q272" s="4"/>
      <c r="R272" s="4"/>
      <c r="S272" s="4"/>
      <c r="T272" s="4"/>
      <c r="U272" s="4"/>
      <c r="V272" s="4"/>
      <c r="W272" s="4"/>
      <c r="X272" s="4"/>
      <c r="Y272" s="4"/>
      <c r="Z272" s="4"/>
      <c r="AA272" s="4"/>
    </row>
    <row r="273" spans="1:27" hidden="1">
      <c r="A273" s="4" t="str">
        <f t="shared" si="15"/>
        <v>05</v>
      </c>
      <c r="B273" s="10"/>
      <c r="C273" s="6" t="str">
        <f>"ResCode =" &amp;BIN2DEC(MID(F273,3,4))</f>
        <v>ResCode =1</v>
      </c>
      <c r="D273" s="140"/>
      <c r="E273" s="140"/>
      <c r="F273" s="141" t="str">
        <f t="shared" si="16"/>
        <v>00000101</v>
      </c>
      <c r="G273" s="17">
        <v>42</v>
      </c>
      <c r="H273" s="142" t="s">
        <v>23</v>
      </c>
      <c r="I273" s="141"/>
      <c r="J273" s="10"/>
      <c r="K273" s="10"/>
      <c r="L273" s="10"/>
      <c r="M273" s="10"/>
      <c r="N273" s="10"/>
      <c r="O273" s="10"/>
      <c r="P273" s="10"/>
      <c r="Q273" s="4"/>
      <c r="R273" s="4"/>
      <c r="S273" s="4"/>
      <c r="T273" s="4"/>
      <c r="U273" s="4"/>
      <c r="V273" s="4"/>
      <c r="W273" s="4"/>
      <c r="X273" s="4"/>
      <c r="Y273" s="4"/>
      <c r="Z273" s="4"/>
      <c r="AA273" s="4"/>
    </row>
    <row r="274" spans="1:27" hidden="1">
      <c r="A274" s="4" t="str">
        <f t="shared" si="15"/>
        <v>68</v>
      </c>
      <c r="B274" s="10"/>
      <c r="C274" s="6" t="str">
        <f>"Deg.C " &amp;BIN2DEC(LEFT(F274,7))-30</f>
        <v>Deg.C 22</v>
      </c>
      <c r="D274" s="140"/>
      <c r="E274" s="140"/>
      <c r="F274" s="141" t="str">
        <f t="shared" si="16"/>
        <v>01101000</v>
      </c>
      <c r="G274" s="17">
        <v>43</v>
      </c>
      <c r="H274" s="142" t="s">
        <v>24</v>
      </c>
      <c r="I274" s="141"/>
      <c r="J274" s="10"/>
      <c r="K274" s="10"/>
      <c r="L274" s="10"/>
      <c r="M274" s="10"/>
      <c r="N274" s="10"/>
      <c r="O274" s="10"/>
      <c r="P274" s="10"/>
      <c r="Q274" s="4"/>
      <c r="R274" s="4"/>
      <c r="S274" s="4"/>
      <c r="T274" s="4"/>
      <c r="U274" s="4"/>
      <c r="V274" s="4"/>
      <c r="W274" s="4"/>
      <c r="X274" s="4"/>
      <c r="Y274" s="4"/>
      <c r="Z274" s="4"/>
      <c r="AA274" s="4"/>
    </row>
    <row r="275" spans="1:27" hidden="1">
      <c r="A275" s="4" t="str">
        <f t="shared" si="15"/>
        <v>54</v>
      </c>
      <c r="B275" s="10"/>
      <c r="C275" s="6" t="str">
        <f>"RSSI =" &amp;BIN2DEC(F275)</f>
        <v>RSSI =84</v>
      </c>
      <c r="D275" s="140"/>
      <c r="E275" s="140"/>
      <c r="F275" s="141" t="str">
        <f t="shared" si="16"/>
        <v>01010100</v>
      </c>
      <c r="G275" s="17">
        <v>44</v>
      </c>
      <c r="H275" s="142" t="s">
        <v>25</v>
      </c>
      <c r="I275" s="141"/>
      <c r="J275" s="10"/>
      <c r="K275" s="10"/>
      <c r="L275" s="10"/>
      <c r="M275" s="10"/>
      <c r="N275" s="10"/>
      <c r="O275" s="10"/>
      <c r="P275" s="10"/>
      <c r="Q275" s="4"/>
      <c r="R275" s="4"/>
      <c r="S275" s="4"/>
      <c r="T275" s="4"/>
      <c r="U275" s="4"/>
      <c r="V275" s="4"/>
      <c r="W275" s="4"/>
      <c r="X275" s="4"/>
      <c r="Y275" s="4"/>
      <c r="Z275" s="4"/>
      <c r="AA275" s="4"/>
    </row>
    <row r="276" spans="1:27" hidden="1">
      <c r="A276" s="4" t="str">
        <f t="shared" si="15"/>
        <v>15</v>
      </c>
      <c r="B276" s="10"/>
      <c r="C276" s="143" t="str">
        <f>"Ullage =" &amp;BIN2DEC(F276)</f>
        <v>Ullage =21</v>
      </c>
      <c r="D276" s="144"/>
      <c r="E276" s="144"/>
      <c r="F276" s="146" t="str">
        <f t="shared" si="16"/>
        <v>00010101</v>
      </c>
      <c r="G276" s="17">
        <v>45</v>
      </c>
      <c r="H276" s="142" t="s">
        <v>26</v>
      </c>
      <c r="I276" s="141"/>
      <c r="J276" s="10"/>
      <c r="K276" s="10"/>
      <c r="L276" s="10"/>
      <c r="M276" s="10"/>
      <c r="N276" s="10"/>
      <c r="O276" s="10"/>
      <c r="P276" s="10"/>
      <c r="Q276" s="4"/>
      <c r="R276" s="4"/>
      <c r="S276" s="4"/>
      <c r="T276" s="4"/>
      <c r="U276" s="4"/>
      <c r="V276" s="4"/>
      <c r="W276" s="4"/>
      <c r="X276" s="4"/>
      <c r="Y276" s="4"/>
      <c r="Z276" s="4"/>
      <c r="AA276" s="4"/>
    </row>
    <row r="277" spans="1:27" hidden="1">
      <c r="A277" s="4" t="str">
        <f t="shared" si="15"/>
        <v>05</v>
      </c>
      <c r="B277" s="10"/>
      <c r="C277" s="143" t="str">
        <f>"ResCode =" &amp;BIN2DEC(MID(F277,3,4))</f>
        <v>ResCode =1</v>
      </c>
      <c r="D277" s="144"/>
      <c r="E277" s="144"/>
      <c r="F277" s="146" t="str">
        <f t="shared" si="16"/>
        <v>00000101</v>
      </c>
      <c r="G277" s="17">
        <v>46</v>
      </c>
      <c r="H277" s="142" t="s">
        <v>27</v>
      </c>
      <c r="I277" s="141"/>
      <c r="J277" s="10"/>
      <c r="K277" s="10"/>
      <c r="L277" s="10"/>
      <c r="M277" s="10"/>
      <c r="N277" s="10"/>
      <c r="O277" s="10"/>
      <c r="P277" s="10"/>
      <c r="Q277" s="4"/>
      <c r="R277" s="4"/>
      <c r="S277" s="4"/>
      <c r="T277" s="4"/>
      <c r="U277" s="4"/>
      <c r="V277" s="4"/>
      <c r="W277" s="4"/>
      <c r="X277" s="4"/>
      <c r="Y277" s="4"/>
      <c r="Z277" s="4"/>
      <c r="AA277" s="4"/>
    </row>
    <row r="278" spans="1:27" hidden="1">
      <c r="A278" s="4" t="str">
        <f t="shared" si="15"/>
        <v>68</v>
      </c>
      <c r="B278" s="10"/>
      <c r="C278" s="143" t="str">
        <f>"Deg.C " &amp;BIN2DEC(LEFT(F278,7))-30</f>
        <v>Deg.C 22</v>
      </c>
      <c r="D278" s="144"/>
      <c r="E278" s="144"/>
      <c r="F278" s="146" t="str">
        <f t="shared" si="16"/>
        <v>01101000</v>
      </c>
      <c r="G278" s="17">
        <v>47</v>
      </c>
      <c r="H278" s="142" t="s">
        <v>28</v>
      </c>
      <c r="I278" s="141"/>
      <c r="J278" s="10"/>
      <c r="K278" s="10"/>
      <c r="L278" s="10"/>
      <c r="M278" s="10"/>
      <c r="N278" s="10"/>
      <c r="O278" s="10"/>
      <c r="P278" s="10"/>
      <c r="Q278" s="4"/>
      <c r="R278" s="4"/>
      <c r="S278" s="4"/>
      <c r="T278" s="4"/>
      <c r="U278" s="4"/>
      <c r="V278" s="4"/>
      <c r="W278" s="4"/>
      <c r="X278" s="4"/>
      <c r="Y278" s="4"/>
      <c r="Z278" s="4"/>
      <c r="AA278" s="4"/>
    </row>
    <row r="279" spans="1:27" hidden="1">
      <c r="A279" s="4" t="str">
        <f t="shared" si="15"/>
        <v>54</v>
      </c>
      <c r="B279" s="10"/>
      <c r="C279" s="143" t="str">
        <f>"RSSI =" &amp;BIN2DEC(F279)</f>
        <v>RSSI =84</v>
      </c>
      <c r="D279" s="144"/>
      <c r="E279" s="144"/>
      <c r="F279" s="146" t="str">
        <f t="shared" si="16"/>
        <v>01010100</v>
      </c>
      <c r="G279" s="17">
        <v>48</v>
      </c>
      <c r="H279" s="142" t="s">
        <v>29</v>
      </c>
      <c r="I279" s="141"/>
      <c r="J279" s="10"/>
      <c r="K279" s="10"/>
      <c r="L279" s="10"/>
      <c r="M279" s="10"/>
      <c r="N279" s="10"/>
      <c r="O279" s="10"/>
      <c r="P279" s="10"/>
      <c r="Q279" s="4"/>
      <c r="R279" s="4"/>
      <c r="S279" s="4"/>
      <c r="T279" s="4"/>
      <c r="U279" s="4"/>
      <c r="V279" s="4"/>
      <c r="W279" s="4"/>
      <c r="X279" s="4"/>
      <c r="Y279" s="4"/>
      <c r="Z279" s="4"/>
      <c r="AA279" s="4"/>
    </row>
    <row r="280" spans="1:27" hidden="1">
      <c r="A280" s="4" t="str">
        <f t="shared" si="15"/>
        <v>15</v>
      </c>
      <c r="B280" s="10"/>
      <c r="C280" s="6" t="str">
        <f>"Ullage =" &amp;BIN2DEC(F280)</f>
        <v>Ullage =21</v>
      </c>
      <c r="D280" s="140"/>
      <c r="E280" s="140"/>
      <c r="F280" s="141" t="str">
        <f t="shared" si="16"/>
        <v>00010101</v>
      </c>
      <c r="G280" s="17">
        <v>49</v>
      </c>
      <c r="H280" s="142" t="s">
        <v>30</v>
      </c>
      <c r="I280" s="141"/>
      <c r="J280" s="10"/>
      <c r="K280" s="10"/>
      <c r="L280" s="10"/>
      <c r="M280" s="10"/>
      <c r="N280" s="10"/>
      <c r="O280" s="10"/>
      <c r="P280" s="10"/>
      <c r="Q280" s="4"/>
      <c r="R280" s="4"/>
      <c r="S280" s="4"/>
      <c r="T280" s="4"/>
      <c r="U280" s="4"/>
      <c r="V280" s="4"/>
      <c r="W280" s="4"/>
      <c r="X280" s="4"/>
      <c r="Y280" s="4"/>
      <c r="Z280" s="4"/>
      <c r="AA280" s="4"/>
    </row>
    <row r="281" spans="1:27" hidden="1">
      <c r="A281" s="4" t="str">
        <f t="shared" si="15"/>
        <v>05</v>
      </c>
      <c r="B281" s="10"/>
      <c r="C281" s="6" t="str">
        <f>"ResCode =" &amp;BIN2DEC(MID(F281,3,4))</f>
        <v>ResCode =1</v>
      </c>
      <c r="D281" s="140"/>
      <c r="E281" s="140"/>
      <c r="F281" s="141" t="str">
        <f t="shared" si="16"/>
        <v>00000101</v>
      </c>
      <c r="G281" s="17">
        <v>50</v>
      </c>
      <c r="H281" s="142" t="s">
        <v>31</v>
      </c>
      <c r="I281" s="141"/>
      <c r="J281" s="10"/>
      <c r="K281" s="10"/>
      <c r="L281" s="10"/>
      <c r="M281" s="10"/>
      <c r="N281" s="10"/>
      <c r="O281" s="10"/>
      <c r="P281" s="10"/>
      <c r="Q281" s="4"/>
      <c r="R281" s="4"/>
      <c r="S281" s="4"/>
      <c r="T281" s="4"/>
      <c r="U281" s="4"/>
      <c r="V281" s="4"/>
      <c r="W281" s="4"/>
      <c r="X281" s="4"/>
      <c r="Y281" s="4"/>
      <c r="Z281" s="4"/>
      <c r="AA281" s="4"/>
    </row>
    <row r="282" spans="1:27" hidden="1">
      <c r="A282" s="4" t="str">
        <f t="shared" si="15"/>
        <v>68</v>
      </c>
      <c r="B282" s="10"/>
      <c r="C282" s="6" t="str">
        <f>"Deg.C " &amp;BIN2DEC(LEFT(F282,7))-30</f>
        <v>Deg.C 22</v>
      </c>
      <c r="D282" s="140"/>
      <c r="E282" s="140"/>
      <c r="F282" s="141" t="str">
        <f t="shared" si="16"/>
        <v>01101000</v>
      </c>
      <c r="G282" s="17">
        <v>51</v>
      </c>
      <c r="H282" s="142" t="s">
        <v>32</v>
      </c>
      <c r="I282" s="141"/>
      <c r="J282" s="10"/>
      <c r="K282" s="10"/>
      <c r="L282" s="10"/>
      <c r="M282" s="10"/>
      <c r="N282" s="10"/>
      <c r="O282" s="10"/>
      <c r="P282" s="10"/>
      <c r="Q282" s="4"/>
      <c r="R282" s="4"/>
      <c r="S282" s="4"/>
      <c r="T282" s="4"/>
      <c r="U282" s="4"/>
      <c r="V282" s="4"/>
      <c r="W282" s="4"/>
      <c r="X282" s="4"/>
      <c r="Y282" s="4"/>
      <c r="Z282" s="4"/>
      <c r="AA282" s="4"/>
    </row>
    <row r="283" spans="1:27" hidden="1">
      <c r="A283" s="4" t="str">
        <f t="shared" si="15"/>
        <v>54</v>
      </c>
      <c r="B283" s="10"/>
      <c r="C283" s="6" t="str">
        <f>"RSSI =" &amp;BIN2DEC(F283)</f>
        <v>RSSI =84</v>
      </c>
      <c r="D283" s="140"/>
      <c r="E283" s="140"/>
      <c r="F283" s="141" t="str">
        <f t="shared" si="16"/>
        <v>01010100</v>
      </c>
      <c r="G283" s="17">
        <v>52</v>
      </c>
      <c r="H283" s="142" t="s">
        <v>33</v>
      </c>
      <c r="I283" s="141"/>
      <c r="J283" s="10"/>
      <c r="K283" s="10"/>
      <c r="L283" s="10"/>
      <c r="M283" s="10"/>
      <c r="N283" s="10"/>
      <c r="O283" s="10"/>
      <c r="P283" s="10"/>
      <c r="Q283" s="4"/>
      <c r="R283" s="4"/>
      <c r="S283" s="4"/>
      <c r="T283" s="4"/>
      <c r="U283" s="4"/>
      <c r="V283" s="4"/>
      <c r="W283" s="4"/>
      <c r="X283" s="4"/>
      <c r="Y283" s="4"/>
      <c r="Z283" s="4"/>
      <c r="AA283" s="4"/>
    </row>
    <row r="284" spans="1:27" hidden="1">
      <c r="A284" s="4" t="str">
        <f t="shared" si="15"/>
        <v>14</v>
      </c>
      <c r="B284" s="10"/>
      <c r="C284" s="143" t="str">
        <f>"Ullage =" &amp;BIN2DEC(F284)</f>
        <v>Ullage =20</v>
      </c>
      <c r="D284" s="144"/>
      <c r="E284" s="144"/>
      <c r="F284" s="146" t="str">
        <f t="shared" si="16"/>
        <v>00010100</v>
      </c>
      <c r="G284" s="17">
        <v>53</v>
      </c>
      <c r="H284" s="142" t="s">
        <v>34</v>
      </c>
      <c r="I284" s="141"/>
      <c r="J284" s="10"/>
      <c r="K284" s="10"/>
      <c r="L284" s="10"/>
      <c r="M284" s="10"/>
      <c r="N284" s="10"/>
      <c r="O284" s="10"/>
      <c r="P284" s="10"/>
      <c r="Q284" s="4"/>
      <c r="R284" s="4"/>
      <c r="S284" s="4"/>
      <c r="T284" s="4"/>
      <c r="U284" s="4"/>
      <c r="V284" s="4"/>
      <c r="W284" s="4"/>
      <c r="X284" s="4"/>
      <c r="Y284" s="4"/>
      <c r="Z284" s="4"/>
      <c r="AA284" s="4"/>
    </row>
    <row r="285" spans="1:27" hidden="1">
      <c r="A285" s="4" t="str">
        <f t="shared" si="15"/>
        <v>05</v>
      </c>
      <c r="B285" s="10"/>
      <c r="C285" s="143" t="str">
        <f>"ResCode =" &amp;BIN2DEC(MID(F285,3,4))</f>
        <v>ResCode =1</v>
      </c>
      <c r="D285" s="144"/>
      <c r="E285" s="144"/>
      <c r="F285" s="146" t="str">
        <f t="shared" si="16"/>
        <v>00000101</v>
      </c>
      <c r="G285" s="17">
        <v>54</v>
      </c>
      <c r="H285" s="142" t="s">
        <v>35</v>
      </c>
      <c r="I285" s="141"/>
      <c r="J285" s="10"/>
      <c r="K285" s="10"/>
      <c r="L285" s="10"/>
      <c r="M285" s="10"/>
      <c r="N285" s="10"/>
      <c r="O285" s="10"/>
      <c r="P285" s="10"/>
      <c r="Q285" s="4"/>
      <c r="R285" s="4"/>
      <c r="S285" s="4"/>
      <c r="T285" s="4"/>
      <c r="U285" s="4"/>
      <c r="V285" s="4"/>
      <c r="W285" s="4"/>
      <c r="X285" s="4"/>
      <c r="Y285" s="4"/>
      <c r="Z285" s="4"/>
      <c r="AA285" s="4"/>
    </row>
    <row r="286" spans="1:27" hidden="1">
      <c r="A286" s="4" t="str">
        <f t="shared" si="15"/>
        <v>68</v>
      </c>
      <c r="B286" s="10"/>
      <c r="C286" s="143" t="str">
        <f>"Deg.C " &amp;BIN2DEC(LEFT(F286,7))-30</f>
        <v>Deg.C 22</v>
      </c>
      <c r="D286" s="144"/>
      <c r="E286" s="144"/>
      <c r="F286" s="146" t="str">
        <f t="shared" si="16"/>
        <v>01101000</v>
      </c>
      <c r="G286" s="17">
        <v>55</v>
      </c>
      <c r="H286" s="142" t="s">
        <v>36</v>
      </c>
      <c r="I286" s="141"/>
      <c r="J286" s="10"/>
      <c r="K286" s="10"/>
      <c r="L286" s="10"/>
      <c r="M286" s="10"/>
      <c r="N286" s="10"/>
      <c r="O286" s="10"/>
      <c r="P286" s="10"/>
      <c r="Q286" s="4"/>
      <c r="R286" s="4"/>
      <c r="S286" s="4"/>
      <c r="T286" s="4"/>
      <c r="U286" s="4"/>
      <c r="V286" s="4"/>
      <c r="W286" s="4"/>
      <c r="X286" s="4"/>
      <c r="Y286" s="4"/>
      <c r="Z286" s="4"/>
      <c r="AA286" s="4"/>
    </row>
    <row r="287" spans="1:27" hidden="1">
      <c r="A287" s="4" t="str">
        <f t="shared" si="15"/>
        <v>54</v>
      </c>
      <c r="B287" s="10"/>
      <c r="C287" s="143" t="str">
        <f>"RSSI =" &amp;BIN2DEC(F287)</f>
        <v>RSSI =84</v>
      </c>
      <c r="D287" s="144"/>
      <c r="E287" s="144"/>
      <c r="F287" s="146" t="str">
        <f t="shared" si="16"/>
        <v>01010100</v>
      </c>
      <c r="G287" s="17">
        <v>56</v>
      </c>
      <c r="H287" s="142" t="s">
        <v>37</v>
      </c>
      <c r="I287" s="141"/>
      <c r="J287" s="10"/>
      <c r="K287" s="10"/>
      <c r="L287" s="10"/>
      <c r="M287" s="10"/>
      <c r="N287" s="10"/>
      <c r="O287" s="10"/>
      <c r="P287" s="10"/>
      <c r="Q287" s="4"/>
      <c r="R287" s="4"/>
      <c r="S287" s="4"/>
      <c r="T287" s="4"/>
      <c r="U287" s="4"/>
      <c r="V287" s="4"/>
      <c r="W287" s="4"/>
      <c r="X287" s="4"/>
      <c r="Y287" s="4"/>
      <c r="Z287" s="4"/>
      <c r="AA287" s="4"/>
    </row>
    <row r="288" spans="1:27" hidden="1">
      <c r="A288" s="4" t="str">
        <f t="shared" si="15"/>
        <v>15</v>
      </c>
      <c r="B288" s="10"/>
      <c r="C288" s="6" t="str">
        <f>"Ullage =" &amp;BIN2DEC(F288)</f>
        <v>Ullage =21</v>
      </c>
      <c r="D288" s="140"/>
      <c r="E288" s="140"/>
      <c r="F288" s="141" t="str">
        <f t="shared" si="16"/>
        <v>00010101</v>
      </c>
      <c r="G288" s="17">
        <v>57</v>
      </c>
      <c r="H288" s="142" t="s">
        <v>38</v>
      </c>
      <c r="I288" s="141"/>
      <c r="J288" s="10"/>
      <c r="K288" s="10"/>
      <c r="L288" s="10"/>
      <c r="M288" s="10"/>
      <c r="N288" s="10"/>
      <c r="O288" s="10"/>
      <c r="P288" s="10"/>
      <c r="Q288" s="4"/>
      <c r="R288" s="4"/>
      <c r="S288" s="4"/>
      <c r="T288" s="4"/>
      <c r="U288" s="4"/>
      <c r="V288" s="4"/>
      <c r="W288" s="4"/>
      <c r="X288" s="4"/>
      <c r="Y288" s="4"/>
      <c r="Z288" s="4"/>
      <c r="AA288" s="4"/>
    </row>
    <row r="289" spans="1:27" hidden="1">
      <c r="A289" s="4" t="str">
        <f t="shared" si="15"/>
        <v>06</v>
      </c>
      <c r="B289" s="10"/>
      <c r="C289" s="6" t="str">
        <f>"ResCode =" &amp;BIN2DEC(MID(F289,3,4))</f>
        <v>ResCode =1</v>
      </c>
      <c r="D289" s="140"/>
      <c r="E289" s="140"/>
      <c r="F289" s="141" t="str">
        <f t="shared" si="16"/>
        <v>00000110</v>
      </c>
      <c r="G289" s="17">
        <v>58</v>
      </c>
      <c r="H289" s="142" t="s">
        <v>39</v>
      </c>
      <c r="I289" s="141"/>
      <c r="J289" s="10"/>
      <c r="K289" s="10"/>
      <c r="L289" s="10"/>
      <c r="M289" s="10"/>
      <c r="N289" s="10"/>
      <c r="O289" s="10"/>
      <c r="P289" s="10"/>
      <c r="Q289" s="4"/>
      <c r="R289" s="4"/>
      <c r="S289" s="4"/>
      <c r="T289" s="4"/>
      <c r="U289" s="4"/>
      <c r="V289" s="4"/>
      <c r="W289" s="4"/>
      <c r="X289" s="4"/>
      <c r="Y289" s="4"/>
      <c r="Z289" s="4"/>
      <c r="AA289" s="4"/>
    </row>
    <row r="290" spans="1:27" hidden="1">
      <c r="A290" s="4" t="str">
        <f t="shared" si="15"/>
        <v>66</v>
      </c>
      <c r="B290" s="10"/>
      <c r="C290" s="6" t="str">
        <f>"Deg.C " &amp;BIN2DEC(LEFT(F290,7))-30</f>
        <v>Deg.C 21</v>
      </c>
      <c r="D290" s="140"/>
      <c r="E290" s="140"/>
      <c r="F290" s="141" t="str">
        <f t="shared" si="16"/>
        <v>01100110</v>
      </c>
      <c r="G290" s="17">
        <v>59</v>
      </c>
      <c r="H290" s="142" t="s">
        <v>40</v>
      </c>
      <c r="I290" s="141"/>
      <c r="J290" s="10"/>
      <c r="K290" s="10"/>
      <c r="L290" s="10"/>
      <c r="M290" s="10"/>
      <c r="N290" s="10"/>
      <c r="O290" s="10"/>
      <c r="P290" s="10"/>
      <c r="Q290" s="4"/>
      <c r="R290" s="4"/>
      <c r="S290" s="4"/>
      <c r="T290" s="4"/>
      <c r="U290" s="4"/>
      <c r="V290" s="4"/>
      <c r="W290" s="4"/>
      <c r="X290" s="4"/>
      <c r="Y290" s="4"/>
      <c r="Z290" s="4"/>
      <c r="AA290" s="4"/>
    </row>
    <row r="291" spans="1:27" hidden="1">
      <c r="A291" s="4" t="str">
        <f t="shared" si="15"/>
        <v>54</v>
      </c>
      <c r="B291" s="10"/>
      <c r="C291" s="6" t="str">
        <f>"RSSI =" &amp;BIN2DEC(F291)</f>
        <v>RSSI =84</v>
      </c>
      <c r="D291" s="140"/>
      <c r="E291" s="140"/>
      <c r="F291" s="141" t="str">
        <f t="shared" si="16"/>
        <v>01010100</v>
      </c>
      <c r="G291" s="17">
        <v>60</v>
      </c>
      <c r="H291" s="142" t="s">
        <v>41</v>
      </c>
      <c r="I291" s="141"/>
      <c r="J291" s="10"/>
      <c r="K291" s="10"/>
      <c r="L291" s="10"/>
      <c r="M291" s="10"/>
      <c r="N291" s="10"/>
      <c r="O291" s="10"/>
      <c r="P291" s="10"/>
      <c r="Q291" s="4"/>
      <c r="R291" s="4"/>
      <c r="S291" s="4"/>
      <c r="T291" s="4"/>
      <c r="U291" s="4"/>
      <c r="V291" s="4"/>
      <c r="W291" s="4"/>
      <c r="X291" s="4"/>
      <c r="Y291" s="4"/>
      <c r="Z291" s="4"/>
      <c r="AA291" s="4"/>
    </row>
    <row r="292" spans="1:27" hidden="1">
      <c r="A292" s="4" t="str">
        <f t="shared" si="15"/>
        <v>15</v>
      </c>
      <c r="B292" s="10"/>
      <c r="C292" s="143" t="str">
        <f>"Ullage =" &amp;BIN2DEC(F292)</f>
        <v>Ullage =21</v>
      </c>
      <c r="D292" s="144"/>
      <c r="E292" s="144"/>
      <c r="F292" s="146" t="str">
        <f t="shared" si="16"/>
        <v>00010101</v>
      </c>
      <c r="G292" s="17">
        <v>61</v>
      </c>
      <c r="H292" s="142" t="s">
        <v>42</v>
      </c>
      <c r="I292" s="141"/>
      <c r="J292" s="10"/>
      <c r="K292" s="10"/>
      <c r="L292" s="10"/>
      <c r="M292" s="10"/>
      <c r="N292" s="10"/>
      <c r="O292" s="10"/>
      <c r="P292" s="10"/>
      <c r="Q292" s="4"/>
      <c r="R292" s="4"/>
      <c r="S292" s="4"/>
      <c r="T292" s="4"/>
      <c r="U292" s="4"/>
      <c r="V292" s="4"/>
      <c r="W292" s="4"/>
      <c r="X292" s="4"/>
      <c r="Y292" s="4"/>
      <c r="Z292" s="4"/>
      <c r="AA292" s="4"/>
    </row>
    <row r="293" spans="1:27" hidden="1">
      <c r="A293" s="4" t="str">
        <f t="shared" si="15"/>
        <v>06</v>
      </c>
      <c r="B293" s="10"/>
      <c r="C293" s="143" t="str">
        <f>"ResCode =" &amp;BIN2DEC(MID(F293,3,4))</f>
        <v>ResCode =1</v>
      </c>
      <c r="D293" s="144"/>
      <c r="E293" s="144"/>
      <c r="F293" s="146" t="str">
        <f t="shared" si="16"/>
        <v>00000110</v>
      </c>
      <c r="G293" s="17">
        <v>62</v>
      </c>
      <c r="H293" s="142" t="s">
        <v>43</v>
      </c>
      <c r="I293" s="141"/>
      <c r="J293" s="10"/>
      <c r="K293" s="10"/>
      <c r="L293" s="10"/>
      <c r="M293" s="10"/>
      <c r="N293" s="10"/>
      <c r="O293" s="10"/>
      <c r="P293" s="10"/>
      <c r="Q293" s="4"/>
      <c r="R293" s="4"/>
      <c r="S293" s="4"/>
      <c r="T293" s="4"/>
      <c r="U293" s="4"/>
      <c r="V293" s="4"/>
      <c r="W293" s="4"/>
      <c r="X293" s="4"/>
      <c r="Y293" s="4"/>
      <c r="Z293" s="4"/>
      <c r="AA293" s="4"/>
    </row>
    <row r="294" spans="1:27" hidden="1">
      <c r="A294" s="4" t="str">
        <f t="shared" si="15"/>
        <v>64</v>
      </c>
      <c r="B294" s="10"/>
      <c r="C294" s="143" t="str">
        <f>"Deg.C " &amp;BIN2DEC(LEFT(F294,7))-30</f>
        <v>Deg.C 20</v>
      </c>
      <c r="D294" s="144"/>
      <c r="E294" s="144"/>
      <c r="F294" s="146" t="str">
        <f t="shared" si="16"/>
        <v>01100100</v>
      </c>
      <c r="G294" s="17">
        <v>63</v>
      </c>
      <c r="H294" s="142" t="s">
        <v>44</v>
      </c>
      <c r="I294" s="141"/>
      <c r="J294" s="10"/>
      <c r="K294" s="10"/>
      <c r="L294" s="10"/>
      <c r="M294" s="10"/>
      <c r="N294" s="10"/>
      <c r="O294" s="10"/>
      <c r="P294" s="10"/>
      <c r="Q294" s="4"/>
      <c r="R294" s="4"/>
      <c r="S294" s="4"/>
      <c r="T294" s="4"/>
      <c r="U294" s="4"/>
      <c r="V294" s="4"/>
      <c r="W294" s="4"/>
      <c r="X294" s="4"/>
      <c r="Y294" s="4"/>
      <c r="Z294" s="4"/>
      <c r="AA294" s="4"/>
    </row>
    <row r="295" spans="1:27" hidden="1">
      <c r="A295" s="4" t="str">
        <f t="shared" si="15"/>
        <v>54</v>
      </c>
      <c r="B295" s="10"/>
      <c r="C295" s="143" t="str">
        <f>"RSSI =" &amp;BIN2DEC(F295)</f>
        <v>RSSI =84</v>
      </c>
      <c r="D295" s="144"/>
      <c r="E295" s="144"/>
      <c r="F295" s="146" t="str">
        <f t="shared" si="16"/>
        <v>01010100</v>
      </c>
      <c r="G295" s="17">
        <v>64</v>
      </c>
      <c r="H295" s="142" t="s">
        <v>45</v>
      </c>
      <c r="I295" s="141"/>
      <c r="J295" s="10"/>
      <c r="K295" s="10"/>
      <c r="L295" s="10"/>
      <c r="M295" s="10"/>
      <c r="N295" s="10"/>
      <c r="O295" s="10"/>
      <c r="P295" s="10"/>
      <c r="Q295" s="4"/>
      <c r="R295" s="4"/>
      <c r="S295" s="4"/>
      <c r="T295" s="4"/>
      <c r="U295" s="4"/>
      <c r="V295" s="4"/>
      <c r="W295" s="4"/>
      <c r="X295" s="4"/>
      <c r="Y295" s="4"/>
      <c r="Z295" s="4"/>
      <c r="AA295" s="4"/>
    </row>
    <row r="296" spans="1:27" hidden="1">
      <c r="A296" s="4" t="str">
        <f t="shared" si="15"/>
        <v>15</v>
      </c>
      <c r="B296" s="10"/>
      <c r="C296" s="6" t="str">
        <f>"Ullage =" &amp;BIN2DEC(F296)</f>
        <v>Ullage =21</v>
      </c>
      <c r="D296" s="140"/>
      <c r="E296" s="140"/>
      <c r="F296" s="141" t="str">
        <f t="shared" si="16"/>
        <v>00010101</v>
      </c>
      <c r="G296" s="17">
        <v>65</v>
      </c>
      <c r="H296" s="142" t="s">
        <v>46</v>
      </c>
      <c r="I296" s="141"/>
      <c r="J296" s="10"/>
      <c r="K296" s="10"/>
      <c r="L296" s="10"/>
      <c r="M296" s="10"/>
      <c r="N296" s="10"/>
      <c r="O296" s="10"/>
      <c r="P296" s="10"/>
      <c r="Q296" s="4"/>
      <c r="R296" s="4"/>
      <c r="S296" s="4"/>
      <c r="T296" s="4"/>
      <c r="U296" s="4"/>
      <c r="V296" s="4"/>
      <c r="W296" s="4"/>
      <c r="X296" s="4"/>
      <c r="Y296" s="4"/>
      <c r="Z296" s="4"/>
      <c r="AA296" s="4"/>
    </row>
    <row r="297" spans="1:27" hidden="1">
      <c r="A297" s="4" t="str">
        <f t="shared" si="15"/>
        <v>06</v>
      </c>
      <c r="B297" s="10"/>
      <c r="C297" s="6" t="str">
        <f>"ResCode =" &amp;BIN2DEC(MID(F297,3,4))</f>
        <v>ResCode =1</v>
      </c>
      <c r="D297" s="140"/>
      <c r="E297" s="140"/>
      <c r="F297" s="141" t="str">
        <f t="shared" si="16"/>
        <v>00000110</v>
      </c>
      <c r="G297" s="17">
        <v>66</v>
      </c>
      <c r="H297" s="142" t="s">
        <v>47</v>
      </c>
      <c r="I297" s="141"/>
      <c r="J297" s="10"/>
      <c r="K297" s="10"/>
      <c r="L297" s="10"/>
      <c r="M297" s="10"/>
      <c r="N297" s="10"/>
      <c r="O297" s="10"/>
      <c r="P297" s="10"/>
      <c r="Q297" s="4"/>
      <c r="R297" s="4"/>
      <c r="S297" s="4"/>
      <c r="T297" s="4"/>
      <c r="U297" s="4"/>
      <c r="V297" s="4"/>
      <c r="W297" s="4"/>
      <c r="X297" s="4"/>
      <c r="Y297" s="4"/>
      <c r="Z297" s="4"/>
      <c r="AA297" s="4"/>
    </row>
    <row r="298" spans="1:27" hidden="1">
      <c r="A298" s="4" t="str">
        <f t="shared" si="15"/>
        <v>64</v>
      </c>
      <c r="B298" s="10"/>
      <c r="C298" s="6" t="str">
        <f>"Deg.C " &amp;BIN2DEC(LEFT(F298,7))-30</f>
        <v>Deg.C 20</v>
      </c>
      <c r="D298" s="140"/>
      <c r="E298" s="140"/>
      <c r="F298" s="141" t="str">
        <f t="shared" si="16"/>
        <v>01100100</v>
      </c>
      <c r="G298" s="17">
        <v>67</v>
      </c>
      <c r="H298" s="142" t="s">
        <v>48</v>
      </c>
      <c r="I298" s="141"/>
      <c r="J298" s="10"/>
      <c r="K298" s="10"/>
      <c r="L298" s="10"/>
      <c r="M298" s="10"/>
      <c r="N298" s="10"/>
      <c r="O298" s="10"/>
      <c r="P298" s="10"/>
      <c r="Q298" s="4"/>
      <c r="R298" s="4"/>
      <c r="S298" s="4"/>
      <c r="T298" s="4"/>
      <c r="U298" s="4"/>
      <c r="V298" s="4"/>
      <c r="W298" s="4"/>
      <c r="X298" s="4"/>
      <c r="Y298" s="4"/>
      <c r="Z298" s="4"/>
      <c r="AA298" s="4"/>
    </row>
    <row r="299" spans="1:27" hidden="1">
      <c r="A299" s="4" t="str">
        <f t="shared" si="15"/>
        <v>44</v>
      </c>
      <c r="B299" s="10"/>
      <c r="C299" s="6" t="str">
        <f>"RSSI =" &amp;BIN2DEC(F299)</f>
        <v>RSSI =68</v>
      </c>
      <c r="D299" s="140"/>
      <c r="E299" s="140"/>
      <c r="F299" s="141" t="str">
        <f t="shared" si="16"/>
        <v>01000100</v>
      </c>
      <c r="G299" s="17">
        <v>68</v>
      </c>
      <c r="H299" s="142" t="s">
        <v>49</v>
      </c>
      <c r="I299" s="141"/>
      <c r="J299" s="10"/>
      <c r="K299" s="10"/>
      <c r="L299" s="10"/>
      <c r="M299" s="10"/>
      <c r="N299" s="10"/>
      <c r="O299" s="10"/>
      <c r="P299" s="10"/>
      <c r="Q299" s="4"/>
      <c r="R299" s="4"/>
      <c r="S299" s="4"/>
      <c r="T299" s="4"/>
      <c r="U299" s="4"/>
      <c r="V299" s="4"/>
      <c r="W299" s="4"/>
      <c r="X299" s="4"/>
      <c r="Y299" s="4"/>
      <c r="Z299" s="4"/>
      <c r="AA299" s="4"/>
    </row>
    <row r="300" spans="1:27" hidden="1">
      <c r="A300" s="4" t="str">
        <f t="shared" si="15"/>
        <v>00</v>
      </c>
      <c r="B300" s="10"/>
      <c r="C300" s="143" t="str">
        <f>"Ullage =" &amp;BIN2DEC(F300)</f>
        <v>Ullage =0</v>
      </c>
      <c r="D300" s="144"/>
      <c r="E300" s="144"/>
      <c r="F300" s="146" t="str">
        <f t="shared" si="16"/>
        <v>00000000</v>
      </c>
      <c r="G300" s="17">
        <v>69</v>
      </c>
      <c r="H300" s="142" t="s">
        <v>50</v>
      </c>
      <c r="I300" s="141"/>
      <c r="J300" s="10"/>
      <c r="K300" s="10"/>
      <c r="L300" s="10"/>
      <c r="M300" s="10"/>
      <c r="N300" s="10"/>
      <c r="O300" s="10"/>
      <c r="P300" s="10"/>
      <c r="Q300" s="4"/>
      <c r="R300" s="4"/>
      <c r="S300" s="4"/>
      <c r="T300" s="4"/>
      <c r="U300" s="4"/>
      <c r="V300" s="4"/>
      <c r="W300" s="4"/>
      <c r="X300" s="4"/>
      <c r="Y300" s="4"/>
      <c r="Z300" s="4"/>
      <c r="AA300" s="4"/>
    </row>
    <row r="301" spans="1:27" hidden="1">
      <c r="A301" s="4" t="str">
        <f t="shared" si="15"/>
        <v>06</v>
      </c>
      <c r="B301" s="10"/>
      <c r="C301" s="143" t="str">
        <f>"ResCode =" &amp;BIN2DEC(MID(F301,3,4))</f>
        <v>ResCode =1</v>
      </c>
      <c r="D301" s="144"/>
      <c r="E301" s="144"/>
      <c r="F301" s="146" t="str">
        <f t="shared" si="16"/>
        <v>00000110</v>
      </c>
      <c r="G301" s="17">
        <v>70</v>
      </c>
      <c r="H301" s="142" t="s">
        <v>51</v>
      </c>
      <c r="I301" s="141"/>
      <c r="J301" s="10"/>
      <c r="K301" s="10"/>
      <c r="L301" s="10"/>
      <c r="M301" s="10"/>
      <c r="N301" s="10"/>
      <c r="O301" s="10"/>
      <c r="P301" s="10"/>
      <c r="Q301" s="4"/>
      <c r="R301" s="4"/>
      <c r="S301" s="4"/>
      <c r="T301" s="4"/>
      <c r="U301" s="4"/>
      <c r="V301" s="4"/>
      <c r="W301" s="4"/>
      <c r="X301" s="4"/>
      <c r="Y301" s="4"/>
      <c r="Z301" s="4"/>
      <c r="AA301" s="4"/>
    </row>
    <row r="302" spans="1:27" hidden="1">
      <c r="A302" s="4" t="str">
        <f t="shared" si="15"/>
        <v>64</v>
      </c>
      <c r="B302" s="10"/>
      <c r="C302" s="143" t="str">
        <f>"Deg.C " &amp;BIN2DEC(LEFT(F302,7))-30</f>
        <v>Deg.C 20</v>
      </c>
      <c r="D302" s="144"/>
      <c r="E302" s="144"/>
      <c r="F302" s="146" t="str">
        <f t="shared" si="16"/>
        <v>01100100</v>
      </c>
      <c r="G302" s="17">
        <v>71</v>
      </c>
      <c r="H302" s="142" t="s">
        <v>52</v>
      </c>
      <c r="I302" s="141"/>
      <c r="J302" s="10"/>
      <c r="K302" s="10"/>
      <c r="L302" s="10"/>
      <c r="M302" s="10"/>
      <c r="N302" s="10"/>
      <c r="O302" s="10"/>
      <c r="P302" s="10"/>
      <c r="Q302" s="4"/>
      <c r="R302" s="4"/>
      <c r="S302" s="4"/>
      <c r="T302" s="4"/>
      <c r="U302" s="4"/>
      <c r="V302" s="4"/>
      <c r="W302" s="4"/>
      <c r="X302" s="4"/>
      <c r="Y302" s="4"/>
      <c r="Z302" s="4"/>
      <c r="AA302" s="4"/>
    </row>
    <row r="303" spans="1:27" hidden="1">
      <c r="A303" s="4" t="str">
        <f t="shared" si="15"/>
        <v>44</v>
      </c>
      <c r="B303" s="10"/>
      <c r="C303" s="143" t="str">
        <f>"RSSI =" &amp;BIN2DEC(F303)</f>
        <v>RSSI =68</v>
      </c>
      <c r="D303" s="144"/>
      <c r="E303" s="144"/>
      <c r="F303" s="146" t="str">
        <f t="shared" si="16"/>
        <v>01000100</v>
      </c>
      <c r="G303" s="17">
        <v>72</v>
      </c>
      <c r="H303" s="142" t="s">
        <v>53</v>
      </c>
      <c r="I303" s="141"/>
      <c r="J303" s="10"/>
      <c r="K303" s="10"/>
      <c r="L303" s="10"/>
      <c r="M303" s="10"/>
      <c r="N303" s="10"/>
      <c r="O303" s="10"/>
      <c r="P303" s="10"/>
      <c r="Q303" s="4"/>
      <c r="R303" s="4"/>
      <c r="S303" s="4"/>
      <c r="T303" s="4"/>
      <c r="U303" s="4"/>
      <c r="V303" s="4"/>
      <c r="W303" s="4"/>
      <c r="X303" s="4"/>
      <c r="Y303" s="4"/>
      <c r="Z303" s="4"/>
      <c r="AA303" s="4"/>
    </row>
    <row r="304" spans="1:27" hidden="1">
      <c r="A304" s="4" t="str">
        <f t="shared" si="15"/>
        <v>00</v>
      </c>
      <c r="B304" s="10"/>
      <c r="C304" s="6" t="str">
        <f>"Ullage =" &amp;BIN2DEC(F304)</f>
        <v>Ullage =0</v>
      </c>
      <c r="D304" s="140"/>
      <c r="E304" s="140"/>
      <c r="F304" s="141" t="str">
        <f t="shared" si="16"/>
        <v>00000000</v>
      </c>
      <c r="G304" s="17">
        <v>73</v>
      </c>
      <c r="H304" s="142" t="s">
        <v>54</v>
      </c>
      <c r="I304" s="141"/>
      <c r="J304" s="10"/>
      <c r="K304" s="10"/>
      <c r="L304" s="10"/>
      <c r="M304" s="10"/>
      <c r="N304" s="10"/>
      <c r="O304" s="10"/>
      <c r="P304" s="10"/>
      <c r="Q304" s="4"/>
      <c r="R304" s="4"/>
      <c r="S304" s="4"/>
      <c r="T304" s="4"/>
      <c r="U304" s="4"/>
      <c r="V304" s="4"/>
      <c r="W304" s="4"/>
      <c r="X304" s="4"/>
      <c r="Y304" s="4"/>
      <c r="Z304" s="4"/>
      <c r="AA304" s="4"/>
    </row>
    <row r="305" spans="1:27" hidden="1">
      <c r="A305" s="4" t="str">
        <f t="shared" si="15"/>
        <v>06</v>
      </c>
      <c r="B305" s="10"/>
      <c r="C305" s="6" t="str">
        <f>"ResCode =" &amp;BIN2DEC(MID(F305,3,4))</f>
        <v>ResCode =1</v>
      </c>
      <c r="D305" s="140"/>
      <c r="E305" s="140"/>
      <c r="F305" s="141" t="str">
        <f t="shared" si="16"/>
        <v>00000110</v>
      </c>
      <c r="G305" s="17">
        <v>74</v>
      </c>
      <c r="H305" s="142" t="s">
        <v>55</v>
      </c>
      <c r="I305" s="141"/>
      <c r="J305" s="10"/>
      <c r="K305" s="10"/>
      <c r="L305" s="10"/>
      <c r="M305" s="10"/>
      <c r="N305" s="10"/>
      <c r="O305" s="10"/>
      <c r="P305" s="10"/>
      <c r="Q305" s="4"/>
      <c r="R305" s="4"/>
      <c r="S305" s="4"/>
      <c r="T305" s="4"/>
      <c r="U305" s="4"/>
      <c r="V305" s="4"/>
      <c r="W305" s="4"/>
      <c r="X305" s="4"/>
      <c r="Y305" s="4"/>
      <c r="Z305" s="4"/>
      <c r="AA305" s="4"/>
    </row>
    <row r="306" spans="1:27" hidden="1">
      <c r="A306" s="4" t="str">
        <f t="shared" si="15"/>
        <v>64</v>
      </c>
      <c r="B306" s="10"/>
      <c r="C306" s="6" t="str">
        <f>"Deg.C " &amp;BIN2DEC(LEFT(F306,7))-30</f>
        <v>Deg.C 20</v>
      </c>
      <c r="D306" s="140"/>
      <c r="E306" s="140"/>
      <c r="F306" s="141" t="str">
        <f t="shared" si="16"/>
        <v>01100100</v>
      </c>
      <c r="G306" s="17">
        <v>75</v>
      </c>
      <c r="H306" s="35" t="s">
        <v>56</v>
      </c>
      <c r="I306" s="141"/>
      <c r="J306" s="10"/>
      <c r="K306" s="10"/>
      <c r="L306" s="10"/>
      <c r="M306" s="10"/>
      <c r="N306" s="10"/>
      <c r="O306" s="10"/>
      <c r="P306" s="10"/>
      <c r="Q306" s="4"/>
      <c r="R306" s="4"/>
      <c r="S306" s="4"/>
      <c r="T306" s="4"/>
      <c r="U306" s="4"/>
      <c r="V306" s="4"/>
      <c r="W306" s="4"/>
      <c r="X306" s="4"/>
      <c r="Y306" s="4"/>
      <c r="Z306" s="4"/>
      <c r="AA306" s="4"/>
    </row>
    <row r="307" spans="1:27" hidden="1">
      <c r="A307" s="4" t="str">
        <f t="shared" si="15"/>
        <v>44</v>
      </c>
      <c r="B307" s="10"/>
      <c r="C307" s="6" t="str">
        <f>"RSSI =" &amp;BIN2DEC(F307)</f>
        <v>RSSI =68</v>
      </c>
      <c r="D307" s="140"/>
      <c r="E307" s="140"/>
      <c r="F307" s="141" t="str">
        <f t="shared" si="16"/>
        <v>01000100</v>
      </c>
      <c r="G307" s="17">
        <v>76</v>
      </c>
      <c r="H307" s="35" t="s">
        <v>57</v>
      </c>
      <c r="I307" s="141"/>
      <c r="J307" s="10"/>
      <c r="K307" s="10"/>
      <c r="L307" s="10"/>
      <c r="M307" s="10"/>
      <c r="N307" s="10"/>
      <c r="O307" s="10"/>
      <c r="P307" s="10"/>
      <c r="Q307" s="4"/>
      <c r="R307" s="4"/>
      <c r="S307" s="4"/>
      <c r="T307" s="4"/>
      <c r="U307" s="4"/>
      <c r="V307" s="4"/>
      <c r="W307" s="4"/>
      <c r="X307" s="4"/>
      <c r="Y307" s="4"/>
      <c r="Z307" s="4"/>
      <c r="AA307" s="4"/>
    </row>
    <row r="308" spans="1:27" hidden="1">
      <c r="A308" s="4" t="str">
        <f t="shared" si="15"/>
        <v>00</v>
      </c>
      <c r="B308" s="10"/>
      <c r="C308" s="152">
        <f>HEX2DEC(A308)</f>
        <v>0</v>
      </c>
      <c r="D308" s="140"/>
      <c r="E308" s="140"/>
      <c r="F308" s="140"/>
      <c r="G308" s="17">
        <v>77</v>
      </c>
      <c r="H308" s="39" t="s">
        <v>58</v>
      </c>
      <c r="I308" s="10"/>
      <c r="J308" s="10"/>
      <c r="K308" s="10"/>
      <c r="L308" s="10"/>
      <c r="M308" s="10"/>
      <c r="N308" s="10"/>
      <c r="O308" s="10"/>
      <c r="P308" s="10"/>
      <c r="Q308" s="4"/>
      <c r="R308" s="4"/>
      <c r="S308" s="4"/>
      <c r="T308" s="4"/>
      <c r="U308" s="4"/>
      <c r="V308" s="4"/>
      <c r="W308" s="4"/>
      <c r="X308" s="4"/>
      <c r="Y308" s="4"/>
      <c r="Z308" s="4"/>
      <c r="AA308" s="4"/>
    </row>
    <row r="309" spans="1:27" hidden="1">
      <c r="A309" s="4" t="str">
        <f t="shared" si="15"/>
        <v>07</v>
      </c>
      <c r="B309" s="10"/>
      <c r="C309" s="6"/>
      <c r="D309" s="38"/>
      <c r="E309" s="38"/>
      <c r="F309" s="38"/>
      <c r="G309" s="17">
        <v>78</v>
      </c>
      <c r="H309" s="35" t="s">
        <v>59</v>
      </c>
      <c r="I309" s="10"/>
      <c r="J309" s="10"/>
      <c r="K309" s="10"/>
      <c r="L309" s="10"/>
      <c r="M309" s="10"/>
      <c r="N309" s="10"/>
      <c r="O309" s="10"/>
      <c r="P309" s="10"/>
      <c r="Q309" s="4"/>
      <c r="R309" s="4"/>
      <c r="S309" s="4"/>
      <c r="T309" s="4"/>
      <c r="U309" s="4"/>
      <c r="V309" s="4"/>
      <c r="W309" s="4"/>
      <c r="X309" s="4"/>
      <c r="Y309" s="4"/>
      <c r="Z309" s="4"/>
      <c r="AA309" s="4"/>
    </row>
    <row r="310" spans="1:27" hidden="1">
      <c r="A310" s="4" t="str">
        <f t="shared" si="15"/>
        <v>66</v>
      </c>
      <c r="B310" s="10"/>
      <c r="C310" s="6" t="str">
        <f>HEX2DEC(A311) &amp;"/"&amp;HEX2DEC(A310)&amp;"/"&amp;HEX2DEC(A309)</f>
        <v>84/102/7</v>
      </c>
      <c r="D310" s="38"/>
      <c r="E310" s="38"/>
      <c r="F310" s="38"/>
      <c r="G310" s="17">
        <v>79</v>
      </c>
      <c r="H310" s="35" t="s">
        <v>60</v>
      </c>
      <c r="I310" s="10"/>
      <c r="J310" s="10"/>
      <c r="K310" s="10"/>
      <c r="L310" s="10"/>
      <c r="M310" s="10"/>
      <c r="N310" s="10"/>
      <c r="O310" s="10"/>
      <c r="P310" s="10"/>
      <c r="Q310" s="4"/>
      <c r="R310" s="4"/>
      <c r="S310" s="4"/>
      <c r="T310" s="4"/>
      <c r="U310" s="4"/>
      <c r="V310" s="4"/>
      <c r="W310" s="4"/>
      <c r="X310" s="4"/>
      <c r="Y310" s="4"/>
      <c r="Z310" s="4"/>
      <c r="AA310" s="4"/>
    </row>
    <row r="311" spans="1:27" hidden="1">
      <c r="A311" s="4" t="str">
        <f t="shared" si="15"/>
        <v>54</v>
      </c>
      <c r="B311" s="10"/>
      <c r="C311" s="6"/>
      <c r="D311" s="38"/>
      <c r="E311" s="38"/>
      <c r="F311" s="38"/>
      <c r="G311" s="17">
        <v>80</v>
      </c>
      <c r="H311" s="35" t="s">
        <v>61</v>
      </c>
      <c r="I311" s="10"/>
      <c r="J311" s="10"/>
      <c r="K311" s="10"/>
      <c r="L311" s="10"/>
      <c r="M311" s="10"/>
      <c r="N311" s="10"/>
      <c r="O311" s="10"/>
      <c r="P311" s="10"/>
      <c r="Q311" s="4"/>
      <c r="R311" s="4"/>
      <c r="S311" s="4"/>
      <c r="T311" s="4"/>
      <c r="U311" s="4"/>
      <c r="V311" s="4"/>
      <c r="W311" s="4"/>
      <c r="X311" s="4"/>
      <c r="Y311" s="4"/>
      <c r="Z311" s="4"/>
      <c r="AA311" s="4"/>
    </row>
    <row r="312" spans="1:27" hidden="1">
      <c r="A312" s="4" t="str">
        <f t="shared" si="15"/>
        <v>15</v>
      </c>
      <c r="B312" s="10"/>
      <c r="C312" s="6"/>
      <c r="D312" s="38"/>
      <c r="E312" s="38"/>
      <c r="F312" s="38"/>
      <c r="G312" s="17">
        <v>81</v>
      </c>
      <c r="H312" s="35" t="s">
        <v>62</v>
      </c>
      <c r="I312" s="10"/>
      <c r="J312" s="10"/>
      <c r="K312" s="10"/>
      <c r="L312" s="10"/>
      <c r="M312" s="10"/>
      <c r="N312" s="10"/>
      <c r="O312" s="10"/>
      <c r="P312" s="10"/>
      <c r="Q312" s="4"/>
      <c r="R312" s="4"/>
      <c r="S312" s="4"/>
      <c r="T312" s="4"/>
      <c r="U312" s="4"/>
      <c r="V312" s="4"/>
      <c r="W312" s="4"/>
      <c r="X312" s="4"/>
      <c r="Y312" s="4"/>
      <c r="Z312" s="4"/>
      <c r="AA312" s="4"/>
    </row>
    <row r="313" spans="1:27" hidden="1">
      <c r="A313" s="4" t="str">
        <f t="shared" ref="A313:A346" si="17">MID($H$1,$G$9+2*G313,2)</f>
        <v>07</v>
      </c>
      <c r="B313" s="10"/>
      <c r="C313" s="8" t="str">
        <f>HEX2DEC(A312) &amp;":"&amp;HEX2DEC(A313)&amp;":"&amp;HEX2DEC(A314)</f>
        <v>21:7:104</v>
      </c>
      <c r="D313" s="38"/>
      <c r="E313" s="38"/>
      <c r="F313" s="38"/>
      <c r="G313" s="17">
        <v>82</v>
      </c>
      <c r="H313" s="35" t="s">
        <v>63</v>
      </c>
      <c r="I313" s="10"/>
      <c r="J313" s="10"/>
      <c r="K313" s="10"/>
      <c r="L313" s="10"/>
      <c r="M313" s="10"/>
      <c r="N313" s="10"/>
      <c r="O313" s="10"/>
      <c r="P313" s="10"/>
      <c r="Q313" s="4"/>
      <c r="R313" s="4"/>
      <c r="S313" s="4"/>
      <c r="T313" s="4"/>
      <c r="U313" s="4"/>
      <c r="V313" s="4"/>
      <c r="W313" s="4"/>
      <c r="X313" s="4"/>
      <c r="Y313" s="4"/>
      <c r="Z313" s="4"/>
      <c r="AA313" s="4"/>
    </row>
    <row r="314" spans="1:27" hidden="1">
      <c r="A314" s="4" t="str">
        <f t="shared" si="17"/>
        <v>68</v>
      </c>
      <c r="B314" s="10"/>
      <c r="C314" s="6"/>
      <c r="D314" s="38"/>
      <c r="E314" s="38"/>
      <c r="F314" s="38"/>
      <c r="G314" s="17">
        <v>83</v>
      </c>
      <c r="H314" s="35" t="s">
        <v>64</v>
      </c>
      <c r="I314" s="10"/>
      <c r="J314" s="10"/>
      <c r="K314" s="10"/>
      <c r="L314" s="10"/>
      <c r="M314" s="10"/>
      <c r="N314" s="10"/>
      <c r="O314" s="10"/>
      <c r="P314" s="10"/>
      <c r="Q314" s="4"/>
      <c r="R314" s="4"/>
      <c r="S314" s="4"/>
      <c r="T314" s="4"/>
      <c r="U314" s="4"/>
      <c r="V314" s="4"/>
      <c r="W314" s="4"/>
      <c r="X314" s="4"/>
      <c r="Y314" s="4"/>
      <c r="Z314" s="4"/>
      <c r="AA314" s="4"/>
    </row>
    <row r="315" spans="1:27" hidden="1">
      <c r="A315" s="4" t="str">
        <f t="shared" si="17"/>
        <v>54</v>
      </c>
      <c r="B315" s="10"/>
      <c r="C315" s="6"/>
      <c r="D315" s="38"/>
      <c r="E315" s="38"/>
      <c r="F315" s="38"/>
      <c r="G315" s="17">
        <v>84</v>
      </c>
      <c r="H315" s="35" t="s">
        <v>65</v>
      </c>
      <c r="I315" s="10"/>
      <c r="J315" s="10"/>
      <c r="K315" s="10"/>
      <c r="L315" s="10"/>
      <c r="M315" s="10"/>
      <c r="N315" s="10"/>
      <c r="O315" s="10"/>
      <c r="P315" s="10"/>
      <c r="Q315" s="4"/>
      <c r="R315" s="4"/>
      <c r="S315" s="4"/>
      <c r="T315" s="4"/>
      <c r="U315" s="4"/>
      <c r="V315" s="4"/>
      <c r="W315" s="4"/>
      <c r="X315" s="4"/>
      <c r="Y315" s="4"/>
      <c r="Z315" s="4"/>
      <c r="AA315" s="4"/>
    </row>
    <row r="316" spans="1:27" hidden="1">
      <c r="A316" s="4" t="str">
        <f t="shared" si="17"/>
        <v>15</v>
      </c>
      <c r="B316" s="10"/>
      <c r="C316" s="5"/>
      <c r="D316" s="38"/>
      <c r="E316" s="38"/>
      <c r="F316" s="38"/>
      <c r="G316" s="17">
        <v>85</v>
      </c>
      <c r="H316" s="50" t="s">
        <v>245</v>
      </c>
      <c r="I316" s="10"/>
      <c r="J316" s="10"/>
      <c r="K316" s="10"/>
      <c r="L316" s="10"/>
      <c r="M316" s="10"/>
      <c r="N316" s="10"/>
      <c r="O316" s="10"/>
      <c r="P316" s="10"/>
      <c r="Q316" s="4"/>
      <c r="R316" s="4"/>
      <c r="S316" s="4"/>
      <c r="T316" s="4"/>
      <c r="U316" s="4"/>
      <c r="V316" s="4"/>
      <c r="W316" s="4"/>
      <c r="X316" s="4"/>
      <c r="Y316" s="4"/>
      <c r="Z316" s="4"/>
      <c r="AA316" s="4"/>
    </row>
    <row r="317" spans="1:27" hidden="1">
      <c r="A317" s="4" t="str">
        <f t="shared" si="17"/>
        <v>07</v>
      </c>
      <c r="B317" s="10"/>
      <c r="C317" s="6">
        <f>HEX2DEC(A316) * 256 +HEX2DEC( A317)</f>
        <v>5383</v>
      </c>
      <c r="D317" s="38"/>
      <c r="E317" s="38"/>
      <c r="F317" s="38"/>
      <c r="G317" s="17">
        <v>86</v>
      </c>
      <c r="H317" s="51"/>
      <c r="I317" s="10"/>
      <c r="J317" s="10"/>
      <c r="K317" s="10"/>
      <c r="L317" s="10"/>
      <c r="M317" s="10"/>
      <c r="N317" s="10"/>
      <c r="O317" s="10"/>
      <c r="P317" s="10"/>
      <c r="Q317" s="4"/>
      <c r="R317" s="4"/>
      <c r="S317" s="4"/>
      <c r="T317" s="4"/>
      <c r="U317" s="4"/>
      <c r="V317" s="4"/>
      <c r="W317" s="4"/>
      <c r="X317" s="4"/>
      <c r="Y317" s="4"/>
      <c r="Z317" s="4"/>
      <c r="AA317" s="4"/>
    </row>
    <row r="318" spans="1:27" hidden="1">
      <c r="A318" s="4" t="str">
        <f t="shared" si="17"/>
        <v>68</v>
      </c>
      <c r="B318" s="10"/>
      <c r="C318" s="5"/>
      <c r="D318" s="38"/>
      <c r="E318" s="38"/>
      <c r="F318" s="38"/>
      <c r="G318" s="17">
        <v>87</v>
      </c>
      <c r="H318" s="52" t="s">
        <v>383</v>
      </c>
      <c r="I318" s="10"/>
      <c r="J318" s="10"/>
      <c r="K318" s="10"/>
      <c r="L318" s="10"/>
      <c r="M318" s="10"/>
      <c r="N318" s="10"/>
      <c r="O318" s="10"/>
      <c r="P318" s="10"/>
      <c r="Q318" s="4"/>
      <c r="R318" s="4"/>
      <c r="S318" s="4"/>
      <c r="T318" s="4"/>
      <c r="U318" s="4"/>
      <c r="V318" s="4"/>
      <c r="W318" s="4"/>
      <c r="X318" s="4"/>
      <c r="Y318" s="4"/>
      <c r="Z318" s="4"/>
      <c r="AA318" s="4"/>
    </row>
    <row r="319" spans="1:27" hidden="1">
      <c r="A319" s="4" t="str">
        <f t="shared" si="17"/>
        <v>54</v>
      </c>
      <c r="B319" s="10"/>
      <c r="C319" s="6">
        <f>HEX2DEC(A318) * 256 +HEX2DEC( A319)</f>
        <v>26708</v>
      </c>
      <c r="D319" s="38"/>
      <c r="E319" s="38"/>
      <c r="F319" s="38"/>
      <c r="G319" s="17">
        <v>88</v>
      </c>
      <c r="H319" s="53"/>
      <c r="I319" s="10"/>
      <c r="J319" s="10"/>
      <c r="K319" s="10"/>
      <c r="L319" s="10"/>
      <c r="M319" s="10"/>
      <c r="N319" s="10"/>
      <c r="O319" s="10"/>
      <c r="P319" s="10"/>
      <c r="Q319" s="4"/>
      <c r="R319" s="4"/>
      <c r="S319" s="4"/>
      <c r="T319" s="4"/>
      <c r="U319" s="4"/>
      <c r="V319" s="4"/>
      <c r="W319" s="4"/>
      <c r="X319" s="4"/>
      <c r="Y319" s="4"/>
      <c r="Z319" s="4"/>
      <c r="AA319" s="4"/>
    </row>
    <row r="320" spans="1:27" hidden="1">
      <c r="A320" s="4" t="str">
        <f t="shared" si="17"/>
        <v>15</v>
      </c>
      <c r="B320" s="10"/>
      <c r="C320" s="7"/>
      <c r="D320" s="38"/>
      <c r="E320" s="38"/>
      <c r="F320" s="38"/>
      <c r="G320" s="17">
        <v>89</v>
      </c>
      <c r="H320" s="52" t="s">
        <v>66</v>
      </c>
      <c r="I320" s="10"/>
      <c r="J320" s="10"/>
      <c r="K320" s="10"/>
      <c r="L320" s="10"/>
      <c r="M320" s="10"/>
      <c r="N320" s="10"/>
      <c r="O320" s="10"/>
      <c r="P320" s="10"/>
      <c r="Q320" s="4"/>
      <c r="R320" s="4"/>
      <c r="S320" s="4"/>
      <c r="T320" s="4"/>
      <c r="U320" s="4"/>
      <c r="V320" s="4"/>
      <c r="W320" s="4"/>
      <c r="X320" s="4"/>
      <c r="Y320" s="4"/>
      <c r="Z320" s="4"/>
      <c r="AA320" s="4"/>
    </row>
    <row r="321" spans="1:27" hidden="1">
      <c r="A321" s="4" t="str">
        <f t="shared" si="17"/>
        <v>0a</v>
      </c>
      <c r="B321" s="10"/>
      <c r="C321" s="5"/>
      <c r="D321" s="38"/>
      <c r="E321" s="38"/>
      <c r="F321" s="38"/>
      <c r="G321" s="17">
        <v>90</v>
      </c>
      <c r="H321" s="53"/>
      <c r="I321" s="10"/>
      <c r="J321" s="10"/>
      <c r="K321" s="10"/>
      <c r="L321" s="10"/>
      <c r="M321" s="10"/>
      <c r="N321" s="10"/>
      <c r="O321" s="10"/>
      <c r="P321" s="10"/>
      <c r="Q321" s="4"/>
      <c r="R321" s="4"/>
      <c r="S321" s="4"/>
      <c r="T321" s="4"/>
      <c r="U321" s="4"/>
      <c r="V321" s="4"/>
      <c r="W321" s="4"/>
      <c r="X321" s="4"/>
      <c r="Y321" s="4"/>
      <c r="Z321" s="4"/>
      <c r="AA321" s="4"/>
    </row>
    <row r="322" spans="1:27" hidden="1">
      <c r="A322" s="4" t="str">
        <f t="shared" si="17"/>
        <v>6a</v>
      </c>
      <c r="B322" s="10"/>
      <c r="C322" s="5"/>
      <c r="D322" s="38"/>
      <c r="E322" s="38"/>
      <c r="F322" s="38"/>
      <c r="G322" s="17">
        <v>91</v>
      </c>
      <c r="H322" s="52" t="s">
        <v>67</v>
      </c>
      <c r="I322" s="10"/>
      <c r="J322" s="10"/>
      <c r="K322" s="10"/>
      <c r="L322" s="10"/>
      <c r="M322" s="10"/>
      <c r="N322" s="10"/>
      <c r="O322" s="10"/>
      <c r="P322" s="10"/>
      <c r="Q322" s="4"/>
      <c r="R322" s="4"/>
      <c r="S322" s="4"/>
      <c r="T322" s="4"/>
      <c r="U322" s="4"/>
      <c r="V322" s="4"/>
      <c r="W322" s="4"/>
      <c r="X322" s="4"/>
      <c r="Y322" s="4"/>
      <c r="Z322" s="4"/>
      <c r="AA322" s="4"/>
    </row>
    <row r="323" spans="1:27" hidden="1">
      <c r="A323" s="4" t="str">
        <f t="shared" si="17"/>
        <v>4c</v>
      </c>
      <c r="B323" s="10"/>
      <c r="C323" s="5"/>
      <c r="D323" s="38"/>
      <c r="E323" s="38"/>
      <c r="F323" s="38"/>
      <c r="G323" s="17">
        <v>92</v>
      </c>
      <c r="H323" s="53"/>
      <c r="I323" s="10"/>
      <c r="J323" s="10"/>
      <c r="K323" s="10"/>
      <c r="L323" s="10"/>
      <c r="M323" s="10"/>
      <c r="N323" s="10"/>
      <c r="O323" s="10"/>
      <c r="P323" s="10"/>
      <c r="Q323" s="4"/>
      <c r="R323" s="4"/>
      <c r="S323" s="4"/>
      <c r="T323" s="4"/>
      <c r="U323" s="4"/>
      <c r="V323" s="4"/>
      <c r="W323" s="4"/>
      <c r="X323" s="4"/>
      <c r="Y323" s="4"/>
      <c r="Z323" s="4"/>
      <c r="AA323" s="4"/>
    </row>
    <row r="324" spans="1:27" hidden="1">
      <c r="A324" s="4" t="str">
        <f t="shared" si="17"/>
        <v>24</v>
      </c>
      <c r="B324" s="10"/>
      <c r="C324" s="5"/>
      <c r="D324" s="38"/>
      <c r="E324" s="38"/>
      <c r="F324" s="38"/>
      <c r="G324" s="17">
        <v>93</v>
      </c>
      <c r="H324" s="35" t="s">
        <v>68</v>
      </c>
      <c r="I324" s="10"/>
      <c r="J324" s="10"/>
      <c r="K324" s="10"/>
      <c r="L324" s="10"/>
      <c r="M324" s="10"/>
      <c r="N324" s="10"/>
      <c r="O324" s="10"/>
      <c r="P324" s="10"/>
      <c r="Q324" s="4"/>
      <c r="R324" s="4"/>
      <c r="S324" s="4"/>
      <c r="T324" s="4"/>
      <c r="U324" s="4"/>
      <c r="V324" s="4"/>
      <c r="W324" s="4"/>
      <c r="X324" s="4"/>
      <c r="Y324" s="4"/>
      <c r="Z324" s="4"/>
      <c r="AA324" s="4"/>
    </row>
    <row r="325" spans="1:27" hidden="1">
      <c r="A325" s="4" t="str">
        <f t="shared" si="17"/>
        <v>04</v>
      </c>
      <c r="B325" s="10"/>
      <c r="C325" s="5"/>
      <c r="D325" s="38"/>
      <c r="E325" s="38"/>
      <c r="F325" s="38"/>
      <c r="G325" s="17">
        <v>94</v>
      </c>
      <c r="H325" s="35" t="s">
        <v>69</v>
      </c>
      <c r="I325" s="10"/>
      <c r="J325" s="10"/>
      <c r="K325" s="10"/>
      <c r="L325" s="10"/>
      <c r="M325" s="10"/>
      <c r="N325" s="10"/>
      <c r="O325" s="10"/>
      <c r="P325" s="10"/>
      <c r="Q325" s="4"/>
      <c r="R325" s="4"/>
      <c r="S325" s="4"/>
      <c r="T325" s="4"/>
      <c r="U325" s="4"/>
      <c r="V325" s="4"/>
      <c r="W325" s="4"/>
      <c r="X325" s="4"/>
      <c r="Y325" s="4"/>
      <c r="Z325" s="4"/>
      <c r="AA325" s="4"/>
    </row>
    <row r="326" spans="1:27" hidden="1">
      <c r="A326" s="4" t="str">
        <f t="shared" si="17"/>
        <v>6a</v>
      </c>
      <c r="B326" s="10"/>
      <c r="C326" s="5" t="str">
        <f>HEX2BIN(A326,8)</f>
        <v>01101010</v>
      </c>
      <c r="D326" s="38"/>
      <c r="E326" s="38"/>
      <c r="F326" s="38"/>
      <c r="G326" s="17">
        <v>95</v>
      </c>
      <c r="H326" s="35" t="s">
        <v>70</v>
      </c>
      <c r="I326" s="10"/>
      <c r="J326" s="10"/>
      <c r="K326" s="10"/>
      <c r="L326" s="10"/>
      <c r="M326" s="10"/>
      <c r="N326" s="10"/>
      <c r="O326" s="10"/>
      <c r="P326" s="10"/>
      <c r="Q326" s="4"/>
      <c r="R326" s="4"/>
      <c r="S326" s="4"/>
      <c r="T326" s="4"/>
      <c r="U326" s="4"/>
      <c r="V326" s="4"/>
      <c r="W326" s="4"/>
      <c r="X326" s="4"/>
      <c r="Y326" s="4"/>
      <c r="Z326" s="4"/>
      <c r="AA326" s="4"/>
    </row>
    <row r="327" spans="1:27" hidden="1">
      <c r="A327" s="4" t="str">
        <f t="shared" si="17"/>
        <v>e8</v>
      </c>
      <c r="B327" s="10"/>
      <c r="C327" s="5"/>
      <c r="D327" s="38"/>
      <c r="E327" s="38"/>
      <c r="F327" s="38"/>
      <c r="G327" s="17">
        <v>96</v>
      </c>
      <c r="H327" s="35" t="s">
        <v>71</v>
      </c>
      <c r="I327" s="10"/>
      <c r="J327" s="10"/>
      <c r="K327" s="10"/>
      <c r="L327" s="10"/>
      <c r="M327" s="10"/>
      <c r="N327" s="10"/>
      <c r="O327" s="10"/>
      <c r="P327" s="10"/>
      <c r="Q327" s="4"/>
      <c r="R327" s="4"/>
      <c r="S327" s="4"/>
      <c r="T327" s="4"/>
      <c r="U327" s="4"/>
      <c r="V327" s="4"/>
      <c r="W327" s="4"/>
      <c r="X327" s="4"/>
      <c r="Y327" s="4"/>
      <c r="Z327" s="4"/>
      <c r="AA327" s="4"/>
    </row>
    <row r="328" spans="1:27" hidden="1">
      <c r="A328" s="4" t="str">
        <f t="shared" si="17"/>
        <v>64</v>
      </c>
      <c r="B328" s="10"/>
      <c r="C328" s="5" t="str">
        <f>HEX2DEC(A329) &amp;":"&amp;HEX2DEC(A328)&amp;":"&amp;HEX2DEC(A327)</f>
        <v>9:100:232</v>
      </c>
      <c r="D328" s="38"/>
      <c r="E328" s="38"/>
      <c r="F328" s="38"/>
      <c r="G328" s="17">
        <v>97</v>
      </c>
      <c r="H328" s="35" t="s">
        <v>72</v>
      </c>
      <c r="I328" s="10"/>
      <c r="J328" s="10"/>
      <c r="K328" s="10"/>
      <c r="L328" s="10"/>
      <c r="M328" s="10"/>
      <c r="N328" s="10"/>
      <c r="O328" s="10"/>
      <c r="P328" s="10"/>
      <c r="Q328" s="4"/>
      <c r="R328" s="4"/>
      <c r="S328" s="4"/>
      <c r="T328" s="4"/>
      <c r="U328" s="4"/>
      <c r="V328" s="4"/>
      <c r="W328" s="4"/>
      <c r="X328" s="4"/>
      <c r="Y328" s="4"/>
      <c r="Z328" s="4"/>
      <c r="AA328" s="4"/>
    </row>
    <row r="329" spans="1:27" hidden="1">
      <c r="A329" s="4" t="str">
        <f t="shared" si="17"/>
        <v>09</v>
      </c>
      <c r="B329" s="10"/>
      <c r="C329" s="5"/>
      <c r="D329" s="38"/>
      <c r="E329" s="38"/>
      <c r="F329" s="38"/>
      <c r="G329" s="17">
        <v>98</v>
      </c>
      <c r="H329" s="35" t="s">
        <v>73</v>
      </c>
      <c r="I329" s="10"/>
      <c r="J329" s="10"/>
      <c r="K329" s="10"/>
      <c r="L329" s="10"/>
      <c r="M329" s="10"/>
      <c r="N329" s="10"/>
      <c r="O329" s="10"/>
      <c r="P329" s="10"/>
      <c r="Q329" s="4"/>
      <c r="R329" s="4"/>
      <c r="S329" s="4"/>
      <c r="T329" s="4"/>
      <c r="U329" s="4"/>
      <c r="V329" s="4"/>
      <c r="W329" s="4"/>
      <c r="X329" s="4"/>
      <c r="Y329" s="4"/>
      <c r="Z329" s="4"/>
      <c r="AA329" s="4"/>
    </row>
    <row r="330" spans="1:27" hidden="1">
      <c r="A330" s="4" t="str">
        <f t="shared" si="17"/>
        <v>6c</v>
      </c>
      <c r="B330" s="10"/>
      <c r="C330" s="6">
        <f>HEX2DEC(A330)</f>
        <v>108</v>
      </c>
      <c r="D330" s="38"/>
      <c r="E330" s="38"/>
      <c r="F330" s="38"/>
      <c r="G330" s="17">
        <v>99</v>
      </c>
      <c r="H330" s="35" t="s">
        <v>74</v>
      </c>
      <c r="I330" s="10"/>
      <c r="J330" s="10"/>
      <c r="K330" s="10"/>
      <c r="L330" s="10"/>
      <c r="M330" s="10"/>
      <c r="N330" s="10"/>
      <c r="O330" s="10"/>
      <c r="P330" s="10"/>
      <c r="Q330" s="4"/>
      <c r="R330" s="4"/>
      <c r="S330" s="4"/>
      <c r="T330" s="4"/>
      <c r="U330" s="4"/>
      <c r="V330" s="4"/>
      <c r="W330" s="4"/>
      <c r="X330" s="4"/>
      <c r="Y330" s="4"/>
      <c r="Z330" s="4"/>
      <c r="AA330" s="4"/>
    </row>
    <row r="331" spans="1:27" hidden="1">
      <c r="A331" s="4" t="str">
        <f t="shared" si="17"/>
        <v>54</v>
      </c>
      <c r="B331" s="10"/>
      <c r="C331" s="5"/>
      <c r="D331" s="38"/>
      <c r="E331" s="38"/>
      <c r="F331" s="38"/>
      <c r="G331" s="17">
        <v>100</v>
      </c>
      <c r="H331" s="35" t="s">
        <v>75</v>
      </c>
      <c r="I331" s="10"/>
      <c r="J331" s="10"/>
      <c r="K331" s="10"/>
      <c r="L331" s="10"/>
      <c r="M331" s="10"/>
      <c r="N331" s="10"/>
      <c r="O331" s="10"/>
      <c r="P331" s="10"/>
      <c r="Q331" s="4"/>
      <c r="R331" s="4"/>
      <c r="S331" s="4"/>
      <c r="T331" s="4"/>
      <c r="U331" s="4"/>
      <c r="V331" s="4"/>
      <c r="W331" s="4"/>
      <c r="X331" s="4"/>
      <c r="Y331" s="4"/>
      <c r="Z331" s="4"/>
      <c r="AA331" s="4"/>
    </row>
    <row r="332" spans="1:27" hidden="1">
      <c r="A332" s="4" t="str">
        <f t="shared" si="17"/>
        <v>13</v>
      </c>
      <c r="B332" s="10"/>
      <c r="C332" s="5"/>
      <c r="D332" s="38"/>
      <c r="E332" s="38"/>
      <c r="F332" s="38"/>
      <c r="G332" s="17">
        <v>101</v>
      </c>
      <c r="H332" s="50" t="s">
        <v>76</v>
      </c>
      <c r="I332" s="10"/>
      <c r="J332" s="10"/>
      <c r="K332" s="10"/>
      <c r="L332" s="10"/>
      <c r="M332" s="10"/>
      <c r="N332" s="10"/>
      <c r="O332" s="10"/>
      <c r="P332" s="10"/>
      <c r="Q332" s="4"/>
      <c r="R332" s="4"/>
      <c r="S332" s="4"/>
      <c r="T332" s="4"/>
      <c r="U332" s="4"/>
      <c r="V332" s="4"/>
      <c r="W332" s="4"/>
      <c r="X332" s="4"/>
      <c r="Y332" s="4"/>
      <c r="Z332" s="4"/>
      <c r="AA332" s="4"/>
    </row>
    <row r="333" spans="1:27" hidden="1">
      <c r="A333" s="4" t="str">
        <f t="shared" si="17"/>
        <v>0a</v>
      </c>
      <c r="B333" s="10"/>
      <c r="C333" s="6">
        <f>HEX2DEC(A332) *256 +HEX2DEC(A333)</f>
        <v>4874</v>
      </c>
      <c r="D333" s="38"/>
      <c r="E333" s="38"/>
      <c r="F333" s="38"/>
      <c r="G333" s="17">
        <v>102</v>
      </c>
      <c r="H333" s="51"/>
      <c r="I333" s="10"/>
      <c r="J333" s="10"/>
      <c r="K333" s="10"/>
      <c r="L333" s="10"/>
      <c r="M333" s="10"/>
      <c r="N333" s="10"/>
      <c r="O333" s="10"/>
      <c r="P333" s="10"/>
      <c r="Q333" s="4"/>
      <c r="R333" s="4"/>
      <c r="S333" s="4"/>
      <c r="T333" s="4"/>
      <c r="U333" s="4"/>
      <c r="V333" s="4"/>
      <c r="W333" s="4"/>
      <c r="X333" s="4"/>
      <c r="Y333" s="4"/>
      <c r="Z333" s="4"/>
      <c r="AA333" s="4"/>
    </row>
    <row r="334" spans="1:27" hidden="1">
      <c r="A334" s="4" t="str">
        <f t="shared" si="17"/>
        <v>66</v>
      </c>
      <c r="B334" s="10"/>
      <c r="C334" s="5" t="str">
        <f>HEX2BIN(A334,8)</f>
        <v>01100110</v>
      </c>
      <c r="D334" s="38"/>
      <c r="E334" s="38"/>
      <c r="F334" s="38"/>
      <c r="G334" s="17">
        <v>103</v>
      </c>
      <c r="H334" s="35" t="s">
        <v>77</v>
      </c>
      <c r="I334" s="10"/>
      <c r="J334" s="10"/>
      <c r="K334" s="10"/>
      <c r="L334" s="10"/>
      <c r="M334" s="10"/>
      <c r="N334" s="10"/>
      <c r="O334" s="10"/>
      <c r="P334" s="10"/>
      <c r="Q334" s="4"/>
      <c r="R334" s="4"/>
      <c r="S334" s="4"/>
      <c r="T334" s="4"/>
      <c r="U334" s="4"/>
      <c r="V334" s="4"/>
      <c r="W334" s="4"/>
      <c r="X334" s="4"/>
      <c r="Y334" s="4"/>
      <c r="Z334" s="4"/>
      <c r="AA334" s="4"/>
    </row>
    <row r="335" spans="1:27" hidden="1">
      <c r="A335" s="4" t="str">
        <f t="shared" si="17"/>
        <v>4c</v>
      </c>
      <c r="B335" s="10"/>
      <c r="C335" s="5" t="str">
        <f>HEX2BIN(A335,8)</f>
        <v>01001100</v>
      </c>
      <c r="D335" s="38"/>
      <c r="E335" s="38"/>
      <c r="F335" s="38"/>
      <c r="G335" s="17">
        <v>104</v>
      </c>
      <c r="H335" s="35" t="s">
        <v>78</v>
      </c>
      <c r="I335" s="10"/>
      <c r="J335" s="10"/>
      <c r="K335" s="10"/>
      <c r="L335" s="10"/>
      <c r="M335" s="10"/>
      <c r="N335" s="10"/>
      <c r="O335" s="10"/>
      <c r="P335" s="10"/>
      <c r="Q335" s="4"/>
      <c r="R335" s="4"/>
      <c r="S335" s="4"/>
      <c r="T335" s="4"/>
      <c r="U335" s="4"/>
      <c r="V335" s="4"/>
      <c r="W335" s="4"/>
      <c r="X335" s="4"/>
      <c r="Y335" s="4"/>
      <c r="Z335" s="4"/>
      <c r="AA335" s="4"/>
    </row>
    <row r="336" spans="1:27" hidden="1">
      <c r="A336" s="4" t="str">
        <f t="shared" si="17"/>
        <v>24</v>
      </c>
      <c r="B336" s="10"/>
      <c r="C336" s="6">
        <f>HEX2DEC(A336)</f>
        <v>36</v>
      </c>
      <c r="D336" s="38"/>
      <c r="E336" s="38"/>
      <c r="F336" s="38"/>
      <c r="G336" s="17">
        <v>105</v>
      </c>
      <c r="H336" s="39" t="s">
        <v>79</v>
      </c>
      <c r="I336" s="10"/>
      <c r="J336" s="10"/>
      <c r="K336" s="10"/>
      <c r="L336" s="10"/>
      <c r="M336" s="10"/>
      <c r="N336" s="10"/>
      <c r="O336" s="10"/>
      <c r="P336" s="10"/>
      <c r="Q336" s="4"/>
      <c r="R336" s="4"/>
      <c r="S336" s="4"/>
      <c r="T336" s="4"/>
      <c r="U336" s="4"/>
      <c r="V336" s="4"/>
      <c r="W336" s="4"/>
      <c r="X336" s="4"/>
      <c r="Y336" s="4"/>
      <c r="Z336" s="4"/>
      <c r="AA336" s="4"/>
    </row>
    <row r="337" spans="1:27" hidden="1">
      <c r="A337" s="4" t="str">
        <f t="shared" si="17"/>
        <v>0a</v>
      </c>
      <c r="B337" s="10"/>
      <c r="C337" s="5" t="str">
        <f>HEX2BIN(A337,8)</f>
        <v>00001010</v>
      </c>
      <c r="D337" s="38"/>
      <c r="E337" s="38"/>
      <c r="F337" s="38"/>
      <c r="G337" s="17">
        <v>106</v>
      </c>
      <c r="H337" s="35" t="s">
        <v>80</v>
      </c>
      <c r="I337" s="10"/>
      <c r="J337" s="10"/>
      <c r="K337" s="10"/>
      <c r="L337" s="10"/>
      <c r="M337" s="10"/>
      <c r="N337" s="10"/>
      <c r="O337" s="10"/>
      <c r="P337" s="10"/>
      <c r="Q337" s="4"/>
      <c r="R337" s="4"/>
      <c r="S337" s="4"/>
      <c r="T337" s="4"/>
      <c r="U337" s="4"/>
      <c r="V337" s="4"/>
      <c r="W337" s="4"/>
      <c r="X337" s="4"/>
      <c r="Y337" s="4"/>
      <c r="Z337" s="4"/>
      <c r="AA337" s="4"/>
    </row>
    <row r="338" spans="1:27" hidden="1">
      <c r="A338" s="4" t="str">
        <f t="shared" si="17"/>
        <v>66</v>
      </c>
      <c r="B338" s="10"/>
      <c r="C338" s="6">
        <f>HEX2DEC(A338)</f>
        <v>102</v>
      </c>
      <c r="D338" s="38"/>
      <c r="E338" s="38"/>
      <c r="F338" s="38"/>
      <c r="G338" s="17">
        <v>107</v>
      </c>
      <c r="H338" s="39" t="s">
        <v>226</v>
      </c>
      <c r="I338" s="10"/>
      <c r="J338" s="10"/>
      <c r="K338" s="10"/>
      <c r="L338" s="10"/>
      <c r="M338" s="10"/>
      <c r="N338" s="10"/>
      <c r="O338" s="10"/>
      <c r="P338" s="10"/>
      <c r="Q338" s="4"/>
      <c r="R338" s="4"/>
      <c r="S338" s="4"/>
      <c r="T338" s="4"/>
      <c r="U338" s="4"/>
      <c r="V338" s="4"/>
      <c r="W338" s="4"/>
      <c r="X338" s="4"/>
      <c r="Y338" s="4"/>
      <c r="Z338" s="4"/>
      <c r="AA338" s="4"/>
    </row>
    <row r="339" spans="1:27" hidden="1">
      <c r="A339" s="4" t="str">
        <f t="shared" si="17"/>
        <v>4c</v>
      </c>
      <c r="B339" s="10"/>
      <c r="C339" s="6">
        <f>HEX2DEC(A339)</f>
        <v>76</v>
      </c>
      <c r="D339" s="38"/>
      <c r="E339" s="38"/>
      <c r="F339" s="38"/>
      <c r="G339" s="17">
        <v>108</v>
      </c>
      <c r="H339" s="39" t="s">
        <v>81</v>
      </c>
      <c r="I339" s="10"/>
      <c r="J339" s="10"/>
      <c r="K339" s="10"/>
      <c r="L339" s="10"/>
      <c r="M339" s="10"/>
      <c r="N339" s="10"/>
      <c r="O339" s="10"/>
      <c r="P339" s="10"/>
      <c r="Q339" s="4"/>
      <c r="R339" s="4"/>
      <c r="S339" s="4"/>
      <c r="T339" s="4"/>
      <c r="U339" s="4"/>
      <c r="V339" s="4"/>
      <c r="W339" s="4"/>
      <c r="X339" s="4"/>
      <c r="Y339" s="4"/>
      <c r="Z339" s="4"/>
      <c r="AA339" s="4"/>
    </row>
    <row r="340" spans="1:27" hidden="1">
      <c r="A340" s="4" t="str">
        <f t="shared" si="17"/>
        <v>24</v>
      </c>
      <c r="B340" s="10"/>
      <c r="C340" s="6">
        <f>HEX2DEC(A340)</f>
        <v>36</v>
      </c>
      <c r="D340" s="38"/>
      <c r="E340" s="38"/>
      <c r="F340" s="38"/>
      <c r="G340" s="17">
        <v>109</v>
      </c>
      <c r="H340" s="39" t="s">
        <v>82</v>
      </c>
      <c r="I340" s="10"/>
      <c r="J340" s="10"/>
      <c r="K340" s="10"/>
      <c r="L340" s="10"/>
      <c r="M340" s="10"/>
      <c r="N340" s="10"/>
      <c r="O340" s="10"/>
      <c r="P340" s="10"/>
      <c r="Q340" s="4"/>
      <c r="R340" s="4"/>
      <c r="S340" s="4"/>
      <c r="T340" s="4"/>
      <c r="U340" s="4"/>
      <c r="V340" s="4"/>
      <c r="W340" s="4"/>
      <c r="X340" s="4"/>
      <c r="Y340" s="4"/>
      <c r="Z340" s="4"/>
      <c r="AA340" s="4"/>
    </row>
    <row r="341" spans="1:27" hidden="1">
      <c r="A341" s="4" t="str">
        <f t="shared" si="17"/>
        <v>0a</v>
      </c>
      <c r="B341" s="10"/>
      <c r="C341" s="6">
        <f>HEX2DEC(A341)</f>
        <v>10</v>
      </c>
      <c r="D341" s="38"/>
      <c r="E341" s="38"/>
      <c r="F341" s="38"/>
      <c r="G341" s="17">
        <v>110</v>
      </c>
      <c r="H341" s="39" t="s">
        <v>83</v>
      </c>
      <c r="I341" s="10"/>
      <c r="J341" s="10"/>
      <c r="K341" s="10"/>
      <c r="L341" s="10"/>
      <c r="M341" s="10"/>
      <c r="N341" s="10"/>
      <c r="O341" s="10"/>
      <c r="P341" s="10"/>
      <c r="Q341" s="4"/>
      <c r="R341" s="4"/>
      <c r="S341" s="4"/>
      <c r="T341" s="4"/>
      <c r="U341" s="4"/>
      <c r="V341" s="4"/>
      <c r="W341" s="4"/>
      <c r="X341" s="4"/>
      <c r="Y341" s="4"/>
      <c r="Z341" s="4"/>
      <c r="AA341" s="4"/>
    </row>
    <row r="342" spans="1:27" hidden="1">
      <c r="A342" s="4" t="str">
        <f t="shared" si="17"/>
        <v>64</v>
      </c>
      <c r="B342" s="10"/>
      <c r="C342" s="6">
        <f>(HEX2DEC(A342))/10</f>
        <v>10</v>
      </c>
      <c r="D342" s="38"/>
      <c r="E342" s="38"/>
      <c r="F342" s="38"/>
      <c r="G342" s="17">
        <v>111</v>
      </c>
      <c r="H342" s="39" t="s">
        <v>84</v>
      </c>
      <c r="I342" s="10"/>
      <c r="J342" s="10"/>
      <c r="K342" s="10"/>
      <c r="L342" s="10"/>
      <c r="M342" s="10"/>
      <c r="N342" s="10"/>
      <c r="O342" s="10"/>
      <c r="P342" s="10"/>
      <c r="Q342" s="4"/>
      <c r="R342" s="4"/>
      <c r="S342" s="4"/>
      <c r="T342" s="4"/>
      <c r="U342" s="4"/>
      <c r="V342" s="4"/>
      <c r="W342" s="4"/>
      <c r="X342" s="4"/>
      <c r="Y342" s="4"/>
      <c r="Z342" s="4"/>
      <c r="AA342" s="4"/>
    </row>
    <row r="343" spans="1:27" hidden="1">
      <c r="A343" s="4" t="str">
        <f t="shared" si="17"/>
        <v>4c</v>
      </c>
      <c r="B343" s="10"/>
      <c r="C343" s="6">
        <f>HEX2DEC(A343)</f>
        <v>76</v>
      </c>
      <c r="D343" s="38"/>
      <c r="E343" s="38"/>
      <c r="F343" s="38"/>
      <c r="G343" s="17">
        <v>112</v>
      </c>
      <c r="H343" s="39" t="s">
        <v>227</v>
      </c>
      <c r="I343" s="10"/>
      <c r="J343" s="10"/>
      <c r="K343" s="10"/>
      <c r="L343" s="10"/>
      <c r="M343" s="10"/>
      <c r="N343" s="10"/>
      <c r="O343" s="10"/>
      <c r="P343" s="10"/>
      <c r="Q343" s="4"/>
      <c r="R343" s="4"/>
      <c r="S343" s="4"/>
      <c r="T343" s="4"/>
      <c r="U343" s="4"/>
      <c r="V343" s="4"/>
      <c r="W343" s="4"/>
      <c r="X343" s="4"/>
      <c r="Y343" s="4"/>
      <c r="Z343" s="4"/>
      <c r="AA343" s="4"/>
    </row>
    <row r="344" spans="1:27" hidden="1">
      <c r="A344" s="4" t="str">
        <f t="shared" si="17"/>
        <v>24</v>
      </c>
      <c r="B344" s="10"/>
      <c r="C344" s="6">
        <f>HEX2DEC(A344)</f>
        <v>36</v>
      </c>
      <c r="D344" s="38"/>
      <c r="E344" s="38"/>
      <c r="F344" s="38"/>
      <c r="G344" s="17">
        <v>113</v>
      </c>
      <c r="H344" s="48" t="s">
        <v>85</v>
      </c>
      <c r="I344" s="10"/>
      <c r="J344" s="10"/>
      <c r="K344" s="10"/>
      <c r="L344" s="10"/>
      <c r="M344" s="10"/>
      <c r="N344" s="10"/>
      <c r="O344" s="10"/>
      <c r="P344" s="10"/>
      <c r="Q344" s="4"/>
      <c r="R344" s="4"/>
      <c r="S344" s="4"/>
      <c r="T344" s="4"/>
      <c r="U344" s="4"/>
      <c r="V344" s="4"/>
      <c r="W344" s="4"/>
      <c r="X344" s="4"/>
      <c r="Y344" s="4"/>
      <c r="Z344" s="4"/>
      <c r="AA344" s="4"/>
    </row>
    <row r="345" spans="1:27" hidden="1">
      <c r="A345" s="4" t="str">
        <f t="shared" si="17"/>
        <v>0a</v>
      </c>
      <c r="B345" s="10"/>
      <c r="C345" s="5"/>
      <c r="D345" s="38"/>
      <c r="E345" s="38"/>
      <c r="F345" s="38"/>
      <c r="G345" s="17">
        <v>114</v>
      </c>
      <c r="H345" s="49"/>
      <c r="I345" s="10"/>
      <c r="J345" s="10"/>
      <c r="K345" s="10"/>
      <c r="L345" s="10"/>
      <c r="M345" s="10"/>
      <c r="N345" s="10"/>
      <c r="O345" s="10"/>
      <c r="P345" s="10"/>
      <c r="Q345" s="4"/>
      <c r="R345" s="4"/>
      <c r="S345" s="4"/>
      <c r="T345" s="4"/>
      <c r="U345" s="4"/>
      <c r="V345" s="4"/>
      <c r="W345" s="4"/>
      <c r="X345" s="4"/>
      <c r="Y345" s="4"/>
      <c r="Z345" s="4"/>
      <c r="AA345" s="4"/>
    </row>
    <row r="346" spans="1:27" hidden="1">
      <c r="A346" s="4" t="str">
        <f t="shared" si="17"/>
        <v>62</v>
      </c>
      <c r="B346" s="10"/>
      <c r="C346" s="5"/>
      <c r="D346" s="38"/>
      <c r="E346" s="38"/>
      <c r="F346" s="38"/>
      <c r="G346" s="17">
        <v>115</v>
      </c>
      <c r="H346" s="49"/>
      <c r="I346" s="10"/>
      <c r="J346" s="10"/>
      <c r="K346" s="10"/>
      <c r="L346" s="10"/>
      <c r="M346" s="10"/>
      <c r="N346" s="10"/>
      <c r="O346" s="10"/>
      <c r="P346" s="10"/>
      <c r="Q346" s="4"/>
      <c r="R346" s="4"/>
      <c r="S346" s="4"/>
      <c r="T346" s="4"/>
      <c r="U346" s="4"/>
      <c r="V346" s="4"/>
      <c r="W346" s="4"/>
      <c r="X346" s="4"/>
      <c r="Y346" s="4"/>
      <c r="Z346" s="4"/>
      <c r="AA346" s="4"/>
    </row>
    <row r="347" spans="1:27" hidden="1">
      <c r="A347" s="10"/>
      <c r="B347" s="10"/>
      <c r="C347" s="10"/>
      <c r="D347" s="10"/>
      <c r="E347" s="10"/>
      <c r="F347" s="10"/>
      <c r="G347" s="17"/>
      <c r="H347" s="10"/>
      <c r="I347" s="10"/>
      <c r="J347" s="10"/>
      <c r="K347" s="10"/>
      <c r="L347" s="10"/>
      <c r="M347" s="10"/>
      <c r="N347" s="10"/>
      <c r="O347" s="10"/>
      <c r="P347" s="10"/>
      <c r="Q347" s="4"/>
      <c r="R347" s="4"/>
      <c r="S347" s="4"/>
      <c r="T347" s="4"/>
      <c r="U347" s="4"/>
      <c r="V347" s="4"/>
      <c r="W347" s="4"/>
      <c r="X347" s="4"/>
      <c r="Y347" s="4"/>
      <c r="Z347" s="4"/>
      <c r="AA347" s="4"/>
    </row>
    <row r="348" spans="1:27" hidden="1">
      <c r="A348" s="10"/>
      <c r="B348" s="10"/>
      <c r="C348" s="10"/>
      <c r="D348" s="10"/>
      <c r="E348" s="10"/>
      <c r="F348" s="10"/>
      <c r="G348" s="17"/>
      <c r="H348" s="10"/>
      <c r="I348" s="10"/>
      <c r="J348" s="10"/>
      <c r="K348" s="10"/>
      <c r="L348" s="10"/>
      <c r="M348" s="10"/>
      <c r="N348" s="10"/>
      <c r="O348" s="10"/>
      <c r="P348" s="10"/>
      <c r="Q348" s="4"/>
      <c r="R348" s="4"/>
      <c r="S348" s="4"/>
      <c r="T348" s="4"/>
      <c r="U348" s="4"/>
      <c r="V348" s="4"/>
      <c r="W348" s="4"/>
      <c r="X348" s="4"/>
      <c r="Y348" s="4"/>
      <c r="Z348" s="4"/>
      <c r="AA348" s="4"/>
    </row>
    <row r="349" spans="1:27" hidden="1">
      <c r="A349" s="10"/>
      <c r="B349" s="10"/>
      <c r="C349" s="10"/>
      <c r="D349" s="10"/>
      <c r="E349" s="10"/>
      <c r="F349" s="10"/>
      <c r="G349" s="17"/>
      <c r="H349" s="10"/>
      <c r="I349" s="10"/>
      <c r="J349" s="10"/>
      <c r="K349" s="10"/>
      <c r="L349" s="10"/>
      <c r="M349" s="10"/>
      <c r="N349" s="10"/>
      <c r="O349" s="10"/>
      <c r="P349" s="10"/>
      <c r="Q349" s="4"/>
      <c r="R349" s="4"/>
      <c r="S349" s="4"/>
      <c r="T349" s="4"/>
      <c r="U349" s="4"/>
      <c r="V349" s="4"/>
      <c r="W349" s="4"/>
      <c r="X349" s="4"/>
      <c r="Y349" s="4"/>
      <c r="Z349" s="4"/>
      <c r="AA349" s="4"/>
    </row>
    <row r="350" spans="1:27" hidden="1">
      <c r="A350" s="10"/>
      <c r="B350" s="10"/>
      <c r="C350" s="10"/>
      <c r="D350" s="10"/>
      <c r="E350" s="10"/>
      <c r="F350" s="10"/>
      <c r="G350" s="17"/>
      <c r="H350" s="10"/>
      <c r="I350" s="10"/>
      <c r="J350" s="10"/>
      <c r="K350" s="10"/>
      <c r="L350" s="10"/>
      <c r="M350" s="10"/>
      <c r="N350" s="10"/>
      <c r="O350" s="10"/>
      <c r="P350" s="10"/>
      <c r="Q350" s="4"/>
      <c r="R350" s="4"/>
      <c r="S350" s="4"/>
      <c r="T350" s="4"/>
      <c r="U350" s="4"/>
      <c r="V350" s="4"/>
      <c r="W350" s="4"/>
      <c r="X350" s="4"/>
      <c r="Y350" s="4"/>
      <c r="Z350" s="4"/>
      <c r="AA350" s="4"/>
    </row>
    <row r="351" spans="1:27" hidden="1">
      <c r="A351" s="10"/>
      <c r="B351" s="10"/>
      <c r="C351" s="10"/>
      <c r="D351" s="10"/>
      <c r="E351" s="10"/>
      <c r="F351" s="10"/>
      <c r="G351" s="17"/>
      <c r="H351" s="10"/>
      <c r="I351" s="10"/>
      <c r="J351" s="10"/>
      <c r="K351" s="10"/>
      <c r="L351" s="1"/>
      <c r="M351" s="1"/>
      <c r="N351" s="1"/>
      <c r="O351" s="1"/>
      <c r="P351" s="1"/>
      <c r="Q351"/>
      <c r="R351"/>
      <c r="S351"/>
      <c r="T351"/>
      <c r="U351"/>
      <c r="V351"/>
      <c r="W351"/>
      <c r="X351"/>
      <c r="Y351"/>
      <c r="Z351"/>
      <c r="AA351"/>
    </row>
    <row r="352" spans="1:27" hidden="1">
      <c r="A352" s="10"/>
      <c r="B352" s="10"/>
      <c r="C352" s="10"/>
      <c r="D352" s="10"/>
      <c r="E352" s="10"/>
      <c r="F352" s="10"/>
      <c r="G352" s="17"/>
      <c r="H352" s="10"/>
      <c r="I352" s="10"/>
      <c r="J352" s="10"/>
      <c r="K352" s="10"/>
      <c r="L352" s="1"/>
      <c r="M352" s="1"/>
      <c r="N352" s="1"/>
      <c r="O352" s="1"/>
      <c r="P352" s="1"/>
      <c r="Q352"/>
      <c r="R352"/>
      <c r="S352"/>
      <c r="T352"/>
      <c r="U352"/>
      <c r="V352"/>
      <c r="W352"/>
      <c r="X352"/>
      <c r="Y352"/>
      <c r="Z352"/>
      <c r="AA352"/>
    </row>
    <row r="353" spans="1:27" hidden="1">
      <c r="A353" s="10"/>
      <c r="B353" s="10"/>
      <c r="C353" s="10"/>
      <c r="D353" s="10"/>
      <c r="E353" s="10"/>
      <c r="F353" s="10"/>
      <c r="G353" s="17"/>
      <c r="H353" s="10"/>
      <c r="I353" s="10"/>
      <c r="J353" s="10"/>
      <c r="K353" s="10"/>
      <c r="L353" s="1"/>
      <c r="M353" s="1"/>
      <c r="N353" s="1"/>
      <c r="O353" s="1"/>
      <c r="P353" s="1"/>
      <c r="Q353"/>
      <c r="R353"/>
      <c r="S353"/>
      <c r="T353"/>
      <c r="U353"/>
      <c r="V353"/>
      <c r="W353"/>
      <c r="X353"/>
      <c r="Y353"/>
      <c r="Z353"/>
      <c r="AA353"/>
    </row>
    <row r="354" spans="1:27" hidden="1">
      <c r="A354" s="10"/>
      <c r="B354" s="10"/>
      <c r="C354" s="10"/>
      <c r="D354" s="10"/>
      <c r="E354" s="10"/>
      <c r="F354" s="10"/>
      <c r="G354" s="17"/>
      <c r="H354" s="10"/>
      <c r="I354" s="10"/>
      <c r="J354" s="10"/>
      <c r="K354" s="10"/>
      <c r="L354" s="1"/>
      <c r="M354" s="1"/>
      <c r="N354" s="1"/>
      <c r="O354" s="1"/>
      <c r="P354" s="1"/>
      <c r="Q354"/>
      <c r="R354"/>
      <c r="S354"/>
      <c r="T354"/>
      <c r="U354"/>
      <c r="V354"/>
      <c r="W354"/>
      <c r="X354"/>
      <c r="Y354"/>
      <c r="Z354"/>
      <c r="AA354"/>
    </row>
    <row r="355" spans="1:27" hidden="1">
      <c r="A355" s="10"/>
      <c r="B355" s="10"/>
      <c r="C355" s="10"/>
      <c r="D355" s="10"/>
      <c r="E355" s="10"/>
      <c r="F355" s="10"/>
      <c r="G355" s="17"/>
      <c r="H355" s="10"/>
      <c r="I355" s="10"/>
      <c r="J355" s="10"/>
      <c r="K355" s="10"/>
      <c r="L355" s="1"/>
      <c r="M355" s="1"/>
      <c r="N355" s="1"/>
      <c r="O355" s="1"/>
      <c r="P355" s="1"/>
      <c r="Q355"/>
      <c r="R355"/>
      <c r="S355"/>
      <c r="T355"/>
      <c r="U355"/>
      <c r="V355"/>
      <c r="W355"/>
      <c r="X355"/>
      <c r="Y355"/>
      <c r="Z355"/>
      <c r="AA355"/>
    </row>
    <row r="356" spans="1:27" hidden="1">
      <c r="A356" s="10"/>
      <c r="B356" s="10"/>
      <c r="C356" s="1"/>
      <c r="D356" s="1"/>
      <c r="E356" s="1"/>
      <c r="F356" s="1"/>
      <c r="G356" s="40"/>
      <c r="H356" s="1"/>
      <c r="I356" s="10"/>
      <c r="J356" s="10"/>
      <c r="K356" s="10"/>
      <c r="L356" s="1"/>
      <c r="M356" s="1"/>
      <c r="N356" s="1"/>
      <c r="O356" s="1"/>
      <c r="P356" s="1"/>
      <c r="Q356"/>
      <c r="R356"/>
      <c r="S356"/>
      <c r="T356"/>
      <c r="U356"/>
      <c r="V356"/>
      <c r="W356"/>
      <c r="X356"/>
      <c r="Y356"/>
      <c r="Z356"/>
      <c r="AA356"/>
    </row>
    <row r="357" spans="1:27" hidden="1">
      <c r="A357" s="10"/>
      <c r="B357" s="10"/>
      <c r="C357" s="1"/>
      <c r="D357" s="1"/>
      <c r="E357" s="1"/>
      <c r="F357" s="1"/>
      <c r="G357" s="40"/>
      <c r="H357" s="1"/>
      <c r="I357" s="1"/>
      <c r="J357" s="1"/>
      <c r="K357" s="1"/>
      <c r="L357" s="1"/>
      <c r="M357" s="1"/>
      <c r="N357" s="1"/>
      <c r="O357" s="1"/>
      <c r="P357" s="1"/>
      <c r="Q357"/>
      <c r="R357"/>
      <c r="S357"/>
      <c r="T357"/>
      <c r="U357"/>
      <c r="V357"/>
      <c r="W357"/>
      <c r="X357"/>
      <c r="Y357"/>
      <c r="Z357"/>
      <c r="AA357"/>
    </row>
    <row r="358" spans="1:27" hidden="1">
      <c r="A358" s="10"/>
      <c r="B358" s="10"/>
      <c r="C358" s="1"/>
      <c r="D358" s="1"/>
      <c r="E358" s="1"/>
      <c r="F358" s="1"/>
      <c r="G358" s="40"/>
      <c r="H358" s="1"/>
      <c r="I358" s="1"/>
      <c r="J358" s="1"/>
      <c r="K358" s="1"/>
      <c r="L358" s="1"/>
      <c r="M358" s="1"/>
      <c r="N358" s="1"/>
      <c r="O358" s="1"/>
      <c r="P358" s="1"/>
      <c r="Q358"/>
      <c r="R358"/>
      <c r="S358"/>
      <c r="T358"/>
      <c r="U358"/>
      <c r="V358"/>
      <c r="W358"/>
      <c r="X358"/>
      <c r="Y358"/>
      <c r="Z358"/>
      <c r="AA358"/>
    </row>
    <row r="359" spans="1:27" hidden="1">
      <c r="A359" s="1"/>
      <c r="B359" s="1"/>
      <c r="C359" s="1"/>
      <c r="D359" s="1"/>
      <c r="E359" s="1"/>
      <c r="F359" s="1"/>
      <c r="G359" s="40"/>
      <c r="H359" s="1"/>
      <c r="I359" s="1"/>
      <c r="J359" s="1"/>
      <c r="K359" s="1"/>
      <c r="L359" s="1"/>
      <c r="M359" s="1"/>
      <c r="N359" s="1"/>
      <c r="O359" s="1"/>
      <c r="P359" s="1"/>
      <c r="Q359"/>
      <c r="R359"/>
      <c r="S359"/>
      <c r="T359"/>
      <c r="U359"/>
      <c r="V359"/>
      <c r="W359"/>
      <c r="X359"/>
      <c r="Y359"/>
      <c r="Z359"/>
      <c r="AA359"/>
    </row>
    <row r="360" spans="1:27" hidden="1">
      <c r="A360" s="1"/>
      <c r="B360" s="1"/>
      <c r="C360" s="1"/>
      <c r="D360" s="1"/>
      <c r="E360" s="1"/>
      <c r="F360" s="1"/>
      <c r="G360" s="40"/>
      <c r="H360" s="1"/>
      <c r="I360" s="1"/>
      <c r="J360" s="1"/>
      <c r="K360" s="1"/>
      <c r="L360" s="1"/>
      <c r="M360" s="1"/>
      <c r="N360" s="1"/>
      <c r="O360" s="1"/>
      <c r="P360" s="1"/>
      <c r="Q360"/>
      <c r="R360"/>
      <c r="S360"/>
      <c r="T360"/>
      <c r="U360"/>
      <c r="V360"/>
      <c r="W360"/>
      <c r="X360"/>
      <c r="Y360"/>
      <c r="Z360"/>
      <c r="AA360"/>
    </row>
    <row r="361" spans="1:27" hidden="1">
      <c r="A361" s="1"/>
      <c r="B361" s="1"/>
      <c r="C361" s="1"/>
      <c r="D361" s="1"/>
      <c r="E361" s="1"/>
      <c r="F361" s="1"/>
      <c r="G361" s="40"/>
      <c r="H361" s="1"/>
      <c r="I361" s="1"/>
      <c r="J361" s="1"/>
      <c r="K361" s="1"/>
      <c r="L361" s="1"/>
      <c r="M361" s="1"/>
      <c r="N361" s="1"/>
      <c r="O361" s="1"/>
      <c r="P361" s="1"/>
      <c r="Q361"/>
      <c r="R361"/>
      <c r="S361"/>
      <c r="T361"/>
      <c r="U361"/>
      <c r="V361"/>
      <c r="W361"/>
      <c r="X361"/>
      <c r="Y361"/>
      <c r="Z361"/>
      <c r="AA361"/>
    </row>
    <row r="362" spans="1:27" hidden="1">
      <c r="A362" s="1"/>
      <c r="B362" s="1"/>
      <c r="C362" s="1"/>
      <c r="D362" s="1"/>
      <c r="E362" s="1"/>
      <c r="F362" s="1"/>
      <c r="G362" s="40"/>
      <c r="H362" s="1"/>
      <c r="I362" s="1"/>
      <c r="J362" s="1"/>
      <c r="K362" s="1"/>
      <c r="L362" s="1"/>
      <c r="M362" s="1"/>
      <c r="N362" s="1"/>
      <c r="O362" s="1"/>
      <c r="P362" s="1"/>
      <c r="Q362"/>
      <c r="R362"/>
      <c r="S362"/>
      <c r="T362"/>
      <c r="U362"/>
      <c r="V362"/>
      <c r="W362"/>
      <c r="X362"/>
      <c r="Y362"/>
      <c r="Z362"/>
      <c r="AA362"/>
    </row>
    <row r="363" spans="1:27" hidden="1">
      <c r="A363" s="1"/>
      <c r="B363" s="1"/>
      <c r="C363" s="1"/>
      <c r="D363" s="1"/>
      <c r="E363" s="1"/>
      <c r="F363" s="1"/>
      <c r="G363" s="40"/>
      <c r="H363" s="1"/>
      <c r="I363" s="1"/>
      <c r="J363" s="1"/>
      <c r="K363" s="1"/>
      <c r="L363" s="1"/>
      <c r="M363" s="1"/>
      <c r="N363" s="1"/>
      <c r="O363" s="1"/>
      <c r="P363" s="1"/>
      <c r="Q363"/>
      <c r="R363"/>
      <c r="S363"/>
      <c r="T363"/>
      <c r="U363"/>
      <c r="V363"/>
      <c r="W363"/>
      <c r="X363"/>
      <c r="Y363"/>
      <c r="Z363"/>
      <c r="AA363"/>
    </row>
    <row r="364" spans="1:27" hidden="1">
      <c r="A364" s="1"/>
      <c r="B364" s="1"/>
      <c r="C364" s="1"/>
      <c r="D364" s="1"/>
      <c r="E364" s="1"/>
      <c r="F364" s="1"/>
      <c r="G364" s="40"/>
      <c r="H364" s="1"/>
      <c r="I364" s="1"/>
      <c r="J364" s="1"/>
      <c r="K364" s="1"/>
      <c r="L364" s="1"/>
      <c r="M364" s="1"/>
      <c r="N364" s="1"/>
      <c r="O364" s="1"/>
      <c r="P364" s="1"/>
      <c r="Q364"/>
      <c r="R364"/>
      <c r="S364"/>
      <c r="T364"/>
      <c r="U364"/>
      <c r="V364"/>
      <c r="W364"/>
      <c r="X364"/>
      <c r="Y364"/>
      <c r="Z364"/>
      <c r="AA364"/>
    </row>
    <row r="365" spans="1:27" hidden="1">
      <c r="A365" s="1"/>
      <c r="B365" s="1"/>
      <c r="C365" s="1"/>
      <c r="D365" s="1"/>
      <c r="E365" s="1"/>
      <c r="F365" s="1"/>
      <c r="G365" s="40"/>
      <c r="H365" s="1"/>
      <c r="I365" s="1"/>
      <c r="J365" s="1"/>
      <c r="K365" s="1"/>
      <c r="L365" s="1"/>
      <c r="M365" s="1"/>
      <c r="N365" s="1"/>
      <c r="O365" s="1"/>
      <c r="P365" s="1"/>
      <c r="Q365"/>
      <c r="R365"/>
      <c r="S365"/>
      <c r="T365"/>
      <c r="U365"/>
      <c r="V365"/>
      <c r="W365"/>
      <c r="X365"/>
      <c r="Y365"/>
      <c r="Z365"/>
      <c r="AA365"/>
    </row>
    <row r="366" spans="1:27" hidden="1">
      <c r="A366" s="1"/>
      <c r="B366" s="1"/>
      <c r="C366" s="1"/>
      <c r="D366" s="1"/>
      <c r="E366" s="1"/>
      <c r="F366" s="1"/>
      <c r="G366" s="40"/>
      <c r="H366" s="1"/>
      <c r="I366" s="1"/>
      <c r="J366" s="1"/>
      <c r="K366" s="1"/>
      <c r="L366" s="1"/>
      <c r="M366" s="1"/>
      <c r="N366" s="1"/>
      <c r="O366" s="1"/>
      <c r="P366" s="1"/>
      <c r="Q366"/>
      <c r="R366"/>
      <c r="S366"/>
      <c r="T366"/>
      <c r="U366"/>
      <c r="V366"/>
      <c r="W366"/>
      <c r="X366"/>
      <c r="Y366"/>
      <c r="Z366"/>
      <c r="AA366"/>
    </row>
    <row r="367" spans="1:27" hidden="1">
      <c r="A367" s="1"/>
      <c r="B367" s="1"/>
      <c r="C367" s="1"/>
      <c r="D367" s="1"/>
      <c r="E367" s="1"/>
      <c r="F367" s="1"/>
      <c r="G367" s="40"/>
      <c r="H367" s="1"/>
      <c r="I367" s="1"/>
      <c r="J367" s="1"/>
      <c r="K367" s="1"/>
      <c r="L367" s="1"/>
      <c r="M367" s="1"/>
      <c r="N367" s="1"/>
      <c r="O367" s="1"/>
      <c r="P367" s="1"/>
      <c r="Q367"/>
      <c r="R367"/>
      <c r="S367"/>
      <c r="T367"/>
      <c r="U367"/>
      <c r="V367"/>
      <c r="W367"/>
      <c r="X367"/>
      <c r="Y367"/>
      <c r="Z367"/>
      <c r="AA367"/>
    </row>
    <row r="368" spans="1:27" hidden="1">
      <c r="A368" s="1"/>
      <c r="B368" s="1"/>
      <c r="C368" s="1"/>
      <c r="D368" s="1"/>
      <c r="E368" s="1"/>
      <c r="F368" s="1"/>
      <c r="G368" s="40"/>
      <c r="H368" s="1"/>
      <c r="I368" s="1"/>
      <c r="J368" s="1"/>
      <c r="K368" s="1"/>
      <c r="L368" s="1"/>
      <c r="M368" s="1"/>
      <c r="N368" s="1"/>
      <c r="O368" s="1"/>
      <c r="P368" s="1"/>
      <c r="Q368"/>
      <c r="R368"/>
      <c r="S368"/>
      <c r="T368"/>
      <c r="U368"/>
      <c r="V368"/>
      <c r="W368"/>
      <c r="X368"/>
      <c r="Y368"/>
      <c r="Z368"/>
      <c r="AA368"/>
    </row>
    <row r="369" spans="1:27" hidden="1">
      <c r="A369" s="1"/>
      <c r="B369" s="1"/>
      <c r="C369" s="1"/>
      <c r="D369" s="1"/>
      <c r="E369" s="1"/>
      <c r="F369" s="1"/>
      <c r="G369" s="40"/>
      <c r="H369" s="1"/>
      <c r="I369" s="1"/>
      <c r="J369" s="1"/>
      <c r="K369" s="1"/>
      <c r="L369" s="1"/>
      <c r="M369" s="1"/>
      <c r="N369" s="1"/>
      <c r="O369" s="1"/>
      <c r="P369" s="1"/>
      <c r="Q369"/>
      <c r="R369"/>
      <c r="S369"/>
      <c r="T369"/>
      <c r="U369"/>
      <c r="V369"/>
      <c r="W369"/>
      <c r="X369"/>
      <c r="Y369"/>
      <c r="Z369"/>
      <c r="AA369"/>
    </row>
    <row r="370" spans="1:27" hidden="1">
      <c r="A370" s="1"/>
      <c r="B370" s="1"/>
      <c r="C370" s="1"/>
      <c r="D370" s="1"/>
      <c r="E370" s="1"/>
      <c r="F370" s="1"/>
      <c r="G370" s="40"/>
      <c r="H370" s="1"/>
      <c r="I370" s="1"/>
      <c r="J370" s="1"/>
      <c r="K370" s="1"/>
      <c r="L370" s="1"/>
      <c r="M370" s="1"/>
      <c r="N370" s="1"/>
      <c r="O370" s="1"/>
      <c r="P370" s="1"/>
      <c r="Q370"/>
      <c r="R370"/>
      <c r="S370"/>
      <c r="T370"/>
      <c r="U370"/>
      <c r="V370"/>
      <c r="W370"/>
      <c r="X370"/>
      <c r="Y370"/>
      <c r="Z370"/>
      <c r="AA370"/>
    </row>
    <row r="371" spans="1:27" hidden="1">
      <c r="A371" s="1"/>
      <c r="B371" s="1"/>
      <c r="C371" s="1"/>
      <c r="D371" s="1"/>
      <c r="E371" s="1"/>
      <c r="F371" s="1"/>
      <c r="G371" s="40"/>
      <c r="H371" s="1"/>
      <c r="I371" s="1"/>
      <c r="J371" s="1"/>
      <c r="K371" s="1"/>
      <c r="L371" s="1"/>
      <c r="M371" s="1"/>
      <c r="N371" s="1"/>
      <c r="O371" s="1"/>
      <c r="P371" s="1"/>
      <c r="Q371"/>
      <c r="R371"/>
      <c r="S371"/>
      <c r="T371"/>
      <c r="U371"/>
      <c r="V371"/>
      <c r="W371"/>
      <c r="X371"/>
      <c r="Y371"/>
      <c r="Z371"/>
      <c r="AA371"/>
    </row>
    <row r="372" spans="1:27" hidden="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idden="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idden="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idden="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idden="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idden="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idden="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idden="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idden="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idden="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idden="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idden="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idden="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idden="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idden="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idden="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idden="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idden="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idden="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idden="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idden="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idden="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idden="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idden="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idden="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idden="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idden="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idden="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idden="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hidden="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hidden="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row>
    <row r="403" spans="1:27" hidden="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row>
    <row r="404" spans="1:27" hidden="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row>
    <row r="405" spans="1:27" hidden="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row>
    <row r="406" spans="1:27" hidden="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row>
    <row r="407" spans="1:27" hidden="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row>
    <row r="408" spans="1:27" hidden="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row>
    <row r="409" spans="1:27" hidden="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row>
    <row r="410" spans="1:27" hidden="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row>
    <row r="411" spans="1:27" hidden="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row>
    <row r="412" spans="1:27" hidden="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row>
    <row r="413" spans="1:27" hidden="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row>
    <row r="414" spans="1:27" hidden="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row>
    <row r="415" spans="1:27" hidden="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row>
    <row r="416" spans="1:27" hidden="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row>
    <row r="417" spans="1:27" hidden="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row>
    <row r="418" spans="1:27" hidden="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row>
    <row r="419" spans="1:27" hidden="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row>
    <row r="420" spans="1:27" hidden="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row>
    <row r="421" spans="1:27" hidden="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row>
    <row r="422" spans="1:27" hidden="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row>
    <row r="423" spans="1:27" hidden="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row>
    <row r="424" spans="1:27" hidden="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row>
    <row r="425" spans="1:27" hidden="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row>
    <row r="426" spans="1:27" hidden="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row>
    <row r="427" spans="1:27" hidden="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row>
    <row r="428" spans="1:27" hidden="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row>
    <row r="429" spans="1:27" hidden="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row>
    <row r="430" spans="1:27" hidden="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row>
    <row r="431" spans="1:27" hidden="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row>
    <row r="432" spans="1:27" hidden="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row>
    <row r="433" spans="1:27" hidden="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row>
    <row r="434" spans="1:27" hidden="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row>
    <row r="435" spans="1:27" hidden="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row>
    <row r="436" spans="1:27" hidden="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row>
    <row r="437" spans="1:27" hidden="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row>
    <row r="438" spans="1:27" hidden="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row>
    <row r="439" spans="1:27" hidden="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row>
    <row r="440" spans="1:27" hidden="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row>
    <row r="441" spans="1:27" hidden="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row>
    <row r="442" spans="1:27" hidden="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row>
    <row r="443" spans="1:27" hidden="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row>
    <row r="444" spans="1:27" hidden="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row>
    <row r="445" spans="1:27" hidden="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row>
    <row r="446" spans="1:27" hidden="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row>
    <row r="447" spans="1:27" hidden="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row>
    <row r="448" spans="1:27" hidden="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row>
    <row r="449" spans="1:27" hidden="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row>
    <row r="450" spans="1:27" hidden="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row>
    <row r="451" spans="1:27" hidden="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row>
    <row r="452" spans="1:27" hidden="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row>
    <row r="453" spans="1:27" hidden="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row>
    <row r="454" spans="1:27" hidden="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row>
    <row r="455" spans="1:27" hidden="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row>
    <row r="456" spans="1:27" hidden="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row>
    <row r="457" spans="1:27" hidden="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row>
    <row r="458" spans="1:27" hidden="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row>
    <row r="459" spans="1:27" hidden="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row>
    <row r="460" spans="1:27" hidden="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row>
    <row r="461" spans="1:27" hidden="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row>
    <row r="462" spans="1:27" hidden="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row>
    <row r="463" spans="1:27" hidden="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row>
    <row r="464" spans="1:27" hidden="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row>
    <row r="465" spans="1:27" hidden="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row>
    <row r="466" spans="1:27" hidden="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row>
    <row r="467" spans="1:27" hidden="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row>
    <row r="468" spans="1:27" hidden="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row>
    <row r="469" spans="1:27" hidden="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row>
    <row r="470" spans="1:27" hidden="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row>
    <row r="471" spans="1:27" hidden="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row>
    <row r="472" spans="1:27" hidden="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row>
    <row r="473" spans="1:27" hidden="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row>
    <row r="474" spans="1:27" hidden="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row>
    <row r="475" spans="1:27" hidden="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hidden="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row>
    <row r="477" spans="1:27" hidden="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idden="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row>
    <row r="479" spans="1:27" hidden="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hidden="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row>
    <row r="481" spans="1:27" hidden="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hidden="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row>
    <row r="483" spans="1:27" hidden="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idden="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row>
    <row r="485" spans="1:27" hidden="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row>
    <row r="486" spans="1:27" hidden="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row>
    <row r="487" spans="1:27" hidden="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row>
    <row r="488" spans="1:27" hidden="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row>
    <row r="489" spans="1:27" hidden="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row>
    <row r="490" spans="1:27" hidden="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row>
    <row r="491" spans="1:27" hidden="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row>
    <row r="492" spans="1:27" hidden="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hidden="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row>
    <row r="494" spans="1:27" hidden="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hidden="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row>
    <row r="496" spans="1:27" hidden="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hidden="1">
      <c r="A497" s="71" t="e">
        <f ca="1">Concat2(C500:OFFSET(C500,C498,0))</f>
        <v>#VALUE!</v>
      </c>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row>
    <row r="498" spans="1:27" hidden="1">
      <c r="A498" s="1"/>
      <c r="B498" s="1">
        <f>LEN(H1)-46</f>
        <v>234</v>
      </c>
      <c r="C498" s="1">
        <f>INT(B498/2)</f>
        <v>117</v>
      </c>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hidden="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row>
    <row r="500" spans="1:27" hidden="1">
      <c r="A500" s="1"/>
      <c r="B500" s="1">
        <v>35</v>
      </c>
      <c r="C500" s="1" t="e">
        <f t="shared" ref="C500:C563" si="18">CHAR(HEX2DEC(MID($H$1,B500,2)))</f>
        <v>#VALUE!</v>
      </c>
      <c r="E500" s="1"/>
      <c r="F500" s="1"/>
      <c r="G500" s="1"/>
      <c r="H500" s="1"/>
      <c r="I500" s="1"/>
      <c r="J500" s="1"/>
      <c r="K500" s="1"/>
      <c r="L500" s="1"/>
      <c r="M500" s="1"/>
      <c r="N500" s="1"/>
      <c r="O500" s="1"/>
      <c r="P500" s="1"/>
      <c r="Q500" s="1"/>
      <c r="R500" s="1"/>
      <c r="S500" s="1"/>
      <c r="T500" s="1"/>
      <c r="U500" s="1"/>
      <c r="V500" s="1"/>
      <c r="W500" s="1"/>
      <c r="X500" s="1"/>
      <c r="Y500" s="1"/>
      <c r="Z500" s="1"/>
      <c r="AA500" s="1"/>
    </row>
    <row r="501" spans="1:27">
      <c r="A501" s="1"/>
      <c r="B501" s="43">
        <f>B500+2</f>
        <v>37</v>
      </c>
      <c r="C501" s="43" t="str">
        <f t="shared" si="18"/>
        <v>È</v>
      </c>
      <c r="D501" s="1"/>
      <c r="E501" s="1"/>
      <c r="F501" s="1"/>
      <c r="G501" s="1"/>
      <c r="H501" s="1"/>
      <c r="I501" s="1"/>
      <c r="J501" s="1"/>
      <c r="K501" s="1"/>
      <c r="L501" s="1"/>
      <c r="M501" s="1"/>
      <c r="N501" s="1"/>
      <c r="O501" s="1"/>
      <c r="P501" s="1"/>
      <c r="Q501" s="1"/>
      <c r="R501" s="1"/>
      <c r="S501" s="1"/>
      <c r="T501" s="1"/>
      <c r="U501" s="1"/>
      <c r="V501" s="1"/>
      <c r="W501" s="1"/>
      <c r="X501" s="1"/>
      <c r="Y501" s="1"/>
      <c r="Z501" s="1"/>
      <c r="AA501" s="1"/>
    </row>
    <row r="502" spans="1:27">
      <c r="A502" s="1"/>
      <c r="B502" s="43">
        <f t="shared" ref="B502:B565" si="19">B501+2</f>
        <v>39</v>
      </c>
      <c r="C502" s="43" t="str">
        <f t="shared" si="18"/>
        <v>ˆ</v>
      </c>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c r="A503" s="1"/>
      <c r="B503" s="43">
        <f t="shared" si="19"/>
        <v>41</v>
      </c>
      <c r="C503" s="43" t="e">
        <f t="shared" si="18"/>
        <v>#VALUE!</v>
      </c>
      <c r="D503" s="1"/>
      <c r="E503" s="1"/>
      <c r="F503" s="1"/>
      <c r="G503" s="1"/>
      <c r="H503" s="1"/>
      <c r="I503" s="1"/>
      <c r="J503" s="1"/>
      <c r="K503" s="1"/>
      <c r="L503" s="1"/>
      <c r="M503" s="1"/>
      <c r="N503" s="1"/>
      <c r="O503" s="1"/>
      <c r="P503" s="1"/>
      <c r="Q503" s="1"/>
      <c r="R503" s="1"/>
      <c r="S503" s="1"/>
      <c r="T503" s="1"/>
      <c r="U503" s="1"/>
      <c r="V503" s="1"/>
      <c r="W503" s="1"/>
      <c r="X503" s="1"/>
      <c r="Y503" s="1"/>
      <c r="Z503" s="1"/>
      <c r="AA503" s="1"/>
    </row>
    <row r="504" spans="1:27">
      <c r="A504" s="1"/>
      <c r="B504" s="43">
        <f t="shared" si="19"/>
        <v>43</v>
      </c>
      <c r="C504" s="43" t="e">
        <f t="shared" si="18"/>
        <v>#VALUE!</v>
      </c>
      <c r="D504" s="1"/>
      <c r="E504" s="1"/>
      <c r="F504" s="1"/>
      <c r="G504" s="1"/>
      <c r="H504" s="1"/>
      <c r="I504" s="1"/>
      <c r="J504" s="1"/>
      <c r="K504" s="1"/>
      <c r="L504" s="1"/>
      <c r="M504" s="1"/>
      <c r="N504" s="1"/>
      <c r="O504" s="1"/>
      <c r="P504" s="1"/>
      <c r="Q504" s="1"/>
      <c r="R504" s="1"/>
      <c r="S504" s="1"/>
      <c r="T504" s="1"/>
      <c r="U504" s="1"/>
      <c r="V504" s="1"/>
      <c r="W504" s="1"/>
      <c r="X504" s="1"/>
      <c r="Y504" s="1"/>
      <c r="Z504" s="1"/>
      <c r="AA504" s="1"/>
    </row>
    <row r="505" spans="1:27">
      <c r="A505" s="1"/>
      <c r="B505" s="43">
        <f t="shared" si="19"/>
        <v>45</v>
      </c>
      <c r="C505" s="43" t="e">
        <f t="shared" si="18"/>
        <v>#VALUE!</v>
      </c>
      <c r="D505" s="1"/>
      <c r="E505" s="1"/>
      <c r="F505" s="1"/>
      <c r="G505" s="1"/>
      <c r="H505" s="1"/>
      <c r="I505" s="1"/>
      <c r="J505" s="1"/>
      <c r="K505" s="1"/>
      <c r="L505" s="1"/>
      <c r="M505" s="1"/>
      <c r="N505" s="1"/>
      <c r="O505" s="1"/>
      <c r="P505" s="1"/>
      <c r="Q505" s="1"/>
      <c r="R505" s="1"/>
      <c r="S505" s="1"/>
      <c r="T505" s="1"/>
      <c r="U505" s="1"/>
      <c r="V505" s="1"/>
      <c r="W505" s="1"/>
      <c r="X505" s="1"/>
      <c r="Y505" s="1"/>
      <c r="Z505" s="1"/>
      <c r="AA505" s="1"/>
    </row>
    <row r="506" spans="1:27">
      <c r="A506" s="1"/>
      <c r="B506" s="43">
        <f t="shared" si="19"/>
        <v>47</v>
      </c>
      <c r="C506" s="43" t="str">
        <f t="shared" si="18"/>
        <v>„</v>
      </c>
      <c r="D506" s="1"/>
      <c r="E506" s="1"/>
      <c r="F506" s="1"/>
      <c r="G506" s="1"/>
      <c r="H506" s="1"/>
      <c r="I506" s="1"/>
      <c r="J506" s="1"/>
      <c r="K506" s="1"/>
      <c r="L506" s="1"/>
      <c r="M506" s="1"/>
      <c r="N506" s="1"/>
      <c r="O506" s="1"/>
      <c r="P506" s="1"/>
      <c r="Q506" s="1"/>
      <c r="R506" s="1"/>
      <c r="S506" s="1"/>
      <c r="T506" s="1"/>
      <c r="U506" s="1"/>
      <c r="V506" s="1"/>
      <c r="W506" s="1"/>
      <c r="X506" s="1"/>
      <c r="Y506" s="1"/>
      <c r="Z506" s="1"/>
      <c r="AA506" s="1"/>
    </row>
    <row r="507" spans="1:27">
      <c r="A507" s="1"/>
      <c r="B507" s="43">
        <f t="shared" si="19"/>
        <v>49</v>
      </c>
      <c r="C507" s="43" t="str">
        <f t="shared" si="18"/>
        <v>_x0001_</v>
      </c>
      <c r="D507" s="1"/>
      <c r="E507" s="1"/>
      <c r="F507" s="1"/>
      <c r="G507" s="1"/>
      <c r="H507" s="1"/>
      <c r="I507" s="1"/>
      <c r="J507" s="1"/>
      <c r="K507" s="1"/>
      <c r="L507" s="1"/>
      <c r="M507" s="1"/>
      <c r="N507" s="1"/>
      <c r="O507" s="1"/>
      <c r="P507" s="1"/>
      <c r="Q507" s="1"/>
      <c r="R507" s="1"/>
      <c r="S507" s="1"/>
      <c r="T507" s="1"/>
      <c r="U507" s="1"/>
      <c r="V507" s="1"/>
      <c r="W507" s="1"/>
      <c r="X507" s="1"/>
      <c r="Y507" s="1"/>
      <c r="Z507" s="1"/>
      <c r="AA507" s="1"/>
    </row>
    <row r="508" spans="1:27">
      <c r="A508" s="1"/>
      <c r="B508" s="43">
        <f t="shared" si="19"/>
        <v>51</v>
      </c>
      <c r="C508" s="43" t="e">
        <f t="shared" si="18"/>
        <v>#VALUE!</v>
      </c>
      <c r="D508" s="1"/>
      <c r="E508" s="1"/>
      <c r="F508" s="1"/>
      <c r="G508" s="1"/>
      <c r="H508" s="1"/>
      <c r="I508" s="1"/>
      <c r="J508" s="1"/>
      <c r="K508" s="1"/>
      <c r="L508" s="1"/>
      <c r="M508" s="1"/>
      <c r="N508" s="1"/>
      <c r="O508" s="1"/>
      <c r="P508" s="1"/>
      <c r="Q508" s="1"/>
      <c r="R508" s="1"/>
      <c r="S508" s="1"/>
      <c r="T508" s="1"/>
      <c r="U508" s="1"/>
      <c r="V508" s="1"/>
      <c r="W508" s="1"/>
      <c r="X508" s="1"/>
      <c r="Y508" s="1"/>
      <c r="Z508" s="1"/>
      <c r="AA508" s="1"/>
    </row>
    <row r="509" spans="1:27">
      <c r="A509" s="1"/>
      <c r="B509" s="43">
        <f t="shared" si="19"/>
        <v>53</v>
      </c>
      <c r="C509" s="43" t="str">
        <f t="shared" si="18"/>
        <v>_x0006_</v>
      </c>
      <c r="D509" s="43"/>
      <c r="E509" s="43"/>
      <c r="F509" s="43"/>
      <c r="G509" s="1"/>
      <c r="H509" s="1"/>
      <c r="I509" s="1"/>
      <c r="J509" s="1"/>
      <c r="K509" s="1"/>
      <c r="L509" s="1"/>
      <c r="M509" s="1"/>
      <c r="N509" s="1"/>
      <c r="O509" s="1"/>
      <c r="P509" s="1"/>
      <c r="Q509" s="1"/>
      <c r="R509" s="1"/>
      <c r="S509" s="1"/>
      <c r="T509" s="1"/>
      <c r="U509" s="1"/>
      <c r="V509" s="1"/>
      <c r="W509" s="1"/>
      <c r="X509" s="1"/>
      <c r="Y509" s="1"/>
      <c r="Z509" s="1"/>
      <c r="AA509" s="1"/>
    </row>
    <row r="510" spans="1:27">
      <c r="A510" s="1"/>
      <c r="B510" s="43">
        <f t="shared" si="19"/>
        <v>55</v>
      </c>
      <c r="C510" s="43" t="str">
        <f t="shared" si="18"/>
        <v>f</v>
      </c>
      <c r="D510" s="43"/>
      <c r="E510" s="43"/>
      <c r="F510" s="43"/>
      <c r="G510" s="1"/>
      <c r="H510" s="1"/>
      <c r="I510" s="1"/>
      <c r="J510" s="1"/>
      <c r="K510" s="1"/>
      <c r="L510" s="1"/>
      <c r="M510" s="1"/>
      <c r="N510" s="1"/>
      <c r="O510" s="1"/>
      <c r="P510" s="1"/>
      <c r="Q510" s="1"/>
      <c r="R510" s="1"/>
      <c r="S510" s="1"/>
      <c r="T510" s="1"/>
      <c r="U510" s="1"/>
      <c r="V510" s="1"/>
      <c r="W510" s="1"/>
      <c r="X510" s="1"/>
      <c r="Y510" s="1"/>
      <c r="Z510" s="1"/>
      <c r="AA510" s="1"/>
    </row>
    <row r="511" spans="1:27">
      <c r="A511" s="1"/>
      <c r="B511" s="43">
        <f t="shared" si="19"/>
        <v>57</v>
      </c>
      <c r="C511" s="43" t="str">
        <f t="shared" si="18"/>
        <v>T</v>
      </c>
      <c r="D511" s="43"/>
      <c r="E511" s="43"/>
      <c r="F511" s="43"/>
      <c r="G511" s="1"/>
      <c r="H511" s="1"/>
      <c r="I511" s="1"/>
      <c r="J511" s="1"/>
      <c r="K511" s="1"/>
      <c r="L511" s="1"/>
      <c r="M511" s="1"/>
      <c r="N511" s="1"/>
      <c r="O511" s="1"/>
      <c r="P511" s="1"/>
      <c r="Q511" s="1"/>
      <c r="R511" s="1"/>
      <c r="S511" s="1"/>
      <c r="T511" s="1"/>
      <c r="U511" s="1"/>
      <c r="V511" s="1"/>
      <c r="W511" s="1"/>
      <c r="X511" s="1"/>
      <c r="Y511" s="1"/>
      <c r="Z511" s="1"/>
      <c r="AA511" s="1"/>
    </row>
    <row r="512" spans="1:27">
      <c r="A512" s="1"/>
      <c r="B512" s="43">
        <f t="shared" si="19"/>
        <v>59</v>
      </c>
      <c r="C512" s="43" t="str">
        <f t="shared" si="18"/>
        <v>_x0015_</v>
      </c>
      <c r="D512" s="43"/>
      <c r="E512" s="43"/>
      <c r="F512" s="43"/>
      <c r="G512" s="1"/>
      <c r="H512" s="1"/>
      <c r="I512" s="1"/>
      <c r="J512" s="1"/>
      <c r="K512" s="1"/>
      <c r="L512" s="1"/>
      <c r="M512" s="1"/>
      <c r="N512" s="1"/>
      <c r="O512" s="1"/>
      <c r="P512" s="1"/>
      <c r="Q512" s="1"/>
      <c r="R512" s="1"/>
      <c r="S512" s="1"/>
      <c r="T512" s="1"/>
      <c r="U512" s="1"/>
      <c r="V512" s="1"/>
      <c r="W512" s="1"/>
      <c r="X512" s="1"/>
      <c r="Y512" s="1"/>
      <c r="Z512" s="1"/>
      <c r="AA512" s="1"/>
    </row>
    <row r="513" spans="1:27">
      <c r="A513" s="1"/>
      <c r="B513" s="43">
        <f t="shared" si="19"/>
        <v>61</v>
      </c>
      <c r="C513" s="43" t="str">
        <f t="shared" si="18"/>
        <v>_x0005_</v>
      </c>
      <c r="D513" s="43"/>
      <c r="E513" s="43"/>
      <c r="F513" s="43"/>
      <c r="G513" s="1"/>
      <c r="H513" s="1"/>
      <c r="I513" s="1"/>
      <c r="J513" s="1"/>
      <c r="K513" s="1"/>
      <c r="L513" s="1"/>
      <c r="M513" s="1"/>
      <c r="N513" s="1"/>
      <c r="O513" s="1"/>
      <c r="P513" s="1"/>
      <c r="Q513" s="1"/>
      <c r="R513" s="1"/>
      <c r="S513" s="1"/>
      <c r="T513" s="1"/>
      <c r="U513" s="1"/>
      <c r="V513" s="1"/>
      <c r="W513" s="1"/>
      <c r="X513" s="1"/>
      <c r="Y513" s="1"/>
      <c r="Z513" s="1"/>
      <c r="AA513" s="1"/>
    </row>
    <row r="514" spans="1:27">
      <c r="A514" s="1"/>
      <c r="B514" s="43">
        <f t="shared" si="19"/>
        <v>63</v>
      </c>
      <c r="C514" s="43" t="str">
        <f t="shared" si="18"/>
        <v>f</v>
      </c>
      <c r="D514" s="43"/>
      <c r="E514" s="43"/>
      <c r="F514" s="43"/>
      <c r="G514" s="1"/>
      <c r="H514" s="1"/>
      <c r="I514" s="1"/>
      <c r="J514" s="1"/>
      <c r="K514" s="1"/>
      <c r="L514" s="1"/>
      <c r="M514" s="1"/>
      <c r="N514" s="1"/>
      <c r="O514" s="1"/>
      <c r="P514" s="1"/>
      <c r="Q514" s="1"/>
      <c r="R514" s="1"/>
      <c r="S514" s="1"/>
      <c r="T514" s="1"/>
      <c r="U514" s="1"/>
      <c r="V514" s="1"/>
      <c r="W514" s="1"/>
      <c r="X514" s="1"/>
      <c r="Y514" s="1"/>
      <c r="Z514" s="1"/>
      <c r="AA514" s="1"/>
    </row>
    <row r="515" spans="1:27">
      <c r="A515" s="1"/>
      <c r="B515" s="43">
        <f t="shared" si="19"/>
        <v>65</v>
      </c>
      <c r="C515" s="43" t="str">
        <f t="shared" si="18"/>
        <v>T</v>
      </c>
      <c r="D515" s="43"/>
      <c r="E515" s="43"/>
      <c r="F515" s="43"/>
      <c r="G515" s="1"/>
      <c r="H515" s="1"/>
      <c r="I515" s="1"/>
      <c r="J515" s="1"/>
      <c r="K515" s="1"/>
      <c r="L515" s="1"/>
      <c r="M515" s="1"/>
      <c r="N515" s="1"/>
      <c r="O515" s="1"/>
      <c r="P515" s="1"/>
      <c r="Q515" s="1"/>
      <c r="R515" s="1"/>
      <c r="S515" s="1"/>
      <c r="T515" s="1"/>
      <c r="U515" s="1"/>
      <c r="V515" s="1"/>
      <c r="W515" s="1"/>
      <c r="X515" s="1"/>
      <c r="Y515" s="1"/>
      <c r="Z515" s="1"/>
      <c r="AA515" s="1"/>
    </row>
    <row r="516" spans="1:27">
      <c r="A516" s="1"/>
      <c r="B516" s="43">
        <f t="shared" si="19"/>
        <v>67</v>
      </c>
      <c r="C516" s="43" t="str">
        <f t="shared" si="18"/>
        <v>_x0015_</v>
      </c>
      <c r="D516" s="43"/>
      <c r="E516" s="43"/>
      <c r="F516" s="43"/>
      <c r="G516" s="1"/>
      <c r="H516" s="1"/>
      <c r="I516" s="1"/>
      <c r="J516" s="1"/>
      <c r="K516" s="1"/>
      <c r="L516" s="1"/>
      <c r="M516" s="1"/>
      <c r="N516" s="1"/>
      <c r="O516" s="1"/>
      <c r="P516" s="1"/>
      <c r="Q516" s="1"/>
      <c r="R516" s="1"/>
      <c r="S516" s="1"/>
      <c r="T516" s="1"/>
      <c r="U516" s="1"/>
      <c r="V516" s="1"/>
      <c r="W516" s="1"/>
      <c r="X516" s="1"/>
      <c r="Y516" s="1"/>
      <c r="Z516" s="1"/>
      <c r="AA516" s="1"/>
    </row>
    <row r="517" spans="1:27">
      <c r="A517" s="1"/>
      <c r="B517" s="43">
        <f t="shared" si="19"/>
        <v>69</v>
      </c>
      <c r="C517" s="43" t="str">
        <f t="shared" si="18"/>
        <v>_x0007_</v>
      </c>
      <c r="D517" s="43"/>
      <c r="E517" s="43"/>
      <c r="F517" s="43"/>
      <c r="G517" s="1"/>
      <c r="H517" s="1"/>
      <c r="I517" s="1"/>
      <c r="J517" s="1"/>
      <c r="K517" s="1"/>
      <c r="L517" s="1"/>
      <c r="M517" s="1"/>
      <c r="N517" s="1"/>
      <c r="O517" s="1"/>
      <c r="P517" s="1"/>
      <c r="Q517" s="1"/>
      <c r="R517" s="1"/>
      <c r="S517" s="1"/>
      <c r="T517" s="1"/>
      <c r="U517" s="1"/>
      <c r="V517" s="1"/>
      <c r="W517" s="1"/>
      <c r="X517" s="1"/>
      <c r="Y517" s="1"/>
      <c r="Z517" s="1"/>
      <c r="AA517" s="1"/>
    </row>
    <row r="518" spans="1:27">
      <c r="A518" s="1"/>
      <c r="B518" s="43">
        <f t="shared" si="19"/>
        <v>71</v>
      </c>
      <c r="C518" s="43" t="str">
        <f t="shared" si="18"/>
        <v>h</v>
      </c>
      <c r="D518" s="43"/>
      <c r="E518" s="43"/>
      <c r="F518" s="43"/>
      <c r="G518" s="1"/>
      <c r="H518" s="1"/>
      <c r="I518" s="1"/>
      <c r="J518" s="1"/>
      <c r="K518" s="1"/>
      <c r="L518" s="1"/>
      <c r="M518" s="1"/>
      <c r="N518" s="1"/>
      <c r="O518" s="1"/>
      <c r="P518" s="1"/>
      <c r="Q518" s="1"/>
      <c r="R518" s="1"/>
      <c r="S518" s="1"/>
      <c r="T518" s="1"/>
      <c r="U518" s="1"/>
      <c r="V518" s="1"/>
      <c r="W518" s="1"/>
      <c r="X518" s="1"/>
      <c r="Y518" s="1"/>
      <c r="Z518" s="1"/>
      <c r="AA518" s="1"/>
    </row>
    <row r="519" spans="1:27">
      <c r="A519" s="1"/>
      <c r="B519" s="43">
        <f t="shared" si="19"/>
        <v>73</v>
      </c>
      <c r="C519" s="43" t="str">
        <f t="shared" si="18"/>
        <v>T</v>
      </c>
      <c r="D519" s="43"/>
      <c r="E519" s="43"/>
      <c r="F519" s="43"/>
      <c r="G519" s="1"/>
      <c r="H519" s="1"/>
      <c r="I519" s="1"/>
      <c r="J519" s="1"/>
      <c r="K519" s="1"/>
      <c r="L519" s="1"/>
      <c r="M519" s="1"/>
      <c r="N519" s="1"/>
      <c r="O519" s="1"/>
      <c r="P519" s="1"/>
      <c r="Q519" s="1"/>
      <c r="R519" s="1"/>
      <c r="S519" s="1"/>
      <c r="T519" s="1"/>
      <c r="U519" s="1"/>
      <c r="V519" s="1"/>
      <c r="W519" s="1"/>
      <c r="X519" s="1"/>
      <c r="Y519" s="1"/>
      <c r="Z519" s="1"/>
      <c r="AA519" s="1"/>
    </row>
    <row r="520" spans="1:27">
      <c r="A520" s="1"/>
      <c r="B520" s="43">
        <f t="shared" si="19"/>
        <v>75</v>
      </c>
      <c r="C520" s="43" t="str">
        <f t="shared" si="18"/>
        <v>_x0015_</v>
      </c>
      <c r="D520" s="43"/>
      <c r="E520" s="43"/>
      <c r="F520" s="43"/>
      <c r="G520" s="1"/>
      <c r="H520" s="1"/>
      <c r="I520" s="1"/>
      <c r="J520" s="1"/>
      <c r="K520" s="1"/>
      <c r="L520" s="1"/>
      <c r="M520" s="1"/>
      <c r="N520" s="1"/>
      <c r="O520" s="1"/>
      <c r="P520" s="1"/>
      <c r="Q520" s="1"/>
      <c r="R520" s="1"/>
      <c r="S520" s="1"/>
      <c r="T520" s="1"/>
      <c r="U520" s="1"/>
      <c r="V520" s="1"/>
      <c r="W520" s="1"/>
      <c r="X520" s="1"/>
      <c r="Y520" s="1"/>
      <c r="Z520" s="1"/>
      <c r="AA520" s="1"/>
    </row>
    <row r="521" spans="1:27">
      <c r="A521" s="1"/>
      <c r="B521" s="43">
        <f t="shared" si="19"/>
        <v>77</v>
      </c>
      <c r="C521" s="43" t="str">
        <f t="shared" si="18"/>
        <v>_x0005_</v>
      </c>
      <c r="D521" s="43"/>
      <c r="E521" s="43"/>
      <c r="F521" s="43"/>
      <c r="G521" s="1"/>
      <c r="H521" s="1"/>
      <c r="I521" s="1"/>
      <c r="J521" s="1"/>
      <c r="K521" s="1"/>
      <c r="L521" s="1"/>
      <c r="M521" s="1"/>
      <c r="N521" s="1"/>
      <c r="O521" s="1"/>
      <c r="P521" s="1"/>
      <c r="Q521" s="1"/>
      <c r="R521" s="1"/>
      <c r="S521" s="1"/>
      <c r="T521" s="1"/>
      <c r="U521" s="1"/>
      <c r="V521" s="1"/>
      <c r="W521" s="1"/>
      <c r="X521" s="1"/>
      <c r="Y521" s="1"/>
      <c r="Z521" s="1"/>
      <c r="AA521" s="1"/>
    </row>
    <row r="522" spans="1:27">
      <c r="A522" s="1"/>
      <c r="B522" s="43">
        <f t="shared" si="19"/>
        <v>79</v>
      </c>
      <c r="C522" s="43" t="str">
        <f t="shared" si="18"/>
        <v>h</v>
      </c>
      <c r="D522" s="43"/>
      <c r="E522" s="43"/>
      <c r="F522" s="43"/>
      <c r="G522" s="1"/>
      <c r="H522" s="1"/>
      <c r="I522" s="1"/>
      <c r="J522" s="1"/>
      <c r="K522" s="1"/>
      <c r="L522" s="1"/>
      <c r="M522" s="1"/>
      <c r="N522" s="1"/>
      <c r="O522" s="1"/>
      <c r="P522" s="1"/>
      <c r="Q522" s="1"/>
      <c r="R522" s="1"/>
      <c r="S522" s="1"/>
      <c r="T522" s="1"/>
      <c r="U522" s="1"/>
      <c r="V522" s="1"/>
      <c r="W522" s="1"/>
      <c r="X522" s="1"/>
      <c r="Y522" s="1"/>
      <c r="Z522" s="1"/>
      <c r="AA522" s="1"/>
    </row>
    <row r="523" spans="1:27">
      <c r="A523" s="1"/>
      <c r="B523" s="43">
        <f t="shared" si="19"/>
        <v>81</v>
      </c>
      <c r="C523" s="43" t="str">
        <f t="shared" si="18"/>
        <v>T</v>
      </c>
      <c r="D523" s="43"/>
      <c r="E523" s="43"/>
      <c r="F523" s="43"/>
      <c r="G523" s="1"/>
      <c r="H523" s="1"/>
      <c r="I523" s="1"/>
      <c r="J523" s="1"/>
      <c r="K523" s="1"/>
      <c r="L523" s="1"/>
      <c r="M523" s="1"/>
      <c r="N523" s="1"/>
      <c r="O523" s="1"/>
      <c r="P523" s="1"/>
      <c r="Q523" s="1"/>
      <c r="R523" s="1"/>
      <c r="S523" s="1"/>
      <c r="T523" s="1"/>
      <c r="U523" s="1"/>
      <c r="V523" s="1"/>
      <c r="W523" s="1"/>
      <c r="X523" s="1"/>
      <c r="Y523" s="1"/>
      <c r="Z523" s="1"/>
      <c r="AA523" s="1"/>
    </row>
    <row r="524" spans="1:27">
      <c r="A524" s="1"/>
      <c r="B524" s="43">
        <f t="shared" si="19"/>
        <v>83</v>
      </c>
      <c r="C524" s="43" t="str">
        <f t="shared" si="18"/>
        <v>_x0015_</v>
      </c>
      <c r="D524" s="43"/>
      <c r="E524" s="43"/>
      <c r="F524" s="43"/>
      <c r="G524" s="1"/>
      <c r="H524" s="1"/>
      <c r="I524" s="1"/>
      <c r="J524" s="1"/>
      <c r="K524" s="1"/>
      <c r="L524" s="1"/>
      <c r="M524" s="1"/>
      <c r="N524" s="1"/>
      <c r="O524" s="1"/>
      <c r="P524" s="1"/>
      <c r="Q524" s="1"/>
      <c r="R524" s="1"/>
      <c r="S524" s="1"/>
      <c r="T524" s="1"/>
      <c r="U524" s="1"/>
      <c r="V524" s="1"/>
      <c r="W524" s="1"/>
      <c r="X524" s="1"/>
      <c r="Y524" s="1"/>
      <c r="Z524" s="1"/>
      <c r="AA524" s="1"/>
    </row>
    <row r="525" spans="1:27">
      <c r="A525" s="1"/>
      <c r="B525" s="43">
        <f t="shared" si="19"/>
        <v>85</v>
      </c>
      <c r="C525" s="43" t="str">
        <f t="shared" si="18"/>
        <v>_x0005_</v>
      </c>
      <c r="D525" s="43"/>
      <c r="E525" s="43"/>
      <c r="F525" s="43"/>
      <c r="G525" s="1"/>
      <c r="H525" s="1"/>
      <c r="I525" s="1"/>
      <c r="J525" s="1"/>
      <c r="K525" s="1"/>
      <c r="L525" s="1"/>
      <c r="M525" s="1"/>
      <c r="N525" s="1"/>
      <c r="O525" s="1"/>
      <c r="P525" s="1"/>
      <c r="Q525" s="1"/>
      <c r="R525" s="1"/>
      <c r="S525" s="1"/>
      <c r="T525" s="1"/>
      <c r="U525" s="1"/>
      <c r="V525" s="1"/>
      <c r="W525" s="1"/>
      <c r="X525" s="1"/>
      <c r="Y525" s="1"/>
      <c r="Z525" s="1"/>
      <c r="AA525" s="1"/>
    </row>
    <row r="526" spans="1:27">
      <c r="A526" s="1"/>
      <c r="B526" s="43">
        <f t="shared" si="19"/>
        <v>87</v>
      </c>
      <c r="C526" s="43" t="str">
        <f t="shared" si="18"/>
        <v>h</v>
      </c>
      <c r="D526" s="43"/>
      <c r="E526" s="43"/>
      <c r="F526" s="43"/>
      <c r="G526" s="1"/>
      <c r="H526" s="1"/>
      <c r="I526" s="1"/>
      <c r="J526" s="1"/>
      <c r="K526" s="1"/>
      <c r="L526" s="1"/>
      <c r="M526" s="1"/>
      <c r="N526" s="1"/>
      <c r="O526" s="1"/>
      <c r="P526" s="1"/>
      <c r="Q526" s="1"/>
      <c r="R526" s="1"/>
      <c r="S526" s="1"/>
      <c r="T526" s="1"/>
      <c r="U526" s="1"/>
      <c r="V526" s="1"/>
      <c r="W526" s="1"/>
      <c r="X526" s="1"/>
      <c r="Y526" s="1"/>
      <c r="Z526" s="1"/>
      <c r="AA526" s="1"/>
    </row>
    <row r="527" spans="1:27">
      <c r="A527" s="1"/>
      <c r="B527" s="43">
        <f t="shared" si="19"/>
        <v>89</v>
      </c>
      <c r="C527" s="43" t="str">
        <f t="shared" si="18"/>
        <v>T</v>
      </c>
      <c r="D527" s="43"/>
      <c r="E527" s="43"/>
      <c r="F527" s="43"/>
      <c r="G527" s="1"/>
      <c r="H527" s="1"/>
      <c r="I527" s="1"/>
      <c r="J527" s="1"/>
      <c r="K527" s="1"/>
      <c r="L527" s="1"/>
      <c r="M527" s="1"/>
      <c r="N527" s="1"/>
      <c r="O527" s="1"/>
      <c r="P527" s="1"/>
      <c r="Q527" s="1"/>
      <c r="R527" s="1"/>
      <c r="S527" s="1"/>
      <c r="T527" s="1"/>
      <c r="U527" s="1"/>
      <c r="V527" s="1"/>
      <c r="W527" s="1"/>
      <c r="X527" s="1"/>
      <c r="Y527" s="1"/>
      <c r="Z527" s="1"/>
      <c r="AA527" s="1"/>
    </row>
    <row r="528" spans="1:27">
      <c r="A528" s="1"/>
      <c r="B528" s="43">
        <f t="shared" si="19"/>
        <v>91</v>
      </c>
      <c r="C528" s="43" t="str">
        <f t="shared" si="18"/>
        <v>_x0015_</v>
      </c>
      <c r="D528" s="43"/>
      <c r="E528" s="43"/>
      <c r="F528" s="43"/>
      <c r="G528" s="1"/>
      <c r="H528" s="1"/>
      <c r="I528" s="1"/>
      <c r="J528" s="1"/>
      <c r="K528" s="1"/>
      <c r="L528" s="1"/>
      <c r="M528" s="1"/>
      <c r="N528" s="1"/>
      <c r="O528" s="1"/>
      <c r="P528" s="1"/>
      <c r="Q528" s="1"/>
      <c r="R528" s="1"/>
      <c r="S528" s="1"/>
      <c r="T528" s="1"/>
      <c r="U528" s="1"/>
      <c r="V528" s="1"/>
      <c r="W528" s="1"/>
      <c r="X528" s="1"/>
      <c r="Y528" s="1"/>
      <c r="Z528" s="1"/>
      <c r="AA528" s="1"/>
    </row>
    <row r="529" spans="1:27">
      <c r="A529" s="1"/>
      <c r="B529" s="43">
        <f t="shared" si="19"/>
        <v>93</v>
      </c>
      <c r="C529" s="43" t="str">
        <f t="shared" si="18"/>
        <v>_x0005_</v>
      </c>
      <c r="D529" s="43"/>
      <c r="E529" s="43"/>
      <c r="F529" s="43"/>
      <c r="G529" s="1"/>
      <c r="H529" s="1"/>
      <c r="I529" s="1"/>
      <c r="J529" s="1"/>
      <c r="K529" s="1"/>
      <c r="L529" s="1"/>
      <c r="M529" s="1"/>
      <c r="N529" s="1"/>
      <c r="O529" s="1"/>
      <c r="P529" s="1"/>
      <c r="Q529" s="1"/>
      <c r="R529" s="1"/>
      <c r="S529" s="1"/>
      <c r="T529" s="1"/>
      <c r="U529" s="1"/>
      <c r="V529" s="1"/>
      <c r="W529" s="1"/>
      <c r="X529" s="1"/>
      <c r="Y529" s="1"/>
      <c r="Z529" s="1"/>
      <c r="AA529" s="1"/>
    </row>
    <row r="530" spans="1:27">
      <c r="A530" s="1"/>
      <c r="B530" s="43">
        <f t="shared" si="19"/>
        <v>95</v>
      </c>
      <c r="C530" s="43" t="str">
        <f t="shared" si="18"/>
        <v>h</v>
      </c>
      <c r="D530" s="43"/>
      <c r="E530" s="43"/>
      <c r="F530" s="43"/>
      <c r="G530" s="1"/>
      <c r="H530" s="1"/>
      <c r="I530" s="1"/>
      <c r="J530" s="1"/>
      <c r="K530" s="1"/>
      <c r="L530" s="1"/>
      <c r="M530" s="1"/>
      <c r="N530" s="1"/>
      <c r="O530" s="1"/>
      <c r="P530" s="1"/>
      <c r="Q530" s="1"/>
      <c r="R530" s="1"/>
      <c r="S530" s="1"/>
      <c r="T530" s="1"/>
      <c r="U530" s="1"/>
      <c r="V530" s="1"/>
      <c r="W530" s="1"/>
      <c r="X530" s="1"/>
      <c r="Y530" s="1"/>
      <c r="Z530" s="1"/>
      <c r="AA530" s="1"/>
    </row>
    <row r="531" spans="1:27">
      <c r="A531" s="1"/>
      <c r="B531" s="43">
        <f t="shared" si="19"/>
        <v>97</v>
      </c>
      <c r="C531" s="43" t="str">
        <f t="shared" si="18"/>
        <v>T</v>
      </c>
      <c r="D531" s="43"/>
      <c r="E531" s="43"/>
      <c r="F531" s="43"/>
      <c r="G531" s="1"/>
      <c r="H531" s="1"/>
      <c r="I531" s="1"/>
      <c r="J531" s="1"/>
      <c r="K531" s="1"/>
      <c r="L531" s="1"/>
      <c r="M531" s="1"/>
      <c r="N531" s="1"/>
      <c r="O531" s="1"/>
      <c r="P531" s="1"/>
      <c r="Q531" s="1"/>
      <c r="R531" s="1"/>
      <c r="S531" s="1"/>
      <c r="T531" s="1"/>
      <c r="U531" s="1"/>
      <c r="V531" s="1"/>
      <c r="W531" s="1"/>
      <c r="X531" s="1"/>
      <c r="Y531" s="1"/>
      <c r="Z531" s="1"/>
      <c r="AA531" s="1"/>
    </row>
    <row r="532" spans="1:27">
      <c r="A532" s="1"/>
      <c r="B532" s="43">
        <f t="shared" si="19"/>
        <v>99</v>
      </c>
      <c r="C532" s="43" t="str">
        <f t="shared" si="18"/>
        <v>_x0015_</v>
      </c>
      <c r="D532" s="43"/>
      <c r="E532" s="43"/>
      <c r="F532" s="43"/>
      <c r="G532" s="1"/>
      <c r="H532" s="1"/>
      <c r="I532" s="1"/>
      <c r="J532" s="1"/>
      <c r="K532" s="1"/>
      <c r="L532" s="1"/>
      <c r="M532" s="1"/>
      <c r="N532" s="1"/>
      <c r="O532" s="1"/>
      <c r="P532" s="1"/>
      <c r="Q532" s="1"/>
      <c r="R532" s="1"/>
      <c r="S532" s="1"/>
      <c r="T532" s="1"/>
      <c r="U532" s="1"/>
      <c r="V532" s="1"/>
      <c r="W532" s="1"/>
      <c r="X532" s="1"/>
      <c r="Y532" s="1"/>
      <c r="Z532" s="1"/>
      <c r="AA532" s="1"/>
    </row>
    <row r="533" spans="1:27">
      <c r="A533" s="1"/>
      <c r="B533" s="43">
        <f t="shared" si="19"/>
        <v>101</v>
      </c>
      <c r="C533" s="43" t="str">
        <f t="shared" si="18"/>
        <v>_x0005_</v>
      </c>
      <c r="D533" s="43"/>
      <c r="E533" s="43"/>
      <c r="F533" s="43"/>
      <c r="G533" s="1"/>
      <c r="H533" s="1"/>
      <c r="I533" s="1"/>
      <c r="J533" s="1"/>
      <c r="K533" s="1"/>
      <c r="L533" s="1"/>
      <c r="M533" s="1"/>
      <c r="N533" s="1"/>
      <c r="O533" s="1"/>
      <c r="P533" s="1"/>
      <c r="Q533" s="1"/>
      <c r="R533" s="1"/>
      <c r="S533" s="1"/>
      <c r="T533" s="1"/>
      <c r="U533" s="1"/>
      <c r="V533" s="1"/>
      <c r="W533" s="1"/>
      <c r="X533" s="1"/>
      <c r="Y533" s="1"/>
      <c r="Z533" s="1"/>
      <c r="AA533" s="1"/>
    </row>
    <row r="534" spans="1:27">
      <c r="A534" s="1"/>
      <c r="B534" s="43">
        <f t="shared" si="19"/>
        <v>103</v>
      </c>
      <c r="C534" s="43" t="str">
        <f t="shared" si="18"/>
        <v>h</v>
      </c>
      <c r="D534" s="43"/>
      <c r="E534" s="43"/>
      <c r="F534" s="43"/>
      <c r="G534" s="1"/>
      <c r="H534" s="1"/>
      <c r="I534" s="1"/>
      <c r="J534" s="1"/>
      <c r="K534" s="1"/>
      <c r="L534" s="1"/>
      <c r="M534" s="1"/>
      <c r="N534" s="1"/>
      <c r="O534" s="1"/>
      <c r="P534" s="1"/>
      <c r="Q534" s="1"/>
      <c r="R534" s="1"/>
      <c r="S534" s="1"/>
      <c r="T534" s="1"/>
      <c r="U534" s="1"/>
      <c r="V534" s="1"/>
      <c r="W534" s="1"/>
      <c r="X534" s="1"/>
      <c r="Y534" s="1"/>
      <c r="Z534" s="1"/>
      <c r="AA534" s="1"/>
    </row>
    <row r="535" spans="1:27">
      <c r="A535" s="1"/>
      <c r="B535" s="43">
        <f t="shared" si="19"/>
        <v>105</v>
      </c>
      <c r="C535" s="43" t="str">
        <f t="shared" si="18"/>
        <v>T</v>
      </c>
      <c r="D535" s="43"/>
      <c r="E535" s="43"/>
      <c r="F535" s="43"/>
      <c r="G535" s="1"/>
      <c r="H535" s="1"/>
      <c r="I535" s="1"/>
      <c r="J535" s="1"/>
      <c r="K535" s="1"/>
      <c r="L535" s="1"/>
      <c r="M535" s="1"/>
      <c r="N535" s="1"/>
      <c r="O535" s="1"/>
      <c r="P535" s="1"/>
      <c r="Q535" s="1"/>
      <c r="R535" s="1"/>
      <c r="S535" s="1"/>
      <c r="T535" s="1"/>
      <c r="U535" s="1"/>
      <c r="V535" s="1"/>
      <c r="W535" s="1"/>
      <c r="X535" s="1"/>
      <c r="Y535" s="1"/>
      <c r="Z535" s="1"/>
      <c r="AA535" s="1"/>
    </row>
    <row r="536" spans="1:27">
      <c r="A536" s="1"/>
      <c r="B536" s="43">
        <f t="shared" si="19"/>
        <v>107</v>
      </c>
      <c r="C536" s="43" t="str">
        <f t="shared" si="18"/>
        <v>_x0014_</v>
      </c>
      <c r="D536" s="43"/>
      <c r="E536" s="43"/>
      <c r="F536" s="43"/>
      <c r="G536" s="1"/>
      <c r="H536" s="1"/>
      <c r="I536" s="1"/>
      <c r="J536" s="1"/>
      <c r="K536" s="1"/>
      <c r="L536" s="1"/>
      <c r="M536" s="1"/>
      <c r="N536" s="1"/>
      <c r="O536" s="1"/>
      <c r="P536" s="1"/>
      <c r="Q536" s="1"/>
      <c r="R536" s="1"/>
      <c r="S536" s="1"/>
      <c r="T536" s="1"/>
      <c r="U536" s="1"/>
      <c r="V536" s="1"/>
      <c r="W536" s="1"/>
      <c r="X536" s="1"/>
      <c r="Y536" s="1"/>
      <c r="Z536" s="1"/>
      <c r="AA536" s="1"/>
    </row>
    <row r="537" spans="1:27">
      <c r="A537" s="1"/>
      <c r="B537" s="43">
        <f t="shared" si="19"/>
        <v>109</v>
      </c>
      <c r="C537" s="43" t="str">
        <f t="shared" si="18"/>
        <v>_x0005_</v>
      </c>
      <c r="D537" s="43"/>
      <c r="E537" s="43"/>
      <c r="F537" s="43"/>
      <c r="G537" s="1"/>
      <c r="H537" s="1"/>
      <c r="I537" s="1"/>
      <c r="J537" s="1"/>
      <c r="K537" s="1"/>
      <c r="L537" s="1"/>
      <c r="M537" s="1"/>
      <c r="N537" s="1"/>
      <c r="O537" s="1"/>
      <c r="P537" s="1"/>
      <c r="Q537" s="1"/>
      <c r="R537" s="1"/>
      <c r="S537" s="1"/>
      <c r="T537" s="1"/>
      <c r="U537" s="1"/>
      <c r="V537" s="1"/>
      <c r="W537" s="1"/>
      <c r="X537" s="1"/>
      <c r="Y537" s="1"/>
      <c r="Z537" s="1"/>
      <c r="AA537" s="1"/>
    </row>
    <row r="538" spans="1:27">
      <c r="A538" s="1"/>
      <c r="B538" s="43">
        <f t="shared" si="19"/>
        <v>111</v>
      </c>
      <c r="C538" s="43" t="str">
        <f t="shared" si="18"/>
        <v>h</v>
      </c>
      <c r="D538" s="43"/>
      <c r="E538" s="43"/>
      <c r="F538" s="43"/>
      <c r="G538" s="1"/>
      <c r="H538" s="1"/>
      <c r="I538" s="1"/>
      <c r="J538" s="1"/>
      <c r="K538" s="1"/>
      <c r="L538" s="1"/>
      <c r="M538" s="1"/>
      <c r="N538" s="1"/>
      <c r="O538" s="1"/>
      <c r="P538" s="1"/>
      <c r="Q538" s="1"/>
      <c r="R538" s="1"/>
      <c r="S538" s="1"/>
      <c r="T538" s="1"/>
      <c r="U538" s="1"/>
      <c r="V538" s="1"/>
      <c r="W538" s="1"/>
      <c r="X538" s="1"/>
      <c r="Y538" s="1"/>
      <c r="Z538" s="1"/>
      <c r="AA538" s="1"/>
    </row>
    <row r="539" spans="1:27">
      <c r="A539" s="1"/>
      <c r="B539" s="43">
        <f t="shared" si="19"/>
        <v>113</v>
      </c>
      <c r="C539" s="43" t="str">
        <f t="shared" si="18"/>
        <v>T</v>
      </c>
      <c r="D539" s="43"/>
      <c r="E539" s="43"/>
      <c r="F539" s="43"/>
      <c r="G539" s="1"/>
      <c r="H539" s="1"/>
      <c r="I539" s="1"/>
      <c r="J539" s="1"/>
      <c r="K539" s="1"/>
      <c r="L539" s="1"/>
      <c r="M539" s="1"/>
      <c r="N539" s="1"/>
      <c r="O539" s="1"/>
      <c r="P539" s="1"/>
      <c r="Q539" s="1"/>
      <c r="R539" s="1"/>
      <c r="S539" s="1"/>
      <c r="T539" s="1"/>
      <c r="U539" s="1"/>
      <c r="V539" s="1"/>
      <c r="W539" s="1"/>
      <c r="X539" s="1"/>
      <c r="Y539" s="1"/>
      <c r="Z539" s="1"/>
      <c r="AA539" s="1"/>
    </row>
    <row r="540" spans="1:27">
      <c r="A540" s="1"/>
      <c r="B540" s="43">
        <f t="shared" si="19"/>
        <v>115</v>
      </c>
      <c r="C540" s="43" t="str">
        <f t="shared" si="18"/>
        <v>_x0015_</v>
      </c>
      <c r="D540" s="43"/>
      <c r="E540" s="43"/>
      <c r="F540" s="43"/>
      <c r="G540" s="1"/>
      <c r="H540" s="1"/>
      <c r="I540" s="1"/>
      <c r="J540" s="1"/>
      <c r="K540" s="1"/>
      <c r="L540" s="1"/>
      <c r="M540" s="1"/>
      <c r="N540" s="1"/>
      <c r="O540" s="1"/>
      <c r="P540" s="1"/>
      <c r="Q540" s="1"/>
      <c r="R540" s="1"/>
      <c r="S540" s="1"/>
      <c r="T540" s="1"/>
      <c r="U540" s="1"/>
      <c r="V540" s="1"/>
      <c r="W540" s="1"/>
      <c r="X540" s="1"/>
      <c r="Y540" s="1"/>
      <c r="Z540" s="1"/>
      <c r="AA540" s="1"/>
    </row>
    <row r="541" spans="1:27">
      <c r="A541" s="1"/>
      <c r="B541" s="43">
        <f t="shared" si="19"/>
        <v>117</v>
      </c>
      <c r="C541" s="43" t="str">
        <f t="shared" si="18"/>
        <v>_x0006_</v>
      </c>
      <c r="D541" s="43"/>
      <c r="E541" s="43"/>
      <c r="F541" s="43"/>
      <c r="G541" s="1"/>
      <c r="H541" s="1"/>
      <c r="I541" s="1"/>
      <c r="J541" s="1"/>
      <c r="K541" s="1"/>
      <c r="L541" s="1"/>
      <c r="M541" s="1"/>
      <c r="N541" s="1"/>
      <c r="O541" s="1"/>
      <c r="P541" s="1"/>
      <c r="Q541" s="1"/>
      <c r="R541" s="1"/>
      <c r="S541" s="1"/>
      <c r="T541" s="1"/>
      <c r="U541" s="1"/>
      <c r="V541" s="1"/>
      <c r="W541" s="1"/>
      <c r="X541" s="1"/>
      <c r="Y541" s="1"/>
      <c r="Z541" s="1"/>
      <c r="AA541" s="1"/>
    </row>
    <row r="542" spans="1:27">
      <c r="A542" s="1"/>
      <c r="B542" s="43">
        <f t="shared" si="19"/>
        <v>119</v>
      </c>
      <c r="C542" s="43" t="str">
        <f t="shared" si="18"/>
        <v>f</v>
      </c>
      <c r="D542" s="43"/>
      <c r="E542" s="43"/>
      <c r="F542" s="43"/>
      <c r="G542" s="1"/>
      <c r="H542" s="1"/>
      <c r="I542" s="1"/>
      <c r="J542" s="1"/>
      <c r="K542" s="1"/>
      <c r="L542" s="1"/>
      <c r="M542" s="1"/>
      <c r="N542" s="1"/>
      <c r="O542" s="1"/>
      <c r="P542" s="1"/>
      <c r="Q542" s="1"/>
      <c r="R542" s="1"/>
      <c r="S542" s="1"/>
      <c r="T542" s="1"/>
      <c r="U542" s="1"/>
      <c r="V542" s="1"/>
      <c r="W542" s="1"/>
      <c r="X542" s="1"/>
      <c r="Y542" s="1"/>
      <c r="Z542" s="1"/>
      <c r="AA542" s="1"/>
    </row>
    <row r="543" spans="1:27">
      <c r="A543" s="1"/>
      <c r="B543" s="43">
        <f t="shared" si="19"/>
        <v>121</v>
      </c>
      <c r="C543" s="43" t="str">
        <f t="shared" si="18"/>
        <v>T</v>
      </c>
      <c r="D543" s="43"/>
      <c r="E543" s="43"/>
      <c r="F543" s="43"/>
      <c r="G543" s="1"/>
      <c r="H543" s="1"/>
      <c r="I543" s="1"/>
      <c r="J543" s="1"/>
      <c r="K543" s="1"/>
      <c r="L543" s="1"/>
      <c r="M543" s="1"/>
      <c r="N543" s="1"/>
      <c r="O543" s="1"/>
      <c r="P543" s="1"/>
      <c r="Q543" s="1"/>
      <c r="R543" s="1"/>
      <c r="S543" s="1"/>
      <c r="T543" s="1"/>
      <c r="U543" s="1"/>
      <c r="V543" s="1"/>
      <c r="W543" s="1"/>
      <c r="X543" s="1"/>
      <c r="Y543" s="1"/>
      <c r="Z543" s="1"/>
      <c r="AA543" s="1"/>
    </row>
    <row r="544" spans="1:27">
      <c r="A544" s="1"/>
      <c r="B544" s="43">
        <f t="shared" si="19"/>
        <v>123</v>
      </c>
      <c r="C544" s="43" t="str">
        <f t="shared" si="18"/>
        <v>_x0015_</v>
      </c>
      <c r="D544" s="43"/>
      <c r="E544" s="43"/>
      <c r="F544" s="43"/>
      <c r="G544" s="1"/>
      <c r="H544" s="1"/>
      <c r="I544" s="1"/>
      <c r="J544" s="1"/>
      <c r="K544" s="1"/>
      <c r="L544" s="1"/>
      <c r="M544" s="1"/>
      <c r="N544" s="1"/>
      <c r="O544" s="1"/>
      <c r="P544" s="1"/>
      <c r="Q544" s="1"/>
      <c r="R544" s="1"/>
      <c r="S544" s="1"/>
      <c r="T544" s="1"/>
      <c r="U544" s="1"/>
      <c r="V544" s="1"/>
      <c r="W544" s="1"/>
      <c r="X544" s="1"/>
      <c r="Y544" s="1"/>
      <c r="Z544" s="1"/>
      <c r="AA544" s="1"/>
    </row>
    <row r="545" spans="1:27">
      <c r="A545" s="1"/>
      <c r="B545" s="43">
        <f t="shared" si="19"/>
        <v>125</v>
      </c>
      <c r="C545" s="43" t="str">
        <f t="shared" si="18"/>
        <v>_x0006_</v>
      </c>
      <c r="D545" s="43"/>
      <c r="E545" s="43"/>
      <c r="F545" s="43"/>
      <c r="G545" s="1"/>
      <c r="H545" s="1"/>
      <c r="I545" s="1"/>
      <c r="J545" s="1"/>
      <c r="K545" s="1"/>
      <c r="L545" s="1"/>
      <c r="M545" s="1"/>
      <c r="N545" s="1"/>
      <c r="O545" s="1"/>
      <c r="P545" s="1"/>
      <c r="Q545" s="1"/>
      <c r="R545" s="1"/>
      <c r="S545" s="1"/>
      <c r="T545" s="1"/>
      <c r="U545" s="1"/>
      <c r="V545" s="1"/>
      <c r="W545" s="1"/>
      <c r="X545" s="1"/>
      <c r="Y545" s="1"/>
      <c r="Z545" s="1"/>
      <c r="AA545" s="1"/>
    </row>
    <row r="546" spans="1:27">
      <c r="A546" s="1"/>
      <c r="B546" s="43">
        <f t="shared" si="19"/>
        <v>127</v>
      </c>
      <c r="C546" s="43" t="str">
        <f t="shared" si="18"/>
        <v>d</v>
      </c>
      <c r="D546" s="43"/>
      <c r="E546" s="43"/>
      <c r="F546" s="43"/>
      <c r="G546" s="1"/>
      <c r="H546" s="1"/>
      <c r="I546" s="1"/>
      <c r="J546" s="1"/>
      <c r="K546" s="1"/>
      <c r="L546" s="1"/>
      <c r="M546" s="1"/>
      <c r="N546" s="1"/>
      <c r="O546" s="1"/>
      <c r="P546" s="1"/>
      <c r="Q546" s="1"/>
      <c r="R546" s="1"/>
      <c r="S546" s="1"/>
      <c r="T546" s="1"/>
      <c r="U546" s="1"/>
      <c r="V546" s="1"/>
      <c r="W546" s="1"/>
      <c r="X546" s="1"/>
      <c r="Y546" s="1"/>
      <c r="Z546" s="1"/>
      <c r="AA546" s="1"/>
    </row>
    <row r="547" spans="1:27">
      <c r="A547" s="1"/>
      <c r="B547" s="43">
        <f t="shared" si="19"/>
        <v>129</v>
      </c>
      <c r="C547" s="43" t="str">
        <f t="shared" si="18"/>
        <v>T</v>
      </c>
      <c r="D547" s="43"/>
      <c r="E547" s="43"/>
      <c r="F547" s="43"/>
      <c r="G547" s="1"/>
      <c r="H547" s="1"/>
      <c r="I547" s="1"/>
      <c r="J547" s="1"/>
      <c r="K547" s="1"/>
      <c r="L547" s="1"/>
      <c r="M547" s="1"/>
      <c r="N547" s="1"/>
      <c r="O547" s="1"/>
      <c r="P547" s="1"/>
      <c r="Q547" s="1"/>
      <c r="R547" s="1"/>
      <c r="S547" s="1"/>
      <c r="T547" s="1"/>
      <c r="U547" s="1"/>
      <c r="V547" s="1"/>
      <c r="W547" s="1"/>
      <c r="X547" s="1"/>
      <c r="Y547" s="1"/>
      <c r="Z547" s="1"/>
      <c r="AA547" s="1"/>
    </row>
    <row r="548" spans="1:27">
      <c r="A548" s="1"/>
      <c r="B548" s="43">
        <f t="shared" si="19"/>
        <v>131</v>
      </c>
      <c r="C548" s="43" t="str">
        <f t="shared" si="18"/>
        <v>_x0015_</v>
      </c>
      <c r="D548" s="43"/>
      <c r="E548" s="43"/>
      <c r="F548" s="43"/>
      <c r="G548" s="1"/>
      <c r="H548" s="1"/>
      <c r="I548" s="1"/>
      <c r="J548" s="1"/>
      <c r="K548" s="1"/>
      <c r="L548" s="1"/>
      <c r="M548" s="1"/>
      <c r="N548" s="1"/>
      <c r="O548" s="1"/>
      <c r="P548" s="1"/>
      <c r="Q548" s="1"/>
      <c r="R548" s="1"/>
      <c r="S548" s="1"/>
      <c r="T548" s="1"/>
      <c r="U548" s="1"/>
      <c r="V548" s="1"/>
      <c r="W548" s="1"/>
      <c r="X548" s="1"/>
      <c r="Y548" s="1"/>
      <c r="Z548" s="1"/>
      <c r="AA548" s="1"/>
    </row>
    <row r="549" spans="1:27">
      <c r="A549" s="1"/>
      <c r="B549" s="43">
        <f t="shared" si="19"/>
        <v>133</v>
      </c>
      <c r="C549" s="43" t="str">
        <f t="shared" si="18"/>
        <v>_x0006_</v>
      </c>
      <c r="D549" s="43"/>
      <c r="E549" s="43"/>
      <c r="F549" s="43"/>
      <c r="G549" s="1"/>
      <c r="H549" s="1"/>
      <c r="I549" s="1"/>
      <c r="J549" s="1"/>
      <c r="K549" s="1"/>
      <c r="L549" s="1"/>
      <c r="M549" s="1"/>
      <c r="N549" s="1"/>
      <c r="O549" s="1"/>
      <c r="P549" s="1"/>
      <c r="Q549" s="1"/>
      <c r="R549" s="1"/>
      <c r="S549" s="1"/>
      <c r="T549" s="1"/>
      <c r="U549" s="1"/>
      <c r="V549" s="1"/>
      <c r="W549" s="1"/>
      <c r="X549" s="1"/>
      <c r="Y549" s="1"/>
      <c r="Z549" s="1"/>
      <c r="AA549" s="1"/>
    </row>
    <row r="550" spans="1:27">
      <c r="A550" s="1"/>
      <c r="B550" s="43">
        <f t="shared" si="19"/>
        <v>135</v>
      </c>
      <c r="C550" s="43" t="str">
        <f t="shared" si="18"/>
        <v>d</v>
      </c>
      <c r="D550" s="43"/>
      <c r="E550" s="43"/>
      <c r="F550" s="43"/>
      <c r="G550" s="1"/>
      <c r="H550" s="1"/>
      <c r="I550" s="1"/>
      <c r="J550" s="1"/>
      <c r="K550" s="1"/>
      <c r="L550" s="1"/>
      <c r="M550" s="1"/>
      <c r="N550" s="1"/>
      <c r="O550" s="1"/>
      <c r="P550" s="1"/>
      <c r="Q550" s="1"/>
      <c r="R550" s="1"/>
      <c r="S550" s="1"/>
      <c r="T550" s="1"/>
      <c r="U550" s="1"/>
      <c r="V550" s="1"/>
      <c r="W550" s="1"/>
      <c r="X550" s="1"/>
      <c r="Y550" s="1"/>
      <c r="Z550" s="1"/>
      <c r="AA550" s="1"/>
    </row>
    <row r="551" spans="1:27">
      <c r="A551" s="1"/>
      <c r="B551" s="43">
        <f t="shared" si="19"/>
        <v>137</v>
      </c>
      <c r="C551" s="43" t="str">
        <f t="shared" si="18"/>
        <v>D</v>
      </c>
      <c r="D551" s="43"/>
      <c r="E551" s="43"/>
      <c r="F551" s="43"/>
      <c r="G551" s="1"/>
      <c r="H551" s="1"/>
      <c r="I551" s="1"/>
      <c r="J551" s="1"/>
      <c r="K551" s="1"/>
      <c r="L551" s="1"/>
      <c r="M551" s="1"/>
      <c r="N551" s="1"/>
      <c r="O551" s="1"/>
      <c r="P551" s="1"/>
      <c r="Q551" s="1"/>
      <c r="R551" s="1"/>
      <c r="S551" s="1"/>
      <c r="T551" s="1"/>
      <c r="U551" s="1"/>
      <c r="V551" s="1"/>
      <c r="W551" s="1"/>
      <c r="X551" s="1"/>
      <c r="Y551" s="1"/>
      <c r="Z551" s="1"/>
      <c r="AA551" s="1"/>
    </row>
    <row r="552" spans="1:27">
      <c r="A552" s="1"/>
      <c r="B552" s="43">
        <f t="shared" si="19"/>
        <v>139</v>
      </c>
      <c r="C552" s="43" t="e">
        <f t="shared" si="18"/>
        <v>#VALUE!</v>
      </c>
      <c r="D552" s="43"/>
      <c r="E552" s="43"/>
      <c r="F552" s="43"/>
      <c r="G552" s="1"/>
      <c r="H552" s="1"/>
      <c r="I552" s="1"/>
      <c r="J552" s="1"/>
      <c r="K552" s="1"/>
      <c r="L552" s="1"/>
      <c r="M552" s="1"/>
      <c r="N552" s="1"/>
      <c r="O552" s="1"/>
      <c r="P552" s="1"/>
      <c r="Q552" s="1"/>
      <c r="R552" s="1"/>
      <c r="S552" s="1"/>
      <c r="T552" s="1"/>
      <c r="U552" s="1"/>
      <c r="V552" s="1"/>
      <c r="W552" s="1"/>
      <c r="X552" s="1"/>
      <c r="Y552" s="1"/>
      <c r="Z552" s="1"/>
      <c r="AA552" s="1"/>
    </row>
    <row r="553" spans="1:27">
      <c r="A553" s="1"/>
      <c r="B553" s="43">
        <f t="shared" si="19"/>
        <v>141</v>
      </c>
      <c r="C553" s="43" t="str">
        <f t="shared" si="18"/>
        <v>_x0006_</v>
      </c>
      <c r="D553" s="43"/>
      <c r="E553" s="43"/>
      <c r="F553" s="43"/>
      <c r="G553" s="1"/>
      <c r="H553" s="1"/>
      <c r="I553" s="1"/>
      <c r="J553" s="1"/>
      <c r="K553" s="1"/>
      <c r="L553" s="1"/>
      <c r="M553" s="1"/>
      <c r="N553" s="1"/>
      <c r="O553" s="1"/>
      <c r="P553" s="1"/>
      <c r="Q553" s="1"/>
      <c r="R553" s="1"/>
      <c r="S553" s="1"/>
      <c r="T553" s="1"/>
      <c r="U553" s="1"/>
      <c r="V553" s="1"/>
      <c r="W553" s="1"/>
      <c r="X553" s="1"/>
      <c r="Y553" s="1"/>
      <c r="Z553" s="1"/>
      <c r="AA553" s="1"/>
    </row>
    <row r="554" spans="1:27">
      <c r="A554" s="1"/>
      <c r="B554" s="43">
        <f t="shared" si="19"/>
        <v>143</v>
      </c>
      <c r="C554" s="43" t="str">
        <f t="shared" si="18"/>
        <v>d</v>
      </c>
      <c r="D554" s="43"/>
      <c r="E554" s="43"/>
      <c r="F554" s="43"/>
      <c r="G554" s="1"/>
      <c r="H554" s="1"/>
      <c r="I554" s="1"/>
      <c r="J554" s="1"/>
      <c r="K554" s="1"/>
      <c r="L554" s="1"/>
      <c r="M554" s="1"/>
      <c r="N554" s="1"/>
      <c r="O554" s="1"/>
      <c r="P554" s="1"/>
      <c r="Q554" s="1"/>
      <c r="R554" s="1"/>
      <c r="S554" s="1"/>
      <c r="T554" s="1"/>
      <c r="U554" s="1"/>
      <c r="V554" s="1"/>
      <c r="W554" s="1"/>
      <c r="X554" s="1"/>
      <c r="Y554" s="1"/>
      <c r="Z554" s="1"/>
      <c r="AA554" s="1"/>
    </row>
    <row r="555" spans="1:27">
      <c r="A555" s="1"/>
      <c r="B555" s="43">
        <f t="shared" si="19"/>
        <v>145</v>
      </c>
      <c r="C555" s="43" t="str">
        <f t="shared" si="18"/>
        <v>D</v>
      </c>
      <c r="D555" s="43"/>
      <c r="E555" s="43"/>
      <c r="F555" s="43"/>
      <c r="G555" s="1"/>
      <c r="H555" s="1"/>
      <c r="I555" s="1"/>
      <c r="J555" s="1"/>
      <c r="K555" s="1"/>
      <c r="L555" s="1"/>
      <c r="M555" s="1"/>
      <c r="N555" s="1"/>
      <c r="O555" s="1"/>
      <c r="P555" s="1"/>
      <c r="Q555" s="1"/>
      <c r="R555" s="1"/>
      <c r="S555" s="1"/>
      <c r="T555" s="1"/>
      <c r="U555" s="1"/>
      <c r="V555" s="1"/>
      <c r="W555" s="1"/>
      <c r="X555" s="1"/>
      <c r="Y555" s="1"/>
      <c r="Z555" s="1"/>
      <c r="AA555" s="1"/>
    </row>
    <row r="556" spans="1:27">
      <c r="A556" s="1"/>
      <c r="B556" s="43">
        <f t="shared" si="19"/>
        <v>147</v>
      </c>
      <c r="C556" s="43" t="e">
        <f t="shared" si="18"/>
        <v>#VALUE!</v>
      </c>
      <c r="D556" s="43"/>
      <c r="E556" s="43"/>
      <c r="F556" s="43"/>
      <c r="G556" s="1"/>
      <c r="H556" s="1"/>
      <c r="I556" s="1"/>
      <c r="J556" s="1"/>
      <c r="K556" s="1"/>
      <c r="L556" s="1"/>
      <c r="M556" s="1"/>
      <c r="N556" s="1"/>
      <c r="O556" s="1"/>
      <c r="P556" s="1"/>
      <c r="Q556" s="1"/>
      <c r="R556" s="1"/>
      <c r="S556" s="1"/>
      <c r="T556" s="1"/>
      <c r="U556" s="1"/>
      <c r="V556" s="1"/>
      <c r="W556" s="1"/>
      <c r="X556" s="1"/>
      <c r="Y556" s="1"/>
      <c r="Z556" s="1"/>
      <c r="AA556" s="1"/>
    </row>
    <row r="557" spans="1:27">
      <c r="A557" s="1"/>
      <c r="B557" s="43">
        <f t="shared" si="19"/>
        <v>149</v>
      </c>
      <c r="C557" s="43" t="str">
        <f t="shared" si="18"/>
        <v>_x0006_</v>
      </c>
      <c r="D557" s="43"/>
      <c r="E557" s="43"/>
      <c r="F557" s="43"/>
      <c r="G557" s="1"/>
      <c r="H557" s="1"/>
      <c r="I557" s="1"/>
      <c r="J557" s="1"/>
      <c r="K557" s="1"/>
      <c r="L557" s="1"/>
      <c r="M557" s="1"/>
      <c r="N557" s="1"/>
      <c r="O557" s="1"/>
      <c r="P557" s="1"/>
      <c r="Q557" s="1"/>
      <c r="R557" s="1"/>
      <c r="S557" s="1"/>
      <c r="T557" s="1"/>
      <c r="U557" s="1"/>
      <c r="V557" s="1"/>
      <c r="W557" s="1"/>
      <c r="X557" s="1"/>
      <c r="Y557" s="1"/>
      <c r="Z557" s="1"/>
      <c r="AA557" s="1"/>
    </row>
    <row r="558" spans="1:27">
      <c r="A558" s="1"/>
      <c r="B558" s="43">
        <f t="shared" si="19"/>
        <v>151</v>
      </c>
      <c r="C558" s="43" t="str">
        <f t="shared" si="18"/>
        <v>d</v>
      </c>
      <c r="D558" s="43"/>
      <c r="E558" s="43"/>
      <c r="F558" s="43"/>
      <c r="G558" s="1"/>
      <c r="H558" s="1"/>
      <c r="I558" s="1"/>
      <c r="J558" s="1"/>
      <c r="K558" s="1"/>
      <c r="L558" s="1"/>
      <c r="M558" s="1"/>
      <c r="N558" s="1"/>
      <c r="O558" s="1"/>
      <c r="P558" s="1"/>
      <c r="Q558" s="1"/>
      <c r="R558" s="1"/>
      <c r="S558" s="1"/>
      <c r="T558" s="1"/>
      <c r="U558" s="1"/>
      <c r="V558" s="1"/>
      <c r="W558" s="1"/>
      <c r="X558" s="1"/>
      <c r="Y558" s="1"/>
      <c r="Z558" s="1"/>
      <c r="AA558" s="1"/>
    </row>
    <row r="559" spans="1:27">
      <c r="A559" s="1"/>
      <c r="B559" s="43">
        <f t="shared" si="19"/>
        <v>153</v>
      </c>
      <c r="C559" s="43" t="str">
        <f t="shared" si="18"/>
        <v>D</v>
      </c>
      <c r="D559" s="43"/>
      <c r="E559" s="43"/>
      <c r="F559" s="43"/>
      <c r="G559" s="1"/>
      <c r="H559" s="1"/>
      <c r="I559" s="1"/>
      <c r="J559" s="1"/>
      <c r="K559" s="1"/>
      <c r="L559" s="1"/>
      <c r="M559" s="1"/>
      <c r="N559" s="1"/>
      <c r="O559" s="1"/>
      <c r="P559" s="1"/>
      <c r="Q559" s="1"/>
      <c r="R559" s="1"/>
      <c r="S559" s="1"/>
      <c r="T559" s="1"/>
      <c r="U559" s="1"/>
      <c r="V559" s="1"/>
      <c r="W559" s="1"/>
      <c r="X559" s="1"/>
      <c r="Y559" s="1"/>
      <c r="Z559" s="1"/>
      <c r="AA559" s="1"/>
    </row>
    <row r="560" spans="1:27">
      <c r="A560" s="1"/>
      <c r="B560" s="43">
        <f t="shared" si="19"/>
        <v>155</v>
      </c>
      <c r="C560" s="43" t="e">
        <f t="shared" si="18"/>
        <v>#VALUE!</v>
      </c>
      <c r="D560" s="43"/>
      <c r="E560" s="43"/>
      <c r="F560" s="43"/>
      <c r="G560" s="1"/>
      <c r="H560" s="1"/>
      <c r="I560" s="1"/>
      <c r="J560" s="1"/>
      <c r="K560" s="1"/>
      <c r="L560" s="1"/>
      <c r="M560" s="1"/>
      <c r="N560" s="1"/>
      <c r="O560" s="1"/>
      <c r="P560" s="1"/>
      <c r="Q560" s="1"/>
      <c r="R560" s="1"/>
      <c r="S560" s="1"/>
      <c r="T560" s="1"/>
      <c r="U560" s="1"/>
      <c r="V560" s="1"/>
      <c r="W560" s="1"/>
      <c r="X560" s="1"/>
      <c r="Y560" s="1"/>
      <c r="Z560" s="1"/>
      <c r="AA560" s="1"/>
    </row>
    <row r="561" spans="1:27">
      <c r="A561" s="1"/>
      <c r="B561" s="43">
        <f t="shared" si="19"/>
        <v>157</v>
      </c>
      <c r="C561" s="43" t="str">
        <f t="shared" si="18"/>
        <v>_x0007_</v>
      </c>
      <c r="D561" s="43"/>
      <c r="E561" s="43"/>
      <c r="F561" s="43"/>
      <c r="G561" s="1"/>
      <c r="H561" s="1"/>
      <c r="I561" s="1"/>
      <c r="J561" s="1"/>
      <c r="K561" s="1"/>
      <c r="L561" s="1"/>
      <c r="M561" s="1"/>
      <c r="N561" s="1"/>
      <c r="O561" s="1"/>
      <c r="P561" s="1"/>
      <c r="Q561" s="1"/>
      <c r="R561" s="1"/>
      <c r="S561" s="1"/>
      <c r="T561" s="1"/>
      <c r="U561" s="1"/>
      <c r="V561" s="1"/>
      <c r="W561" s="1"/>
      <c r="X561" s="1"/>
      <c r="Y561" s="1"/>
      <c r="Z561" s="1"/>
      <c r="AA561" s="1"/>
    </row>
    <row r="562" spans="1:27">
      <c r="A562" s="1"/>
      <c r="B562" s="43">
        <f t="shared" si="19"/>
        <v>159</v>
      </c>
      <c r="C562" s="43" t="str">
        <f t="shared" si="18"/>
        <v>f</v>
      </c>
      <c r="D562" s="43"/>
      <c r="E562" s="43"/>
      <c r="F562" s="43"/>
      <c r="G562" s="1"/>
      <c r="H562" s="1"/>
      <c r="I562" s="1"/>
      <c r="J562" s="1"/>
      <c r="K562" s="1"/>
      <c r="L562" s="1"/>
      <c r="M562" s="1"/>
      <c r="N562" s="1"/>
      <c r="O562" s="1"/>
      <c r="P562" s="1"/>
      <c r="Q562" s="1"/>
      <c r="R562" s="1"/>
      <c r="S562" s="1"/>
      <c r="T562" s="1"/>
      <c r="U562" s="1"/>
      <c r="V562" s="1"/>
      <c r="W562" s="1"/>
      <c r="X562" s="1"/>
      <c r="Y562" s="1"/>
      <c r="Z562" s="1"/>
      <c r="AA562" s="1"/>
    </row>
    <row r="563" spans="1:27">
      <c r="A563" s="1"/>
      <c r="B563" s="43">
        <f t="shared" si="19"/>
        <v>161</v>
      </c>
      <c r="C563" s="43" t="str">
        <f t="shared" si="18"/>
        <v>T</v>
      </c>
      <c r="D563" s="43"/>
      <c r="E563" s="43"/>
      <c r="F563" s="43"/>
      <c r="G563" s="1"/>
      <c r="H563" s="1"/>
      <c r="I563" s="1"/>
      <c r="J563" s="1"/>
      <c r="K563" s="1"/>
      <c r="L563" s="1"/>
      <c r="M563" s="1"/>
      <c r="N563" s="1"/>
      <c r="O563" s="1"/>
      <c r="P563" s="1"/>
      <c r="Q563" s="1"/>
      <c r="R563" s="1"/>
      <c r="S563" s="1"/>
      <c r="T563" s="1"/>
      <c r="U563" s="1"/>
      <c r="V563" s="1"/>
      <c r="W563" s="1"/>
      <c r="X563" s="1"/>
      <c r="Y563" s="1"/>
      <c r="Z563" s="1"/>
      <c r="AA563" s="1"/>
    </row>
    <row r="564" spans="1:27">
      <c r="A564" s="1"/>
      <c r="B564" s="43">
        <f t="shared" si="19"/>
        <v>163</v>
      </c>
      <c r="C564" s="43" t="str">
        <f t="shared" ref="C564:C627" si="20">CHAR(HEX2DEC(MID($H$1,B564,2)))</f>
        <v>_x0015_</v>
      </c>
      <c r="D564" s="43"/>
      <c r="E564" s="43"/>
      <c r="F564" s="43"/>
      <c r="G564" s="1"/>
      <c r="H564" s="1"/>
      <c r="I564" s="1"/>
      <c r="J564" s="1"/>
      <c r="K564" s="1"/>
      <c r="L564" s="1"/>
      <c r="M564" s="1"/>
      <c r="N564" s="1"/>
      <c r="O564" s="1"/>
      <c r="P564" s="1"/>
      <c r="Q564" s="1"/>
      <c r="R564" s="1"/>
      <c r="S564" s="1"/>
      <c r="T564" s="1"/>
      <c r="U564" s="1"/>
      <c r="V564" s="1"/>
      <c r="W564" s="1"/>
      <c r="X564" s="1"/>
      <c r="Y564" s="1"/>
      <c r="Z564" s="1"/>
      <c r="AA564" s="1"/>
    </row>
    <row r="565" spans="1:27">
      <c r="A565" s="1"/>
      <c r="B565" s="43">
        <f t="shared" si="19"/>
        <v>165</v>
      </c>
      <c r="C565" s="43" t="str">
        <f t="shared" si="20"/>
        <v>_x0007_</v>
      </c>
      <c r="D565" s="43"/>
      <c r="E565" s="43"/>
      <c r="F565" s="43"/>
      <c r="G565" s="1"/>
      <c r="H565" s="1"/>
      <c r="I565" s="1"/>
      <c r="J565" s="1"/>
      <c r="K565" s="1"/>
      <c r="L565" s="1"/>
      <c r="M565" s="1"/>
      <c r="N565" s="1"/>
      <c r="O565" s="1"/>
      <c r="P565" s="1"/>
      <c r="Q565" s="1"/>
      <c r="R565" s="1"/>
      <c r="S565" s="1"/>
      <c r="T565" s="1"/>
      <c r="U565" s="1"/>
      <c r="V565" s="1"/>
      <c r="W565" s="1"/>
      <c r="X565" s="1"/>
      <c r="Y565" s="1"/>
      <c r="Z565" s="1"/>
      <c r="AA565" s="1"/>
    </row>
    <row r="566" spans="1:27">
      <c r="A566" s="1"/>
      <c r="B566" s="43">
        <f t="shared" ref="B566:B629" si="21">B565+2</f>
        <v>167</v>
      </c>
      <c r="C566" s="43" t="str">
        <f t="shared" si="20"/>
        <v>h</v>
      </c>
      <c r="D566" s="43"/>
      <c r="E566" s="43"/>
      <c r="F566" s="43"/>
      <c r="G566" s="1"/>
      <c r="H566" s="1"/>
      <c r="I566" s="1"/>
      <c r="J566" s="1"/>
      <c r="K566" s="1"/>
      <c r="L566" s="1"/>
      <c r="M566" s="1"/>
      <c r="N566" s="1"/>
      <c r="O566" s="1"/>
      <c r="P566" s="1"/>
      <c r="Q566" s="1"/>
      <c r="R566" s="1"/>
      <c r="S566" s="1"/>
      <c r="T566" s="1"/>
      <c r="U566" s="1"/>
      <c r="V566" s="1"/>
      <c r="W566" s="1"/>
      <c r="X566" s="1"/>
      <c r="Y566" s="1"/>
      <c r="Z566" s="1"/>
      <c r="AA566" s="1"/>
    </row>
    <row r="567" spans="1:27">
      <c r="A567" s="1"/>
      <c r="B567" s="43">
        <f t="shared" si="21"/>
        <v>169</v>
      </c>
      <c r="C567" s="43" t="str">
        <f t="shared" si="20"/>
        <v>T</v>
      </c>
      <c r="D567" s="43"/>
      <c r="E567" s="43"/>
      <c r="F567" s="43"/>
      <c r="G567" s="1"/>
      <c r="H567" s="1"/>
      <c r="I567" s="1"/>
      <c r="J567" s="1"/>
      <c r="K567" s="1"/>
      <c r="L567" s="1"/>
      <c r="M567" s="1"/>
      <c r="N567" s="1"/>
      <c r="O567" s="1"/>
      <c r="P567" s="1"/>
      <c r="Q567" s="1"/>
      <c r="R567" s="1"/>
      <c r="S567" s="1"/>
      <c r="T567" s="1"/>
      <c r="U567" s="1"/>
      <c r="V567" s="1"/>
      <c r="W567" s="1"/>
      <c r="X567" s="1"/>
      <c r="Y567" s="1"/>
      <c r="Z567" s="1"/>
      <c r="AA567" s="1"/>
    </row>
    <row r="568" spans="1:27">
      <c r="A568" s="1"/>
      <c r="B568" s="43">
        <f t="shared" si="21"/>
        <v>171</v>
      </c>
      <c r="C568" s="43" t="str">
        <f t="shared" si="20"/>
        <v>_x0015_</v>
      </c>
      <c r="D568" s="43"/>
      <c r="E568" s="43"/>
      <c r="F568" s="43"/>
      <c r="G568" s="1"/>
      <c r="H568" s="1"/>
      <c r="I568" s="1"/>
      <c r="J568" s="1"/>
      <c r="K568" s="1"/>
      <c r="L568" s="1"/>
      <c r="M568" s="1"/>
      <c r="N568" s="1"/>
      <c r="O568" s="1"/>
      <c r="P568" s="1"/>
      <c r="Q568" s="1"/>
      <c r="R568" s="1"/>
      <c r="S568" s="1"/>
      <c r="T568" s="1"/>
      <c r="U568" s="1"/>
      <c r="V568" s="1"/>
      <c r="W568" s="1"/>
      <c r="X568" s="1"/>
      <c r="Y568" s="1"/>
      <c r="Z568" s="1"/>
      <c r="AA568" s="1"/>
    </row>
    <row r="569" spans="1:27">
      <c r="A569" s="1"/>
      <c r="B569" s="43">
        <f t="shared" si="21"/>
        <v>173</v>
      </c>
      <c r="C569" s="43" t="str">
        <f t="shared" si="20"/>
        <v>_x0007_</v>
      </c>
      <c r="D569" s="43"/>
      <c r="E569" s="43"/>
      <c r="F569" s="43"/>
      <c r="G569" s="1"/>
      <c r="H569" s="1"/>
      <c r="I569" s="1"/>
      <c r="J569" s="1"/>
      <c r="K569" s="1"/>
      <c r="L569" s="1"/>
      <c r="M569" s="1"/>
      <c r="N569" s="1"/>
      <c r="O569" s="1"/>
      <c r="P569" s="1"/>
      <c r="Q569" s="1"/>
      <c r="R569" s="1"/>
      <c r="S569" s="1"/>
      <c r="T569" s="1"/>
      <c r="U569" s="1"/>
      <c r="V569" s="1"/>
      <c r="W569" s="1"/>
      <c r="X569" s="1"/>
      <c r="Y569" s="1"/>
      <c r="Z569" s="1"/>
      <c r="AA569" s="1"/>
    </row>
    <row r="570" spans="1:27">
      <c r="A570" s="1"/>
      <c r="B570" s="43">
        <f t="shared" si="21"/>
        <v>175</v>
      </c>
      <c r="C570" s="43" t="str">
        <f t="shared" si="20"/>
        <v>h</v>
      </c>
      <c r="D570" s="43"/>
      <c r="E570" s="43"/>
      <c r="F570" s="43"/>
      <c r="G570" s="1"/>
      <c r="H570" s="1"/>
      <c r="I570" s="1"/>
      <c r="J570" s="1"/>
      <c r="K570" s="1"/>
      <c r="L570" s="1"/>
      <c r="M570" s="1"/>
      <c r="N570" s="1"/>
      <c r="O570" s="1"/>
      <c r="P570" s="1"/>
      <c r="Q570" s="1"/>
      <c r="R570" s="1"/>
      <c r="S570" s="1"/>
      <c r="T570" s="1"/>
      <c r="U570" s="1"/>
      <c r="V570" s="1"/>
      <c r="W570" s="1"/>
      <c r="X570" s="1"/>
      <c r="Y570" s="1"/>
      <c r="Z570" s="1"/>
      <c r="AA570" s="1"/>
    </row>
    <row r="571" spans="1:27">
      <c r="A571" s="1"/>
      <c r="B571" s="43">
        <f t="shared" si="21"/>
        <v>177</v>
      </c>
      <c r="C571" s="43" t="str">
        <f t="shared" si="20"/>
        <v>T</v>
      </c>
      <c r="D571" s="43"/>
      <c r="E571" s="43"/>
      <c r="F571" s="43"/>
      <c r="G571" s="1"/>
      <c r="H571" s="1"/>
      <c r="I571" s="1"/>
      <c r="J571" s="1"/>
      <c r="K571" s="1"/>
      <c r="L571" s="1"/>
      <c r="M571" s="1"/>
      <c r="N571" s="1"/>
      <c r="O571" s="1"/>
      <c r="P571" s="1"/>
      <c r="Q571" s="1"/>
      <c r="R571" s="1"/>
      <c r="S571" s="1"/>
      <c r="T571" s="1"/>
      <c r="U571" s="1"/>
      <c r="V571" s="1"/>
      <c r="W571" s="1"/>
      <c r="X571" s="1"/>
      <c r="Y571" s="1"/>
      <c r="Z571" s="1"/>
      <c r="AA571" s="1"/>
    </row>
    <row r="572" spans="1:27">
      <c r="A572" s="1"/>
      <c r="B572" s="43">
        <f t="shared" si="21"/>
        <v>179</v>
      </c>
      <c r="C572" s="43" t="str">
        <f t="shared" si="20"/>
        <v>_x0015_</v>
      </c>
      <c r="D572" s="43"/>
      <c r="E572" s="43"/>
      <c r="F572" s="43"/>
      <c r="G572" s="1"/>
      <c r="H572" s="1"/>
      <c r="I572" s="1"/>
      <c r="J572" s="1"/>
      <c r="K572" s="1"/>
      <c r="L572" s="1"/>
      <c r="M572" s="1"/>
      <c r="N572" s="1"/>
      <c r="O572" s="1"/>
      <c r="P572" s="1"/>
      <c r="Q572" s="1"/>
      <c r="R572" s="1"/>
      <c r="S572" s="1"/>
      <c r="T572" s="1"/>
      <c r="U572" s="1"/>
      <c r="V572" s="1"/>
      <c r="W572" s="1"/>
      <c r="X572" s="1"/>
      <c r="Y572" s="1"/>
      <c r="Z572" s="1"/>
      <c r="AA572" s="1"/>
    </row>
    <row r="573" spans="1:27">
      <c r="A573" s="1"/>
      <c r="B573" s="43">
        <f t="shared" si="21"/>
        <v>181</v>
      </c>
      <c r="C573" s="43" t="str">
        <f t="shared" si="20"/>
        <v xml:space="preserve">
</v>
      </c>
      <c r="D573" s="43"/>
      <c r="E573" s="43"/>
      <c r="F573" s="43"/>
      <c r="G573" s="1"/>
      <c r="H573" s="1"/>
      <c r="I573" s="1"/>
      <c r="J573" s="1"/>
      <c r="K573" s="1"/>
      <c r="L573" s="1"/>
      <c r="M573" s="1"/>
      <c r="N573" s="1"/>
      <c r="O573" s="1"/>
      <c r="P573" s="1"/>
      <c r="Q573" s="1"/>
      <c r="R573" s="1"/>
      <c r="S573" s="1"/>
      <c r="T573" s="1"/>
      <c r="U573" s="1"/>
      <c r="V573" s="1"/>
      <c r="W573" s="1"/>
      <c r="X573" s="1"/>
      <c r="Y573" s="1"/>
      <c r="Z573" s="1"/>
      <c r="AA573" s="1"/>
    </row>
    <row r="574" spans="1:27">
      <c r="A574" s="1"/>
      <c r="B574" s="43">
        <f t="shared" si="21"/>
        <v>183</v>
      </c>
      <c r="C574" s="43" t="str">
        <f t="shared" si="20"/>
        <v>j</v>
      </c>
      <c r="D574" s="43"/>
      <c r="E574" s="43"/>
      <c r="F574" s="43"/>
      <c r="G574" s="1"/>
      <c r="H574" s="1"/>
      <c r="I574" s="1"/>
      <c r="J574" s="1"/>
      <c r="K574" s="1"/>
      <c r="L574" s="1"/>
      <c r="M574" s="1"/>
      <c r="N574" s="1"/>
      <c r="O574" s="1"/>
      <c r="P574" s="1"/>
      <c r="Q574" s="1"/>
      <c r="R574" s="1"/>
      <c r="S574" s="1"/>
      <c r="T574" s="1"/>
      <c r="U574" s="1"/>
      <c r="V574" s="1"/>
      <c r="W574" s="1"/>
      <c r="X574" s="1"/>
      <c r="Y574" s="1"/>
      <c r="Z574" s="1"/>
      <c r="AA574" s="1"/>
    </row>
    <row r="575" spans="1:27">
      <c r="A575" s="1"/>
      <c r="B575" s="43">
        <f t="shared" si="21"/>
        <v>185</v>
      </c>
      <c r="C575" s="43" t="str">
        <f t="shared" si="20"/>
        <v>L</v>
      </c>
      <c r="D575" s="43"/>
      <c r="E575" s="43"/>
      <c r="F575" s="43"/>
      <c r="G575" s="1"/>
      <c r="H575" s="1"/>
      <c r="I575" s="1"/>
      <c r="J575" s="1"/>
      <c r="K575" s="1"/>
      <c r="L575" s="1"/>
      <c r="M575" s="1"/>
      <c r="N575" s="1"/>
      <c r="O575" s="1"/>
      <c r="P575" s="1"/>
      <c r="Q575" s="1"/>
      <c r="R575" s="1"/>
      <c r="S575" s="1"/>
      <c r="T575" s="1"/>
      <c r="U575" s="1"/>
      <c r="V575" s="1"/>
      <c r="W575" s="1"/>
      <c r="X575" s="1"/>
      <c r="Y575" s="1"/>
      <c r="Z575" s="1"/>
      <c r="AA575" s="1"/>
    </row>
    <row r="576" spans="1:27">
      <c r="A576" s="1"/>
      <c r="B576" s="43">
        <f t="shared" si="21"/>
        <v>187</v>
      </c>
      <c r="C576" s="43" t="str">
        <f t="shared" si="20"/>
        <v>$</v>
      </c>
      <c r="D576" s="43"/>
      <c r="E576" s="43"/>
      <c r="F576" s="43"/>
      <c r="G576" s="1"/>
      <c r="H576" s="1"/>
      <c r="I576" s="1"/>
      <c r="J576" s="1"/>
      <c r="K576" s="1"/>
      <c r="L576" s="1"/>
      <c r="M576" s="1"/>
      <c r="N576" s="1"/>
      <c r="O576" s="1"/>
      <c r="P576" s="1"/>
      <c r="Q576" s="1"/>
      <c r="R576" s="1"/>
      <c r="S576" s="1"/>
      <c r="T576" s="1"/>
      <c r="U576" s="1"/>
      <c r="V576" s="1"/>
      <c r="W576" s="1"/>
      <c r="X576" s="1"/>
      <c r="Y576" s="1"/>
      <c r="Z576" s="1"/>
      <c r="AA576" s="1"/>
    </row>
    <row r="577" spans="1:27">
      <c r="A577" s="1"/>
      <c r="B577" s="43">
        <f t="shared" si="21"/>
        <v>189</v>
      </c>
      <c r="C577" s="43" t="str">
        <f t="shared" si="20"/>
        <v>_x0004_</v>
      </c>
      <c r="D577" s="43"/>
      <c r="E577" s="43"/>
      <c r="F577" s="43"/>
      <c r="G577" s="1"/>
      <c r="H577" s="1"/>
      <c r="I577" s="1"/>
      <c r="J577" s="1"/>
      <c r="K577" s="1"/>
      <c r="L577" s="1"/>
      <c r="M577" s="1"/>
      <c r="N577" s="1"/>
      <c r="O577" s="1"/>
      <c r="P577" s="1"/>
      <c r="Q577" s="1"/>
      <c r="R577" s="1"/>
      <c r="S577" s="1"/>
      <c r="T577" s="1"/>
      <c r="U577" s="1"/>
      <c r="V577" s="1"/>
      <c r="W577" s="1"/>
      <c r="X577" s="1"/>
      <c r="Y577" s="1"/>
      <c r="Z577" s="1"/>
      <c r="AA577" s="1"/>
    </row>
    <row r="578" spans="1:27">
      <c r="A578" s="1"/>
      <c r="B578" s="43">
        <f t="shared" si="21"/>
        <v>191</v>
      </c>
      <c r="C578" s="43" t="str">
        <f t="shared" si="20"/>
        <v>j</v>
      </c>
      <c r="D578" s="43"/>
      <c r="E578" s="43"/>
      <c r="F578" s="43"/>
      <c r="G578" s="1"/>
      <c r="H578" s="1"/>
      <c r="I578" s="1"/>
      <c r="J578" s="1"/>
      <c r="K578" s="1"/>
      <c r="L578" s="1"/>
      <c r="M578" s="1"/>
      <c r="N578" s="1"/>
      <c r="O578" s="1"/>
      <c r="P578" s="1"/>
      <c r="Q578" s="1"/>
      <c r="R578" s="1"/>
      <c r="S578" s="1"/>
      <c r="T578" s="1"/>
      <c r="U578" s="1"/>
      <c r="V578" s="1"/>
      <c r="W578" s="1"/>
      <c r="X578" s="1"/>
      <c r="Y578" s="1"/>
      <c r="Z578" s="1"/>
      <c r="AA578" s="1"/>
    </row>
    <row r="579" spans="1:27">
      <c r="A579" s="1"/>
      <c r="B579" s="43">
        <f t="shared" si="21"/>
        <v>193</v>
      </c>
      <c r="C579" s="43" t="str">
        <f t="shared" si="20"/>
        <v>è</v>
      </c>
      <c r="D579" s="43"/>
      <c r="E579" s="43"/>
      <c r="F579" s="43"/>
      <c r="G579" s="1"/>
      <c r="H579" s="1"/>
      <c r="I579" s="1"/>
      <c r="J579" s="1"/>
      <c r="K579" s="1"/>
      <c r="L579" s="1"/>
      <c r="M579" s="1"/>
      <c r="N579" s="1"/>
      <c r="O579" s="1"/>
      <c r="P579" s="1"/>
      <c r="Q579" s="1"/>
      <c r="R579" s="1"/>
      <c r="S579" s="1"/>
      <c r="T579" s="1"/>
      <c r="U579" s="1"/>
      <c r="V579" s="1"/>
      <c r="W579" s="1"/>
      <c r="X579" s="1"/>
      <c r="Y579" s="1"/>
      <c r="Z579" s="1"/>
      <c r="AA579" s="1"/>
    </row>
    <row r="580" spans="1:27">
      <c r="A580" s="1"/>
      <c r="B580" s="43">
        <f t="shared" si="21"/>
        <v>195</v>
      </c>
      <c r="C580" s="43" t="str">
        <f t="shared" si="20"/>
        <v>d</v>
      </c>
      <c r="D580" s="43"/>
      <c r="E580" s="43"/>
      <c r="F580" s="43"/>
      <c r="G580" s="1"/>
      <c r="H580" s="1"/>
      <c r="I580" s="1"/>
      <c r="J580" s="1"/>
      <c r="K580" s="1"/>
      <c r="L580" s="1"/>
      <c r="M580" s="1"/>
      <c r="N580" s="1"/>
      <c r="O580" s="1"/>
      <c r="P580" s="1"/>
      <c r="Q580" s="1"/>
      <c r="R580" s="1"/>
      <c r="S580" s="1"/>
      <c r="T580" s="1"/>
      <c r="U580" s="1"/>
      <c r="V580" s="1"/>
      <c r="W580" s="1"/>
      <c r="X580" s="1"/>
      <c r="Y580" s="1"/>
      <c r="Z580" s="1"/>
      <c r="AA580" s="1"/>
    </row>
    <row r="581" spans="1:27">
      <c r="A581" s="1"/>
      <c r="B581" s="43">
        <f t="shared" si="21"/>
        <v>197</v>
      </c>
      <c r="C581" s="43" t="str">
        <f t="shared" si="20"/>
        <v xml:space="preserve">	</v>
      </c>
      <c r="D581" s="43"/>
      <c r="E581" s="43"/>
      <c r="F581" s="43"/>
      <c r="G581" s="1"/>
      <c r="H581" s="1"/>
      <c r="I581" s="1"/>
      <c r="J581" s="1"/>
      <c r="K581" s="1"/>
      <c r="L581" s="1"/>
      <c r="M581" s="1"/>
      <c r="N581" s="1"/>
      <c r="O581" s="1"/>
      <c r="P581" s="1"/>
      <c r="Q581" s="1"/>
      <c r="R581" s="1"/>
      <c r="S581" s="1"/>
      <c r="T581" s="1"/>
      <c r="U581" s="1"/>
      <c r="V581" s="1"/>
      <c r="W581" s="1"/>
      <c r="X581" s="1"/>
      <c r="Y581" s="1"/>
      <c r="Z581" s="1"/>
      <c r="AA581" s="1"/>
    </row>
    <row r="582" spans="1:27">
      <c r="A582" s="1"/>
      <c r="B582" s="43">
        <f t="shared" si="21"/>
        <v>199</v>
      </c>
      <c r="C582" s="43" t="str">
        <f t="shared" si="20"/>
        <v>l</v>
      </c>
      <c r="D582" s="43"/>
      <c r="E582" s="43"/>
      <c r="F582" s="43"/>
      <c r="G582" s="1"/>
      <c r="H582" s="1"/>
      <c r="I582" s="1"/>
      <c r="J582" s="1"/>
      <c r="K582" s="1"/>
      <c r="L582" s="1"/>
      <c r="M582" s="1"/>
      <c r="N582" s="1"/>
      <c r="O582" s="1"/>
      <c r="P582" s="1"/>
      <c r="Q582" s="1"/>
      <c r="R582" s="1"/>
      <c r="S582" s="1"/>
      <c r="T582" s="1"/>
      <c r="U582" s="1"/>
      <c r="V582" s="1"/>
      <c r="W582" s="1"/>
      <c r="X582" s="1"/>
      <c r="Y582" s="1"/>
      <c r="Z582" s="1"/>
      <c r="AA582" s="1"/>
    </row>
    <row r="583" spans="1:27">
      <c r="A583" s="1"/>
      <c r="B583" s="43">
        <f t="shared" si="21"/>
        <v>201</v>
      </c>
      <c r="C583" s="43" t="str">
        <f t="shared" si="20"/>
        <v>T</v>
      </c>
      <c r="D583" s="43"/>
      <c r="E583" s="43"/>
      <c r="F583" s="43"/>
      <c r="G583" s="1"/>
      <c r="H583" s="1"/>
      <c r="I583" s="1"/>
      <c r="J583" s="1"/>
      <c r="K583" s="1"/>
      <c r="L583" s="1"/>
      <c r="M583" s="1"/>
      <c r="N583" s="1"/>
      <c r="O583" s="1"/>
      <c r="P583" s="1"/>
      <c r="Q583" s="1"/>
      <c r="R583" s="1"/>
      <c r="S583" s="1"/>
      <c r="T583" s="1"/>
      <c r="U583" s="1"/>
      <c r="V583" s="1"/>
      <c r="W583" s="1"/>
      <c r="X583" s="1"/>
      <c r="Y583" s="1"/>
      <c r="Z583" s="1"/>
      <c r="AA583" s="1"/>
    </row>
    <row r="584" spans="1:27">
      <c r="A584" s="1"/>
      <c r="B584" s="43">
        <f t="shared" si="21"/>
        <v>203</v>
      </c>
      <c r="C584" s="43" t="str">
        <f t="shared" si="20"/>
        <v>_x0013_</v>
      </c>
      <c r="D584" s="43"/>
      <c r="E584" s="43"/>
      <c r="F584" s="43"/>
      <c r="G584" s="1"/>
      <c r="H584" s="1"/>
      <c r="I584" s="1"/>
      <c r="J584" s="1"/>
      <c r="K584" s="1"/>
      <c r="L584" s="1"/>
      <c r="M584" s="1"/>
      <c r="N584" s="1"/>
      <c r="O584" s="1"/>
      <c r="P584" s="1"/>
      <c r="Q584" s="1"/>
      <c r="R584" s="1"/>
      <c r="S584" s="1"/>
      <c r="T584" s="1"/>
      <c r="U584" s="1"/>
      <c r="V584" s="1"/>
      <c r="W584" s="1"/>
      <c r="X584" s="1"/>
      <c r="Y584" s="1"/>
      <c r="Z584" s="1"/>
      <c r="AA584" s="1"/>
    </row>
    <row r="585" spans="1:27">
      <c r="A585" s="1"/>
      <c r="B585" s="43">
        <f t="shared" si="21"/>
        <v>205</v>
      </c>
      <c r="C585" s="43" t="str">
        <f t="shared" si="20"/>
        <v xml:space="preserve">
</v>
      </c>
      <c r="D585" s="43"/>
      <c r="E585" s="43"/>
      <c r="F585" s="43"/>
      <c r="G585" s="1"/>
      <c r="H585" s="1"/>
      <c r="I585" s="1"/>
      <c r="J585" s="1"/>
      <c r="K585" s="1"/>
      <c r="L585" s="1"/>
      <c r="M585" s="1"/>
      <c r="N585" s="1"/>
      <c r="O585" s="1"/>
      <c r="P585" s="1"/>
      <c r="Q585" s="1"/>
      <c r="R585" s="1"/>
      <c r="S585" s="1"/>
      <c r="T585" s="1"/>
      <c r="U585" s="1"/>
      <c r="V585" s="1"/>
      <c r="W585" s="1"/>
      <c r="X585" s="1"/>
      <c r="Y585" s="1"/>
      <c r="Z585" s="1"/>
      <c r="AA585" s="1"/>
    </row>
    <row r="586" spans="1:27">
      <c r="A586" s="1"/>
      <c r="B586" s="43">
        <f t="shared" si="21"/>
        <v>207</v>
      </c>
      <c r="C586" s="43" t="str">
        <f t="shared" si="20"/>
        <v>f</v>
      </c>
      <c r="D586" s="43"/>
      <c r="E586" s="43"/>
      <c r="F586" s="43"/>
      <c r="G586" s="1"/>
      <c r="H586" s="1"/>
      <c r="I586" s="1"/>
      <c r="J586" s="1"/>
      <c r="K586" s="1"/>
      <c r="L586" s="1"/>
      <c r="M586" s="1"/>
      <c r="N586" s="1"/>
      <c r="O586" s="1"/>
      <c r="P586" s="1"/>
      <c r="Q586" s="1"/>
      <c r="R586" s="1"/>
      <c r="S586" s="1"/>
      <c r="T586" s="1"/>
      <c r="U586" s="1"/>
      <c r="V586" s="1"/>
      <c r="W586" s="1"/>
      <c r="X586" s="1"/>
      <c r="Y586" s="1"/>
      <c r="Z586" s="1"/>
      <c r="AA586" s="1"/>
    </row>
    <row r="587" spans="1:27">
      <c r="A587" s="1"/>
      <c r="B587" s="43">
        <f t="shared" si="21"/>
        <v>209</v>
      </c>
      <c r="C587" s="43" t="str">
        <f t="shared" si="20"/>
        <v>L</v>
      </c>
      <c r="D587" s="43"/>
      <c r="E587" s="43"/>
      <c r="F587" s="43"/>
      <c r="G587" s="1"/>
      <c r="H587" s="1"/>
      <c r="I587" s="1"/>
      <c r="J587" s="1"/>
      <c r="K587" s="1"/>
      <c r="L587" s="1"/>
      <c r="M587" s="1"/>
      <c r="N587" s="1"/>
      <c r="O587" s="1"/>
      <c r="P587" s="1"/>
      <c r="Q587" s="1"/>
      <c r="R587" s="1"/>
      <c r="S587" s="1"/>
      <c r="T587" s="1"/>
      <c r="U587" s="1"/>
      <c r="V587" s="1"/>
      <c r="W587" s="1"/>
      <c r="X587" s="1"/>
      <c r="Y587" s="1"/>
      <c r="Z587" s="1"/>
      <c r="AA587" s="1"/>
    </row>
    <row r="588" spans="1:27">
      <c r="A588" s="1"/>
      <c r="B588" s="43">
        <f t="shared" si="21"/>
        <v>211</v>
      </c>
      <c r="C588" s="43" t="str">
        <f t="shared" si="20"/>
        <v>$</v>
      </c>
      <c r="D588" s="43"/>
      <c r="E588" s="43"/>
      <c r="F588" s="43"/>
      <c r="G588" s="1"/>
      <c r="H588" s="1"/>
      <c r="I588" s="1"/>
      <c r="J588" s="1"/>
      <c r="K588" s="1"/>
      <c r="L588" s="1"/>
      <c r="M588" s="1"/>
      <c r="N588" s="1"/>
      <c r="O588" s="1"/>
      <c r="P588" s="1"/>
      <c r="Q588" s="1"/>
      <c r="R588" s="1"/>
      <c r="S588" s="1"/>
      <c r="T588" s="1"/>
      <c r="U588" s="1"/>
      <c r="V588" s="1"/>
      <c r="W588" s="1"/>
      <c r="X588" s="1"/>
      <c r="Y588" s="1"/>
      <c r="Z588" s="1"/>
      <c r="AA588" s="1"/>
    </row>
    <row r="589" spans="1:27">
      <c r="A589" s="1"/>
      <c r="B589" s="43">
        <f t="shared" si="21"/>
        <v>213</v>
      </c>
      <c r="C589" s="43" t="str">
        <f t="shared" si="20"/>
        <v xml:space="preserve">
</v>
      </c>
      <c r="D589" s="43"/>
      <c r="E589" s="43"/>
      <c r="F589" s="43"/>
      <c r="G589" s="1"/>
      <c r="H589" s="1"/>
      <c r="I589" s="1"/>
      <c r="J589" s="1"/>
      <c r="K589" s="1"/>
      <c r="L589" s="1"/>
      <c r="M589" s="1"/>
      <c r="N589" s="1"/>
      <c r="O589" s="1"/>
      <c r="P589" s="1"/>
      <c r="Q589" s="1"/>
      <c r="R589" s="1"/>
      <c r="S589" s="1"/>
      <c r="T589" s="1"/>
      <c r="U589" s="1"/>
      <c r="V589" s="1"/>
      <c r="W589" s="1"/>
      <c r="X589" s="1"/>
      <c r="Y589" s="1"/>
      <c r="Z589" s="1"/>
      <c r="AA589" s="1"/>
    </row>
    <row r="590" spans="1:27">
      <c r="A590" s="1"/>
      <c r="B590" s="43">
        <f t="shared" si="21"/>
        <v>215</v>
      </c>
      <c r="C590" s="43" t="str">
        <f t="shared" si="20"/>
        <v>f</v>
      </c>
      <c r="D590" s="43"/>
      <c r="E590" s="43"/>
      <c r="F590" s="43"/>
      <c r="G590" s="1"/>
      <c r="H590" s="1"/>
      <c r="I590" s="1"/>
      <c r="J590" s="1"/>
      <c r="K590" s="1"/>
      <c r="L590" s="1"/>
      <c r="M590" s="1"/>
      <c r="N590" s="1"/>
      <c r="O590" s="1"/>
      <c r="P590" s="1"/>
      <c r="Q590" s="1"/>
      <c r="R590" s="1"/>
      <c r="S590" s="1"/>
      <c r="T590" s="1"/>
      <c r="U590" s="1"/>
      <c r="V590" s="1"/>
      <c r="W590" s="1"/>
      <c r="X590" s="1"/>
      <c r="Y590" s="1"/>
      <c r="Z590" s="1"/>
      <c r="AA590" s="1"/>
    </row>
    <row r="591" spans="1:27">
      <c r="A591" s="1"/>
      <c r="B591" s="43">
        <f t="shared" si="21"/>
        <v>217</v>
      </c>
      <c r="C591" s="43" t="str">
        <f t="shared" si="20"/>
        <v>L</v>
      </c>
      <c r="D591" s="43"/>
      <c r="E591" s="43"/>
      <c r="F591" s="43"/>
      <c r="G591" s="1"/>
      <c r="H591" s="1"/>
      <c r="I591" s="1"/>
      <c r="J591" s="1"/>
      <c r="K591" s="1"/>
      <c r="L591" s="1"/>
      <c r="M591" s="1"/>
      <c r="N591" s="1"/>
      <c r="O591" s="1"/>
      <c r="P591" s="1"/>
      <c r="Q591" s="1"/>
      <c r="R591" s="1"/>
      <c r="S591" s="1"/>
      <c r="T591" s="1"/>
      <c r="U591" s="1"/>
      <c r="V591" s="1"/>
      <c r="W591" s="1"/>
      <c r="X591" s="1"/>
      <c r="Y591" s="1"/>
      <c r="Z591" s="1"/>
      <c r="AA591" s="1"/>
    </row>
    <row r="592" spans="1:27">
      <c r="A592" s="1"/>
      <c r="B592" s="43">
        <f t="shared" si="21"/>
        <v>219</v>
      </c>
      <c r="C592" s="43" t="str">
        <f t="shared" si="20"/>
        <v>$</v>
      </c>
      <c r="D592" s="43"/>
      <c r="E592" s="43"/>
      <c r="F592" s="43"/>
      <c r="G592" s="1"/>
      <c r="H592" s="1"/>
      <c r="I592" s="1"/>
      <c r="J592" s="1"/>
      <c r="K592" s="1"/>
      <c r="L592" s="1"/>
      <c r="M592" s="1"/>
      <c r="N592" s="1"/>
      <c r="O592" s="1"/>
      <c r="P592" s="1"/>
      <c r="Q592" s="1"/>
      <c r="R592" s="1"/>
      <c r="S592" s="1"/>
      <c r="T592" s="1"/>
      <c r="U592" s="1"/>
      <c r="V592" s="1"/>
      <c r="W592" s="1"/>
      <c r="X592" s="1"/>
      <c r="Y592" s="1"/>
      <c r="Z592" s="1"/>
      <c r="AA592" s="1"/>
    </row>
    <row r="593" spans="1:27">
      <c r="A593" s="1"/>
      <c r="B593" s="43">
        <f t="shared" si="21"/>
        <v>221</v>
      </c>
      <c r="C593" s="43" t="str">
        <f t="shared" si="20"/>
        <v xml:space="preserve">
</v>
      </c>
      <c r="D593" s="43"/>
      <c r="E593" s="43"/>
      <c r="F593" s="43"/>
      <c r="G593" s="1"/>
      <c r="H593" s="1"/>
      <c r="I593" s="1"/>
      <c r="J593" s="1"/>
      <c r="K593" s="1"/>
      <c r="L593" s="1"/>
      <c r="M593" s="1"/>
      <c r="N593" s="1"/>
      <c r="O593" s="1"/>
      <c r="P593" s="1"/>
      <c r="Q593" s="1"/>
      <c r="R593" s="1"/>
      <c r="S593" s="1"/>
      <c r="T593" s="1"/>
      <c r="U593" s="1"/>
      <c r="V593" s="1"/>
      <c r="W593" s="1"/>
      <c r="X593" s="1"/>
      <c r="Y593" s="1"/>
      <c r="Z593" s="1"/>
      <c r="AA593" s="1"/>
    </row>
    <row r="594" spans="1:27">
      <c r="A594" s="1"/>
      <c r="B594" s="43">
        <f t="shared" si="21"/>
        <v>223</v>
      </c>
      <c r="C594" s="43" t="str">
        <f t="shared" si="20"/>
        <v>d</v>
      </c>
      <c r="D594" s="43"/>
      <c r="E594" s="43"/>
      <c r="F594" s="43"/>
      <c r="G594" s="1"/>
      <c r="H594" s="1"/>
      <c r="I594" s="1"/>
      <c r="J594" s="1"/>
      <c r="K594" s="1"/>
      <c r="L594" s="1"/>
      <c r="M594" s="1"/>
      <c r="N594" s="1"/>
      <c r="O594" s="1"/>
      <c r="P594" s="1"/>
      <c r="Q594" s="1"/>
      <c r="R594" s="1"/>
      <c r="S594" s="1"/>
      <c r="T594" s="1"/>
      <c r="U594" s="1"/>
      <c r="V594" s="1"/>
      <c r="W594" s="1"/>
      <c r="X594" s="1"/>
      <c r="Y594" s="1"/>
      <c r="Z594" s="1"/>
      <c r="AA594" s="1"/>
    </row>
    <row r="595" spans="1:27">
      <c r="A595" s="1"/>
      <c r="B595" s="43">
        <f t="shared" si="21"/>
        <v>225</v>
      </c>
      <c r="C595" s="43" t="str">
        <f t="shared" si="20"/>
        <v>L</v>
      </c>
      <c r="D595" s="43"/>
      <c r="E595" s="43"/>
      <c r="F595" s="43"/>
      <c r="G595" s="1"/>
      <c r="H595" s="1"/>
      <c r="I595" s="1"/>
      <c r="J595" s="1"/>
      <c r="K595" s="1"/>
      <c r="L595" s="1"/>
      <c r="M595" s="1"/>
      <c r="N595" s="1"/>
      <c r="O595" s="1"/>
      <c r="P595" s="1"/>
      <c r="Q595" s="1"/>
      <c r="R595" s="1"/>
      <c r="S595" s="1"/>
      <c r="T595" s="1"/>
      <c r="U595" s="1"/>
      <c r="V595" s="1"/>
      <c r="W595" s="1"/>
      <c r="X595" s="1"/>
      <c r="Y595" s="1"/>
      <c r="Z595" s="1"/>
      <c r="AA595" s="1"/>
    </row>
    <row r="596" spans="1:27">
      <c r="A596" s="1"/>
      <c r="B596" s="43">
        <f t="shared" si="21"/>
        <v>227</v>
      </c>
      <c r="C596" s="43" t="str">
        <f t="shared" si="20"/>
        <v>$</v>
      </c>
      <c r="D596" s="43"/>
      <c r="E596" s="43"/>
      <c r="F596" s="43"/>
      <c r="G596" s="1"/>
      <c r="H596" s="1"/>
      <c r="I596" s="1"/>
      <c r="J596" s="1"/>
      <c r="K596" s="1"/>
      <c r="L596" s="1"/>
      <c r="M596" s="1"/>
      <c r="N596" s="1"/>
      <c r="O596" s="1"/>
      <c r="P596" s="1"/>
      <c r="Q596" s="1"/>
      <c r="R596" s="1"/>
      <c r="S596" s="1"/>
      <c r="T596" s="1"/>
      <c r="U596" s="1"/>
      <c r="V596" s="1"/>
      <c r="W596" s="1"/>
      <c r="X596" s="1"/>
      <c r="Y596" s="1"/>
      <c r="Z596" s="1"/>
      <c r="AA596" s="1"/>
    </row>
    <row r="597" spans="1:27">
      <c r="A597" s="1"/>
      <c r="B597" s="43">
        <f t="shared" si="21"/>
        <v>229</v>
      </c>
      <c r="C597" s="43" t="str">
        <f t="shared" si="20"/>
        <v xml:space="preserve">
</v>
      </c>
      <c r="D597" s="43"/>
      <c r="E597" s="43"/>
      <c r="F597" s="43"/>
      <c r="G597" s="1"/>
      <c r="H597" s="1"/>
      <c r="I597" s="1"/>
      <c r="J597" s="1"/>
      <c r="K597" s="1"/>
      <c r="L597" s="1"/>
      <c r="M597" s="1"/>
      <c r="N597" s="1"/>
      <c r="O597" s="1"/>
      <c r="P597" s="1"/>
      <c r="Q597" s="1"/>
      <c r="R597" s="1"/>
      <c r="S597" s="1"/>
      <c r="T597" s="1"/>
      <c r="U597" s="1"/>
      <c r="V597" s="1"/>
      <c r="W597" s="1"/>
      <c r="X597" s="1"/>
      <c r="Y597" s="1"/>
      <c r="Z597" s="1"/>
      <c r="AA597" s="1"/>
    </row>
    <row r="598" spans="1:27">
      <c r="A598" s="1"/>
      <c r="B598" s="43">
        <f t="shared" si="21"/>
        <v>231</v>
      </c>
      <c r="C598" s="43" t="str">
        <f t="shared" si="20"/>
        <v>b</v>
      </c>
      <c r="D598" s="43"/>
      <c r="E598" s="43"/>
      <c r="F598" s="43"/>
      <c r="G598" s="1"/>
      <c r="H598" s="1"/>
      <c r="I598" s="1"/>
      <c r="J598" s="1"/>
      <c r="K598" s="1"/>
      <c r="L598" s="1"/>
      <c r="M598" s="1"/>
      <c r="N598" s="1"/>
      <c r="O598" s="1"/>
      <c r="P598" s="1"/>
      <c r="Q598" s="1"/>
      <c r="R598" s="1"/>
      <c r="S598" s="1"/>
      <c r="T598" s="1"/>
      <c r="U598" s="1"/>
      <c r="V598" s="1"/>
      <c r="W598" s="1"/>
      <c r="X598" s="1"/>
      <c r="Y598" s="1"/>
      <c r="Z598" s="1"/>
      <c r="AA598" s="1"/>
    </row>
    <row r="599" spans="1:27">
      <c r="A599" s="1"/>
      <c r="B599" s="43">
        <f t="shared" si="21"/>
        <v>233</v>
      </c>
      <c r="C599" s="43" t="str">
        <f t="shared" si="20"/>
        <v>L</v>
      </c>
      <c r="D599" s="43"/>
      <c r="E599" s="43"/>
      <c r="F599" s="43"/>
      <c r="G599" s="1"/>
      <c r="H599" s="1"/>
      <c r="I599" s="1"/>
      <c r="J599" s="1"/>
      <c r="K599" s="1"/>
      <c r="L599" s="1"/>
      <c r="M599" s="1"/>
      <c r="N599" s="1"/>
      <c r="O599" s="1"/>
      <c r="P599" s="1"/>
      <c r="Q599" s="1"/>
      <c r="R599" s="1"/>
      <c r="S599" s="1"/>
      <c r="T599" s="1"/>
      <c r="U599" s="1"/>
      <c r="V599" s="1"/>
      <c r="W599" s="1"/>
      <c r="X599" s="1"/>
      <c r="Y599" s="1"/>
      <c r="Z599" s="1"/>
      <c r="AA599" s="1"/>
    </row>
    <row r="600" spans="1:27">
      <c r="A600" s="1"/>
      <c r="B600" s="43">
        <f t="shared" si="21"/>
        <v>235</v>
      </c>
      <c r="C600" s="43" t="str">
        <f t="shared" si="20"/>
        <v>$</v>
      </c>
      <c r="D600" s="43"/>
      <c r="E600" s="43"/>
      <c r="F600" s="43"/>
      <c r="G600" s="1"/>
      <c r="H600" s="1"/>
      <c r="I600" s="1"/>
      <c r="J600" s="1"/>
      <c r="K600" s="1"/>
      <c r="L600" s="1"/>
      <c r="M600" s="1"/>
      <c r="N600" s="1"/>
      <c r="O600" s="1"/>
      <c r="P600" s="1"/>
      <c r="Q600" s="1"/>
      <c r="R600" s="1"/>
      <c r="S600" s="1"/>
      <c r="T600" s="1"/>
      <c r="U600" s="1"/>
      <c r="V600" s="1"/>
      <c r="W600" s="1"/>
      <c r="X600" s="1"/>
      <c r="Y600" s="1"/>
      <c r="Z600" s="1"/>
      <c r="AA600" s="1"/>
    </row>
    <row r="601" spans="1:27">
      <c r="A601" s="1"/>
      <c r="B601" s="43">
        <f t="shared" si="21"/>
        <v>237</v>
      </c>
      <c r="C601" s="43" t="str">
        <f t="shared" si="20"/>
        <v xml:space="preserve">
</v>
      </c>
      <c r="D601" s="43"/>
      <c r="E601" s="43"/>
      <c r="F601" s="43"/>
      <c r="G601" s="1"/>
      <c r="H601" s="1"/>
      <c r="I601" s="1"/>
      <c r="J601" s="1"/>
      <c r="K601" s="1"/>
      <c r="L601" s="1"/>
      <c r="M601" s="1"/>
      <c r="N601" s="1"/>
      <c r="O601" s="1"/>
      <c r="P601" s="1"/>
      <c r="Q601" s="1"/>
      <c r="R601" s="1"/>
      <c r="S601" s="1"/>
      <c r="T601" s="1"/>
      <c r="U601" s="1"/>
      <c r="V601" s="1"/>
      <c r="W601" s="1"/>
      <c r="X601" s="1"/>
      <c r="Y601" s="1"/>
      <c r="Z601" s="1"/>
      <c r="AA601" s="1"/>
    </row>
    <row r="602" spans="1:27">
      <c r="A602" s="1"/>
      <c r="B602" s="43">
        <f t="shared" si="21"/>
        <v>239</v>
      </c>
      <c r="C602" s="43" t="str">
        <f t="shared" si="20"/>
        <v>^</v>
      </c>
      <c r="D602" s="43"/>
      <c r="E602" s="43"/>
      <c r="F602" s="43"/>
      <c r="G602" s="1"/>
      <c r="H602" s="1"/>
      <c r="I602" s="1"/>
      <c r="J602" s="1"/>
      <c r="K602" s="1"/>
      <c r="L602" s="1"/>
      <c r="M602" s="1"/>
      <c r="N602" s="1"/>
      <c r="O602" s="1"/>
      <c r="P602" s="1"/>
      <c r="Q602" s="1"/>
      <c r="R602" s="1"/>
      <c r="S602" s="1"/>
      <c r="T602" s="1"/>
      <c r="U602" s="1"/>
      <c r="V602" s="1"/>
      <c r="W602" s="1"/>
      <c r="X602" s="1"/>
      <c r="Y602" s="1"/>
      <c r="Z602" s="1"/>
      <c r="AA602" s="1"/>
    </row>
    <row r="603" spans="1:27">
      <c r="A603" s="1"/>
      <c r="B603" s="43">
        <f t="shared" si="21"/>
        <v>241</v>
      </c>
      <c r="C603" s="43" t="str">
        <f t="shared" si="20"/>
        <v>L</v>
      </c>
      <c r="D603" s="43"/>
      <c r="E603" s="43"/>
      <c r="F603" s="43"/>
      <c r="G603" s="1"/>
      <c r="H603" s="1"/>
      <c r="I603" s="1"/>
      <c r="J603" s="1"/>
      <c r="K603" s="1"/>
      <c r="L603" s="1"/>
      <c r="M603" s="1"/>
      <c r="N603" s="1"/>
      <c r="O603" s="1"/>
      <c r="P603" s="1"/>
      <c r="Q603" s="1"/>
      <c r="R603" s="1"/>
      <c r="S603" s="1"/>
      <c r="T603" s="1"/>
      <c r="U603" s="1"/>
      <c r="V603" s="1"/>
      <c r="W603" s="1"/>
      <c r="X603" s="1"/>
      <c r="Y603" s="1"/>
      <c r="Z603" s="1"/>
      <c r="AA603" s="1"/>
    </row>
    <row r="604" spans="1:27">
      <c r="A604" s="1"/>
      <c r="B604" s="43">
        <f t="shared" si="21"/>
        <v>243</v>
      </c>
      <c r="C604" s="43" t="str">
        <f t="shared" si="20"/>
        <v>$</v>
      </c>
      <c r="D604" s="43"/>
      <c r="E604" s="43"/>
      <c r="F604" s="43"/>
      <c r="G604" s="1"/>
      <c r="H604" s="1"/>
      <c r="I604" s="1"/>
      <c r="J604" s="1"/>
      <c r="K604" s="1"/>
      <c r="L604" s="1"/>
      <c r="M604" s="1"/>
      <c r="N604" s="1"/>
      <c r="O604" s="1"/>
      <c r="P604" s="1"/>
      <c r="Q604" s="1"/>
      <c r="R604" s="1"/>
      <c r="S604" s="1"/>
      <c r="T604" s="1"/>
      <c r="U604" s="1"/>
      <c r="V604" s="1"/>
      <c r="W604" s="1"/>
      <c r="X604" s="1"/>
      <c r="Y604" s="1"/>
      <c r="Z604" s="1"/>
      <c r="AA604" s="1"/>
    </row>
    <row r="605" spans="1:27">
      <c r="A605" s="1"/>
      <c r="B605" s="43">
        <f t="shared" si="21"/>
        <v>245</v>
      </c>
      <c r="C605" s="43" t="e">
        <f t="shared" si="20"/>
        <v>#VALUE!</v>
      </c>
      <c r="D605" s="43"/>
      <c r="E605" s="43"/>
      <c r="F605" s="43"/>
      <c r="G605" s="1"/>
      <c r="H605" s="1"/>
      <c r="I605" s="1"/>
      <c r="J605" s="1"/>
      <c r="K605" s="1"/>
      <c r="L605" s="1"/>
      <c r="M605" s="1"/>
      <c r="N605" s="1"/>
      <c r="O605" s="1"/>
      <c r="P605" s="1"/>
      <c r="Q605" s="1"/>
      <c r="R605" s="1"/>
      <c r="S605" s="1"/>
      <c r="T605" s="1"/>
      <c r="U605" s="1"/>
      <c r="V605" s="1"/>
      <c r="W605" s="1"/>
      <c r="X605" s="1"/>
      <c r="Y605" s="1"/>
      <c r="Z605" s="1"/>
      <c r="AA605" s="1"/>
    </row>
    <row r="606" spans="1:27">
      <c r="A606" s="1"/>
      <c r="B606" s="43">
        <f t="shared" si="21"/>
        <v>247</v>
      </c>
      <c r="C606" s="43" t="e">
        <f t="shared" si="20"/>
        <v>#VALUE!</v>
      </c>
      <c r="D606" s="43"/>
      <c r="E606" s="43"/>
      <c r="F606" s="43"/>
      <c r="G606" s="1"/>
      <c r="H606" s="1"/>
      <c r="I606" s="1"/>
      <c r="J606" s="1"/>
      <c r="K606" s="1"/>
      <c r="L606" s="1"/>
      <c r="M606" s="1"/>
      <c r="N606" s="1"/>
      <c r="O606" s="1"/>
      <c r="P606" s="1"/>
      <c r="Q606" s="1"/>
      <c r="R606" s="1"/>
      <c r="S606" s="1"/>
      <c r="T606" s="1"/>
      <c r="U606" s="1"/>
      <c r="V606" s="1"/>
      <c r="W606" s="1"/>
      <c r="X606" s="1"/>
      <c r="Y606" s="1"/>
      <c r="Z606" s="1"/>
      <c r="AA606" s="1"/>
    </row>
    <row r="607" spans="1:27">
      <c r="A607" s="1"/>
      <c r="B607" s="43">
        <f t="shared" si="21"/>
        <v>249</v>
      </c>
      <c r="C607" s="43" t="e">
        <f t="shared" si="20"/>
        <v>#VALUE!</v>
      </c>
      <c r="D607" s="43"/>
      <c r="E607" s="43"/>
      <c r="F607" s="43"/>
      <c r="G607" s="1"/>
      <c r="H607" s="1"/>
      <c r="I607" s="1"/>
      <c r="J607" s="1"/>
      <c r="K607" s="1"/>
      <c r="L607" s="1"/>
      <c r="M607" s="1"/>
      <c r="N607" s="1"/>
      <c r="O607" s="1"/>
      <c r="P607" s="1"/>
      <c r="Q607" s="1"/>
      <c r="R607" s="1"/>
      <c r="S607" s="1"/>
      <c r="T607" s="1"/>
      <c r="U607" s="1"/>
      <c r="V607" s="1"/>
      <c r="W607" s="1"/>
      <c r="X607" s="1"/>
      <c r="Y607" s="1"/>
      <c r="Z607" s="1"/>
      <c r="AA607" s="1"/>
    </row>
    <row r="608" spans="1:27">
      <c r="A608" s="1"/>
      <c r="B608" s="43">
        <f t="shared" si="21"/>
        <v>251</v>
      </c>
      <c r="C608" s="43" t="e">
        <f t="shared" si="20"/>
        <v>#VALUE!</v>
      </c>
      <c r="D608" s="43"/>
      <c r="E608" s="43"/>
      <c r="F608" s="43"/>
      <c r="G608" s="1"/>
      <c r="H608" s="1"/>
      <c r="I608" s="1"/>
      <c r="J608" s="1"/>
      <c r="K608" s="1"/>
      <c r="L608" s="1"/>
      <c r="M608" s="1"/>
      <c r="N608" s="1"/>
      <c r="O608" s="1"/>
      <c r="P608" s="1"/>
      <c r="Q608" s="1"/>
      <c r="R608" s="1"/>
      <c r="S608" s="1"/>
      <c r="T608" s="1"/>
      <c r="U608" s="1"/>
      <c r="V608" s="1"/>
      <c r="W608" s="1"/>
      <c r="X608" s="1"/>
      <c r="Y608" s="1"/>
      <c r="Z608" s="1"/>
      <c r="AA608" s="1"/>
    </row>
    <row r="609" spans="1:27">
      <c r="A609" s="1"/>
      <c r="B609" s="43">
        <f t="shared" si="21"/>
        <v>253</v>
      </c>
      <c r="C609" s="43" t="e">
        <f t="shared" si="20"/>
        <v>#VALUE!</v>
      </c>
      <c r="D609" s="43"/>
      <c r="E609" s="43"/>
      <c r="F609" s="43"/>
      <c r="G609" s="1"/>
      <c r="H609" s="1"/>
      <c r="I609" s="1"/>
      <c r="J609" s="1"/>
      <c r="K609" s="1"/>
      <c r="L609" s="1"/>
      <c r="M609" s="1"/>
      <c r="N609" s="1"/>
      <c r="O609" s="1"/>
      <c r="P609" s="1"/>
      <c r="Q609" s="1"/>
      <c r="R609" s="1"/>
      <c r="S609" s="1"/>
      <c r="T609" s="1"/>
      <c r="U609" s="1"/>
      <c r="V609" s="1"/>
      <c r="W609" s="1"/>
      <c r="X609" s="1"/>
      <c r="Y609" s="1"/>
      <c r="Z609" s="1"/>
      <c r="AA609" s="1"/>
    </row>
    <row r="610" spans="1:27">
      <c r="A610" s="1"/>
      <c r="B610" s="43">
        <f t="shared" si="21"/>
        <v>255</v>
      </c>
      <c r="C610" s="43" t="e">
        <f t="shared" si="20"/>
        <v>#VALUE!</v>
      </c>
      <c r="D610" s="43"/>
      <c r="E610" s="43"/>
      <c r="F610" s="43"/>
      <c r="G610" s="1"/>
      <c r="H610" s="1"/>
      <c r="I610" s="1"/>
      <c r="J610" s="1"/>
      <c r="K610" s="1"/>
      <c r="L610" s="1"/>
      <c r="M610" s="1"/>
      <c r="N610" s="1"/>
      <c r="O610" s="1"/>
      <c r="P610" s="1"/>
      <c r="Q610" s="1"/>
      <c r="R610" s="1"/>
      <c r="S610" s="1"/>
      <c r="T610" s="1"/>
      <c r="U610" s="1"/>
      <c r="V610" s="1"/>
      <c r="W610" s="1"/>
      <c r="X610" s="1"/>
      <c r="Y610" s="1"/>
      <c r="Z610" s="1"/>
      <c r="AA610" s="1"/>
    </row>
    <row r="611" spans="1:27">
      <c r="A611" s="1"/>
      <c r="B611" s="43">
        <f t="shared" si="21"/>
        <v>257</v>
      </c>
      <c r="C611" s="43" t="e">
        <f t="shared" si="20"/>
        <v>#VALUE!</v>
      </c>
      <c r="D611" s="43"/>
      <c r="E611" s="43"/>
      <c r="F611" s="43"/>
      <c r="G611" s="1"/>
      <c r="H611" s="1"/>
      <c r="I611" s="1"/>
      <c r="J611" s="1"/>
      <c r="K611" s="1"/>
      <c r="L611" s="1"/>
      <c r="M611" s="1"/>
      <c r="N611" s="1"/>
      <c r="O611" s="1"/>
      <c r="P611" s="1"/>
      <c r="Q611" s="1"/>
      <c r="R611" s="1"/>
      <c r="S611" s="1"/>
      <c r="T611" s="1"/>
      <c r="U611" s="1"/>
      <c r="V611" s="1"/>
      <c r="W611" s="1"/>
      <c r="X611" s="1"/>
      <c r="Y611" s="1"/>
      <c r="Z611" s="1"/>
      <c r="AA611" s="1"/>
    </row>
    <row r="612" spans="1:27">
      <c r="A612" s="1"/>
      <c r="B612" s="43">
        <f t="shared" si="21"/>
        <v>259</v>
      </c>
      <c r="C612" s="43" t="e">
        <f t="shared" si="20"/>
        <v>#VALUE!</v>
      </c>
      <c r="D612" s="43"/>
      <c r="E612" s="43"/>
      <c r="F612" s="43"/>
      <c r="G612" s="1"/>
      <c r="H612" s="1"/>
      <c r="I612" s="1"/>
      <c r="J612" s="1"/>
      <c r="K612" s="1"/>
      <c r="L612" s="1"/>
      <c r="M612" s="1"/>
      <c r="N612" s="1"/>
      <c r="O612" s="1"/>
      <c r="P612" s="1"/>
      <c r="Q612" s="1"/>
      <c r="R612" s="1"/>
      <c r="S612" s="1"/>
      <c r="T612" s="1"/>
      <c r="U612" s="1"/>
      <c r="V612" s="1"/>
      <c r="W612" s="1"/>
      <c r="X612" s="1"/>
      <c r="Y612" s="1"/>
      <c r="Z612" s="1"/>
      <c r="AA612" s="1"/>
    </row>
    <row r="613" spans="1:27">
      <c r="A613" s="1"/>
      <c r="B613" s="43">
        <f t="shared" si="21"/>
        <v>261</v>
      </c>
      <c r="C613" s="43" t="e">
        <f t="shared" si="20"/>
        <v>#VALUE!</v>
      </c>
      <c r="D613" s="43"/>
      <c r="E613" s="43"/>
      <c r="F613" s="43"/>
      <c r="G613" s="1"/>
      <c r="H613" s="1"/>
      <c r="I613" s="1"/>
      <c r="J613" s="1"/>
      <c r="K613" s="1"/>
      <c r="L613" s="1"/>
      <c r="M613" s="1"/>
      <c r="N613" s="1"/>
      <c r="O613" s="1"/>
      <c r="P613" s="1"/>
      <c r="Q613" s="1"/>
      <c r="R613" s="1"/>
      <c r="S613" s="1"/>
      <c r="T613" s="1"/>
      <c r="U613" s="1"/>
      <c r="V613" s="1"/>
      <c r="W613" s="1"/>
      <c r="X613" s="1"/>
      <c r="Y613" s="1"/>
      <c r="Z613" s="1"/>
      <c r="AA613" s="1"/>
    </row>
    <row r="614" spans="1:27">
      <c r="A614" s="1"/>
      <c r="B614" s="43">
        <f t="shared" si="21"/>
        <v>263</v>
      </c>
      <c r="C614" s="43" t="e">
        <f t="shared" si="20"/>
        <v>#VALUE!</v>
      </c>
      <c r="D614" s="43"/>
      <c r="E614" s="43"/>
      <c r="F614" s="43"/>
      <c r="G614" s="1"/>
      <c r="H614" s="1"/>
      <c r="I614" s="1"/>
      <c r="J614" s="1"/>
      <c r="K614" s="1"/>
      <c r="L614" s="1"/>
      <c r="M614" s="1"/>
      <c r="N614" s="1"/>
      <c r="O614" s="1"/>
      <c r="P614" s="1"/>
      <c r="Q614" s="1"/>
      <c r="R614" s="1"/>
      <c r="S614" s="1"/>
      <c r="T614" s="1"/>
      <c r="U614" s="1"/>
      <c r="V614" s="1"/>
      <c r="W614" s="1"/>
      <c r="X614" s="1"/>
      <c r="Y614" s="1"/>
      <c r="Z614" s="1"/>
      <c r="AA614" s="1"/>
    </row>
    <row r="615" spans="1:27">
      <c r="A615" s="1"/>
      <c r="B615" s="43">
        <f t="shared" si="21"/>
        <v>265</v>
      </c>
      <c r="C615" s="43" t="e">
        <f t="shared" si="20"/>
        <v>#VALUE!</v>
      </c>
      <c r="D615" s="43"/>
      <c r="E615" s="43"/>
      <c r="F615" s="43"/>
      <c r="G615" s="1"/>
      <c r="H615" s="1"/>
      <c r="I615" s="1"/>
      <c r="J615" s="1"/>
      <c r="K615" s="1"/>
      <c r="L615" s="1"/>
      <c r="M615" s="1"/>
      <c r="N615" s="1"/>
      <c r="O615" s="1"/>
      <c r="P615" s="1"/>
      <c r="Q615" s="1"/>
      <c r="R615" s="1"/>
      <c r="S615" s="1"/>
      <c r="T615" s="1"/>
      <c r="U615" s="1"/>
      <c r="V615" s="1"/>
      <c r="W615" s="1"/>
      <c r="X615" s="1"/>
      <c r="Y615" s="1"/>
      <c r="Z615" s="1"/>
      <c r="AA615" s="1"/>
    </row>
    <row r="616" spans="1:27">
      <c r="A616" s="1"/>
      <c r="B616" s="43">
        <f t="shared" si="21"/>
        <v>267</v>
      </c>
      <c r="C616" s="43" t="e">
        <f t="shared" si="20"/>
        <v>#VALUE!</v>
      </c>
      <c r="D616" s="43"/>
      <c r="E616" s="43"/>
      <c r="F616" s="43"/>
      <c r="G616" s="1"/>
      <c r="H616" s="1"/>
      <c r="I616" s="1"/>
      <c r="J616" s="1"/>
      <c r="K616" s="1"/>
      <c r="L616" s="1"/>
      <c r="M616" s="1"/>
      <c r="N616" s="1"/>
      <c r="O616" s="1"/>
      <c r="P616" s="1"/>
      <c r="Q616" s="1"/>
      <c r="R616" s="1"/>
      <c r="S616" s="1"/>
      <c r="T616" s="1"/>
      <c r="U616" s="1"/>
      <c r="V616" s="1"/>
      <c r="W616" s="1"/>
      <c r="X616" s="1"/>
      <c r="Y616" s="1"/>
      <c r="Z616" s="1"/>
      <c r="AA616" s="1"/>
    </row>
    <row r="617" spans="1:27">
      <c r="A617" s="1"/>
      <c r="B617" s="43">
        <f t="shared" si="21"/>
        <v>269</v>
      </c>
      <c r="C617" s="43" t="e">
        <f t="shared" si="20"/>
        <v>#VALUE!</v>
      </c>
      <c r="D617" s="43"/>
      <c r="E617" s="43"/>
      <c r="F617" s="43"/>
      <c r="G617" s="1"/>
      <c r="H617" s="1"/>
      <c r="I617" s="1"/>
      <c r="J617" s="1"/>
      <c r="K617" s="1"/>
      <c r="L617" s="1"/>
      <c r="M617" s="1"/>
      <c r="N617" s="1"/>
      <c r="O617" s="1"/>
      <c r="P617" s="1"/>
      <c r="Q617" s="1"/>
      <c r="R617" s="1"/>
      <c r="S617" s="1"/>
      <c r="T617" s="1"/>
      <c r="U617" s="1"/>
      <c r="V617" s="1"/>
      <c r="W617" s="1"/>
      <c r="X617" s="1"/>
      <c r="Y617" s="1"/>
      <c r="Z617" s="1"/>
      <c r="AA617" s="1"/>
    </row>
    <row r="618" spans="1:27">
      <c r="A618" s="1"/>
      <c r="B618" s="43">
        <f t="shared" si="21"/>
        <v>271</v>
      </c>
      <c r="C618" s="43" t="e">
        <f t="shared" si="20"/>
        <v>#VALUE!</v>
      </c>
      <c r="D618" s="43"/>
      <c r="E618" s="43"/>
      <c r="F618" s="43"/>
      <c r="G618" s="1"/>
      <c r="H618" s="1"/>
      <c r="I618" s="1"/>
      <c r="J618" s="1"/>
      <c r="K618" s="1"/>
      <c r="L618" s="1"/>
      <c r="M618" s="1"/>
      <c r="N618" s="1"/>
      <c r="O618" s="1"/>
      <c r="P618" s="1"/>
      <c r="Q618" s="1"/>
      <c r="R618" s="1"/>
      <c r="S618" s="1"/>
      <c r="T618" s="1"/>
      <c r="U618" s="1"/>
      <c r="V618" s="1"/>
      <c r="W618" s="1"/>
      <c r="X618" s="1"/>
      <c r="Y618" s="1"/>
      <c r="Z618" s="1"/>
      <c r="AA618" s="1"/>
    </row>
    <row r="619" spans="1:27">
      <c r="A619" s="1"/>
      <c r="B619" s="43">
        <f t="shared" si="21"/>
        <v>273</v>
      </c>
      <c r="C619" s="43" t="e">
        <f t="shared" si="20"/>
        <v>#VALUE!</v>
      </c>
      <c r="D619" s="43"/>
      <c r="E619" s="43"/>
      <c r="F619" s="43"/>
      <c r="G619" s="1"/>
      <c r="H619" s="1"/>
      <c r="I619" s="1"/>
      <c r="J619" s="1"/>
      <c r="K619" s="1"/>
      <c r="L619" s="1"/>
      <c r="M619" s="1"/>
      <c r="N619" s="1"/>
      <c r="O619" s="1"/>
      <c r="P619" s="1"/>
      <c r="Q619" s="1"/>
      <c r="R619" s="1"/>
      <c r="S619" s="1"/>
      <c r="T619" s="1"/>
      <c r="U619" s="1"/>
      <c r="V619" s="1"/>
      <c r="W619" s="1"/>
      <c r="X619" s="1"/>
      <c r="Y619" s="1"/>
      <c r="Z619" s="1"/>
      <c r="AA619" s="1"/>
    </row>
    <row r="620" spans="1:27">
      <c r="A620" s="1"/>
      <c r="B620" s="43">
        <f t="shared" si="21"/>
        <v>275</v>
      </c>
      <c r="C620" s="43" t="e">
        <f t="shared" si="20"/>
        <v>#VALUE!</v>
      </c>
      <c r="D620" s="43"/>
      <c r="E620" s="43"/>
      <c r="F620" s="43"/>
      <c r="G620" s="1"/>
      <c r="H620" s="1"/>
      <c r="I620" s="1"/>
      <c r="J620" s="1"/>
      <c r="K620" s="1"/>
      <c r="L620" s="1"/>
      <c r="M620" s="1"/>
      <c r="N620" s="1"/>
      <c r="O620" s="1"/>
      <c r="P620" s="1"/>
      <c r="Q620" s="1"/>
      <c r="R620" s="1"/>
      <c r="S620" s="1"/>
      <c r="T620" s="1"/>
      <c r="U620" s="1"/>
      <c r="V620" s="1"/>
      <c r="W620" s="1"/>
      <c r="X620" s="1"/>
      <c r="Y620" s="1"/>
      <c r="Z620" s="1"/>
      <c r="AA620" s="1"/>
    </row>
    <row r="621" spans="1:27">
      <c r="A621" s="1"/>
      <c r="B621" s="43">
        <f t="shared" si="21"/>
        <v>277</v>
      </c>
      <c r="C621" s="43" t="str">
        <f t="shared" si="20"/>
        <v xml:space="preserve"> </v>
      </c>
      <c r="D621" s="43"/>
      <c r="E621" s="43"/>
      <c r="F621" s="43"/>
      <c r="G621" s="1"/>
      <c r="H621" s="1"/>
      <c r="I621" s="1"/>
      <c r="J621" s="1"/>
      <c r="K621" s="1"/>
      <c r="L621" s="1"/>
      <c r="M621" s="1"/>
      <c r="N621" s="1"/>
      <c r="O621" s="1"/>
      <c r="P621" s="1"/>
      <c r="Q621" s="1"/>
      <c r="R621" s="1"/>
      <c r="S621" s="1"/>
      <c r="T621" s="1"/>
      <c r="U621" s="1"/>
      <c r="V621" s="1"/>
      <c r="W621" s="1"/>
      <c r="X621" s="1"/>
      <c r="Y621" s="1"/>
      <c r="Z621" s="1"/>
      <c r="AA621" s="1"/>
    </row>
    <row r="622" spans="1:27">
      <c r="A622" s="1"/>
      <c r="B622" s="43">
        <f t="shared" si="21"/>
        <v>279</v>
      </c>
      <c r="C622" s="43" t="str">
        <f t="shared" si="20"/>
        <v>y</v>
      </c>
      <c r="D622" s="43"/>
      <c r="E622" s="43"/>
      <c r="F622" s="43"/>
      <c r="G622" s="1"/>
      <c r="H622" s="1"/>
      <c r="I622" s="1"/>
      <c r="J622" s="1"/>
      <c r="K622" s="1"/>
      <c r="L622" s="1"/>
      <c r="M622" s="1"/>
      <c r="N622" s="1"/>
      <c r="O622" s="1"/>
      <c r="P622" s="1"/>
      <c r="Q622" s="1"/>
      <c r="R622" s="1"/>
      <c r="S622" s="1"/>
      <c r="T622" s="1"/>
      <c r="U622" s="1"/>
      <c r="V622" s="1"/>
      <c r="W622" s="1"/>
      <c r="X622" s="1"/>
      <c r="Y622" s="1"/>
      <c r="Z622" s="1"/>
      <c r="AA622" s="1"/>
    </row>
    <row r="623" spans="1:27">
      <c r="A623" s="1"/>
      <c r="B623" s="43">
        <f t="shared" si="21"/>
        <v>281</v>
      </c>
      <c r="C623" s="43" t="e">
        <f t="shared" si="20"/>
        <v>#VALUE!</v>
      </c>
      <c r="D623" s="43"/>
      <c r="E623" s="43"/>
      <c r="F623" s="43"/>
      <c r="G623" s="1"/>
      <c r="H623" s="1"/>
      <c r="I623" s="1"/>
      <c r="J623" s="1"/>
      <c r="K623" s="1"/>
      <c r="L623" s="1"/>
      <c r="M623" s="1"/>
      <c r="N623" s="1"/>
      <c r="O623" s="1"/>
      <c r="P623" s="1"/>
      <c r="Q623" s="1"/>
      <c r="R623" s="1"/>
      <c r="S623" s="1"/>
      <c r="T623" s="1"/>
      <c r="U623" s="1"/>
      <c r="V623" s="1"/>
      <c r="W623" s="1"/>
      <c r="X623" s="1"/>
      <c r="Y623" s="1"/>
      <c r="Z623" s="1"/>
      <c r="AA623" s="1"/>
    </row>
    <row r="624" spans="1:27">
      <c r="A624" s="1"/>
      <c r="B624" s="43">
        <f t="shared" si="21"/>
        <v>283</v>
      </c>
      <c r="C624" s="43" t="e">
        <f t="shared" si="20"/>
        <v>#VALUE!</v>
      </c>
      <c r="D624" s="43"/>
      <c r="E624" s="43"/>
      <c r="F624" s="43"/>
      <c r="G624" s="1"/>
      <c r="H624" s="1"/>
      <c r="I624" s="1"/>
      <c r="J624" s="1"/>
      <c r="K624" s="1"/>
      <c r="L624" s="1"/>
      <c r="M624" s="1"/>
      <c r="N624" s="1"/>
      <c r="O624" s="1"/>
      <c r="P624" s="1"/>
      <c r="Q624" s="1"/>
      <c r="R624" s="1"/>
      <c r="S624" s="1"/>
      <c r="T624" s="1"/>
      <c r="U624" s="1"/>
      <c r="V624" s="1"/>
      <c r="W624" s="1"/>
      <c r="X624" s="1"/>
      <c r="Y624" s="1"/>
      <c r="Z624" s="1"/>
      <c r="AA624" s="1"/>
    </row>
    <row r="625" spans="1:27">
      <c r="A625" s="1"/>
      <c r="B625" s="43">
        <f t="shared" si="21"/>
        <v>285</v>
      </c>
      <c r="C625" s="43" t="e">
        <f t="shared" si="20"/>
        <v>#VALUE!</v>
      </c>
      <c r="D625" s="43"/>
      <c r="E625" s="43"/>
      <c r="F625" s="43"/>
      <c r="G625" s="1"/>
      <c r="H625" s="1"/>
      <c r="I625" s="1"/>
      <c r="J625" s="1"/>
      <c r="K625" s="1"/>
      <c r="L625" s="1"/>
      <c r="M625" s="1"/>
      <c r="N625" s="1"/>
      <c r="O625" s="1"/>
      <c r="P625" s="1"/>
      <c r="Q625" s="1"/>
      <c r="R625" s="1"/>
      <c r="S625" s="1"/>
      <c r="T625" s="1"/>
      <c r="U625" s="1"/>
      <c r="V625" s="1"/>
      <c r="W625" s="1"/>
      <c r="X625" s="1"/>
      <c r="Y625" s="1"/>
      <c r="Z625" s="1"/>
      <c r="AA625" s="1"/>
    </row>
    <row r="626" spans="1:27">
      <c r="A626" s="1"/>
      <c r="B626" s="43">
        <f t="shared" si="21"/>
        <v>287</v>
      </c>
      <c r="C626" s="43" t="e">
        <f t="shared" si="20"/>
        <v>#VALUE!</v>
      </c>
      <c r="D626" s="43"/>
      <c r="E626" s="43"/>
      <c r="F626" s="43"/>
      <c r="G626" s="1"/>
      <c r="H626" s="1"/>
      <c r="I626" s="1"/>
      <c r="J626" s="1"/>
      <c r="K626" s="1"/>
      <c r="L626" s="1"/>
      <c r="M626" s="1"/>
      <c r="N626" s="1"/>
      <c r="O626" s="1"/>
      <c r="P626" s="1"/>
      <c r="Q626" s="1"/>
      <c r="R626" s="1"/>
      <c r="S626" s="1"/>
      <c r="T626" s="1"/>
      <c r="U626" s="1"/>
      <c r="V626" s="1"/>
      <c r="W626" s="1"/>
      <c r="X626" s="1"/>
      <c r="Y626" s="1"/>
      <c r="Z626" s="1"/>
      <c r="AA626" s="1"/>
    </row>
    <row r="627" spans="1:27">
      <c r="A627" s="1"/>
      <c r="B627" s="43">
        <f t="shared" si="21"/>
        <v>289</v>
      </c>
      <c r="C627" s="43" t="e">
        <f t="shared" si="20"/>
        <v>#VALUE!</v>
      </c>
      <c r="D627" s="43"/>
      <c r="E627" s="43"/>
      <c r="F627" s="43"/>
      <c r="G627" s="1"/>
      <c r="H627" s="1"/>
      <c r="I627" s="1"/>
      <c r="J627" s="1"/>
      <c r="K627" s="1"/>
      <c r="L627" s="1"/>
      <c r="M627" s="1"/>
      <c r="N627" s="1"/>
      <c r="O627" s="1"/>
      <c r="P627" s="1"/>
      <c r="Q627" s="1"/>
      <c r="R627" s="1"/>
      <c r="S627" s="1"/>
      <c r="T627" s="1"/>
      <c r="U627" s="1"/>
      <c r="V627" s="1"/>
      <c r="W627" s="1"/>
      <c r="X627" s="1"/>
      <c r="Y627" s="1"/>
      <c r="Z627" s="1"/>
      <c r="AA627" s="1"/>
    </row>
    <row r="628" spans="1:27">
      <c r="A628" s="1"/>
      <c r="B628" s="43">
        <f t="shared" si="21"/>
        <v>291</v>
      </c>
      <c r="C628" s="43" t="e">
        <f t="shared" ref="C628:C691" si="22">CHAR(HEX2DEC(MID($H$1,B628,2)))</f>
        <v>#VALUE!</v>
      </c>
      <c r="D628" s="43"/>
      <c r="E628" s="43"/>
      <c r="F628" s="43"/>
      <c r="G628" s="1"/>
      <c r="H628" s="1"/>
      <c r="I628" s="1"/>
      <c r="J628" s="1"/>
      <c r="K628" s="1"/>
      <c r="L628" s="1"/>
      <c r="M628" s="1"/>
      <c r="N628" s="1"/>
      <c r="O628" s="1"/>
      <c r="P628" s="1"/>
      <c r="Q628" s="1"/>
      <c r="R628" s="1"/>
      <c r="S628" s="1"/>
      <c r="T628" s="1"/>
      <c r="U628" s="1"/>
      <c r="V628" s="1"/>
      <c r="W628" s="1"/>
      <c r="X628" s="1"/>
      <c r="Y628" s="1"/>
      <c r="Z628" s="1"/>
      <c r="AA628" s="1"/>
    </row>
    <row r="629" spans="1:27">
      <c r="A629" s="1"/>
      <c r="B629" s="43">
        <f t="shared" si="21"/>
        <v>293</v>
      </c>
      <c r="C629" s="43" t="e">
        <f t="shared" si="22"/>
        <v>#VALUE!</v>
      </c>
      <c r="D629" s="43"/>
      <c r="E629" s="43"/>
      <c r="F629" s="43"/>
      <c r="G629" s="1"/>
      <c r="H629" s="1"/>
      <c r="I629" s="1"/>
      <c r="J629" s="1"/>
      <c r="K629" s="1"/>
      <c r="L629" s="1"/>
      <c r="M629" s="1"/>
      <c r="N629" s="1"/>
      <c r="O629" s="1"/>
      <c r="P629" s="1"/>
      <c r="Q629" s="1"/>
      <c r="R629" s="1"/>
      <c r="S629" s="1"/>
      <c r="T629" s="1"/>
      <c r="U629" s="1"/>
      <c r="V629" s="1"/>
      <c r="W629" s="1"/>
      <c r="X629" s="1"/>
      <c r="Y629" s="1"/>
      <c r="Z629" s="1"/>
      <c r="AA629" s="1"/>
    </row>
    <row r="630" spans="1:27">
      <c r="A630" s="1"/>
      <c r="B630" s="43">
        <f t="shared" ref="B630:B693" si="23">B629+2</f>
        <v>295</v>
      </c>
      <c r="C630" s="43" t="e">
        <f t="shared" si="22"/>
        <v>#VALUE!</v>
      </c>
      <c r="D630" s="43"/>
      <c r="E630" s="43"/>
      <c r="F630" s="43"/>
      <c r="G630" s="1"/>
      <c r="H630" s="1"/>
      <c r="I630" s="1"/>
      <c r="J630" s="1"/>
      <c r="K630" s="1"/>
      <c r="L630" s="1"/>
      <c r="M630" s="1"/>
      <c r="N630" s="1"/>
      <c r="O630" s="1"/>
      <c r="P630" s="1"/>
      <c r="Q630" s="1"/>
      <c r="R630" s="1"/>
      <c r="S630" s="1"/>
      <c r="T630" s="1"/>
      <c r="U630" s="1"/>
      <c r="V630" s="1"/>
      <c r="W630" s="1"/>
      <c r="X630" s="1"/>
      <c r="Y630" s="1"/>
      <c r="Z630" s="1"/>
      <c r="AA630" s="1"/>
    </row>
    <row r="631" spans="1:27">
      <c r="A631" s="1"/>
      <c r="B631" s="43">
        <f t="shared" si="23"/>
        <v>297</v>
      </c>
      <c r="C631" s="43" t="e">
        <f t="shared" si="22"/>
        <v>#VALUE!</v>
      </c>
      <c r="D631" s="43"/>
      <c r="E631" s="43"/>
      <c r="F631" s="43"/>
      <c r="G631" s="1"/>
      <c r="H631" s="1"/>
      <c r="I631" s="1"/>
      <c r="J631" s="1"/>
      <c r="K631" s="1"/>
      <c r="L631" s="1"/>
      <c r="M631" s="1"/>
      <c r="N631" s="1"/>
      <c r="O631" s="1"/>
      <c r="P631" s="1"/>
      <c r="Q631" s="1"/>
      <c r="R631" s="1"/>
      <c r="S631" s="1"/>
      <c r="T631" s="1"/>
      <c r="U631" s="1"/>
      <c r="V631" s="1"/>
      <c r="W631" s="1"/>
      <c r="X631" s="1"/>
      <c r="Y631" s="1"/>
      <c r="Z631" s="1"/>
      <c r="AA631" s="1"/>
    </row>
    <row r="632" spans="1:27">
      <c r="A632" s="1"/>
      <c r="B632" s="43">
        <f t="shared" si="23"/>
        <v>299</v>
      </c>
      <c r="C632" s="43" t="e">
        <f t="shared" si="22"/>
        <v>#VALUE!</v>
      </c>
      <c r="D632" s="43"/>
      <c r="E632" s="43"/>
      <c r="F632" s="43"/>
      <c r="G632" s="1"/>
      <c r="H632" s="1"/>
      <c r="I632" s="1"/>
      <c r="J632" s="1"/>
      <c r="K632" s="1"/>
      <c r="L632" s="1"/>
      <c r="M632" s="1"/>
      <c r="N632" s="1"/>
      <c r="O632" s="1"/>
      <c r="P632" s="1"/>
      <c r="Q632" s="1"/>
      <c r="R632" s="1"/>
      <c r="S632" s="1"/>
      <c r="T632" s="1"/>
      <c r="U632" s="1"/>
      <c r="V632" s="1"/>
      <c r="W632" s="1"/>
      <c r="X632" s="1"/>
      <c r="Y632" s="1"/>
      <c r="Z632" s="1"/>
      <c r="AA632" s="1"/>
    </row>
    <row r="633" spans="1:27">
      <c r="A633" s="1"/>
      <c r="B633" s="43">
        <f t="shared" si="23"/>
        <v>301</v>
      </c>
      <c r="C633" s="43" t="e">
        <f t="shared" si="22"/>
        <v>#VALUE!</v>
      </c>
      <c r="D633" s="43"/>
      <c r="E633" s="43"/>
      <c r="F633" s="43"/>
      <c r="G633" s="1"/>
      <c r="H633" s="1"/>
      <c r="I633" s="1"/>
      <c r="J633" s="1"/>
      <c r="K633" s="1"/>
      <c r="L633" s="1"/>
      <c r="M633" s="1"/>
      <c r="N633" s="1"/>
      <c r="O633" s="1"/>
      <c r="P633" s="1"/>
      <c r="Q633" s="1"/>
      <c r="R633" s="1"/>
      <c r="S633" s="1"/>
      <c r="T633" s="1"/>
      <c r="U633" s="1"/>
      <c r="V633" s="1"/>
      <c r="W633" s="1"/>
      <c r="X633" s="1"/>
      <c r="Y633" s="1"/>
      <c r="Z633" s="1"/>
      <c r="AA633" s="1"/>
    </row>
    <row r="634" spans="1:27">
      <c r="A634" s="1"/>
      <c r="B634" s="43">
        <f t="shared" si="23"/>
        <v>303</v>
      </c>
      <c r="C634" s="43" t="e">
        <f t="shared" si="22"/>
        <v>#VALUE!</v>
      </c>
      <c r="D634" s="43"/>
      <c r="E634" s="43"/>
      <c r="F634" s="43"/>
      <c r="G634" s="1"/>
      <c r="H634" s="1"/>
      <c r="I634" s="1"/>
      <c r="J634" s="1"/>
      <c r="K634" s="1"/>
      <c r="L634" s="1"/>
      <c r="M634" s="1"/>
      <c r="N634" s="1"/>
      <c r="O634" s="1"/>
      <c r="P634" s="1"/>
      <c r="Q634" s="1"/>
      <c r="R634" s="1"/>
      <c r="S634" s="1"/>
      <c r="T634" s="1"/>
      <c r="U634" s="1"/>
      <c r="V634" s="1"/>
      <c r="W634" s="1"/>
      <c r="X634" s="1"/>
      <c r="Y634" s="1"/>
      <c r="Z634" s="1"/>
      <c r="AA634" s="1"/>
    </row>
    <row r="635" spans="1:27">
      <c r="A635" s="1"/>
      <c r="B635" s="43">
        <f t="shared" si="23"/>
        <v>305</v>
      </c>
      <c r="C635" s="43" t="e">
        <f t="shared" si="22"/>
        <v>#VALUE!</v>
      </c>
      <c r="D635" s="43"/>
      <c r="E635" s="43"/>
      <c r="F635" s="43"/>
      <c r="G635" s="1"/>
      <c r="H635" s="1"/>
      <c r="I635" s="1"/>
      <c r="J635" s="1"/>
      <c r="K635" s="1"/>
      <c r="L635" s="1"/>
      <c r="M635" s="1"/>
      <c r="N635" s="1"/>
      <c r="O635" s="1"/>
      <c r="P635" s="1"/>
      <c r="Q635" s="1"/>
      <c r="R635" s="1"/>
      <c r="S635" s="1"/>
      <c r="T635" s="1"/>
      <c r="U635" s="1"/>
      <c r="V635" s="1"/>
      <c r="W635" s="1"/>
      <c r="X635" s="1"/>
      <c r="Y635" s="1"/>
      <c r="Z635" s="1"/>
      <c r="AA635" s="1"/>
    </row>
    <row r="636" spans="1:27">
      <c r="A636" s="1"/>
      <c r="B636" s="43">
        <f t="shared" si="23"/>
        <v>307</v>
      </c>
      <c r="C636" s="43" t="e">
        <f t="shared" si="22"/>
        <v>#VALUE!</v>
      </c>
      <c r="D636" s="43"/>
      <c r="E636" s="43"/>
      <c r="F636" s="43"/>
      <c r="G636" s="1"/>
      <c r="H636" s="1"/>
      <c r="I636" s="1"/>
      <c r="J636" s="1"/>
      <c r="K636" s="1"/>
      <c r="L636" s="1"/>
      <c r="M636" s="1"/>
      <c r="N636" s="1"/>
      <c r="O636" s="1"/>
      <c r="P636" s="1"/>
      <c r="Q636" s="1"/>
      <c r="R636" s="1"/>
      <c r="S636" s="1"/>
      <c r="T636" s="1"/>
      <c r="U636" s="1"/>
      <c r="V636" s="1"/>
      <c r="W636" s="1"/>
      <c r="X636" s="1"/>
      <c r="Y636" s="1"/>
      <c r="Z636" s="1"/>
      <c r="AA636" s="1"/>
    </row>
    <row r="637" spans="1:27">
      <c r="A637" s="1"/>
      <c r="B637" s="43">
        <f t="shared" si="23"/>
        <v>309</v>
      </c>
      <c r="C637" s="43" t="e">
        <f t="shared" si="22"/>
        <v>#VALUE!</v>
      </c>
      <c r="D637" s="43"/>
      <c r="E637" s="43"/>
      <c r="F637" s="43"/>
      <c r="G637" s="1"/>
      <c r="H637" s="1"/>
      <c r="I637" s="1"/>
      <c r="J637" s="1"/>
      <c r="K637" s="1"/>
      <c r="L637" s="1"/>
      <c r="M637" s="1"/>
      <c r="N637" s="1"/>
      <c r="O637" s="1"/>
      <c r="P637" s="1"/>
      <c r="Q637" s="1"/>
      <c r="R637" s="1"/>
      <c r="S637" s="1"/>
      <c r="T637" s="1"/>
      <c r="U637" s="1"/>
      <c r="V637" s="1"/>
      <c r="W637" s="1"/>
      <c r="X637" s="1"/>
      <c r="Y637" s="1"/>
      <c r="Z637" s="1"/>
      <c r="AA637" s="1"/>
    </row>
    <row r="638" spans="1:27">
      <c r="A638" s="1"/>
      <c r="B638" s="43">
        <f t="shared" si="23"/>
        <v>311</v>
      </c>
      <c r="C638" s="43" t="e">
        <f t="shared" si="22"/>
        <v>#VALUE!</v>
      </c>
      <c r="D638" s="43"/>
      <c r="E638" s="43"/>
      <c r="F638" s="43"/>
      <c r="G638" s="1"/>
      <c r="H638" s="1"/>
      <c r="I638" s="1"/>
      <c r="J638" s="1"/>
      <c r="K638" s="1"/>
      <c r="L638" s="1"/>
      <c r="M638" s="1"/>
      <c r="N638" s="1"/>
      <c r="O638" s="1"/>
      <c r="P638" s="1"/>
      <c r="Q638" s="1"/>
      <c r="R638" s="1"/>
      <c r="S638" s="1"/>
      <c r="T638" s="1"/>
      <c r="U638" s="1"/>
      <c r="V638" s="1"/>
      <c r="W638" s="1"/>
      <c r="X638" s="1"/>
      <c r="Y638" s="1"/>
      <c r="Z638" s="1"/>
      <c r="AA638" s="1"/>
    </row>
    <row r="639" spans="1:27">
      <c r="A639" s="1"/>
      <c r="B639" s="43">
        <f t="shared" si="23"/>
        <v>313</v>
      </c>
      <c r="C639" s="43" t="e">
        <f t="shared" si="22"/>
        <v>#VALUE!</v>
      </c>
      <c r="D639" s="43"/>
      <c r="E639" s="43"/>
      <c r="F639" s="43"/>
      <c r="G639" s="1"/>
      <c r="H639" s="1"/>
      <c r="I639" s="1"/>
      <c r="J639" s="1"/>
      <c r="K639" s="1"/>
      <c r="L639" s="1"/>
      <c r="M639" s="1"/>
      <c r="N639" s="1"/>
      <c r="O639" s="1"/>
      <c r="P639" s="1"/>
      <c r="Q639" s="1"/>
      <c r="R639" s="1"/>
      <c r="S639" s="1"/>
      <c r="T639" s="1"/>
      <c r="U639" s="1"/>
      <c r="V639" s="1"/>
      <c r="W639" s="1"/>
      <c r="X639" s="1"/>
      <c r="Y639" s="1"/>
      <c r="Z639" s="1"/>
      <c r="AA639" s="1"/>
    </row>
    <row r="640" spans="1:27">
      <c r="A640" s="1"/>
      <c r="B640" s="43">
        <f t="shared" si="23"/>
        <v>315</v>
      </c>
      <c r="C640" s="43" t="e">
        <f t="shared" si="22"/>
        <v>#VALUE!</v>
      </c>
      <c r="D640" s="43"/>
      <c r="E640" s="43"/>
      <c r="F640" s="43"/>
      <c r="G640" s="1"/>
      <c r="H640" s="1"/>
      <c r="I640" s="1"/>
      <c r="J640" s="1"/>
      <c r="K640" s="1"/>
      <c r="L640" s="1"/>
      <c r="M640" s="1"/>
      <c r="N640" s="1"/>
      <c r="O640" s="1"/>
      <c r="P640" s="1"/>
      <c r="Q640" s="1"/>
      <c r="R640" s="1"/>
      <c r="S640" s="1"/>
      <c r="T640" s="1"/>
      <c r="U640" s="1"/>
      <c r="V640" s="1"/>
      <c r="W640" s="1"/>
      <c r="X640" s="1"/>
      <c r="Y640" s="1"/>
      <c r="Z640" s="1"/>
      <c r="AA640" s="1"/>
    </row>
    <row r="641" spans="1:27">
      <c r="A641" s="1"/>
      <c r="B641" s="43">
        <f t="shared" si="23"/>
        <v>317</v>
      </c>
      <c r="C641" s="43" t="e">
        <f t="shared" si="22"/>
        <v>#VALUE!</v>
      </c>
      <c r="D641" s="43"/>
      <c r="E641" s="43"/>
      <c r="F641" s="43"/>
      <c r="G641" s="1"/>
      <c r="H641" s="1"/>
      <c r="I641" s="1"/>
      <c r="J641" s="1"/>
      <c r="K641" s="1"/>
      <c r="L641" s="1"/>
      <c r="M641" s="1"/>
      <c r="N641" s="1"/>
      <c r="O641" s="1"/>
      <c r="P641" s="1"/>
      <c r="Q641" s="1"/>
      <c r="R641" s="1"/>
      <c r="S641" s="1"/>
      <c r="T641" s="1"/>
      <c r="U641" s="1"/>
      <c r="V641" s="1"/>
      <c r="W641" s="1"/>
      <c r="X641" s="1"/>
      <c r="Y641" s="1"/>
      <c r="Z641" s="1"/>
      <c r="AA641" s="1"/>
    </row>
    <row r="642" spans="1:27">
      <c r="A642" s="1"/>
      <c r="B642" s="43">
        <f t="shared" si="23"/>
        <v>319</v>
      </c>
      <c r="C642" s="43" t="e">
        <f t="shared" si="22"/>
        <v>#VALUE!</v>
      </c>
      <c r="D642" s="43"/>
      <c r="E642" s="43"/>
      <c r="F642" s="43"/>
      <c r="G642" s="1"/>
      <c r="H642" s="1"/>
      <c r="I642" s="1"/>
      <c r="J642" s="1"/>
      <c r="K642" s="1"/>
      <c r="L642" s="1"/>
      <c r="M642" s="1"/>
      <c r="N642" s="1"/>
      <c r="O642" s="1"/>
      <c r="P642" s="1"/>
      <c r="Q642" s="1"/>
      <c r="R642" s="1"/>
      <c r="S642" s="1"/>
      <c r="T642" s="1"/>
      <c r="U642" s="1"/>
      <c r="V642" s="1"/>
      <c r="W642" s="1"/>
      <c r="X642" s="1"/>
      <c r="Y642" s="1"/>
      <c r="Z642" s="1"/>
      <c r="AA642" s="1"/>
    </row>
    <row r="643" spans="1:27">
      <c r="A643" s="1"/>
      <c r="B643" s="43">
        <f t="shared" si="23"/>
        <v>321</v>
      </c>
      <c r="C643" s="43" t="e">
        <f t="shared" si="22"/>
        <v>#VALUE!</v>
      </c>
      <c r="D643" s="43"/>
      <c r="E643" s="43"/>
      <c r="F643" s="43"/>
      <c r="G643" s="1"/>
      <c r="H643" s="1"/>
      <c r="I643" s="1"/>
      <c r="J643" s="1"/>
      <c r="K643" s="1"/>
      <c r="L643" s="1"/>
      <c r="M643" s="1"/>
      <c r="N643" s="1"/>
      <c r="O643" s="1"/>
      <c r="P643" s="1"/>
      <c r="Q643" s="1"/>
      <c r="R643" s="1"/>
      <c r="S643" s="1"/>
      <c r="T643" s="1"/>
      <c r="U643" s="1"/>
      <c r="V643" s="1"/>
      <c r="W643" s="1"/>
      <c r="X643" s="1"/>
      <c r="Y643" s="1"/>
      <c r="Z643" s="1"/>
      <c r="AA643" s="1"/>
    </row>
    <row r="644" spans="1:27">
      <c r="A644" s="1"/>
      <c r="B644" s="43">
        <f t="shared" si="23"/>
        <v>323</v>
      </c>
      <c r="C644" s="43" t="e">
        <f t="shared" si="22"/>
        <v>#VALUE!</v>
      </c>
      <c r="D644" s="43"/>
      <c r="E644" s="43"/>
      <c r="F644" s="43"/>
      <c r="G644" s="1"/>
      <c r="H644" s="1"/>
      <c r="I644" s="1"/>
      <c r="J644" s="1"/>
      <c r="K644" s="1"/>
      <c r="L644" s="1"/>
      <c r="M644" s="1"/>
      <c r="N644" s="1"/>
      <c r="O644" s="1"/>
      <c r="P644" s="1"/>
      <c r="Q644" s="1"/>
      <c r="R644" s="1"/>
      <c r="S644" s="1"/>
      <c r="T644" s="1"/>
      <c r="U644" s="1"/>
      <c r="V644" s="1"/>
      <c r="W644" s="1"/>
      <c r="X644" s="1"/>
      <c r="Y644" s="1"/>
      <c r="Z644" s="1"/>
      <c r="AA644" s="1"/>
    </row>
    <row r="645" spans="1:27">
      <c r="A645" s="1"/>
      <c r="B645" s="43">
        <f t="shared" si="23"/>
        <v>325</v>
      </c>
      <c r="C645" s="43" t="e">
        <f t="shared" si="22"/>
        <v>#VALUE!</v>
      </c>
      <c r="D645" s="43"/>
      <c r="E645" s="43"/>
      <c r="F645" s="43"/>
      <c r="G645" s="1"/>
      <c r="H645" s="1"/>
      <c r="I645" s="1"/>
      <c r="J645" s="1"/>
      <c r="K645" s="1"/>
      <c r="L645" s="1"/>
      <c r="M645" s="1"/>
      <c r="N645" s="1"/>
      <c r="O645" s="1"/>
      <c r="P645" s="1"/>
      <c r="Q645" s="1"/>
      <c r="R645" s="1"/>
      <c r="S645" s="1"/>
      <c r="T645" s="1"/>
      <c r="U645" s="1"/>
      <c r="V645" s="1"/>
      <c r="W645" s="1"/>
      <c r="X645" s="1"/>
      <c r="Y645" s="1"/>
      <c r="Z645" s="1"/>
      <c r="AA645" s="1"/>
    </row>
    <row r="646" spans="1:27">
      <c r="A646" s="1"/>
      <c r="B646" s="43">
        <f t="shared" si="23"/>
        <v>327</v>
      </c>
      <c r="C646" s="43" t="e">
        <f t="shared" si="22"/>
        <v>#VALUE!</v>
      </c>
      <c r="D646" s="43"/>
      <c r="E646" s="43"/>
      <c r="F646" s="43"/>
      <c r="G646" s="1"/>
      <c r="H646" s="1"/>
      <c r="I646" s="1"/>
      <c r="J646" s="1"/>
      <c r="K646" s="1"/>
      <c r="L646" s="1"/>
      <c r="M646" s="1"/>
      <c r="N646" s="1"/>
      <c r="O646" s="1"/>
      <c r="P646" s="1"/>
      <c r="Q646" s="1"/>
      <c r="R646" s="1"/>
      <c r="S646" s="1"/>
      <c r="T646" s="1"/>
      <c r="U646" s="1"/>
      <c r="V646" s="1"/>
      <c r="W646" s="1"/>
      <c r="X646" s="1"/>
      <c r="Y646" s="1"/>
      <c r="Z646" s="1"/>
      <c r="AA646" s="1"/>
    </row>
    <row r="647" spans="1:27">
      <c r="A647" s="1"/>
      <c r="B647" s="43">
        <f t="shared" si="23"/>
        <v>329</v>
      </c>
      <c r="C647" s="43" t="e">
        <f t="shared" si="22"/>
        <v>#VALUE!</v>
      </c>
      <c r="D647" s="43"/>
      <c r="E647" s="43"/>
      <c r="F647" s="43"/>
      <c r="G647" s="1"/>
      <c r="H647" s="1"/>
      <c r="I647" s="1"/>
      <c r="J647" s="1"/>
      <c r="K647" s="1"/>
      <c r="L647" s="1"/>
      <c r="M647" s="1"/>
      <c r="N647" s="1"/>
      <c r="O647" s="1"/>
      <c r="P647" s="1"/>
      <c r="Q647" s="1"/>
      <c r="R647" s="1"/>
      <c r="S647" s="1"/>
      <c r="T647" s="1"/>
      <c r="U647" s="1"/>
      <c r="V647" s="1"/>
      <c r="W647" s="1"/>
      <c r="X647" s="1"/>
      <c r="Y647" s="1"/>
      <c r="Z647" s="1"/>
      <c r="AA647" s="1"/>
    </row>
    <row r="648" spans="1:27">
      <c r="A648" s="1"/>
      <c r="B648" s="43">
        <f t="shared" si="23"/>
        <v>331</v>
      </c>
      <c r="C648" s="43" t="e">
        <f t="shared" si="22"/>
        <v>#VALUE!</v>
      </c>
      <c r="D648" s="43"/>
      <c r="E648" s="43"/>
      <c r="F648" s="43"/>
      <c r="G648" s="1"/>
      <c r="H648" s="1"/>
      <c r="I648" s="1"/>
      <c r="J648" s="1"/>
      <c r="K648" s="1"/>
      <c r="L648" s="1"/>
      <c r="M648" s="1"/>
      <c r="N648" s="1"/>
      <c r="O648" s="1"/>
      <c r="P648" s="1"/>
      <c r="Q648" s="1"/>
      <c r="R648" s="1"/>
      <c r="S648" s="1"/>
      <c r="T648" s="1"/>
      <c r="U648" s="1"/>
      <c r="V648" s="1"/>
      <c r="W648" s="1"/>
      <c r="X648" s="1"/>
      <c r="Y648" s="1"/>
      <c r="Z648" s="1"/>
      <c r="AA648" s="1"/>
    </row>
    <row r="649" spans="1:27">
      <c r="A649" s="1"/>
      <c r="B649" s="43">
        <f t="shared" si="23"/>
        <v>333</v>
      </c>
      <c r="C649" s="43" t="e">
        <f t="shared" si="22"/>
        <v>#VALUE!</v>
      </c>
      <c r="D649" s="43"/>
      <c r="E649" s="43"/>
      <c r="F649" s="43"/>
      <c r="G649" s="1"/>
      <c r="H649" s="1"/>
      <c r="I649" s="1"/>
      <c r="J649" s="1"/>
      <c r="K649" s="1"/>
      <c r="L649" s="1"/>
      <c r="M649" s="1"/>
      <c r="N649" s="1"/>
      <c r="O649" s="1"/>
      <c r="P649" s="1"/>
      <c r="Q649" s="1"/>
      <c r="R649" s="1"/>
      <c r="S649" s="1"/>
      <c r="T649" s="1"/>
      <c r="U649" s="1"/>
      <c r="V649" s="1"/>
      <c r="W649" s="1"/>
      <c r="X649" s="1"/>
      <c r="Y649" s="1"/>
      <c r="Z649" s="1"/>
      <c r="AA649" s="1"/>
    </row>
    <row r="650" spans="1:27">
      <c r="A650" s="1"/>
      <c r="B650" s="43">
        <f t="shared" si="23"/>
        <v>335</v>
      </c>
      <c r="C650" s="43" t="e">
        <f t="shared" si="22"/>
        <v>#VALUE!</v>
      </c>
      <c r="D650" s="43"/>
      <c r="E650" s="43"/>
      <c r="F650" s="43"/>
      <c r="G650" s="1"/>
      <c r="H650" s="1"/>
      <c r="I650" s="1"/>
      <c r="J650" s="1"/>
      <c r="K650" s="1"/>
      <c r="L650" s="1"/>
      <c r="M650" s="1"/>
      <c r="N650" s="1"/>
      <c r="O650" s="1"/>
      <c r="P650" s="1"/>
      <c r="Q650" s="1"/>
      <c r="R650" s="1"/>
      <c r="S650" s="1"/>
      <c r="T650" s="1"/>
      <c r="U650" s="1"/>
      <c r="V650" s="1"/>
      <c r="W650" s="1"/>
      <c r="X650" s="1"/>
      <c r="Y650" s="1"/>
      <c r="Z650" s="1"/>
      <c r="AA650" s="1"/>
    </row>
    <row r="651" spans="1:27">
      <c r="A651" s="1"/>
      <c r="B651" s="43">
        <f t="shared" si="23"/>
        <v>337</v>
      </c>
      <c r="C651" s="43" t="e">
        <f t="shared" si="22"/>
        <v>#VALUE!</v>
      </c>
      <c r="D651" s="43"/>
      <c r="E651" s="43"/>
      <c r="F651" s="43"/>
      <c r="G651" s="1"/>
      <c r="H651" s="1"/>
      <c r="I651" s="1"/>
      <c r="J651" s="1"/>
      <c r="K651" s="1"/>
      <c r="L651" s="1"/>
      <c r="M651" s="1"/>
      <c r="N651" s="1"/>
      <c r="O651" s="1"/>
      <c r="P651" s="1"/>
      <c r="Q651" s="1"/>
      <c r="R651" s="1"/>
      <c r="S651" s="1"/>
      <c r="T651" s="1"/>
      <c r="U651" s="1"/>
      <c r="V651" s="1"/>
      <c r="W651" s="1"/>
      <c r="X651" s="1"/>
      <c r="Y651" s="1"/>
      <c r="Z651" s="1"/>
      <c r="AA651" s="1"/>
    </row>
    <row r="652" spans="1:27">
      <c r="A652" s="1"/>
      <c r="B652" s="43">
        <f t="shared" si="23"/>
        <v>339</v>
      </c>
      <c r="C652" s="43" t="e">
        <f t="shared" si="22"/>
        <v>#VALUE!</v>
      </c>
      <c r="D652" s="43"/>
      <c r="E652" s="43"/>
      <c r="F652" s="43"/>
      <c r="G652" s="1"/>
      <c r="H652" s="1"/>
      <c r="I652" s="1"/>
      <c r="J652" s="1"/>
      <c r="K652" s="1"/>
      <c r="L652" s="1"/>
      <c r="M652" s="1"/>
      <c r="N652" s="1"/>
      <c r="O652" s="1"/>
      <c r="P652" s="1"/>
      <c r="Q652" s="1"/>
      <c r="R652" s="1"/>
      <c r="S652" s="1"/>
      <c r="T652" s="1"/>
      <c r="U652" s="1"/>
      <c r="V652" s="1"/>
      <c r="W652" s="1"/>
      <c r="X652" s="1"/>
      <c r="Y652" s="1"/>
      <c r="Z652" s="1"/>
      <c r="AA652" s="1"/>
    </row>
    <row r="653" spans="1:27">
      <c r="A653" s="1"/>
      <c r="B653" s="43">
        <f t="shared" si="23"/>
        <v>341</v>
      </c>
      <c r="C653" s="43" t="e">
        <f t="shared" si="22"/>
        <v>#VALUE!</v>
      </c>
      <c r="D653" s="43"/>
      <c r="E653" s="43"/>
      <c r="F653" s="43"/>
      <c r="G653" s="1"/>
      <c r="H653" s="1"/>
      <c r="I653" s="1"/>
      <c r="J653" s="1"/>
      <c r="K653" s="1"/>
      <c r="L653" s="1"/>
      <c r="M653" s="1"/>
      <c r="N653" s="1"/>
      <c r="O653" s="1"/>
      <c r="P653" s="1"/>
      <c r="Q653" s="1"/>
      <c r="R653" s="1"/>
      <c r="S653" s="1"/>
      <c r="T653" s="1"/>
      <c r="U653" s="1"/>
      <c r="V653" s="1"/>
      <c r="W653" s="1"/>
      <c r="X653" s="1"/>
      <c r="Y653" s="1"/>
      <c r="Z653" s="1"/>
      <c r="AA653" s="1"/>
    </row>
    <row r="654" spans="1:27">
      <c r="A654" s="1"/>
      <c r="B654" s="43">
        <f t="shared" si="23"/>
        <v>343</v>
      </c>
      <c r="C654" s="43" t="e">
        <f t="shared" si="22"/>
        <v>#VALUE!</v>
      </c>
      <c r="D654" s="43"/>
      <c r="E654" s="43"/>
      <c r="F654" s="43"/>
      <c r="G654" s="1"/>
      <c r="H654" s="1"/>
      <c r="I654" s="1"/>
      <c r="J654" s="1"/>
      <c r="K654" s="1"/>
      <c r="L654" s="1"/>
      <c r="M654" s="1"/>
      <c r="N654" s="1"/>
      <c r="O654" s="1"/>
      <c r="P654" s="1"/>
      <c r="Q654" s="1"/>
      <c r="R654" s="1"/>
      <c r="S654" s="1"/>
      <c r="T654" s="1"/>
      <c r="U654" s="1"/>
      <c r="V654" s="1"/>
      <c r="W654" s="1"/>
      <c r="X654" s="1"/>
      <c r="Y654" s="1"/>
      <c r="Z654" s="1"/>
      <c r="AA654" s="1"/>
    </row>
    <row r="655" spans="1:27">
      <c r="A655" s="1"/>
      <c r="B655" s="43">
        <f t="shared" si="23"/>
        <v>345</v>
      </c>
      <c r="C655" s="43" t="e">
        <f t="shared" si="22"/>
        <v>#VALUE!</v>
      </c>
      <c r="D655" s="43"/>
      <c r="E655" s="43"/>
      <c r="F655" s="43"/>
      <c r="G655" s="1"/>
      <c r="H655" s="1"/>
      <c r="I655" s="1"/>
      <c r="J655" s="1"/>
      <c r="K655" s="1"/>
      <c r="L655" s="1"/>
      <c r="M655" s="1"/>
      <c r="N655" s="1"/>
      <c r="O655" s="1"/>
      <c r="P655" s="1"/>
      <c r="Q655" s="1"/>
      <c r="R655" s="1"/>
      <c r="S655" s="1"/>
      <c r="T655" s="1"/>
      <c r="U655" s="1"/>
      <c r="V655" s="1"/>
      <c r="W655" s="1"/>
      <c r="X655" s="1"/>
      <c r="Y655" s="1"/>
      <c r="Z655" s="1"/>
      <c r="AA655" s="1"/>
    </row>
    <row r="656" spans="1:27">
      <c r="A656" s="1"/>
      <c r="B656" s="43">
        <f t="shared" si="23"/>
        <v>347</v>
      </c>
      <c r="C656" s="43" t="e">
        <f t="shared" si="22"/>
        <v>#VALUE!</v>
      </c>
      <c r="D656" s="43"/>
      <c r="E656" s="43"/>
      <c r="F656" s="43"/>
      <c r="G656" s="1"/>
      <c r="H656" s="1"/>
      <c r="I656" s="1"/>
      <c r="J656" s="1"/>
      <c r="K656" s="1"/>
      <c r="L656" s="1"/>
      <c r="M656" s="1"/>
      <c r="N656" s="1"/>
      <c r="O656" s="1"/>
      <c r="P656" s="1"/>
      <c r="Q656" s="1"/>
      <c r="R656" s="1"/>
      <c r="S656" s="1"/>
      <c r="T656" s="1"/>
      <c r="U656" s="1"/>
      <c r="V656" s="1"/>
      <c r="W656" s="1"/>
      <c r="X656" s="1"/>
      <c r="Y656" s="1"/>
      <c r="Z656" s="1"/>
      <c r="AA656" s="1"/>
    </row>
    <row r="657" spans="1:27">
      <c r="A657" s="1"/>
      <c r="B657" s="43">
        <f t="shared" si="23"/>
        <v>349</v>
      </c>
      <c r="C657" s="43" t="e">
        <f t="shared" si="22"/>
        <v>#VALUE!</v>
      </c>
      <c r="D657" s="43"/>
      <c r="E657" s="43"/>
      <c r="F657" s="43"/>
      <c r="G657" s="1"/>
      <c r="H657" s="1"/>
      <c r="I657" s="1"/>
      <c r="J657" s="1"/>
      <c r="K657" s="1"/>
      <c r="L657" s="1"/>
      <c r="M657" s="1"/>
      <c r="N657" s="1"/>
      <c r="O657" s="1"/>
      <c r="P657" s="1"/>
      <c r="Q657" s="1"/>
      <c r="R657" s="1"/>
      <c r="S657" s="1"/>
      <c r="T657" s="1"/>
      <c r="U657" s="1"/>
      <c r="V657" s="1"/>
      <c r="W657" s="1"/>
      <c r="X657" s="1"/>
      <c r="Y657" s="1"/>
      <c r="Z657" s="1"/>
      <c r="AA657" s="1"/>
    </row>
    <row r="658" spans="1:27">
      <c r="A658" s="1"/>
      <c r="B658" s="43">
        <f t="shared" si="23"/>
        <v>351</v>
      </c>
      <c r="C658" s="43" t="e">
        <f t="shared" si="22"/>
        <v>#VALUE!</v>
      </c>
      <c r="D658" s="43"/>
      <c r="E658" s="43"/>
      <c r="F658" s="43"/>
      <c r="G658" s="1"/>
      <c r="H658" s="1"/>
      <c r="I658" s="1"/>
      <c r="J658" s="1"/>
      <c r="K658" s="1"/>
      <c r="L658" s="1"/>
      <c r="M658" s="1"/>
      <c r="N658" s="1"/>
      <c r="O658" s="1"/>
      <c r="P658" s="1"/>
      <c r="Q658" s="1"/>
      <c r="R658" s="1"/>
      <c r="S658" s="1"/>
      <c r="T658" s="1"/>
      <c r="U658" s="1"/>
      <c r="V658" s="1"/>
      <c r="W658" s="1"/>
      <c r="X658" s="1"/>
      <c r="Y658" s="1"/>
      <c r="Z658" s="1"/>
      <c r="AA658" s="1"/>
    </row>
    <row r="659" spans="1:27">
      <c r="A659" s="1"/>
      <c r="B659" s="43">
        <f t="shared" si="23"/>
        <v>353</v>
      </c>
      <c r="C659" s="43" t="e">
        <f t="shared" si="22"/>
        <v>#VALUE!</v>
      </c>
      <c r="D659" s="43"/>
      <c r="E659" s="43"/>
      <c r="F659" s="43"/>
      <c r="G659" s="1"/>
      <c r="H659" s="1"/>
      <c r="I659" s="1"/>
      <c r="J659" s="1"/>
      <c r="K659" s="1"/>
      <c r="L659" s="1"/>
      <c r="M659" s="1"/>
      <c r="N659" s="1"/>
      <c r="O659" s="1"/>
      <c r="P659" s="1"/>
      <c r="Q659" s="1"/>
      <c r="R659" s="1"/>
      <c r="S659" s="1"/>
      <c r="T659" s="1"/>
      <c r="U659" s="1"/>
      <c r="V659" s="1"/>
      <c r="W659" s="1"/>
      <c r="X659" s="1"/>
      <c r="Y659" s="1"/>
      <c r="Z659" s="1"/>
      <c r="AA659" s="1"/>
    </row>
    <row r="660" spans="1:27">
      <c r="A660" s="1"/>
      <c r="B660" s="43">
        <f t="shared" si="23"/>
        <v>355</v>
      </c>
      <c r="C660" s="43" t="e">
        <f t="shared" si="22"/>
        <v>#VALUE!</v>
      </c>
      <c r="D660" s="43"/>
      <c r="E660" s="43"/>
      <c r="F660" s="43"/>
      <c r="G660" s="1"/>
      <c r="H660" s="1"/>
      <c r="I660" s="1"/>
      <c r="J660" s="1"/>
      <c r="K660" s="1"/>
      <c r="L660" s="1"/>
      <c r="M660" s="1"/>
      <c r="N660" s="1"/>
      <c r="O660" s="1"/>
      <c r="P660" s="1"/>
      <c r="Q660" s="1"/>
      <c r="R660" s="1"/>
      <c r="S660" s="1"/>
      <c r="T660" s="1"/>
      <c r="U660" s="1"/>
      <c r="V660" s="1"/>
      <c r="W660" s="1"/>
      <c r="X660" s="1"/>
      <c r="Y660" s="1"/>
      <c r="Z660" s="1"/>
      <c r="AA660" s="1"/>
    </row>
    <row r="661" spans="1:27">
      <c r="A661" s="1"/>
      <c r="B661" s="43">
        <f t="shared" si="23"/>
        <v>357</v>
      </c>
      <c r="C661" s="43" t="e">
        <f t="shared" si="22"/>
        <v>#VALUE!</v>
      </c>
      <c r="D661" s="43"/>
      <c r="E661" s="43"/>
      <c r="F661" s="43"/>
      <c r="G661" s="1"/>
      <c r="H661" s="1"/>
      <c r="I661" s="1"/>
      <c r="J661" s="1"/>
      <c r="K661" s="1"/>
      <c r="L661" s="1"/>
      <c r="M661" s="1"/>
      <c r="N661" s="1"/>
      <c r="O661" s="1"/>
      <c r="P661" s="1"/>
      <c r="Q661" s="1"/>
      <c r="R661" s="1"/>
      <c r="S661" s="1"/>
      <c r="T661" s="1"/>
      <c r="U661" s="1"/>
      <c r="V661" s="1"/>
      <c r="W661" s="1"/>
      <c r="X661" s="1"/>
      <c r="Y661" s="1"/>
      <c r="Z661" s="1"/>
      <c r="AA661" s="1"/>
    </row>
    <row r="662" spans="1:27">
      <c r="A662" s="1"/>
      <c r="B662" s="43">
        <f t="shared" si="23"/>
        <v>359</v>
      </c>
      <c r="C662" s="43" t="e">
        <f t="shared" si="22"/>
        <v>#VALUE!</v>
      </c>
      <c r="D662" s="43"/>
      <c r="E662" s="43"/>
      <c r="F662" s="43"/>
      <c r="G662" s="1"/>
      <c r="H662" s="1"/>
      <c r="I662" s="1"/>
      <c r="J662" s="1"/>
      <c r="K662" s="1"/>
      <c r="L662" s="1"/>
      <c r="M662" s="1"/>
      <c r="N662" s="1"/>
      <c r="O662" s="1"/>
      <c r="P662" s="1"/>
      <c r="Q662" s="1"/>
      <c r="R662" s="1"/>
      <c r="S662" s="1"/>
      <c r="T662" s="1"/>
      <c r="U662" s="1"/>
      <c r="V662" s="1"/>
      <c r="W662" s="1"/>
      <c r="X662" s="1"/>
      <c r="Y662" s="1"/>
      <c r="Z662" s="1"/>
      <c r="AA662" s="1"/>
    </row>
    <row r="663" spans="1:27">
      <c r="A663" s="1"/>
      <c r="B663" s="43">
        <f t="shared" si="23"/>
        <v>361</v>
      </c>
      <c r="C663" s="43" t="e">
        <f t="shared" si="22"/>
        <v>#VALUE!</v>
      </c>
      <c r="D663" s="43"/>
      <c r="E663" s="43"/>
      <c r="F663" s="43"/>
      <c r="G663" s="1"/>
      <c r="H663" s="1"/>
      <c r="I663" s="1"/>
      <c r="J663" s="1"/>
      <c r="K663" s="1"/>
      <c r="L663" s="1"/>
      <c r="M663" s="1"/>
      <c r="N663" s="1"/>
      <c r="O663" s="1"/>
      <c r="P663" s="1"/>
      <c r="Q663" s="1"/>
      <c r="R663" s="1"/>
      <c r="S663" s="1"/>
      <c r="T663" s="1"/>
      <c r="U663" s="1"/>
      <c r="V663" s="1"/>
      <c r="W663" s="1"/>
      <c r="X663" s="1"/>
      <c r="Y663" s="1"/>
      <c r="Z663" s="1"/>
      <c r="AA663" s="1"/>
    </row>
    <row r="664" spans="1:27">
      <c r="A664" s="1"/>
      <c r="B664" s="43">
        <f t="shared" si="23"/>
        <v>363</v>
      </c>
      <c r="C664" s="43" t="e">
        <f t="shared" si="22"/>
        <v>#VALUE!</v>
      </c>
      <c r="D664" s="43"/>
      <c r="E664" s="43"/>
      <c r="F664" s="43"/>
      <c r="G664" s="1"/>
      <c r="H664" s="1"/>
      <c r="I664" s="1"/>
      <c r="J664" s="1"/>
      <c r="K664" s="1"/>
      <c r="L664" s="1"/>
      <c r="M664" s="1"/>
      <c r="N664" s="1"/>
      <c r="O664" s="1"/>
      <c r="P664" s="1"/>
      <c r="Q664" s="1"/>
      <c r="R664" s="1"/>
      <c r="S664" s="1"/>
      <c r="T664" s="1"/>
      <c r="U664" s="1"/>
      <c r="V664" s="1"/>
      <c r="W664" s="1"/>
      <c r="X664" s="1"/>
      <c r="Y664" s="1"/>
      <c r="Z664" s="1"/>
      <c r="AA664" s="1"/>
    </row>
    <row r="665" spans="1:27">
      <c r="A665" s="1"/>
      <c r="B665" s="43">
        <f t="shared" si="23"/>
        <v>365</v>
      </c>
      <c r="C665" s="43" t="e">
        <f t="shared" si="22"/>
        <v>#VALUE!</v>
      </c>
      <c r="D665" s="43"/>
      <c r="E665" s="43"/>
      <c r="F665" s="43"/>
      <c r="G665" s="1"/>
      <c r="H665" s="1"/>
      <c r="I665" s="1"/>
      <c r="J665" s="1"/>
      <c r="K665" s="1"/>
      <c r="L665" s="1"/>
      <c r="M665" s="1"/>
      <c r="N665" s="1"/>
      <c r="O665" s="1"/>
      <c r="P665" s="1"/>
      <c r="Q665" s="1"/>
      <c r="R665" s="1"/>
      <c r="S665" s="1"/>
      <c r="T665" s="1"/>
      <c r="U665" s="1"/>
      <c r="V665" s="1"/>
      <c r="W665" s="1"/>
      <c r="X665" s="1"/>
      <c r="Y665" s="1"/>
      <c r="Z665" s="1"/>
      <c r="AA665" s="1"/>
    </row>
    <row r="666" spans="1:27">
      <c r="A666" s="1"/>
      <c r="B666" s="43">
        <f t="shared" si="23"/>
        <v>367</v>
      </c>
      <c r="C666" s="43" t="e">
        <f t="shared" si="22"/>
        <v>#VALUE!</v>
      </c>
      <c r="D666" s="43"/>
      <c r="E666" s="43"/>
      <c r="F666" s="43"/>
      <c r="G666" s="1"/>
      <c r="H666" s="1"/>
      <c r="I666" s="1"/>
      <c r="J666" s="1"/>
      <c r="K666" s="1"/>
      <c r="L666" s="1"/>
      <c r="M666" s="1"/>
      <c r="N666" s="1"/>
      <c r="O666" s="1"/>
      <c r="P666" s="1"/>
      <c r="Q666" s="1"/>
      <c r="R666" s="1"/>
      <c r="S666" s="1"/>
      <c r="T666" s="1"/>
      <c r="U666" s="1"/>
      <c r="V666" s="1"/>
      <c r="W666" s="1"/>
      <c r="X666" s="1"/>
      <c r="Y666" s="1"/>
      <c r="Z666" s="1"/>
      <c r="AA666" s="1"/>
    </row>
    <row r="667" spans="1:27">
      <c r="A667" s="1"/>
      <c r="B667" s="43">
        <f t="shared" si="23"/>
        <v>369</v>
      </c>
      <c r="C667" s="43" t="e">
        <f t="shared" si="22"/>
        <v>#VALUE!</v>
      </c>
      <c r="D667" s="43"/>
      <c r="E667" s="43"/>
      <c r="F667" s="43"/>
      <c r="G667" s="1"/>
      <c r="H667" s="1"/>
      <c r="I667" s="1"/>
      <c r="J667" s="1"/>
      <c r="K667" s="1"/>
      <c r="L667" s="1"/>
      <c r="M667" s="1"/>
      <c r="N667" s="1"/>
      <c r="O667" s="1"/>
      <c r="P667" s="1"/>
      <c r="Q667" s="1"/>
      <c r="R667" s="1"/>
      <c r="S667" s="1"/>
      <c r="T667" s="1"/>
      <c r="U667" s="1"/>
      <c r="V667" s="1"/>
      <c r="W667" s="1"/>
      <c r="X667" s="1"/>
      <c r="Y667" s="1"/>
      <c r="Z667" s="1"/>
      <c r="AA667" s="1"/>
    </row>
    <row r="668" spans="1:27">
      <c r="A668" s="1"/>
      <c r="B668" s="43">
        <f t="shared" si="23"/>
        <v>371</v>
      </c>
      <c r="C668" s="43" t="e">
        <f t="shared" si="22"/>
        <v>#VALUE!</v>
      </c>
      <c r="D668" s="43"/>
      <c r="E668" s="43"/>
      <c r="F668" s="43"/>
      <c r="G668" s="1"/>
      <c r="H668" s="1"/>
      <c r="I668" s="1"/>
      <c r="J668" s="1"/>
      <c r="K668" s="1"/>
      <c r="L668" s="1"/>
      <c r="M668" s="1"/>
      <c r="N668" s="1"/>
      <c r="O668" s="1"/>
      <c r="P668" s="1"/>
      <c r="Q668" s="1"/>
      <c r="R668" s="1"/>
      <c r="S668" s="1"/>
      <c r="T668" s="1"/>
      <c r="U668" s="1"/>
      <c r="V668" s="1"/>
      <c r="W668" s="1"/>
      <c r="X668" s="1"/>
      <c r="Y668" s="1"/>
      <c r="Z668" s="1"/>
      <c r="AA668" s="1"/>
    </row>
    <row r="669" spans="1:27">
      <c r="A669" s="1"/>
      <c r="B669" s="43">
        <f t="shared" si="23"/>
        <v>373</v>
      </c>
      <c r="C669" s="43" t="e">
        <f t="shared" si="22"/>
        <v>#VALUE!</v>
      </c>
      <c r="D669" s="43"/>
      <c r="E669" s="43"/>
      <c r="F669" s="43"/>
      <c r="G669" s="1"/>
      <c r="H669" s="1"/>
      <c r="I669" s="1"/>
      <c r="J669" s="1"/>
      <c r="K669" s="1"/>
      <c r="L669" s="1"/>
      <c r="M669" s="1"/>
      <c r="N669" s="1"/>
      <c r="O669" s="1"/>
      <c r="P669" s="1"/>
      <c r="Q669" s="1"/>
      <c r="R669" s="1"/>
      <c r="S669" s="1"/>
      <c r="T669" s="1"/>
      <c r="U669" s="1"/>
      <c r="V669" s="1"/>
      <c r="W669" s="1"/>
      <c r="X669" s="1"/>
      <c r="Y669" s="1"/>
      <c r="Z669" s="1"/>
      <c r="AA669" s="1"/>
    </row>
    <row r="670" spans="1:27">
      <c r="A670" s="1"/>
      <c r="B670" s="43">
        <f t="shared" si="23"/>
        <v>375</v>
      </c>
      <c r="C670" s="43" t="e">
        <f t="shared" si="22"/>
        <v>#VALUE!</v>
      </c>
      <c r="D670" s="43"/>
      <c r="E670" s="43"/>
      <c r="F670" s="43"/>
      <c r="G670" s="1"/>
      <c r="H670" s="1"/>
      <c r="I670" s="1"/>
      <c r="J670" s="1"/>
      <c r="K670" s="1"/>
      <c r="L670" s="1"/>
      <c r="M670" s="1"/>
      <c r="N670" s="1"/>
      <c r="O670" s="1"/>
      <c r="P670" s="1"/>
      <c r="Q670" s="1"/>
      <c r="R670" s="1"/>
      <c r="S670" s="1"/>
      <c r="T670" s="1"/>
      <c r="U670" s="1"/>
      <c r="V670" s="1"/>
      <c r="W670" s="1"/>
      <c r="X670" s="1"/>
      <c r="Y670" s="1"/>
      <c r="Z670" s="1"/>
      <c r="AA670" s="1"/>
    </row>
    <row r="671" spans="1:27">
      <c r="A671" s="1"/>
      <c r="B671" s="43">
        <f t="shared" si="23"/>
        <v>377</v>
      </c>
      <c r="C671" s="43" t="e">
        <f t="shared" si="22"/>
        <v>#VALUE!</v>
      </c>
      <c r="D671" s="43"/>
      <c r="E671" s="43"/>
      <c r="F671" s="43"/>
      <c r="G671" s="1"/>
      <c r="H671" s="1"/>
      <c r="I671" s="1"/>
      <c r="J671" s="1"/>
      <c r="K671" s="1"/>
      <c r="L671" s="1"/>
      <c r="M671" s="1"/>
      <c r="N671" s="1"/>
      <c r="O671" s="1"/>
      <c r="P671" s="1"/>
      <c r="Q671" s="1"/>
      <c r="R671" s="1"/>
      <c r="S671" s="1"/>
      <c r="T671" s="1"/>
      <c r="U671" s="1"/>
      <c r="V671" s="1"/>
      <c r="W671" s="1"/>
      <c r="X671" s="1"/>
      <c r="Y671" s="1"/>
      <c r="Z671" s="1"/>
      <c r="AA671" s="1"/>
    </row>
    <row r="672" spans="1:27">
      <c r="A672" s="1"/>
      <c r="B672" s="43">
        <f t="shared" si="23"/>
        <v>379</v>
      </c>
      <c r="C672" s="43" t="e">
        <f t="shared" si="22"/>
        <v>#VALUE!</v>
      </c>
      <c r="D672" s="43"/>
      <c r="E672" s="43"/>
      <c r="F672" s="43"/>
      <c r="G672" s="1"/>
      <c r="H672" s="1"/>
      <c r="I672" s="1"/>
      <c r="J672" s="1"/>
      <c r="K672" s="1"/>
      <c r="L672" s="1"/>
      <c r="M672" s="1"/>
      <c r="N672" s="1"/>
      <c r="O672" s="1"/>
      <c r="P672" s="1"/>
      <c r="Q672" s="1"/>
      <c r="R672" s="1"/>
      <c r="S672" s="1"/>
      <c r="T672" s="1"/>
      <c r="U672" s="1"/>
      <c r="V672" s="1"/>
      <c r="W672" s="1"/>
      <c r="X672" s="1"/>
      <c r="Y672" s="1"/>
      <c r="Z672" s="1"/>
      <c r="AA672" s="1"/>
    </row>
    <row r="673" spans="1:27">
      <c r="A673" s="1"/>
      <c r="B673" s="43">
        <f t="shared" si="23"/>
        <v>381</v>
      </c>
      <c r="C673" s="43" t="e">
        <f t="shared" si="22"/>
        <v>#VALUE!</v>
      </c>
      <c r="D673" s="43"/>
      <c r="E673" s="43"/>
      <c r="F673" s="43"/>
      <c r="G673" s="1"/>
      <c r="H673" s="1"/>
      <c r="I673" s="1"/>
      <c r="J673" s="1"/>
      <c r="K673" s="1"/>
      <c r="L673" s="1"/>
      <c r="M673" s="1"/>
      <c r="N673" s="1"/>
      <c r="O673" s="1"/>
      <c r="P673" s="1"/>
      <c r="Q673" s="1"/>
      <c r="R673" s="1"/>
      <c r="S673" s="1"/>
      <c r="T673" s="1"/>
      <c r="U673" s="1"/>
      <c r="V673" s="1"/>
      <c r="W673" s="1"/>
      <c r="X673" s="1"/>
      <c r="Y673" s="1"/>
      <c r="Z673" s="1"/>
      <c r="AA673" s="1"/>
    </row>
    <row r="674" spans="1:27">
      <c r="A674" s="1"/>
      <c r="B674" s="43">
        <f t="shared" si="23"/>
        <v>383</v>
      </c>
      <c r="C674" s="43" t="e">
        <f t="shared" si="22"/>
        <v>#VALUE!</v>
      </c>
      <c r="D674" s="43"/>
      <c r="E674" s="43"/>
      <c r="F674" s="43"/>
      <c r="G674" s="1"/>
      <c r="H674" s="1"/>
      <c r="I674" s="1"/>
      <c r="J674" s="1"/>
      <c r="K674" s="1"/>
      <c r="L674" s="1"/>
      <c r="M674" s="1"/>
      <c r="N674" s="1"/>
      <c r="O674" s="1"/>
      <c r="P674" s="1"/>
      <c r="Q674" s="1"/>
      <c r="R674" s="1"/>
      <c r="S674" s="1"/>
      <c r="T674" s="1"/>
      <c r="U674" s="1"/>
      <c r="V674" s="1"/>
      <c r="W674" s="1"/>
      <c r="X674" s="1"/>
      <c r="Y674" s="1"/>
      <c r="Z674" s="1"/>
      <c r="AA674" s="1"/>
    </row>
    <row r="675" spans="1:27">
      <c r="A675" s="1"/>
      <c r="B675" s="43">
        <f t="shared" si="23"/>
        <v>385</v>
      </c>
      <c r="C675" s="43" t="e">
        <f t="shared" si="22"/>
        <v>#VALUE!</v>
      </c>
      <c r="D675" s="43"/>
      <c r="E675" s="43"/>
      <c r="F675" s="43"/>
      <c r="G675" s="1"/>
      <c r="H675" s="1"/>
      <c r="I675" s="1"/>
      <c r="J675" s="1"/>
      <c r="K675" s="1"/>
      <c r="L675" s="1"/>
      <c r="M675" s="1"/>
      <c r="N675" s="1"/>
      <c r="O675" s="1"/>
      <c r="P675" s="1"/>
      <c r="Q675" s="1"/>
      <c r="R675" s="1"/>
      <c r="S675" s="1"/>
      <c r="T675" s="1"/>
      <c r="U675" s="1"/>
      <c r="V675" s="1"/>
      <c r="W675" s="1"/>
      <c r="X675" s="1"/>
      <c r="Y675" s="1"/>
      <c r="Z675" s="1"/>
      <c r="AA675" s="1"/>
    </row>
    <row r="676" spans="1:27">
      <c r="A676" s="1"/>
      <c r="B676" s="43">
        <f t="shared" si="23"/>
        <v>387</v>
      </c>
      <c r="C676" s="43" t="e">
        <f t="shared" si="22"/>
        <v>#VALUE!</v>
      </c>
      <c r="D676" s="43"/>
      <c r="E676" s="43"/>
      <c r="F676" s="43"/>
      <c r="G676" s="1"/>
      <c r="H676" s="1"/>
      <c r="I676" s="1"/>
      <c r="J676" s="1"/>
      <c r="K676" s="1"/>
      <c r="L676" s="1"/>
      <c r="M676" s="1"/>
      <c r="N676" s="1"/>
      <c r="O676" s="1"/>
      <c r="P676" s="1"/>
      <c r="Q676" s="1"/>
      <c r="R676" s="1"/>
      <c r="S676" s="1"/>
      <c r="T676" s="1"/>
      <c r="U676" s="1"/>
      <c r="V676" s="1"/>
      <c r="W676" s="1"/>
      <c r="X676" s="1"/>
      <c r="Y676" s="1"/>
      <c r="Z676" s="1"/>
      <c r="AA676" s="1"/>
    </row>
    <row r="677" spans="1:27">
      <c r="A677" s="1"/>
      <c r="B677" s="43">
        <f t="shared" si="23"/>
        <v>389</v>
      </c>
      <c r="C677" s="43" t="e">
        <f t="shared" si="22"/>
        <v>#VALUE!</v>
      </c>
      <c r="D677" s="43"/>
      <c r="E677" s="43"/>
      <c r="F677" s="43"/>
      <c r="G677" s="1"/>
      <c r="H677" s="1"/>
      <c r="I677" s="1"/>
      <c r="J677" s="1"/>
      <c r="K677" s="1"/>
      <c r="L677" s="1"/>
      <c r="M677" s="1"/>
      <c r="N677" s="1"/>
      <c r="O677" s="1"/>
      <c r="P677" s="1"/>
      <c r="Q677" s="1"/>
      <c r="R677" s="1"/>
      <c r="S677" s="1"/>
      <c r="T677" s="1"/>
      <c r="U677" s="1"/>
      <c r="V677" s="1"/>
      <c r="W677" s="1"/>
      <c r="X677" s="1"/>
      <c r="Y677" s="1"/>
      <c r="Z677" s="1"/>
      <c r="AA677" s="1"/>
    </row>
    <row r="678" spans="1:27">
      <c r="A678" s="1"/>
      <c r="B678" s="43">
        <f t="shared" si="23"/>
        <v>391</v>
      </c>
      <c r="C678" s="43" t="e">
        <f t="shared" si="22"/>
        <v>#VALUE!</v>
      </c>
      <c r="D678" s="43"/>
      <c r="E678" s="43"/>
      <c r="F678" s="43"/>
      <c r="G678" s="1"/>
      <c r="H678" s="1"/>
      <c r="I678" s="1"/>
      <c r="J678" s="1"/>
      <c r="K678" s="1"/>
      <c r="L678" s="1"/>
      <c r="M678" s="1"/>
      <c r="N678" s="1"/>
      <c r="O678" s="1"/>
      <c r="P678" s="1"/>
      <c r="Q678" s="1"/>
      <c r="R678" s="1"/>
      <c r="S678" s="1"/>
      <c r="T678" s="1"/>
      <c r="U678" s="1"/>
      <c r="V678" s="1"/>
      <c r="W678" s="1"/>
      <c r="X678" s="1"/>
      <c r="Y678" s="1"/>
      <c r="Z678" s="1"/>
      <c r="AA678" s="1"/>
    </row>
    <row r="679" spans="1:27">
      <c r="A679" s="1"/>
      <c r="B679" s="43">
        <f t="shared" si="23"/>
        <v>393</v>
      </c>
      <c r="C679" s="43" t="e">
        <f t="shared" si="22"/>
        <v>#VALUE!</v>
      </c>
      <c r="D679" s="43"/>
      <c r="E679" s="43"/>
      <c r="F679" s="43"/>
      <c r="G679" s="1"/>
      <c r="H679" s="1"/>
      <c r="I679" s="1"/>
      <c r="J679" s="1"/>
      <c r="K679" s="1"/>
      <c r="L679" s="1"/>
      <c r="M679" s="1"/>
      <c r="N679" s="1"/>
      <c r="O679" s="1"/>
      <c r="P679" s="1"/>
      <c r="Q679" s="1"/>
      <c r="R679" s="1"/>
      <c r="S679" s="1"/>
      <c r="T679" s="1"/>
      <c r="U679" s="1"/>
      <c r="V679" s="1"/>
      <c r="W679" s="1"/>
      <c r="X679" s="1"/>
      <c r="Y679" s="1"/>
      <c r="Z679" s="1"/>
      <c r="AA679" s="1"/>
    </row>
    <row r="680" spans="1:27">
      <c r="A680" s="1"/>
      <c r="B680" s="43">
        <f t="shared" si="23"/>
        <v>395</v>
      </c>
      <c r="C680" s="43" t="e">
        <f t="shared" si="22"/>
        <v>#VALUE!</v>
      </c>
      <c r="D680" s="43"/>
      <c r="E680" s="43"/>
      <c r="F680" s="43"/>
      <c r="G680" s="1"/>
      <c r="H680" s="1"/>
      <c r="I680" s="1"/>
      <c r="J680" s="1"/>
      <c r="K680" s="1"/>
      <c r="L680" s="1"/>
      <c r="M680" s="1"/>
      <c r="N680" s="1"/>
      <c r="O680" s="1"/>
      <c r="P680" s="1"/>
      <c r="Q680" s="1"/>
      <c r="R680" s="1"/>
      <c r="S680" s="1"/>
      <c r="T680" s="1"/>
      <c r="U680" s="1"/>
      <c r="V680" s="1"/>
      <c r="W680" s="1"/>
      <c r="X680" s="1"/>
      <c r="Y680" s="1"/>
      <c r="Z680" s="1"/>
      <c r="AA680" s="1"/>
    </row>
    <row r="681" spans="1:27">
      <c r="A681" s="1"/>
      <c r="B681" s="43">
        <f t="shared" si="23"/>
        <v>397</v>
      </c>
      <c r="C681" s="43" t="e">
        <f t="shared" si="22"/>
        <v>#VALUE!</v>
      </c>
      <c r="D681" s="43"/>
      <c r="E681" s="43"/>
      <c r="F681" s="43"/>
      <c r="G681" s="1"/>
      <c r="H681" s="1"/>
      <c r="I681" s="1"/>
      <c r="J681" s="1"/>
      <c r="K681" s="1"/>
      <c r="L681" s="1"/>
      <c r="M681" s="1"/>
      <c r="N681" s="1"/>
      <c r="O681" s="1"/>
      <c r="P681" s="1"/>
      <c r="Q681" s="1"/>
      <c r="R681" s="1"/>
      <c r="S681" s="1"/>
      <c r="T681" s="1"/>
      <c r="U681" s="1"/>
      <c r="V681" s="1"/>
      <c r="W681" s="1"/>
      <c r="X681" s="1"/>
      <c r="Y681" s="1"/>
      <c r="Z681" s="1"/>
      <c r="AA681" s="1"/>
    </row>
    <row r="682" spans="1:27">
      <c r="A682" s="1"/>
      <c r="B682" s="43">
        <f t="shared" si="23"/>
        <v>399</v>
      </c>
      <c r="C682" s="43" t="e">
        <f t="shared" si="22"/>
        <v>#VALUE!</v>
      </c>
      <c r="D682" s="43"/>
      <c r="E682" s="43"/>
      <c r="F682" s="43"/>
      <c r="G682" s="1"/>
      <c r="H682" s="1"/>
      <c r="I682" s="1"/>
      <c r="J682" s="1"/>
      <c r="K682" s="1"/>
      <c r="L682" s="1"/>
      <c r="M682" s="1"/>
      <c r="N682" s="1"/>
      <c r="O682" s="1"/>
      <c r="P682" s="1"/>
      <c r="Q682" s="1"/>
      <c r="R682" s="1"/>
      <c r="S682" s="1"/>
      <c r="T682" s="1"/>
      <c r="U682" s="1"/>
      <c r="V682" s="1"/>
      <c r="W682" s="1"/>
      <c r="X682" s="1"/>
      <c r="Y682" s="1"/>
      <c r="Z682" s="1"/>
      <c r="AA682" s="1"/>
    </row>
    <row r="683" spans="1:27">
      <c r="A683" s="1"/>
      <c r="B683" s="43">
        <f t="shared" si="23"/>
        <v>401</v>
      </c>
      <c r="C683" s="43" t="e">
        <f t="shared" si="22"/>
        <v>#VALUE!</v>
      </c>
      <c r="D683" s="43"/>
      <c r="E683" s="43"/>
      <c r="F683" s="43"/>
      <c r="G683" s="1"/>
      <c r="H683" s="1"/>
      <c r="I683" s="1"/>
      <c r="J683" s="1"/>
      <c r="K683" s="1"/>
      <c r="L683" s="1"/>
      <c r="M683" s="1"/>
      <c r="N683" s="1"/>
      <c r="O683" s="1"/>
      <c r="P683" s="1"/>
      <c r="Q683" s="1"/>
      <c r="R683" s="1"/>
      <c r="S683" s="1"/>
      <c r="T683" s="1"/>
      <c r="U683" s="1"/>
      <c r="V683" s="1"/>
      <c r="W683" s="1"/>
      <c r="X683" s="1"/>
      <c r="Y683" s="1"/>
      <c r="Z683" s="1"/>
      <c r="AA683" s="1"/>
    </row>
    <row r="684" spans="1:27">
      <c r="A684" s="1"/>
      <c r="B684" s="43">
        <f t="shared" si="23"/>
        <v>403</v>
      </c>
      <c r="C684" s="43" t="e">
        <f t="shared" si="22"/>
        <v>#VALUE!</v>
      </c>
      <c r="D684" s="43"/>
      <c r="E684" s="43"/>
      <c r="F684" s="43"/>
      <c r="G684" s="1"/>
      <c r="H684" s="1"/>
      <c r="I684" s="1"/>
      <c r="J684" s="1"/>
      <c r="K684" s="1"/>
      <c r="L684" s="1"/>
      <c r="M684" s="1"/>
      <c r="N684" s="1"/>
      <c r="O684" s="1"/>
      <c r="P684" s="1"/>
      <c r="Q684" s="1"/>
      <c r="R684" s="1"/>
      <c r="S684" s="1"/>
      <c r="T684" s="1"/>
      <c r="U684" s="1"/>
      <c r="V684" s="1"/>
      <c r="W684" s="1"/>
      <c r="X684" s="1"/>
      <c r="Y684" s="1"/>
      <c r="Z684" s="1"/>
      <c r="AA684" s="1"/>
    </row>
    <row r="685" spans="1:27">
      <c r="A685" s="1"/>
      <c r="B685" s="43">
        <f t="shared" si="23"/>
        <v>405</v>
      </c>
      <c r="C685" s="43" t="e">
        <f t="shared" si="22"/>
        <v>#VALUE!</v>
      </c>
      <c r="D685" s="43"/>
      <c r="E685" s="43"/>
      <c r="F685" s="43"/>
      <c r="G685" s="1"/>
      <c r="H685" s="1"/>
      <c r="I685" s="1"/>
      <c r="J685" s="1"/>
      <c r="K685" s="1"/>
      <c r="L685" s="1"/>
      <c r="M685" s="1"/>
      <c r="N685" s="1"/>
      <c r="O685" s="1"/>
      <c r="P685" s="1"/>
      <c r="Q685" s="1"/>
      <c r="R685" s="1"/>
      <c r="S685" s="1"/>
      <c r="T685" s="1"/>
      <c r="U685" s="1"/>
      <c r="V685" s="1"/>
      <c r="W685" s="1"/>
      <c r="X685" s="1"/>
      <c r="Y685" s="1"/>
      <c r="Z685" s="1"/>
      <c r="AA685" s="1"/>
    </row>
    <row r="686" spans="1:27">
      <c r="A686" s="1"/>
      <c r="B686" s="43">
        <f t="shared" si="23"/>
        <v>407</v>
      </c>
      <c r="C686" s="43" t="e">
        <f t="shared" si="22"/>
        <v>#VALUE!</v>
      </c>
      <c r="D686" s="43"/>
      <c r="E686" s="43"/>
      <c r="F686" s="43"/>
      <c r="G686" s="1"/>
      <c r="H686" s="1"/>
      <c r="I686" s="1"/>
      <c r="J686" s="1"/>
      <c r="K686" s="1"/>
      <c r="L686" s="1"/>
      <c r="M686" s="1"/>
      <c r="N686" s="1"/>
      <c r="O686" s="1"/>
      <c r="P686" s="1"/>
      <c r="Q686" s="1"/>
      <c r="R686" s="1"/>
      <c r="S686" s="1"/>
      <c r="T686" s="1"/>
      <c r="U686" s="1"/>
      <c r="V686" s="1"/>
      <c r="W686" s="1"/>
      <c r="X686" s="1"/>
      <c r="Y686" s="1"/>
      <c r="Z686" s="1"/>
      <c r="AA686" s="1"/>
    </row>
    <row r="687" spans="1:27">
      <c r="A687" s="1"/>
      <c r="B687" s="43">
        <f t="shared" si="23"/>
        <v>409</v>
      </c>
      <c r="C687" s="43" t="e">
        <f t="shared" si="22"/>
        <v>#VALUE!</v>
      </c>
      <c r="D687" s="43"/>
      <c r="E687" s="43"/>
      <c r="F687" s="43"/>
      <c r="G687" s="1"/>
      <c r="H687" s="1"/>
      <c r="I687" s="1"/>
      <c r="J687" s="1"/>
      <c r="K687" s="1"/>
      <c r="L687" s="1"/>
      <c r="M687" s="1"/>
      <c r="N687" s="1"/>
      <c r="O687" s="1"/>
      <c r="P687" s="1"/>
      <c r="Q687" s="1"/>
      <c r="R687" s="1"/>
      <c r="S687" s="1"/>
      <c r="T687" s="1"/>
      <c r="U687" s="1"/>
      <c r="V687" s="1"/>
      <c r="W687" s="1"/>
      <c r="X687" s="1"/>
      <c r="Y687" s="1"/>
      <c r="Z687" s="1"/>
      <c r="AA687" s="1"/>
    </row>
    <row r="688" spans="1:27">
      <c r="A688" s="1"/>
      <c r="B688" s="43">
        <f t="shared" si="23"/>
        <v>411</v>
      </c>
      <c r="C688" s="43" t="e">
        <f t="shared" si="22"/>
        <v>#VALUE!</v>
      </c>
      <c r="D688" s="43"/>
      <c r="E688" s="43"/>
      <c r="F688" s="43"/>
      <c r="G688" s="1"/>
      <c r="H688" s="1"/>
      <c r="I688" s="1"/>
      <c r="J688" s="1"/>
      <c r="K688" s="1"/>
      <c r="L688" s="1"/>
      <c r="M688" s="1"/>
      <c r="N688" s="1"/>
      <c r="O688" s="1"/>
      <c r="P688" s="1"/>
      <c r="Q688" s="1"/>
      <c r="R688" s="1"/>
      <c r="S688" s="1"/>
      <c r="T688" s="1"/>
      <c r="U688" s="1"/>
      <c r="V688" s="1"/>
      <c r="W688" s="1"/>
      <c r="X688" s="1"/>
      <c r="Y688" s="1"/>
      <c r="Z688" s="1"/>
      <c r="AA688" s="1"/>
    </row>
    <row r="689" spans="1:27">
      <c r="A689" s="1"/>
      <c r="B689" s="43">
        <f t="shared" si="23"/>
        <v>413</v>
      </c>
      <c r="C689" s="43" t="e">
        <f t="shared" si="22"/>
        <v>#VALUE!</v>
      </c>
      <c r="D689" s="43"/>
      <c r="E689" s="43"/>
      <c r="F689" s="43"/>
      <c r="G689" s="1"/>
      <c r="H689" s="1"/>
      <c r="I689" s="1"/>
      <c r="J689" s="1"/>
      <c r="K689" s="1"/>
      <c r="L689" s="1"/>
      <c r="M689" s="1"/>
      <c r="N689" s="1"/>
      <c r="O689" s="1"/>
      <c r="P689" s="1"/>
      <c r="Q689" s="1"/>
      <c r="R689" s="1"/>
      <c r="S689" s="1"/>
      <c r="T689" s="1"/>
      <c r="U689" s="1"/>
      <c r="V689" s="1"/>
      <c r="W689" s="1"/>
      <c r="X689" s="1"/>
      <c r="Y689" s="1"/>
      <c r="Z689" s="1"/>
      <c r="AA689" s="1"/>
    </row>
    <row r="690" spans="1:27">
      <c r="A690" s="1"/>
      <c r="B690" s="43">
        <f t="shared" si="23"/>
        <v>415</v>
      </c>
      <c r="C690" s="43" t="e">
        <f t="shared" si="22"/>
        <v>#VALUE!</v>
      </c>
      <c r="D690" s="43"/>
      <c r="E690" s="43"/>
      <c r="F690" s="43"/>
      <c r="G690" s="1"/>
      <c r="H690" s="1"/>
      <c r="I690" s="1"/>
      <c r="J690" s="1"/>
      <c r="K690" s="1"/>
      <c r="L690" s="1"/>
      <c r="M690" s="1"/>
      <c r="N690" s="1"/>
      <c r="O690" s="1"/>
      <c r="P690" s="1"/>
      <c r="Q690" s="1"/>
      <c r="R690" s="1"/>
      <c r="S690" s="1"/>
      <c r="T690" s="1"/>
      <c r="U690" s="1"/>
      <c r="V690" s="1"/>
      <c r="W690" s="1"/>
      <c r="X690" s="1"/>
      <c r="Y690" s="1"/>
      <c r="Z690" s="1"/>
      <c r="AA690" s="1"/>
    </row>
    <row r="691" spans="1:27">
      <c r="A691" s="1"/>
      <c r="B691" s="43">
        <f t="shared" si="23"/>
        <v>417</v>
      </c>
      <c r="C691" s="43" t="e">
        <f t="shared" si="22"/>
        <v>#VALUE!</v>
      </c>
      <c r="D691" s="43"/>
      <c r="E691" s="43"/>
      <c r="F691" s="43"/>
      <c r="G691" s="1"/>
      <c r="H691" s="1"/>
      <c r="I691" s="1"/>
      <c r="J691" s="1"/>
      <c r="K691" s="1"/>
      <c r="L691" s="1"/>
      <c r="M691" s="1"/>
      <c r="N691" s="1"/>
      <c r="O691" s="1"/>
      <c r="P691" s="1"/>
      <c r="Q691" s="1"/>
      <c r="R691" s="1"/>
      <c r="S691" s="1"/>
      <c r="T691" s="1"/>
      <c r="U691" s="1"/>
      <c r="V691" s="1"/>
      <c r="W691" s="1"/>
      <c r="X691" s="1"/>
      <c r="Y691" s="1"/>
      <c r="Z691" s="1"/>
      <c r="AA691" s="1"/>
    </row>
    <row r="692" spans="1:27">
      <c r="A692" s="1"/>
      <c r="B692" s="43">
        <f t="shared" si="23"/>
        <v>419</v>
      </c>
      <c r="C692" s="43" t="e">
        <f t="shared" ref="C692:C755" si="24">CHAR(HEX2DEC(MID($H$1,B692,2)))</f>
        <v>#VALUE!</v>
      </c>
      <c r="D692" s="43"/>
      <c r="E692" s="43"/>
      <c r="F692" s="43"/>
      <c r="G692" s="1"/>
      <c r="H692" s="1"/>
      <c r="I692" s="1"/>
      <c r="J692" s="1"/>
      <c r="K692" s="1"/>
      <c r="L692" s="1"/>
      <c r="M692" s="1"/>
      <c r="N692" s="1"/>
      <c r="O692" s="1"/>
      <c r="P692" s="1"/>
      <c r="Q692" s="1"/>
      <c r="R692" s="1"/>
      <c r="S692" s="1"/>
      <c r="T692" s="1"/>
      <c r="U692" s="1"/>
      <c r="V692" s="1"/>
      <c r="W692" s="1"/>
      <c r="X692" s="1"/>
      <c r="Y692" s="1"/>
      <c r="Z692" s="1"/>
      <c r="AA692" s="1"/>
    </row>
    <row r="693" spans="1:27">
      <c r="A693" s="1"/>
      <c r="B693" s="43">
        <f t="shared" si="23"/>
        <v>421</v>
      </c>
      <c r="C693" s="43" t="e">
        <f t="shared" si="24"/>
        <v>#VALUE!</v>
      </c>
      <c r="D693" s="43"/>
      <c r="E693" s="43"/>
      <c r="F693" s="43"/>
      <c r="G693" s="1"/>
      <c r="H693" s="1"/>
      <c r="I693" s="1"/>
      <c r="J693" s="1"/>
      <c r="K693" s="1"/>
      <c r="L693" s="1"/>
      <c r="M693" s="1"/>
      <c r="N693" s="1"/>
      <c r="O693" s="1"/>
      <c r="P693" s="1"/>
      <c r="Q693" s="1"/>
      <c r="R693" s="1"/>
      <c r="S693" s="1"/>
      <c r="T693" s="1"/>
      <c r="U693" s="1"/>
      <c r="V693" s="1"/>
      <c r="W693" s="1"/>
      <c r="X693" s="1"/>
      <c r="Y693" s="1"/>
      <c r="Z693" s="1"/>
      <c r="AA693" s="1"/>
    </row>
    <row r="694" spans="1:27">
      <c r="A694" s="1"/>
      <c r="B694" s="43">
        <f t="shared" ref="B694:B757" si="25">B693+2</f>
        <v>423</v>
      </c>
      <c r="C694" s="43" t="e">
        <f t="shared" si="24"/>
        <v>#VALUE!</v>
      </c>
      <c r="D694" s="43"/>
      <c r="E694" s="43"/>
      <c r="F694" s="43"/>
      <c r="G694" s="1"/>
      <c r="H694" s="1"/>
      <c r="I694" s="1"/>
      <c r="J694" s="1"/>
      <c r="K694" s="1"/>
      <c r="L694" s="1"/>
      <c r="M694" s="1"/>
      <c r="N694" s="1"/>
      <c r="O694" s="1"/>
      <c r="P694" s="1"/>
      <c r="Q694" s="1"/>
      <c r="R694" s="1"/>
      <c r="S694" s="1"/>
      <c r="T694" s="1"/>
      <c r="U694" s="1"/>
      <c r="V694" s="1"/>
      <c r="W694" s="1"/>
      <c r="X694" s="1"/>
      <c r="Y694" s="1"/>
      <c r="Z694" s="1"/>
      <c r="AA694" s="1"/>
    </row>
    <row r="695" spans="1:27">
      <c r="A695" s="1"/>
      <c r="B695" s="43">
        <f t="shared" si="25"/>
        <v>425</v>
      </c>
      <c r="C695" s="43" t="e">
        <f t="shared" si="24"/>
        <v>#VALUE!</v>
      </c>
      <c r="D695" s="43"/>
      <c r="E695" s="43"/>
      <c r="F695" s="43"/>
      <c r="G695" s="1"/>
      <c r="H695" s="1"/>
      <c r="I695" s="1"/>
      <c r="J695" s="1"/>
      <c r="K695" s="1"/>
      <c r="L695" s="1"/>
      <c r="M695" s="1"/>
      <c r="N695" s="1"/>
      <c r="O695" s="1"/>
      <c r="P695" s="1"/>
      <c r="Q695" s="1"/>
      <c r="R695" s="1"/>
      <c r="S695" s="1"/>
      <c r="T695" s="1"/>
      <c r="U695" s="1"/>
      <c r="V695" s="1"/>
      <c r="W695" s="1"/>
      <c r="X695" s="1"/>
      <c r="Y695" s="1"/>
      <c r="Z695" s="1"/>
      <c r="AA695" s="1"/>
    </row>
    <row r="696" spans="1:27">
      <c r="A696" s="1"/>
      <c r="B696" s="43">
        <f t="shared" si="25"/>
        <v>427</v>
      </c>
      <c r="C696" s="43" t="e">
        <f t="shared" si="24"/>
        <v>#VALUE!</v>
      </c>
      <c r="D696" s="43"/>
      <c r="E696" s="43"/>
      <c r="F696" s="43"/>
      <c r="G696" s="1"/>
      <c r="H696" s="1"/>
      <c r="I696" s="1"/>
      <c r="J696" s="1"/>
      <c r="K696" s="1"/>
      <c r="L696" s="1"/>
      <c r="M696" s="1"/>
      <c r="N696" s="1"/>
      <c r="O696" s="1"/>
      <c r="P696" s="1"/>
      <c r="Q696" s="1"/>
      <c r="R696" s="1"/>
      <c r="S696" s="1"/>
      <c r="T696" s="1"/>
      <c r="U696" s="1"/>
      <c r="V696" s="1"/>
      <c r="W696" s="1"/>
      <c r="X696" s="1"/>
      <c r="Y696" s="1"/>
      <c r="Z696" s="1"/>
      <c r="AA696" s="1"/>
    </row>
    <row r="697" spans="1:27">
      <c r="A697" s="1"/>
      <c r="B697" s="43">
        <f t="shared" si="25"/>
        <v>429</v>
      </c>
      <c r="C697" s="43" t="e">
        <f t="shared" si="24"/>
        <v>#VALUE!</v>
      </c>
      <c r="D697" s="43"/>
      <c r="E697" s="43"/>
      <c r="F697" s="43"/>
      <c r="G697" s="1"/>
      <c r="H697" s="1"/>
      <c r="I697" s="1"/>
      <c r="J697" s="1"/>
      <c r="K697" s="1"/>
      <c r="L697" s="1"/>
      <c r="M697" s="1"/>
      <c r="N697" s="1"/>
      <c r="O697" s="1"/>
      <c r="P697" s="1"/>
      <c r="Q697" s="1"/>
      <c r="R697" s="1"/>
      <c r="S697" s="1"/>
      <c r="T697" s="1"/>
      <c r="U697" s="1"/>
      <c r="V697" s="1"/>
      <c r="W697" s="1"/>
      <c r="X697" s="1"/>
      <c r="Y697" s="1"/>
      <c r="Z697" s="1"/>
      <c r="AA697" s="1"/>
    </row>
    <row r="698" spans="1:27">
      <c r="A698" s="1"/>
      <c r="B698" s="43">
        <f t="shared" si="25"/>
        <v>431</v>
      </c>
      <c r="C698" s="43" t="e">
        <f t="shared" si="24"/>
        <v>#VALUE!</v>
      </c>
      <c r="D698" s="43"/>
      <c r="E698" s="43"/>
      <c r="F698" s="43"/>
      <c r="G698" s="1"/>
      <c r="H698" s="1"/>
      <c r="I698" s="1"/>
      <c r="J698" s="1"/>
      <c r="K698" s="1"/>
      <c r="L698" s="1"/>
      <c r="M698" s="1"/>
      <c r="N698" s="1"/>
      <c r="O698" s="1"/>
      <c r="P698" s="1"/>
      <c r="Q698" s="1"/>
      <c r="R698" s="1"/>
      <c r="S698" s="1"/>
      <c r="T698" s="1"/>
      <c r="U698" s="1"/>
      <c r="V698" s="1"/>
      <c r="W698" s="1"/>
      <c r="X698" s="1"/>
      <c r="Y698" s="1"/>
      <c r="Z698" s="1"/>
      <c r="AA698" s="1"/>
    </row>
    <row r="699" spans="1:27">
      <c r="A699" s="1"/>
      <c r="B699" s="43">
        <f t="shared" si="25"/>
        <v>433</v>
      </c>
      <c r="C699" s="43" t="e">
        <f t="shared" si="24"/>
        <v>#VALUE!</v>
      </c>
      <c r="D699" s="43"/>
      <c r="E699" s="43"/>
      <c r="F699" s="43"/>
      <c r="G699" s="1"/>
      <c r="H699" s="1"/>
      <c r="I699" s="1"/>
      <c r="J699" s="1"/>
      <c r="K699" s="1"/>
      <c r="L699" s="1"/>
      <c r="M699" s="1"/>
      <c r="N699" s="1"/>
      <c r="O699" s="1"/>
      <c r="P699" s="1"/>
      <c r="Q699" s="1"/>
      <c r="R699" s="1"/>
      <c r="S699" s="1"/>
      <c r="T699" s="1"/>
      <c r="U699" s="1"/>
      <c r="V699" s="1"/>
      <c r="W699" s="1"/>
      <c r="X699" s="1"/>
      <c r="Y699" s="1"/>
      <c r="Z699" s="1"/>
      <c r="AA699" s="1"/>
    </row>
    <row r="700" spans="1:27">
      <c r="A700" s="1"/>
      <c r="B700" s="43">
        <f t="shared" si="25"/>
        <v>435</v>
      </c>
      <c r="C700" s="43" t="e">
        <f t="shared" si="24"/>
        <v>#VALUE!</v>
      </c>
      <c r="D700" s="43"/>
      <c r="E700" s="43"/>
      <c r="F700" s="43"/>
      <c r="G700" s="1"/>
      <c r="H700" s="1"/>
      <c r="I700" s="1"/>
      <c r="J700" s="1"/>
      <c r="K700" s="1"/>
      <c r="L700" s="1"/>
      <c r="M700" s="1"/>
      <c r="N700" s="1"/>
      <c r="O700" s="1"/>
      <c r="P700" s="1"/>
      <c r="Q700" s="1"/>
      <c r="R700" s="1"/>
      <c r="S700" s="1"/>
      <c r="T700" s="1"/>
      <c r="U700" s="1"/>
      <c r="V700" s="1"/>
      <c r="W700" s="1"/>
      <c r="X700" s="1"/>
      <c r="Y700" s="1"/>
      <c r="Z700" s="1"/>
      <c r="AA700" s="1"/>
    </row>
    <row r="701" spans="1:27">
      <c r="A701" s="1"/>
      <c r="B701" s="43">
        <f t="shared" si="25"/>
        <v>437</v>
      </c>
      <c r="C701" s="43" t="e">
        <f t="shared" si="24"/>
        <v>#VALUE!</v>
      </c>
      <c r="D701" s="43"/>
      <c r="E701" s="43"/>
      <c r="F701" s="43"/>
      <c r="G701" s="1"/>
      <c r="H701" s="1"/>
      <c r="I701" s="1"/>
      <c r="J701" s="1"/>
      <c r="K701" s="1"/>
      <c r="L701" s="1"/>
      <c r="M701" s="1"/>
      <c r="N701" s="1"/>
      <c r="O701" s="1"/>
      <c r="P701" s="1"/>
      <c r="Q701" s="1"/>
      <c r="R701" s="1"/>
      <c r="S701" s="1"/>
      <c r="T701" s="1"/>
      <c r="U701" s="1"/>
      <c r="V701" s="1"/>
      <c r="W701" s="1"/>
      <c r="X701" s="1"/>
      <c r="Y701" s="1"/>
      <c r="Z701" s="1"/>
      <c r="AA701" s="1"/>
    </row>
    <row r="702" spans="1:27">
      <c r="A702" s="1"/>
      <c r="B702" s="43">
        <f t="shared" si="25"/>
        <v>439</v>
      </c>
      <c r="C702" s="43" t="e">
        <f t="shared" si="24"/>
        <v>#VALUE!</v>
      </c>
      <c r="D702" s="43"/>
      <c r="E702" s="43"/>
      <c r="F702" s="43"/>
      <c r="G702" s="1"/>
      <c r="H702" s="1"/>
      <c r="I702" s="1"/>
      <c r="J702" s="1"/>
      <c r="K702" s="1"/>
      <c r="L702" s="1"/>
      <c r="M702" s="1"/>
      <c r="N702" s="1"/>
      <c r="O702" s="1"/>
      <c r="P702" s="1"/>
      <c r="Q702" s="1"/>
      <c r="R702" s="1"/>
      <c r="S702" s="1"/>
      <c r="T702" s="1"/>
      <c r="U702" s="1"/>
      <c r="V702" s="1"/>
      <c r="W702" s="1"/>
      <c r="X702" s="1"/>
      <c r="Y702" s="1"/>
      <c r="Z702" s="1"/>
      <c r="AA702" s="1"/>
    </row>
    <row r="703" spans="1:27">
      <c r="A703" s="1"/>
      <c r="B703" s="43">
        <f t="shared" si="25"/>
        <v>441</v>
      </c>
      <c r="C703" s="43" t="e">
        <f t="shared" si="24"/>
        <v>#VALUE!</v>
      </c>
      <c r="D703" s="43"/>
      <c r="E703" s="43"/>
      <c r="F703" s="43"/>
      <c r="G703" s="1"/>
      <c r="H703" s="1"/>
      <c r="I703" s="1"/>
      <c r="J703" s="1"/>
      <c r="K703" s="1"/>
      <c r="L703" s="1"/>
      <c r="M703" s="1"/>
      <c r="N703" s="1"/>
      <c r="O703" s="1"/>
      <c r="P703" s="1"/>
      <c r="Q703" s="1"/>
      <c r="R703" s="1"/>
      <c r="S703" s="1"/>
      <c r="T703" s="1"/>
      <c r="U703" s="1"/>
      <c r="V703" s="1"/>
      <c r="W703" s="1"/>
      <c r="X703" s="1"/>
      <c r="Y703" s="1"/>
      <c r="Z703" s="1"/>
      <c r="AA703" s="1"/>
    </row>
    <row r="704" spans="1:27">
      <c r="A704" s="1"/>
      <c r="B704" s="43">
        <f t="shared" si="25"/>
        <v>443</v>
      </c>
      <c r="C704" s="43" t="e">
        <f t="shared" si="24"/>
        <v>#VALUE!</v>
      </c>
      <c r="D704" s="43"/>
      <c r="E704" s="43"/>
      <c r="F704" s="43"/>
      <c r="G704" s="1"/>
      <c r="H704" s="1"/>
      <c r="I704" s="1"/>
      <c r="J704" s="1"/>
      <c r="K704" s="1"/>
      <c r="L704" s="1"/>
      <c r="M704" s="1"/>
      <c r="N704" s="1"/>
      <c r="O704" s="1"/>
      <c r="P704" s="1"/>
      <c r="Q704" s="1"/>
      <c r="R704" s="1"/>
      <c r="S704" s="1"/>
      <c r="T704" s="1"/>
      <c r="U704" s="1"/>
      <c r="V704" s="1"/>
      <c r="W704" s="1"/>
      <c r="X704" s="1"/>
      <c r="Y704" s="1"/>
      <c r="Z704" s="1"/>
      <c r="AA704" s="1"/>
    </row>
    <row r="705" spans="1:27">
      <c r="A705" s="1"/>
      <c r="B705" s="43">
        <f t="shared" si="25"/>
        <v>445</v>
      </c>
      <c r="C705" s="43" t="e">
        <f t="shared" si="24"/>
        <v>#VALUE!</v>
      </c>
      <c r="D705" s="43"/>
      <c r="E705" s="43"/>
      <c r="F705" s="43"/>
      <c r="G705" s="1"/>
      <c r="H705" s="1"/>
      <c r="I705" s="1"/>
      <c r="J705" s="1"/>
      <c r="K705" s="1"/>
      <c r="L705" s="1"/>
      <c r="M705" s="1"/>
      <c r="N705" s="1"/>
      <c r="O705" s="1"/>
      <c r="P705" s="1"/>
      <c r="Q705" s="1"/>
      <c r="R705" s="1"/>
      <c r="S705" s="1"/>
      <c r="T705" s="1"/>
      <c r="U705" s="1"/>
      <c r="V705" s="1"/>
      <c r="W705" s="1"/>
      <c r="X705" s="1"/>
      <c r="Y705" s="1"/>
      <c r="Z705" s="1"/>
      <c r="AA705" s="1"/>
    </row>
    <row r="706" spans="1:27">
      <c r="A706" s="1"/>
      <c r="B706" s="43">
        <f t="shared" si="25"/>
        <v>447</v>
      </c>
      <c r="C706" s="43" t="e">
        <f t="shared" si="24"/>
        <v>#VALUE!</v>
      </c>
      <c r="D706" s="43"/>
      <c r="E706" s="43"/>
      <c r="F706" s="43"/>
      <c r="G706" s="1"/>
      <c r="H706" s="1"/>
      <c r="I706" s="1"/>
      <c r="J706" s="1"/>
      <c r="K706" s="1"/>
      <c r="L706" s="1"/>
      <c r="M706" s="1"/>
      <c r="N706" s="1"/>
      <c r="O706" s="1"/>
      <c r="P706" s="1"/>
      <c r="Q706" s="1"/>
      <c r="R706" s="1"/>
      <c r="S706" s="1"/>
      <c r="T706" s="1"/>
      <c r="U706" s="1"/>
      <c r="V706" s="1"/>
      <c r="W706" s="1"/>
      <c r="X706" s="1"/>
      <c r="Y706" s="1"/>
      <c r="Z706" s="1"/>
      <c r="AA706" s="1"/>
    </row>
    <row r="707" spans="1:27">
      <c r="A707" s="1"/>
      <c r="B707" s="43">
        <f t="shared" si="25"/>
        <v>449</v>
      </c>
      <c r="C707" s="43" t="e">
        <f t="shared" si="24"/>
        <v>#VALUE!</v>
      </c>
      <c r="D707" s="43"/>
      <c r="E707" s="43"/>
      <c r="F707" s="43"/>
      <c r="G707" s="1"/>
      <c r="H707" s="1"/>
      <c r="I707" s="1"/>
      <c r="J707" s="1"/>
      <c r="K707" s="1"/>
      <c r="L707" s="1"/>
      <c r="M707" s="1"/>
      <c r="N707" s="1"/>
      <c r="O707" s="1"/>
      <c r="P707" s="1"/>
      <c r="Q707" s="1"/>
      <c r="R707" s="1"/>
      <c r="S707" s="1"/>
      <c r="T707" s="1"/>
      <c r="U707" s="1"/>
      <c r="V707" s="1"/>
      <c r="W707" s="1"/>
      <c r="X707" s="1"/>
      <c r="Y707" s="1"/>
      <c r="Z707" s="1"/>
      <c r="AA707" s="1"/>
    </row>
    <row r="708" spans="1:27">
      <c r="A708" s="1"/>
      <c r="B708" s="43">
        <f t="shared" si="25"/>
        <v>451</v>
      </c>
      <c r="C708" s="43" t="e">
        <f t="shared" si="24"/>
        <v>#VALUE!</v>
      </c>
      <c r="D708" s="43"/>
      <c r="E708" s="43"/>
      <c r="F708" s="43"/>
      <c r="G708" s="1"/>
      <c r="H708" s="1"/>
      <c r="I708" s="1"/>
      <c r="J708" s="1"/>
      <c r="K708" s="1"/>
      <c r="L708" s="1"/>
      <c r="M708" s="1"/>
      <c r="N708" s="1"/>
      <c r="O708" s="1"/>
      <c r="P708" s="1"/>
      <c r="Q708" s="1"/>
      <c r="R708" s="1"/>
      <c r="S708" s="1"/>
      <c r="T708" s="1"/>
      <c r="U708" s="1"/>
      <c r="V708" s="1"/>
      <c r="W708" s="1"/>
      <c r="X708" s="1"/>
      <c r="Y708" s="1"/>
      <c r="Z708" s="1"/>
      <c r="AA708" s="1"/>
    </row>
    <row r="709" spans="1:27">
      <c r="A709" s="1"/>
      <c r="B709" s="43">
        <f t="shared" si="25"/>
        <v>453</v>
      </c>
      <c r="C709" s="43" t="e">
        <f t="shared" si="24"/>
        <v>#VALUE!</v>
      </c>
      <c r="D709" s="43"/>
      <c r="E709" s="43"/>
      <c r="F709" s="43"/>
      <c r="G709" s="1"/>
      <c r="H709" s="1"/>
      <c r="I709" s="1"/>
      <c r="J709" s="1"/>
      <c r="K709" s="1"/>
      <c r="L709" s="1"/>
      <c r="M709" s="1"/>
      <c r="N709" s="1"/>
      <c r="O709" s="1"/>
      <c r="P709" s="1"/>
      <c r="Q709" s="1"/>
      <c r="R709" s="1"/>
      <c r="S709" s="1"/>
      <c r="T709" s="1"/>
      <c r="U709" s="1"/>
      <c r="V709" s="1"/>
      <c r="W709" s="1"/>
      <c r="X709" s="1"/>
      <c r="Y709" s="1"/>
      <c r="Z709" s="1"/>
      <c r="AA709" s="1"/>
    </row>
    <row r="710" spans="1:27">
      <c r="A710" s="1"/>
      <c r="B710" s="43">
        <f t="shared" si="25"/>
        <v>455</v>
      </c>
      <c r="C710" s="43" t="e">
        <f t="shared" si="24"/>
        <v>#VALUE!</v>
      </c>
      <c r="D710" s="43"/>
      <c r="E710" s="43"/>
      <c r="F710" s="43"/>
      <c r="G710" s="1"/>
      <c r="H710" s="1"/>
      <c r="I710" s="1"/>
      <c r="J710" s="1"/>
      <c r="K710" s="1"/>
      <c r="L710" s="1"/>
      <c r="M710" s="1"/>
      <c r="N710" s="1"/>
      <c r="O710" s="1"/>
      <c r="P710" s="1"/>
      <c r="Q710" s="1"/>
      <c r="R710" s="1"/>
      <c r="S710" s="1"/>
      <c r="T710" s="1"/>
      <c r="U710" s="1"/>
      <c r="V710" s="1"/>
      <c r="W710" s="1"/>
      <c r="X710" s="1"/>
      <c r="Y710" s="1"/>
      <c r="Z710" s="1"/>
      <c r="AA710" s="1"/>
    </row>
    <row r="711" spans="1:27">
      <c r="A711" s="1"/>
      <c r="B711" s="43">
        <f t="shared" si="25"/>
        <v>457</v>
      </c>
      <c r="C711" s="43" t="e">
        <f t="shared" si="24"/>
        <v>#VALUE!</v>
      </c>
      <c r="D711" s="43"/>
      <c r="E711" s="43"/>
      <c r="F711" s="43"/>
      <c r="G711" s="1"/>
      <c r="H711" s="1"/>
      <c r="I711" s="1"/>
      <c r="J711" s="1"/>
      <c r="K711" s="1"/>
      <c r="L711" s="1"/>
      <c r="M711" s="1"/>
      <c r="N711" s="1"/>
      <c r="O711" s="1"/>
      <c r="P711" s="1"/>
      <c r="Q711" s="1"/>
      <c r="R711" s="1"/>
      <c r="S711" s="1"/>
      <c r="T711" s="1"/>
      <c r="U711" s="1"/>
      <c r="V711" s="1"/>
      <c r="W711" s="1"/>
      <c r="X711" s="1"/>
      <c r="Y711" s="1"/>
      <c r="Z711" s="1"/>
      <c r="AA711" s="1"/>
    </row>
    <row r="712" spans="1:27">
      <c r="A712" s="1"/>
      <c r="B712" s="43">
        <f t="shared" si="25"/>
        <v>459</v>
      </c>
      <c r="C712" s="43" t="e">
        <f t="shared" si="24"/>
        <v>#VALUE!</v>
      </c>
      <c r="D712" s="43"/>
      <c r="E712" s="43"/>
      <c r="F712" s="43"/>
      <c r="G712" s="1"/>
      <c r="H712" s="1"/>
      <c r="I712" s="1"/>
      <c r="J712" s="1"/>
      <c r="K712" s="1"/>
      <c r="L712" s="1"/>
      <c r="M712" s="1"/>
      <c r="N712" s="1"/>
      <c r="O712" s="1"/>
      <c r="P712" s="1"/>
      <c r="Q712" s="1"/>
      <c r="R712" s="1"/>
      <c r="S712" s="1"/>
      <c r="T712" s="1"/>
      <c r="U712" s="1"/>
      <c r="V712" s="1"/>
      <c r="W712" s="1"/>
      <c r="X712" s="1"/>
      <c r="Y712" s="1"/>
      <c r="Z712" s="1"/>
      <c r="AA712" s="1"/>
    </row>
    <row r="713" spans="1:27">
      <c r="A713" s="1"/>
      <c r="B713" s="43">
        <f t="shared" si="25"/>
        <v>461</v>
      </c>
      <c r="C713" s="43" t="e">
        <f t="shared" si="24"/>
        <v>#VALUE!</v>
      </c>
      <c r="D713" s="43"/>
      <c r="E713" s="43"/>
      <c r="F713" s="43"/>
      <c r="G713" s="1"/>
      <c r="H713" s="1"/>
      <c r="I713" s="1"/>
      <c r="J713" s="1"/>
      <c r="K713" s="1"/>
      <c r="L713" s="1"/>
      <c r="M713" s="1"/>
      <c r="N713" s="1"/>
      <c r="O713" s="1"/>
      <c r="P713" s="1"/>
      <c r="Q713" s="1"/>
      <c r="R713" s="1"/>
      <c r="S713" s="1"/>
      <c r="T713" s="1"/>
      <c r="U713" s="1"/>
      <c r="V713" s="1"/>
      <c r="W713" s="1"/>
      <c r="X713" s="1"/>
      <c r="Y713" s="1"/>
      <c r="Z713" s="1"/>
      <c r="AA713" s="1"/>
    </row>
    <row r="714" spans="1:27">
      <c r="A714" s="1"/>
      <c r="B714" s="43">
        <f t="shared" si="25"/>
        <v>463</v>
      </c>
      <c r="C714" s="43" t="e">
        <f t="shared" si="24"/>
        <v>#VALUE!</v>
      </c>
      <c r="D714" s="43"/>
      <c r="E714" s="43"/>
      <c r="F714" s="43"/>
      <c r="G714" s="1"/>
      <c r="H714" s="1"/>
      <c r="I714" s="1"/>
      <c r="J714" s="1"/>
      <c r="K714" s="1"/>
      <c r="L714" s="1"/>
      <c r="M714" s="1"/>
      <c r="N714" s="1"/>
      <c r="O714" s="1"/>
      <c r="P714" s="1"/>
      <c r="Q714" s="1"/>
      <c r="R714" s="1"/>
      <c r="S714" s="1"/>
      <c r="T714" s="1"/>
      <c r="U714" s="1"/>
      <c r="V714" s="1"/>
      <c r="W714" s="1"/>
      <c r="X714" s="1"/>
      <c r="Y714" s="1"/>
      <c r="Z714" s="1"/>
      <c r="AA714" s="1"/>
    </row>
    <row r="715" spans="1:27">
      <c r="A715" s="1"/>
      <c r="B715" s="43">
        <f t="shared" si="25"/>
        <v>465</v>
      </c>
      <c r="C715" s="43" t="e">
        <f t="shared" si="24"/>
        <v>#VALUE!</v>
      </c>
      <c r="D715" s="43"/>
      <c r="E715" s="43"/>
      <c r="F715" s="43"/>
      <c r="G715" s="1"/>
      <c r="H715" s="1"/>
      <c r="I715" s="1"/>
      <c r="J715" s="1"/>
      <c r="K715" s="1"/>
      <c r="L715" s="1"/>
      <c r="M715" s="1"/>
      <c r="N715" s="1"/>
      <c r="O715" s="1"/>
      <c r="P715" s="1"/>
      <c r="Q715" s="1"/>
      <c r="R715" s="1"/>
      <c r="S715" s="1"/>
      <c r="T715" s="1"/>
      <c r="U715" s="1"/>
      <c r="V715" s="1"/>
      <c r="W715" s="1"/>
      <c r="X715" s="1"/>
      <c r="Y715" s="1"/>
      <c r="Z715" s="1"/>
      <c r="AA715" s="1"/>
    </row>
    <row r="716" spans="1:27">
      <c r="A716" s="1"/>
      <c r="B716" s="43">
        <f t="shared" si="25"/>
        <v>467</v>
      </c>
      <c r="C716" s="43" t="e">
        <f t="shared" si="24"/>
        <v>#VALUE!</v>
      </c>
      <c r="D716" s="43"/>
      <c r="E716" s="43"/>
      <c r="F716" s="43"/>
      <c r="G716" s="1"/>
      <c r="H716" s="1"/>
      <c r="I716" s="1"/>
      <c r="J716" s="1"/>
      <c r="K716" s="1"/>
      <c r="L716" s="1"/>
      <c r="M716" s="1"/>
      <c r="N716" s="1"/>
      <c r="O716" s="1"/>
      <c r="P716" s="1"/>
      <c r="Q716" s="1"/>
      <c r="R716" s="1"/>
      <c r="S716" s="1"/>
      <c r="T716" s="1"/>
      <c r="U716" s="1"/>
      <c r="V716" s="1"/>
      <c r="W716" s="1"/>
      <c r="X716" s="1"/>
      <c r="Y716" s="1"/>
      <c r="Z716" s="1"/>
      <c r="AA716" s="1"/>
    </row>
    <row r="717" spans="1:27">
      <c r="A717" s="1"/>
      <c r="B717" s="43">
        <f t="shared" si="25"/>
        <v>469</v>
      </c>
      <c r="C717" s="43" t="e">
        <f t="shared" si="24"/>
        <v>#VALUE!</v>
      </c>
      <c r="D717" s="43"/>
      <c r="E717" s="43"/>
      <c r="F717" s="43"/>
      <c r="G717" s="1"/>
      <c r="H717" s="1"/>
      <c r="I717" s="1"/>
      <c r="J717" s="1"/>
      <c r="K717" s="1"/>
      <c r="L717" s="1"/>
      <c r="M717" s="1"/>
      <c r="N717" s="1"/>
      <c r="O717" s="1"/>
      <c r="P717" s="1"/>
      <c r="Q717" s="1"/>
      <c r="R717" s="1"/>
      <c r="S717" s="1"/>
      <c r="T717" s="1"/>
      <c r="U717" s="1"/>
      <c r="V717" s="1"/>
      <c r="W717" s="1"/>
      <c r="X717" s="1"/>
      <c r="Y717" s="1"/>
      <c r="Z717" s="1"/>
      <c r="AA717" s="1"/>
    </row>
    <row r="718" spans="1:27">
      <c r="A718" s="1"/>
      <c r="B718" s="43">
        <f t="shared" si="25"/>
        <v>471</v>
      </c>
      <c r="C718" s="43" t="e">
        <f t="shared" si="24"/>
        <v>#VALUE!</v>
      </c>
      <c r="D718" s="43"/>
      <c r="E718" s="43"/>
      <c r="F718" s="43"/>
      <c r="G718" s="1"/>
      <c r="H718" s="1"/>
      <c r="I718" s="1"/>
      <c r="J718" s="1"/>
      <c r="K718" s="1"/>
      <c r="L718" s="1"/>
      <c r="M718" s="1"/>
      <c r="N718" s="1"/>
      <c r="O718" s="1"/>
      <c r="P718" s="1"/>
      <c r="Q718" s="1"/>
      <c r="R718" s="1"/>
      <c r="S718" s="1"/>
      <c r="T718" s="1"/>
      <c r="U718" s="1"/>
      <c r="V718" s="1"/>
      <c r="W718" s="1"/>
      <c r="X718" s="1"/>
      <c r="Y718" s="1"/>
      <c r="Z718" s="1"/>
      <c r="AA718" s="1"/>
    </row>
    <row r="719" spans="1:27">
      <c r="A719" s="1"/>
      <c r="B719" s="43">
        <f t="shared" si="25"/>
        <v>473</v>
      </c>
      <c r="C719" s="43" t="e">
        <f t="shared" si="24"/>
        <v>#VALUE!</v>
      </c>
      <c r="D719" s="43"/>
      <c r="E719" s="43"/>
      <c r="F719" s="43"/>
      <c r="G719" s="1"/>
      <c r="H719" s="1"/>
      <c r="I719" s="1"/>
      <c r="J719" s="1"/>
      <c r="K719" s="1"/>
      <c r="L719" s="1"/>
      <c r="M719" s="1"/>
      <c r="N719" s="1"/>
      <c r="O719" s="1"/>
      <c r="P719" s="1"/>
      <c r="Q719" s="1"/>
      <c r="R719" s="1"/>
      <c r="S719" s="1"/>
      <c r="T719" s="1"/>
      <c r="U719" s="1"/>
      <c r="V719" s="1"/>
      <c r="W719" s="1"/>
      <c r="X719" s="1"/>
      <c r="Y719" s="1"/>
      <c r="Z719" s="1"/>
      <c r="AA719" s="1"/>
    </row>
    <row r="720" spans="1:27">
      <c r="A720" s="1"/>
      <c r="B720" s="43">
        <f t="shared" si="25"/>
        <v>475</v>
      </c>
      <c r="C720" s="43" t="e">
        <f t="shared" si="24"/>
        <v>#VALUE!</v>
      </c>
      <c r="D720" s="43"/>
      <c r="E720" s="43"/>
      <c r="F720" s="43"/>
      <c r="G720" s="1"/>
      <c r="H720" s="1"/>
      <c r="I720" s="1"/>
      <c r="J720" s="1"/>
      <c r="K720" s="1"/>
      <c r="L720" s="1"/>
      <c r="M720" s="1"/>
      <c r="N720" s="1"/>
      <c r="O720" s="1"/>
      <c r="P720" s="1"/>
      <c r="Q720" s="1"/>
      <c r="R720" s="1"/>
      <c r="S720" s="1"/>
      <c r="T720" s="1"/>
      <c r="U720" s="1"/>
      <c r="V720" s="1"/>
      <c r="W720" s="1"/>
      <c r="X720" s="1"/>
      <c r="Y720" s="1"/>
      <c r="Z720" s="1"/>
      <c r="AA720" s="1"/>
    </row>
    <row r="721" spans="1:27">
      <c r="A721" s="1"/>
      <c r="B721" s="43">
        <f t="shared" si="25"/>
        <v>477</v>
      </c>
      <c r="C721" s="43" t="e">
        <f t="shared" si="24"/>
        <v>#VALUE!</v>
      </c>
      <c r="D721" s="43"/>
      <c r="E721" s="43"/>
      <c r="F721" s="43"/>
      <c r="G721" s="1"/>
      <c r="H721" s="1"/>
      <c r="I721" s="1"/>
      <c r="J721" s="1"/>
      <c r="K721" s="1"/>
      <c r="L721" s="1"/>
      <c r="M721" s="1"/>
      <c r="N721" s="1"/>
      <c r="O721" s="1"/>
      <c r="P721" s="1"/>
      <c r="Q721" s="1"/>
      <c r="R721" s="1"/>
      <c r="S721" s="1"/>
      <c r="T721" s="1"/>
      <c r="U721" s="1"/>
      <c r="V721" s="1"/>
      <c r="W721" s="1"/>
      <c r="X721" s="1"/>
      <c r="Y721" s="1"/>
      <c r="Z721" s="1"/>
      <c r="AA721" s="1"/>
    </row>
    <row r="722" spans="1:27">
      <c r="A722" s="1"/>
      <c r="B722" s="43">
        <f t="shared" si="25"/>
        <v>479</v>
      </c>
      <c r="C722" s="43" t="e">
        <f t="shared" si="24"/>
        <v>#VALUE!</v>
      </c>
      <c r="D722" s="43"/>
      <c r="E722" s="43"/>
      <c r="F722" s="43"/>
      <c r="G722" s="1"/>
      <c r="H722" s="1"/>
      <c r="I722" s="1"/>
      <c r="J722" s="1"/>
      <c r="K722" s="1"/>
      <c r="L722" s="1"/>
      <c r="M722" s="1"/>
      <c r="N722" s="1"/>
      <c r="O722" s="1"/>
      <c r="P722" s="1"/>
      <c r="Q722" s="1"/>
      <c r="R722" s="1"/>
      <c r="S722" s="1"/>
      <c r="T722" s="1"/>
      <c r="U722" s="1"/>
      <c r="V722" s="1"/>
      <c r="W722" s="1"/>
      <c r="X722" s="1"/>
      <c r="Y722" s="1"/>
      <c r="Z722" s="1"/>
      <c r="AA722" s="1"/>
    </row>
    <row r="723" spans="1:27">
      <c r="A723" s="1"/>
      <c r="B723" s="43">
        <f t="shared" si="25"/>
        <v>481</v>
      </c>
      <c r="C723" s="43" t="e">
        <f t="shared" si="24"/>
        <v>#VALUE!</v>
      </c>
      <c r="D723" s="43"/>
      <c r="E723" s="43"/>
      <c r="F723" s="43"/>
      <c r="G723" s="1"/>
      <c r="H723" s="1"/>
      <c r="I723" s="1"/>
      <c r="J723" s="1"/>
      <c r="K723" s="1"/>
      <c r="L723" s="1"/>
      <c r="M723" s="1"/>
      <c r="N723" s="1"/>
      <c r="O723" s="1"/>
      <c r="P723" s="1"/>
      <c r="Q723" s="1"/>
      <c r="R723" s="1"/>
      <c r="S723" s="1"/>
      <c r="T723" s="1"/>
      <c r="U723" s="1"/>
      <c r="V723" s="1"/>
      <c r="W723" s="1"/>
      <c r="X723" s="1"/>
      <c r="Y723" s="1"/>
      <c r="Z723" s="1"/>
      <c r="AA723" s="1"/>
    </row>
    <row r="724" spans="1:27">
      <c r="A724" s="1"/>
      <c r="B724" s="43">
        <f t="shared" si="25"/>
        <v>483</v>
      </c>
      <c r="C724" s="43" t="e">
        <f t="shared" si="24"/>
        <v>#VALUE!</v>
      </c>
      <c r="D724" s="43"/>
      <c r="E724" s="43"/>
      <c r="F724" s="43"/>
      <c r="G724" s="1"/>
      <c r="H724" s="1"/>
      <c r="I724" s="1"/>
      <c r="J724" s="1"/>
      <c r="K724" s="1"/>
      <c r="L724" s="1"/>
      <c r="M724" s="1"/>
      <c r="N724" s="1"/>
      <c r="O724" s="1"/>
      <c r="P724" s="1"/>
      <c r="Q724" s="1"/>
      <c r="R724" s="1"/>
      <c r="S724" s="1"/>
      <c r="T724" s="1"/>
      <c r="U724" s="1"/>
      <c r="V724" s="1"/>
      <c r="W724" s="1"/>
      <c r="X724" s="1"/>
      <c r="Y724" s="1"/>
      <c r="Z724" s="1"/>
      <c r="AA724" s="1"/>
    </row>
    <row r="725" spans="1:27">
      <c r="A725" s="1"/>
      <c r="B725" s="43">
        <f t="shared" si="25"/>
        <v>485</v>
      </c>
      <c r="C725" s="43" t="e">
        <f t="shared" si="24"/>
        <v>#VALUE!</v>
      </c>
      <c r="D725" s="43"/>
      <c r="E725" s="43"/>
      <c r="F725" s="43"/>
      <c r="G725" s="1"/>
      <c r="H725" s="1"/>
      <c r="I725" s="1"/>
      <c r="J725" s="1"/>
      <c r="K725" s="1"/>
      <c r="L725" s="1"/>
      <c r="M725" s="1"/>
      <c r="N725" s="1"/>
      <c r="O725" s="1"/>
      <c r="P725" s="1"/>
      <c r="Q725" s="1"/>
      <c r="R725" s="1"/>
      <c r="S725" s="1"/>
      <c r="T725" s="1"/>
      <c r="U725" s="1"/>
      <c r="V725" s="1"/>
      <c r="W725" s="1"/>
      <c r="X725" s="1"/>
      <c r="Y725" s="1"/>
      <c r="Z725" s="1"/>
      <c r="AA725" s="1"/>
    </row>
    <row r="726" spans="1:27">
      <c r="A726" s="1"/>
      <c r="B726" s="43">
        <f t="shared" si="25"/>
        <v>487</v>
      </c>
      <c r="C726" s="43" t="e">
        <f t="shared" si="24"/>
        <v>#VALUE!</v>
      </c>
      <c r="D726" s="43"/>
      <c r="E726" s="43"/>
      <c r="F726" s="43"/>
      <c r="G726" s="1"/>
      <c r="H726" s="1"/>
      <c r="I726" s="1"/>
      <c r="J726" s="1"/>
      <c r="K726" s="1"/>
      <c r="L726" s="1"/>
      <c r="M726" s="1"/>
      <c r="N726" s="1"/>
      <c r="O726" s="1"/>
      <c r="P726" s="1"/>
      <c r="Q726" s="1"/>
      <c r="R726" s="1"/>
      <c r="S726" s="1"/>
      <c r="T726" s="1"/>
      <c r="U726" s="1"/>
      <c r="V726" s="1"/>
      <c r="W726" s="1"/>
      <c r="X726" s="1"/>
      <c r="Y726" s="1"/>
      <c r="Z726" s="1"/>
      <c r="AA726" s="1"/>
    </row>
    <row r="727" spans="1:27">
      <c r="A727" s="1"/>
      <c r="B727" s="43">
        <f t="shared" si="25"/>
        <v>489</v>
      </c>
      <c r="C727" s="43" t="e">
        <f t="shared" si="24"/>
        <v>#VALUE!</v>
      </c>
      <c r="D727" s="43"/>
      <c r="E727" s="43"/>
      <c r="F727" s="43"/>
      <c r="G727" s="1"/>
      <c r="H727" s="1"/>
      <c r="I727" s="1"/>
      <c r="J727" s="1"/>
      <c r="K727" s="1"/>
      <c r="L727" s="1"/>
      <c r="M727" s="1"/>
      <c r="N727" s="1"/>
      <c r="O727" s="1"/>
      <c r="P727" s="1"/>
      <c r="Q727" s="1"/>
      <c r="R727" s="1"/>
      <c r="S727" s="1"/>
      <c r="T727" s="1"/>
      <c r="U727" s="1"/>
      <c r="V727" s="1"/>
      <c r="W727" s="1"/>
      <c r="X727" s="1"/>
      <c r="Y727" s="1"/>
      <c r="Z727" s="1"/>
      <c r="AA727" s="1"/>
    </row>
    <row r="728" spans="1:27">
      <c r="A728" s="1"/>
      <c r="B728" s="43">
        <f t="shared" si="25"/>
        <v>491</v>
      </c>
      <c r="C728" s="43" t="e">
        <f t="shared" si="24"/>
        <v>#VALUE!</v>
      </c>
      <c r="D728" s="43"/>
      <c r="E728" s="43"/>
      <c r="F728" s="43"/>
      <c r="G728" s="1"/>
      <c r="H728" s="1"/>
      <c r="I728" s="1"/>
      <c r="J728" s="1"/>
      <c r="K728" s="1"/>
      <c r="L728" s="1"/>
      <c r="M728" s="1"/>
      <c r="N728" s="1"/>
      <c r="O728" s="1"/>
      <c r="P728" s="1"/>
      <c r="Q728" s="1"/>
      <c r="R728" s="1"/>
      <c r="S728" s="1"/>
      <c r="T728" s="1"/>
      <c r="U728" s="1"/>
      <c r="V728" s="1"/>
      <c r="W728" s="1"/>
      <c r="X728" s="1"/>
      <c r="Y728" s="1"/>
      <c r="Z728" s="1"/>
      <c r="AA728" s="1"/>
    </row>
    <row r="729" spans="1:27">
      <c r="A729" s="1"/>
      <c r="B729" s="43">
        <f t="shared" si="25"/>
        <v>493</v>
      </c>
      <c r="C729" s="43" t="e">
        <f t="shared" si="24"/>
        <v>#VALUE!</v>
      </c>
      <c r="D729" s="43"/>
      <c r="E729" s="43"/>
      <c r="F729" s="43"/>
      <c r="G729" s="1"/>
      <c r="H729" s="1"/>
      <c r="I729" s="1"/>
      <c r="J729" s="1"/>
      <c r="K729" s="1"/>
      <c r="L729" s="1"/>
      <c r="M729" s="1"/>
      <c r="N729" s="1"/>
      <c r="O729" s="1"/>
      <c r="P729" s="1"/>
      <c r="Q729" s="1"/>
      <c r="R729" s="1"/>
      <c r="S729" s="1"/>
      <c r="T729" s="1"/>
      <c r="U729" s="1"/>
      <c r="V729" s="1"/>
      <c r="W729" s="1"/>
      <c r="X729" s="1"/>
      <c r="Y729" s="1"/>
      <c r="Z729" s="1"/>
      <c r="AA729" s="1"/>
    </row>
    <row r="730" spans="1:27">
      <c r="A730" s="1"/>
      <c r="B730" s="43">
        <f t="shared" si="25"/>
        <v>495</v>
      </c>
      <c r="C730" s="43" t="e">
        <f t="shared" si="24"/>
        <v>#VALUE!</v>
      </c>
      <c r="D730" s="43"/>
      <c r="E730" s="43"/>
      <c r="F730" s="43"/>
      <c r="G730" s="1"/>
      <c r="H730" s="1"/>
      <c r="I730" s="1"/>
      <c r="J730" s="1"/>
      <c r="K730" s="1"/>
      <c r="L730" s="1"/>
      <c r="M730" s="1"/>
      <c r="N730" s="1"/>
      <c r="O730" s="1"/>
      <c r="P730" s="1"/>
      <c r="Q730" s="1"/>
      <c r="R730" s="1"/>
      <c r="S730" s="1"/>
      <c r="T730" s="1"/>
      <c r="U730" s="1"/>
      <c r="V730" s="1"/>
      <c r="W730" s="1"/>
      <c r="X730" s="1"/>
      <c r="Y730" s="1"/>
      <c r="Z730" s="1"/>
      <c r="AA730" s="1"/>
    </row>
    <row r="731" spans="1:27">
      <c r="A731" s="1"/>
      <c r="B731" s="43">
        <f t="shared" si="25"/>
        <v>497</v>
      </c>
      <c r="C731" s="43" t="e">
        <f t="shared" si="24"/>
        <v>#VALUE!</v>
      </c>
      <c r="D731" s="43"/>
      <c r="E731" s="43"/>
      <c r="F731" s="43"/>
      <c r="G731" s="1"/>
      <c r="H731" s="1"/>
      <c r="I731" s="1"/>
      <c r="J731" s="1"/>
      <c r="K731" s="1"/>
      <c r="L731" s="1"/>
      <c r="M731" s="1"/>
      <c r="N731" s="1"/>
      <c r="O731" s="1"/>
      <c r="P731" s="1"/>
      <c r="Q731" s="1"/>
      <c r="R731" s="1"/>
      <c r="S731" s="1"/>
      <c r="T731" s="1"/>
      <c r="U731" s="1"/>
      <c r="V731" s="1"/>
      <c r="W731" s="1"/>
      <c r="X731" s="1"/>
      <c r="Y731" s="1"/>
      <c r="Z731" s="1"/>
      <c r="AA731" s="1"/>
    </row>
    <row r="732" spans="1:27">
      <c r="A732" s="1"/>
      <c r="B732" s="43">
        <f t="shared" si="25"/>
        <v>499</v>
      </c>
      <c r="C732" s="43" t="e">
        <f t="shared" si="24"/>
        <v>#VALUE!</v>
      </c>
      <c r="D732" s="43"/>
      <c r="E732" s="43"/>
      <c r="F732" s="43"/>
      <c r="G732" s="1"/>
      <c r="H732" s="1"/>
      <c r="I732" s="1"/>
      <c r="J732" s="1"/>
      <c r="K732" s="1"/>
      <c r="L732" s="1"/>
      <c r="M732" s="1"/>
      <c r="N732" s="1"/>
      <c r="O732" s="1"/>
      <c r="P732" s="1"/>
      <c r="Q732" s="1"/>
      <c r="R732" s="1"/>
      <c r="S732" s="1"/>
      <c r="T732" s="1"/>
      <c r="U732" s="1"/>
      <c r="V732" s="1"/>
      <c r="W732" s="1"/>
      <c r="X732" s="1"/>
      <c r="Y732" s="1"/>
      <c r="Z732" s="1"/>
      <c r="AA732" s="1"/>
    </row>
    <row r="733" spans="1:27">
      <c r="A733" s="1"/>
      <c r="B733" s="43">
        <f t="shared" si="25"/>
        <v>501</v>
      </c>
      <c r="C733" s="43" t="e">
        <f t="shared" si="24"/>
        <v>#VALUE!</v>
      </c>
      <c r="D733" s="43"/>
      <c r="E733" s="43"/>
      <c r="F733" s="43"/>
      <c r="G733" s="1"/>
      <c r="H733" s="1"/>
      <c r="I733" s="1"/>
      <c r="J733" s="1"/>
      <c r="K733" s="1"/>
      <c r="L733" s="1"/>
      <c r="M733" s="1"/>
      <c r="N733" s="1"/>
      <c r="O733" s="1"/>
      <c r="P733" s="1"/>
      <c r="Q733" s="1"/>
      <c r="R733" s="1"/>
      <c r="S733" s="1"/>
      <c r="T733" s="1"/>
      <c r="U733" s="1"/>
      <c r="V733" s="1"/>
      <c r="W733" s="1"/>
      <c r="X733" s="1"/>
      <c r="Y733" s="1"/>
      <c r="Z733" s="1"/>
      <c r="AA733" s="1"/>
    </row>
    <row r="734" spans="1:27">
      <c r="A734" s="1"/>
      <c r="B734" s="43">
        <f t="shared" si="25"/>
        <v>503</v>
      </c>
      <c r="C734" s="43" t="e">
        <f t="shared" si="24"/>
        <v>#VALUE!</v>
      </c>
      <c r="D734" s="43"/>
      <c r="E734" s="43"/>
      <c r="F734" s="43"/>
      <c r="G734" s="1"/>
      <c r="H734" s="1"/>
      <c r="I734" s="1"/>
      <c r="J734" s="1"/>
      <c r="K734" s="1"/>
      <c r="L734" s="1"/>
      <c r="M734" s="1"/>
      <c r="N734" s="1"/>
      <c r="O734" s="1"/>
      <c r="P734" s="1"/>
      <c r="Q734" s="1"/>
      <c r="R734" s="1"/>
      <c r="S734" s="1"/>
      <c r="T734" s="1"/>
      <c r="U734" s="1"/>
      <c r="V734" s="1"/>
      <c r="W734" s="1"/>
      <c r="X734" s="1"/>
      <c r="Y734" s="1"/>
      <c r="Z734" s="1"/>
      <c r="AA734" s="1"/>
    </row>
    <row r="735" spans="1:27">
      <c r="A735" s="1"/>
      <c r="B735" s="43">
        <f t="shared" si="25"/>
        <v>505</v>
      </c>
      <c r="C735" s="43" t="e">
        <f t="shared" si="24"/>
        <v>#VALUE!</v>
      </c>
      <c r="D735" s="43"/>
      <c r="E735" s="43"/>
      <c r="F735" s="43"/>
      <c r="G735" s="1"/>
      <c r="H735" s="1"/>
      <c r="I735" s="1"/>
      <c r="J735" s="1"/>
      <c r="K735" s="1"/>
      <c r="L735" s="1"/>
      <c r="M735" s="1"/>
      <c r="N735" s="1"/>
      <c r="O735" s="1"/>
      <c r="P735" s="1"/>
      <c r="Q735" s="1"/>
      <c r="R735" s="1"/>
      <c r="S735" s="1"/>
      <c r="T735" s="1"/>
      <c r="U735" s="1"/>
      <c r="V735" s="1"/>
      <c r="W735" s="1"/>
      <c r="X735" s="1"/>
      <c r="Y735" s="1"/>
      <c r="Z735" s="1"/>
      <c r="AA735" s="1"/>
    </row>
    <row r="736" spans="1:27">
      <c r="A736" s="1"/>
      <c r="B736" s="43">
        <f t="shared" si="25"/>
        <v>507</v>
      </c>
      <c r="C736" s="43" t="e">
        <f t="shared" si="24"/>
        <v>#VALUE!</v>
      </c>
      <c r="D736" s="43"/>
      <c r="E736" s="43"/>
      <c r="F736" s="43"/>
      <c r="G736" s="1"/>
      <c r="H736" s="1"/>
      <c r="I736" s="1"/>
      <c r="J736" s="1"/>
      <c r="K736" s="1"/>
      <c r="L736" s="1"/>
      <c r="M736" s="1"/>
      <c r="N736" s="1"/>
      <c r="O736" s="1"/>
      <c r="P736" s="1"/>
      <c r="Q736" s="1"/>
      <c r="R736" s="1"/>
      <c r="S736" s="1"/>
      <c r="T736" s="1"/>
      <c r="U736" s="1"/>
      <c r="V736" s="1"/>
      <c r="W736" s="1"/>
      <c r="X736" s="1"/>
      <c r="Y736" s="1"/>
      <c r="Z736" s="1"/>
      <c r="AA736" s="1"/>
    </row>
    <row r="737" spans="1:27">
      <c r="A737" s="1"/>
      <c r="B737" s="43">
        <f t="shared" si="25"/>
        <v>509</v>
      </c>
      <c r="C737" s="43" t="e">
        <f t="shared" si="24"/>
        <v>#VALUE!</v>
      </c>
      <c r="D737" s="43"/>
      <c r="E737" s="43"/>
      <c r="F737" s="43"/>
      <c r="G737" s="1"/>
      <c r="H737" s="1"/>
      <c r="I737" s="1"/>
      <c r="J737" s="1"/>
      <c r="K737" s="1"/>
      <c r="L737" s="1"/>
      <c r="M737" s="1"/>
      <c r="N737" s="1"/>
      <c r="O737" s="1"/>
      <c r="P737" s="1"/>
      <c r="Q737" s="1"/>
      <c r="R737" s="1"/>
      <c r="S737" s="1"/>
      <c r="T737" s="1"/>
      <c r="U737" s="1"/>
      <c r="V737" s="1"/>
      <c r="W737" s="1"/>
      <c r="X737" s="1"/>
      <c r="Y737" s="1"/>
      <c r="Z737" s="1"/>
      <c r="AA737" s="1"/>
    </row>
    <row r="738" spans="1:27">
      <c r="A738" s="1"/>
      <c r="B738" s="43">
        <f t="shared" si="25"/>
        <v>511</v>
      </c>
      <c r="C738" s="43" t="e">
        <f t="shared" si="24"/>
        <v>#VALUE!</v>
      </c>
      <c r="D738" s="43"/>
      <c r="E738" s="43"/>
      <c r="F738" s="43"/>
      <c r="G738" s="1"/>
      <c r="H738" s="1"/>
      <c r="I738" s="1"/>
      <c r="J738" s="1"/>
      <c r="K738" s="1"/>
      <c r="L738" s="1"/>
      <c r="M738" s="1"/>
      <c r="N738" s="1"/>
      <c r="O738" s="1"/>
      <c r="P738" s="1"/>
      <c r="Q738" s="1"/>
      <c r="R738" s="1"/>
      <c r="S738" s="1"/>
      <c r="T738" s="1"/>
      <c r="U738" s="1"/>
      <c r="V738" s="1"/>
      <c r="W738" s="1"/>
      <c r="X738" s="1"/>
      <c r="Y738" s="1"/>
      <c r="Z738" s="1"/>
      <c r="AA738" s="1"/>
    </row>
    <row r="739" spans="1:27">
      <c r="A739" s="1"/>
      <c r="B739" s="43">
        <f t="shared" si="25"/>
        <v>513</v>
      </c>
      <c r="C739" s="43" t="e">
        <f t="shared" si="24"/>
        <v>#VALUE!</v>
      </c>
      <c r="D739" s="43"/>
      <c r="E739" s="43"/>
      <c r="F739" s="43"/>
      <c r="G739" s="1"/>
      <c r="H739" s="1"/>
      <c r="I739" s="1"/>
      <c r="J739" s="1"/>
      <c r="K739" s="1"/>
      <c r="L739" s="1"/>
      <c r="M739" s="1"/>
      <c r="N739" s="1"/>
      <c r="O739" s="1"/>
      <c r="P739" s="1"/>
      <c r="Q739" s="1"/>
      <c r="R739" s="1"/>
      <c r="S739" s="1"/>
      <c r="T739" s="1"/>
      <c r="U739" s="1"/>
      <c r="V739" s="1"/>
      <c r="W739" s="1"/>
      <c r="X739" s="1"/>
      <c r="Y739" s="1"/>
      <c r="Z739" s="1"/>
      <c r="AA739" s="1"/>
    </row>
    <row r="740" spans="1:27">
      <c r="A740" s="1"/>
      <c r="B740" s="43">
        <f t="shared" si="25"/>
        <v>515</v>
      </c>
      <c r="C740" s="43" t="e">
        <f t="shared" si="24"/>
        <v>#VALUE!</v>
      </c>
      <c r="D740" s="43"/>
      <c r="E740" s="43"/>
      <c r="F740" s="43"/>
      <c r="G740" s="1"/>
      <c r="H740" s="1"/>
      <c r="I740" s="1"/>
      <c r="J740" s="1"/>
      <c r="K740" s="1"/>
      <c r="L740" s="1"/>
      <c r="M740" s="1"/>
      <c r="N740" s="1"/>
      <c r="O740" s="1"/>
      <c r="P740" s="1"/>
      <c r="Q740" s="1"/>
      <c r="R740" s="1"/>
      <c r="S740" s="1"/>
      <c r="T740" s="1"/>
      <c r="U740" s="1"/>
      <c r="V740" s="1"/>
      <c r="W740" s="1"/>
      <c r="X740" s="1"/>
      <c r="Y740" s="1"/>
      <c r="Z740" s="1"/>
      <c r="AA740" s="1"/>
    </row>
    <row r="741" spans="1:27">
      <c r="A741" s="1"/>
      <c r="B741" s="43">
        <f t="shared" si="25"/>
        <v>517</v>
      </c>
      <c r="C741" s="43" t="e">
        <f t="shared" si="24"/>
        <v>#VALUE!</v>
      </c>
      <c r="D741" s="43"/>
      <c r="E741" s="43"/>
      <c r="F741" s="43"/>
      <c r="G741" s="1"/>
      <c r="H741" s="1"/>
      <c r="I741" s="1"/>
      <c r="J741" s="1"/>
      <c r="K741" s="1"/>
      <c r="L741" s="1"/>
      <c r="M741" s="1"/>
      <c r="N741" s="1"/>
      <c r="O741" s="1"/>
      <c r="P741" s="1"/>
      <c r="Q741" s="1"/>
      <c r="R741" s="1"/>
      <c r="S741" s="1"/>
      <c r="T741" s="1"/>
      <c r="U741" s="1"/>
      <c r="V741" s="1"/>
      <c r="W741" s="1"/>
      <c r="X741" s="1"/>
      <c r="Y741" s="1"/>
      <c r="Z741" s="1"/>
      <c r="AA741" s="1"/>
    </row>
    <row r="742" spans="1:27">
      <c r="A742" s="1"/>
      <c r="B742" s="43">
        <f t="shared" si="25"/>
        <v>519</v>
      </c>
      <c r="C742" s="43" t="e">
        <f t="shared" si="24"/>
        <v>#VALUE!</v>
      </c>
      <c r="D742" s="43"/>
      <c r="E742" s="43"/>
      <c r="F742" s="43"/>
      <c r="G742" s="1"/>
      <c r="H742" s="1"/>
      <c r="I742" s="1"/>
      <c r="J742" s="1"/>
      <c r="K742" s="1"/>
      <c r="L742" s="1"/>
      <c r="M742" s="1"/>
      <c r="N742" s="1"/>
      <c r="O742" s="1"/>
      <c r="P742" s="1"/>
      <c r="Q742" s="1"/>
      <c r="R742" s="1"/>
      <c r="S742" s="1"/>
      <c r="T742" s="1"/>
      <c r="U742" s="1"/>
      <c r="V742" s="1"/>
      <c r="W742" s="1"/>
      <c r="X742" s="1"/>
      <c r="Y742" s="1"/>
      <c r="Z742" s="1"/>
      <c r="AA742" s="1"/>
    </row>
    <row r="743" spans="1:27">
      <c r="A743" s="1"/>
      <c r="B743" s="43">
        <f t="shared" si="25"/>
        <v>521</v>
      </c>
      <c r="C743" s="43" t="e">
        <f t="shared" si="24"/>
        <v>#VALUE!</v>
      </c>
      <c r="D743" s="43"/>
      <c r="E743" s="43"/>
      <c r="F743" s="43"/>
      <c r="G743" s="1"/>
      <c r="H743" s="1"/>
      <c r="I743" s="1"/>
      <c r="J743" s="1"/>
      <c r="K743" s="1"/>
      <c r="L743" s="1"/>
      <c r="M743" s="1"/>
      <c r="N743" s="1"/>
      <c r="O743" s="1"/>
      <c r="P743" s="1"/>
      <c r="Q743" s="1"/>
      <c r="R743" s="1"/>
      <c r="S743" s="1"/>
      <c r="T743" s="1"/>
      <c r="U743" s="1"/>
      <c r="V743" s="1"/>
      <c r="W743" s="1"/>
      <c r="X743" s="1"/>
      <c r="Y743" s="1"/>
      <c r="Z743" s="1"/>
      <c r="AA743" s="1"/>
    </row>
    <row r="744" spans="1:27">
      <c r="A744" s="1"/>
      <c r="B744" s="43">
        <f t="shared" si="25"/>
        <v>523</v>
      </c>
      <c r="C744" s="43" t="e">
        <f t="shared" si="24"/>
        <v>#VALUE!</v>
      </c>
      <c r="D744" s="43"/>
      <c r="E744" s="43"/>
      <c r="F744" s="43"/>
      <c r="G744" s="1"/>
      <c r="H744" s="1"/>
      <c r="I744" s="1"/>
      <c r="J744" s="1"/>
      <c r="K744" s="1"/>
      <c r="L744" s="1"/>
      <c r="M744" s="1"/>
      <c r="N744" s="1"/>
      <c r="O744" s="1"/>
      <c r="P744" s="1"/>
      <c r="Q744" s="1"/>
      <c r="R744" s="1"/>
      <c r="S744" s="1"/>
      <c r="T744" s="1"/>
      <c r="U744" s="1"/>
      <c r="V744" s="1"/>
      <c r="W744" s="1"/>
      <c r="X744" s="1"/>
      <c r="Y744" s="1"/>
      <c r="Z744" s="1"/>
      <c r="AA744" s="1"/>
    </row>
    <row r="745" spans="1:27">
      <c r="A745" s="1"/>
      <c r="B745" s="43">
        <f t="shared" si="25"/>
        <v>525</v>
      </c>
      <c r="C745" s="43" t="e">
        <f t="shared" si="24"/>
        <v>#VALUE!</v>
      </c>
      <c r="D745" s="43"/>
      <c r="E745" s="43"/>
      <c r="F745" s="43"/>
      <c r="G745" s="1"/>
      <c r="H745" s="1"/>
      <c r="I745" s="1"/>
      <c r="J745" s="1"/>
      <c r="K745" s="1"/>
      <c r="L745" s="1"/>
      <c r="M745" s="1"/>
      <c r="N745" s="1"/>
      <c r="O745" s="1"/>
      <c r="P745" s="1"/>
      <c r="Q745" s="1"/>
      <c r="R745" s="1"/>
      <c r="S745" s="1"/>
      <c r="T745" s="1"/>
      <c r="U745" s="1"/>
      <c r="V745" s="1"/>
      <c r="W745" s="1"/>
      <c r="X745" s="1"/>
      <c r="Y745" s="1"/>
      <c r="Z745" s="1"/>
      <c r="AA745" s="1"/>
    </row>
    <row r="746" spans="1:27">
      <c r="A746" s="1"/>
      <c r="B746" s="43">
        <f t="shared" si="25"/>
        <v>527</v>
      </c>
      <c r="C746" s="43" t="e">
        <f t="shared" si="24"/>
        <v>#VALUE!</v>
      </c>
      <c r="D746" s="43"/>
      <c r="E746" s="43"/>
      <c r="F746" s="43"/>
      <c r="G746" s="1"/>
      <c r="H746" s="1"/>
      <c r="I746" s="1"/>
      <c r="J746" s="1"/>
      <c r="K746" s="1"/>
      <c r="L746" s="1"/>
      <c r="M746" s="1"/>
      <c r="N746" s="1"/>
      <c r="O746" s="1"/>
      <c r="P746" s="1"/>
      <c r="Q746" s="1"/>
      <c r="R746" s="1"/>
      <c r="S746" s="1"/>
      <c r="T746" s="1"/>
      <c r="U746" s="1"/>
      <c r="V746" s="1"/>
      <c r="W746" s="1"/>
      <c r="X746" s="1"/>
      <c r="Y746" s="1"/>
      <c r="Z746" s="1"/>
      <c r="AA746" s="1"/>
    </row>
    <row r="747" spans="1:27">
      <c r="A747" s="1"/>
      <c r="B747" s="43">
        <f t="shared" si="25"/>
        <v>529</v>
      </c>
      <c r="C747" s="43" t="e">
        <f t="shared" si="24"/>
        <v>#VALUE!</v>
      </c>
      <c r="D747" s="43"/>
      <c r="E747" s="43"/>
      <c r="F747" s="43"/>
      <c r="G747" s="1"/>
      <c r="H747" s="1"/>
      <c r="I747" s="1"/>
      <c r="J747" s="1"/>
      <c r="K747" s="1"/>
      <c r="L747" s="1"/>
      <c r="M747" s="1"/>
      <c r="N747" s="1"/>
      <c r="O747" s="1"/>
      <c r="P747" s="1"/>
      <c r="Q747" s="1"/>
      <c r="R747" s="1"/>
      <c r="S747" s="1"/>
      <c r="T747" s="1"/>
      <c r="U747" s="1"/>
      <c r="V747" s="1"/>
      <c r="W747" s="1"/>
      <c r="X747" s="1"/>
      <c r="Y747" s="1"/>
      <c r="Z747" s="1"/>
      <c r="AA747" s="1"/>
    </row>
    <row r="748" spans="1:27">
      <c r="A748" s="1"/>
      <c r="B748" s="43">
        <f t="shared" si="25"/>
        <v>531</v>
      </c>
      <c r="C748" s="43" t="e">
        <f t="shared" si="24"/>
        <v>#VALUE!</v>
      </c>
      <c r="D748" s="43"/>
      <c r="E748" s="43"/>
      <c r="F748" s="43"/>
      <c r="G748" s="1"/>
      <c r="H748" s="1"/>
      <c r="I748" s="1"/>
      <c r="J748" s="1"/>
      <c r="K748" s="1"/>
      <c r="L748" s="1"/>
      <c r="M748" s="1"/>
      <c r="N748" s="1"/>
      <c r="O748" s="1"/>
      <c r="P748" s="1"/>
      <c r="Q748" s="1"/>
      <c r="R748" s="1"/>
      <c r="S748" s="1"/>
      <c r="T748" s="1"/>
      <c r="U748" s="1"/>
      <c r="V748" s="1"/>
      <c r="W748" s="1"/>
      <c r="X748" s="1"/>
      <c r="Y748" s="1"/>
      <c r="Z748" s="1"/>
      <c r="AA748" s="1"/>
    </row>
    <row r="749" spans="1:27">
      <c r="A749" s="1"/>
      <c r="B749" s="43">
        <f t="shared" si="25"/>
        <v>533</v>
      </c>
      <c r="C749" s="43" t="e">
        <f t="shared" si="24"/>
        <v>#VALUE!</v>
      </c>
      <c r="D749" s="43"/>
      <c r="E749" s="43"/>
      <c r="F749" s="43"/>
      <c r="G749" s="1"/>
      <c r="H749" s="1"/>
      <c r="I749" s="1"/>
      <c r="J749" s="1"/>
      <c r="K749" s="1"/>
      <c r="L749" s="1"/>
      <c r="M749" s="1"/>
      <c r="N749" s="1"/>
      <c r="O749" s="1"/>
      <c r="P749" s="1"/>
      <c r="Q749" s="1"/>
      <c r="R749" s="1"/>
      <c r="S749" s="1"/>
      <c r="T749" s="1"/>
      <c r="U749" s="1"/>
      <c r="V749" s="1"/>
      <c r="W749" s="1"/>
      <c r="X749" s="1"/>
      <c r="Y749" s="1"/>
      <c r="Z749" s="1"/>
      <c r="AA749" s="1"/>
    </row>
    <row r="750" spans="1:27">
      <c r="A750" s="1"/>
      <c r="B750" s="43">
        <f t="shared" si="25"/>
        <v>535</v>
      </c>
      <c r="C750" s="43" t="e">
        <f t="shared" si="24"/>
        <v>#VALUE!</v>
      </c>
      <c r="D750" s="43"/>
      <c r="E750" s="43"/>
      <c r="F750" s="43"/>
      <c r="G750" s="1"/>
      <c r="H750" s="1"/>
      <c r="I750" s="1"/>
      <c r="J750" s="1"/>
      <c r="K750" s="1"/>
      <c r="L750" s="1"/>
      <c r="M750" s="1"/>
      <c r="N750" s="1"/>
      <c r="O750" s="1"/>
      <c r="P750" s="1"/>
      <c r="Q750" s="1"/>
      <c r="R750" s="1"/>
      <c r="S750" s="1"/>
      <c r="T750" s="1"/>
      <c r="U750" s="1"/>
      <c r="V750" s="1"/>
      <c r="W750" s="1"/>
      <c r="X750" s="1"/>
      <c r="Y750" s="1"/>
      <c r="Z750" s="1"/>
      <c r="AA750" s="1"/>
    </row>
    <row r="751" spans="1:27">
      <c r="A751" s="1"/>
      <c r="B751" s="43">
        <f t="shared" si="25"/>
        <v>537</v>
      </c>
      <c r="C751" s="43" t="e">
        <f t="shared" si="24"/>
        <v>#VALUE!</v>
      </c>
      <c r="D751" s="43"/>
      <c r="E751" s="43"/>
      <c r="F751" s="43"/>
      <c r="G751" s="1"/>
      <c r="H751" s="1"/>
      <c r="I751" s="1"/>
      <c r="J751" s="1"/>
      <c r="K751" s="1"/>
      <c r="L751" s="1"/>
      <c r="M751" s="1"/>
      <c r="N751" s="1"/>
      <c r="O751" s="1"/>
      <c r="P751" s="1"/>
      <c r="Q751" s="1"/>
      <c r="R751" s="1"/>
      <c r="S751" s="1"/>
      <c r="T751" s="1"/>
      <c r="U751" s="1"/>
      <c r="V751" s="1"/>
      <c r="W751" s="1"/>
      <c r="X751" s="1"/>
      <c r="Y751" s="1"/>
      <c r="Z751" s="1"/>
      <c r="AA751" s="1"/>
    </row>
    <row r="752" spans="1:27">
      <c r="A752" s="1"/>
      <c r="B752" s="43">
        <f t="shared" si="25"/>
        <v>539</v>
      </c>
      <c r="C752" s="43" t="e">
        <f t="shared" si="24"/>
        <v>#VALUE!</v>
      </c>
      <c r="D752" s="43"/>
      <c r="E752" s="43"/>
      <c r="F752" s="43"/>
      <c r="G752" s="1"/>
      <c r="H752" s="1"/>
      <c r="I752" s="1"/>
      <c r="J752" s="1"/>
      <c r="K752" s="1"/>
      <c r="L752" s="1"/>
      <c r="M752" s="1"/>
      <c r="N752" s="1"/>
      <c r="O752" s="1"/>
      <c r="P752" s="1"/>
      <c r="Q752" s="1"/>
      <c r="R752" s="1"/>
      <c r="S752" s="1"/>
      <c r="T752" s="1"/>
      <c r="U752" s="1"/>
      <c r="V752" s="1"/>
      <c r="W752" s="1"/>
      <c r="X752" s="1"/>
      <c r="Y752" s="1"/>
      <c r="Z752" s="1"/>
      <c r="AA752" s="1"/>
    </row>
    <row r="753" spans="1:27">
      <c r="A753" s="1"/>
      <c r="B753" s="43">
        <f t="shared" si="25"/>
        <v>541</v>
      </c>
      <c r="C753" s="43" t="e">
        <f t="shared" si="24"/>
        <v>#VALUE!</v>
      </c>
      <c r="D753" s="43"/>
      <c r="E753" s="43"/>
      <c r="F753" s="43"/>
      <c r="G753" s="1"/>
      <c r="H753" s="1"/>
      <c r="I753" s="1"/>
      <c r="J753" s="1"/>
      <c r="K753" s="1"/>
      <c r="L753" s="1"/>
      <c r="M753" s="1"/>
      <c r="N753" s="1"/>
      <c r="O753" s="1"/>
      <c r="P753" s="1"/>
      <c r="Q753" s="1"/>
      <c r="R753" s="1"/>
      <c r="S753" s="1"/>
      <c r="T753" s="1"/>
      <c r="U753" s="1"/>
      <c r="V753" s="1"/>
      <c r="W753" s="1"/>
      <c r="X753" s="1"/>
      <c r="Y753" s="1"/>
      <c r="Z753" s="1"/>
      <c r="AA753" s="1"/>
    </row>
    <row r="754" spans="1:27">
      <c r="A754" s="1"/>
      <c r="B754" s="43">
        <f t="shared" si="25"/>
        <v>543</v>
      </c>
      <c r="C754" s="43" t="e">
        <f t="shared" si="24"/>
        <v>#VALUE!</v>
      </c>
      <c r="D754" s="43"/>
      <c r="E754" s="43"/>
      <c r="F754" s="43"/>
      <c r="G754" s="1"/>
      <c r="H754" s="1"/>
      <c r="I754" s="1"/>
      <c r="J754" s="1"/>
      <c r="K754" s="1"/>
      <c r="L754" s="1"/>
      <c r="M754" s="1"/>
      <c r="N754" s="1"/>
      <c r="O754" s="1"/>
      <c r="P754" s="1"/>
      <c r="Q754" s="1"/>
      <c r="R754" s="1"/>
      <c r="S754" s="1"/>
      <c r="T754" s="1"/>
      <c r="U754" s="1"/>
      <c r="V754" s="1"/>
      <c r="W754" s="1"/>
      <c r="X754" s="1"/>
      <c r="Y754" s="1"/>
      <c r="Z754" s="1"/>
      <c r="AA754" s="1"/>
    </row>
    <row r="755" spans="1:27">
      <c r="A755" s="1"/>
      <c r="B755" s="43">
        <f t="shared" si="25"/>
        <v>545</v>
      </c>
      <c r="C755" s="43" t="e">
        <f t="shared" si="24"/>
        <v>#VALUE!</v>
      </c>
      <c r="D755" s="43"/>
      <c r="E755" s="43"/>
      <c r="F755" s="43"/>
      <c r="G755" s="1"/>
      <c r="H755" s="1"/>
      <c r="I755" s="1"/>
      <c r="J755" s="1"/>
      <c r="K755" s="1"/>
      <c r="L755" s="1"/>
      <c r="M755" s="1"/>
      <c r="N755" s="1"/>
      <c r="O755" s="1"/>
      <c r="P755" s="1"/>
      <c r="Q755" s="1"/>
      <c r="R755" s="1"/>
      <c r="S755" s="1"/>
      <c r="T755" s="1"/>
      <c r="U755" s="1"/>
      <c r="V755" s="1"/>
      <c r="W755" s="1"/>
      <c r="X755" s="1"/>
      <c r="Y755" s="1"/>
      <c r="Z755" s="1"/>
      <c r="AA755" s="1"/>
    </row>
    <row r="756" spans="1:27">
      <c r="A756" s="1"/>
      <c r="B756" s="43">
        <f t="shared" si="25"/>
        <v>547</v>
      </c>
      <c r="C756" s="43" t="e">
        <f t="shared" ref="C756:C819" si="26">CHAR(HEX2DEC(MID($H$1,B756,2)))</f>
        <v>#VALUE!</v>
      </c>
      <c r="D756" s="43"/>
      <c r="E756" s="43"/>
      <c r="F756" s="43"/>
      <c r="G756" s="1"/>
      <c r="H756" s="1"/>
      <c r="I756" s="1"/>
      <c r="J756" s="1"/>
      <c r="K756" s="1"/>
      <c r="L756" s="1"/>
      <c r="M756" s="1"/>
      <c r="N756" s="1"/>
      <c r="O756" s="1"/>
      <c r="P756" s="1"/>
      <c r="Q756" s="1"/>
      <c r="R756" s="1"/>
      <c r="S756" s="1"/>
      <c r="T756" s="1"/>
      <c r="U756" s="1"/>
      <c r="V756" s="1"/>
      <c r="W756" s="1"/>
      <c r="X756" s="1"/>
      <c r="Y756" s="1"/>
      <c r="Z756" s="1"/>
      <c r="AA756" s="1"/>
    </row>
    <row r="757" spans="1:27">
      <c r="A757" s="1"/>
      <c r="B757" s="43">
        <f t="shared" si="25"/>
        <v>549</v>
      </c>
      <c r="C757" s="43" t="e">
        <f t="shared" si="26"/>
        <v>#VALUE!</v>
      </c>
      <c r="D757" s="43"/>
      <c r="E757" s="43"/>
      <c r="F757" s="43"/>
      <c r="G757" s="1"/>
      <c r="H757" s="1"/>
      <c r="I757" s="1"/>
      <c r="J757" s="1"/>
      <c r="K757" s="1"/>
      <c r="L757" s="1"/>
      <c r="M757" s="1"/>
      <c r="N757" s="1"/>
      <c r="O757" s="1"/>
      <c r="P757" s="1"/>
      <c r="Q757" s="1"/>
      <c r="R757" s="1"/>
      <c r="S757" s="1"/>
      <c r="T757" s="1"/>
      <c r="U757" s="1"/>
      <c r="V757" s="1"/>
      <c r="W757" s="1"/>
      <c r="X757" s="1"/>
      <c r="Y757" s="1"/>
      <c r="Z757" s="1"/>
      <c r="AA757" s="1"/>
    </row>
    <row r="758" spans="1:27">
      <c r="A758" s="1"/>
      <c r="B758" s="43">
        <f t="shared" ref="B758:B821" si="27">B757+2</f>
        <v>551</v>
      </c>
      <c r="C758" s="43" t="e">
        <f t="shared" si="26"/>
        <v>#VALUE!</v>
      </c>
      <c r="D758" s="43"/>
      <c r="E758" s="43"/>
      <c r="F758" s="43"/>
      <c r="G758" s="1"/>
      <c r="H758" s="1"/>
      <c r="I758" s="1"/>
      <c r="J758" s="1"/>
      <c r="K758" s="1"/>
      <c r="L758" s="1"/>
      <c r="M758" s="1"/>
      <c r="N758" s="1"/>
      <c r="O758" s="1"/>
      <c r="P758" s="1"/>
      <c r="Q758" s="1"/>
      <c r="R758" s="1"/>
      <c r="S758" s="1"/>
      <c r="T758" s="1"/>
      <c r="U758" s="1"/>
      <c r="V758" s="1"/>
      <c r="W758" s="1"/>
      <c r="X758" s="1"/>
      <c r="Y758" s="1"/>
      <c r="Z758" s="1"/>
      <c r="AA758" s="1"/>
    </row>
    <row r="759" spans="1:27">
      <c r="A759" s="1"/>
      <c r="B759" s="43">
        <f t="shared" si="27"/>
        <v>553</v>
      </c>
      <c r="C759" s="43" t="e">
        <f t="shared" si="26"/>
        <v>#VALUE!</v>
      </c>
      <c r="D759" s="43"/>
      <c r="E759" s="43"/>
      <c r="F759" s="43"/>
      <c r="G759" s="1"/>
      <c r="H759" s="1"/>
      <c r="I759" s="1"/>
      <c r="J759" s="1"/>
      <c r="K759" s="1"/>
      <c r="L759" s="1"/>
      <c r="M759" s="1"/>
      <c r="N759" s="1"/>
      <c r="O759" s="1"/>
      <c r="P759" s="1"/>
      <c r="Q759" s="1"/>
      <c r="R759" s="1"/>
      <c r="S759" s="1"/>
      <c r="T759" s="1"/>
      <c r="U759" s="1"/>
      <c r="V759" s="1"/>
      <c r="W759" s="1"/>
      <c r="X759" s="1"/>
      <c r="Y759" s="1"/>
      <c r="Z759" s="1"/>
      <c r="AA759" s="1"/>
    </row>
    <row r="760" spans="1:27">
      <c r="A760" s="1"/>
      <c r="B760" s="43">
        <f t="shared" si="27"/>
        <v>555</v>
      </c>
      <c r="C760" s="43" t="e">
        <f t="shared" si="26"/>
        <v>#VALUE!</v>
      </c>
      <c r="D760" s="43"/>
      <c r="E760" s="43"/>
      <c r="F760" s="43"/>
      <c r="G760" s="1"/>
      <c r="H760" s="1"/>
      <c r="I760" s="1"/>
      <c r="J760" s="1"/>
      <c r="K760" s="1"/>
      <c r="L760" s="1"/>
      <c r="M760" s="1"/>
      <c r="N760" s="1"/>
      <c r="O760" s="1"/>
      <c r="P760" s="1"/>
      <c r="Q760" s="1"/>
      <c r="R760" s="1"/>
      <c r="S760" s="1"/>
      <c r="T760" s="1"/>
      <c r="U760" s="1"/>
      <c r="V760" s="1"/>
      <c r="W760" s="1"/>
      <c r="X760" s="1"/>
      <c r="Y760" s="1"/>
      <c r="Z760" s="1"/>
      <c r="AA760" s="1"/>
    </row>
    <row r="761" spans="1:27">
      <c r="A761" s="1"/>
      <c r="B761" s="43">
        <f t="shared" si="27"/>
        <v>557</v>
      </c>
      <c r="C761" s="43" t="e">
        <f t="shared" si="26"/>
        <v>#VALUE!</v>
      </c>
      <c r="D761" s="43"/>
      <c r="E761" s="43"/>
      <c r="F761" s="43"/>
      <c r="G761" s="1"/>
      <c r="H761" s="1"/>
      <c r="I761" s="1"/>
      <c r="J761" s="1"/>
      <c r="K761" s="1"/>
      <c r="L761" s="1"/>
      <c r="M761" s="1"/>
      <c r="N761" s="1"/>
      <c r="O761" s="1"/>
      <c r="P761" s="1"/>
      <c r="Q761" s="1"/>
      <c r="R761" s="1"/>
      <c r="S761" s="1"/>
      <c r="T761" s="1"/>
      <c r="U761" s="1"/>
      <c r="V761" s="1"/>
      <c r="W761" s="1"/>
      <c r="X761" s="1"/>
      <c r="Y761" s="1"/>
      <c r="Z761" s="1"/>
      <c r="AA761" s="1"/>
    </row>
    <row r="762" spans="1:27">
      <c r="A762" s="1"/>
      <c r="B762" s="43">
        <f t="shared" si="27"/>
        <v>559</v>
      </c>
      <c r="C762" s="43" t="e">
        <f t="shared" si="26"/>
        <v>#VALUE!</v>
      </c>
      <c r="D762" s="43"/>
      <c r="E762" s="43"/>
      <c r="F762" s="43"/>
      <c r="G762" s="1"/>
      <c r="H762" s="1"/>
      <c r="I762" s="1"/>
      <c r="J762" s="1"/>
      <c r="K762" s="1"/>
      <c r="L762" s="1"/>
      <c r="M762" s="1"/>
      <c r="N762" s="1"/>
      <c r="O762" s="1"/>
      <c r="P762" s="1"/>
      <c r="Q762" s="1"/>
      <c r="R762" s="1"/>
      <c r="S762" s="1"/>
      <c r="T762" s="1"/>
      <c r="U762" s="1"/>
      <c r="V762" s="1"/>
      <c r="W762" s="1"/>
      <c r="X762" s="1"/>
      <c r="Y762" s="1"/>
      <c r="Z762" s="1"/>
      <c r="AA762" s="1"/>
    </row>
    <row r="763" spans="1:27">
      <c r="A763" s="1"/>
      <c r="B763" s="43">
        <f t="shared" si="27"/>
        <v>561</v>
      </c>
      <c r="C763" s="43" t="e">
        <f t="shared" si="26"/>
        <v>#VALUE!</v>
      </c>
      <c r="D763" s="43"/>
      <c r="E763" s="43"/>
      <c r="F763" s="43"/>
      <c r="G763" s="1"/>
      <c r="H763" s="1"/>
      <c r="I763" s="1"/>
      <c r="J763" s="1"/>
      <c r="K763" s="1"/>
      <c r="L763" s="1"/>
      <c r="M763" s="1"/>
      <c r="N763" s="1"/>
      <c r="O763" s="1"/>
      <c r="P763" s="1"/>
      <c r="Q763" s="1"/>
      <c r="R763" s="1"/>
      <c r="S763" s="1"/>
      <c r="T763" s="1"/>
      <c r="U763" s="1"/>
      <c r="V763" s="1"/>
      <c r="W763" s="1"/>
      <c r="X763" s="1"/>
      <c r="Y763" s="1"/>
      <c r="Z763" s="1"/>
      <c r="AA763" s="1"/>
    </row>
    <row r="764" spans="1:27">
      <c r="A764" s="1"/>
      <c r="B764" s="43">
        <f t="shared" si="27"/>
        <v>563</v>
      </c>
      <c r="C764" s="43" t="e">
        <f t="shared" si="26"/>
        <v>#VALUE!</v>
      </c>
      <c r="D764" s="43"/>
      <c r="E764" s="43"/>
      <c r="F764" s="43"/>
      <c r="G764" s="1"/>
      <c r="H764" s="1"/>
      <c r="I764" s="1"/>
      <c r="J764" s="1"/>
      <c r="K764" s="1"/>
      <c r="L764" s="1"/>
      <c r="M764" s="1"/>
      <c r="N764" s="1"/>
      <c r="O764" s="1"/>
      <c r="P764" s="1"/>
      <c r="Q764" s="1"/>
      <c r="R764" s="1"/>
      <c r="S764" s="1"/>
      <c r="T764" s="1"/>
      <c r="U764" s="1"/>
      <c r="V764" s="1"/>
      <c r="W764" s="1"/>
      <c r="X764" s="1"/>
      <c r="Y764" s="1"/>
      <c r="Z764" s="1"/>
      <c r="AA764" s="1"/>
    </row>
    <row r="765" spans="1:27">
      <c r="A765" s="1"/>
      <c r="B765" s="43">
        <f t="shared" si="27"/>
        <v>565</v>
      </c>
      <c r="C765" s="43" t="e">
        <f t="shared" si="26"/>
        <v>#VALUE!</v>
      </c>
      <c r="D765" s="43"/>
      <c r="E765" s="43"/>
      <c r="F765" s="43"/>
      <c r="G765" s="1"/>
      <c r="H765" s="1"/>
      <c r="I765" s="1"/>
      <c r="J765" s="1"/>
      <c r="K765" s="1"/>
      <c r="L765" s="1"/>
      <c r="M765" s="1"/>
      <c r="N765" s="1"/>
      <c r="O765" s="1"/>
      <c r="P765" s="1"/>
      <c r="Q765" s="1"/>
      <c r="R765" s="1"/>
      <c r="S765" s="1"/>
      <c r="T765" s="1"/>
      <c r="U765" s="1"/>
      <c r="V765" s="1"/>
      <c r="W765" s="1"/>
      <c r="X765" s="1"/>
      <c r="Y765" s="1"/>
      <c r="Z765" s="1"/>
      <c r="AA765" s="1"/>
    </row>
    <row r="766" spans="1:27">
      <c r="A766" s="1"/>
      <c r="B766" s="43">
        <f t="shared" si="27"/>
        <v>567</v>
      </c>
      <c r="C766" s="43" t="e">
        <f t="shared" si="26"/>
        <v>#VALUE!</v>
      </c>
      <c r="D766" s="43"/>
      <c r="E766" s="43"/>
      <c r="F766" s="43"/>
      <c r="G766" s="1"/>
      <c r="H766" s="1"/>
      <c r="I766" s="1"/>
      <c r="J766" s="1"/>
      <c r="K766" s="1"/>
      <c r="L766" s="1"/>
      <c r="M766" s="1"/>
      <c r="N766" s="1"/>
      <c r="O766" s="1"/>
      <c r="P766" s="1"/>
      <c r="Q766" s="1"/>
      <c r="R766" s="1"/>
      <c r="S766" s="1"/>
      <c r="T766" s="1"/>
      <c r="U766" s="1"/>
      <c r="V766" s="1"/>
      <c r="W766" s="1"/>
      <c r="X766" s="1"/>
      <c r="Y766" s="1"/>
      <c r="Z766" s="1"/>
      <c r="AA766" s="1"/>
    </row>
    <row r="767" spans="1:27">
      <c r="A767" s="1"/>
      <c r="B767" s="43">
        <f t="shared" si="27"/>
        <v>569</v>
      </c>
      <c r="C767" s="43" t="e">
        <f t="shared" si="26"/>
        <v>#VALUE!</v>
      </c>
      <c r="D767" s="43"/>
      <c r="E767" s="43"/>
      <c r="F767" s="43"/>
      <c r="G767" s="1"/>
      <c r="H767" s="1"/>
      <c r="I767" s="1"/>
      <c r="J767" s="1"/>
      <c r="K767" s="1"/>
      <c r="L767" s="1"/>
      <c r="M767" s="1"/>
      <c r="N767" s="1"/>
      <c r="O767" s="1"/>
      <c r="P767" s="1"/>
      <c r="Q767" s="1"/>
      <c r="R767" s="1"/>
      <c r="S767" s="1"/>
      <c r="T767" s="1"/>
      <c r="U767" s="1"/>
      <c r="V767" s="1"/>
      <c r="W767" s="1"/>
      <c r="X767" s="1"/>
      <c r="Y767" s="1"/>
      <c r="Z767" s="1"/>
      <c r="AA767" s="1"/>
    </row>
    <row r="768" spans="1:27">
      <c r="A768" s="1"/>
      <c r="B768" s="43">
        <f t="shared" si="27"/>
        <v>571</v>
      </c>
      <c r="C768" s="43" t="e">
        <f t="shared" si="26"/>
        <v>#VALUE!</v>
      </c>
      <c r="D768" s="43"/>
      <c r="E768" s="43"/>
      <c r="F768" s="43"/>
      <c r="G768" s="1"/>
      <c r="H768" s="1"/>
      <c r="I768" s="1"/>
      <c r="J768" s="1"/>
      <c r="K768" s="1"/>
      <c r="L768" s="1"/>
      <c r="M768" s="1"/>
      <c r="N768" s="1"/>
      <c r="O768" s="1"/>
      <c r="P768" s="1"/>
      <c r="Q768" s="1"/>
      <c r="R768" s="1"/>
      <c r="S768" s="1"/>
      <c r="T768" s="1"/>
      <c r="U768" s="1"/>
      <c r="V768" s="1"/>
      <c r="W768" s="1"/>
      <c r="X768" s="1"/>
      <c r="Y768" s="1"/>
      <c r="Z768" s="1"/>
      <c r="AA768" s="1"/>
    </row>
    <row r="769" spans="1:27">
      <c r="A769" s="1"/>
      <c r="B769" s="43">
        <f t="shared" si="27"/>
        <v>573</v>
      </c>
      <c r="C769" s="43" t="e">
        <f t="shared" si="26"/>
        <v>#VALUE!</v>
      </c>
      <c r="D769" s="43"/>
      <c r="E769" s="43"/>
      <c r="F769" s="43"/>
      <c r="G769" s="1"/>
      <c r="H769" s="1"/>
      <c r="I769" s="1"/>
      <c r="J769" s="1"/>
      <c r="K769" s="1"/>
      <c r="L769" s="1"/>
      <c r="M769" s="1"/>
      <c r="N769" s="1"/>
      <c r="O769" s="1"/>
      <c r="P769" s="1"/>
      <c r="Q769" s="1"/>
      <c r="R769" s="1"/>
      <c r="S769" s="1"/>
      <c r="T769" s="1"/>
      <c r="U769" s="1"/>
      <c r="V769" s="1"/>
      <c r="W769" s="1"/>
      <c r="X769" s="1"/>
      <c r="Y769" s="1"/>
      <c r="Z769" s="1"/>
      <c r="AA769" s="1"/>
    </row>
    <row r="770" spans="1:27">
      <c r="A770" s="1"/>
      <c r="B770" s="43">
        <f t="shared" si="27"/>
        <v>575</v>
      </c>
      <c r="C770" s="43" t="e">
        <f t="shared" si="26"/>
        <v>#VALUE!</v>
      </c>
      <c r="D770" s="43"/>
      <c r="E770" s="43"/>
      <c r="F770" s="43"/>
      <c r="G770" s="1"/>
      <c r="H770" s="1"/>
      <c r="I770" s="1"/>
      <c r="J770" s="1"/>
      <c r="K770" s="1"/>
      <c r="L770" s="1"/>
      <c r="M770" s="1"/>
      <c r="N770" s="1"/>
      <c r="O770" s="1"/>
      <c r="P770" s="1"/>
      <c r="Q770" s="1"/>
      <c r="R770" s="1"/>
      <c r="S770" s="1"/>
      <c r="T770" s="1"/>
      <c r="U770" s="1"/>
      <c r="V770" s="1"/>
      <c r="W770" s="1"/>
      <c r="X770" s="1"/>
      <c r="Y770" s="1"/>
      <c r="Z770" s="1"/>
      <c r="AA770" s="1"/>
    </row>
    <row r="771" spans="1:27">
      <c r="A771" s="1"/>
      <c r="B771" s="43">
        <f t="shared" si="27"/>
        <v>577</v>
      </c>
      <c r="C771" s="43" t="e">
        <f t="shared" si="26"/>
        <v>#VALUE!</v>
      </c>
      <c r="D771" s="43"/>
      <c r="E771" s="43"/>
      <c r="F771" s="43"/>
      <c r="G771" s="1"/>
      <c r="H771" s="1"/>
      <c r="I771" s="1"/>
      <c r="J771" s="1"/>
      <c r="K771" s="1"/>
      <c r="L771" s="1"/>
      <c r="M771" s="1"/>
      <c r="N771" s="1"/>
      <c r="O771" s="1"/>
      <c r="P771" s="1"/>
      <c r="Q771" s="1"/>
      <c r="R771" s="1"/>
      <c r="S771" s="1"/>
      <c r="T771" s="1"/>
      <c r="U771" s="1"/>
      <c r="V771" s="1"/>
      <c r="W771" s="1"/>
      <c r="X771" s="1"/>
      <c r="Y771" s="1"/>
      <c r="Z771" s="1"/>
      <c r="AA771" s="1"/>
    </row>
    <row r="772" spans="1:27">
      <c r="A772" s="1"/>
      <c r="B772" s="43">
        <f t="shared" si="27"/>
        <v>579</v>
      </c>
      <c r="C772" s="43" t="e">
        <f t="shared" si="26"/>
        <v>#VALUE!</v>
      </c>
      <c r="D772" s="43"/>
      <c r="E772" s="43"/>
      <c r="F772" s="43"/>
      <c r="G772" s="1"/>
      <c r="H772" s="1"/>
      <c r="I772" s="1"/>
      <c r="J772" s="1"/>
      <c r="K772" s="1"/>
      <c r="L772" s="1"/>
      <c r="M772" s="1"/>
      <c r="N772" s="1"/>
      <c r="O772" s="1"/>
      <c r="P772" s="1"/>
      <c r="Q772" s="1"/>
      <c r="R772" s="1"/>
      <c r="S772" s="1"/>
      <c r="T772" s="1"/>
      <c r="U772" s="1"/>
      <c r="V772" s="1"/>
      <c r="W772" s="1"/>
      <c r="X772" s="1"/>
      <c r="Y772" s="1"/>
      <c r="Z772" s="1"/>
      <c r="AA772" s="1"/>
    </row>
    <row r="773" spans="1:27">
      <c r="A773" s="1"/>
      <c r="B773" s="43">
        <f t="shared" si="27"/>
        <v>581</v>
      </c>
      <c r="C773" s="43" t="e">
        <f t="shared" si="26"/>
        <v>#VALUE!</v>
      </c>
      <c r="D773" s="43"/>
      <c r="E773" s="43"/>
      <c r="F773" s="43"/>
      <c r="G773" s="1"/>
      <c r="H773" s="1"/>
      <c r="I773" s="1"/>
      <c r="J773" s="1"/>
      <c r="K773" s="1"/>
      <c r="L773" s="1"/>
      <c r="M773" s="1"/>
      <c r="N773" s="1"/>
      <c r="O773" s="1"/>
      <c r="P773" s="1"/>
      <c r="Q773" s="1"/>
      <c r="R773" s="1"/>
      <c r="S773" s="1"/>
      <c r="T773" s="1"/>
      <c r="U773" s="1"/>
      <c r="V773" s="1"/>
      <c r="W773" s="1"/>
      <c r="X773" s="1"/>
      <c r="Y773" s="1"/>
      <c r="Z773" s="1"/>
      <c r="AA773" s="1"/>
    </row>
    <row r="774" spans="1:27">
      <c r="A774" s="1"/>
      <c r="B774" s="43">
        <f t="shared" si="27"/>
        <v>583</v>
      </c>
      <c r="C774" s="43" t="e">
        <f t="shared" si="26"/>
        <v>#VALUE!</v>
      </c>
      <c r="D774" s="43"/>
      <c r="E774" s="43"/>
      <c r="F774" s="43"/>
      <c r="G774" s="1"/>
      <c r="H774" s="1"/>
      <c r="I774" s="1"/>
      <c r="J774" s="1"/>
      <c r="K774" s="1"/>
      <c r="L774" s="1"/>
      <c r="M774" s="1"/>
      <c r="N774" s="1"/>
      <c r="O774" s="1"/>
      <c r="P774" s="1"/>
      <c r="Q774" s="1"/>
      <c r="R774" s="1"/>
      <c r="S774" s="1"/>
      <c r="T774" s="1"/>
      <c r="U774" s="1"/>
      <c r="V774" s="1"/>
      <c r="W774" s="1"/>
      <c r="X774" s="1"/>
      <c r="Y774" s="1"/>
      <c r="Z774" s="1"/>
      <c r="AA774" s="1"/>
    </row>
    <row r="775" spans="1:27">
      <c r="A775" s="1"/>
      <c r="B775" s="43">
        <f t="shared" si="27"/>
        <v>585</v>
      </c>
      <c r="C775" s="43" t="e">
        <f t="shared" si="26"/>
        <v>#VALUE!</v>
      </c>
      <c r="D775" s="43"/>
      <c r="E775" s="43"/>
      <c r="F775" s="43"/>
      <c r="G775" s="1"/>
      <c r="H775" s="1"/>
      <c r="I775" s="1"/>
      <c r="J775" s="1"/>
      <c r="K775" s="1"/>
      <c r="L775" s="1"/>
      <c r="M775" s="1"/>
      <c r="N775" s="1"/>
      <c r="O775" s="1"/>
      <c r="P775" s="1"/>
      <c r="Q775" s="1"/>
      <c r="R775" s="1"/>
      <c r="S775" s="1"/>
      <c r="T775" s="1"/>
      <c r="U775" s="1"/>
      <c r="V775" s="1"/>
      <c r="W775" s="1"/>
      <c r="X775" s="1"/>
      <c r="Y775" s="1"/>
      <c r="Z775" s="1"/>
      <c r="AA775" s="1"/>
    </row>
    <row r="776" spans="1:27">
      <c r="A776" s="1"/>
      <c r="B776" s="43">
        <f t="shared" si="27"/>
        <v>587</v>
      </c>
      <c r="C776" s="43" t="e">
        <f t="shared" si="26"/>
        <v>#VALUE!</v>
      </c>
      <c r="D776" s="43"/>
      <c r="E776" s="43"/>
      <c r="F776" s="43"/>
      <c r="G776" s="1"/>
      <c r="H776" s="1"/>
      <c r="I776" s="1"/>
      <c r="J776" s="1"/>
      <c r="K776" s="1"/>
      <c r="L776" s="1"/>
      <c r="M776" s="1"/>
      <c r="N776" s="1"/>
      <c r="O776" s="1"/>
      <c r="P776" s="1"/>
      <c r="Q776" s="1"/>
      <c r="R776" s="1"/>
      <c r="S776" s="1"/>
      <c r="T776" s="1"/>
      <c r="U776" s="1"/>
      <c r="V776" s="1"/>
      <c r="W776" s="1"/>
      <c r="X776" s="1"/>
      <c r="Y776" s="1"/>
      <c r="Z776" s="1"/>
      <c r="AA776" s="1"/>
    </row>
    <row r="777" spans="1:27">
      <c r="A777" s="1"/>
      <c r="B777" s="43">
        <f t="shared" si="27"/>
        <v>589</v>
      </c>
      <c r="C777" s="43" t="e">
        <f t="shared" si="26"/>
        <v>#VALUE!</v>
      </c>
      <c r="D777" s="43"/>
      <c r="E777" s="43"/>
      <c r="F777" s="43"/>
      <c r="G777" s="1"/>
      <c r="H777" s="1"/>
      <c r="I777" s="1"/>
      <c r="J777" s="1"/>
      <c r="K777" s="1"/>
      <c r="L777" s="1"/>
      <c r="M777" s="1"/>
      <c r="N777" s="1"/>
      <c r="O777" s="1"/>
      <c r="P777" s="1"/>
      <c r="Q777" s="1"/>
      <c r="R777" s="1"/>
      <c r="S777" s="1"/>
      <c r="T777" s="1"/>
      <c r="U777" s="1"/>
      <c r="V777" s="1"/>
      <c r="W777" s="1"/>
      <c r="X777" s="1"/>
      <c r="Y777" s="1"/>
      <c r="Z777" s="1"/>
      <c r="AA777" s="1"/>
    </row>
    <row r="778" spans="1:27">
      <c r="A778" s="1"/>
      <c r="B778" s="43">
        <f t="shared" si="27"/>
        <v>591</v>
      </c>
      <c r="C778" s="43" t="e">
        <f t="shared" si="26"/>
        <v>#VALUE!</v>
      </c>
      <c r="D778" s="43"/>
      <c r="E778" s="43"/>
      <c r="F778" s="43"/>
      <c r="G778" s="1"/>
      <c r="H778" s="1"/>
      <c r="I778" s="1"/>
      <c r="J778" s="1"/>
      <c r="K778" s="1"/>
      <c r="L778" s="1"/>
      <c r="M778" s="1"/>
      <c r="N778" s="1"/>
      <c r="O778" s="1"/>
      <c r="P778" s="1"/>
      <c r="Q778" s="1"/>
      <c r="R778" s="1"/>
      <c r="S778" s="1"/>
      <c r="T778" s="1"/>
      <c r="U778" s="1"/>
      <c r="V778" s="1"/>
      <c r="W778" s="1"/>
      <c r="X778" s="1"/>
      <c r="Y778" s="1"/>
      <c r="Z778" s="1"/>
      <c r="AA778" s="1"/>
    </row>
    <row r="779" spans="1:27">
      <c r="A779" s="1"/>
      <c r="B779" s="43">
        <f t="shared" si="27"/>
        <v>593</v>
      </c>
      <c r="C779" s="43" t="e">
        <f t="shared" si="26"/>
        <v>#VALUE!</v>
      </c>
      <c r="D779" s="43"/>
      <c r="E779" s="43"/>
      <c r="F779" s="43"/>
      <c r="G779" s="1"/>
      <c r="H779" s="1"/>
      <c r="I779" s="1"/>
      <c r="J779" s="1"/>
      <c r="K779" s="1"/>
      <c r="L779" s="1"/>
      <c r="M779" s="1"/>
      <c r="N779" s="1"/>
      <c r="O779" s="1"/>
      <c r="P779" s="1"/>
      <c r="Q779" s="1"/>
      <c r="R779" s="1"/>
      <c r="S779" s="1"/>
      <c r="T779" s="1"/>
      <c r="U779" s="1"/>
      <c r="V779" s="1"/>
      <c r="W779" s="1"/>
      <c r="X779" s="1"/>
      <c r="Y779" s="1"/>
      <c r="Z779" s="1"/>
      <c r="AA779" s="1"/>
    </row>
    <row r="780" spans="1:27">
      <c r="A780" s="1"/>
      <c r="B780" s="43">
        <f t="shared" si="27"/>
        <v>595</v>
      </c>
      <c r="C780" s="43" t="e">
        <f t="shared" si="26"/>
        <v>#VALUE!</v>
      </c>
      <c r="D780" s="43"/>
      <c r="E780" s="43"/>
      <c r="F780" s="43"/>
      <c r="G780" s="1"/>
      <c r="H780" s="1"/>
      <c r="I780" s="1"/>
      <c r="J780" s="1"/>
      <c r="K780" s="1"/>
      <c r="L780" s="1"/>
      <c r="M780" s="1"/>
      <c r="N780" s="1"/>
      <c r="O780" s="1"/>
      <c r="P780" s="1"/>
      <c r="Q780" s="1"/>
      <c r="R780" s="1"/>
      <c r="S780" s="1"/>
      <c r="T780" s="1"/>
      <c r="U780" s="1"/>
      <c r="V780" s="1"/>
      <c r="W780" s="1"/>
      <c r="X780" s="1"/>
      <c r="Y780" s="1"/>
      <c r="Z780" s="1"/>
      <c r="AA780" s="1"/>
    </row>
    <row r="781" spans="1:27">
      <c r="A781" s="1"/>
      <c r="B781" s="43">
        <f t="shared" si="27"/>
        <v>597</v>
      </c>
      <c r="C781" s="43" t="e">
        <f t="shared" si="26"/>
        <v>#VALUE!</v>
      </c>
      <c r="D781" s="43"/>
      <c r="E781" s="43"/>
      <c r="F781" s="43"/>
      <c r="G781" s="1"/>
      <c r="H781" s="1"/>
      <c r="I781" s="1"/>
      <c r="J781" s="1"/>
      <c r="K781" s="1"/>
      <c r="L781" s="1"/>
      <c r="M781" s="1"/>
      <c r="N781" s="1"/>
      <c r="O781" s="1"/>
      <c r="P781" s="1"/>
      <c r="Q781" s="1"/>
      <c r="R781" s="1"/>
      <c r="S781" s="1"/>
      <c r="T781" s="1"/>
      <c r="U781" s="1"/>
      <c r="V781" s="1"/>
      <c r="W781" s="1"/>
      <c r="X781" s="1"/>
      <c r="Y781" s="1"/>
      <c r="Z781" s="1"/>
      <c r="AA781" s="1"/>
    </row>
    <row r="782" spans="1:27">
      <c r="A782" s="1"/>
      <c r="B782" s="43">
        <f t="shared" si="27"/>
        <v>599</v>
      </c>
      <c r="C782" s="43" t="e">
        <f t="shared" si="26"/>
        <v>#VALUE!</v>
      </c>
      <c r="D782" s="43"/>
      <c r="E782" s="43"/>
      <c r="F782" s="43"/>
      <c r="G782" s="1"/>
      <c r="H782" s="1"/>
      <c r="I782" s="1"/>
      <c r="J782" s="1"/>
      <c r="K782" s="1"/>
      <c r="L782" s="1"/>
      <c r="M782" s="1"/>
      <c r="N782" s="1"/>
      <c r="O782" s="1"/>
      <c r="P782" s="1"/>
      <c r="Q782" s="1"/>
      <c r="R782" s="1"/>
      <c r="S782" s="1"/>
      <c r="T782" s="1"/>
      <c r="U782" s="1"/>
      <c r="V782" s="1"/>
      <c r="W782" s="1"/>
      <c r="X782" s="1"/>
      <c r="Y782" s="1"/>
      <c r="Z782" s="1"/>
      <c r="AA782" s="1"/>
    </row>
    <row r="783" spans="1:27">
      <c r="A783" s="1"/>
      <c r="B783" s="43">
        <f t="shared" si="27"/>
        <v>601</v>
      </c>
      <c r="C783" s="43" t="e">
        <f t="shared" si="26"/>
        <v>#VALUE!</v>
      </c>
      <c r="D783" s="43"/>
      <c r="E783" s="43"/>
      <c r="F783" s="43"/>
      <c r="G783" s="1"/>
      <c r="H783" s="1"/>
      <c r="I783" s="1"/>
      <c r="J783" s="1"/>
      <c r="K783" s="1"/>
      <c r="L783" s="1"/>
      <c r="M783" s="1"/>
      <c r="N783" s="1"/>
      <c r="O783" s="1"/>
      <c r="P783" s="1"/>
      <c r="Q783" s="1"/>
      <c r="R783" s="1"/>
      <c r="S783" s="1"/>
      <c r="T783" s="1"/>
      <c r="U783" s="1"/>
      <c r="V783" s="1"/>
      <c r="W783" s="1"/>
      <c r="X783" s="1"/>
      <c r="Y783" s="1"/>
      <c r="Z783" s="1"/>
      <c r="AA783" s="1"/>
    </row>
    <row r="784" spans="1:27">
      <c r="A784" s="1"/>
      <c r="B784" s="43">
        <f t="shared" si="27"/>
        <v>603</v>
      </c>
      <c r="C784" s="43" t="e">
        <f t="shared" si="26"/>
        <v>#VALUE!</v>
      </c>
      <c r="D784" s="43"/>
      <c r="E784" s="43"/>
      <c r="F784" s="43"/>
      <c r="G784" s="1"/>
      <c r="H784" s="1"/>
      <c r="I784" s="1"/>
      <c r="J784" s="1"/>
      <c r="K784" s="1"/>
      <c r="L784" s="1"/>
      <c r="M784" s="1"/>
      <c r="N784" s="1"/>
      <c r="O784" s="1"/>
      <c r="P784" s="1"/>
      <c r="Q784" s="1"/>
      <c r="R784" s="1"/>
      <c r="S784" s="1"/>
      <c r="T784" s="1"/>
      <c r="U784" s="1"/>
      <c r="V784" s="1"/>
      <c r="W784" s="1"/>
      <c r="X784" s="1"/>
      <c r="Y784" s="1"/>
      <c r="Z784" s="1"/>
      <c r="AA784" s="1"/>
    </row>
    <row r="785" spans="1:27">
      <c r="A785" s="1"/>
      <c r="B785" s="43">
        <f t="shared" si="27"/>
        <v>605</v>
      </c>
      <c r="C785" s="43" t="e">
        <f t="shared" si="26"/>
        <v>#VALUE!</v>
      </c>
      <c r="D785" s="43"/>
      <c r="E785" s="43"/>
      <c r="F785" s="43"/>
      <c r="G785" s="1"/>
      <c r="H785" s="1"/>
      <c r="I785" s="1"/>
      <c r="J785" s="1"/>
      <c r="K785" s="1"/>
      <c r="L785" s="1"/>
      <c r="M785" s="1"/>
      <c r="N785" s="1"/>
      <c r="O785" s="1"/>
      <c r="P785" s="1"/>
      <c r="Q785" s="1"/>
      <c r="R785" s="1"/>
      <c r="S785" s="1"/>
      <c r="T785" s="1"/>
      <c r="U785" s="1"/>
      <c r="V785" s="1"/>
      <c r="W785" s="1"/>
      <c r="X785" s="1"/>
      <c r="Y785" s="1"/>
      <c r="Z785" s="1"/>
      <c r="AA785" s="1"/>
    </row>
    <row r="786" spans="1:27">
      <c r="A786" s="1"/>
      <c r="B786" s="43">
        <f t="shared" si="27"/>
        <v>607</v>
      </c>
      <c r="C786" s="43" t="e">
        <f t="shared" si="26"/>
        <v>#VALUE!</v>
      </c>
      <c r="D786" s="43"/>
      <c r="E786" s="43"/>
      <c r="F786" s="43"/>
      <c r="G786" s="1"/>
      <c r="H786" s="1"/>
      <c r="I786" s="1"/>
      <c r="J786" s="1"/>
      <c r="K786" s="1"/>
      <c r="L786" s="1"/>
      <c r="M786" s="1"/>
      <c r="N786" s="1"/>
      <c r="O786" s="1"/>
      <c r="P786" s="1"/>
      <c r="Q786" s="1"/>
      <c r="R786" s="1"/>
      <c r="S786" s="1"/>
      <c r="T786" s="1"/>
      <c r="U786" s="1"/>
      <c r="V786" s="1"/>
      <c r="W786" s="1"/>
      <c r="X786" s="1"/>
      <c r="Y786" s="1"/>
      <c r="Z786" s="1"/>
      <c r="AA786" s="1"/>
    </row>
    <row r="787" spans="1:27">
      <c r="A787" s="1"/>
      <c r="B787" s="43">
        <f t="shared" si="27"/>
        <v>609</v>
      </c>
      <c r="C787" s="43" t="e">
        <f t="shared" si="26"/>
        <v>#VALUE!</v>
      </c>
      <c r="D787" s="43"/>
      <c r="E787" s="43"/>
      <c r="F787" s="43"/>
      <c r="G787" s="1"/>
      <c r="H787" s="1"/>
      <c r="I787" s="1"/>
      <c r="J787" s="1"/>
      <c r="K787" s="1"/>
      <c r="L787" s="1"/>
      <c r="M787" s="1"/>
      <c r="N787" s="1"/>
      <c r="O787" s="1"/>
      <c r="P787" s="1"/>
      <c r="Q787" s="1"/>
      <c r="R787" s="1"/>
      <c r="S787" s="1"/>
      <c r="T787" s="1"/>
      <c r="U787" s="1"/>
      <c r="V787" s="1"/>
      <c r="W787" s="1"/>
      <c r="X787" s="1"/>
      <c r="Y787" s="1"/>
      <c r="Z787" s="1"/>
      <c r="AA787" s="1"/>
    </row>
    <row r="788" spans="1:27">
      <c r="A788" s="1"/>
      <c r="B788" s="43">
        <f t="shared" si="27"/>
        <v>611</v>
      </c>
      <c r="C788" s="43" t="e">
        <f t="shared" si="26"/>
        <v>#VALUE!</v>
      </c>
      <c r="D788" s="43"/>
      <c r="E788" s="43"/>
      <c r="F788" s="43"/>
      <c r="G788" s="1"/>
      <c r="H788" s="1"/>
      <c r="I788" s="1"/>
      <c r="J788" s="1"/>
      <c r="K788" s="1"/>
      <c r="L788" s="1"/>
      <c r="M788" s="1"/>
      <c r="N788" s="1"/>
      <c r="O788" s="1"/>
      <c r="P788" s="1"/>
      <c r="Q788" s="1"/>
      <c r="R788" s="1"/>
      <c r="S788" s="1"/>
      <c r="T788" s="1"/>
      <c r="U788" s="1"/>
      <c r="V788" s="1"/>
      <c r="W788" s="1"/>
      <c r="X788" s="1"/>
      <c r="Y788" s="1"/>
      <c r="Z788" s="1"/>
      <c r="AA788" s="1"/>
    </row>
    <row r="789" spans="1:27">
      <c r="A789" s="1"/>
      <c r="B789" s="43">
        <f t="shared" si="27"/>
        <v>613</v>
      </c>
      <c r="C789" s="43" t="e">
        <f t="shared" si="26"/>
        <v>#VALUE!</v>
      </c>
      <c r="D789" s="43"/>
      <c r="E789" s="43"/>
      <c r="F789" s="43"/>
      <c r="G789" s="1"/>
      <c r="H789" s="1"/>
      <c r="I789" s="1"/>
      <c r="J789" s="1"/>
      <c r="K789" s="1"/>
      <c r="L789" s="1"/>
      <c r="M789" s="1"/>
      <c r="N789" s="1"/>
      <c r="O789" s="1"/>
      <c r="P789" s="1"/>
      <c r="Q789" s="1"/>
      <c r="R789" s="1"/>
      <c r="S789" s="1"/>
      <c r="T789" s="1"/>
      <c r="U789" s="1"/>
      <c r="V789" s="1"/>
      <c r="W789" s="1"/>
      <c r="X789" s="1"/>
      <c r="Y789" s="1"/>
      <c r="Z789" s="1"/>
      <c r="AA789" s="1"/>
    </row>
    <row r="790" spans="1:27">
      <c r="A790" s="1"/>
      <c r="B790" s="43">
        <f t="shared" si="27"/>
        <v>615</v>
      </c>
      <c r="C790" s="43" t="e">
        <f t="shared" si="26"/>
        <v>#VALUE!</v>
      </c>
      <c r="D790" s="43"/>
      <c r="E790" s="43"/>
      <c r="F790" s="43"/>
      <c r="G790" s="1"/>
      <c r="H790" s="1"/>
      <c r="I790" s="1"/>
      <c r="J790" s="1"/>
      <c r="K790" s="1"/>
      <c r="L790" s="1"/>
      <c r="M790" s="1"/>
      <c r="N790" s="1"/>
      <c r="O790" s="1"/>
      <c r="P790" s="1"/>
      <c r="Q790" s="1"/>
      <c r="R790" s="1"/>
      <c r="S790" s="1"/>
      <c r="T790" s="1"/>
      <c r="U790" s="1"/>
      <c r="V790" s="1"/>
      <c r="W790" s="1"/>
      <c r="X790" s="1"/>
      <c r="Y790" s="1"/>
      <c r="Z790" s="1"/>
      <c r="AA790" s="1"/>
    </row>
    <row r="791" spans="1:27">
      <c r="A791" s="1"/>
      <c r="B791" s="43">
        <f t="shared" si="27"/>
        <v>617</v>
      </c>
      <c r="C791" s="43" t="e">
        <f t="shared" si="26"/>
        <v>#VALUE!</v>
      </c>
      <c r="D791" s="43"/>
      <c r="E791" s="43"/>
      <c r="F791" s="43"/>
      <c r="G791" s="1"/>
      <c r="H791" s="1"/>
      <c r="I791" s="1"/>
      <c r="J791" s="1"/>
      <c r="K791" s="1"/>
      <c r="L791" s="1"/>
      <c r="M791" s="1"/>
      <c r="N791" s="1"/>
      <c r="O791" s="1"/>
      <c r="P791" s="1"/>
      <c r="Q791" s="1"/>
      <c r="R791" s="1"/>
      <c r="S791" s="1"/>
      <c r="T791" s="1"/>
      <c r="U791" s="1"/>
      <c r="V791" s="1"/>
      <c r="W791" s="1"/>
      <c r="X791" s="1"/>
      <c r="Y791" s="1"/>
      <c r="Z791" s="1"/>
      <c r="AA791" s="1"/>
    </row>
    <row r="792" spans="1:27">
      <c r="A792" s="1"/>
      <c r="B792" s="43">
        <f t="shared" si="27"/>
        <v>619</v>
      </c>
      <c r="C792" s="43" t="e">
        <f t="shared" si="26"/>
        <v>#VALUE!</v>
      </c>
      <c r="D792" s="43"/>
      <c r="E792" s="43"/>
      <c r="F792" s="43"/>
      <c r="G792" s="1"/>
      <c r="H792" s="1"/>
      <c r="I792" s="1"/>
      <c r="J792" s="1"/>
      <c r="K792" s="1"/>
      <c r="L792" s="1"/>
      <c r="M792" s="1"/>
      <c r="N792" s="1"/>
      <c r="O792" s="1"/>
      <c r="P792" s="1"/>
      <c r="Q792" s="1"/>
      <c r="R792" s="1"/>
      <c r="S792" s="1"/>
      <c r="T792" s="1"/>
      <c r="U792" s="1"/>
      <c r="V792" s="1"/>
      <c r="W792" s="1"/>
      <c r="X792" s="1"/>
      <c r="Y792" s="1"/>
      <c r="Z792" s="1"/>
      <c r="AA792" s="1"/>
    </row>
    <row r="793" spans="1:27">
      <c r="A793" s="1"/>
      <c r="B793" s="43">
        <f t="shared" si="27"/>
        <v>621</v>
      </c>
      <c r="C793" s="43" t="e">
        <f t="shared" si="26"/>
        <v>#VALUE!</v>
      </c>
      <c r="D793" s="43"/>
      <c r="E793" s="43"/>
      <c r="F793" s="43"/>
      <c r="G793" s="1"/>
      <c r="H793" s="1"/>
      <c r="I793" s="1"/>
      <c r="J793" s="1"/>
      <c r="K793" s="1"/>
      <c r="L793" s="1"/>
      <c r="M793" s="1"/>
      <c r="N793" s="1"/>
      <c r="O793" s="1"/>
      <c r="P793" s="1"/>
      <c r="Q793" s="1"/>
      <c r="R793" s="1"/>
      <c r="S793" s="1"/>
      <c r="T793" s="1"/>
      <c r="U793" s="1"/>
      <c r="V793" s="1"/>
      <c r="W793" s="1"/>
      <c r="X793" s="1"/>
      <c r="Y793" s="1"/>
      <c r="Z793" s="1"/>
      <c r="AA793" s="1"/>
    </row>
    <row r="794" spans="1:27">
      <c r="A794" s="1"/>
      <c r="B794" s="43">
        <f t="shared" si="27"/>
        <v>623</v>
      </c>
      <c r="C794" s="43" t="e">
        <f t="shared" si="26"/>
        <v>#VALUE!</v>
      </c>
      <c r="D794" s="43"/>
      <c r="E794" s="43"/>
      <c r="F794" s="43"/>
      <c r="G794" s="1"/>
      <c r="H794" s="1"/>
      <c r="I794" s="1"/>
      <c r="J794" s="1"/>
      <c r="K794" s="1"/>
      <c r="L794" s="1"/>
      <c r="M794" s="1"/>
      <c r="N794" s="1"/>
      <c r="O794" s="1"/>
      <c r="P794" s="1"/>
      <c r="Q794" s="1"/>
      <c r="R794" s="1"/>
      <c r="S794" s="1"/>
      <c r="T794" s="1"/>
      <c r="U794" s="1"/>
      <c r="V794" s="1"/>
      <c r="W794" s="1"/>
      <c r="X794" s="1"/>
      <c r="Y794" s="1"/>
      <c r="Z794" s="1"/>
      <c r="AA794" s="1"/>
    </row>
    <row r="795" spans="1:27">
      <c r="A795" s="1"/>
      <c r="B795" s="43">
        <f t="shared" si="27"/>
        <v>625</v>
      </c>
      <c r="C795" s="43" t="e">
        <f t="shared" si="26"/>
        <v>#VALUE!</v>
      </c>
      <c r="D795" s="43"/>
      <c r="E795" s="43"/>
      <c r="F795" s="43"/>
      <c r="G795" s="1"/>
      <c r="H795" s="1"/>
      <c r="I795" s="1"/>
      <c r="J795" s="1"/>
      <c r="K795" s="1"/>
      <c r="L795" s="1"/>
      <c r="M795" s="1"/>
      <c r="N795" s="1"/>
      <c r="O795" s="1"/>
      <c r="P795" s="1"/>
      <c r="Q795" s="1"/>
      <c r="R795" s="1"/>
      <c r="S795" s="1"/>
      <c r="T795" s="1"/>
      <c r="U795" s="1"/>
      <c r="V795" s="1"/>
      <c r="W795" s="1"/>
      <c r="X795" s="1"/>
      <c r="Y795" s="1"/>
      <c r="Z795" s="1"/>
      <c r="AA795" s="1"/>
    </row>
    <row r="796" spans="1:27">
      <c r="A796" s="1"/>
      <c r="B796" s="43">
        <f t="shared" si="27"/>
        <v>627</v>
      </c>
      <c r="C796" s="43" t="e">
        <f t="shared" si="26"/>
        <v>#VALUE!</v>
      </c>
      <c r="D796" s="43"/>
      <c r="E796" s="43"/>
      <c r="F796" s="43"/>
      <c r="G796" s="1"/>
      <c r="H796" s="1"/>
      <c r="I796" s="1"/>
      <c r="J796" s="1"/>
      <c r="K796" s="1"/>
      <c r="L796" s="1"/>
      <c r="M796" s="1"/>
      <c r="N796" s="1"/>
      <c r="O796" s="1"/>
      <c r="P796" s="1"/>
      <c r="Q796" s="1"/>
      <c r="R796" s="1"/>
      <c r="S796" s="1"/>
      <c r="T796" s="1"/>
      <c r="U796" s="1"/>
      <c r="V796" s="1"/>
      <c r="W796" s="1"/>
      <c r="X796" s="1"/>
      <c r="Y796" s="1"/>
      <c r="Z796" s="1"/>
      <c r="AA796" s="1"/>
    </row>
    <row r="797" spans="1:27">
      <c r="A797" s="1"/>
      <c r="B797" s="43">
        <f t="shared" si="27"/>
        <v>629</v>
      </c>
      <c r="C797" s="43" t="e">
        <f t="shared" si="26"/>
        <v>#VALUE!</v>
      </c>
      <c r="D797" s="43"/>
      <c r="E797" s="43"/>
      <c r="F797" s="43"/>
      <c r="G797" s="1"/>
      <c r="H797" s="1"/>
      <c r="I797" s="1"/>
      <c r="J797" s="1"/>
      <c r="K797" s="1"/>
      <c r="L797" s="1"/>
      <c r="M797" s="1"/>
      <c r="N797" s="1"/>
      <c r="O797" s="1"/>
      <c r="P797" s="1"/>
      <c r="Q797" s="1"/>
      <c r="R797" s="1"/>
      <c r="S797" s="1"/>
      <c r="T797" s="1"/>
      <c r="U797" s="1"/>
      <c r="V797" s="1"/>
      <c r="W797" s="1"/>
      <c r="X797" s="1"/>
      <c r="Y797" s="1"/>
      <c r="Z797" s="1"/>
      <c r="AA797" s="1"/>
    </row>
    <row r="798" spans="1:27">
      <c r="A798" s="1"/>
      <c r="B798" s="43">
        <f t="shared" si="27"/>
        <v>631</v>
      </c>
      <c r="C798" s="43" t="e">
        <f t="shared" si="26"/>
        <v>#VALUE!</v>
      </c>
      <c r="D798" s="43"/>
      <c r="E798" s="43"/>
      <c r="F798" s="43"/>
      <c r="G798" s="1"/>
      <c r="H798" s="1"/>
      <c r="I798" s="1"/>
      <c r="J798" s="1"/>
      <c r="K798" s="1"/>
      <c r="L798" s="1"/>
      <c r="M798" s="1"/>
      <c r="N798" s="1"/>
      <c r="O798" s="1"/>
      <c r="P798" s="1"/>
      <c r="Q798" s="1"/>
      <c r="R798" s="1"/>
      <c r="S798" s="1"/>
      <c r="T798" s="1"/>
      <c r="U798" s="1"/>
      <c r="V798" s="1"/>
      <c r="W798" s="1"/>
      <c r="X798" s="1"/>
      <c r="Y798" s="1"/>
      <c r="Z798" s="1"/>
      <c r="AA798" s="1"/>
    </row>
    <row r="799" spans="1:27">
      <c r="A799" s="1"/>
      <c r="B799" s="43">
        <f t="shared" si="27"/>
        <v>633</v>
      </c>
      <c r="C799" s="43" t="e">
        <f t="shared" si="26"/>
        <v>#VALUE!</v>
      </c>
      <c r="D799" s="43"/>
      <c r="E799" s="43"/>
      <c r="F799" s="43"/>
      <c r="G799" s="1"/>
      <c r="H799" s="1"/>
      <c r="I799" s="1"/>
      <c r="J799" s="1"/>
      <c r="K799" s="1"/>
      <c r="L799" s="1"/>
      <c r="M799" s="1"/>
      <c r="N799" s="1"/>
      <c r="O799" s="1"/>
      <c r="P799" s="1"/>
      <c r="Q799" s="1"/>
      <c r="R799" s="1"/>
      <c r="S799" s="1"/>
      <c r="T799" s="1"/>
      <c r="U799" s="1"/>
      <c r="V799" s="1"/>
      <c r="W799" s="1"/>
      <c r="X799" s="1"/>
      <c r="Y799" s="1"/>
      <c r="Z799" s="1"/>
      <c r="AA799" s="1"/>
    </row>
    <row r="800" spans="1:27">
      <c r="A800" s="1"/>
      <c r="B800" s="43">
        <f t="shared" si="27"/>
        <v>635</v>
      </c>
      <c r="C800" s="43" t="e">
        <f t="shared" si="26"/>
        <v>#VALUE!</v>
      </c>
      <c r="D800" s="43"/>
      <c r="E800" s="43"/>
      <c r="F800" s="43"/>
      <c r="G800" s="1"/>
      <c r="H800" s="1"/>
      <c r="I800" s="1"/>
      <c r="J800" s="1"/>
      <c r="K800" s="1"/>
      <c r="L800" s="1"/>
      <c r="M800" s="1"/>
      <c r="N800" s="1"/>
      <c r="O800" s="1"/>
      <c r="P800" s="1"/>
      <c r="Q800" s="1"/>
      <c r="R800" s="1"/>
      <c r="S800" s="1"/>
      <c r="T800" s="1"/>
      <c r="U800" s="1"/>
      <c r="V800" s="1"/>
      <c r="W800" s="1"/>
      <c r="X800" s="1"/>
      <c r="Y800" s="1"/>
      <c r="Z800" s="1"/>
      <c r="AA800" s="1"/>
    </row>
    <row r="801" spans="1:27">
      <c r="A801" s="1"/>
      <c r="B801" s="43">
        <f t="shared" si="27"/>
        <v>637</v>
      </c>
      <c r="C801" s="43" t="e">
        <f t="shared" si="26"/>
        <v>#VALUE!</v>
      </c>
      <c r="D801" s="43"/>
      <c r="E801" s="43"/>
      <c r="F801" s="43"/>
      <c r="G801" s="1"/>
      <c r="H801" s="1"/>
      <c r="I801" s="1"/>
      <c r="J801" s="1"/>
      <c r="K801" s="1"/>
      <c r="L801" s="1"/>
      <c r="M801" s="1"/>
      <c r="N801" s="1"/>
      <c r="O801" s="1"/>
      <c r="P801" s="1"/>
      <c r="Q801" s="1"/>
      <c r="R801" s="1"/>
      <c r="S801" s="1"/>
      <c r="T801" s="1"/>
      <c r="U801" s="1"/>
      <c r="V801" s="1"/>
      <c r="W801" s="1"/>
      <c r="X801" s="1"/>
      <c r="Y801" s="1"/>
      <c r="Z801" s="1"/>
      <c r="AA801" s="1"/>
    </row>
    <row r="802" spans="1:27">
      <c r="A802" s="1"/>
      <c r="B802" s="43">
        <f t="shared" si="27"/>
        <v>639</v>
      </c>
      <c r="C802" s="43" t="e">
        <f t="shared" si="26"/>
        <v>#VALUE!</v>
      </c>
      <c r="D802" s="43"/>
      <c r="E802" s="43"/>
      <c r="F802" s="43"/>
      <c r="G802" s="1"/>
      <c r="H802" s="1"/>
      <c r="I802" s="1"/>
      <c r="J802" s="1"/>
      <c r="K802" s="1"/>
      <c r="L802" s="1"/>
      <c r="M802" s="1"/>
      <c r="N802" s="1"/>
      <c r="O802" s="1"/>
      <c r="P802" s="1"/>
      <c r="Q802" s="1"/>
      <c r="R802" s="1"/>
      <c r="S802" s="1"/>
      <c r="T802" s="1"/>
      <c r="U802" s="1"/>
      <c r="V802" s="1"/>
      <c r="W802" s="1"/>
      <c r="X802" s="1"/>
      <c r="Y802" s="1"/>
      <c r="Z802" s="1"/>
      <c r="AA802" s="1"/>
    </row>
    <row r="803" spans="1:27">
      <c r="A803" s="1"/>
      <c r="B803" s="43">
        <f t="shared" si="27"/>
        <v>641</v>
      </c>
      <c r="C803" s="43" t="e">
        <f t="shared" si="26"/>
        <v>#VALUE!</v>
      </c>
      <c r="D803" s="43"/>
      <c r="E803" s="43"/>
      <c r="F803" s="43"/>
      <c r="G803" s="1"/>
      <c r="H803" s="1"/>
      <c r="I803" s="1"/>
      <c r="J803" s="1"/>
      <c r="K803" s="1"/>
      <c r="L803" s="1"/>
      <c r="M803" s="1"/>
      <c r="N803" s="1"/>
      <c r="O803" s="1"/>
      <c r="P803" s="1"/>
      <c r="Q803" s="1"/>
      <c r="R803" s="1"/>
      <c r="S803" s="1"/>
      <c r="T803" s="1"/>
      <c r="U803" s="1"/>
      <c r="V803" s="1"/>
      <c r="W803" s="1"/>
      <c r="X803" s="1"/>
      <c r="Y803" s="1"/>
      <c r="Z803" s="1"/>
      <c r="AA803" s="1"/>
    </row>
    <row r="804" spans="1:27">
      <c r="A804" s="1"/>
      <c r="B804" s="43">
        <f t="shared" si="27"/>
        <v>643</v>
      </c>
      <c r="C804" s="43" t="e">
        <f t="shared" si="26"/>
        <v>#VALUE!</v>
      </c>
      <c r="D804" s="43"/>
      <c r="E804" s="43"/>
      <c r="F804" s="43"/>
      <c r="G804" s="1"/>
      <c r="H804" s="1"/>
      <c r="I804" s="1"/>
      <c r="J804" s="1"/>
      <c r="K804" s="1"/>
      <c r="L804" s="1"/>
      <c r="M804" s="1"/>
      <c r="N804" s="1"/>
      <c r="O804" s="1"/>
      <c r="P804" s="1"/>
      <c r="Q804" s="1"/>
      <c r="R804" s="1"/>
      <c r="S804" s="1"/>
      <c r="T804" s="1"/>
      <c r="U804" s="1"/>
      <c r="V804" s="1"/>
      <c r="W804" s="1"/>
      <c r="X804" s="1"/>
      <c r="Y804" s="1"/>
      <c r="Z804" s="1"/>
      <c r="AA804" s="1"/>
    </row>
    <row r="805" spans="1:27">
      <c r="A805" s="1"/>
      <c r="B805" s="43">
        <f t="shared" si="27"/>
        <v>645</v>
      </c>
      <c r="C805" s="43" t="e">
        <f t="shared" si="26"/>
        <v>#VALUE!</v>
      </c>
      <c r="D805" s="43"/>
      <c r="E805" s="43"/>
      <c r="F805" s="43"/>
      <c r="G805" s="1"/>
      <c r="H805" s="1"/>
      <c r="I805" s="1"/>
      <c r="J805" s="1"/>
      <c r="K805" s="1"/>
      <c r="L805" s="1"/>
      <c r="M805" s="1"/>
      <c r="N805" s="1"/>
      <c r="O805" s="1"/>
      <c r="P805" s="1"/>
      <c r="Q805" s="1"/>
      <c r="R805" s="1"/>
      <c r="S805" s="1"/>
      <c r="T805" s="1"/>
      <c r="U805" s="1"/>
      <c r="V805" s="1"/>
      <c r="W805" s="1"/>
      <c r="X805" s="1"/>
      <c r="Y805" s="1"/>
      <c r="Z805" s="1"/>
      <c r="AA805" s="1"/>
    </row>
    <row r="806" spans="1:27">
      <c r="A806" s="1"/>
      <c r="B806" s="43">
        <f t="shared" si="27"/>
        <v>647</v>
      </c>
      <c r="C806" s="43" t="e">
        <f t="shared" si="26"/>
        <v>#VALUE!</v>
      </c>
      <c r="D806" s="43"/>
      <c r="E806" s="43"/>
      <c r="F806" s="43"/>
      <c r="G806" s="1"/>
      <c r="H806" s="1"/>
      <c r="I806" s="1"/>
      <c r="J806" s="1"/>
      <c r="K806" s="1"/>
      <c r="L806" s="1"/>
      <c r="M806" s="1"/>
      <c r="N806" s="1"/>
      <c r="O806" s="1"/>
      <c r="P806" s="1"/>
      <c r="Q806" s="1"/>
      <c r="R806" s="1"/>
      <c r="S806" s="1"/>
      <c r="T806" s="1"/>
      <c r="U806" s="1"/>
      <c r="V806" s="1"/>
      <c r="W806" s="1"/>
      <c r="X806" s="1"/>
      <c r="Y806" s="1"/>
      <c r="Z806" s="1"/>
      <c r="AA806" s="1"/>
    </row>
    <row r="807" spans="1:27">
      <c r="A807" s="1"/>
      <c r="B807" s="43">
        <f t="shared" si="27"/>
        <v>649</v>
      </c>
      <c r="C807" s="43" t="e">
        <f t="shared" si="26"/>
        <v>#VALUE!</v>
      </c>
      <c r="D807" s="43"/>
      <c r="E807" s="43"/>
      <c r="F807" s="43"/>
      <c r="G807" s="1"/>
      <c r="H807" s="1"/>
      <c r="I807" s="1"/>
      <c r="J807" s="1"/>
      <c r="K807" s="1"/>
      <c r="L807" s="1"/>
      <c r="M807" s="1"/>
      <c r="N807" s="1"/>
      <c r="O807" s="1"/>
      <c r="P807" s="1"/>
      <c r="Q807" s="1"/>
      <c r="R807" s="1"/>
      <c r="S807" s="1"/>
      <c r="T807" s="1"/>
      <c r="U807" s="1"/>
      <c r="V807" s="1"/>
      <c r="W807" s="1"/>
      <c r="X807" s="1"/>
      <c r="Y807" s="1"/>
      <c r="Z807" s="1"/>
      <c r="AA807" s="1"/>
    </row>
    <row r="808" spans="1:27">
      <c r="A808" s="1"/>
      <c r="B808" s="43">
        <f t="shared" si="27"/>
        <v>651</v>
      </c>
      <c r="C808" s="43" t="e">
        <f t="shared" si="26"/>
        <v>#VALUE!</v>
      </c>
      <c r="D808" s="43"/>
      <c r="E808" s="43"/>
      <c r="F808" s="43"/>
      <c r="G808" s="1"/>
      <c r="H808" s="1"/>
      <c r="I808" s="1"/>
      <c r="J808" s="1"/>
      <c r="K808" s="1"/>
      <c r="L808" s="1"/>
      <c r="M808" s="1"/>
      <c r="N808" s="1"/>
      <c r="O808" s="1"/>
      <c r="P808" s="1"/>
      <c r="Q808" s="1"/>
      <c r="R808" s="1"/>
      <c r="S808" s="1"/>
      <c r="T808" s="1"/>
      <c r="U808" s="1"/>
      <c r="V808" s="1"/>
      <c r="W808" s="1"/>
      <c r="X808" s="1"/>
      <c r="Y808" s="1"/>
      <c r="Z808" s="1"/>
      <c r="AA808" s="1"/>
    </row>
    <row r="809" spans="1:27">
      <c r="A809" s="1"/>
      <c r="B809" s="43">
        <f t="shared" si="27"/>
        <v>653</v>
      </c>
      <c r="C809" s="43" t="e">
        <f t="shared" si="26"/>
        <v>#VALUE!</v>
      </c>
      <c r="D809" s="43"/>
      <c r="E809" s="43"/>
      <c r="F809" s="43"/>
      <c r="G809" s="1"/>
      <c r="H809" s="1"/>
      <c r="I809" s="1"/>
      <c r="J809" s="1"/>
      <c r="K809" s="1"/>
      <c r="L809" s="1"/>
      <c r="M809" s="1"/>
      <c r="N809" s="1"/>
      <c r="O809" s="1"/>
      <c r="P809" s="1"/>
      <c r="Q809" s="1"/>
      <c r="R809" s="1"/>
      <c r="S809" s="1"/>
      <c r="T809" s="1"/>
      <c r="U809" s="1"/>
      <c r="V809" s="1"/>
      <c r="W809" s="1"/>
      <c r="X809" s="1"/>
      <c r="Y809" s="1"/>
      <c r="Z809" s="1"/>
      <c r="AA809" s="1"/>
    </row>
    <row r="810" spans="1:27">
      <c r="B810" s="43">
        <f t="shared" si="27"/>
        <v>655</v>
      </c>
      <c r="C810" s="43" t="e">
        <f t="shared" si="26"/>
        <v>#VALUE!</v>
      </c>
      <c r="D810" s="151"/>
      <c r="E810" s="151"/>
      <c r="F810" s="151"/>
    </row>
    <row r="811" spans="1:27">
      <c r="B811" s="43">
        <f t="shared" si="27"/>
        <v>657</v>
      </c>
      <c r="C811" s="43" t="e">
        <f t="shared" si="26"/>
        <v>#VALUE!</v>
      </c>
      <c r="D811" s="151"/>
      <c r="E811" s="151"/>
      <c r="F811" s="151"/>
    </row>
    <row r="812" spans="1:27">
      <c r="B812" s="43">
        <f t="shared" si="27"/>
        <v>659</v>
      </c>
      <c r="C812" s="43" t="e">
        <f t="shared" si="26"/>
        <v>#VALUE!</v>
      </c>
      <c r="D812" s="151"/>
      <c r="E812" s="151"/>
      <c r="F812" s="151"/>
    </row>
    <row r="813" spans="1:27">
      <c r="B813" s="43">
        <f t="shared" si="27"/>
        <v>661</v>
      </c>
      <c r="C813" s="43" t="e">
        <f t="shared" si="26"/>
        <v>#VALUE!</v>
      </c>
      <c r="D813" s="151"/>
      <c r="E813" s="151"/>
      <c r="F813" s="151"/>
    </row>
    <row r="814" spans="1:27">
      <c r="B814" s="43">
        <f t="shared" si="27"/>
        <v>663</v>
      </c>
      <c r="C814" s="43" t="e">
        <f t="shared" si="26"/>
        <v>#VALUE!</v>
      </c>
      <c r="D814" s="151"/>
      <c r="E814" s="151"/>
      <c r="F814" s="151"/>
    </row>
    <row r="815" spans="1:27">
      <c r="B815" s="43">
        <f t="shared" si="27"/>
        <v>665</v>
      </c>
      <c r="C815" s="43" t="e">
        <f t="shared" si="26"/>
        <v>#VALUE!</v>
      </c>
      <c r="D815" s="151"/>
      <c r="E815" s="151"/>
      <c r="F815" s="151"/>
    </row>
    <row r="816" spans="1:27">
      <c r="B816" s="43">
        <f t="shared" si="27"/>
        <v>667</v>
      </c>
      <c r="C816" s="43" t="e">
        <f t="shared" si="26"/>
        <v>#VALUE!</v>
      </c>
      <c r="D816" s="151"/>
      <c r="E816" s="151"/>
      <c r="F816" s="151"/>
    </row>
    <row r="817" spans="2:6">
      <c r="B817" s="43">
        <f t="shared" si="27"/>
        <v>669</v>
      </c>
      <c r="C817" s="43" t="e">
        <f t="shared" si="26"/>
        <v>#VALUE!</v>
      </c>
      <c r="D817" s="151"/>
      <c r="E817" s="151"/>
      <c r="F817" s="151"/>
    </row>
    <row r="818" spans="2:6">
      <c r="B818" s="43">
        <f t="shared" si="27"/>
        <v>671</v>
      </c>
      <c r="C818" s="43" t="e">
        <f t="shared" si="26"/>
        <v>#VALUE!</v>
      </c>
      <c r="D818" s="151"/>
      <c r="E818" s="151"/>
      <c r="F818" s="151"/>
    </row>
    <row r="819" spans="2:6">
      <c r="B819" s="43">
        <f t="shared" si="27"/>
        <v>673</v>
      </c>
      <c r="C819" s="43" t="e">
        <f t="shared" si="26"/>
        <v>#VALUE!</v>
      </c>
      <c r="D819" s="151"/>
      <c r="E819" s="151"/>
      <c r="F819" s="151"/>
    </row>
    <row r="820" spans="2:6">
      <c r="B820" s="43">
        <f t="shared" si="27"/>
        <v>675</v>
      </c>
      <c r="C820" s="43" t="e">
        <f t="shared" ref="C820:C883" si="28">CHAR(HEX2DEC(MID($H$1,B820,2)))</f>
        <v>#VALUE!</v>
      </c>
      <c r="D820" s="151"/>
      <c r="E820" s="151"/>
      <c r="F820" s="151"/>
    </row>
    <row r="821" spans="2:6">
      <c r="B821" s="43">
        <f t="shared" si="27"/>
        <v>677</v>
      </c>
      <c r="C821" s="43" t="e">
        <f t="shared" si="28"/>
        <v>#VALUE!</v>
      </c>
      <c r="D821" s="151"/>
      <c r="E821" s="151"/>
      <c r="F821" s="151"/>
    </row>
    <row r="822" spans="2:6">
      <c r="B822" s="43">
        <f t="shared" ref="B822:B885" si="29">B821+2</f>
        <v>679</v>
      </c>
      <c r="C822" s="43" t="e">
        <f t="shared" si="28"/>
        <v>#VALUE!</v>
      </c>
      <c r="D822" s="151"/>
      <c r="E822" s="151"/>
      <c r="F822" s="151"/>
    </row>
    <row r="823" spans="2:6">
      <c r="B823" s="43">
        <f t="shared" si="29"/>
        <v>681</v>
      </c>
      <c r="C823" s="43" t="e">
        <f t="shared" si="28"/>
        <v>#VALUE!</v>
      </c>
      <c r="D823" s="151"/>
      <c r="E823" s="151"/>
      <c r="F823" s="151"/>
    </row>
    <row r="824" spans="2:6">
      <c r="B824" s="43">
        <f t="shared" si="29"/>
        <v>683</v>
      </c>
      <c r="C824" s="43" t="e">
        <f t="shared" si="28"/>
        <v>#VALUE!</v>
      </c>
      <c r="D824" s="151"/>
      <c r="E824" s="151"/>
      <c r="F824" s="151"/>
    </row>
    <row r="825" spans="2:6">
      <c r="B825" s="43">
        <f t="shared" si="29"/>
        <v>685</v>
      </c>
      <c r="C825" s="43" t="e">
        <f t="shared" si="28"/>
        <v>#VALUE!</v>
      </c>
      <c r="D825" s="151"/>
      <c r="E825" s="151"/>
      <c r="F825" s="151"/>
    </row>
    <row r="826" spans="2:6">
      <c r="B826" s="43">
        <f t="shared" si="29"/>
        <v>687</v>
      </c>
      <c r="C826" s="43" t="e">
        <f t="shared" si="28"/>
        <v>#VALUE!</v>
      </c>
      <c r="D826" s="151"/>
      <c r="E826" s="151"/>
      <c r="F826" s="151"/>
    </row>
    <row r="827" spans="2:6">
      <c r="B827" s="43">
        <f t="shared" si="29"/>
        <v>689</v>
      </c>
      <c r="C827" s="43" t="e">
        <f t="shared" si="28"/>
        <v>#VALUE!</v>
      </c>
      <c r="D827" s="151"/>
      <c r="E827" s="151"/>
      <c r="F827" s="151"/>
    </row>
    <row r="828" spans="2:6">
      <c r="B828" s="43">
        <f t="shared" si="29"/>
        <v>691</v>
      </c>
      <c r="C828" s="43" t="e">
        <f t="shared" si="28"/>
        <v>#VALUE!</v>
      </c>
      <c r="D828" s="151"/>
      <c r="E828" s="151"/>
      <c r="F828" s="151"/>
    </row>
    <row r="829" spans="2:6">
      <c r="B829" s="43">
        <f t="shared" si="29"/>
        <v>693</v>
      </c>
      <c r="C829" s="43" t="e">
        <f t="shared" si="28"/>
        <v>#VALUE!</v>
      </c>
      <c r="D829" s="151"/>
      <c r="E829" s="151"/>
      <c r="F829" s="151"/>
    </row>
    <row r="830" spans="2:6">
      <c r="B830" s="43">
        <f t="shared" si="29"/>
        <v>695</v>
      </c>
      <c r="C830" s="43" t="e">
        <f t="shared" si="28"/>
        <v>#VALUE!</v>
      </c>
      <c r="D830" s="151"/>
      <c r="E830" s="151"/>
      <c r="F830" s="151"/>
    </row>
    <row r="831" spans="2:6">
      <c r="B831" s="43">
        <f t="shared" si="29"/>
        <v>697</v>
      </c>
      <c r="C831" s="43" t="e">
        <f t="shared" si="28"/>
        <v>#VALUE!</v>
      </c>
      <c r="D831" s="151"/>
      <c r="E831" s="151"/>
      <c r="F831" s="151"/>
    </row>
    <row r="832" spans="2:6">
      <c r="B832" s="43">
        <f t="shared" si="29"/>
        <v>699</v>
      </c>
      <c r="C832" s="43" t="e">
        <f t="shared" si="28"/>
        <v>#VALUE!</v>
      </c>
      <c r="D832" s="151"/>
      <c r="E832" s="151"/>
      <c r="F832" s="151"/>
    </row>
    <row r="833" spans="2:6">
      <c r="B833" s="43">
        <f t="shared" si="29"/>
        <v>701</v>
      </c>
      <c r="C833" s="43" t="e">
        <f t="shared" si="28"/>
        <v>#VALUE!</v>
      </c>
      <c r="D833" s="151"/>
      <c r="E833" s="151"/>
      <c r="F833" s="151"/>
    </row>
    <row r="834" spans="2:6">
      <c r="B834" s="43">
        <f t="shared" si="29"/>
        <v>703</v>
      </c>
      <c r="C834" s="43" t="e">
        <f t="shared" si="28"/>
        <v>#VALUE!</v>
      </c>
      <c r="D834" s="151"/>
      <c r="E834" s="151"/>
      <c r="F834" s="151"/>
    </row>
    <row r="835" spans="2:6">
      <c r="B835" s="43">
        <f t="shared" si="29"/>
        <v>705</v>
      </c>
      <c r="C835" s="43" t="e">
        <f t="shared" si="28"/>
        <v>#VALUE!</v>
      </c>
      <c r="D835" s="151"/>
      <c r="E835" s="151"/>
      <c r="F835" s="151"/>
    </row>
    <row r="836" spans="2:6">
      <c r="B836" s="43">
        <f t="shared" si="29"/>
        <v>707</v>
      </c>
      <c r="C836" s="43" t="e">
        <f t="shared" si="28"/>
        <v>#VALUE!</v>
      </c>
      <c r="D836" s="151"/>
      <c r="E836" s="151"/>
      <c r="F836" s="151"/>
    </row>
    <row r="837" spans="2:6">
      <c r="B837" s="43">
        <f t="shared" si="29"/>
        <v>709</v>
      </c>
      <c r="C837" s="43" t="e">
        <f t="shared" si="28"/>
        <v>#VALUE!</v>
      </c>
      <c r="D837" s="151"/>
      <c r="E837" s="151"/>
      <c r="F837" s="151"/>
    </row>
    <row r="838" spans="2:6">
      <c r="B838" s="43">
        <f t="shared" si="29"/>
        <v>711</v>
      </c>
      <c r="C838" s="43" t="e">
        <f t="shared" si="28"/>
        <v>#VALUE!</v>
      </c>
      <c r="D838" s="151"/>
      <c r="E838" s="151"/>
      <c r="F838" s="151"/>
    </row>
    <row r="839" spans="2:6">
      <c r="B839" s="43">
        <f t="shared" si="29"/>
        <v>713</v>
      </c>
      <c r="C839" s="43" t="e">
        <f t="shared" si="28"/>
        <v>#VALUE!</v>
      </c>
      <c r="D839" s="151"/>
      <c r="E839" s="151"/>
      <c r="F839" s="151"/>
    </row>
    <row r="840" spans="2:6">
      <c r="B840" s="43">
        <f t="shared" si="29"/>
        <v>715</v>
      </c>
      <c r="C840" s="43" t="e">
        <f t="shared" si="28"/>
        <v>#VALUE!</v>
      </c>
      <c r="D840" s="151"/>
      <c r="E840" s="151"/>
      <c r="F840" s="151"/>
    </row>
    <row r="841" spans="2:6">
      <c r="B841" s="43">
        <f t="shared" si="29"/>
        <v>717</v>
      </c>
      <c r="C841" s="43" t="e">
        <f t="shared" si="28"/>
        <v>#VALUE!</v>
      </c>
      <c r="D841" s="151"/>
      <c r="E841" s="151"/>
      <c r="F841" s="151"/>
    </row>
    <row r="842" spans="2:6">
      <c r="B842" s="43">
        <f t="shared" si="29"/>
        <v>719</v>
      </c>
      <c r="C842" s="43" t="e">
        <f t="shared" si="28"/>
        <v>#VALUE!</v>
      </c>
      <c r="D842" s="151"/>
      <c r="E842" s="151"/>
      <c r="F842" s="151"/>
    </row>
    <row r="843" spans="2:6">
      <c r="B843" s="43">
        <f t="shared" si="29"/>
        <v>721</v>
      </c>
      <c r="C843" s="43" t="e">
        <f t="shared" si="28"/>
        <v>#VALUE!</v>
      </c>
      <c r="D843" s="151"/>
      <c r="E843" s="151"/>
      <c r="F843" s="151"/>
    </row>
    <row r="844" spans="2:6">
      <c r="B844" s="43">
        <f t="shared" si="29"/>
        <v>723</v>
      </c>
      <c r="C844" s="43" t="e">
        <f t="shared" si="28"/>
        <v>#VALUE!</v>
      </c>
      <c r="D844" s="151"/>
      <c r="E844" s="151"/>
      <c r="F844" s="151"/>
    </row>
    <row r="845" spans="2:6">
      <c r="B845" s="43">
        <f t="shared" si="29"/>
        <v>725</v>
      </c>
      <c r="C845" s="43" t="e">
        <f t="shared" si="28"/>
        <v>#VALUE!</v>
      </c>
      <c r="D845" s="151"/>
      <c r="E845" s="151"/>
      <c r="F845" s="151"/>
    </row>
    <row r="846" spans="2:6">
      <c r="B846" s="43">
        <f t="shared" si="29"/>
        <v>727</v>
      </c>
      <c r="C846" s="43" t="e">
        <f t="shared" si="28"/>
        <v>#VALUE!</v>
      </c>
      <c r="D846" s="151"/>
      <c r="E846" s="151"/>
      <c r="F846" s="151"/>
    </row>
    <row r="847" spans="2:6">
      <c r="B847" s="43">
        <f t="shared" si="29"/>
        <v>729</v>
      </c>
      <c r="C847" s="43" t="e">
        <f t="shared" si="28"/>
        <v>#VALUE!</v>
      </c>
      <c r="D847" s="151"/>
      <c r="E847" s="151"/>
      <c r="F847" s="151"/>
    </row>
    <row r="848" spans="2:6">
      <c r="B848" s="43">
        <f t="shared" si="29"/>
        <v>731</v>
      </c>
      <c r="C848" s="43" t="e">
        <f t="shared" si="28"/>
        <v>#VALUE!</v>
      </c>
      <c r="D848" s="151"/>
      <c r="E848" s="151"/>
      <c r="F848" s="151"/>
    </row>
    <row r="849" spans="2:6">
      <c r="B849" s="43">
        <f t="shared" si="29"/>
        <v>733</v>
      </c>
      <c r="C849" s="43" t="e">
        <f t="shared" si="28"/>
        <v>#VALUE!</v>
      </c>
      <c r="D849" s="151"/>
      <c r="E849" s="151"/>
      <c r="F849" s="151"/>
    </row>
    <row r="850" spans="2:6">
      <c r="B850" s="43">
        <f t="shared" si="29"/>
        <v>735</v>
      </c>
      <c r="C850" s="43" t="e">
        <f t="shared" si="28"/>
        <v>#VALUE!</v>
      </c>
      <c r="D850" s="151"/>
      <c r="E850" s="151"/>
      <c r="F850" s="151"/>
    </row>
    <row r="851" spans="2:6">
      <c r="B851" s="43">
        <f t="shared" si="29"/>
        <v>737</v>
      </c>
      <c r="C851" s="43" t="e">
        <f t="shared" si="28"/>
        <v>#VALUE!</v>
      </c>
      <c r="D851" s="151"/>
      <c r="E851" s="151"/>
      <c r="F851" s="151"/>
    </row>
    <row r="852" spans="2:6">
      <c r="B852" s="43">
        <f t="shared" si="29"/>
        <v>739</v>
      </c>
      <c r="C852" s="43" t="e">
        <f t="shared" si="28"/>
        <v>#VALUE!</v>
      </c>
      <c r="D852" s="151"/>
      <c r="E852" s="151"/>
      <c r="F852" s="151"/>
    </row>
    <row r="853" spans="2:6">
      <c r="B853" s="43">
        <f t="shared" si="29"/>
        <v>741</v>
      </c>
      <c r="C853" s="43" t="e">
        <f t="shared" si="28"/>
        <v>#VALUE!</v>
      </c>
      <c r="D853" s="151"/>
      <c r="E853" s="151"/>
      <c r="F853" s="151"/>
    </row>
    <row r="854" spans="2:6">
      <c r="B854" s="43">
        <f t="shared" si="29"/>
        <v>743</v>
      </c>
      <c r="C854" s="43" t="e">
        <f t="shared" si="28"/>
        <v>#VALUE!</v>
      </c>
      <c r="D854" s="151"/>
      <c r="E854" s="151"/>
      <c r="F854" s="151"/>
    </row>
    <row r="855" spans="2:6">
      <c r="B855" s="43">
        <f t="shared" si="29"/>
        <v>745</v>
      </c>
      <c r="C855" s="43" t="e">
        <f t="shared" si="28"/>
        <v>#VALUE!</v>
      </c>
      <c r="D855" s="151"/>
      <c r="E855" s="151"/>
      <c r="F855" s="151"/>
    </row>
    <row r="856" spans="2:6">
      <c r="B856" s="43">
        <f t="shared" si="29"/>
        <v>747</v>
      </c>
      <c r="C856" s="43" t="e">
        <f t="shared" si="28"/>
        <v>#VALUE!</v>
      </c>
      <c r="D856" s="151"/>
      <c r="E856" s="151"/>
      <c r="F856" s="151"/>
    </row>
    <row r="857" spans="2:6">
      <c r="B857" s="43">
        <f t="shared" si="29"/>
        <v>749</v>
      </c>
      <c r="C857" s="43" t="e">
        <f t="shared" si="28"/>
        <v>#VALUE!</v>
      </c>
      <c r="D857" s="151"/>
      <c r="E857" s="151"/>
      <c r="F857" s="151"/>
    </row>
    <row r="858" spans="2:6">
      <c r="B858" s="43">
        <f t="shared" si="29"/>
        <v>751</v>
      </c>
      <c r="C858" s="43" t="e">
        <f t="shared" si="28"/>
        <v>#VALUE!</v>
      </c>
      <c r="D858" s="151"/>
      <c r="E858" s="151"/>
      <c r="F858" s="151"/>
    </row>
    <row r="859" spans="2:6">
      <c r="B859" s="43">
        <f t="shared" si="29"/>
        <v>753</v>
      </c>
      <c r="C859" s="43" t="e">
        <f t="shared" si="28"/>
        <v>#VALUE!</v>
      </c>
      <c r="D859" s="151"/>
      <c r="E859" s="151"/>
      <c r="F859" s="151"/>
    </row>
    <row r="860" spans="2:6">
      <c r="B860" s="43">
        <f t="shared" si="29"/>
        <v>755</v>
      </c>
      <c r="C860" s="43" t="e">
        <f t="shared" si="28"/>
        <v>#VALUE!</v>
      </c>
      <c r="D860" s="151"/>
      <c r="E860" s="151"/>
      <c r="F860" s="151"/>
    </row>
    <row r="861" spans="2:6">
      <c r="B861" s="43">
        <f t="shared" si="29"/>
        <v>757</v>
      </c>
      <c r="C861" s="43" t="e">
        <f t="shared" si="28"/>
        <v>#VALUE!</v>
      </c>
      <c r="D861" s="151"/>
      <c r="E861" s="151"/>
      <c r="F861" s="151"/>
    </row>
    <row r="862" spans="2:6">
      <c r="B862" s="43">
        <f t="shared" si="29"/>
        <v>759</v>
      </c>
      <c r="C862" s="43" t="e">
        <f t="shared" si="28"/>
        <v>#VALUE!</v>
      </c>
      <c r="D862" s="151"/>
      <c r="E862" s="151"/>
      <c r="F862" s="151"/>
    </row>
    <row r="863" spans="2:6">
      <c r="B863" s="43">
        <f t="shared" si="29"/>
        <v>761</v>
      </c>
      <c r="C863" s="43" t="e">
        <f t="shared" si="28"/>
        <v>#VALUE!</v>
      </c>
      <c r="D863" s="151"/>
      <c r="E863" s="151"/>
      <c r="F863" s="151"/>
    </row>
    <row r="864" spans="2:6">
      <c r="B864" s="43">
        <f t="shared" si="29"/>
        <v>763</v>
      </c>
      <c r="C864" s="43" t="e">
        <f t="shared" si="28"/>
        <v>#VALUE!</v>
      </c>
      <c r="D864" s="151"/>
      <c r="E864" s="151"/>
      <c r="F864" s="151"/>
    </row>
    <row r="865" spans="2:6">
      <c r="B865" s="43">
        <f t="shared" si="29"/>
        <v>765</v>
      </c>
      <c r="C865" s="43" t="e">
        <f t="shared" si="28"/>
        <v>#VALUE!</v>
      </c>
      <c r="D865" s="151"/>
      <c r="E865" s="151"/>
      <c r="F865" s="151"/>
    </row>
    <row r="866" spans="2:6">
      <c r="B866" s="43">
        <f t="shared" si="29"/>
        <v>767</v>
      </c>
      <c r="C866" s="43" t="e">
        <f t="shared" si="28"/>
        <v>#VALUE!</v>
      </c>
      <c r="D866" s="151"/>
      <c r="E866" s="151"/>
      <c r="F866" s="151"/>
    </row>
    <row r="867" spans="2:6">
      <c r="B867" s="43">
        <f t="shared" si="29"/>
        <v>769</v>
      </c>
      <c r="C867" s="43" t="e">
        <f t="shared" si="28"/>
        <v>#VALUE!</v>
      </c>
      <c r="D867" s="151"/>
      <c r="E867" s="151"/>
      <c r="F867" s="151"/>
    </row>
    <row r="868" spans="2:6">
      <c r="B868" s="43">
        <f t="shared" si="29"/>
        <v>771</v>
      </c>
      <c r="C868" s="43" t="e">
        <f t="shared" si="28"/>
        <v>#VALUE!</v>
      </c>
      <c r="D868" s="151"/>
      <c r="E868" s="151"/>
      <c r="F868" s="151"/>
    </row>
    <row r="869" spans="2:6">
      <c r="B869" s="43">
        <f t="shared" si="29"/>
        <v>773</v>
      </c>
      <c r="C869" s="43" t="e">
        <f t="shared" si="28"/>
        <v>#VALUE!</v>
      </c>
      <c r="D869" s="151"/>
      <c r="E869" s="151"/>
      <c r="F869" s="151"/>
    </row>
    <row r="870" spans="2:6">
      <c r="B870" s="43">
        <f t="shared" si="29"/>
        <v>775</v>
      </c>
      <c r="C870" s="43" t="e">
        <f t="shared" si="28"/>
        <v>#VALUE!</v>
      </c>
      <c r="D870" s="151"/>
      <c r="E870" s="151"/>
      <c r="F870" s="151"/>
    </row>
    <row r="871" spans="2:6">
      <c r="B871" s="43">
        <f t="shared" si="29"/>
        <v>777</v>
      </c>
      <c r="C871" s="43" t="e">
        <f t="shared" si="28"/>
        <v>#VALUE!</v>
      </c>
      <c r="D871" s="151"/>
      <c r="E871" s="151"/>
      <c r="F871" s="151"/>
    </row>
    <row r="872" spans="2:6">
      <c r="B872" s="43">
        <f t="shared" si="29"/>
        <v>779</v>
      </c>
      <c r="C872" s="43" t="e">
        <f t="shared" si="28"/>
        <v>#VALUE!</v>
      </c>
      <c r="D872" s="151"/>
      <c r="E872" s="151"/>
      <c r="F872" s="151"/>
    </row>
    <row r="873" spans="2:6">
      <c r="B873" s="43">
        <f t="shared" si="29"/>
        <v>781</v>
      </c>
      <c r="C873" s="43" t="e">
        <f t="shared" si="28"/>
        <v>#VALUE!</v>
      </c>
      <c r="D873" s="151"/>
      <c r="E873" s="151"/>
      <c r="F873" s="151"/>
    </row>
    <row r="874" spans="2:6">
      <c r="B874" s="43">
        <f t="shared" si="29"/>
        <v>783</v>
      </c>
      <c r="C874" s="43" t="e">
        <f t="shared" si="28"/>
        <v>#VALUE!</v>
      </c>
      <c r="D874" s="151"/>
      <c r="E874" s="151"/>
      <c r="F874" s="151"/>
    </row>
    <row r="875" spans="2:6">
      <c r="B875" s="43">
        <f t="shared" si="29"/>
        <v>785</v>
      </c>
      <c r="C875" s="43" t="e">
        <f t="shared" si="28"/>
        <v>#VALUE!</v>
      </c>
      <c r="D875" s="151"/>
      <c r="E875" s="151"/>
      <c r="F875" s="151"/>
    </row>
    <row r="876" spans="2:6">
      <c r="B876" s="43">
        <f t="shared" si="29"/>
        <v>787</v>
      </c>
      <c r="C876" s="43" t="e">
        <f t="shared" si="28"/>
        <v>#VALUE!</v>
      </c>
      <c r="D876" s="151"/>
      <c r="E876" s="151"/>
      <c r="F876" s="151"/>
    </row>
    <row r="877" spans="2:6">
      <c r="B877" s="43">
        <f t="shared" si="29"/>
        <v>789</v>
      </c>
      <c r="C877" s="43" t="e">
        <f t="shared" si="28"/>
        <v>#VALUE!</v>
      </c>
      <c r="D877" s="151"/>
      <c r="E877" s="151"/>
      <c r="F877" s="151"/>
    </row>
    <row r="878" spans="2:6">
      <c r="B878" s="43">
        <f t="shared" si="29"/>
        <v>791</v>
      </c>
      <c r="C878" s="43" t="e">
        <f t="shared" si="28"/>
        <v>#VALUE!</v>
      </c>
      <c r="D878" s="151"/>
      <c r="E878" s="151"/>
      <c r="F878" s="151"/>
    </row>
    <row r="879" spans="2:6">
      <c r="B879" s="43">
        <f t="shared" si="29"/>
        <v>793</v>
      </c>
      <c r="C879" s="43" t="e">
        <f t="shared" si="28"/>
        <v>#VALUE!</v>
      </c>
      <c r="D879" s="151"/>
      <c r="E879" s="151"/>
      <c r="F879" s="151"/>
    </row>
    <row r="880" spans="2:6">
      <c r="B880" s="43">
        <f t="shared" si="29"/>
        <v>795</v>
      </c>
      <c r="C880" s="43" t="e">
        <f t="shared" si="28"/>
        <v>#VALUE!</v>
      </c>
      <c r="D880" s="151"/>
      <c r="E880" s="151"/>
      <c r="F880" s="151"/>
    </row>
    <row r="881" spans="2:6">
      <c r="B881" s="43">
        <f t="shared" si="29"/>
        <v>797</v>
      </c>
      <c r="C881" s="43" t="e">
        <f t="shared" si="28"/>
        <v>#VALUE!</v>
      </c>
      <c r="D881" s="151"/>
      <c r="E881" s="151"/>
      <c r="F881" s="151"/>
    </row>
    <row r="882" spans="2:6">
      <c r="B882" s="43">
        <f t="shared" si="29"/>
        <v>799</v>
      </c>
      <c r="C882" s="43" t="e">
        <f t="shared" si="28"/>
        <v>#VALUE!</v>
      </c>
      <c r="D882" s="151"/>
      <c r="E882" s="151"/>
      <c r="F882" s="151"/>
    </row>
    <row r="883" spans="2:6">
      <c r="B883" s="43">
        <f t="shared" si="29"/>
        <v>801</v>
      </c>
      <c r="C883" s="43" t="e">
        <f t="shared" si="28"/>
        <v>#VALUE!</v>
      </c>
      <c r="D883" s="151"/>
      <c r="E883" s="151"/>
      <c r="F883" s="151"/>
    </row>
    <row r="884" spans="2:6">
      <c r="B884" s="43">
        <f t="shared" si="29"/>
        <v>803</v>
      </c>
      <c r="C884" s="43" t="e">
        <f t="shared" ref="C884:C936" si="30">CHAR(HEX2DEC(MID($H$1,B884,2)))</f>
        <v>#VALUE!</v>
      </c>
      <c r="D884" s="151"/>
      <c r="E884" s="151"/>
      <c r="F884" s="151"/>
    </row>
    <row r="885" spans="2:6">
      <c r="B885" s="43">
        <f t="shared" si="29"/>
        <v>805</v>
      </c>
      <c r="C885" s="43" t="e">
        <f t="shared" si="30"/>
        <v>#VALUE!</v>
      </c>
      <c r="D885" s="151"/>
      <c r="E885" s="151"/>
      <c r="F885" s="151"/>
    </row>
    <row r="886" spans="2:6">
      <c r="B886" s="43">
        <f t="shared" ref="B886:B936" si="31">B885+2</f>
        <v>807</v>
      </c>
      <c r="C886" s="43" t="e">
        <f t="shared" si="30"/>
        <v>#VALUE!</v>
      </c>
      <c r="D886" s="151"/>
      <c r="E886" s="151"/>
      <c r="F886" s="151"/>
    </row>
    <row r="887" spans="2:6">
      <c r="B887" s="43">
        <f t="shared" si="31"/>
        <v>809</v>
      </c>
      <c r="C887" s="43" t="e">
        <f t="shared" si="30"/>
        <v>#VALUE!</v>
      </c>
      <c r="D887" s="151"/>
      <c r="E887" s="151"/>
      <c r="F887" s="151"/>
    </row>
    <row r="888" spans="2:6">
      <c r="B888" s="43">
        <f t="shared" si="31"/>
        <v>811</v>
      </c>
      <c r="C888" s="43" t="e">
        <f t="shared" si="30"/>
        <v>#VALUE!</v>
      </c>
      <c r="D888" s="151"/>
      <c r="E888" s="151"/>
      <c r="F888" s="151"/>
    </row>
    <row r="889" spans="2:6">
      <c r="B889" s="43">
        <f t="shared" si="31"/>
        <v>813</v>
      </c>
      <c r="C889" s="43" t="e">
        <f t="shared" si="30"/>
        <v>#VALUE!</v>
      </c>
      <c r="D889" s="151"/>
      <c r="E889" s="151"/>
      <c r="F889" s="151"/>
    </row>
    <row r="890" spans="2:6">
      <c r="B890" s="43">
        <f t="shared" si="31"/>
        <v>815</v>
      </c>
      <c r="C890" s="43" t="e">
        <f t="shared" si="30"/>
        <v>#VALUE!</v>
      </c>
      <c r="D890" s="151"/>
      <c r="E890" s="151"/>
      <c r="F890" s="151"/>
    </row>
    <row r="891" spans="2:6">
      <c r="B891" s="43">
        <f t="shared" si="31"/>
        <v>817</v>
      </c>
      <c r="C891" s="43" t="e">
        <f t="shared" si="30"/>
        <v>#VALUE!</v>
      </c>
      <c r="D891" s="151"/>
      <c r="E891" s="151"/>
      <c r="F891" s="151"/>
    </row>
    <row r="892" spans="2:6">
      <c r="B892" s="43">
        <f t="shared" si="31"/>
        <v>819</v>
      </c>
      <c r="C892" s="43" t="e">
        <f t="shared" si="30"/>
        <v>#VALUE!</v>
      </c>
      <c r="D892" s="151"/>
      <c r="E892" s="151"/>
      <c r="F892" s="151"/>
    </row>
    <row r="893" spans="2:6">
      <c r="B893" s="43">
        <f t="shared" si="31"/>
        <v>821</v>
      </c>
      <c r="C893" s="43" t="e">
        <f t="shared" si="30"/>
        <v>#VALUE!</v>
      </c>
      <c r="D893" s="151"/>
      <c r="E893" s="151"/>
      <c r="F893" s="151"/>
    </row>
    <row r="894" spans="2:6">
      <c r="B894" s="43">
        <f t="shared" si="31"/>
        <v>823</v>
      </c>
      <c r="C894" s="43" t="e">
        <f t="shared" si="30"/>
        <v>#VALUE!</v>
      </c>
      <c r="D894" s="151"/>
      <c r="E894" s="151"/>
      <c r="F894" s="151"/>
    </row>
    <row r="895" spans="2:6">
      <c r="B895" s="43">
        <f t="shared" si="31"/>
        <v>825</v>
      </c>
      <c r="C895" s="43" t="e">
        <f t="shared" si="30"/>
        <v>#VALUE!</v>
      </c>
      <c r="D895" s="151"/>
      <c r="E895" s="151"/>
      <c r="F895" s="151"/>
    </row>
    <row r="896" spans="2:6">
      <c r="B896" s="43">
        <f t="shared" si="31"/>
        <v>827</v>
      </c>
      <c r="C896" s="43" t="e">
        <f t="shared" si="30"/>
        <v>#VALUE!</v>
      </c>
      <c r="D896" s="151"/>
      <c r="E896" s="151"/>
      <c r="F896" s="151"/>
    </row>
    <row r="897" spans="2:6">
      <c r="B897" s="43">
        <f t="shared" si="31"/>
        <v>829</v>
      </c>
      <c r="C897" s="43" t="e">
        <f t="shared" si="30"/>
        <v>#VALUE!</v>
      </c>
      <c r="D897" s="151"/>
      <c r="E897" s="151"/>
      <c r="F897" s="151"/>
    </row>
    <row r="898" spans="2:6">
      <c r="B898" s="43">
        <f t="shared" si="31"/>
        <v>831</v>
      </c>
      <c r="C898" s="43" t="e">
        <f t="shared" si="30"/>
        <v>#VALUE!</v>
      </c>
      <c r="D898" s="151"/>
      <c r="E898" s="151"/>
      <c r="F898" s="151"/>
    </row>
    <row r="899" spans="2:6">
      <c r="B899" s="43">
        <f t="shared" si="31"/>
        <v>833</v>
      </c>
      <c r="C899" s="43" t="e">
        <f t="shared" si="30"/>
        <v>#VALUE!</v>
      </c>
      <c r="D899" s="151"/>
      <c r="E899" s="151"/>
      <c r="F899" s="151"/>
    </row>
    <row r="900" spans="2:6">
      <c r="B900" s="43">
        <f t="shared" si="31"/>
        <v>835</v>
      </c>
      <c r="C900" s="43" t="e">
        <f t="shared" si="30"/>
        <v>#VALUE!</v>
      </c>
      <c r="D900" s="151"/>
      <c r="E900" s="151"/>
      <c r="F900" s="151"/>
    </row>
    <row r="901" spans="2:6">
      <c r="B901" s="43">
        <f t="shared" si="31"/>
        <v>837</v>
      </c>
      <c r="C901" s="43" t="e">
        <f t="shared" si="30"/>
        <v>#VALUE!</v>
      </c>
      <c r="D901" s="151"/>
      <c r="E901" s="151"/>
      <c r="F901" s="151"/>
    </row>
    <row r="902" spans="2:6">
      <c r="B902" s="43">
        <f t="shared" si="31"/>
        <v>839</v>
      </c>
      <c r="C902" s="43" t="e">
        <f t="shared" si="30"/>
        <v>#VALUE!</v>
      </c>
      <c r="D902" s="151"/>
      <c r="E902" s="151"/>
      <c r="F902" s="151"/>
    </row>
    <row r="903" spans="2:6">
      <c r="B903" s="43">
        <f t="shared" si="31"/>
        <v>841</v>
      </c>
      <c r="C903" s="43" t="e">
        <f t="shared" si="30"/>
        <v>#VALUE!</v>
      </c>
      <c r="D903" s="151"/>
      <c r="E903" s="151"/>
      <c r="F903" s="151"/>
    </row>
    <row r="904" spans="2:6">
      <c r="B904" s="43">
        <f t="shared" si="31"/>
        <v>843</v>
      </c>
      <c r="C904" s="43" t="e">
        <f t="shared" si="30"/>
        <v>#VALUE!</v>
      </c>
      <c r="D904" s="151"/>
      <c r="E904" s="151"/>
      <c r="F904" s="151"/>
    </row>
    <row r="905" spans="2:6">
      <c r="B905" s="43">
        <f t="shared" si="31"/>
        <v>845</v>
      </c>
      <c r="C905" s="43" t="e">
        <f t="shared" si="30"/>
        <v>#VALUE!</v>
      </c>
      <c r="D905" s="151"/>
      <c r="E905" s="151"/>
      <c r="F905" s="151"/>
    </row>
    <row r="906" spans="2:6">
      <c r="B906" s="43">
        <f t="shared" si="31"/>
        <v>847</v>
      </c>
      <c r="C906" s="43" t="e">
        <f t="shared" si="30"/>
        <v>#VALUE!</v>
      </c>
      <c r="D906" s="151"/>
      <c r="E906" s="151"/>
      <c r="F906" s="151"/>
    </row>
    <row r="907" spans="2:6">
      <c r="B907" s="43">
        <f t="shared" si="31"/>
        <v>849</v>
      </c>
      <c r="C907" s="43" t="e">
        <f t="shared" si="30"/>
        <v>#VALUE!</v>
      </c>
      <c r="D907" s="151"/>
      <c r="E907" s="151"/>
      <c r="F907" s="151"/>
    </row>
    <row r="908" spans="2:6">
      <c r="B908" s="43">
        <f t="shared" si="31"/>
        <v>851</v>
      </c>
      <c r="C908" s="43" t="e">
        <f t="shared" si="30"/>
        <v>#VALUE!</v>
      </c>
      <c r="D908" s="151"/>
      <c r="E908" s="151"/>
      <c r="F908" s="151"/>
    </row>
    <row r="909" spans="2:6">
      <c r="B909" s="43">
        <f t="shared" si="31"/>
        <v>853</v>
      </c>
      <c r="C909" s="43" t="e">
        <f t="shared" si="30"/>
        <v>#VALUE!</v>
      </c>
      <c r="D909" s="151"/>
      <c r="E909" s="151"/>
      <c r="F909" s="151"/>
    </row>
    <row r="910" spans="2:6">
      <c r="B910" s="43">
        <f t="shared" si="31"/>
        <v>855</v>
      </c>
      <c r="C910" s="43" t="e">
        <f t="shared" si="30"/>
        <v>#VALUE!</v>
      </c>
      <c r="D910" s="151"/>
      <c r="E910" s="151"/>
      <c r="F910" s="151"/>
    </row>
    <row r="911" spans="2:6">
      <c r="B911" s="43">
        <f t="shared" si="31"/>
        <v>857</v>
      </c>
      <c r="C911" s="43" t="e">
        <f t="shared" si="30"/>
        <v>#VALUE!</v>
      </c>
      <c r="D911" s="151"/>
      <c r="E911" s="151"/>
      <c r="F911" s="151"/>
    </row>
    <row r="912" spans="2:6">
      <c r="B912" s="43">
        <f t="shared" si="31"/>
        <v>859</v>
      </c>
      <c r="C912" s="43" t="e">
        <f t="shared" si="30"/>
        <v>#VALUE!</v>
      </c>
      <c r="D912" s="151"/>
      <c r="E912" s="151"/>
      <c r="F912" s="151"/>
    </row>
    <row r="913" spans="2:6">
      <c r="B913" s="43">
        <f t="shared" si="31"/>
        <v>861</v>
      </c>
      <c r="C913" s="43" t="e">
        <f t="shared" si="30"/>
        <v>#VALUE!</v>
      </c>
      <c r="D913" s="151"/>
      <c r="E913" s="151"/>
      <c r="F913" s="151"/>
    </row>
    <row r="914" spans="2:6">
      <c r="B914" s="43">
        <f t="shared" si="31"/>
        <v>863</v>
      </c>
      <c r="C914" s="43" t="e">
        <f t="shared" si="30"/>
        <v>#VALUE!</v>
      </c>
      <c r="D914" s="151"/>
      <c r="E914" s="151"/>
      <c r="F914" s="151"/>
    </row>
    <row r="915" spans="2:6">
      <c r="B915" s="43">
        <f t="shared" si="31"/>
        <v>865</v>
      </c>
      <c r="C915" s="43" t="e">
        <f t="shared" si="30"/>
        <v>#VALUE!</v>
      </c>
      <c r="D915" s="151"/>
      <c r="E915" s="151"/>
      <c r="F915" s="151"/>
    </row>
    <row r="916" spans="2:6">
      <c r="B916" s="43">
        <f t="shared" si="31"/>
        <v>867</v>
      </c>
      <c r="C916" s="43" t="e">
        <f t="shared" si="30"/>
        <v>#VALUE!</v>
      </c>
      <c r="D916" s="151"/>
      <c r="E916" s="151"/>
      <c r="F916" s="151"/>
    </row>
    <row r="917" spans="2:6">
      <c r="B917" s="43">
        <f t="shared" si="31"/>
        <v>869</v>
      </c>
      <c r="C917" s="43" t="e">
        <f t="shared" si="30"/>
        <v>#VALUE!</v>
      </c>
      <c r="D917" s="151"/>
      <c r="E917" s="151"/>
      <c r="F917" s="151"/>
    </row>
    <row r="918" spans="2:6">
      <c r="B918" s="43">
        <f t="shared" si="31"/>
        <v>871</v>
      </c>
      <c r="C918" s="43" t="e">
        <f t="shared" si="30"/>
        <v>#VALUE!</v>
      </c>
      <c r="D918" s="151"/>
      <c r="E918" s="151"/>
      <c r="F918" s="151"/>
    </row>
    <row r="919" spans="2:6">
      <c r="B919" s="43">
        <f t="shared" si="31"/>
        <v>873</v>
      </c>
      <c r="C919" s="43" t="e">
        <f t="shared" si="30"/>
        <v>#VALUE!</v>
      </c>
      <c r="D919" s="151"/>
      <c r="E919" s="151"/>
      <c r="F919" s="151"/>
    </row>
    <row r="920" spans="2:6">
      <c r="B920" s="43">
        <f t="shared" si="31"/>
        <v>875</v>
      </c>
      <c r="C920" s="43" t="e">
        <f t="shared" si="30"/>
        <v>#VALUE!</v>
      </c>
      <c r="D920" s="151"/>
      <c r="E920" s="151"/>
      <c r="F920" s="151"/>
    </row>
    <row r="921" spans="2:6">
      <c r="B921" s="43">
        <f t="shared" si="31"/>
        <v>877</v>
      </c>
      <c r="C921" s="43" t="e">
        <f t="shared" si="30"/>
        <v>#VALUE!</v>
      </c>
      <c r="D921" s="151"/>
      <c r="E921" s="151"/>
      <c r="F921" s="151"/>
    </row>
    <row r="922" spans="2:6">
      <c r="B922" s="43">
        <f t="shared" si="31"/>
        <v>879</v>
      </c>
      <c r="C922" s="43" t="e">
        <f t="shared" si="30"/>
        <v>#VALUE!</v>
      </c>
      <c r="D922" s="151"/>
      <c r="E922" s="151"/>
      <c r="F922" s="151"/>
    </row>
    <row r="923" spans="2:6">
      <c r="B923" s="43">
        <f t="shared" si="31"/>
        <v>881</v>
      </c>
      <c r="C923" s="43" t="e">
        <f t="shared" si="30"/>
        <v>#VALUE!</v>
      </c>
      <c r="D923" s="151"/>
      <c r="E923" s="151"/>
      <c r="F923" s="151"/>
    </row>
    <row r="924" spans="2:6">
      <c r="B924" s="43">
        <f t="shared" si="31"/>
        <v>883</v>
      </c>
      <c r="C924" s="43" t="e">
        <f t="shared" si="30"/>
        <v>#VALUE!</v>
      </c>
      <c r="D924" s="151"/>
      <c r="E924" s="151"/>
      <c r="F924" s="151"/>
    </row>
    <row r="925" spans="2:6">
      <c r="B925" s="43">
        <f t="shared" si="31"/>
        <v>885</v>
      </c>
      <c r="C925" s="43" t="e">
        <f t="shared" si="30"/>
        <v>#VALUE!</v>
      </c>
      <c r="D925" s="151"/>
      <c r="E925" s="151"/>
      <c r="F925" s="151"/>
    </row>
    <row r="926" spans="2:6">
      <c r="B926" s="43">
        <f t="shared" si="31"/>
        <v>887</v>
      </c>
      <c r="C926" s="43" t="e">
        <f t="shared" si="30"/>
        <v>#VALUE!</v>
      </c>
      <c r="D926" s="151"/>
      <c r="E926" s="151"/>
      <c r="F926" s="151"/>
    </row>
    <row r="927" spans="2:6">
      <c r="B927" s="43">
        <f t="shared" si="31"/>
        <v>889</v>
      </c>
      <c r="C927" s="43" t="e">
        <f t="shared" si="30"/>
        <v>#VALUE!</v>
      </c>
      <c r="D927" s="151"/>
      <c r="E927" s="151"/>
      <c r="F927" s="151"/>
    </row>
    <row r="928" spans="2:6">
      <c r="B928" s="43">
        <f t="shared" si="31"/>
        <v>891</v>
      </c>
      <c r="C928" s="43" t="e">
        <f t="shared" si="30"/>
        <v>#VALUE!</v>
      </c>
      <c r="D928" s="151"/>
      <c r="E928" s="151"/>
      <c r="F928" s="151"/>
    </row>
    <row r="929" spans="2:6">
      <c r="B929" s="43">
        <f t="shared" si="31"/>
        <v>893</v>
      </c>
      <c r="C929" s="43" t="e">
        <f t="shared" si="30"/>
        <v>#VALUE!</v>
      </c>
      <c r="D929" s="151"/>
      <c r="E929" s="151"/>
      <c r="F929" s="151"/>
    </row>
    <row r="930" spans="2:6">
      <c r="B930" s="43">
        <f t="shared" si="31"/>
        <v>895</v>
      </c>
      <c r="C930" s="43" t="e">
        <f t="shared" si="30"/>
        <v>#VALUE!</v>
      </c>
      <c r="D930" s="151"/>
      <c r="E930" s="151"/>
      <c r="F930" s="151"/>
    </row>
    <row r="931" spans="2:6">
      <c r="B931" s="43">
        <f t="shared" si="31"/>
        <v>897</v>
      </c>
      <c r="C931" s="43" t="e">
        <f t="shared" si="30"/>
        <v>#VALUE!</v>
      </c>
      <c r="D931" s="151"/>
      <c r="E931" s="151"/>
      <c r="F931" s="151"/>
    </row>
    <row r="932" spans="2:6">
      <c r="B932" s="43">
        <f t="shared" si="31"/>
        <v>899</v>
      </c>
      <c r="C932" s="43" t="e">
        <f t="shared" si="30"/>
        <v>#VALUE!</v>
      </c>
      <c r="D932" s="151"/>
      <c r="E932" s="151"/>
      <c r="F932" s="151"/>
    </row>
    <row r="933" spans="2:6">
      <c r="B933" s="43">
        <f t="shared" si="31"/>
        <v>901</v>
      </c>
      <c r="C933" s="43" t="e">
        <f t="shared" si="30"/>
        <v>#VALUE!</v>
      </c>
      <c r="D933" s="151"/>
      <c r="E933" s="151"/>
      <c r="F933" s="151"/>
    </row>
    <row r="934" spans="2:6">
      <c r="B934" s="43">
        <f t="shared" si="31"/>
        <v>903</v>
      </c>
      <c r="C934" s="43" t="e">
        <f t="shared" si="30"/>
        <v>#VALUE!</v>
      </c>
      <c r="D934" s="151"/>
      <c r="E934" s="151"/>
      <c r="F934" s="151"/>
    </row>
    <row r="935" spans="2:6">
      <c r="B935" s="43">
        <f t="shared" si="31"/>
        <v>905</v>
      </c>
      <c r="C935" s="43" t="e">
        <f t="shared" si="30"/>
        <v>#VALUE!</v>
      </c>
      <c r="D935" s="151"/>
      <c r="E935" s="151"/>
      <c r="F935" s="151"/>
    </row>
    <row r="936" spans="2:6">
      <c r="B936" s="43">
        <f t="shared" si="31"/>
        <v>907</v>
      </c>
      <c r="C936" s="43" t="e">
        <f t="shared" si="30"/>
        <v>#VALUE!</v>
      </c>
      <c r="D936" s="151"/>
      <c r="E936" s="151"/>
      <c r="F936" s="151"/>
    </row>
    <row r="937" spans="2:6">
      <c r="B937" s="151"/>
      <c r="C937" s="151"/>
      <c r="D937" s="151"/>
      <c r="E937" s="151"/>
      <c r="F937" s="151"/>
    </row>
    <row r="938" spans="2:6">
      <c r="B938" s="151"/>
      <c r="C938" s="151"/>
      <c r="D938" s="151"/>
      <c r="E938" s="151"/>
      <c r="F938" s="151"/>
    </row>
    <row r="939" spans="2:6">
      <c r="B939" s="151"/>
      <c r="C939" s="151"/>
      <c r="D939" s="151"/>
      <c r="E939" s="151"/>
      <c r="F939" s="151"/>
    </row>
    <row r="940" spans="2:6">
      <c r="B940" s="151"/>
      <c r="C940" s="151"/>
      <c r="D940" s="151"/>
      <c r="E940" s="151"/>
      <c r="F940" s="151"/>
    </row>
    <row r="941" spans="2:6">
      <c r="B941" s="151"/>
      <c r="C941" s="151"/>
      <c r="D941" s="151"/>
      <c r="E941" s="151"/>
      <c r="F941" s="151"/>
    </row>
    <row r="942" spans="2:6">
      <c r="B942" s="151"/>
      <c r="C942" s="151"/>
      <c r="D942" s="151"/>
      <c r="E942" s="151"/>
      <c r="F942" s="151"/>
    </row>
    <row r="943" spans="2:6">
      <c r="B943" s="151"/>
      <c r="C943" s="151"/>
      <c r="D943" s="151"/>
      <c r="E943" s="151"/>
      <c r="F943" s="151"/>
    </row>
    <row r="944" spans="2:6">
      <c r="B944" s="151"/>
      <c r="C944" s="151"/>
      <c r="D944" s="151"/>
      <c r="E944" s="151"/>
      <c r="F944" s="151"/>
    </row>
    <row r="945" spans="2:6">
      <c r="B945" s="151"/>
      <c r="C945" s="151"/>
      <c r="D945" s="151"/>
      <c r="E945" s="151"/>
      <c r="F945" s="151"/>
    </row>
    <row r="946" spans="2:6">
      <c r="B946" s="151"/>
      <c r="C946" s="151"/>
      <c r="D946" s="151"/>
      <c r="E946" s="151"/>
      <c r="F946" s="151"/>
    </row>
    <row r="947" spans="2:6">
      <c r="B947" s="151"/>
      <c r="C947" s="151"/>
      <c r="D947" s="151"/>
      <c r="E947" s="151"/>
      <c r="F947" s="151"/>
    </row>
    <row r="948" spans="2:6">
      <c r="B948" s="151"/>
      <c r="C948" s="151"/>
      <c r="D948" s="151"/>
      <c r="E948" s="151"/>
      <c r="F948" s="151"/>
    </row>
    <row r="949" spans="2:6">
      <c r="B949" s="151"/>
      <c r="C949" s="151"/>
      <c r="D949" s="151"/>
      <c r="E949" s="151"/>
      <c r="F949" s="151"/>
    </row>
    <row r="950" spans="2:6">
      <c r="B950" s="151"/>
      <c r="C950" s="151"/>
      <c r="D950" s="151"/>
      <c r="E950" s="151"/>
      <c r="F950" s="151"/>
    </row>
    <row r="951" spans="2:6">
      <c r="B951" s="151"/>
      <c r="C951" s="151"/>
      <c r="D951" s="151"/>
      <c r="E951" s="151"/>
      <c r="F951" s="151"/>
    </row>
    <row r="952" spans="2:6">
      <c r="B952" s="151"/>
      <c r="C952" s="151"/>
      <c r="D952" s="151"/>
      <c r="E952" s="151"/>
      <c r="F952" s="151"/>
    </row>
    <row r="953" spans="2:6">
      <c r="B953" s="151"/>
      <c r="C953" s="151"/>
      <c r="D953" s="151"/>
      <c r="E953" s="151"/>
      <c r="F953" s="151"/>
    </row>
    <row r="954" spans="2:6">
      <c r="B954" s="151"/>
      <c r="C954" s="151"/>
      <c r="D954" s="151"/>
      <c r="E954" s="151"/>
      <c r="F954" s="151"/>
    </row>
    <row r="955" spans="2:6">
      <c r="B955" s="151"/>
      <c r="C955" s="151"/>
      <c r="D955" s="151"/>
      <c r="E955" s="151"/>
      <c r="F955" s="151"/>
    </row>
    <row r="956" spans="2:6">
      <c r="B956" s="151"/>
      <c r="C956" s="151"/>
      <c r="D956" s="151"/>
      <c r="E956" s="151"/>
      <c r="F956" s="151"/>
    </row>
    <row r="957" spans="2:6">
      <c r="B957" s="151"/>
      <c r="C957" s="151"/>
      <c r="D957" s="151"/>
      <c r="E957" s="151"/>
      <c r="F957" s="151"/>
    </row>
    <row r="958" spans="2:6">
      <c r="B958" s="151"/>
      <c r="C958" s="151"/>
      <c r="D958" s="151"/>
      <c r="E958" s="151"/>
      <c r="F958" s="151"/>
    </row>
    <row r="959" spans="2:6">
      <c r="B959" s="151"/>
      <c r="C959" s="151"/>
      <c r="D959" s="151"/>
      <c r="E959" s="151"/>
      <c r="F959" s="151"/>
    </row>
    <row r="960" spans="2:6">
      <c r="B960" s="151"/>
      <c r="C960" s="151"/>
      <c r="D960" s="151"/>
      <c r="E960" s="151"/>
      <c r="F960" s="151"/>
    </row>
    <row r="961" spans="2:6">
      <c r="B961" s="151"/>
      <c r="C961" s="151"/>
      <c r="D961" s="151"/>
      <c r="E961" s="151"/>
      <c r="F961" s="151"/>
    </row>
    <row r="962" spans="2:6">
      <c r="B962" s="151"/>
      <c r="C962" s="151"/>
      <c r="D962" s="151"/>
      <c r="E962" s="151"/>
      <c r="F962" s="151"/>
    </row>
    <row r="963" spans="2:6">
      <c r="B963" s="151"/>
      <c r="C963" s="151"/>
      <c r="D963" s="151"/>
      <c r="E963" s="151"/>
      <c r="F963" s="151"/>
    </row>
    <row r="964" spans="2:6">
      <c r="B964" s="151"/>
      <c r="C964" s="151"/>
      <c r="D964" s="151"/>
      <c r="E964" s="151"/>
      <c r="F964" s="151"/>
    </row>
    <row r="965" spans="2:6">
      <c r="B965" s="151"/>
      <c r="C965" s="151"/>
      <c r="D965" s="151"/>
      <c r="E965" s="151"/>
      <c r="F965" s="151"/>
    </row>
    <row r="966" spans="2:6">
      <c r="B966" s="151"/>
      <c r="C966" s="151"/>
      <c r="D966" s="151"/>
      <c r="E966" s="151"/>
      <c r="F966" s="151"/>
    </row>
    <row r="967" spans="2:6">
      <c r="B967" s="151"/>
      <c r="C967" s="151"/>
      <c r="D967" s="151"/>
      <c r="E967" s="151"/>
      <c r="F967" s="151"/>
    </row>
    <row r="968" spans="2:6">
      <c r="B968" s="151"/>
      <c r="C968" s="151"/>
      <c r="D968" s="151"/>
      <c r="E968" s="151"/>
      <c r="F968" s="151"/>
    </row>
    <row r="969" spans="2:6">
      <c r="B969" s="151"/>
      <c r="C969" s="151"/>
      <c r="D969" s="151"/>
      <c r="E969" s="151"/>
      <c r="F969" s="151"/>
    </row>
    <row r="970" spans="2:6">
      <c r="B970" s="151"/>
      <c r="C970" s="151"/>
      <c r="D970" s="151"/>
      <c r="E970" s="151"/>
      <c r="F970" s="151"/>
    </row>
    <row r="971" spans="2:6">
      <c r="B971" s="151"/>
      <c r="C971" s="151"/>
      <c r="D971" s="151"/>
      <c r="E971" s="151"/>
      <c r="F971" s="151"/>
    </row>
    <row r="972" spans="2:6">
      <c r="B972" s="151"/>
      <c r="C972" s="151"/>
      <c r="D972" s="151"/>
      <c r="E972" s="151"/>
      <c r="F972" s="151"/>
    </row>
    <row r="973" spans="2:6">
      <c r="B973" s="151"/>
      <c r="C973" s="151"/>
      <c r="D973" s="151"/>
      <c r="E973" s="151"/>
      <c r="F973" s="151"/>
    </row>
    <row r="974" spans="2:6">
      <c r="B974" s="151"/>
      <c r="C974" s="151"/>
      <c r="D974" s="151"/>
      <c r="E974" s="151"/>
      <c r="F974" s="151"/>
    </row>
    <row r="975" spans="2:6">
      <c r="B975" s="151"/>
      <c r="C975" s="151"/>
      <c r="D975" s="151"/>
      <c r="E975" s="151"/>
      <c r="F975" s="151"/>
    </row>
    <row r="976" spans="2:6">
      <c r="B976" s="151"/>
      <c r="C976" s="151"/>
      <c r="D976" s="151"/>
      <c r="E976" s="151"/>
      <c r="F976" s="151"/>
    </row>
    <row r="977" spans="2:6">
      <c r="B977" s="151"/>
      <c r="C977" s="151"/>
      <c r="D977" s="151"/>
      <c r="E977" s="151"/>
      <c r="F977" s="151"/>
    </row>
    <row r="978" spans="2:6">
      <c r="B978" s="151"/>
      <c r="C978" s="151"/>
      <c r="D978" s="151"/>
      <c r="E978" s="151"/>
      <c r="F978" s="151"/>
    </row>
    <row r="979" spans="2:6">
      <c r="B979" s="151"/>
      <c r="C979" s="151"/>
      <c r="D979" s="151"/>
      <c r="E979" s="151"/>
      <c r="F979" s="151"/>
    </row>
    <row r="980" spans="2:6">
      <c r="B980" s="151"/>
      <c r="C980" s="151"/>
      <c r="D980" s="151"/>
      <c r="E980" s="151"/>
      <c r="F980" s="151"/>
    </row>
    <row r="981" spans="2:6">
      <c r="B981" s="151"/>
      <c r="C981" s="151"/>
      <c r="D981" s="151"/>
      <c r="E981" s="151"/>
      <c r="F981" s="151"/>
    </row>
    <row r="982" spans="2:6">
      <c r="B982" s="151"/>
      <c r="C982" s="151"/>
      <c r="D982" s="151"/>
      <c r="E982" s="151"/>
      <c r="F982" s="151"/>
    </row>
    <row r="983" spans="2:6">
      <c r="B983" s="151"/>
      <c r="C983" s="151"/>
      <c r="D983" s="151"/>
      <c r="E983" s="151"/>
      <c r="F983" s="151"/>
    </row>
    <row r="984" spans="2:6">
      <c r="B984" s="151"/>
      <c r="C984" s="151"/>
      <c r="D984" s="151"/>
      <c r="E984" s="151"/>
      <c r="F984" s="151"/>
    </row>
    <row r="985" spans="2:6">
      <c r="B985" s="151"/>
      <c r="C985" s="151"/>
      <c r="D985" s="151"/>
      <c r="E985" s="151"/>
      <c r="F985" s="151"/>
    </row>
    <row r="986" spans="2:6">
      <c r="B986" s="151"/>
      <c r="C986" s="151"/>
      <c r="D986" s="151"/>
      <c r="E986" s="151"/>
      <c r="F986" s="151"/>
    </row>
    <row r="987" spans="2:6">
      <c r="B987" s="151"/>
      <c r="C987" s="151"/>
      <c r="D987" s="151"/>
      <c r="E987" s="151"/>
      <c r="F987" s="151"/>
    </row>
    <row r="988" spans="2:6">
      <c r="B988" s="151"/>
      <c r="C988" s="151"/>
      <c r="D988" s="151"/>
      <c r="E988" s="151"/>
      <c r="F988" s="151"/>
    </row>
    <row r="989" spans="2:6">
      <c r="B989" s="151"/>
      <c r="C989" s="151"/>
      <c r="D989" s="151"/>
      <c r="E989" s="151"/>
      <c r="F989" s="151"/>
    </row>
    <row r="990" spans="2:6">
      <c r="B990" s="151"/>
      <c r="C990" s="151"/>
      <c r="D990" s="151"/>
      <c r="E990" s="151"/>
      <c r="F990" s="151"/>
    </row>
    <row r="991" spans="2:6">
      <c r="B991" s="151"/>
      <c r="C991" s="151"/>
      <c r="D991" s="151"/>
      <c r="E991" s="151"/>
      <c r="F991" s="151"/>
    </row>
    <row r="992" spans="2:6">
      <c r="B992" s="151"/>
      <c r="C992" s="151"/>
      <c r="D992" s="151"/>
      <c r="E992" s="151"/>
      <c r="F992" s="151"/>
    </row>
    <row r="993" spans="2:6">
      <c r="B993" s="151"/>
      <c r="C993" s="151"/>
      <c r="D993" s="151"/>
      <c r="E993" s="151"/>
      <c r="F993" s="151"/>
    </row>
    <row r="994" spans="2:6">
      <c r="B994" s="151"/>
      <c r="C994" s="151"/>
      <c r="D994" s="151"/>
      <c r="E994" s="151"/>
      <c r="F994" s="151"/>
    </row>
    <row r="995" spans="2:6">
      <c r="B995" s="151"/>
      <c r="C995" s="151"/>
      <c r="D995" s="151"/>
      <c r="E995" s="151"/>
      <c r="F995" s="151"/>
    </row>
    <row r="996" spans="2:6">
      <c r="B996" s="151"/>
      <c r="C996" s="151"/>
      <c r="D996" s="151"/>
      <c r="E996" s="151"/>
      <c r="F996" s="151"/>
    </row>
    <row r="997" spans="2:6"/>
    <row r="998" spans="2:6"/>
    <row r="999" spans="2:6"/>
  </sheetData>
  <mergeCells count="13">
    <mergeCell ref="A30:B43"/>
    <mergeCell ref="A187:Y188"/>
    <mergeCell ref="H200:H201"/>
    <mergeCell ref="A1:G1"/>
    <mergeCell ref="A2:F11"/>
    <mergeCell ref="K2:K9"/>
    <mergeCell ref="R3:X5"/>
    <mergeCell ref="K11:K18"/>
    <mergeCell ref="C20:F27"/>
    <mergeCell ref="K20:K27"/>
    <mergeCell ref="L23:O27"/>
    <mergeCell ref="R17:T17"/>
    <mergeCell ref="R16:T16"/>
  </mergeCells>
  <conditionalFormatting sqref="A189:B191 A347:I371 I30:S30 I97 I105 I113 I121 I129 I137 I145 I153 I161 I169 H254:I256 D195:G195 H258:I260 I249 H262:I264 I253 I257 H334:I344 I261 G250:G346 H324:I332 I345:I346 H322:I322 I333 H320:I320 I323 H318:I318 I321 H250:I252 I319 D249:G249 G30:G43 A51:K51 A50:I50 A372:A809 E372:AA809 L96:O174 J96:K178 I200:I201 M197:N246 J197:L201 B245:E246 H195:H200 A245:A247 L248:N287 J249:K299 H179:K179 A96:G185 B193:M193 P96:P170 D372:D499 D501:D809 B372:C936 B186:F186 A44:G45 A30 C30:C43 I47:I48 H180:O184 B52:M54 B248:K248 H96:H178 P197:P283 A46:A47 P176:P184 N52:S55 A52:A55 O197:O287 I31:Z46 A192:G192 I195:P195 B46:H49 A49 H266:H316 B249:B346 I308:I317 I265:I267 F202:L246 F266:F267 D308:F346 D250:F265 B195 A193:A194 C243:C244 O192:P194 N193:N194 F196:G201 D196:E244 D266:E307">
    <cfRule type="cellIs" dxfId="223" priority="1" operator="equal">
      <formula>0</formula>
    </cfRule>
  </conditionalFormatting>
  <conditionalFormatting sqref="P2:P9 P11:P18 P20:P22">
    <cfRule type="cellIs" dxfId="222" priority="4" stopIfTrue="1" operator="equal">
      <formula>"1"</formula>
    </cfRule>
  </conditionalFormatting>
  <conditionalFormatting sqref="I28">
    <cfRule type="cellIs" dxfId="221" priority="2" operator="equal">
      <formula>"Message Unsupported"</formula>
    </cfRule>
    <cfRule type="cellIs" dxfId="220" priority="3" operator="equal">
      <formula>"Data Error"</formula>
    </cfRule>
  </conditionalFormatting>
  <pageMargins left="0.7" right="0.7" top="0.75" bottom="0.75" header="0.3" footer="0.3"/>
  <pageSetup paperSize="9" orientation="portrait" r:id="rId1"/>
  <ignoredErrors>
    <ignoredError sqref="B57" numberStoredAsText="1"/>
    <ignoredError sqref="C6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58759" r:id="rId4" name="Button 39">
              <controlPr defaultSize="0" print="0" autoFill="0" autoPict="0" macro="[0]!MSG2copy">
                <anchor moveWithCells="1" sizeWithCells="1">
                  <from>
                    <xdr:col>17</xdr:col>
                    <xdr:colOff>327660</xdr:colOff>
                    <xdr:row>6</xdr:row>
                    <xdr:rowOff>22860</xdr:rowOff>
                  </from>
                  <to>
                    <xdr:col>17</xdr:col>
                    <xdr:colOff>601980</xdr:colOff>
                    <xdr:row>6</xdr:row>
                    <xdr:rowOff>144780</xdr:rowOff>
                  </to>
                </anchor>
              </controlPr>
            </control>
          </mc:Choice>
        </mc:AlternateContent>
        <mc:AlternateContent xmlns:mc="http://schemas.openxmlformats.org/markup-compatibility/2006">
          <mc:Choice Requires="x14">
            <control shapeId="158760" r:id="rId5" name="Button 40">
              <controlPr defaultSize="0" print="0" autoFill="0" autoPict="0" macro="[0]!MSG4copy">
                <anchor moveWithCells="1" sizeWithCells="1">
                  <from>
                    <xdr:col>17</xdr:col>
                    <xdr:colOff>327660</xdr:colOff>
                    <xdr:row>6</xdr:row>
                    <xdr:rowOff>160020</xdr:rowOff>
                  </from>
                  <to>
                    <xdr:col>17</xdr:col>
                    <xdr:colOff>601980</xdr:colOff>
                    <xdr:row>7</xdr:row>
                    <xdr:rowOff>121920</xdr:rowOff>
                  </to>
                </anchor>
              </controlPr>
            </control>
          </mc:Choice>
        </mc:AlternateContent>
        <mc:AlternateContent xmlns:mc="http://schemas.openxmlformats.org/markup-compatibility/2006">
          <mc:Choice Requires="x14">
            <control shapeId="158761" r:id="rId6" name="Button 41">
              <controlPr defaultSize="0" print="0" autoFill="0" autoPict="0" macro="[0]!MSG8copy">
                <anchor moveWithCells="1" sizeWithCells="1">
                  <from>
                    <xdr:col>17</xdr:col>
                    <xdr:colOff>327660</xdr:colOff>
                    <xdr:row>7</xdr:row>
                    <xdr:rowOff>152400</xdr:rowOff>
                  </from>
                  <to>
                    <xdr:col>17</xdr:col>
                    <xdr:colOff>601980</xdr:colOff>
                    <xdr:row>8</xdr:row>
                    <xdr:rowOff>137160</xdr:rowOff>
                  </to>
                </anchor>
              </controlPr>
            </control>
          </mc:Choice>
        </mc:AlternateContent>
        <mc:AlternateContent xmlns:mc="http://schemas.openxmlformats.org/markup-compatibility/2006">
          <mc:Choice Requires="x14">
            <control shapeId="158762" r:id="rId7" name="Button 42">
              <controlPr defaultSize="0" print="0" autoFill="0" autoPict="0" macro="[0]!MSG6copy">
                <anchor moveWithCells="1" sizeWithCells="1">
                  <from>
                    <xdr:col>17</xdr:col>
                    <xdr:colOff>327660</xdr:colOff>
                    <xdr:row>8</xdr:row>
                    <xdr:rowOff>160020</xdr:rowOff>
                  </from>
                  <to>
                    <xdr:col>17</xdr:col>
                    <xdr:colOff>601980</xdr:colOff>
                    <xdr:row>9</xdr:row>
                    <xdr:rowOff>137160</xdr:rowOff>
                  </to>
                </anchor>
              </controlPr>
            </control>
          </mc:Choice>
        </mc:AlternateContent>
        <mc:AlternateContent xmlns:mc="http://schemas.openxmlformats.org/markup-compatibility/2006">
          <mc:Choice Requires="x14">
            <control shapeId="158763" r:id="rId8" name="Button 43">
              <controlPr defaultSize="0" print="0" autoFill="0" autoPict="0" macro="[0]!MSG16copy">
                <anchor moveWithCells="1" sizeWithCells="1">
                  <from>
                    <xdr:col>17</xdr:col>
                    <xdr:colOff>327660</xdr:colOff>
                    <xdr:row>9</xdr:row>
                    <xdr:rowOff>160020</xdr:rowOff>
                  </from>
                  <to>
                    <xdr:col>17</xdr:col>
                    <xdr:colOff>609600</xdr:colOff>
                    <xdr:row>10</xdr:row>
                    <xdr:rowOff>137160</xdr:rowOff>
                  </to>
                </anchor>
              </controlPr>
            </control>
          </mc:Choice>
        </mc:AlternateContent>
        <mc:AlternateContent xmlns:mc="http://schemas.openxmlformats.org/markup-compatibility/2006">
          <mc:Choice Requires="x14">
            <control shapeId="158764" r:id="rId9" name="Button 44">
              <controlPr defaultSize="0" print="0" autoFill="0" autoPict="0" macro="[0]!MSG17copy">
                <anchor moveWithCells="1" sizeWithCells="1">
                  <from>
                    <xdr:col>17</xdr:col>
                    <xdr:colOff>335280</xdr:colOff>
                    <xdr:row>10</xdr:row>
                    <xdr:rowOff>160020</xdr:rowOff>
                  </from>
                  <to>
                    <xdr:col>18</xdr:col>
                    <xdr:colOff>0</xdr:colOff>
                    <xdr:row>11</xdr:row>
                    <xdr:rowOff>144780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E27D5-7A73-4F7F-9B58-7965FA4971BC}">
  <sheetPr codeName="Sheet6"/>
  <dimension ref="A1:O131"/>
  <sheetViews>
    <sheetView zoomScaleNormal="100" workbookViewId="0">
      <selection activeCell="C14" sqref="C14"/>
    </sheetView>
  </sheetViews>
  <sheetFormatPr defaultColWidth="0" defaultRowHeight="13.2" zeroHeight="1"/>
  <cols>
    <col min="1" max="1" width="16.88671875" customWidth="1"/>
    <col min="2" max="2" width="84.44140625" customWidth="1"/>
    <col min="3" max="3" width="10" customWidth="1"/>
    <col min="4" max="5" width="5.6640625" customWidth="1"/>
    <col min="6" max="6" width="8.6640625" customWidth="1"/>
    <col min="7" max="7" width="5.6640625" customWidth="1"/>
    <col min="8" max="8" width="5.88671875" customWidth="1"/>
    <col min="9" max="9" width="8.33203125" customWidth="1"/>
    <col min="10" max="12" width="5.6640625" customWidth="1"/>
    <col min="13" max="13" width="5.33203125" style="1" customWidth="1"/>
    <col min="14" max="14" width="7.6640625" style="1" customWidth="1"/>
    <col min="15" max="15" width="37.6640625" style="1" customWidth="1"/>
  </cols>
  <sheetData>
    <row r="1" spans="1:13" ht="21">
      <c r="A1" s="768" t="s">
        <v>187</v>
      </c>
      <c r="B1" s="769"/>
      <c r="C1" s="1025" t="s">
        <v>384</v>
      </c>
      <c r="D1" s="769" t="s">
        <v>302</v>
      </c>
      <c r="E1" s="769"/>
      <c r="F1" s="769"/>
      <c r="G1" s="769"/>
      <c r="H1" s="769"/>
      <c r="I1" s="769"/>
      <c r="J1" s="769"/>
      <c r="K1" s="769"/>
      <c r="L1" s="770"/>
    </row>
    <row r="2" spans="1:13">
      <c r="A2" s="771" t="s">
        <v>188</v>
      </c>
      <c r="B2" s="772" t="s">
        <v>189</v>
      </c>
      <c r="C2" s="772"/>
      <c r="D2" s="772"/>
      <c r="E2" s="772"/>
      <c r="F2" s="772"/>
      <c r="G2" s="772"/>
      <c r="H2" s="772"/>
      <c r="I2" s="772"/>
      <c r="J2" s="772"/>
      <c r="K2" s="772"/>
      <c r="L2" s="773"/>
    </row>
    <row r="3" spans="1:13" ht="13.8" thickBot="1">
      <c r="A3" s="774" t="s">
        <v>190</v>
      </c>
      <c r="B3" s="505" t="s">
        <v>241</v>
      </c>
      <c r="C3" s="775" t="s">
        <v>191</v>
      </c>
      <c r="D3" s="775"/>
      <c r="E3" s="775"/>
      <c r="F3" s="775"/>
      <c r="G3" s="775"/>
      <c r="H3" s="775"/>
      <c r="I3" s="775"/>
      <c r="J3" s="775"/>
      <c r="K3" s="775"/>
      <c r="L3" s="776"/>
    </row>
    <row r="4" spans="1:13" ht="13.8" thickBot="1">
      <c r="A4" s="772"/>
      <c r="B4" s="772"/>
      <c r="C4" s="772"/>
      <c r="D4" s="772"/>
      <c r="E4" s="772"/>
      <c r="F4" s="772"/>
      <c r="G4" s="772"/>
      <c r="H4" s="772"/>
      <c r="I4" s="772"/>
      <c r="J4" s="772"/>
      <c r="K4" s="772"/>
      <c r="L4" s="772"/>
    </row>
    <row r="5" spans="1:13" ht="45.75" customHeight="1" thickBot="1">
      <c r="A5" s="834" t="s">
        <v>192</v>
      </c>
      <c r="B5" s="1328" t="str">
        <f>((C1 &amp;","&amp;C10&amp;","&amp;C14&amp;","&amp;C28&amp;","&amp;C39&amp;","&amp;C56&amp;","&amp;F56&amp;","&amp;I56&amp;","&amp;C63&amp;","&amp;F63&amp;","&amp;C69&amp;","&amp;C71&amp;","&amp;C73&amp;","&amp;C75&amp;","&amp;C77&amp;","&amp;C79&amp;","&amp;C81&amp;","&amp;C83&amp;","&amp;C87&amp;","&amp;C91&amp;","&amp;C95&amp;","&amp;C100  &amp;","&amp;C104  &amp;","&amp; C108&amp;","&amp;C45  &amp;","&amp;C49  &amp;","&amp; C112&amp;","&amp;C123&amp;","&amp;C129&amp;",R4=DEACT")&amp;",Z")&amp;"="&amp; CITT_CRC_String(((C1 &amp;","&amp;C10&amp;","&amp;C14&amp;","&amp;C28&amp;","&amp;C39&amp;","&amp;C56&amp;","&amp;F56&amp;","&amp;I56&amp;","&amp;C63&amp;","&amp;F63&amp;","&amp;C69&amp;","&amp;C71&amp;","&amp;C73&amp;","&amp;C75&amp;","&amp;C77&amp;","&amp;C79&amp;","&amp;C81&amp;","&amp;C83&amp;","&amp;C87&amp;","&amp;C91&amp;","&amp;C95&amp;","&amp;C100  &amp;","&amp;C104  &amp;","&amp; C108&amp;","&amp;C45  &amp;","&amp;C49  &amp;","&amp; C112&amp;","&amp;C123&amp;","&amp;C129&amp;",R4=DEACT")&amp;",Z"))</f>
        <v>TEK733,S0=84,S1=00,S2=7F2000,S3=B4,S4=0000,S5=0000,S6=0000,S7=00,S8=00,S9=,S10=,S11=TEK733,S12=,S13=,S14=,S15=,S16=,S17=0049351928,S18=500,S19=,S20=,S21=,S22=,S23=11,S24=00,S25=,S26=00,S27=19,R4=DEACT,Z=D83B</v>
      </c>
      <c r="C5" s="1328"/>
      <c r="D5" s="1328"/>
      <c r="E5" s="1328"/>
      <c r="F5" s="1328"/>
      <c r="G5" s="1328"/>
      <c r="H5" s="1328"/>
      <c r="I5" s="1328"/>
      <c r="J5" s="1328"/>
      <c r="K5" s="1328"/>
      <c r="L5" s="1329"/>
    </row>
    <row r="6" spans="1:13" ht="19.5" customHeight="1" thickBot="1">
      <c r="A6" s="823"/>
      <c r="B6" s="824"/>
      <c r="C6" s="824"/>
      <c r="D6" s="824"/>
      <c r="E6" s="824"/>
      <c r="F6" s="824"/>
      <c r="G6" s="824"/>
      <c r="H6" s="824"/>
      <c r="I6" s="824"/>
      <c r="J6" s="824"/>
      <c r="K6" s="824"/>
      <c r="L6" s="824"/>
    </row>
    <row r="7" spans="1:13" ht="18" customHeight="1">
      <c r="A7" s="827"/>
      <c r="B7" s="550"/>
      <c r="C7" s="550"/>
      <c r="D7" s="579"/>
      <c r="E7" s="579"/>
      <c r="F7" s="579"/>
      <c r="G7" s="579"/>
      <c r="H7" s="579"/>
      <c r="I7" s="579"/>
      <c r="J7" s="579"/>
      <c r="K7" s="524"/>
      <c r="L7" s="525"/>
    </row>
    <row r="8" spans="1:13">
      <c r="A8" s="1330" t="s">
        <v>193</v>
      </c>
      <c r="B8" s="503" t="s">
        <v>194</v>
      </c>
      <c r="C8" s="300">
        <v>1</v>
      </c>
      <c r="D8" s="825"/>
      <c r="E8" s="826"/>
      <c r="F8" s="527"/>
      <c r="G8" s="527"/>
      <c r="H8" s="527"/>
      <c r="I8" s="527"/>
      <c r="J8" s="527"/>
      <c r="K8" s="527"/>
      <c r="L8" s="529"/>
    </row>
    <row r="9" spans="1:13">
      <c r="A9" s="1331"/>
      <c r="B9" s="503" t="s">
        <v>195</v>
      </c>
      <c r="C9" s="283">
        <v>1</v>
      </c>
      <c r="D9" s="527"/>
      <c r="E9" s="527"/>
      <c r="F9" s="527"/>
      <c r="G9" s="527"/>
      <c r="H9" s="527"/>
      <c r="I9" s="527"/>
      <c r="J9" s="527"/>
      <c r="K9" s="527"/>
      <c r="L9" s="529"/>
    </row>
    <row r="10" spans="1:13" ht="13.8" thickBot="1">
      <c r="A10" s="1332"/>
      <c r="B10" s="538" t="str">
        <f>IF(C9=0,"Data sampled Once per min, ","Data sample once every 15 mins, ") &amp; IF(C8=B88,IF(C9=0," Logged every 1 min","Logged ever 15 mins"),"Logged every "&amp; C8 &amp; " hours")</f>
        <v>Data sample once every 15 mins, Logged every 1 hours</v>
      </c>
      <c r="C10" s="328" t="str">
        <f>"S0="&amp;DEC2HEX( 128*C9 + C8*4,2)</f>
        <v>S0=84</v>
      </c>
      <c r="D10" s="530"/>
      <c r="E10" s="530"/>
      <c r="F10" s="530"/>
      <c r="G10" s="530"/>
      <c r="H10" s="530"/>
      <c r="I10" s="530"/>
      <c r="J10" s="530"/>
      <c r="K10" s="530"/>
      <c r="L10" s="533"/>
    </row>
    <row r="11" spans="1:13" ht="13.8" thickBot="1">
      <c r="A11" s="772"/>
      <c r="B11" s="772"/>
      <c r="C11" s="508"/>
      <c r="D11" s="527"/>
      <c r="E11" s="527"/>
      <c r="F11" s="527"/>
      <c r="G11" s="527"/>
      <c r="H11" s="527"/>
      <c r="I11" s="527"/>
      <c r="J11" s="527"/>
      <c r="K11" s="527"/>
      <c r="L11" s="527"/>
    </row>
    <row r="12" spans="1:13" ht="17.399999999999999">
      <c r="A12" s="827"/>
      <c r="B12" s="550"/>
      <c r="C12" s="550"/>
      <c r="D12" s="579"/>
      <c r="E12" s="579"/>
      <c r="F12" s="579"/>
      <c r="G12" s="579"/>
      <c r="H12" s="579"/>
      <c r="I12" s="579"/>
      <c r="J12" s="579"/>
      <c r="K12" s="524"/>
      <c r="L12" s="525"/>
    </row>
    <row r="13" spans="1:13" ht="12.75" customHeight="1">
      <c r="A13" s="1330" t="s">
        <v>196</v>
      </c>
      <c r="B13" s="503" t="s">
        <v>347</v>
      </c>
      <c r="C13" s="306">
        <v>0</v>
      </c>
      <c r="D13" s="828"/>
      <c r="E13" s="826"/>
      <c r="F13" s="527"/>
      <c r="G13" s="527"/>
      <c r="H13" s="527"/>
      <c r="I13" s="527"/>
      <c r="J13" s="527"/>
      <c r="K13" s="527"/>
      <c r="L13" s="529"/>
      <c r="M13" s="405"/>
    </row>
    <row r="14" spans="1:13" ht="12.75" customHeight="1">
      <c r="A14" s="1330"/>
      <c r="B14" s="772"/>
      <c r="C14" s="305" t="str">
        <f>"S1=" &amp;DEC2HEX( C13/5,2)</f>
        <v>S1=00</v>
      </c>
      <c r="D14" s="527"/>
      <c r="E14" s="527"/>
      <c r="F14" s="527"/>
      <c r="G14" s="527"/>
      <c r="H14" s="527"/>
      <c r="I14" s="527"/>
      <c r="J14" s="527"/>
      <c r="K14" s="527"/>
      <c r="L14" s="529"/>
    </row>
    <row r="15" spans="1:13" ht="13.8" thickBot="1">
      <c r="A15" s="1336"/>
      <c r="B15" s="775"/>
      <c r="C15" s="775"/>
      <c r="D15" s="530"/>
      <c r="E15" s="530"/>
      <c r="F15" s="530"/>
      <c r="G15" s="530"/>
      <c r="H15" s="530"/>
      <c r="I15" s="530"/>
      <c r="J15" s="530"/>
      <c r="K15" s="530"/>
      <c r="L15" s="533"/>
    </row>
    <row r="16" spans="1:13" ht="15" customHeight="1" thickBot="1">
      <c r="A16" s="521"/>
      <c r="B16" s="772"/>
      <c r="C16" s="772"/>
      <c r="D16" s="772"/>
      <c r="E16" s="772"/>
      <c r="F16" s="772"/>
      <c r="G16" s="772"/>
      <c r="H16" s="772"/>
      <c r="I16" s="772"/>
      <c r="J16" s="772"/>
      <c r="K16" s="772"/>
      <c r="L16" s="772"/>
    </row>
    <row r="17" spans="1:12" ht="51" customHeight="1">
      <c r="A17" s="738" t="s">
        <v>197</v>
      </c>
      <c r="B17" s="739" t="s">
        <v>198</v>
      </c>
      <c r="C17" s="829"/>
      <c r="D17" s="833" t="s">
        <v>145</v>
      </c>
      <c r="E17" s="833" t="s">
        <v>146</v>
      </c>
      <c r="F17" s="833" t="s">
        <v>147</v>
      </c>
      <c r="G17" s="833" t="s">
        <v>148</v>
      </c>
      <c r="H17" s="833" t="s">
        <v>149</v>
      </c>
      <c r="I17" s="833" t="s">
        <v>150</v>
      </c>
      <c r="J17" s="833" t="s">
        <v>151</v>
      </c>
      <c r="K17" s="690"/>
      <c r="L17" s="691"/>
    </row>
    <row r="18" spans="1:12" ht="15.75" customHeight="1">
      <c r="A18" s="1337" t="s">
        <v>155</v>
      </c>
      <c r="B18" s="503" t="s">
        <v>911</v>
      </c>
      <c r="C18" s="670"/>
      <c r="D18" s="165">
        <v>1</v>
      </c>
      <c r="E18" s="165">
        <v>1</v>
      </c>
      <c r="F18" s="165">
        <v>1</v>
      </c>
      <c r="G18" s="165">
        <v>1</v>
      </c>
      <c r="H18" s="165">
        <v>1</v>
      </c>
      <c r="I18" s="165">
        <v>1</v>
      </c>
      <c r="J18" s="165">
        <v>1</v>
      </c>
      <c r="K18" s="693"/>
      <c r="L18" s="692"/>
    </row>
    <row r="19" spans="1:12" ht="13.2" customHeight="1">
      <c r="A19" s="1337"/>
      <c r="B19" s="670" t="s">
        <v>152</v>
      </c>
      <c r="C19" s="165">
        <v>8</v>
      </c>
      <c r="D19" s="670" t="s">
        <v>137</v>
      </c>
      <c r="E19" s="1189" t="s">
        <v>153</v>
      </c>
      <c r="F19" s="1189"/>
      <c r="G19" s="1189"/>
      <c r="H19" s="1189"/>
      <c r="I19" s="1189"/>
      <c r="J19" s="647" t="str">
        <f>BIN2HEX(C26 &amp; D18&amp;E18&amp;F18&amp;G18&amp;H18&amp;I18&amp;J18,2)</f>
        <v>7F</v>
      </c>
      <c r="K19" s="693"/>
      <c r="L19" s="692"/>
    </row>
    <row r="20" spans="1:12">
      <c r="A20" s="1337"/>
      <c r="B20" s="670" t="s">
        <v>318</v>
      </c>
      <c r="C20" s="165">
        <v>0</v>
      </c>
      <c r="D20" s="670" t="s">
        <v>156</v>
      </c>
      <c r="E20" s="1190"/>
      <c r="F20" s="1190"/>
      <c r="G20" s="1190"/>
      <c r="H20" s="1190"/>
      <c r="I20" s="1190"/>
      <c r="J20" s="647" t="str">
        <f>DEC2HEX((C27*128) + (C19*4) + (C20/15),2)</f>
        <v>20</v>
      </c>
      <c r="K20" s="693"/>
      <c r="L20" s="692"/>
    </row>
    <row r="21" spans="1:12">
      <c r="A21" s="698"/>
      <c r="B21" s="670"/>
      <c r="C21" s="670"/>
      <c r="D21" s="693"/>
      <c r="E21" s="693"/>
      <c r="F21" s="693"/>
      <c r="G21" s="693"/>
      <c r="H21" s="693"/>
      <c r="I21" s="693"/>
      <c r="J21" s="693"/>
      <c r="K21" s="693"/>
      <c r="L21" s="692"/>
    </row>
    <row r="22" spans="1:12" ht="12.75" customHeight="1">
      <c r="A22" s="1337" t="s">
        <v>199</v>
      </c>
      <c r="B22" s="670" t="s">
        <v>319</v>
      </c>
      <c r="C22" s="165">
        <v>0</v>
      </c>
      <c r="D22" s="647" t="str">
        <f>IF(C22&gt;0, IF(C22&gt;0,  IF(C22=3,"Then, Every 4 hours ",IF(C22=2,"Then every Hour ","Then, Every 2 hours"))) &amp; " until " &amp; C24 &amp;":"&amp;IF(C48&lt;10,"0","")&amp;C48&amp;" Hours","Daily")</f>
        <v>Daily</v>
      </c>
      <c r="E22" s="693"/>
      <c r="F22" s="693"/>
      <c r="G22" s="693"/>
      <c r="H22" s="693"/>
      <c r="I22" s="693"/>
      <c r="J22" s="693"/>
      <c r="K22" s="693"/>
      <c r="L22" s="692"/>
    </row>
    <row r="23" spans="1:12">
      <c r="A23" s="1337"/>
      <c r="B23" s="670"/>
      <c r="C23" s="669"/>
      <c r="D23" s="693"/>
      <c r="E23" s="693"/>
      <c r="F23" s="693"/>
      <c r="G23" s="693"/>
      <c r="H23" s="693"/>
      <c r="I23" s="693"/>
      <c r="J23" s="693"/>
      <c r="K23" s="693"/>
      <c r="L23" s="692"/>
    </row>
    <row r="24" spans="1:12">
      <c r="A24" s="1337"/>
      <c r="B24" s="722" t="s">
        <v>265</v>
      </c>
      <c r="C24" s="165"/>
      <c r="D24" s="647" t="str">
        <f>DEC2HEX((C22*32 + C24),2)</f>
        <v>00</v>
      </c>
      <c r="E24" s="693"/>
      <c r="F24" s="693"/>
      <c r="G24" s="693"/>
      <c r="H24" s="693"/>
      <c r="I24" s="693"/>
      <c r="J24" s="693"/>
      <c r="K24" s="693"/>
      <c r="L24" s="692"/>
    </row>
    <row r="25" spans="1:12" ht="12.75" customHeight="1">
      <c r="A25" s="698"/>
      <c r="B25" s="670"/>
      <c r="C25" s="156"/>
      <c r="D25" s="693"/>
      <c r="E25" s="693"/>
      <c r="F25" s="693"/>
      <c r="G25" s="693"/>
      <c r="H25" s="693"/>
      <c r="I25" s="693"/>
      <c r="J25" s="693"/>
      <c r="K25" s="693"/>
      <c r="L25" s="692"/>
    </row>
    <row r="26" spans="1:12" ht="14.25" customHeight="1">
      <c r="A26" s="1338" t="s">
        <v>200</v>
      </c>
      <c r="B26" s="740" t="s">
        <v>201</v>
      </c>
      <c r="C26" s="165">
        <v>0</v>
      </c>
      <c r="D26" s="693"/>
      <c r="E26" s="693"/>
      <c r="F26" s="693"/>
      <c r="G26" s="693"/>
      <c r="H26" s="693"/>
      <c r="I26" s="693"/>
      <c r="J26" s="693"/>
      <c r="K26" s="693"/>
      <c r="L26" s="692"/>
    </row>
    <row r="27" spans="1:12" ht="14.25" customHeight="1">
      <c r="A27" s="1338"/>
      <c r="B27" s="740" t="s">
        <v>224</v>
      </c>
      <c r="C27" s="165">
        <v>0</v>
      </c>
      <c r="D27" s="693" t="str">
        <f>IF(C26=1,IF(C27=1,"Monthly","Fortnightly"),"")</f>
        <v/>
      </c>
      <c r="E27" s="693"/>
      <c r="F27" s="693"/>
      <c r="G27" s="693"/>
      <c r="H27" s="693"/>
      <c r="I27" s="693"/>
      <c r="J27" s="693"/>
      <c r="K27" s="693"/>
      <c r="L27" s="692"/>
    </row>
    <row r="28" spans="1:12" ht="15.75" customHeight="1">
      <c r="A28" s="698"/>
      <c r="B28" s="670" t="s">
        <v>157</v>
      </c>
      <c r="C28" s="1192" t="str">
        <f>"S2="&amp; J19 &amp; J20  &amp; D24</f>
        <v>S2=7F2000</v>
      </c>
      <c r="D28" s="1192"/>
      <c r="E28" s="1192"/>
      <c r="F28" s="832"/>
      <c r="G28" s="832"/>
      <c r="H28" s="832"/>
      <c r="I28" s="832"/>
      <c r="J28" s="693"/>
      <c r="K28" s="693"/>
      <c r="L28" s="692"/>
    </row>
    <row r="29" spans="1:12" ht="13.8" thickBot="1">
      <c r="A29" s="697"/>
      <c r="B29" s="736" t="s">
        <v>154</v>
      </c>
      <c r="C29" s="830" t="str">
        <f>IF(AND(C26=0),  "Start " &amp; C19&amp;":"&amp;  IF(((INT(C20/15)*15)+C48)&lt;10,"0"&amp; ((INT(C20/15)*15)+C48),    ((INT(C20/15)*15)+C48)),   C19&amp;":"&amp;((INT(C20/15)*15)+C48))</f>
        <v>Start 8:00</v>
      </c>
      <c r="D29" s="831" t="str">
        <f>IF(C26=1,D27,D22)</f>
        <v>Daily</v>
      </c>
      <c r="E29" s="750"/>
      <c r="F29" s="672"/>
      <c r="G29" s="672"/>
      <c r="H29" s="672"/>
      <c r="I29" s="672"/>
      <c r="J29" s="694"/>
      <c r="K29" s="694"/>
      <c r="L29" s="695"/>
    </row>
    <row r="30" spans="1:12" ht="13.8" thickBot="1">
      <c r="A30" s="772"/>
      <c r="B30" s="772"/>
      <c r="C30" s="772"/>
      <c r="D30" s="772"/>
      <c r="E30" s="772"/>
      <c r="F30" s="772"/>
      <c r="G30" s="772"/>
      <c r="H30" s="772"/>
      <c r="I30" s="772"/>
      <c r="J30" s="772"/>
      <c r="K30" s="772"/>
      <c r="L30" s="772"/>
    </row>
    <row r="31" spans="1:12">
      <c r="A31" s="835"/>
      <c r="B31" s="769"/>
      <c r="C31" s="569" t="s">
        <v>202</v>
      </c>
      <c r="D31" s="570"/>
      <c r="E31" s="524"/>
      <c r="F31" s="524"/>
      <c r="G31" s="524"/>
      <c r="H31" s="524"/>
      <c r="I31" s="524"/>
      <c r="J31" s="524"/>
      <c r="K31" s="524"/>
      <c r="L31" s="525"/>
    </row>
    <row r="32" spans="1:12">
      <c r="A32" s="772"/>
      <c r="B32" s="772" t="s">
        <v>385</v>
      </c>
      <c r="C32" s="323" t="s">
        <v>352</v>
      </c>
      <c r="D32" s="527"/>
      <c r="E32" s="527"/>
      <c r="F32" s="527"/>
      <c r="G32" s="527"/>
      <c r="H32" s="527"/>
      <c r="I32" s="527"/>
      <c r="J32" s="527"/>
      <c r="K32" s="527"/>
      <c r="L32" s="529"/>
    </row>
    <row r="33" spans="1:12" ht="12.75" customHeight="1">
      <c r="A33" s="1339" t="s">
        <v>203</v>
      </c>
      <c r="B33" s="772" t="s">
        <v>353</v>
      </c>
      <c r="C33" s="306">
        <v>1</v>
      </c>
      <c r="D33" s="527"/>
      <c r="E33" s="545"/>
      <c r="F33" s="527"/>
      <c r="G33" s="527"/>
      <c r="H33" s="527"/>
      <c r="I33" s="527"/>
      <c r="J33" s="527"/>
      <c r="K33" s="527"/>
      <c r="L33" s="529"/>
    </row>
    <row r="34" spans="1:12" ht="12.75" customHeight="1">
      <c r="A34" s="1339"/>
      <c r="B34" s="503" t="s">
        <v>386</v>
      </c>
      <c r="C34" s="306">
        <v>0</v>
      </c>
      <c r="D34" s="527"/>
      <c r="E34" s="527"/>
      <c r="F34" s="527"/>
      <c r="G34" s="527"/>
      <c r="H34" s="527"/>
      <c r="I34" s="527"/>
      <c r="J34" s="527"/>
      <c r="K34" s="527"/>
      <c r="L34" s="529"/>
    </row>
    <row r="35" spans="1:12" ht="13.5" customHeight="1">
      <c r="A35" s="1339"/>
      <c r="B35" s="772" t="s">
        <v>161</v>
      </c>
      <c r="C35" s="306">
        <v>1</v>
      </c>
      <c r="D35" s="527"/>
      <c r="E35" s="527"/>
      <c r="F35" s="527"/>
      <c r="G35" s="527"/>
      <c r="H35" s="527"/>
      <c r="I35" s="527"/>
      <c r="J35" s="527"/>
      <c r="K35" s="527"/>
      <c r="L35" s="529"/>
    </row>
    <row r="36" spans="1:12" ht="12.75" customHeight="1">
      <c r="A36" s="1339"/>
      <c r="B36" s="772" t="s">
        <v>354</v>
      </c>
      <c r="C36" s="306">
        <v>1</v>
      </c>
      <c r="D36" s="527"/>
      <c r="E36" s="527"/>
      <c r="F36" s="527"/>
      <c r="G36" s="527"/>
      <c r="H36" s="527"/>
      <c r="I36" s="527"/>
      <c r="J36" s="527"/>
      <c r="K36" s="527"/>
      <c r="L36" s="529"/>
    </row>
    <row r="37" spans="1:12" ht="11.25" customHeight="1">
      <c r="A37" s="1339"/>
      <c r="B37" s="511" t="s">
        <v>355</v>
      </c>
      <c r="C37" s="327">
        <v>0</v>
      </c>
      <c r="D37" s="527"/>
      <c r="E37" s="527"/>
      <c r="F37" s="527"/>
      <c r="G37" s="527"/>
      <c r="H37" s="527"/>
      <c r="I37" s="527"/>
      <c r="J37" s="527"/>
      <c r="K37" s="527"/>
      <c r="L37" s="529"/>
    </row>
    <row r="38" spans="1:12" ht="13.5" customHeight="1">
      <c r="A38" s="1339"/>
      <c r="B38" s="772" t="s">
        <v>204</v>
      </c>
      <c r="C38" s="306">
        <v>1</v>
      </c>
      <c r="D38" s="527"/>
      <c r="E38" s="527"/>
      <c r="F38" s="527"/>
      <c r="G38" s="527"/>
      <c r="H38" s="527"/>
      <c r="I38" s="527"/>
      <c r="J38" s="527"/>
      <c r="K38" s="527"/>
      <c r="L38" s="529"/>
    </row>
    <row r="39" spans="1:12">
      <c r="A39" s="1339"/>
      <c r="B39" s="503"/>
      <c r="C39" s="508" t="str">
        <f>"S3="&amp;(BIN2HEX((C38&amp;C37&amp;C36&amp;C35&amp;C34&amp;C33&amp;(LEFT(C32))&amp;(RIGHT(C32))),2))</f>
        <v>S3=B4</v>
      </c>
      <c r="D39" s="527"/>
      <c r="E39" s="527"/>
      <c r="F39" s="527"/>
      <c r="G39" s="527"/>
      <c r="H39" s="527"/>
      <c r="I39" s="527"/>
      <c r="J39" s="527"/>
      <c r="K39" s="527"/>
      <c r="L39" s="529"/>
    </row>
    <row r="40" spans="1:12" ht="13.8" thickBot="1">
      <c r="A40" s="774"/>
      <c r="B40" s="775"/>
      <c r="C40" s="509"/>
      <c r="D40" s="530"/>
      <c r="E40" s="530"/>
      <c r="F40" s="530"/>
      <c r="G40" s="530"/>
      <c r="H40" s="530"/>
      <c r="I40" s="530"/>
      <c r="J40" s="530"/>
      <c r="K40" s="530"/>
      <c r="L40" s="533"/>
    </row>
    <row r="41" spans="1:12" ht="13.8" thickBot="1">
      <c r="A41" s="772"/>
      <c r="B41" s="772"/>
      <c r="C41" s="508"/>
      <c r="D41" s="772"/>
      <c r="E41" s="772"/>
      <c r="F41" s="772"/>
      <c r="G41" s="772"/>
      <c r="H41" s="772"/>
      <c r="I41" s="772"/>
      <c r="J41" s="772"/>
      <c r="K41" s="772"/>
      <c r="L41" s="772"/>
    </row>
    <row r="42" spans="1:12" ht="12.75" customHeight="1">
      <c r="A42" s="1340" t="s">
        <v>205</v>
      </c>
      <c r="B42" s="286"/>
      <c r="C42" s="286"/>
      <c r="D42" s="321"/>
      <c r="E42" s="321"/>
      <c r="F42" s="321"/>
      <c r="G42" s="321"/>
      <c r="H42" s="321"/>
      <c r="I42" s="321"/>
      <c r="J42" s="321"/>
      <c r="K42" s="321"/>
      <c r="L42" s="287"/>
    </row>
    <row r="43" spans="1:12" ht="12.75" customHeight="1">
      <c r="A43" s="1333"/>
      <c r="B43" t="s">
        <v>206</v>
      </c>
      <c r="C43" s="306">
        <v>2</v>
      </c>
      <c r="D43" s="43">
        <f>C43-1</f>
        <v>1</v>
      </c>
      <c r="E43" s="43" t="s">
        <v>164</v>
      </c>
      <c r="F43" s="43"/>
      <c r="G43" s="43"/>
      <c r="H43" s="43" t="str">
        <f>DEC2BIN(D43,3)</f>
        <v>001</v>
      </c>
      <c r="I43" s="43"/>
      <c r="J43" s="2"/>
      <c r="K43" s="2"/>
      <c r="L43" s="289"/>
    </row>
    <row r="44" spans="1:12" ht="12.75" customHeight="1">
      <c r="A44" s="1333"/>
      <c r="B44" t="s">
        <v>207</v>
      </c>
      <c r="C44" s="306">
        <v>30</v>
      </c>
      <c r="D44" s="43">
        <f>INT(C44/10) -1</f>
        <v>2</v>
      </c>
      <c r="E44" s="43" t="s">
        <v>163</v>
      </c>
      <c r="F44" s="43"/>
      <c r="G44" s="43"/>
      <c r="H44" s="43" t="str">
        <f>DEC2BIN(D44,5)</f>
        <v>00010</v>
      </c>
      <c r="I44" s="43"/>
      <c r="J44" s="2"/>
      <c r="K44" s="2"/>
      <c r="L44" s="326"/>
    </row>
    <row r="45" spans="1:12" ht="13.8" thickBot="1">
      <c r="A45" s="1334"/>
      <c r="B45" s="292"/>
      <c r="C45" s="328" t="str">
        <f>"S23="&amp;DEC2HEX( D43 + D44*8,2)</f>
        <v>S23=11</v>
      </c>
      <c r="D45" s="292"/>
      <c r="E45" s="292"/>
      <c r="F45" s="292"/>
      <c r="G45" s="292"/>
      <c r="H45" s="292"/>
      <c r="I45" s="292"/>
      <c r="J45" s="292"/>
      <c r="K45" s="292"/>
      <c r="L45" s="293"/>
    </row>
    <row r="46" spans="1:12" ht="16.2" thickBot="1">
      <c r="A46" s="329"/>
      <c r="C46" s="305"/>
    </row>
    <row r="47" spans="1:12" ht="17.399999999999999">
      <c r="A47" s="1341"/>
      <c r="B47" s="1342"/>
      <c r="C47" s="1342"/>
      <c r="D47" s="1342"/>
      <c r="E47" s="1342"/>
      <c r="F47" s="1342"/>
      <c r="G47" s="1342"/>
      <c r="H47" s="1342"/>
      <c r="I47" s="1342"/>
      <c r="J47" s="1342"/>
      <c r="K47" s="286"/>
      <c r="L47" s="287"/>
    </row>
    <row r="48" spans="1:12" ht="12.75" customHeight="1">
      <c r="A48" s="1333" t="s">
        <v>208</v>
      </c>
      <c r="B48" s="1" t="s">
        <v>209</v>
      </c>
      <c r="C48" s="306">
        <v>0</v>
      </c>
      <c r="D48" s="330" t="s">
        <v>156</v>
      </c>
      <c r="E48" s="330"/>
      <c r="L48" s="289"/>
    </row>
    <row r="49" spans="1:13" ht="17.25" customHeight="1" thickBot="1">
      <c r="A49" s="1334"/>
      <c r="B49" s="292"/>
      <c r="C49" s="1335" t="str">
        <f>"S24="&amp;DEC2HEX( C48,2)</f>
        <v>S24=00</v>
      </c>
      <c r="D49" s="1335"/>
      <c r="E49" s="1335"/>
      <c r="F49" s="292"/>
      <c r="G49" s="292"/>
      <c r="H49" s="292"/>
      <c r="I49" s="292"/>
      <c r="J49" s="292"/>
      <c r="K49" s="292"/>
      <c r="L49" s="293"/>
    </row>
    <row r="50" spans="1:13" ht="18" thickBot="1">
      <c r="A50" s="331"/>
      <c r="B50" s="332"/>
      <c r="C50" s="332"/>
      <c r="D50" s="332"/>
      <c r="E50" s="332"/>
      <c r="F50" s="332"/>
      <c r="G50" s="332"/>
      <c r="H50" s="332"/>
      <c r="I50" s="332"/>
      <c r="J50" s="332"/>
      <c r="K50" s="3"/>
      <c r="L50" s="3"/>
    </row>
    <row r="51" spans="1:13" ht="12.75" customHeight="1">
      <c r="A51" s="1325" t="s">
        <v>210</v>
      </c>
      <c r="B51" s="333"/>
      <c r="C51" s="334"/>
      <c r="D51" s="334"/>
      <c r="E51" s="334"/>
      <c r="F51" s="334"/>
      <c r="G51" s="334"/>
      <c r="H51" s="334"/>
      <c r="I51" s="334"/>
      <c r="J51" s="334"/>
      <c r="K51" s="334"/>
      <c r="L51" s="335"/>
    </row>
    <row r="52" spans="1:13" ht="40.5" customHeight="1">
      <c r="A52" s="1326"/>
      <c r="B52" s="336" t="s">
        <v>211</v>
      </c>
      <c r="C52" s="337">
        <v>0</v>
      </c>
      <c r="D52" s="338">
        <f>C55+C54*(2^10) + C53*(2^14) + C52*(2^15)</f>
        <v>0</v>
      </c>
      <c r="E52" s="339"/>
      <c r="F52" s="337">
        <v>0</v>
      </c>
      <c r="G52" s="338">
        <f>F55+F54*(2^10) + F53*(2^14) + F52*(2^15)</f>
        <v>0</v>
      </c>
      <c r="H52" s="339"/>
      <c r="I52" s="337">
        <v>0</v>
      </c>
      <c r="J52" s="43">
        <f>I55+I54*(2^10) + I53*(2^14) + I52*(2^15)</f>
        <v>0</v>
      </c>
      <c r="K52" s="3"/>
      <c r="L52" s="340"/>
    </row>
    <row r="53" spans="1:13" ht="12.75" customHeight="1">
      <c r="A53" s="1326"/>
      <c r="B53" s="341" t="s">
        <v>212</v>
      </c>
      <c r="C53" s="342">
        <v>0</v>
      </c>
      <c r="D53" s="3"/>
      <c r="E53" s="3"/>
      <c r="F53" s="342">
        <v>0</v>
      </c>
      <c r="G53" s="3"/>
      <c r="H53" s="3"/>
      <c r="I53" s="342">
        <v>0</v>
      </c>
      <c r="J53" s="3"/>
      <c r="K53" s="3"/>
      <c r="L53" s="340"/>
    </row>
    <row r="54" spans="1:13" ht="13.5" customHeight="1">
      <c r="A54" s="1326"/>
      <c r="B54" s="341" t="s">
        <v>257</v>
      </c>
      <c r="C54" s="342">
        <v>0</v>
      </c>
      <c r="D54" s="3"/>
      <c r="E54" s="3"/>
      <c r="F54" s="342">
        <v>0</v>
      </c>
      <c r="G54" s="3"/>
      <c r="H54" s="3"/>
      <c r="I54" s="342">
        <v>0</v>
      </c>
      <c r="J54" s="3"/>
      <c r="K54" s="3"/>
      <c r="L54" s="289"/>
    </row>
    <row r="55" spans="1:13" ht="12.75" customHeight="1">
      <c r="A55" s="1326"/>
      <c r="B55" s="341" t="s">
        <v>356</v>
      </c>
      <c r="C55" s="342">
        <v>0</v>
      </c>
      <c r="D55" s="3"/>
      <c r="E55" s="3"/>
      <c r="F55" s="342">
        <v>0</v>
      </c>
      <c r="G55" s="3"/>
      <c r="H55" s="3"/>
      <c r="I55" s="342">
        <v>0</v>
      </c>
      <c r="J55" s="3"/>
      <c r="K55" s="3"/>
      <c r="L55" s="340"/>
    </row>
    <row r="56" spans="1:13" ht="13.5" customHeight="1" thickBot="1">
      <c r="A56" s="1327"/>
      <c r="B56" s="343" t="str">
        <f>"S4 Example: "&amp;IF(C53=0,"No Alarm set","Alarm set if measured units are "&amp;IF(C52=1," &gt;"&amp;C55," &lt;"&amp;C55)&amp;", reset level = "&amp;IF(C52=1,C55-C54-3,C55+C54+3))</f>
        <v>S4 Example: No Alarm set</v>
      </c>
      <c r="C56" s="328" t="str">
        <f>"S4="&amp;DEC2HEX(D52,4)</f>
        <v>S4=0000</v>
      </c>
      <c r="D56" s="291"/>
      <c r="E56" s="291"/>
      <c r="F56" s="328" t="str">
        <f>"S5="&amp;DEC2HEX(G52,4)</f>
        <v>S5=0000</v>
      </c>
      <c r="G56" s="291"/>
      <c r="H56" s="291"/>
      <c r="I56" s="328" t="str">
        <f>"S6="&amp;DEC2HEX(J52,4)</f>
        <v>S6=0000</v>
      </c>
      <c r="J56" s="332"/>
      <c r="K56" s="332"/>
      <c r="L56" s="344"/>
    </row>
    <row r="57" spans="1:13" ht="16.5" customHeight="1" thickBot="1">
      <c r="A57" s="3"/>
      <c r="B57" s="3"/>
      <c r="C57" s="3"/>
      <c r="D57" s="3"/>
      <c r="E57" s="3"/>
      <c r="F57" s="3"/>
      <c r="G57" s="3"/>
      <c r="H57" s="3"/>
      <c r="I57" s="3"/>
      <c r="J57" s="3"/>
      <c r="K57" s="3"/>
      <c r="L57" s="3"/>
    </row>
    <row r="58" spans="1:13" ht="14.25" customHeight="1">
      <c r="A58" s="345"/>
      <c r="B58" s="346"/>
      <c r="C58" s="286"/>
      <c r="D58" s="346"/>
      <c r="E58" s="346"/>
      <c r="F58" s="334"/>
      <c r="G58" s="334"/>
      <c r="H58" s="334"/>
      <c r="I58" s="334"/>
      <c r="J58" s="334"/>
      <c r="K58" s="334"/>
      <c r="L58" s="335"/>
    </row>
    <row r="59" spans="1:13" ht="13.2" customHeight="1">
      <c r="A59" s="1268" t="s">
        <v>213</v>
      </c>
      <c r="B59" s="3"/>
      <c r="C59" s="3"/>
      <c r="D59" s="3"/>
      <c r="E59" s="3"/>
      <c r="F59" s="43"/>
      <c r="G59" s="3"/>
      <c r="H59" s="3"/>
      <c r="I59" s="347" t="s">
        <v>244</v>
      </c>
      <c r="J59" s="3"/>
      <c r="K59" s="3"/>
      <c r="L59" s="340"/>
    </row>
    <row r="60" spans="1:13">
      <c r="A60" s="1270"/>
      <c r="B60" s="1" t="s">
        <v>214</v>
      </c>
      <c r="C60" s="283">
        <v>0</v>
      </c>
      <c r="D60" s="43">
        <f>C60*2^7 + C61*2^6 + C62</f>
        <v>0</v>
      </c>
      <c r="E60" s="1"/>
      <c r="F60" s="283">
        <v>0</v>
      </c>
      <c r="G60" s="43">
        <f>F60*2^7 + F61*2^6 + F62</f>
        <v>0</v>
      </c>
      <c r="H60" s="43"/>
      <c r="I60" s="283">
        <v>0</v>
      </c>
      <c r="J60" s="43">
        <f>I60*2^7 + I61*2^6 + I62</f>
        <v>124</v>
      </c>
      <c r="K60" s="1"/>
      <c r="L60" s="312"/>
    </row>
    <row r="61" spans="1:13">
      <c r="A61" s="1270"/>
      <c r="B61" s="1" t="s">
        <v>165</v>
      </c>
      <c r="C61" s="283">
        <v>0</v>
      </c>
      <c r="D61" s="1"/>
      <c r="E61" s="1"/>
      <c r="F61" s="283">
        <v>0</v>
      </c>
      <c r="G61" s="43"/>
      <c r="H61" s="43"/>
      <c r="I61" s="283">
        <v>1</v>
      </c>
      <c r="J61" s="43"/>
      <c r="K61" s="1"/>
      <c r="L61" s="312"/>
    </row>
    <row r="62" spans="1:13" ht="12.75" customHeight="1">
      <c r="A62" s="1270"/>
      <c r="B62" s="336" t="s">
        <v>250</v>
      </c>
      <c r="C62" s="390"/>
      <c r="D62" s="349">
        <f>C119</f>
        <v>0</v>
      </c>
      <c r="E62" s="350"/>
      <c r="F62" s="390"/>
      <c r="G62" s="351"/>
      <c r="H62" s="43"/>
      <c r="I62" s="283">
        <v>60</v>
      </c>
      <c r="J62" s="43"/>
      <c r="K62" s="1"/>
      <c r="L62" s="312"/>
      <c r="M62" s="1" t="str">
        <f>"S7 Example: "&amp;IF(OR(C61=0,C62=0),"Alarm Disabled","Alarm if change"&amp; IF(C60=1,"&gt;","&lt; -")&amp;C62 &amp; " cms/min")</f>
        <v>S7 Example: Alarm Disabled</v>
      </c>
    </row>
    <row r="63" spans="1:13" ht="13.8" thickBot="1">
      <c r="A63" s="1271"/>
      <c r="B63" s="343" t="str">
        <f>IF(C9=0,M62,M63)</f>
        <v>S7 Example: Alarm Disabled</v>
      </c>
      <c r="C63" s="328" t="str">
        <f>"S7=" &amp;DEC2HEX( D60,2)</f>
        <v>S7=00</v>
      </c>
      <c r="D63" s="291"/>
      <c r="E63" s="291"/>
      <c r="F63" s="328" t="str">
        <f>"S8=" &amp;DEC2HEX( G60,2)</f>
        <v>S8=00</v>
      </c>
      <c r="G63" s="352"/>
      <c r="H63" s="352"/>
      <c r="I63" s="328" t="str">
        <f>"S8=" &amp;DEC2HEX( J60,2)</f>
        <v>S8=7C</v>
      </c>
      <c r="J63" s="353" t="str">
        <f>IF(C60=1,I63,"-"&amp;I63)</f>
        <v>-S8=7C</v>
      </c>
      <c r="K63" s="291"/>
      <c r="L63" s="354"/>
      <c r="M63" s="1" t="str">
        <f>"S7 Example: "&amp;IF(OR(C61=0,C62=0),"Alarm Disabled","Alarm if change"&amp; IF(C60=1,"&gt;","&lt; -")&amp;ROUND(C62,2) &amp; " cms/15min")</f>
        <v>S7 Example: Alarm Disabled</v>
      </c>
    </row>
    <row r="64" spans="1:13">
      <c r="A64" s="3"/>
      <c r="B64" s="355"/>
      <c r="C64" s="356"/>
      <c r="D64" s="3"/>
      <c r="E64" s="3"/>
      <c r="F64" s="3"/>
      <c r="G64" s="3"/>
      <c r="H64" s="3"/>
      <c r="I64" s="3"/>
      <c r="J64" s="3"/>
      <c r="K64" s="3"/>
      <c r="L64" s="3"/>
    </row>
    <row r="65" spans="1:12" ht="13.8" thickBot="1">
      <c r="B65" s="355"/>
      <c r="C65" s="356"/>
      <c r="D65" s="3"/>
      <c r="E65" s="3"/>
      <c r="F65" s="3"/>
      <c r="G65" s="3"/>
      <c r="H65" s="3"/>
      <c r="I65" s="357"/>
      <c r="K65" s="356"/>
      <c r="L65" s="3"/>
    </row>
    <row r="66" spans="1:12">
      <c r="A66" s="358" t="s">
        <v>215</v>
      </c>
      <c r="B66" s="359"/>
      <c r="C66" s="360"/>
      <c r="D66" s="361"/>
      <c r="E66" s="361"/>
      <c r="F66" s="361"/>
      <c r="G66" s="361"/>
      <c r="H66" s="361"/>
      <c r="I66" s="362"/>
      <c r="J66" s="361"/>
      <c r="K66" s="360"/>
      <c r="L66" s="363"/>
    </row>
    <row r="67" spans="1:12">
      <c r="A67" s="364"/>
      <c r="B67" s="336"/>
      <c r="C67" s="305"/>
      <c r="D67" s="1"/>
      <c r="E67" s="1"/>
      <c r="F67" s="1"/>
      <c r="G67" s="1"/>
      <c r="H67" s="1"/>
      <c r="I67" s="350"/>
      <c r="J67" s="1"/>
      <c r="K67" s="305"/>
      <c r="L67" s="312"/>
    </row>
    <row r="68" spans="1:12">
      <c r="A68" s="365" t="s">
        <v>357</v>
      </c>
      <c r="C68" s="1273"/>
      <c r="D68" s="1274"/>
      <c r="E68" s="1274"/>
      <c r="F68" s="1274"/>
      <c r="G68" s="1275"/>
      <c r="H68" s="1"/>
      <c r="I68" s="350"/>
      <c r="J68" s="1"/>
      <c r="K68" s="305"/>
      <c r="L68" s="312"/>
    </row>
    <row r="69" spans="1:12">
      <c r="A69" s="366"/>
      <c r="C69" s="367" t="str">
        <f>"S9="&amp;C68</f>
        <v>S9=</v>
      </c>
      <c r="D69" s="350"/>
      <c r="E69" s="350"/>
      <c r="F69" s="350"/>
      <c r="G69" s="350"/>
      <c r="H69" s="350"/>
      <c r="I69" s="350"/>
      <c r="J69" s="1"/>
      <c r="K69" s="305"/>
      <c r="L69" s="312"/>
    </row>
    <row r="70" spans="1:12">
      <c r="A70" s="365" t="s">
        <v>387</v>
      </c>
      <c r="C70" s="1273"/>
      <c r="D70" s="1274"/>
      <c r="E70" s="1274"/>
      <c r="F70" s="1274"/>
      <c r="G70" s="1275"/>
      <c r="H70" s="1"/>
      <c r="I70" s="350"/>
      <c r="J70" s="1"/>
      <c r="K70" s="305"/>
      <c r="L70" s="312"/>
    </row>
    <row r="71" spans="1:12">
      <c r="A71" s="365"/>
      <c r="C71" s="367" t="str">
        <f>"S10="&amp;C70</f>
        <v>S10=</v>
      </c>
      <c r="D71" s="1"/>
      <c r="E71" s="1"/>
      <c r="F71" s="1"/>
      <c r="G71" s="1"/>
      <c r="H71" s="1"/>
      <c r="I71" s="350"/>
      <c r="J71" s="1"/>
      <c r="K71" s="305"/>
      <c r="L71" s="312"/>
    </row>
    <row r="72" spans="1:12">
      <c r="A72" s="365" t="s">
        <v>216</v>
      </c>
      <c r="C72" s="1249" t="s">
        <v>384</v>
      </c>
      <c r="D72" s="1250"/>
      <c r="E72" s="1250"/>
      <c r="F72" s="1250"/>
      <c r="G72" s="1251"/>
      <c r="H72" s="1"/>
      <c r="I72" s="350"/>
      <c r="J72" s="1"/>
      <c r="K72" s="305"/>
      <c r="L72" s="312"/>
    </row>
    <row r="73" spans="1:12">
      <c r="A73" s="365"/>
      <c r="C73" s="367" t="str">
        <f>"S11="&amp;C72</f>
        <v>S11=TEK733</v>
      </c>
      <c r="D73" s="1"/>
      <c r="E73" s="1"/>
      <c r="F73" s="1"/>
      <c r="G73" s="1"/>
      <c r="H73" s="1"/>
      <c r="I73" s="350"/>
      <c r="J73" s="1"/>
      <c r="K73" s="305"/>
      <c r="L73" s="312"/>
    </row>
    <row r="74" spans="1:12">
      <c r="A74" s="365" t="s">
        <v>217</v>
      </c>
      <c r="C74" s="1249"/>
      <c r="D74" s="1250"/>
      <c r="E74" s="1250"/>
      <c r="F74" s="1250"/>
      <c r="G74" s="1251"/>
      <c r="H74" s="1"/>
      <c r="I74" s="350"/>
      <c r="J74" s="1"/>
      <c r="K74" s="305"/>
      <c r="L74" s="312"/>
    </row>
    <row r="75" spans="1:12">
      <c r="A75" s="365"/>
      <c r="C75" s="367" t="str">
        <f>"S12="&amp;C74</f>
        <v>S12=</v>
      </c>
      <c r="D75" s="1"/>
      <c r="E75" s="1"/>
      <c r="F75" s="1"/>
      <c r="G75" s="1"/>
      <c r="H75" s="1"/>
      <c r="I75" s="350"/>
      <c r="J75" s="1"/>
      <c r="K75" s="305"/>
      <c r="L75" s="312"/>
    </row>
    <row r="76" spans="1:12">
      <c r="A76" s="365" t="s">
        <v>218</v>
      </c>
      <c r="C76" s="1249"/>
      <c r="D76" s="1250"/>
      <c r="E76" s="1250"/>
      <c r="F76" s="1250"/>
      <c r="G76" s="1251"/>
      <c r="H76" s="1"/>
      <c r="I76" s="350"/>
      <c r="J76" s="1"/>
      <c r="K76" s="305"/>
      <c r="L76" s="312"/>
    </row>
    <row r="77" spans="1:12">
      <c r="A77" s="365"/>
      <c r="C77" s="367" t="str">
        <f>"S13="&amp;C76</f>
        <v>S13=</v>
      </c>
      <c r="D77" s="1"/>
      <c r="E77" s="1"/>
      <c r="F77" s="1"/>
      <c r="G77" s="1"/>
      <c r="H77" s="1"/>
      <c r="I77" s="350"/>
      <c r="J77" s="1"/>
      <c r="K77" s="305"/>
      <c r="L77" s="312"/>
    </row>
    <row r="78" spans="1:12">
      <c r="A78" s="365" t="s">
        <v>219</v>
      </c>
      <c r="C78" s="1249"/>
      <c r="D78" s="1250"/>
      <c r="E78" s="1250"/>
      <c r="F78" s="1250"/>
      <c r="G78" s="1251"/>
      <c r="H78" s="1"/>
      <c r="I78" s="350"/>
      <c r="J78" s="1"/>
      <c r="K78" s="305"/>
      <c r="L78" s="312"/>
    </row>
    <row r="79" spans="1:12">
      <c r="A79" s="365"/>
      <c r="C79" s="367" t="str">
        <f>"S14="&amp;C78</f>
        <v>S14=</v>
      </c>
      <c r="D79" s="1"/>
      <c r="E79" s="1"/>
      <c r="F79" s="1"/>
      <c r="G79" s="1"/>
      <c r="H79" s="1"/>
      <c r="I79" s="350"/>
      <c r="J79" s="1"/>
      <c r="K79" s="305"/>
      <c r="L79" s="312"/>
    </row>
    <row r="80" spans="1:12">
      <c r="A80" s="365" t="s">
        <v>220</v>
      </c>
      <c r="C80" s="1249"/>
      <c r="D80" s="1250"/>
      <c r="E80" s="1250"/>
      <c r="F80" s="1250"/>
      <c r="G80" s="1251"/>
      <c r="H80" s="1"/>
      <c r="I80" s="350"/>
      <c r="J80" s="1"/>
      <c r="K80" s="305"/>
      <c r="L80" s="312"/>
    </row>
    <row r="81" spans="1:15">
      <c r="A81" s="365"/>
      <c r="C81" s="367" t="str">
        <f>"S15="&amp;C80</f>
        <v>S15=</v>
      </c>
      <c r="D81" s="1"/>
      <c r="E81" s="1"/>
      <c r="F81" s="1"/>
      <c r="G81" s="1"/>
      <c r="H81" s="1"/>
      <c r="I81" s="350"/>
      <c r="J81" s="1"/>
      <c r="K81" s="305"/>
      <c r="L81" s="312"/>
    </row>
    <row r="82" spans="1:15">
      <c r="A82" s="365" t="s">
        <v>222</v>
      </c>
      <c r="C82" s="1249"/>
      <c r="D82" s="1250"/>
      <c r="E82" s="1250"/>
      <c r="F82" s="1250"/>
      <c r="G82" s="1251"/>
      <c r="H82" s="1"/>
      <c r="I82" s="350"/>
      <c r="J82" s="1"/>
      <c r="K82" s="305"/>
      <c r="L82" s="312"/>
    </row>
    <row r="83" spans="1:15" ht="13.8" thickBot="1">
      <c r="A83" s="368"/>
      <c r="B83" s="292"/>
      <c r="C83" s="369" t="str">
        <f>"S16="&amp;C82</f>
        <v>S16=</v>
      </c>
      <c r="D83" s="370"/>
      <c r="E83" s="370"/>
      <c r="F83" s="370"/>
      <c r="G83" s="370"/>
      <c r="H83" s="291"/>
      <c r="I83" s="371"/>
      <c r="J83" s="291"/>
      <c r="K83" s="328"/>
      <c r="L83" s="354"/>
    </row>
    <row r="84" spans="1:15" ht="13.8" thickBot="1">
      <c r="A84" s="305"/>
      <c r="B84" s="336"/>
      <c r="D84" s="1"/>
      <c r="E84" s="1"/>
      <c r="F84" s="1"/>
      <c r="G84" s="1"/>
      <c r="H84" s="1"/>
      <c r="I84" s="350"/>
      <c r="J84" s="1"/>
      <c r="K84" s="305"/>
      <c r="L84" s="1"/>
      <c r="N84" s="336"/>
      <c r="O84" s="336"/>
    </row>
    <row r="85" spans="1:15" ht="18" customHeight="1">
      <c r="A85" s="1267" t="s">
        <v>243</v>
      </c>
      <c r="B85" s="372"/>
      <c r="C85" s="286"/>
      <c r="D85" s="286"/>
      <c r="E85" s="286"/>
      <c r="F85" s="286"/>
      <c r="G85" s="286"/>
      <c r="H85" s="286"/>
      <c r="I85" s="286"/>
      <c r="J85" s="286"/>
      <c r="K85" s="286"/>
      <c r="L85" s="335"/>
      <c r="N85" s="336"/>
      <c r="O85" s="336"/>
    </row>
    <row r="86" spans="1:15">
      <c r="A86" s="1270"/>
      <c r="B86" s="1" t="s">
        <v>259</v>
      </c>
      <c r="C86" s="1272" t="s">
        <v>260</v>
      </c>
      <c r="D86" s="1272"/>
      <c r="E86" s="1272"/>
      <c r="F86" s="1272"/>
      <c r="G86" s="1272"/>
      <c r="H86" s="3"/>
      <c r="I86" s="3"/>
      <c r="J86" s="351">
        <f>(ROUND(200*C86/5,0))</f>
        <v>1974077120</v>
      </c>
      <c r="K86" s="357"/>
      <c r="L86" s="340"/>
      <c r="N86" s="336"/>
      <c r="O86" s="336"/>
    </row>
    <row r="87" spans="1:15" ht="13.8" thickBot="1">
      <c r="A87" s="1271"/>
      <c r="B87" s="373"/>
      <c r="C87" s="328" t="str">
        <f>"S17=" &amp;C86</f>
        <v>S17=0049351928</v>
      </c>
      <c r="D87" s="332"/>
      <c r="E87" s="332"/>
      <c r="F87" s="332"/>
      <c r="G87" s="332"/>
      <c r="H87" s="332"/>
      <c r="I87" s="332"/>
      <c r="J87" s="374"/>
      <c r="K87" s="374"/>
      <c r="L87" s="344"/>
      <c r="N87" s="336"/>
      <c r="O87" s="336"/>
    </row>
    <row r="88" spans="1:15" ht="13.8" thickBot="1">
      <c r="A88" s="3"/>
      <c r="B88" s="355"/>
      <c r="C88" s="356"/>
      <c r="D88" s="3"/>
      <c r="E88" s="3"/>
      <c r="F88" s="3"/>
      <c r="G88" s="3"/>
      <c r="H88" s="3"/>
      <c r="I88" s="3"/>
      <c r="J88" s="357"/>
      <c r="K88" s="357"/>
      <c r="L88" s="3"/>
      <c r="N88" s="336"/>
      <c r="O88" s="336"/>
    </row>
    <row r="89" spans="1:15" ht="15.75" customHeight="1">
      <c r="A89" s="1267" t="s">
        <v>230</v>
      </c>
      <c r="B89" s="372"/>
      <c r="C89" s="286"/>
      <c r="D89" s="286"/>
      <c r="E89" s="286"/>
      <c r="F89" s="286"/>
      <c r="G89" s="286"/>
      <c r="H89" s="286"/>
      <c r="I89" s="286"/>
      <c r="J89" s="286"/>
      <c r="K89" s="286"/>
      <c r="L89" s="335"/>
      <c r="N89" s="313"/>
      <c r="O89" s="313"/>
    </row>
    <row r="90" spans="1:15">
      <c r="A90" s="1268"/>
      <c r="C90" s="283">
        <v>500</v>
      </c>
      <c r="D90" s="1"/>
      <c r="E90" s="403" t="s">
        <v>388</v>
      </c>
      <c r="F90" s="375"/>
      <c r="G90" s="375"/>
      <c r="H90" s="375"/>
      <c r="I90" s="375"/>
      <c r="J90" s="376"/>
      <c r="K90" s="377"/>
      <c r="L90" s="340"/>
      <c r="N90" s="313"/>
      <c r="O90" s="313"/>
    </row>
    <row r="91" spans="1:15" ht="13.8" thickBot="1">
      <c r="A91" s="1269"/>
      <c r="B91" s="373"/>
      <c r="C91" s="328" t="str">
        <f>"S18=" &amp;C90</f>
        <v>S18=500</v>
      </c>
      <c r="D91" s="332"/>
      <c r="E91" s="332"/>
      <c r="F91" s="332"/>
      <c r="G91" s="332"/>
      <c r="H91" s="332"/>
      <c r="I91" s="332"/>
      <c r="J91" s="374"/>
      <c r="K91" s="374"/>
      <c r="L91" s="344"/>
      <c r="N91" s="313"/>
      <c r="O91" s="313"/>
    </row>
    <row r="92" spans="1:15" ht="13.8" thickBot="1">
      <c r="A92" s="3"/>
      <c r="B92" s="355"/>
      <c r="C92" s="356"/>
      <c r="D92" s="3"/>
      <c r="E92" s="3"/>
      <c r="F92" s="3"/>
      <c r="G92" s="3"/>
      <c r="H92" s="3"/>
      <c r="I92" s="3"/>
      <c r="J92" s="357"/>
      <c r="K92" s="357"/>
      <c r="L92" s="3"/>
      <c r="N92" s="313"/>
      <c r="O92" s="313"/>
    </row>
    <row r="93" spans="1:15" ht="18" customHeight="1">
      <c r="A93" s="1267" t="s">
        <v>359</v>
      </c>
      <c r="B93" s="372"/>
      <c r="C93" s="286"/>
      <c r="D93" s="286"/>
      <c r="E93" s="286"/>
      <c r="F93" s="286"/>
      <c r="G93" s="286"/>
      <c r="H93" s="286"/>
      <c r="I93" s="286"/>
      <c r="J93" s="286"/>
      <c r="K93" s="286"/>
      <c r="L93" s="335"/>
    </row>
    <row r="94" spans="1:15">
      <c r="A94" s="1268"/>
      <c r="C94" s="283">
        <v>0</v>
      </c>
      <c r="D94" s="1"/>
      <c r="E94" s="3"/>
      <c r="F94" s="3"/>
      <c r="G94" s="3"/>
      <c r="H94" s="3"/>
      <c r="I94" s="3"/>
      <c r="J94" s="351">
        <f>(ROUND(200*C94/5,0))</f>
        <v>0</v>
      </c>
      <c r="K94" s="357"/>
      <c r="L94" s="340"/>
    </row>
    <row r="95" spans="1:15" ht="13.8" thickBot="1">
      <c r="A95" s="1269"/>
      <c r="B95" s="373"/>
      <c r="C95" s="328" t="str">
        <f>"S19="</f>
        <v>S19=</v>
      </c>
      <c r="D95" s="332"/>
      <c r="E95" s="332"/>
      <c r="F95" s="332"/>
      <c r="G95" s="332"/>
      <c r="H95" s="332"/>
      <c r="I95" s="332"/>
      <c r="J95" s="374"/>
      <c r="K95" s="374"/>
      <c r="L95" s="344"/>
    </row>
    <row r="96" spans="1:15"/>
    <row r="97" spans="1:12" ht="13.8" thickBot="1"/>
    <row r="98" spans="1:12" ht="12.9" customHeight="1">
      <c r="A98" s="1267" t="s">
        <v>231</v>
      </c>
      <c r="B98" s="359"/>
      <c r="C98" s="286"/>
      <c r="D98" s="361"/>
      <c r="E98" s="361"/>
      <c r="F98" s="361"/>
      <c r="G98" s="361"/>
      <c r="H98" s="361"/>
      <c r="I98" s="362"/>
      <c r="J98" s="361"/>
      <c r="K98" s="360"/>
      <c r="L98" s="363"/>
    </row>
    <row r="99" spans="1:12" ht="12.9" customHeight="1">
      <c r="A99" s="1268"/>
      <c r="B99" s="336"/>
      <c r="C99" s="323">
        <v>0</v>
      </c>
      <c r="D99" s="1"/>
      <c r="E99" s="1"/>
      <c r="F99" s="1"/>
      <c r="G99" s="1"/>
      <c r="H99" s="1"/>
      <c r="I99" s="350"/>
      <c r="J99" s="1"/>
      <c r="K99" s="305"/>
      <c r="L99" s="312"/>
    </row>
    <row r="100" spans="1:12" ht="12.9" customHeight="1" thickBot="1">
      <c r="A100" s="1269"/>
      <c r="B100" s="332"/>
      <c r="C100" s="369" t="str">
        <f>"S20="</f>
        <v>S20=</v>
      </c>
      <c r="D100" s="332"/>
      <c r="E100" s="332" t="str">
        <f>D115&amp;E115&amp;F115&amp;G115&amp;H115&amp;I115&amp;J115&amp;K115</f>
        <v>="Ratiometric span from "&amp;C86&amp;"Volts to "&amp;C90&amp;"Volts, "</v>
      </c>
      <c r="F100" s="332"/>
      <c r="G100" s="332"/>
      <c r="H100" s="332"/>
      <c r="I100" s="332"/>
      <c r="J100" s="332"/>
      <c r="K100" s="332"/>
      <c r="L100" s="344"/>
    </row>
    <row r="101" spans="1:12" ht="13.8" thickBot="1"/>
    <row r="102" spans="1:12" ht="12.9" customHeight="1">
      <c r="A102" s="1267" t="s">
        <v>360</v>
      </c>
      <c r="B102" s="359"/>
      <c r="C102" s="286"/>
      <c r="D102" s="361"/>
      <c r="E102" s="361"/>
      <c r="F102" s="361"/>
      <c r="G102" s="361"/>
      <c r="H102" s="361"/>
      <c r="I102" s="362"/>
      <c r="J102" s="361"/>
      <c r="K102" s="360"/>
      <c r="L102" s="363"/>
    </row>
    <row r="103" spans="1:12" ht="12.9" customHeight="1">
      <c r="A103" s="1268"/>
      <c r="B103" s="336"/>
      <c r="C103" s="323">
        <v>0</v>
      </c>
      <c r="D103" s="1"/>
      <c r="E103" s="1"/>
      <c r="F103" s="1"/>
      <c r="G103" s="1"/>
      <c r="H103" s="1"/>
      <c r="I103" s="350"/>
      <c r="J103" s="1"/>
      <c r="K103" s="305"/>
      <c r="L103" s="312"/>
    </row>
    <row r="104" spans="1:12" ht="12.9" customHeight="1" thickBot="1">
      <c r="A104" s="1269"/>
      <c r="B104" s="332"/>
      <c r="C104" s="369" t="str">
        <f>"S21="</f>
        <v>S21=</v>
      </c>
      <c r="D104" s="332"/>
      <c r="E104" s="332"/>
      <c r="F104" s="332"/>
      <c r="G104" s="332"/>
      <c r="H104" s="332"/>
      <c r="I104" s="332"/>
      <c r="J104" s="332"/>
      <c r="K104" s="332"/>
      <c r="L104" s="344"/>
    </row>
    <row r="105" spans="1:12" ht="12.9" customHeight="1" thickBot="1">
      <c r="A105" s="378"/>
      <c r="B105" s="3"/>
      <c r="C105" s="367"/>
      <c r="D105" s="3"/>
      <c r="E105" s="3"/>
      <c r="F105" s="3"/>
      <c r="G105" s="3"/>
      <c r="H105" s="3"/>
      <c r="I105" s="3"/>
      <c r="J105" s="3"/>
      <c r="K105" s="3"/>
      <c r="L105" s="3"/>
    </row>
    <row r="106" spans="1:12" ht="12.9" customHeight="1">
      <c r="A106" s="1267" t="s">
        <v>361</v>
      </c>
      <c r="B106" s="359"/>
      <c r="C106" s="286"/>
      <c r="D106" s="361"/>
      <c r="E106" s="361"/>
      <c r="F106" s="361"/>
      <c r="G106" s="361"/>
      <c r="H106" s="361"/>
      <c r="I106" s="362"/>
      <c r="J106" s="361"/>
      <c r="K106" s="360"/>
      <c r="L106" s="363"/>
    </row>
    <row r="107" spans="1:12" ht="12.9" customHeight="1">
      <c r="A107" s="1268"/>
      <c r="B107" s="336"/>
      <c r="C107" s="323">
        <v>0</v>
      </c>
      <c r="D107" s="1"/>
      <c r="E107" s="1"/>
      <c r="F107" s="1"/>
      <c r="G107" s="1"/>
      <c r="H107" s="1"/>
      <c r="I107" s="350"/>
      <c r="J107" s="1"/>
      <c r="K107" s="305"/>
      <c r="L107" s="312"/>
    </row>
    <row r="108" spans="1:12" ht="12.9" customHeight="1" thickBot="1">
      <c r="A108" s="1269"/>
      <c r="B108" s="332"/>
      <c r="C108" s="369" t="str">
        <f>"S22="</f>
        <v>S22=</v>
      </c>
      <c r="D108" s="332"/>
      <c r="E108" s="332"/>
      <c r="F108" s="332"/>
      <c r="G108" s="332"/>
      <c r="H108" s="332"/>
      <c r="I108" s="332"/>
      <c r="J108" s="332"/>
      <c r="K108" s="332"/>
      <c r="L108" s="344"/>
    </row>
    <row r="109" spans="1:12" ht="12.9" customHeight="1" thickBot="1">
      <c r="A109" s="378"/>
      <c r="B109" s="3"/>
      <c r="C109" s="367"/>
      <c r="D109" s="3"/>
      <c r="E109" s="3"/>
      <c r="F109" s="3"/>
      <c r="G109" s="3"/>
      <c r="H109" s="3"/>
      <c r="I109" s="3"/>
      <c r="J109" s="3"/>
      <c r="K109" s="3"/>
      <c r="L109" s="3"/>
    </row>
    <row r="110" spans="1:12" ht="12.9" customHeight="1">
      <c r="A110" s="1267" t="s">
        <v>232</v>
      </c>
      <c r="B110" s="359"/>
      <c r="C110" s="286"/>
      <c r="D110" s="361"/>
      <c r="E110" s="361"/>
      <c r="F110" s="361"/>
      <c r="G110" s="361"/>
      <c r="H110" s="361"/>
      <c r="I110" s="362"/>
      <c r="J110" s="361"/>
      <c r="K110" s="360"/>
      <c r="L110" s="363"/>
    </row>
    <row r="111" spans="1:12" ht="12.9" customHeight="1">
      <c r="A111" s="1268"/>
      <c r="B111" s="336"/>
      <c r="C111" s="323">
        <v>0</v>
      </c>
      <c r="D111" s="1"/>
      <c r="E111" s="1"/>
      <c r="F111" s="1"/>
      <c r="G111" s="1"/>
      <c r="H111" s="1"/>
      <c r="I111" s="350"/>
      <c r="J111" s="1"/>
      <c r="K111" s="305"/>
      <c r="L111" s="312"/>
    </row>
    <row r="112" spans="1:12" ht="12.9" customHeight="1" thickBot="1">
      <c r="A112" s="1269"/>
      <c r="B112" s="332"/>
      <c r="C112" s="369" t="str">
        <f>"S25="</f>
        <v>S25=</v>
      </c>
      <c r="D112" s="332"/>
      <c r="E112" s="332"/>
      <c r="F112" s="332"/>
      <c r="G112" s="332"/>
      <c r="H112" s="332"/>
      <c r="I112" s="332"/>
      <c r="J112" s="332"/>
      <c r="K112" s="332"/>
      <c r="L112" s="344"/>
    </row>
    <row r="113" spans="1:15" ht="12.9" customHeight="1" thickBot="1">
      <c r="A113" s="379"/>
      <c r="B113" s="379"/>
      <c r="C113" s="379"/>
      <c r="D113" s="379"/>
      <c r="E113" s="379"/>
      <c r="F113" s="379"/>
      <c r="G113" s="379"/>
      <c r="H113" s="379"/>
      <c r="I113" s="379"/>
      <c r="J113" s="379"/>
    </row>
    <row r="114" spans="1:15" ht="12.9" customHeight="1">
      <c r="A114" s="318"/>
      <c r="B114" s="286"/>
      <c r="C114" s="286"/>
      <c r="D114" s="544"/>
      <c r="E114" s="544"/>
      <c r="F114" s="544"/>
      <c r="G114" s="544"/>
      <c r="H114" s="544"/>
      <c r="I114" s="544"/>
      <c r="J114" s="544"/>
      <c r="K114" s="544"/>
      <c r="L114" s="815"/>
      <c r="M114" s="380"/>
      <c r="N114" s="109"/>
      <c r="O114" s="109"/>
    </row>
    <row r="115" spans="1:15" ht="12.9" customHeight="1">
      <c r="A115" s="1268" t="s">
        <v>223</v>
      </c>
      <c r="B115" s="3" t="s">
        <v>362</v>
      </c>
      <c r="C115" s="381">
        <v>0</v>
      </c>
      <c r="D115" s="816"/>
      <c r="E115" s="822" t="s">
        <v>685</v>
      </c>
      <c r="F115" s="816"/>
      <c r="G115" s="816"/>
      <c r="H115" s="816"/>
      <c r="I115" s="816"/>
      <c r="J115" s="817"/>
      <c r="K115" s="817"/>
      <c r="L115" s="818"/>
      <c r="N115" s="109"/>
      <c r="O115" s="109"/>
    </row>
    <row r="116" spans="1:15" ht="12.9" customHeight="1">
      <c r="A116" s="1268"/>
      <c r="B116" s="1" t="s">
        <v>363</v>
      </c>
      <c r="C116" s="306">
        <v>0</v>
      </c>
      <c r="D116" s="545"/>
      <c r="E116" s="545" t="str">
        <f>IF(C122=1,"Raw ADC value",E115&amp;IF(C120=0,"Inverted Output, ","Normal Output, ")&amp;IF(C121=0,"Low Resolution","High Resolution"))</f>
        <v>="Ratiometric span from "&amp;C86&amp;"Volts to "&amp;C90&amp;"Volts, "Inverted Output, Low Resolution</v>
      </c>
      <c r="F116" s="545"/>
      <c r="G116" s="545"/>
      <c r="H116" s="545"/>
      <c r="I116" s="545"/>
      <c r="J116" s="545"/>
      <c r="K116" s="545"/>
      <c r="L116" s="818"/>
      <c r="N116" s="109"/>
      <c r="O116" s="109"/>
    </row>
    <row r="117" spans="1:15" ht="12.9" customHeight="1">
      <c r="A117" s="1268"/>
      <c r="B117" s="1" t="s">
        <v>364</v>
      </c>
      <c r="C117" s="306">
        <v>0</v>
      </c>
      <c r="D117" s="545"/>
      <c r="E117" s="545"/>
      <c r="F117" s="545"/>
      <c r="G117" s="545"/>
      <c r="H117" s="545"/>
      <c r="I117" s="545"/>
      <c r="J117" s="545"/>
      <c r="K117" s="545"/>
      <c r="L117" s="818"/>
      <c r="M117" s="380"/>
      <c r="N117" s="109"/>
      <c r="O117" s="109"/>
    </row>
    <row r="118" spans="1:15" ht="12.9" customHeight="1">
      <c r="A118" s="1268"/>
      <c r="B118" s="1" t="s">
        <v>365</v>
      </c>
      <c r="C118" s="306">
        <v>0</v>
      </c>
      <c r="D118" s="545"/>
      <c r="E118" s="545"/>
      <c r="F118" s="545"/>
      <c r="G118" s="545"/>
      <c r="H118" s="545"/>
      <c r="I118" s="545"/>
      <c r="J118" s="545"/>
      <c r="K118" s="545"/>
      <c r="L118" s="818"/>
      <c r="M118" s="380"/>
      <c r="N118" s="109"/>
      <c r="O118" s="109"/>
    </row>
    <row r="119" spans="1:15" ht="12.9" customHeight="1">
      <c r="A119" s="1268"/>
      <c r="B119" s="1" t="s">
        <v>286</v>
      </c>
      <c r="C119" s="384">
        <v>0</v>
      </c>
      <c r="D119" s="545"/>
      <c r="E119" s="545" t="str">
        <f>C122&amp;C121&amp;C120&amp;C119&amp;C118&amp;C117&amp;C116&amp;C115</f>
        <v>00000000</v>
      </c>
      <c r="F119" s="545"/>
      <c r="G119" s="545"/>
      <c r="H119" s="545" t="str">
        <f>BIN2HEX(E119,2)</f>
        <v>00</v>
      </c>
      <c r="I119" s="545"/>
      <c r="J119" s="545"/>
      <c r="K119" s="545"/>
      <c r="L119" s="818"/>
      <c r="M119" s="380"/>
      <c r="N119" s="109"/>
      <c r="O119" s="109"/>
    </row>
    <row r="120" spans="1:15" ht="12.9" customHeight="1">
      <c r="A120" s="1268"/>
      <c r="B120" s="3" t="s">
        <v>389</v>
      </c>
      <c r="C120" s="381">
        <v>0</v>
      </c>
      <c r="D120" s="545"/>
      <c r="E120" s="819"/>
      <c r="F120" s="819"/>
      <c r="G120" s="819"/>
      <c r="H120" s="819"/>
      <c r="I120" s="819"/>
      <c r="J120" s="819"/>
      <c r="K120" s="819"/>
      <c r="L120" s="818"/>
      <c r="M120" s="380"/>
      <c r="N120" s="109"/>
      <c r="O120" s="109"/>
    </row>
    <row r="121" spans="1:15" ht="12.9" customHeight="1">
      <c r="A121" s="1268"/>
      <c r="B121" s="404" t="s">
        <v>389</v>
      </c>
      <c r="C121" s="283">
        <v>0</v>
      </c>
      <c r="D121" s="545"/>
      <c r="E121" s="819"/>
      <c r="F121" s="819"/>
      <c r="G121" s="819"/>
      <c r="H121" s="819"/>
      <c r="I121" s="819"/>
      <c r="J121" s="819"/>
      <c r="K121" s="819"/>
      <c r="L121" s="818"/>
      <c r="M121" s="380"/>
      <c r="N121" s="109"/>
      <c r="O121" s="109"/>
    </row>
    <row r="122" spans="1:15" ht="12.9" customHeight="1">
      <c r="A122" s="1268"/>
      <c r="B122" s="3" t="s">
        <v>271</v>
      </c>
      <c r="C122" s="381">
        <v>0</v>
      </c>
      <c r="D122" s="545"/>
      <c r="E122" s="819"/>
      <c r="F122" s="819"/>
      <c r="G122" s="819"/>
      <c r="H122" s="819"/>
      <c r="I122" s="819"/>
      <c r="J122" s="819"/>
      <c r="K122" s="819"/>
      <c r="L122" s="818"/>
      <c r="M122" s="1324"/>
      <c r="N122" s="1324"/>
      <c r="O122" s="1324"/>
    </row>
    <row r="123" spans="1:15" ht="12.9" customHeight="1">
      <c r="A123" s="385"/>
      <c r="B123" s="386"/>
      <c r="C123" s="109" t="str">
        <f>"S26="&amp;H119</f>
        <v>S26=00</v>
      </c>
      <c r="D123" s="545"/>
      <c r="E123" s="545"/>
      <c r="F123" s="545"/>
      <c r="G123" s="545"/>
      <c r="H123" s="545"/>
      <c r="I123" s="545"/>
      <c r="J123" s="545"/>
      <c r="K123" s="545"/>
      <c r="L123" s="818"/>
    </row>
    <row r="124" spans="1:15" ht="12.9" customHeight="1" thickBot="1">
      <c r="A124" s="387"/>
      <c r="B124" s="292"/>
      <c r="C124" s="388"/>
      <c r="D124" s="820"/>
      <c r="E124" s="820"/>
      <c r="F124" s="820"/>
      <c r="G124" s="820"/>
      <c r="H124" s="820"/>
      <c r="I124" s="820"/>
      <c r="J124" s="820"/>
      <c r="K124" s="820"/>
      <c r="L124" s="821"/>
    </row>
    <row r="125" spans="1:15" ht="13.8" thickBot="1">
      <c r="A125" s="3"/>
      <c r="C125" s="69"/>
      <c r="D125" s="3"/>
      <c r="E125" s="3"/>
      <c r="F125" s="3"/>
      <c r="G125" s="3"/>
      <c r="H125" s="3"/>
      <c r="I125" s="3"/>
      <c r="J125" s="3"/>
      <c r="K125" s="3"/>
      <c r="L125" s="3"/>
    </row>
    <row r="126" spans="1:15">
      <c r="A126" s="345"/>
      <c r="B126" s="286"/>
      <c r="C126" s="389"/>
      <c r="D126" s="334"/>
      <c r="E126" s="334"/>
      <c r="F126" s="334"/>
      <c r="G126" s="334"/>
      <c r="H126" s="334"/>
      <c r="I126" s="334"/>
      <c r="J126" s="334"/>
      <c r="K126" s="334"/>
      <c r="L126" s="335"/>
      <c r="N126" s="814"/>
      <c r="O126" s="814"/>
    </row>
    <row r="127" spans="1:15">
      <c r="A127" s="1261" t="s">
        <v>228</v>
      </c>
      <c r="B127" s="350" t="s">
        <v>229</v>
      </c>
      <c r="C127" s="390">
        <v>1</v>
      </c>
      <c r="D127" s="350"/>
      <c r="E127" s="350"/>
      <c r="F127" s="350"/>
      <c r="G127" s="350"/>
      <c r="H127" s="350"/>
      <c r="I127" s="350"/>
      <c r="J127" s="1"/>
      <c r="K127" s="305"/>
      <c r="L127" s="312"/>
      <c r="N127" s="814"/>
      <c r="O127" s="814"/>
    </row>
    <row r="128" spans="1:15" ht="26.4">
      <c r="A128" s="1261"/>
      <c r="B128" s="391" t="s">
        <v>242</v>
      </c>
      <c r="C128" s="390">
        <v>9</v>
      </c>
      <c r="D128" s="350"/>
      <c r="E128" s="350"/>
      <c r="F128" s="350"/>
      <c r="G128" s="350"/>
      <c r="H128" s="350"/>
      <c r="I128" s="350"/>
      <c r="J128" s="1"/>
      <c r="K128" s="305"/>
      <c r="L128" s="312"/>
      <c r="N128" s="814"/>
      <c r="O128" s="814"/>
    </row>
    <row r="129" spans="1:15" ht="12" customHeight="1">
      <c r="A129" s="1261"/>
      <c r="B129" s="336"/>
      <c r="C129" s="367" t="str">
        <f>"S27="&amp;DEC2HEX(C127,1)&amp;DEC2HEX(C128,1)</f>
        <v>S27=19</v>
      </c>
      <c r="D129" s="1"/>
      <c r="E129" s="1"/>
      <c r="F129" s="1"/>
      <c r="G129" s="1"/>
      <c r="H129" s="1"/>
      <c r="I129" s="350"/>
      <c r="J129" s="1"/>
      <c r="K129" s="305"/>
      <c r="L129" s="312"/>
      <c r="N129" s="814"/>
      <c r="O129" s="814"/>
    </row>
    <row r="130" spans="1:15" ht="13.8" thickBot="1">
      <c r="A130" s="387"/>
      <c r="B130" s="332"/>
      <c r="C130" s="332"/>
      <c r="D130" s="332"/>
      <c r="E130" s="332"/>
      <c r="F130" s="332"/>
      <c r="G130" s="332"/>
      <c r="H130" s="332"/>
      <c r="I130" s="332"/>
      <c r="J130" s="332"/>
      <c r="K130" s="332"/>
      <c r="L130" s="344"/>
      <c r="N130" s="814"/>
      <c r="O130" s="814"/>
    </row>
    <row r="131" spans="1:15" ht="12.75" customHeight="1"/>
  </sheetData>
  <mergeCells count="34">
    <mergeCell ref="B5:L5"/>
    <mergeCell ref="A8:A10"/>
    <mergeCell ref="A48:A49"/>
    <mergeCell ref="C49:E49"/>
    <mergeCell ref="A13:A15"/>
    <mergeCell ref="A18:A20"/>
    <mergeCell ref="E19:I20"/>
    <mergeCell ref="A22:A24"/>
    <mergeCell ref="A26:A27"/>
    <mergeCell ref="C28:E28"/>
    <mergeCell ref="A33:A39"/>
    <mergeCell ref="A42:A45"/>
    <mergeCell ref="A47:J47"/>
    <mergeCell ref="C86:G86"/>
    <mergeCell ref="A51:A56"/>
    <mergeCell ref="A59:A63"/>
    <mergeCell ref="C68:G68"/>
    <mergeCell ref="C70:G70"/>
    <mergeCell ref="C72:G72"/>
    <mergeCell ref="C74:G74"/>
    <mergeCell ref="C76:G76"/>
    <mergeCell ref="C78:G78"/>
    <mergeCell ref="C80:G80"/>
    <mergeCell ref="C82:G82"/>
    <mergeCell ref="A89:A91"/>
    <mergeCell ref="A93:A95"/>
    <mergeCell ref="A98:A100"/>
    <mergeCell ref="A102:A104"/>
    <mergeCell ref="A85:A87"/>
    <mergeCell ref="A127:A129"/>
    <mergeCell ref="A110:A112"/>
    <mergeCell ref="A106:A108"/>
    <mergeCell ref="A115:A122"/>
    <mergeCell ref="M122:O122"/>
  </mergeCells>
  <conditionalFormatting sqref="O16">
    <cfRule type="expression" dxfId="219" priority="6" stopIfTrue="1">
      <formula>$O$15="x"</formula>
    </cfRule>
  </conditionalFormatting>
  <conditionalFormatting sqref="F59">
    <cfRule type="expression" dxfId="218" priority="7" stopIfTrue="1">
      <formula>$D$62=1</formula>
    </cfRule>
  </conditionalFormatting>
  <conditionalFormatting sqref="F63">
    <cfRule type="expression" dxfId="217" priority="8" stopIfTrue="1">
      <formula>$D$62=1</formula>
    </cfRule>
  </conditionalFormatting>
  <conditionalFormatting sqref="F60:F62">
    <cfRule type="expression" dxfId="216" priority="9" stopIfTrue="1">
      <formula>$D$62=1</formula>
    </cfRule>
  </conditionalFormatting>
  <conditionalFormatting sqref="I59:I62">
    <cfRule type="expression" dxfId="215" priority="10" stopIfTrue="1">
      <formula>$D$62=0</formula>
    </cfRule>
  </conditionalFormatting>
  <conditionalFormatting sqref="I63">
    <cfRule type="expression" dxfId="214" priority="11" stopIfTrue="1">
      <formula>$D$62=0</formula>
    </cfRule>
  </conditionalFormatting>
  <conditionalFormatting sqref="D18:J18">
    <cfRule type="expression" dxfId="213" priority="3" stopIfTrue="1">
      <formula>$C$26=1</formula>
    </cfRule>
  </conditionalFormatting>
  <conditionalFormatting sqref="C24">
    <cfRule type="expression" dxfId="212" priority="2" stopIfTrue="1">
      <formula>$C$22=0</formula>
    </cfRule>
  </conditionalFormatting>
  <conditionalFormatting sqref="C22">
    <cfRule type="expression" dxfId="211" priority="1" stopIfTrue="1">
      <formula>$C$26=1</formula>
    </cfRule>
  </conditionalFormatting>
  <conditionalFormatting sqref="C24">
    <cfRule type="expression" dxfId="210" priority="4" stopIfTrue="1">
      <formula>$C$26=1</formula>
    </cfRule>
    <cfRule type="cellIs" priority="5" stopIfTrue="1" operator="greaterThan">
      <formula>$C$19 + $C$20 * $B$24/60</formula>
    </cfRule>
  </conditionalFormatting>
  <dataValidations count="16">
    <dataValidation type="whole" allowBlank="1" showInputMessage="1" showErrorMessage="1" sqref="C24" xr:uid="{175740BB-5651-4809-982D-37597F59B178}">
      <formula1>C19 + C20/60</formula1>
      <formula2>23</formula2>
    </dataValidation>
    <dataValidation type="whole" operator="lessThan" allowBlank="1" showInputMessage="1" showErrorMessage="1" sqref="C22" xr:uid="{4A9094C5-4601-4E6A-8452-2FAE1A33BC43}">
      <formula1>4</formula1>
    </dataValidation>
    <dataValidation type="whole" allowBlank="1" showInputMessage="1" showErrorMessage="1" sqref="C90" xr:uid="{2C0BD31A-C7F0-46B0-8126-7E8474CE5936}">
      <formula1>20</formula1>
      <formula2>512</formula2>
    </dataValidation>
    <dataValidation type="whole" allowBlank="1" showInputMessage="1" showErrorMessage="1" sqref="C48" xr:uid="{BCB74D4C-CCD1-4DA8-9B7C-907C3D87BB18}">
      <formula1>0</formula1>
      <formula2>14</formula2>
    </dataValidation>
    <dataValidation type="decimal" allowBlank="1" showInputMessage="1" showErrorMessage="1" sqref="F62 C62" xr:uid="{A845B9EE-DBC9-49D3-890E-255BF531A490}">
      <formula1>5</formula1>
      <formula2>63</formula2>
    </dataValidation>
    <dataValidation type="whole" allowBlank="1" showInputMessage="1" showErrorMessage="1" sqref="C20" xr:uid="{08804A33-82C5-4A7B-A93C-E1F8C04BEBAD}">
      <formula1>0</formula1>
      <formula2>59</formula2>
    </dataValidation>
    <dataValidation type="decimal" allowBlank="1" showInputMessage="1" showErrorMessage="1" sqref="C8" xr:uid="{F8697E78-200F-4387-9259-FE184667760E}">
      <formula1>0</formula1>
      <formula2>31</formula2>
    </dataValidation>
    <dataValidation type="whole" allowBlank="1" showInputMessage="1" showErrorMessage="1" sqref="C19" xr:uid="{FF91122D-8978-46B5-8918-F61B641C3D78}">
      <formula1>0</formula1>
      <formula2>23</formula2>
    </dataValidation>
    <dataValidation type="custom" allowBlank="1" showInputMessage="1" showErrorMessage="1" sqref="M15" xr:uid="{B3F41497-76D5-4FA4-84E4-F0DCB67A9794}">
      <formula1>"&gt;0,&lt;155"</formula1>
    </dataValidation>
    <dataValidation type="whole" allowBlank="1" showInputMessage="1" showErrorMessage="1" sqref="C13" xr:uid="{F65AA3C9-CE7E-41AC-AFFF-CD3BDFC8900D}">
      <formula1>0</formula1>
      <formula2>155</formula2>
    </dataValidation>
    <dataValidation type="whole" allowBlank="1" showInputMessage="1" showErrorMessage="1" sqref="C54 F54 I54" xr:uid="{1D1D9DD6-17FC-451A-B930-8961B6A14B39}">
      <formula1>0</formula1>
      <formula2>15</formula2>
    </dataValidation>
    <dataValidation type="whole" allowBlank="1" showInputMessage="1" showErrorMessage="1" sqref="C55 F55 I55" xr:uid="{0642903E-B1C6-4613-A974-9AEB627AC973}">
      <formula1>0</formula1>
      <formula2>1023</formula2>
    </dataValidation>
    <dataValidation type="whole" allowBlank="1" showInputMessage="1" showErrorMessage="1" sqref="I62" xr:uid="{C7F98EB3-7E19-4644-9BAF-880DA9576898}">
      <formula1>0</formula1>
      <formula2>63</formula2>
    </dataValidation>
    <dataValidation type="whole" allowBlank="1" showInputMessage="1" showErrorMessage="1" sqref="C127:C128" xr:uid="{A952D512-E970-4F3E-8119-5C595E9DC506}">
      <formula1>0</formula1>
      <formula2>10</formula2>
    </dataValidation>
    <dataValidation type="whole" allowBlank="1" showInputMessage="1" showErrorMessage="1" sqref="C115:C122 I60:I61 F60:F61 C52:C53 F52:F53 I52:I53 C60:C61 C33:C38 C9 C26:C27" xr:uid="{65821974-DC7B-474B-8A0D-005549828152}">
      <formula1>0</formula1>
      <formula2>1</formula2>
    </dataValidation>
    <dataValidation type="custom" errorStyle="warning" allowBlank="1" showInputMessage="1" showErrorMessage="1" sqref="O14" xr:uid="{D01C3861-A8B0-4D76-9BB4-3E8102EA1149}">
      <formula1>IF(O13=0,0)</formula1>
    </dataValidation>
  </dataValidations>
  <pageMargins left="0.7" right="0.7" top="0.75" bottom="0.75" header="0.3" footer="0.3"/>
  <ignoredErrors>
    <ignoredError sqref="C32" numberStoredAsText="1"/>
  </ignoredErrors>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FA7C9-D593-485C-9CF3-14754B2EE3A3}">
  <sheetPr codeName="Sheet5"/>
  <dimension ref="A1:AL999"/>
  <sheetViews>
    <sheetView zoomScaleNormal="100" workbookViewId="0">
      <selection activeCell="H1" sqref="H1"/>
    </sheetView>
  </sheetViews>
  <sheetFormatPr defaultColWidth="0" defaultRowHeight="13.2" zeroHeight="1"/>
  <cols>
    <col min="1" max="1" width="9.109375" style="41" customWidth="1"/>
    <col min="2" max="2" width="9.33203125" style="41" customWidth="1"/>
    <col min="3" max="3" width="9.5546875" style="41" customWidth="1"/>
    <col min="4" max="4" width="8.88671875" style="41" customWidth="1"/>
    <col min="5" max="5" width="8.6640625" style="41" customWidth="1"/>
    <col min="6" max="6" width="8.88671875" style="41" customWidth="1"/>
    <col min="7" max="7" width="6.44140625" style="42" customWidth="1"/>
    <col min="8" max="8" width="25.5546875" style="41" customWidth="1"/>
    <col min="9" max="9" width="11.88671875" style="41" customWidth="1"/>
    <col min="10" max="10" width="4.33203125" style="41" customWidth="1"/>
    <col min="11" max="11" width="5.5546875" style="41" customWidth="1"/>
    <col min="12" max="12" width="5.6640625" style="41" customWidth="1"/>
    <col min="13" max="13" width="6" style="41" customWidth="1"/>
    <col min="14" max="15" width="9.109375" style="41" customWidth="1"/>
    <col min="16" max="16" width="3.88671875" style="41" customWidth="1"/>
    <col min="17" max="17" width="6.44140625" style="41" customWidth="1"/>
    <col min="18" max="27" width="9.109375" style="41" customWidth="1"/>
  </cols>
  <sheetData>
    <row r="1" spans="1:35" s="139" customFormat="1" ht="23.25" customHeight="1">
      <c r="A1" s="1282" t="s">
        <v>170</v>
      </c>
      <c r="B1" s="1283"/>
      <c r="C1" s="1283"/>
      <c r="D1" s="1283"/>
      <c r="E1" s="1283"/>
      <c r="F1" s="1283"/>
      <c r="G1" s="1284"/>
      <c r="H1" s="401" t="s">
        <v>390</v>
      </c>
      <c r="I1" s="137"/>
      <c r="J1" s="137"/>
      <c r="K1" s="137"/>
      <c r="L1" s="137"/>
      <c r="M1" s="137"/>
      <c r="N1" s="137"/>
      <c r="O1" s="137"/>
      <c r="P1" s="138"/>
      <c r="Q1" s="138"/>
      <c r="R1" s="138"/>
      <c r="S1" s="138"/>
      <c r="T1" s="138"/>
      <c r="U1" s="138"/>
      <c r="V1" s="138"/>
    </row>
    <row r="2" spans="1:35" s="4" customFormat="1" ht="12.9" customHeight="1" thickBot="1">
      <c r="A2" s="1289" t="s">
        <v>258</v>
      </c>
      <c r="B2" s="1289"/>
      <c r="C2" s="1289"/>
      <c r="D2" s="1289"/>
      <c r="E2" s="1289"/>
      <c r="F2" s="1289"/>
      <c r="G2" s="44"/>
      <c r="H2" s="153"/>
      <c r="I2" s="44"/>
      <c r="J2" s="9"/>
      <c r="K2" s="1132" t="str">
        <f>H16</f>
        <v>Contact Reason</v>
      </c>
      <c r="L2" s="45" t="s">
        <v>303</v>
      </c>
      <c r="M2" s="46"/>
      <c r="N2" s="46"/>
      <c r="O2" s="47"/>
      <c r="P2" s="11" t="str">
        <f>MID($C16,1,1)</f>
        <v>1</v>
      </c>
      <c r="Q2" s="12"/>
      <c r="R2" s="12"/>
      <c r="S2" s="10"/>
      <c r="W2" s="12"/>
      <c r="AC2" s="12"/>
      <c r="AD2" s="12"/>
      <c r="AE2" s="12"/>
      <c r="AF2" s="12"/>
    </row>
    <row r="3" spans="1:35" s="4" customFormat="1" ht="12.9" customHeight="1">
      <c r="A3" s="1289"/>
      <c r="B3" s="1289"/>
      <c r="C3" s="1289"/>
      <c r="D3" s="1289"/>
      <c r="E3" s="1289"/>
      <c r="F3" s="1289"/>
      <c r="G3" s="44"/>
      <c r="H3" s="44"/>
      <c r="I3" s="44"/>
      <c r="J3" s="9"/>
      <c r="K3" s="1133"/>
      <c r="L3" s="45" t="s">
        <v>172</v>
      </c>
      <c r="M3" s="46"/>
      <c r="N3" s="46"/>
      <c r="O3" s="47"/>
      <c r="P3" s="11" t="str">
        <f>MID($C16,2,1)</f>
        <v>0</v>
      </c>
      <c r="Q3" s="12"/>
      <c r="R3" s="1135" t="s">
        <v>1</v>
      </c>
      <c r="S3" s="1294"/>
      <c r="T3" s="1294"/>
      <c r="U3" s="1294"/>
      <c r="V3" s="1295"/>
      <c r="W3" s="1295"/>
      <c r="X3" s="1296"/>
      <c r="AC3" s="12"/>
      <c r="AD3" s="12"/>
      <c r="AE3" s="12"/>
      <c r="AF3" s="12"/>
    </row>
    <row r="4" spans="1:35" s="4" customFormat="1" ht="12.9" customHeight="1">
      <c r="A4" s="1289"/>
      <c r="B4" s="1289"/>
      <c r="C4" s="1289"/>
      <c r="D4" s="1289"/>
      <c r="E4" s="1289"/>
      <c r="F4" s="1289"/>
      <c r="G4" s="44"/>
      <c r="H4" s="44"/>
      <c r="I4" s="44"/>
      <c r="J4" s="9"/>
      <c r="K4" s="1133"/>
      <c r="L4" s="45" t="s">
        <v>173</v>
      </c>
      <c r="M4" s="46"/>
      <c r="N4" s="46"/>
      <c r="O4" s="47"/>
      <c r="P4" s="11" t="str">
        <f>MID($C16,3,1)</f>
        <v>0</v>
      </c>
      <c r="R4" s="1297"/>
      <c r="S4" s="1298"/>
      <c r="T4" s="1298"/>
      <c r="U4" s="1298"/>
      <c r="V4" s="1299"/>
      <c r="W4" s="1299"/>
      <c r="X4" s="1300"/>
      <c r="AC4" s="12"/>
      <c r="AD4" s="12"/>
      <c r="AE4" s="12"/>
      <c r="AF4" s="12"/>
    </row>
    <row r="5" spans="1:35" s="4" customFormat="1" ht="12.9" customHeight="1" thickBot="1">
      <c r="A5" s="1289"/>
      <c r="B5" s="1289"/>
      <c r="C5" s="1289"/>
      <c r="D5" s="1289"/>
      <c r="E5" s="1289"/>
      <c r="F5" s="1289"/>
      <c r="G5" s="44"/>
      <c r="H5" s="44"/>
      <c r="I5" s="44"/>
      <c r="J5" s="9"/>
      <c r="K5" s="1133"/>
      <c r="L5" s="45" t="s">
        <v>174</v>
      </c>
      <c r="M5" s="46"/>
      <c r="N5" s="46"/>
      <c r="O5" s="47"/>
      <c r="P5" s="11" t="str">
        <f>MID($C16,4,1)</f>
        <v>0</v>
      </c>
      <c r="R5" s="1301"/>
      <c r="S5" s="1302"/>
      <c r="T5" s="1302"/>
      <c r="U5" s="1302"/>
      <c r="V5" s="1303"/>
      <c r="W5" s="1303"/>
      <c r="X5" s="1304"/>
      <c r="AC5" s="12"/>
      <c r="AD5" s="12"/>
      <c r="AE5" s="12"/>
      <c r="AF5" s="12"/>
    </row>
    <row r="6" spans="1:35" s="4" customFormat="1" ht="12.9" customHeight="1">
      <c r="A6" s="1289"/>
      <c r="B6" s="1289"/>
      <c r="C6" s="1289"/>
      <c r="D6" s="1289"/>
      <c r="E6" s="1289"/>
      <c r="F6" s="1289"/>
      <c r="G6" s="44"/>
      <c r="H6" s="44"/>
      <c r="I6" s="44"/>
      <c r="K6" s="1133"/>
      <c r="L6" s="45" t="s">
        <v>177</v>
      </c>
      <c r="M6" s="46"/>
      <c r="N6" s="46"/>
      <c r="O6" s="47"/>
      <c r="P6" s="11" t="str">
        <f>MID($C16,5,1)</f>
        <v>0</v>
      </c>
      <c r="R6" s="12" t="s">
        <v>240</v>
      </c>
      <c r="S6" s="10"/>
      <c r="AC6" s="12"/>
      <c r="AD6" s="12"/>
      <c r="AE6" s="12"/>
      <c r="AF6" s="12"/>
    </row>
    <row r="7" spans="1:35" s="4" customFormat="1" ht="12.9" customHeight="1">
      <c r="A7" s="1289"/>
      <c r="B7" s="1289"/>
      <c r="C7" s="1289"/>
      <c r="D7" s="1289"/>
      <c r="E7" s="1289"/>
      <c r="F7" s="1289"/>
      <c r="G7" s="44"/>
      <c r="I7" s="44"/>
      <c r="K7" s="1133"/>
      <c r="L7" s="45" t="s">
        <v>175</v>
      </c>
      <c r="M7" s="46"/>
      <c r="N7" s="46"/>
      <c r="O7" s="47"/>
      <c r="P7" s="11" t="str">
        <f>MID($C16,6,1)</f>
        <v>0</v>
      </c>
      <c r="R7" s="10" t="s">
        <v>234</v>
      </c>
      <c r="S7" s="435" t="s">
        <v>391</v>
      </c>
      <c r="T7" s="134"/>
      <c r="U7" s="134"/>
      <c r="V7" s="134"/>
      <c r="W7" s="134"/>
      <c r="X7" s="134"/>
      <c r="Y7" s="134"/>
      <c r="Z7" s="134"/>
      <c r="AC7" s="12"/>
      <c r="AD7" s="12"/>
      <c r="AE7" s="12"/>
      <c r="AF7" s="12"/>
    </row>
    <row r="8" spans="1:35" s="4" customFormat="1" ht="12.9" customHeight="1" thickBot="1">
      <c r="A8" s="1289"/>
      <c r="B8" s="1289"/>
      <c r="C8" s="1289"/>
      <c r="D8" s="1289"/>
      <c r="E8" s="1289"/>
      <c r="F8" s="1289"/>
      <c r="G8" s="44"/>
      <c r="H8" s="44"/>
      <c r="I8" s="44"/>
      <c r="K8" s="1133"/>
      <c r="L8" s="45" t="s">
        <v>176</v>
      </c>
      <c r="M8" s="46"/>
      <c r="N8" s="46"/>
      <c r="O8" s="47"/>
      <c r="P8" s="11" t="str">
        <f>MID($C16,7,1)</f>
        <v>1</v>
      </c>
      <c r="R8" s="10" t="s">
        <v>235</v>
      </c>
      <c r="S8" s="135" t="s">
        <v>390</v>
      </c>
      <c r="T8" s="135"/>
      <c r="U8" s="135"/>
      <c r="V8" s="135"/>
      <c r="W8" s="135"/>
      <c r="X8" s="135"/>
      <c r="Y8" s="135"/>
      <c r="Z8" s="135"/>
      <c r="AC8" s="12"/>
      <c r="AD8" s="12"/>
      <c r="AE8" s="12"/>
      <c r="AF8" s="12"/>
    </row>
    <row r="9" spans="1:35" s="4" customFormat="1" ht="12.9" customHeight="1">
      <c r="A9" s="1289"/>
      <c r="B9" s="1289"/>
      <c r="C9" s="1289"/>
      <c r="D9" s="1289"/>
      <c r="E9" s="1289"/>
      <c r="F9" s="1289"/>
      <c r="G9" s="61">
        <v>1</v>
      </c>
      <c r="H9" s="54" t="s">
        <v>162</v>
      </c>
      <c r="K9" s="1134"/>
      <c r="L9" s="45" t="s">
        <v>186</v>
      </c>
      <c r="M9" s="46"/>
      <c r="N9" s="46"/>
      <c r="O9" s="47"/>
      <c r="P9" s="11" t="str">
        <f>MID($C16,8,1)</f>
        <v>0</v>
      </c>
      <c r="R9" s="10" t="s">
        <v>236</v>
      </c>
      <c r="S9" s="135" t="s">
        <v>392</v>
      </c>
      <c r="T9" s="135"/>
      <c r="U9" s="135"/>
      <c r="V9" s="135"/>
      <c r="W9" s="135"/>
      <c r="X9" s="135"/>
      <c r="Y9" s="135"/>
      <c r="Z9" s="135"/>
      <c r="AC9" s="12"/>
      <c r="AD9" s="12"/>
      <c r="AE9" s="12"/>
      <c r="AF9" s="12"/>
    </row>
    <row r="10" spans="1:35" s="4" customFormat="1" ht="12.9" customHeight="1" thickBot="1">
      <c r="A10" s="1289"/>
      <c r="B10" s="1289"/>
      <c r="C10" s="1289"/>
      <c r="D10" s="1289"/>
      <c r="E10" s="1289"/>
      <c r="F10" s="1289"/>
      <c r="G10" s="62"/>
      <c r="H10" s="55"/>
      <c r="I10" s="13"/>
      <c r="J10" s="13"/>
      <c r="K10" s="77"/>
      <c r="L10" s="14"/>
      <c r="M10" s="14"/>
      <c r="N10" s="14"/>
      <c r="O10" s="14"/>
      <c r="P10" s="14"/>
      <c r="R10" s="10" t="s">
        <v>237</v>
      </c>
      <c r="S10" s="135" t="s">
        <v>393</v>
      </c>
      <c r="T10" s="135"/>
      <c r="U10" s="135"/>
      <c r="V10" s="135"/>
      <c r="W10" s="135"/>
      <c r="X10" s="135"/>
      <c r="Y10" s="135"/>
      <c r="Z10" s="135"/>
    </row>
    <row r="11" spans="1:35" s="4" customFormat="1" ht="12.9" customHeight="1">
      <c r="A11" s="1289"/>
      <c r="B11" s="1289"/>
      <c r="C11" s="1289"/>
      <c r="D11" s="1289"/>
      <c r="E11" s="1289"/>
      <c r="F11" s="1289"/>
      <c r="G11" s="15"/>
      <c r="K11" s="1132" t="str">
        <f>H17</f>
        <v>Alarm/ Status</v>
      </c>
      <c r="L11" s="45" t="s">
        <v>178</v>
      </c>
      <c r="M11" s="46"/>
      <c r="N11" s="46"/>
      <c r="O11" s="47"/>
      <c r="P11" s="11" t="str">
        <f>MID($C17,1,1)</f>
        <v>1</v>
      </c>
      <c r="Q11" s="12"/>
      <c r="R11" s="10" t="s">
        <v>238</v>
      </c>
      <c r="S11" s="136" t="s">
        <v>394</v>
      </c>
      <c r="T11" s="136"/>
      <c r="U11" s="136"/>
      <c r="V11" s="136"/>
      <c r="W11" s="136"/>
      <c r="X11" s="136"/>
      <c r="Y11" s="136"/>
      <c r="Z11" s="136"/>
      <c r="AA11" s="12"/>
    </row>
    <row r="12" spans="1:35" s="4" customFormat="1" ht="12.9" customHeight="1">
      <c r="A12" s="76"/>
      <c r="B12" s="16"/>
      <c r="D12" s="16"/>
      <c r="E12" s="16"/>
      <c r="F12" s="16"/>
      <c r="G12" s="17" t="s">
        <v>141</v>
      </c>
      <c r="K12" s="1133"/>
      <c r="L12" s="45" t="s">
        <v>179</v>
      </c>
      <c r="M12" s="46"/>
      <c r="N12" s="46"/>
      <c r="O12" s="47"/>
      <c r="P12" s="11" t="str">
        <f>MID($C17,2,1)</f>
        <v>0</v>
      </c>
      <c r="Q12" s="18"/>
      <c r="R12" s="10" t="s">
        <v>239</v>
      </c>
      <c r="S12" s="135" t="s">
        <v>395</v>
      </c>
      <c r="T12" s="135"/>
      <c r="U12" s="135"/>
      <c r="V12" s="135"/>
      <c r="W12" s="135"/>
      <c r="X12" s="135"/>
      <c r="Y12" s="135"/>
      <c r="Z12" s="135"/>
      <c r="AA12" s="12"/>
    </row>
    <row r="13" spans="1:35" s="4" customFormat="1" ht="12.9" customHeight="1">
      <c r="A13" s="4" t="str">
        <f t="shared" ref="A13:A29" si="0">MID($H$1,$G$9+2*G13,2)</f>
        <v>05</v>
      </c>
      <c r="B13" s="19" t="str">
        <f t="shared" ref="B13:B29" si="1">HEX2BIN(A13,8)</f>
        <v>00000101</v>
      </c>
      <c r="C13" s="59">
        <f>HEX2DEC(A13)</f>
        <v>5</v>
      </c>
      <c r="D13" s="60"/>
      <c r="E13" s="60"/>
      <c r="F13" s="60"/>
      <c r="G13" s="15">
        <v>0</v>
      </c>
      <c r="H13" s="20" t="s">
        <v>142</v>
      </c>
      <c r="I13" s="21" t="str">
        <f>IF(C13=5,"TEK 733")</f>
        <v>TEK 733</v>
      </c>
      <c r="K13" s="1133"/>
      <c r="L13" s="45" t="s">
        <v>180</v>
      </c>
      <c r="M13" s="46"/>
      <c r="N13" s="46"/>
      <c r="O13" s="47"/>
      <c r="P13" s="11" t="str">
        <f>MID($C17,3,1)</f>
        <v>0</v>
      </c>
      <c r="Q13" s="18"/>
      <c r="R13" s="10"/>
      <c r="S13" s="10" t="s">
        <v>396</v>
      </c>
      <c r="T13" s="18"/>
      <c r="Z13" s="18"/>
      <c r="AA13" s="18"/>
      <c r="AC13" s="22"/>
      <c r="AD13" s="12"/>
      <c r="AE13" s="12"/>
      <c r="AF13" s="12"/>
      <c r="AG13" s="12"/>
      <c r="AH13" s="12"/>
      <c r="AI13" s="12"/>
    </row>
    <row r="14" spans="1:35" s="4" customFormat="1" ht="12.9" customHeight="1">
      <c r="A14" s="4" t="str">
        <f t="shared" si="0"/>
        <v>01</v>
      </c>
      <c r="B14" s="19" t="str">
        <f t="shared" si="1"/>
        <v>00000001</v>
      </c>
      <c r="C14" s="59" t="str">
        <f>BIN2DEC(I23) &amp; "." &amp;BIN2DEC( I22)</f>
        <v>1.0</v>
      </c>
      <c r="D14" s="60"/>
      <c r="E14" s="60"/>
      <c r="F14" s="60"/>
      <c r="G14" s="15">
        <v>1</v>
      </c>
      <c r="H14" s="20" t="s">
        <v>143</v>
      </c>
      <c r="I14" s="21" t="str">
        <f>IF(BIN2DEC(I22)=0,"UC20",IF(BIN2DEC(I22)=1,"UC15","M10"))</f>
        <v>UC20</v>
      </c>
      <c r="J14" s="23"/>
      <c r="K14" s="1133"/>
      <c r="L14" s="45" t="s">
        <v>305</v>
      </c>
      <c r="M14" s="46"/>
      <c r="N14" s="46"/>
      <c r="O14" s="47"/>
      <c r="P14" s="11" t="str">
        <f>MID($C17,4,1)</f>
        <v>0</v>
      </c>
      <c r="Q14" s="18"/>
      <c r="R14" s="18"/>
      <c r="S14" s="28">
        <f>LEN(S7)</f>
        <v>237</v>
      </c>
      <c r="T14" s="168"/>
      <c r="Z14" s="18"/>
      <c r="AA14" s="18"/>
      <c r="AC14" s="12"/>
      <c r="AD14" s="12"/>
      <c r="AE14" s="12"/>
      <c r="AF14" s="12"/>
      <c r="AG14" s="24"/>
      <c r="AH14" s="24"/>
      <c r="AI14" s="24"/>
    </row>
    <row r="15" spans="1:35" s="4" customFormat="1" ht="12.9" customHeight="1">
      <c r="A15" s="4" t="str">
        <f t="shared" si="0"/>
        <v>C2</v>
      </c>
      <c r="B15" s="19" t="str">
        <f t="shared" si="1"/>
        <v>11000010</v>
      </c>
      <c r="C15" s="59" t="str">
        <f>BIN2DEC(I25) &amp; "." &amp;BIN2DEC( I24)</f>
        <v>2.6</v>
      </c>
      <c r="D15" s="60"/>
      <c r="E15" s="60"/>
      <c r="F15" s="60"/>
      <c r="G15" s="15">
        <v>2</v>
      </c>
      <c r="H15" s="20" t="s">
        <v>168</v>
      </c>
      <c r="I15" s="21" t="str">
        <f>"FW "&amp; C15</f>
        <v>FW 2.6</v>
      </c>
      <c r="K15" s="1133"/>
      <c r="L15" s="45" t="s">
        <v>171</v>
      </c>
      <c r="M15" s="46"/>
      <c r="N15" s="46"/>
      <c r="O15" s="47"/>
      <c r="P15" s="11" t="str">
        <f>MID($C17,5,1)</f>
        <v>1</v>
      </c>
      <c r="Q15" s="168" t="str">
        <f>MID($C17,5,1)</f>
        <v>1</v>
      </c>
      <c r="R15" s="168"/>
      <c r="S15" s="28">
        <f>LEN(S8)</f>
        <v>280</v>
      </c>
      <c r="T15" s="168"/>
      <c r="Z15" s="18"/>
      <c r="AA15" s="18"/>
      <c r="AC15" s="25"/>
      <c r="AD15" s="18"/>
      <c r="AE15" s="18"/>
      <c r="AF15" s="18"/>
      <c r="AG15" s="18"/>
      <c r="AH15" s="18"/>
      <c r="AI15" s="18"/>
    </row>
    <row r="16" spans="1:35" s="4" customFormat="1" ht="12.9" customHeight="1">
      <c r="A16" s="4" t="str">
        <f t="shared" si="0"/>
        <v>82</v>
      </c>
      <c r="B16" s="19" t="str">
        <f t="shared" si="1"/>
        <v>10000010</v>
      </c>
      <c r="C16" s="59" t="str">
        <f>HEX2BIN(A16,8)</f>
        <v>10000010</v>
      </c>
      <c r="D16" s="60"/>
      <c r="E16" s="60"/>
      <c r="F16" s="60"/>
      <c r="G16" s="15">
        <v>3</v>
      </c>
      <c r="H16" s="20" t="s">
        <v>144</v>
      </c>
      <c r="K16" s="1133"/>
      <c r="L16" s="45" t="s">
        <v>181</v>
      </c>
      <c r="M16" s="46"/>
      <c r="N16" s="46"/>
      <c r="O16" s="47"/>
      <c r="P16" s="11" t="str">
        <f>MID($C17,6,1)</f>
        <v>1</v>
      </c>
      <c r="Q16" s="26"/>
      <c r="R16" s="26"/>
      <c r="S16" s="28">
        <f>LEN(S9)</f>
        <v>280</v>
      </c>
      <c r="T16" s="168"/>
      <c r="U16" s="18"/>
      <c r="V16" s="18"/>
      <c r="W16" s="18" t="s">
        <v>254</v>
      </c>
      <c r="X16" s="18"/>
      <c r="Y16" s="18"/>
      <c r="Z16" s="18"/>
      <c r="AA16" s="18"/>
      <c r="AC16" s="25"/>
      <c r="AD16" s="18"/>
      <c r="AE16" s="18"/>
      <c r="AF16" s="18"/>
      <c r="AG16" s="18"/>
      <c r="AH16" s="18"/>
      <c r="AI16" s="18"/>
    </row>
    <row r="17" spans="1:35" s="4" customFormat="1" ht="12.9" customHeight="1">
      <c r="A17" s="4" t="str">
        <f t="shared" si="0"/>
        <v>8E</v>
      </c>
      <c r="B17" s="19" t="str">
        <f t="shared" si="1"/>
        <v>10001110</v>
      </c>
      <c r="C17" s="59" t="str">
        <f>HEX2BIN(A17,8)</f>
        <v>10001110</v>
      </c>
      <c r="D17" s="60"/>
      <c r="E17" s="60"/>
      <c r="F17" s="60"/>
      <c r="G17" s="15">
        <v>4</v>
      </c>
      <c r="H17" s="20" t="s">
        <v>166</v>
      </c>
      <c r="K17" s="1133"/>
      <c r="L17" s="45" t="s">
        <v>182</v>
      </c>
      <c r="M17" s="46"/>
      <c r="N17" s="46"/>
      <c r="O17" s="47"/>
      <c r="P17" s="11" t="str">
        <f>MID($C17,7,1)</f>
        <v>1</v>
      </c>
      <c r="S17" s="28">
        <f>LEN(S10)</f>
        <v>571</v>
      </c>
      <c r="T17" s="394"/>
      <c r="U17" s="26"/>
      <c r="V17" s="26"/>
      <c r="W17" s="26"/>
      <c r="X17" s="26"/>
      <c r="Y17" s="26"/>
      <c r="Z17" s="26"/>
      <c r="AA17" s="26"/>
      <c r="AC17" s="25"/>
      <c r="AD17" s="18"/>
      <c r="AE17" s="18"/>
      <c r="AF17" s="18"/>
      <c r="AG17" s="18"/>
      <c r="AH17" s="18"/>
      <c r="AI17" s="18"/>
    </row>
    <row r="18" spans="1:35" s="4" customFormat="1" ht="12.9" customHeight="1">
      <c r="A18" s="4" t="str">
        <f t="shared" si="0"/>
        <v>14</v>
      </c>
      <c r="B18" s="19" t="str">
        <f t="shared" si="1"/>
        <v>00010100</v>
      </c>
      <c r="C18" s="59">
        <f>HEX2DEC(A18)</f>
        <v>20</v>
      </c>
      <c r="D18" s="60"/>
      <c r="E18" s="60"/>
      <c r="F18" s="60"/>
      <c r="G18" s="15">
        <v>5</v>
      </c>
      <c r="H18" s="20" t="s">
        <v>306</v>
      </c>
      <c r="K18" s="1134"/>
      <c r="L18" s="45" t="s">
        <v>183</v>
      </c>
      <c r="M18" s="46"/>
      <c r="N18" s="46"/>
      <c r="O18" s="47"/>
      <c r="P18" s="11" t="str">
        <f>MID($C17,8,1)</f>
        <v>0</v>
      </c>
      <c r="S18" s="28">
        <f>LEN(S11)</f>
        <v>127</v>
      </c>
      <c r="T18" s="28"/>
      <c r="AC18" s="25"/>
      <c r="AD18" s="18"/>
      <c r="AE18" s="18"/>
      <c r="AF18" s="18"/>
      <c r="AG18" s="18"/>
      <c r="AH18" s="18"/>
      <c r="AI18" s="18"/>
    </row>
    <row r="19" spans="1:35" s="4" customFormat="1" ht="12.9" customHeight="1" thickBot="1">
      <c r="A19" s="4" t="str">
        <f t="shared" si="0"/>
        <v>75</v>
      </c>
      <c r="B19" s="19" t="str">
        <f t="shared" si="1"/>
        <v>01110101</v>
      </c>
      <c r="C19" s="59" t="str">
        <f xml:space="preserve"> ((BIN2DEC(RIGHT(B19,5)) +30)/10 ) &amp; " Volts"</f>
        <v>5.1 Volts</v>
      </c>
      <c r="D19" s="60"/>
      <c r="E19" s="60"/>
      <c r="F19" s="60"/>
      <c r="G19" s="15">
        <v>6</v>
      </c>
      <c r="H19" s="20" t="s">
        <v>159</v>
      </c>
      <c r="K19" s="78"/>
      <c r="L19" s="23"/>
      <c r="M19" s="23"/>
      <c r="N19" s="23"/>
      <c r="O19" s="23"/>
      <c r="P19" s="23"/>
      <c r="S19"/>
      <c r="AA19" s="27"/>
      <c r="AC19" s="26"/>
      <c r="AD19" s="26"/>
      <c r="AE19" s="26"/>
      <c r="AF19" s="26"/>
      <c r="AG19" s="26"/>
      <c r="AH19" s="26"/>
      <c r="AI19" s="26"/>
    </row>
    <row r="20" spans="1:35" s="4" customFormat="1" ht="12.9" customHeight="1">
      <c r="A20" s="4" t="str">
        <f t="shared" si="0"/>
        <v>08</v>
      </c>
      <c r="B20" s="19" t="str">
        <f t="shared" si="1"/>
        <v>00001000</v>
      </c>
      <c r="C20" s="1346" t="str">
        <f>"IMEI: " &amp;A20&amp;A21&amp;A22&amp;A23&amp;A24&amp;A25&amp;A26&amp;A27</f>
        <v>IMEI: 0861075021004551</v>
      </c>
      <c r="D20" s="1347"/>
      <c r="E20" s="1347"/>
      <c r="F20" s="1348"/>
      <c r="G20" s="15">
        <v>7</v>
      </c>
      <c r="H20" s="63" t="s">
        <v>139</v>
      </c>
      <c r="K20" s="1132" t="str">
        <f>H19</f>
        <v>Battery/Status</v>
      </c>
      <c r="L20" s="56" t="s">
        <v>185</v>
      </c>
      <c r="M20" s="57"/>
      <c r="N20" s="57"/>
      <c r="O20" s="58"/>
      <c r="P20" s="11" t="str">
        <f>MID($B19,1,1)</f>
        <v>0</v>
      </c>
    </row>
    <row r="21" spans="1:35" s="4" customFormat="1" ht="12.9" customHeight="1">
      <c r="A21" s="4" t="str">
        <f t="shared" si="0"/>
        <v>61</v>
      </c>
      <c r="B21" s="19" t="str">
        <f t="shared" si="1"/>
        <v>01100001</v>
      </c>
      <c r="C21" s="1349"/>
      <c r="D21" s="1350"/>
      <c r="E21" s="1350"/>
      <c r="F21" s="1351"/>
      <c r="G21" s="15">
        <v>8</v>
      </c>
      <c r="H21" s="64"/>
      <c r="I21" s="28"/>
      <c r="J21" s="28"/>
      <c r="K21" s="1133"/>
      <c r="L21" s="45" t="s">
        <v>382</v>
      </c>
      <c r="M21" s="46"/>
      <c r="N21" s="46"/>
      <c r="O21" s="47"/>
      <c r="P21" s="11" t="str">
        <f>MID($B19,2,1)</f>
        <v>1</v>
      </c>
    </row>
    <row r="22" spans="1:35" s="4" customFormat="1" ht="12.9" customHeight="1">
      <c r="A22" s="4" t="str">
        <f t="shared" si="0"/>
        <v>07</v>
      </c>
      <c r="B22" s="19" t="str">
        <f t="shared" si="1"/>
        <v>00000111</v>
      </c>
      <c r="C22" s="1349"/>
      <c r="D22" s="1350"/>
      <c r="E22" s="1350"/>
      <c r="F22" s="1351"/>
      <c r="G22" s="15">
        <v>9</v>
      </c>
      <c r="H22" s="64"/>
      <c r="I22" s="28" t="str">
        <f>LEFT(B14,5)</f>
        <v>00000</v>
      </c>
      <c r="J22" s="28"/>
      <c r="K22" s="1133"/>
      <c r="L22" s="45" t="s">
        <v>184</v>
      </c>
      <c r="M22" s="46"/>
      <c r="N22" s="46"/>
      <c r="O22" s="47"/>
      <c r="P22" s="11" t="str">
        <f>MID($B19,3,1)</f>
        <v>1</v>
      </c>
    </row>
    <row r="23" spans="1:35" s="4" customFormat="1" ht="12.9" customHeight="1">
      <c r="A23" s="4" t="str">
        <f t="shared" si="0"/>
        <v>50</v>
      </c>
      <c r="B23" s="19" t="str">
        <f t="shared" si="1"/>
        <v>01010000</v>
      </c>
      <c r="C23" s="1349"/>
      <c r="D23" s="1350"/>
      <c r="E23" s="1350"/>
      <c r="F23" s="1351"/>
      <c r="G23" s="15">
        <v>10</v>
      </c>
      <c r="H23" s="64"/>
      <c r="I23" s="28" t="str">
        <f>RIGHT(B14,3)</f>
        <v>001</v>
      </c>
      <c r="J23" s="28"/>
      <c r="K23" s="1133"/>
      <c r="L23" s="1314" t="s">
        <v>169</v>
      </c>
      <c r="M23" s="1315"/>
      <c r="N23" s="1315"/>
      <c r="O23" s="1316"/>
      <c r="P23" s="11" t="str">
        <f>MID($B19,4,1)</f>
        <v>1</v>
      </c>
    </row>
    <row r="24" spans="1:35" s="4" customFormat="1" ht="12.9" customHeight="1">
      <c r="A24" s="4" t="str">
        <f t="shared" si="0"/>
        <v>21</v>
      </c>
      <c r="B24" s="19" t="str">
        <f t="shared" si="1"/>
        <v>00100001</v>
      </c>
      <c r="C24" s="1349"/>
      <c r="D24" s="1350"/>
      <c r="E24" s="1350"/>
      <c r="F24" s="1351"/>
      <c r="G24" s="15">
        <v>11</v>
      </c>
      <c r="H24" s="64"/>
      <c r="I24" s="28" t="str">
        <f>LEFT(B15,3)</f>
        <v>110</v>
      </c>
      <c r="J24" s="28"/>
      <c r="K24" s="1133"/>
      <c r="L24" s="1317"/>
      <c r="M24" s="1318"/>
      <c r="N24" s="1318"/>
      <c r="O24" s="1319"/>
      <c r="P24" s="11" t="str">
        <f>MID($B19,5,1)</f>
        <v>0</v>
      </c>
    </row>
    <row r="25" spans="1:35" s="4" customFormat="1" ht="12.9" customHeight="1">
      <c r="A25" s="4" t="str">
        <f t="shared" si="0"/>
        <v>00</v>
      </c>
      <c r="B25" s="19" t="str">
        <f t="shared" si="1"/>
        <v>00000000</v>
      </c>
      <c r="C25" s="1349"/>
      <c r="D25" s="1350"/>
      <c r="E25" s="1350"/>
      <c r="F25" s="1351"/>
      <c r="G25" s="15">
        <v>12</v>
      </c>
      <c r="H25" s="64"/>
      <c r="I25" s="28" t="str">
        <f>RIGHT(B15,5)</f>
        <v>00010</v>
      </c>
      <c r="J25" s="28"/>
      <c r="K25" s="1133"/>
      <c r="L25" s="1317"/>
      <c r="M25" s="1318"/>
      <c r="N25" s="1318"/>
      <c r="O25" s="1319"/>
      <c r="P25" s="11" t="str">
        <f>MID($B19,6,1)</f>
        <v>1</v>
      </c>
    </row>
    <row r="26" spans="1:35" s="4" customFormat="1" ht="12.9" customHeight="1">
      <c r="A26" s="4" t="str">
        <f t="shared" si="0"/>
        <v>45</v>
      </c>
      <c r="B26" s="19" t="str">
        <f t="shared" si="1"/>
        <v>01000101</v>
      </c>
      <c r="C26" s="1349"/>
      <c r="D26" s="1350"/>
      <c r="E26" s="1350"/>
      <c r="F26" s="1351"/>
      <c r="G26" s="15">
        <v>13</v>
      </c>
      <c r="H26" s="64"/>
      <c r="I26" s="10"/>
      <c r="J26" s="10"/>
      <c r="K26" s="1133"/>
      <c r="L26" s="1317"/>
      <c r="M26" s="1318"/>
      <c r="N26" s="1318"/>
      <c r="O26" s="1319"/>
      <c r="P26" s="11" t="str">
        <f>MID($B19,7,1)</f>
        <v>0</v>
      </c>
    </row>
    <row r="27" spans="1:35" s="4" customFormat="1" ht="12.9" customHeight="1" thickBot="1">
      <c r="A27" s="4" t="str">
        <f t="shared" si="0"/>
        <v>51</v>
      </c>
      <c r="B27" s="19" t="str">
        <f t="shared" si="1"/>
        <v>01010001</v>
      </c>
      <c r="C27" s="1352"/>
      <c r="D27" s="1353"/>
      <c r="E27" s="1353"/>
      <c r="F27" s="1354"/>
      <c r="G27" s="15">
        <v>14</v>
      </c>
      <c r="H27" s="65"/>
      <c r="K27" s="1134"/>
      <c r="L27" s="1320"/>
      <c r="M27" s="1321"/>
      <c r="N27" s="1321"/>
      <c r="O27" s="1322"/>
      <c r="P27" s="11" t="str">
        <f>MID($B19,8,1)</f>
        <v>1</v>
      </c>
    </row>
    <row r="28" spans="1:35" s="4" customFormat="1" ht="12.9" customHeight="1" thickBot="1">
      <c r="A28" s="4" t="str">
        <f t="shared" si="0"/>
        <v>04</v>
      </c>
      <c r="B28" s="19" t="str">
        <f t="shared" si="1"/>
        <v>00000100</v>
      </c>
      <c r="C28" s="66">
        <f>BIN2DEC(RIGHT(B28,6))</f>
        <v>4</v>
      </c>
      <c r="D28" s="67"/>
      <c r="E28" s="67"/>
      <c r="F28" s="68"/>
      <c r="G28" s="15">
        <v>15</v>
      </c>
      <c r="H28" s="29" t="s">
        <v>158</v>
      </c>
      <c r="I28" s="30" t="str">
        <f>IF(C28=2,"Message Valid",IF(C28=4,"Message Valid",IF(C28=6,"Message Valid",IF(C28=8,"Message Valid",IF(C28=16,"Message Valid",IF(C28=17,"Message Valid","Message Unsupported"))))))</f>
        <v>Message Valid</v>
      </c>
    </row>
    <row r="29" spans="1:35" s="4" customFormat="1" ht="12.9" customHeight="1" thickBot="1">
      <c r="A29" s="31" t="str">
        <f t="shared" si="0"/>
        <v>7B</v>
      </c>
      <c r="B29" s="19" t="str">
        <f t="shared" si="1"/>
        <v>01111011</v>
      </c>
      <c r="C29" s="27">
        <f>HEX2DEC(A29) +BIN2DEC(LEFT( B28,2)) *256</f>
        <v>123</v>
      </c>
      <c r="D29" s="70"/>
      <c r="E29" s="70"/>
      <c r="F29" s="70"/>
      <c r="G29" s="32">
        <v>16</v>
      </c>
      <c r="H29" s="33" t="s">
        <v>160</v>
      </c>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row>
    <row r="30" spans="1:35" s="4" customFormat="1" ht="12.9" hidden="1" customHeight="1">
      <c r="A30" s="1277" t="s">
        <v>252</v>
      </c>
      <c r="B30" s="1277"/>
      <c r="C30" s="84"/>
      <c r="D30" s="84"/>
      <c r="E30" s="84"/>
      <c r="F30" s="84"/>
      <c r="G30" s="10" t="e">
        <f ca="1">FIND(",",A47,1)</f>
        <v>#VALUE!</v>
      </c>
      <c r="H30" s="85" t="s">
        <v>136</v>
      </c>
      <c r="I30" s="10"/>
      <c r="J30" s="10"/>
      <c r="K30" s="10"/>
      <c r="L30" s="10"/>
      <c r="M30" s="10"/>
      <c r="N30" s="10"/>
      <c r="O30" s="10"/>
      <c r="P30" s="10"/>
      <c r="Q30" s="10"/>
      <c r="R30" s="10"/>
      <c r="S30" s="10"/>
    </row>
    <row r="31" spans="1:35" s="4" customFormat="1" ht="12.9" hidden="1" customHeight="1">
      <c r="A31" s="1278"/>
      <c r="B31" s="1278"/>
      <c r="C31" s="83" t="e">
        <f ca="1">MID($A$47,G30+1,G31-G30-1)</f>
        <v>#VALUE!</v>
      </c>
      <c r="D31" s="83"/>
      <c r="E31" s="83"/>
      <c r="F31" s="83"/>
      <c r="G31" s="10" t="e">
        <f t="shared" ref="G31:G42" ca="1" si="2">FIND(",",$A$47,1+G30)</f>
        <v>#VALUE!</v>
      </c>
      <c r="H31" s="85" t="s">
        <v>251</v>
      </c>
      <c r="I31" s="10"/>
      <c r="J31" s="10"/>
      <c r="K31" s="10"/>
      <c r="L31" s="10"/>
      <c r="M31" s="10"/>
      <c r="N31" s="10"/>
      <c r="O31" s="10"/>
      <c r="P31" s="10"/>
      <c r="Q31" s="10"/>
      <c r="R31" s="10"/>
      <c r="S31" s="10"/>
      <c r="T31" s="10"/>
      <c r="U31" s="10"/>
      <c r="V31" s="10"/>
      <c r="W31" s="10"/>
      <c r="X31" s="10"/>
      <c r="Y31" s="10"/>
    </row>
    <row r="32" spans="1:35" s="4" customFormat="1" ht="12.9" hidden="1" customHeight="1">
      <c r="A32" s="1278"/>
      <c r="B32" s="1278"/>
      <c r="C32" s="83" t="e">
        <f ca="1">MID($A$47,G31+1,G32-G31-1)</f>
        <v>#VALUE!</v>
      </c>
      <c r="D32" s="83"/>
      <c r="E32" s="83"/>
      <c r="F32" s="83"/>
      <c r="G32" s="10" t="e">
        <f t="shared" ca="1" si="2"/>
        <v>#VALUE!</v>
      </c>
      <c r="H32" s="85" t="s">
        <v>125</v>
      </c>
      <c r="I32" s="10"/>
      <c r="J32" s="10"/>
      <c r="K32" s="10"/>
      <c r="L32" s="10"/>
      <c r="M32" s="10"/>
      <c r="N32" s="10"/>
      <c r="O32" s="10"/>
      <c r="P32" s="10"/>
      <c r="Q32" s="10"/>
      <c r="R32" s="10"/>
      <c r="S32" s="10"/>
      <c r="T32" s="10"/>
      <c r="U32" s="10"/>
      <c r="V32" s="10"/>
      <c r="W32" s="10"/>
      <c r="X32" s="10"/>
      <c r="Y32" s="10"/>
    </row>
    <row r="33" spans="1:25" s="4" customFormat="1" ht="12.9" hidden="1" customHeight="1">
      <c r="A33" s="1278"/>
      <c r="B33" s="1278"/>
      <c r="C33" s="83" t="e">
        <f ca="1">IF(I33&gt;=13,MID($A$47,G32+1,G33-G32-1),"no fix")</f>
        <v>#VALUE!</v>
      </c>
      <c r="D33" s="83"/>
      <c r="E33" s="83"/>
      <c r="F33" s="83"/>
      <c r="G33" s="10" t="e">
        <f t="shared" ca="1" si="2"/>
        <v>#VALUE!</v>
      </c>
      <c r="H33" s="85" t="s">
        <v>126</v>
      </c>
      <c r="I33" s="10" t="e">
        <f ca="1">LEN(A47)-LEN(SUBSTITUTE(A47,",",""))</f>
        <v>#VALUE!</v>
      </c>
      <c r="J33" s="10"/>
      <c r="K33" s="10"/>
      <c r="L33" s="10"/>
      <c r="M33" s="10"/>
      <c r="N33" s="10"/>
      <c r="O33" s="10"/>
      <c r="P33" s="10"/>
      <c r="Q33" s="10"/>
      <c r="R33" s="10"/>
      <c r="S33" s="10"/>
      <c r="T33" s="10"/>
      <c r="U33" s="10"/>
      <c r="V33" s="10"/>
      <c r="W33" s="10"/>
      <c r="X33" s="10"/>
      <c r="Y33" s="10"/>
    </row>
    <row r="34" spans="1:25" s="4" customFormat="1" ht="12.9" hidden="1" customHeight="1">
      <c r="A34" s="1278"/>
      <c r="B34" s="1278"/>
      <c r="C34" s="83" t="e">
        <f ca="1">IF(I33&gt;=13,MID($A$47,G33+1,G34-G33-1),"no fix")</f>
        <v>#VALUE!</v>
      </c>
      <c r="D34" s="83"/>
      <c r="E34" s="83"/>
      <c r="F34" s="83"/>
      <c r="G34" s="10" t="e">
        <f t="shared" ca="1" si="2"/>
        <v>#VALUE!</v>
      </c>
      <c r="H34" s="85" t="s">
        <v>127</v>
      </c>
      <c r="I34" s="10"/>
      <c r="J34" s="10"/>
      <c r="K34" s="10"/>
      <c r="L34" s="10"/>
      <c r="M34" s="10"/>
      <c r="N34" s="10"/>
      <c r="O34" s="10"/>
      <c r="P34" s="10"/>
      <c r="Q34" s="10"/>
      <c r="R34" s="10"/>
      <c r="S34" s="10"/>
      <c r="T34" s="10"/>
      <c r="U34" s="10"/>
      <c r="V34" s="10"/>
      <c r="W34" s="10"/>
      <c r="X34" s="10"/>
      <c r="Y34" s="10"/>
    </row>
    <row r="35" spans="1:25" s="4" customFormat="1" ht="12.9" hidden="1" customHeight="1">
      <c r="A35" s="1278"/>
      <c r="B35" s="1278"/>
      <c r="C35" s="83" t="e">
        <f ca="1">IF(I33&gt;=13,MID($A$47,G34+1,G35-G34-1),"no fix")</f>
        <v>#VALUE!</v>
      </c>
      <c r="D35" s="83"/>
      <c r="E35" s="83"/>
      <c r="F35" s="83"/>
      <c r="G35" s="10" t="e">
        <f t="shared" ca="1" si="2"/>
        <v>#VALUE!</v>
      </c>
      <c r="H35" s="85" t="s">
        <v>128</v>
      </c>
      <c r="I35" s="10"/>
      <c r="J35" s="10"/>
      <c r="K35" s="10"/>
      <c r="L35" s="10"/>
      <c r="M35" s="10"/>
      <c r="N35" s="10"/>
      <c r="O35" s="10"/>
      <c r="P35" s="10"/>
      <c r="Q35" s="10"/>
      <c r="R35" s="10"/>
      <c r="S35" s="10"/>
      <c r="T35" s="10"/>
      <c r="U35" s="10"/>
      <c r="V35" s="10"/>
      <c r="W35" s="10"/>
      <c r="X35" s="10"/>
      <c r="Y35" s="10"/>
    </row>
    <row r="36" spans="1:25" s="4" customFormat="1" ht="12.9" hidden="1" customHeight="1">
      <c r="A36" s="1278"/>
      <c r="B36" s="1278"/>
      <c r="C36" s="83" t="e">
        <f ca="1">IF(I33&gt;=13,MID($A$47,G35+1,G36-G35-1),"no fix")</f>
        <v>#VALUE!</v>
      </c>
      <c r="D36" s="83"/>
      <c r="E36" s="83"/>
      <c r="F36" s="83"/>
      <c r="G36" s="10" t="e">
        <f t="shared" ca="1" si="2"/>
        <v>#VALUE!</v>
      </c>
      <c r="H36" s="85" t="s">
        <v>129</v>
      </c>
      <c r="I36" s="10"/>
      <c r="J36" s="10"/>
      <c r="K36" s="10"/>
      <c r="L36" s="10"/>
      <c r="M36" s="10"/>
      <c r="N36" s="10"/>
      <c r="O36" s="10"/>
      <c r="P36" s="10"/>
      <c r="Q36" s="10"/>
      <c r="R36" s="10"/>
      <c r="S36" s="10"/>
      <c r="T36" s="10"/>
      <c r="U36" s="10"/>
      <c r="V36" s="10"/>
      <c r="W36" s="10"/>
      <c r="X36" s="10"/>
      <c r="Y36" s="10"/>
    </row>
    <row r="37" spans="1:25" s="4" customFormat="1" ht="12.9" hidden="1" customHeight="1">
      <c r="A37" s="1278"/>
      <c r="B37" s="1278"/>
      <c r="C37" s="83" t="e">
        <f ca="1">IF(I33&gt;=13,MID($A$47,G36+1,G37-G36-1),"no fix")</f>
        <v>#VALUE!</v>
      </c>
      <c r="D37" s="83"/>
      <c r="E37" s="83"/>
      <c r="F37" s="83"/>
      <c r="G37" s="10" t="e">
        <f t="shared" ca="1" si="2"/>
        <v>#VALUE!</v>
      </c>
      <c r="H37" s="85" t="s">
        <v>130</v>
      </c>
      <c r="I37" s="10"/>
      <c r="J37" s="10"/>
      <c r="K37" s="10"/>
      <c r="L37" s="10"/>
      <c r="M37" s="10"/>
      <c r="N37" s="10"/>
      <c r="O37" s="10"/>
      <c r="P37" s="10"/>
      <c r="Q37" s="10"/>
      <c r="R37" s="10"/>
      <c r="S37" s="10"/>
      <c r="T37" s="10"/>
      <c r="U37" s="10"/>
      <c r="V37" s="10"/>
      <c r="W37" s="10"/>
      <c r="X37" s="10"/>
      <c r="Y37" s="10"/>
    </row>
    <row r="38" spans="1:25" s="4" customFormat="1" ht="12.9" hidden="1" customHeight="1">
      <c r="A38" s="1278"/>
      <c r="B38" s="1278"/>
      <c r="C38" s="83" t="e">
        <f ca="1">IF(I33&gt;=13,MID($A$47,G37+1,G38-G37-1),"no fix")</f>
        <v>#VALUE!</v>
      </c>
      <c r="D38" s="83"/>
      <c r="E38" s="83"/>
      <c r="F38" s="83"/>
      <c r="G38" s="10" t="e">
        <f t="shared" ca="1" si="2"/>
        <v>#VALUE!</v>
      </c>
      <c r="H38" s="85" t="s">
        <v>131</v>
      </c>
      <c r="I38" s="10"/>
      <c r="J38" s="10"/>
      <c r="K38" s="10"/>
      <c r="L38" s="10"/>
      <c r="M38" s="10"/>
      <c r="N38" s="10"/>
      <c r="O38" s="10"/>
      <c r="P38" s="10"/>
      <c r="Q38" s="10"/>
      <c r="R38" s="10"/>
      <c r="S38" s="10"/>
      <c r="T38" s="10"/>
      <c r="U38" s="10"/>
      <c r="V38" s="10"/>
      <c r="W38" s="10"/>
      <c r="X38" s="10"/>
      <c r="Y38" s="10"/>
    </row>
    <row r="39" spans="1:25" s="4" customFormat="1" ht="12.9" hidden="1" customHeight="1">
      <c r="A39" s="1278"/>
      <c r="B39" s="1278"/>
      <c r="C39" s="83" t="e">
        <f ca="1">IF(I33&gt;=13,MID($A$47,G38+1,G39-G38-1),"no fix")</f>
        <v>#VALUE!</v>
      </c>
      <c r="D39" s="83"/>
      <c r="E39" s="83"/>
      <c r="F39" s="83"/>
      <c r="G39" s="10" t="e">
        <f t="shared" ca="1" si="2"/>
        <v>#VALUE!</v>
      </c>
      <c r="H39" s="85" t="s">
        <v>132</v>
      </c>
      <c r="I39" s="10"/>
      <c r="J39" s="10"/>
      <c r="K39" s="10"/>
      <c r="L39" s="10"/>
      <c r="M39" s="10"/>
      <c r="N39" s="10"/>
      <c r="O39" s="10"/>
      <c r="P39" s="10"/>
      <c r="Q39" s="10"/>
      <c r="R39" s="10"/>
      <c r="S39" s="10"/>
      <c r="T39" s="10"/>
      <c r="U39" s="10"/>
      <c r="V39" s="10"/>
      <c r="W39" s="10"/>
      <c r="X39" s="10"/>
      <c r="Y39" s="10"/>
    </row>
    <row r="40" spans="1:25" s="4" customFormat="1" ht="12.9" hidden="1" customHeight="1">
      <c r="A40" s="1278"/>
      <c r="B40" s="1278"/>
      <c r="C40" s="83" t="e">
        <f ca="1">IF(I33&gt;=13,MID($A$47,G39+1,G40-G39-1),"no fix")</f>
        <v>#VALUE!</v>
      </c>
      <c r="D40" s="83"/>
      <c r="E40" s="83"/>
      <c r="F40" s="83"/>
      <c r="G40" s="10" t="e">
        <f t="shared" ca="1" si="2"/>
        <v>#VALUE!</v>
      </c>
      <c r="H40" s="85" t="s">
        <v>133</v>
      </c>
      <c r="I40" s="10"/>
      <c r="J40" s="10"/>
      <c r="K40" s="10"/>
      <c r="L40" s="10"/>
      <c r="M40" s="10"/>
      <c r="N40" s="10"/>
      <c r="O40" s="10"/>
      <c r="P40" s="10"/>
      <c r="Q40" s="10"/>
      <c r="R40" s="10"/>
      <c r="S40" s="10"/>
      <c r="T40" s="10"/>
      <c r="U40" s="10"/>
      <c r="V40" s="10"/>
      <c r="W40" s="10"/>
      <c r="X40" s="10"/>
      <c r="Y40" s="10"/>
    </row>
    <row r="41" spans="1:25" s="4" customFormat="1" ht="12.9" hidden="1" customHeight="1">
      <c r="A41" s="1278"/>
      <c r="B41" s="1278"/>
      <c r="C41" s="83" t="e">
        <f ca="1">IF(I33&gt;=13,MID($A$47,G40+1,G41-G40-1),"no fix")</f>
        <v>#VALUE!</v>
      </c>
      <c r="D41" s="83"/>
      <c r="E41" s="83"/>
      <c r="F41" s="83"/>
      <c r="G41" s="10" t="e">
        <f t="shared" ca="1" si="2"/>
        <v>#VALUE!</v>
      </c>
      <c r="H41" s="85" t="s">
        <v>134</v>
      </c>
      <c r="I41" s="10"/>
      <c r="J41" s="10"/>
      <c r="K41" s="10"/>
      <c r="L41" s="10"/>
      <c r="M41" s="10"/>
      <c r="N41" s="10"/>
      <c r="O41" s="10"/>
      <c r="P41" s="10"/>
      <c r="Q41" s="10"/>
      <c r="R41" s="10"/>
      <c r="S41" s="10"/>
      <c r="T41" s="10"/>
      <c r="U41" s="10"/>
      <c r="V41" s="10"/>
      <c r="W41" s="10"/>
      <c r="X41" s="10"/>
      <c r="Y41" s="10"/>
    </row>
    <row r="42" spans="1:25" s="4" customFormat="1" ht="12.9" hidden="1" customHeight="1">
      <c r="A42" s="1278"/>
      <c r="B42" s="1278"/>
      <c r="C42" s="83" t="e">
        <f ca="1">IF(I33&gt;=13,MID($A$47,G41+1,G42-G41-1),"no fix")</f>
        <v>#VALUE!</v>
      </c>
      <c r="D42" s="83"/>
      <c r="E42" s="83"/>
      <c r="F42" s="83"/>
      <c r="G42" s="10" t="e">
        <f t="shared" ca="1" si="2"/>
        <v>#VALUE!</v>
      </c>
      <c r="H42" s="85" t="s">
        <v>135</v>
      </c>
      <c r="I42" s="10"/>
      <c r="J42" s="10"/>
      <c r="K42" s="10"/>
      <c r="L42" s="10"/>
      <c r="M42" s="10"/>
      <c r="N42" s="10"/>
      <c r="O42" s="10"/>
      <c r="P42" s="10"/>
      <c r="Q42" s="10"/>
      <c r="R42" s="10"/>
      <c r="S42" s="10"/>
      <c r="T42" s="10"/>
      <c r="U42" s="10"/>
      <c r="V42" s="10"/>
      <c r="W42" s="10"/>
      <c r="X42" s="10"/>
      <c r="Y42" s="10"/>
    </row>
    <row r="43" spans="1:25" s="4" customFormat="1" ht="12.9" hidden="1" customHeight="1">
      <c r="A43" s="1278"/>
      <c r="B43" s="1278"/>
      <c r="C43" s="83"/>
      <c r="D43" s="83"/>
      <c r="E43" s="83"/>
      <c r="F43" s="83"/>
      <c r="G43" s="10"/>
      <c r="H43" s="85" t="s">
        <v>136</v>
      </c>
      <c r="I43" s="10"/>
      <c r="J43" s="10"/>
      <c r="K43" s="10"/>
      <c r="L43" s="10"/>
      <c r="M43" s="10"/>
      <c r="N43" s="10"/>
      <c r="O43" s="10"/>
      <c r="P43" s="10"/>
      <c r="Q43" s="10"/>
      <c r="R43" s="10"/>
      <c r="S43" s="10"/>
      <c r="T43" s="10"/>
      <c r="U43" s="10"/>
      <c r="V43" s="10"/>
      <c r="W43" s="10"/>
      <c r="X43" s="10"/>
      <c r="Y43" s="10"/>
    </row>
    <row r="44" spans="1:25" s="4" customFormat="1" ht="12.9" hidden="1" customHeight="1">
      <c r="A44" s="10"/>
      <c r="B44" s="10"/>
      <c r="C44" s="10"/>
      <c r="D44" s="10"/>
      <c r="E44" s="10"/>
      <c r="F44" s="10"/>
      <c r="G44" s="10"/>
      <c r="H44" s="86" t="s">
        <v>85</v>
      </c>
      <c r="I44" s="10"/>
      <c r="J44" s="10"/>
      <c r="K44" s="10"/>
      <c r="L44" s="10"/>
      <c r="M44" s="10"/>
      <c r="N44" s="10"/>
      <c r="O44" s="10"/>
      <c r="P44" s="10"/>
      <c r="Q44" s="10"/>
      <c r="R44" s="10"/>
      <c r="S44" s="10"/>
      <c r="T44" s="10"/>
      <c r="U44" s="10"/>
      <c r="V44" s="10"/>
      <c r="W44" s="10"/>
      <c r="X44" s="10"/>
      <c r="Y44" s="10"/>
    </row>
    <row r="45" spans="1:25" s="4" customFormat="1" ht="12.9" hidden="1" customHeight="1">
      <c r="A45" s="10"/>
      <c r="B45" s="10"/>
      <c r="C45" s="10"/>
      <c r="D45" s="10"/>
      <c r="E45" s="10"/>
      <c r="F45" s="10"/>
      <c r="G45" s="10"/>
      <c r="H45" s="87"/>
      <c r="I45" s="10"/>
      <c r="J45" s="10"/>
      <c r="K45" s="10"/>
      <c r="L45" s="10"/>
      <c r="M45" s="10"/>
      <c r="N45" s="10"/>
      <c r="O45" s="10"/>
      <c r="P45" s="10"/>
      <c r="Q45" s="10"/>
      <c r="R45" s="10"/>
      <c r="S45" s="10"/>
      <c r="T45" s="10"/>
      <c r="U45" s="10"/>
      <c r="V45" s="10"/>
      <c r="W45" s="10"/>
      <c r="X45" s="10"/>
      <c r="Y45" s="10"/>
    </row>
    <row r="46" spans="1:25" s="4" customFormat="1" ht="12.9" hidden="1" customHeight="1">
      <c r="A46" s="10"/>
      <c r="B46" s="10"/>
      <c r="C46" s="10"/>
      <c r="D46" s="10"/>
      <c r="E46" s="10"/>
      <c r="F46" s="10"/>
      <c r="G46" s="10"/>
      <c r="H46" s="10"/>
      <c r="I46" s="10"/>
      <c r="J46" s="10"/>
      <c r="K46" s="10"/>
      <c r="L46" s="10"/>
      <c r="M46" s="10"/>
      <c r="N46" s="10"/>
      <c r="O46" s="10"/>
      <c r="P46" s="10"/>
      <c r="Q46" s="10"/>
      <c r="R46" s="10"/>
      <c r="S46" s="10"/>
      <c r="T46" s="10"/>
      <c r="U46" s="10"/>
      <c r="V46" s="10"/>
      <c r="W46" s="10"/>
      <c r="X46" s="10"/>
      <c r="Y46" s="10"/>
    </row>
    <row r="47" spans="1:25" s="4" customFormat="1" ht="12.9" hidden="1" customHeight="1">
      <c r="A47" s="71" t="e">
        <f ca="1">A497</f>
        <v>#VALUE!</v>
      </c>
      <c r="B47" s="10"/>
      <c r="C47" s="10"/>
      <c r="D47" s="10"/>
      <c r="E47" s="10"/>
      <c r="F47" s="10"/>
      <c r="G47" s="10"/>
      <c r="H47" s="10"/>
      <c r="I47" s="10"/>
    </row>
    <row r="48" spans="1:25" s="4" customFormat="1" ht="12.9" hidden="1" customHeight="1">
      <c r="B48" s="10"/>
      <c r="C48" s="10"/>
      <c r="D48" s="10"/>
      <c r="E48" s="10"/>
      <c r="F48" s="10"/>
      <c r="G48" s="10"/>
      <c r="H48" s="10"/>
      <c r="I48" s="10"/>
    </row>
    <row r="49" spans="1:37" s="4" customFormat="1" ht="12.9" hidden="1" customHeight="1">
      <c r="A49" s="10"/>
      <c r="B49" s="10"/>
      <c r="C49" s="10"/>
      <c r="D49" s="10"/>
      <c r="E49" s="10"/>
      <c r="F49" s="10"/>
      <c r="G49" s="10"/>
      <c r="H49" s="10"/>
    </row>
    <row r="50" spans="1:37" s="4" customFormat="1" ht="12.9" hidden="1" customHeight="1">
      <c r="A50" s="10"/>
      <c r="B50" s="10"/>
      <c r="C50" s="10"/>
      <c r="D50" s="10"/>
      <c r="E50" s="10"/>
      <c r="F50" s="10"/>
      <c r="G50" s="10"/>
      <c r="H50" s="10"/>
      <c r="I50" s="10"/>
    </row>
    <row r="51" spans="1:37" s="4" customFormat="1" ht="12.9" hidden="1" customHeight="1">
      <c r="A51" s="10"/>
      <c r="B51" s="10"/>
      <c r="C51" s="10"/>
      <c r="D51" s="10"/>
      <c r="E51" s="10"/>
      <c r="F51" s="10"/>
      <c r="G51" s="17"/>
      <c r="H51" s="10"/>
      <c r="I51" s="10"/>
      <c r="J51" s="10"/>
      <c r="K51" s="10"/>
    </row>
    <row r="52" spans="1:37" s="4" customFormat="1" ht="12.9" hidden="1" customHeight="1">
      <c r="A52" s="10"/>
      <c r="B52" s="10"/>
      <c r="C52" s="10"/>
      <c r="D52" s="10"/>
      <c r="E52" s="10"/>
      <c r="F52" s="10"/>
      <c r="G52" s="17"/>
      <c r="H52" s="10"/>
      <c r="I52" s="10"/>
      <c r="J52" s="10"/>
      <c r="K52" s="10"/>
      <c r="L52" s="10"/>
      <c r="M52" s="10"/>
      <c r="N52" s="10"/>
      <c r="O52" s="10"/>
      <c r="P52" s="10"/>
      <c r="Q52" s="10"/>
      <c r="R52" s="10"/>
      <c r="S52" s="10"/>
    </row>
    <row r="53" spans="1:37" s="4" customFormat="1" ht="12.9" hidden="1" customHeight="1">
      <c r="A53" s="10"/>
      <c r="B53" s="10"/>
      <c r="C53" s="10"/>
      <c r="D53" s="10"/>
      <c r="E53" s="10"/>
      <c r="F53" s="10"/>
      <c r="G53" s="17"/>
      <c r="H53" s="10"/>
      <c r="I53" s="10"/>
      <c r="J53" s="10"/>
      <c r="K53" s="10"/>
      <c r="L53" s="10"/>
      <c r="M53" s="10"/>
      <c r="N53" s="10"/>
      <c r="O53" s="10"/>
      <c r="P53" s="10"/>
      <c r="Q53" s="10"/>
      <c r="R53" s="10"/>
      <c r="S53" s="10"/>
    </row>
    <row r="54" spans="1:37" s="4" customFormat="1" ht="12.9" hidden="1" customHeight="1">
      <c r="A54" s="10"/>
      <c r="B54" s="10"/>
      <c r="C54" s="10"/>
      <c r="D54" s="10"/>
      <c r="E54" s="10"/>
      <c r="F54" s="10"/>
      <c r="G54" s="17"/>
      <c r="H54" s="10"/>
      <c r="I54" s="10"/>
      <c r="J54" s="10"/>
      <c r="K54" s="10"/>
      <c r="L54" s="10"/>
      <c r="M54" s="10"/>
      <c r="N54" s="10"/>
      <c r="O54" s="10"/>
      <c r="P54" s="10"/>
      <c r="Q54" s="10"/>
      <c r="R54" s="10"/>
      <c r="S54" s="10"/>
    </row>
    <row r="55" spans="1:37" s="4" customFormat="1" ht="12.9" hidden="1" customHeight="1" thickBot="1">
      <c r="A55" s="133" t="s">
        <v>253</v>
      </c>
      <c r="B55" s="74"/>
      <c r="C55" s="74"/>
      <c r="D55" s="74"/>
      <c r="E55" s="74"/>
      <c r="F55" s="74"/>
      <c r="G55" s="74"/>
      <c r="H55" s="74"/>
      <c r="I55" s="74"/>
      <c r="J55" s="74"/>
      <c r="K55" s="74"/>
      <c r="L55" s="74"/>
      <c r="M55" s="74"/>
      <c r="N55" s="10"/>
      <c r="O55" s="10"/>
      <c r="P55" s="10"/>
      <c r="Q55" s="10"/>
      <c r="R55" s="10"/>
      <c r="S55" s="10"/>
    </row>
    <row r="56" spans="1:37" ht="12.9" customHeight="1">
      <c r="A56" s="88" t="str">
        <f t="shared" ref="A56:A63" si="3">MID($H$1,$G$9+2*G56,2)</f>
        <v>00</v>
      </c>
      <c r="B56" s="89" t="str">
        <f>HEX2BIN(A56,8)</f>
        <v>00000000</v>
      </c>
      <c r="C56" s="1343">
        <f>HEX2DEC(A56) * 256 +HEX2DEC( A57)</f>
        <v>1</v>
      </c>
      <c r="D56" s="90"/>
      <c r="E56" s="90"/>
      <c r="F56" s="90"/>
      <c r="G56" s="91">
        <v>17</v>
      </c>
      <c r="H56" s="92" t="s">
        <v>245</v>
      </c>
      <c r="I56"/>
      <c r="J56" s="93">
        <v>1</v>
      </c>
      <c r="K56"/>
      <c r="L56"/>
      <c r="M56"/>
      <c r="N56"/>
      <c r="O56"/>
      <c r="P56"/>
      <c r="Q56"/>
      <c r="R56"/>
      <c r="S56"/>
      <c r="T56"/>
      <c r="U56"/>
      <c r="V56"/>
      <c r="W56"/>
      <c r="X56"/>
      <c r="Y56"/>
      <c r="Z56"/>
      <c r="AA56"/>
    </row>
    <row r="57" spans="1:37" ht="12.9" customHeight="1">
      <c r="A57" s="88" t="str">
        <f t="shared" si="3"/>
        <v>01</v>
      </c>
      <c r="B57" s="89" t="s">
        <v>2</v>
      </c>
      <c r="C57" s="1344"/>
      <c r="D57" s="70"/>
      <c r="E57" s="70"/>
      <c r="F57" s="70"/>
      <c r="G57" s="91">
        <v>18</v>
      </c>
      <c r="H57" s="94"/>
      <c r="I57"/>
      <c r="J57" s="93">
        <v>2</v>
      </c>
      <c r="K57"/>
      <c r="L57"/>
      <c r="M57"/>
      <c r="N57"/>
      <c r="O57"/>
      <c r="P57"/>
      <c r="Q57"/>
      <c r="R57"/>
      <c r="S57"/>
      <c r="T57"/>
      <c r="U57"/>
      <c r="V57"/>
      <c r="W57"/>
      <c r="X57"/>
      <c r="Y57"/>
      <c r="Z57"/>
      <c r="AA57"/>
    </row>
    <row r="58" spans="1:37" ht="12.9" customHeight="1">
      <c r="A58" s="88" t="str">
        <f>MID($H$1,$G$9+2*G58,2)</f>
        <v>97</v>
      </c>
      <c r="B58" s="89" t="str">
        <f>RIGHT(HEX2BIN(A58,8),5)</f>
        <v>10111</v>
      </c>
      <c r="C58" s="123" t="str">
        <f>BIN2DEC(LEFT(HEX2BIN(A58,8),3)) &amp; " Try Tickets Remaining"</f>
        <v>4 Try Tickets Remaining</v>
      </c>
      <c r="D58" s="70"/>
      <c r="E58" s="70"/>
      <c r="F58" s="70"/>
      <c r="G58" s="91">
        <v>19</v>
      </c>
      <c r="H58" s="95" t="s">
        <v>246</v>
      </c>
      <c r="I58"/>
      <c r="J58" s="93">
        <v>3</v>
      </c>
      <c r="K58"/>
      <c r="L58"/>
      <c r="M58"/>
      <c r="N58"/>
      <c r="O58"/>
      <c r="P58"/>
      <c r="Q58"/>
      <c r="R58"/>
      <c r="S58"/>
      <c r="T58"/>
      <c r="U58"/>
      <c r="V58"/>
      <c r="W58"/>
      <c r="X58"/>
      <c r="Y58"/>
      <c r="Z58"/>
      <c r="AA58"/>
    </row>
    <row r="59" spans="1:37" ht="13.5" customHeight="1">
      <c r="A59" s="88" t="str">
        <f t="shared" si="3"/>
        <v>00</v>
      </c>
      <c r="B59" s="89"/>
      <c r="C59" s="123">
        <f>HEX2DEC(B60)</f>
        <v>0</v>
      </c>
      <c r="D59" s="70"/>
      <c r="E59" s="70"/>
      <c r="F59" s="70"/>
      <c r="G59" s="91">
        <v>20</v>
      </c>
      <c r="H59" s="395" t="s">
        <v>309</v>
      </c>
      <c r="I59"/>
      <c r="J59" s="93">
        <v>4</v>
      </c>
      <c r="K59"/>
      <c r="L59"/>
      <c r="M59"/>
      <c r="N59"/>
      <c r="O59"/>
      <c r="P59"/>
      <c r="Q59"/>
      <c r="R59"/>
      <c r="S59"/>
      <c r="T59"/>
      <c r="U59"/>
      <c r="V59"/>
      <c r="W59"/>
      <c r="X59"/>
      <c r="Y59"/>
      <c r="Z59"/>
      <c r="AA59"/>
      <c r="AC59" s="96">
        <v>41388</v>
      </c>
      <c r="AD59" s="96"/>
      <c r="AE59" s="96"/>
      <c r="AF59" s="96"/>
      <c r="AH59" s="97"/>
      <c r="AI59" s="97"/>
      <c r="AJ59" s="97"/>
      <c r="AK59" s="97"/>
    </row>
    <row r="60" spans="1:37" ht="24" customHeight="1">
      <c r="A60" s="88" t="str">
        <f t="shared" si="3"/>
        <v>00</v>
      </c>
      <c r="B60" s="89" t="str">
        <f>A59 &amp; A60</f>
        <v>0000</v>
      </c>
      <c r="C60" s="123"/>
      <c r="D60" s="70"/>
      <c r="E60" s="70"/>
      <c r="F60" s="70"/>
      <c r="G60" s="91">
        <v>21</v>
      </c>
      <c r="H60" s="94"/>
      <c r="I60"/>
      <c r="J60" s="93">
        <v>5</v>
      </c>
      <c r="K60"/>
      <c r="L60"/>
      <c r="M60"/>
      <c r="N60"/>
      <c r="O60"/>
      <c r="P60"/>
      <c r="Q60"/>
      <c r="R60"/>
      <c r="S60"/>
      <c r="T60"/>
      <c r="U60"/>
      <c r="V60"/>
      <c r="W60"/>
      <c r="X60"/>
      <c r="Y60"/>
      <c r="Z60"/>
      <c r="AA60"/>
      <c r="AC60" s="98"/>
      <c r="AD60" s="98"/>
      <c r="AE60" s="98"/>
      <c r="AF60" s="98"/>
      <c r="AH60" s="97"/>
      <c r="AI60" s="97"/>
      <c r="AJ60" s="97"/>
      <c r="AK60" s="97"/>
    </row>
    <row r="61" spans="1:37" ht="13.8">
      <c r="A61" s="88" t="str">
        <f t="shared" si="3"/>
        <v>00</v>
      </c>
      <c r="B61" s="89" t="str">
        <f>HEX2BIN(A61,8)</f>
        <v>00000000</v>
      </c>
      <c r="C61" s="123">
        <f>HEX2DEC(A61)</f>
        <v>0</v>
      </c>
      <c r="D61" s="70"/>
      <c r="E61" s="70"/>
      <c r="F61" s="70"/>
      <c r="G61" s="91">
        <v>22</v>
      </c>
      <c r="H61" s="396" t="s">
        <v>310</v>
      </c>
      <c r="I61"/>
      <c r="J61" s="93">
        <v>6</v>
      </c>
      <c r="K61" s="397">
        <v>41388</v>
      </c>
      <c r="L61" s="397"/>
      <c r="M61" s="397"/>
      <c r="N61"/>
      <c r="O61"/>
      <c r="P61"/>
      <c r="Q61"/>
      <c r="R61"/>
      <c r="S61"/>
      <c r="T61"/>
      <c r="U61"/>
      <c r="V61"/>
      <c r="W61"/>
      <c r="X61"/>
      <c r="Y61"/>
      <c r="Z61"/>
      <c r="AA61"/>
      <c r="AI61" s="97"/>
      <c r="AJ61" s="97"/>
      <c r="AK61" s="97"/>
    </row>
    <row r="62" spans="1:37" ht="13.8">
      <c r="A62" s="88" t="str">
        <f t="shared" si="3"/>
        <v>82</v>
      </c>
      <c r="B62" s="89" t="str">
        <f>HEX2BIN(A62,8)</f>
        <v>10000010</v>
      </c>
      <c r="C62" s="124">
        <f>(IF(A62="00",1,IF(A62="80",15,BIN2DEC(RIGHT(  B62,7))*15))) /1440</f>
        <v>2.0833333333333332E-2</v>
      </c>
      <c r="D62" s="70"/>
      <c r="E62" s="70"/>
      <c r="F62" s="70"/>
      <c r="G62" s="91">
        <v>23</v>
      </c>
      <c r="H62" s="99" t="s">
        <v>247</v>
      </c>
      <c r="J62" s="93">
        <v>7</v>
      </c>
      <c r="K62" s="101">
        <v>1.0416666666666666E-2</v>
      </c>
      <c r="L62" s="102" t="s">
        <v>256</v>
      </c>
      <c r="M62"/>
      <c r="N62" s="103"/>
      <c r="O62" s="103"/>
      <c r="P62" s="1"/>
      <c r="Q62" s="1" t="s">
        <v>122</v>
      </c>
      <c r="R62" s="69"/>
      <c r="S62">
        <v>0</v>
      </c>
      <c r="T62" s="1" t="s">
        <v>255</v>
      </c>
      <c r="U62"/>
      <c r="X62"/>
      <c r="Y62" s="69"/>
      <c r="Z62"/>
      <c r="AA62" s="43" t="s">
        <v>221</v>
      </c>
      <c r="AB62" s="1" t="s">
        <v>255</v>
      </c>
    </row>
    <row r="63" spans="1:37" ht="13.8">
      <c r="A63" s="88" t="str">
        <f t="shared" si="3"/>
        <v>01</v>
      </c>
      <c r="B63" s="89" t="str">
        <f>HEX2BIN(A63,8)</f>
        <v>00000001</v>
      </c>
      <c r="C63" s="123">
        <f>HEX2DEC(A63)*5</f>
        <v>5</v>
      </c>
      <c r="D63" s="70"/>
      <c r="E63" s="70"/>
      <c r="F63" s="70"/>
      <c r="G63" s="91">
        <v>24</v>
      </c>
      <c r="H63" s="104" t="s">
        <v>248</v>
      </c>
      <c r="I63"/>
      <c r="J63" s="93">
        <v>8</v>
      </c>
      <c r="K63" s="2"/>
      <c r="L63" s="2"/>
      <c r="M63" s="2"/>
      <c r="N63" s="105"/>
      <c r="O63" s="106"/>
      <c r="P63" s="43"/>
      <c r="Q63" s="43">
        <f>(IF(A62="00",1,IF(A62="80",15,BIN2DEC(RIGHT(  B62,7))*15)))</f>
        <v>30</v>
      </c>
      <c r="R63" s="43">
        <f>Q63/60</f>
        <v>0.5</v>
      </c>
      <c r="S63" s="43">
        <f>R63/24</f>
        <v>2.0833333333333332E-2</v>
      </c>
      <c r="T63" s="2">
        <f>S63/7</f>
        <v>2.976190476190476E-3</v>
      </c>
      <c r="U63"/>
      <c r="V63"/>
      <c r="W63"/>
      <c r="X63"/>
      <c r="Y63"/>
      <c r="Z63"/>
      <c r="AA63"/>
    </row>
    <row r="64" spans="1:37" ht="13.8">
      <c r="A64" s="88" t="str">
        <f>MID($H$1,$G$9+2*G64,2)</f>
        <v>0F</v>
      </c>
      <c r="B64" s="89" t="str">
        <f>HEX2BIN(A64,8)</f>
        <v>00001111</v>
      </c>
      <c r="C64" s="126">
        <f>(BIN2DEC(B58)/24)+(BIN2DEC(B64)/1440) + K61</f>
        <v>41388.96875</v>
      </c>
      <c r="D64" s="70"/>
      <c r="E64" s="70"/>
      <c r="F64" s="70"/>
      <c r="G64" s="91">
        <v>25</v>
      </c>
      <c r="H64" s="99" t="s">
        <v>249</v>
      </c>
      <c r="I64"/>
      <c r="J64" s="93">
        <v>9</v>
      </c>
      <c r="K64"/>
      <c r="L64"/>
      <c r="M64"/>
      <c r="N64"/>
      <c r="O64"/>
      <c r="P64"/>
      <c r="Q64"/>
      <c r="R64"/>
      <c r="S64"/>
      <c r="T64"/>
      <c r="U64"/>
      <c r="V64"/>
      <c r="W64"/>
      <c r="X64"/>
      <c r="Y64"/>
      <c r="Z64"/>
      <c r="AA64"/>
      <c r="AE64" s="71"/>
      <c r="AF64" s="71"/>
      <c r="AG64" s="71"/>
      <c r="AH64" s="71"/>
      <c r="AI64" s="71"/>
    </row>
    <row r="65" spans="1:38" ht="13.8">
      <c r="A65" s="88"/>
      <c r="B65" s="107" t="s">
        <v>86</v>
      </c>
      <c r="C65" s="107" t="s">
        <v>233</v>
      </c>
      <c r="D65" s="107" t="s">
        <v>87</v>
      </c>
      <c r="E65" s="107" t="s">
        <v>88</v>
      </c>
      <c r="F65" s="107" t="s">
        <v>89</v>
      </c>
      <c r="G65" s="108"/>
      <c r="H65" s="109"/>
      <c r="I65"/>
      <c r="J65" s="93"/>
      <c r="K65"/>
      <c r="L65"/>
      <c r="M65"/>
      <c r="N65"/>
      <c r="O65"/>
      <c r="P65"/>
      <c r="Q65"/>
      <c r="R65"/>
      <c r="T65"/>
      <c r="U65" s="405" t="s">
        <v>397</v>
      </c>
      <c r="V65"/>
      <c r="W65"/>
      <c r="X65"/>
      <c r="Y65"/>
      <c r="Z65"/>
      <c r="AA65"/>
      <c r="AE65" s="71"/>
      <c r="AF65" s="71"/>
      <c r="AG65" s="71"/>
      <c r="AH65" s="71"/>
      <c r="AI65" s="71"/>
    </row>
    <row r="66" spans="1:38" ht="12.75" customHeight="1">
      <c r="A66" s="110" t="str">
        <f>MID($H$1,$G$9+2*G66,8)</f>
        <v>0A5B2877</v>
      </c>
      <c r="B66" s="111">
        <f>IF(AND(C$28=4,P9="1"),C64-S62/1440,C64)</f>
        <v>41388.96875</v>
      </c>
      <c r="C66" s="82">
        <f>BIN2DEC(RIGHT(HEX2BIN(M66,8) &amp;HEX2BIN( N66,8),10))</f>
        <v>119</v>
      </c>
      <c r="D66" s="82">
        <f>BIN2DEC(MID(HEX2BIN(M66,8),3,4))</f>
        <v>10</v>
      </c>
      <c r="E66" s="82">
        <f>HEX2DEC(K66)</f>
        <v>10</v>
      </c>
      <c r="F66" s="399">
        <f t="shared" ref="F66:F93" si="4">ROUNDDOWN((HEX2DEC(L66)/2),0)-30</f>
        <v>15</v>
      </c>
      <c r="G66" s="112">
        <f>G64+1</f>
        <v>26</v>
      </c>
      <c r="H66" s="113" t="s">
        <v>90</v>
      </c>
      <c r="I66" s="2">
        <v>1</v>
      </c>
      <c r="J66" s="93">
        <f>T63*28</f>
        <v>8.3333333333333329E-2</v>
      </c>
      <c r="K66" s="106" t="str">
        <f>MID(A66,1,2)</f>
        <v>0A</v>
      </c>
      <c r="L66" s="106" t="str">
        <f>MID(A66,3,2)</f>
        <v>5B</v>
      </c>
      <c r="M66" s="2" t="str">
        <f>MID(A66,5,2)</f>
        <v>28</v>
      </c>
      <c r="N66" s="106" t="str">
        <f>MID(A66,7,2)</f>
        <v>77</v>
      </c>
      <c r="O66" s="1345" t="str">
        <f>MID(HEX2BIN(M66,8),3,4)</f>
        <v>1010</v>
      </c>
      <c r="P66" s="1345"/>
      <c r="Q66" s="1345"/>
      <c r="R66" s="41" t="str">
        <f>HEX2BIN(M66,8)</f>
        <v>00101000</v>
      </c>
      <c r="T66">
        <f>BIN2DEC(O66)</f>
        <v>10</v>
      </c>
      <c r="U66" s="118" t="str">
        <f t="shared" ref="U66:U93" si="5">RIGHT(HEX2BIN(L66,8),1)</f>
        <v>1</v>
      </c>
      <c r="V66"/>
      <c r="W66" s="69"/>
      <c r="X66" s="69"/>
      <c r="Y66" s="70"/>
      <c r="Z66" s="69"/>
      <c r="AA66" s="69"/>
      <c r="AB66" s="69"/>
      <c r="AC66" s="69"/>
      <c r="AD66" s="69"/>
      <c r="AL66" s="114" t="str">
        <f t="shared" ref="AL66:AL93" si="6">"DataLog["&amp;I66-1&amp;"] = 0x"&amp;A66&amp;";"</f>
        <v>DataLog[0] = 0x0A5B2877;</v>
      </c>
    </row>
    <row r="67" spans="1:38">
      <c r="A67" s="110" t="str">
        <f t="shared" ref="A67:A94" si="7">MID($H$1,$G$9+2*G67,8)</f>
        <v>0A5B2877</v>
      </c>
      <c r="B67" s="100">
        <f>IF(C$28=4,$B$66-(I66*$C$62),  IF($N$4="1",$B$66,$B$66-(I66*$K$62)))</f>
        <v>41388.947916666664</v>
      </c>
      <c r="C67" s="69">
        <f t="shared" ref="C67:C93" si="8">BIN2DEC(RIGHT(HEX2BIN(M67,8) &amp;HEX2BIN( N67,8),10))</f>
        <v>119</v>
      </c>
      <c r="D67" s="154">
        <f>BIN2DEC(MID(HEX2BIN(M67,8),3,4))</f>
        <v>10</v>
      </c>
      <c r="E67" s="69">
        <f t="shared" ref="E67:E93" si="9">HEX2DEC(K67)</f>
        <v>10</v>
      </c>
      <c r="F67" s="69">
        <f t="shared" si="4"/>
        <v>15</v>
      </c>
      <c r="G67" s="91">
        <f>G66+4</f>
        <v>30</v>
      </c>
      <c r="H67" s="115" t="s">
        <v>91</v>
      </c>
      <c r="I67" s="2">
        <v>2</v>
      </c>
      <c r="J67" s="116">
        <f>J66-$T$63</f>
        <v>8.0357142857142849E-2</v>
      </c>
      <c r="K67" s="106" t="str">
        <f t="shared" ref="K67:K93" si="10">MID(A67,1,2)</f>
        <v>0A</v>
      </c>
      <c r="L67" s="106" t="str">
        <f t="shared" ref="L67:L93" si="11">MID(A67,3,2)</f>
        <v>5B</v>
      </c>
      <c r="M67" s="2" t="str">
        <f>MID(A67,5,2)</f>
        <v>28</v>
      </c>
      <c r="N67" s="106" t="str">
        <f t="shared" ref="N67:N93" si="12">MID(A67,7,2)</f>
        <v>77</v>
      </c>
      <c r="O67" s="2"/>
      <c r="P67" s="3"/>
      <c r="Q67" s="3"/>
      <c r="R67" s="3"/>
      <c r="T67"/>
      <c r="U67" s="118" t="str">
        <f t="shared" si="5"/>
        <v>1</v>
      </c>
      <c r="V67"/>
      <c r="W67" s="69"/>
      <c r="X67" s="69"/>
      <c r="Y67" s="69"/>
      <c r="Z67" s="69"/>
      <c r="AA67" s="69"/>
      <c r="AB67" s="69"/>
      <c r="AC67" s="69"/>
      <c r="AD67" s="69"/>
      <c r="AE67" s="69"/>
      <c r="AF67" s="69"/>
      <c r="AG67" s="69"/>
      <c r="AH67" s="69"/>
      <c r="AI67" s="69"/>
      <c r="AL67" s="114" t="str">
        <f t="shared" si="6"/>
        <v>DataLog[1] = 0x0A5B2877;</v>
      </c>
    </row>
    <row r="68" spans="1:38">
      <c r="A68" s="110" t="str">
        <f t="shared" si="7"/>
        <v>0A5B2876</v>
      </c>
      <c r="B68" s="111">
        <f t="shared" ref="B68:B93" si="13">IF(C$28=4,$B$66-(I67*$C$62),IF($N$4="1",$B$66,$B$66-(I67*$K$62)))</f>
        <v>41388.927083333336</v>
      </c>
      <c r="C68" s="82">
        <f t="shared" si="8"/>
        <v>118</v>
      </c>
      <c r="D68" s="82">
        <f t="shared" ref="D68:D93" si="14">BIN2DEC(MID(HEX2BIN(M68,8),3,4))</f>
        <v>10</v>
      </c>
      <c r="E68" s="82">
        <f t="shared" si="9"/>
        <v>10</v>
      </c>
      <c r="F68" s="399">
        <f t="shared" si="4"/>
        <v>15</v>
      </c>
      <c r="G68" s="112">
        <f t="shared" ref="G68:G95" si="15">G67+4</f>
        <v>34</v>
      </c>
      <c r="H68" s="113" t="s">
        <v>92</v>
      </c>
      <c r="I68" s="2">
        <v>3</v>
      </c>
      <c r="J68" s="116">
        <f t="shared" ref="J68:J93" si="16">J67-$T$63</f>
        <v>7.738095238095237E-2</v>
      </c>
      <c r="K68" s="106" t="str">
        <f t="shared" si="10"/>
        <v>0A</v>
      </c>
      <c r="L68" s="106" t="str">
        <f t="shared" si="11"/>
        <v>5B</v>
      </c>
      <c r="M68" s="2" t="str">
        <f t="shared" ref="M68:M93" si="17">MID(A68,5,2)</f>
        <v>28</v>
      </c>
      <c r="N68" s="106" t="str">
        <f t="shared" si="12"/>
        <v>76</v>
      </c>
      <c r="O68" s="2"/>
      <c r="P68" s="3"/>
      <c r="Q68" s="3"/>
      <c r="R68" s="3"/>
      <c r="T68" s="69"/>
      <c r="U68" s="118" t="str">
        <f t="shared" si="5"/>
        <v>1</v>
      </c>
      <c r="V68" s="69"/>
      <c r="W68" s="69"/>
      <c r="X68" s="69"/>
      <c r="Y68" s="69"/>
      <c r="Z68" s="69"/>
      <c r="AA68" s="69"/>
      <c r="AB68" s="69"/>
      <c r="AC68" s="69"/>
      <c r="AD68" s="69"/>
      <c r="AE68" s="69"/>
      <c r="AF68" s="69"/>
      <c r="AG68" s="69"/>
      <c r="AH68" s="69"/>
      <c r="AI68" s="69"/>
      <c r="AL68" s="114" t="str">
        <f t="shared" si="6"/>
        <v>DataLog[2] = 0x0A5B2876;</v>
      </c>
    </row>
    <row r="69" spans="1:38">
      <c r="A69" s="110" t="str">
        <f t="shared" si="7"/>
        <v>0A5B2877</v>
      </c>
      <c r="B69" s="100">
        <f t="shared" si="13"/>
        <v>41388.90625</v>
      </c>
      <c r="C69" s="69">
        <f t="shared" si="8"/>
        <v>119</v>
      </c>
      <c r="D69" s="154">
        <f t="shared" si="14"/>
        <v>10</v>
      </c>
      <c r="E69" s="69">
        <f t="shared" si="9"/>
        <v>10</v>
      </c>
      <c r="F69" s="69">
        <f t="shared" si="4"/>
        <v>15</v>
      </c>
      <c r="G69" s="91">
        <f t="shared" si="15"/>
        <v>38</v>
      </c>
      <c r="H69" s="115" t="s">
        <v>93</v>
      </c>
      <c r="I69" s="2">
        <v>4</v>
      </c>
      <c r="J69" s="116">
        <f t="shared" si="16"/>
        <v>7.440476190476189E-2</v>
      </c>
      <c r="K69" s="106" t="str">
        <f t="shared" si="10"/>
        <v>0A</v>
      </c>
      <c r="L69" s="106" t="str">
        <f t="shared" si="11"/>
        <v>5B</v>
      </c>
      <c r="M69" s="2" t="str">
        <f t="shared" si="17"/>
        <v>28</v>
      </c>
      <c r="N69" s="106" t="str">
        <f t="shared" si="12"/>
        <v>77</v>
      </c>
      <c r="O69" s="2"/>
      <c r="P69" s="3"/>
      <c r="Q69" s="3"/>
      <c r="R69" s="3"/>
      <c r="T69" s="69"/>
      <c r="U69" s="118" t="str">
        <f t="shared" si="5"/>
        <v>1</v>
      </c>
      <c r="V69" s="69"/>
      <c r="W69" s="69"/>
      <c r="X69" s="69"/>
      <c r="Y69" s="69"/>
      <c r="Z69" s="69"/>
      <c r="AA69" s="69"/>
      <c r="AB69" s="69"/>
      <c r="AC69" s="69"/>
      <c r="AD69" s="69"/>
      <c r="AE69" s="69"/>
      <c r="AF69" s="69"/>
      <c r="AG69" s="69"/>
      <c r="AH69" s="69"/>
      <c r="AI69" s="69"/>
      <c r="AL69" s="114" t="str">
        <f t="shared" si="6"/>
        <v>DataLog[3] = 0x0A5B2877;</v>
      </c>
    </row>
    <row r="70" spans="1:38">
      <c r="A70" s="110" t="str">
        <f t="shared" si="7"/>
        <v>0A5B2877</v>
      </c>
      <c r="B70" s="111">
        <f t="shared" si="13"/>
        <v>41388.885416666664</v>
      </c>
      <c r="C70" s="82">
        <f t="shared" si="8"/>
        <v>119</v>
      </c>
      <c r="D70" s="82">
        <f t="shared" si="14"/>
        <v>10</v>
      </c>
      <c r="E70" s="82">
        <f t="shared" si="9"/>
        <v>10</v>
      </c>
      <c r="F70" s="399">
        <f t="shared" si="4"/>
        <v>15</v>
      </c>
      <c r="G70" s="112">
        <f t="shared" si="15"/>
        <v>42</v>
      </c>
      <c r="H70" s="113" t="s">
        <v>94</v>
      </c>
      <c r="I70" s="2">
        <v>5</v>
      </c>
      <c r="J70" s="116">
        <f t="shared" si="16"/>
        <v>7.1428571428571411E-2</v>
      </c>
      <c r="K70" s="106" t="str">
        <f t="shared" si="10"/>
        <v>0A</v>
      </c>
      <c r="L70" s="106" t="str">
        <f t="shared" si="11"/>
        <v>5B</v>
      </c>
      <c r="M70" s="2" t="str">
        <f t="shared" si="17"/>
        <v>28</v>
      </c>
      <c r="N70" s="106" t="str">
        <f t="shared" si="12"/>
        <v>77</v>
      </c>
      <c r="O70" s="2"/>
      <c r="P70" s="3"/>
      <c r="Q70" s="3"/>
      <c r="R70" s="3"/>
      <c r="T70" s="69"/>
      <c r="U70" s="118" t="str">
        <f t="shared" si="5"/>
        <v>1</v>
      </c>
      <c r="V70" s="69"/>
      <c r="W70" s="69"/>
      <c r="X70" s="69"/>
      <c r="Y70" s="69"/>
      <c r="Z70"/>
      <c r="AA70"/>
      <c r="AF70" s="69"/>
      <c r="AG70" s="69"/>
      <c r="AH70" s="69"/>
      <c r="AI70" s="69"/>
      <c r="AL70" s="114" t="str">
        <f t="shared" si="6"/>
        <v>DataLog[4] = 0x0A5B2877;</v>
      </c>
    </row>
    <row r="71" spans="1:38">
      <c r="A71" s="110" t="str">
        <f t="shared" si="7"/>
        <v>0A5B2877</v>
      </c>
      <c r="B71" s="100">
        <f t="shared" si="13"/>
        <v>41388.864583333336</v>
      </c>
      <c r="C71" s="69">
        <f t="shared" si="8"/>
        <v>119</v>
      </c>
      <c r="D71" s="154">
        <f t="shared" si="14"/>
        <v>10</v>
      </c>
      <c r="E71" s="69">
        <f t="shared" si="9"/>
        <v>10</v>
      </c>
      <c r="F71" s="69">
        <f t="shared" si="4"/>
        <v>15</v>
      </c>
      <c r="G71" s="91">
        <f t="shared" si="15"/>
        <v>46</v>
      </c>
      <c r="H71" s="115" t="s">
        <v>95</v>
      </c>
      <c r="I71" s="2">
        <v>6</v>
      </c>
      <c r="J71" s="116">
        <f t="shared" si="16"/>
        <v>6.8452380952380931E-2</v>
      </c>
      <c r="K71" s="106" t="str">
        <f t="shared" si="10"/>
        <v>0A</v>
      </c>
      <c r="L71" s="106" t="str">
        <f t="shared" si="11"/>
        <v>5B</v>
      </c>
      <c r="M71" s="2" t="str">
        <f t="shared" si="17"/>
        <v>28</v>
      </c>
      <c r="N71" s="106" t="str">
        <f t="shared" si="12"/>
        <v>77</v>
      </c>
      <c r="O71" s="2"/>
      <c r="P71" s="3"/>
      <c r="Q71" s="3"/>
      <c r="R71" s="3"/>
      <c r="T71" s="69"/>
      <c r="U71" s="118" t="str">
        <f t="shared" si="5"/>
        <v>1</v>
      </c>
      <c r="V71" s="69"/>
      <c r="W71" s="69"/>
      <c r="X71" s="69"/>
      <c r="Y71" s="69"/>
      <c r="Z71" s="69"/>
      <c r="AA71" s="69"/>
      <c r="AB71" s="69"/>
      <c r="AC71" s="69"/>
      <c r="AD71" s="69"/>
      <c r="AE71" s="69"/>
      <c r="AF71" s="69"/>
      <c r="AG71" s="69"/>
      <c r="AH71" s="69"/>
      <c r="AI71" s="69"/>
      <c r="AL71" s="114" t="str">
        <f t="shared" si="6"/>
        <v>DataLog[5] = 0x0A5B2877;</v>
      </c>
    </row>
    <row r="72" spans="1:38">
      <c r="A72" s="110" t="str">
        <f t="shared" si="7"/>
        <v>0A5B2877</v>
      </c>
      <c r="B72" s="111">
        <f t="shared" si="13"/>
        <v>41388.84375</v>
      </c>
      <c r="C72" s="82">
        <f t="shared" si="8"/>
        <v>119</v>
      </c>
      <c r="D72" s="82">
        <f t="shared" si="14"/>
        <v>10</v>
      </c>
      <c r="E72" s="82">
        <f t="shared" si="9"/>
        <v>10</v>
      </c>
      <c r="F72" s="399">
        <f t="shared" si="4"/>
        <v>15</v>
      </c>
      <c r="G72" s="112">
        <f t="shared" si="15"/>
        <v>50</v>
      </c>
      <c r="H72" s="113" t="s">
        <v>96</v>
      </c>
      <c r="I72" s="2">
        <v>7</v>
      </c>
      <c r="J72" s="116">
        <f t="shared" si="16"/>
        <v>6.5476190476190452E-2</v>
      </c>
      <c r="K72" s="106" t="str">
        <f t="shared" si="10"/>
        <v>0A</v>
      </c>
      <c r="L72" s="106" t="str">
        <f t="shared" si="11"/>
        <v>5B</v>
      </c>
      <c r="M72" s="2" t="str">
        <f t="shared" si="17"/>
        <v>28</v>
      </c>
      <c r="N72" s="106" t="str">
        <f t="shared" si="12"/>
        <v>77</v>
      </c>
      <c r="O72" s="2"/>
      <c r="P72" s="3"/>
      <c r="Q72" s="3"/>
      <c r="R72" s="3"/>
      <c r="S72" s="3"/>
      <c r="T72"/>
      <c r="U72" s="118" t="str">
        <f t="shared" si="5"/>
        <v>1</v>
      </c>
      <c r="V72"/>
      <c r="W72"/>
      <c r="X72"/>
      <c r="Y72"/>
      <c r="Z72"/>
      <c r="AA72"/>
      <c r="AL72" s="114" t="str">
        <f t="shared" si="6"/>
        <v>DataLog[6] = 0x0A5B2877;</v>
      </c>
    </row>
    <row r="73" spans="1:38">
      <c r="A73" s="110" t="str">
        <f t="shared" si="7"/>
        <v>0A5B2876</v>
      </c>
      <c r="B73" s="100">
        <f t="shared" si="13"/>
        <v>41388.822916666664</v>
      </c>
      <c r="C73" s="69">
        <f t="shared" si="8"/>
        <v>118</v>
      </c>
      <c r="D73" s="154">
        <f t="shared" si="14"/>
        <v>10</v>
      </c>
      <c r="E73" s="69">
        <f t="shared" si="9"/>
        <v>10</v>
      </c>
      <c r="F73" s="69">
        <f t="shared" si="4"/>
        <v>15</v>
      </c>
      <c r="G73" s="91">
        <f t="shared" si="15"/>
        <v>54</v>
      </c>
      <c r="H73" s="115" t="s">
        <v>97</v>
      </c>
      <c r="I73" s="2">
        <v>8</v>
      </c>
      <c r="J73" s="116">
        <f t="shared" si="16"/>
        <v>6.2499999999999972E-2</v>
      </c>
      <c r="K73" s="106" t="str">
        <f t="shared" si="10"/>
        <v>0A</v>
      </c>
      <c r="L73" s="106" t="str">
        <f t="shared" si="11"/>
        <v>5B</v>
      </c>
      <c r="M73" s="2" t="str">
        <f t="shared" si="17"/>
        <v>28</v>
      </c>
      <c r="N73" s="106" t="str">
        <f t="shared" si="12"/>
        <v>76</v>
      </c>
      <c r="O73" s="2"/>
      <c r="P73" s="3"/>
      <c r="Q73" s="3"/>
      <c r="R73" s="3"/>
      <c r="S73" s="3"/>
      <c r="T73"/>
      <c r="U73" s="118" t="str">
        <f t="shared" si="5"/>
        <v>1</v>
      </c>
      <c r="V73"/>
      <c r="W73"/>
      <c r="X73"/>
      <c r="Y73"/>
      <c r="Z73"/>
      <c r="AA73"/>
      <c r="AL73" s="114" t="str">
        <f t="shared" si="6"/>
        <v>DataLog[7] = 0x0A5B2876;</v>
      </c>
    </row>
    <row r="74" spans="1:38">
      <c r="A74" s="110" t="str">
        <f t="shared" si="7"/>
        <v>0A5B2876</v>
      </c>
      <c r="B74" s="111">
        <f t="shared" si="13"/>
        <v>41388.802083333336</v>
      </c>
      <c r="C74" s="82">
        <f t="shared" si="8"/>
        <v>118</v>
      </c>
      <c r="D74" s="82">
        <f t="shared" si="14"/>
        <v>10</v>
      </c>
      <c r="E74" s="82">
        <f t="shared" si="9"/>
        <v>10</v>
      </c>
      <c r="F74" s="399">
        <f t="shared" si="4"/>
        <v>15</v>
      </c>
      <c r="G74" s="112">
        <f t="shared" si="15"/>
        <v>58</v>
      </c>
      <c r="H74" s="113" t="s">
        <v>98</v>
      </c>
      <c r="I74" s="2">
        <v>9</v>
      </c>
      <c r="J74" s="116">
        <f t="shared" si="16"/>
        <v>5.9523809523809493E-2</v>
      </c>
      <c r="K74" s="106" t="str">
        <f t="shared" si="10"/>
        <v>0A</v>
      </c>
      <c r="L74" s="106" t="str">
        <f t="shared" si="11"/>
        <v>5B</v>
      </c>
      <c r="M74" s="2" t="str">
        <f t="shared" si="17"/>
        <v>28</v>
      </c>
      <c r="N74" s="106" t="str">
        <f t="shared" si="12"/>
        <v>76</v>
      </c>
      <c r="O74" s="2"/>
      <c r="P74" s="3"/>
      <c r="Q74" s="3"/>
      <c r="R74" s="3"/>
      <c r="S74" s="3"/>
      <c r="T74"/>
      <c r="U74" s="118" t="str">
        <f t="shared" si="5"/>
        <v>1</v>
      </c>
      <c r="V74"/>
      <c r="W74"/>
      <c r="X74"/>
      <c r="Y74"/>
      <c r="Z74"/>
      <c r="AA74"/>
      <c r="AL74" s="114" t="str">
        <f t="shared" si="6"/>
        <v>DataLog[8] = 0x0A5B2876;</v>
      </c>
    </row>
    <row r="75" spans="1:38">
      <c r="A75" s="110" t="str">
        <f t="shared" si="7"/>
        <v>0A5B2876</v>
      </c>
      <c r="B75" s="100">
        <f t="shared" si="13"/>
        <v>41388.78125</v>
      </c>
      <c r="C75" s="69">
        <f t="shared" si="8"/>
        <v>118</v>
      </c>
      <c r="D75" s="154">
        <f t="shared" si="14"/>
        <v>10</v>
      </c>
      <c r="E75" s="69">
        <f t="shared" si="9"/>
        <v>10</v>
      </c>
      <c r="F75" s="69">
        <f t="shared" si="4"/>
        <v>15</v>
      </c>
      <c r="G75" s="91">
        <f t="shared" si="15"/>
        <v>62</v>
      </c>
      <c r="H75" s="115" t="s">
        <v>99</v>
      </c>
      <c r="I75" s="2">
        <v>10</v>
      </c>
      <c r="J75" s="116">
        <f t="shared" si="16"/>
        <v>5.6547619047619013E-2</v>
      </c>
      <c r="K75" s="106" t="str">
        <f t="shared" si="10"/>
        <v>0A</v>
      </c>
      <c r="L75" s="106" t="str">
        <f t="shared" si="11"/>
        <v>5B</v>
      </c>
      <c r="M75" s="2" t="str">
        <f t="shared" si="17"/>
        <v>28</v>
      </c>
      <c r="N75" s="106" t="str">
        <f t="shared" si="12"/>
        <v>76</v>
      </c>
      <c r="O75" s="2"/>
      <c r="P75" s="3"/>
      <c r="Q75" s="3"/>
      <c r="R75" s="3"/>
      <c r="S75" s="3"/>
      <c r="T75"/>
      <c r="U75" s="118" t="str">
        <f t="shared" si="5"/>
        <v>1</v>
      </c>
      <c r="V75"/>
      <c r="W75"/>
      <c r="X75"/>
      <c r="Y75"/>
      <c r="Z75"/>
      <c r="AA75"/>
      <c r="AL75" s="114" t="str">
        <f t="shared" si="6"/>
        <v>DataLog[9] = 0x0A5B2876;</v>
      </c>
    </row>
    <row r="76" spans="1:38">
      <c r="A76" s="110" t="str">
        <f t="shared" si="7"/>
        <v>0A5B2877</v>
      </c>
      <c r="B76" s="111">
        <f t="shared" si="13"/>
        <v>41388.760416666664</v>
      </c>
      <c r="C76" s="82">
        <f t="shared" si="8"/>
        <v>119</v>
      </c>
      <c r="D76" s="82">
        <f t="shared" si="14"/>
        <v>10</v>
      </c>
      <c r="E76" s="82">
        <f t="shared" si="9"/>
        <v>10</v>
      </c>
      <c r="F76" s="399">
        <f t="shared" si="4"/>
        <v>15</v>
      </c>
      <c r="G76" s="112">
        <f t="shared" si="15"/>
        <v>66</v>
      </c>
      <c r="H76" s="113" t="s">
        <v>100</v>
      </c>
      <c r="I76" s="2">
        <v>11</v>
      </c>
      <c r="J76" s="116">
        <f t="shared" si="16"/>
        <v>5.3571428571428534E-2</v>
      </c>
      <c r="K76" s="106" t="str">
        <f t="shared" si="10"/>
        <v>0A</v>
      </c>
      <c r="L76" s="106" t="str">
        <f t="shared" si="11"/>
        <v>5B</v>
      </c>
      <c r="M76" s="2" t="str">
        <f t="shared" si="17"/>
        <v>28</v>
      </c>
      <c r="N76" s="106" t="str">
        <f t="shared" si="12"/>
        <v>77</v>
      </c>
      <c r="O76" s="2"/>
      <c r="P76" s="3"/>
      <c r="Q76" s="3"/>
      <c r="R76" s="3"/>
      <c r="S76" s="3"/>
      <c r="T76"/>
      <c r="U76" s="118" t="str">
        <f t="shared" si="5"/>
        <v>1</v>
      </c>
      <c r="V76"/>
      <c r="W76"/>
      <c r="X76"/>
      <c r="Y76"/>
      <c r="Z76"/>
      <c r="AA76"/>
      <c r="AL76" s="114" t="str">
        <f t="shared" si="6"/>
        <v>DataLog[10] = 0x0A5B2877;</v>
      </c>
    </row>
    <row r="77" spans="1:38">
      <c r="A77" s="110" t="str">
        <f t="shared" si="7"/>
        <v>0A5B2876</v>
      </c>
      <c r="B77" s="100">
        <f t="shared" si="13"/>
        <v>41388.739583333336</v>
      </c>
      <c r="C77" s="69">
        <f t="shared" si="8"/>
        <v>118</v>
      </c>
      <c r="D77" s="154">
        <f t="shared" si="14"/>
        <v>10</v>
      </c>
      <c r="E77" s="69">
        <f t="shared" si="9"/>
        <v>10</v>
      </c>
      <c r="F77" s="69">
        <f t="shared" si="4"/>
        <v>15</v>
      </c>
      <c r="G77" s="91">
        <f t="shared" si="15"/>
        <v>70</v>
      </c>
      <c r="H77" s="115" t="s">
        <v>101</v>
      </c>
      <c r="I77" s="2">
        <v>12</v>
      </c>
      <c r="J77" s="116">
        <f t="shared" si="16"/>
        <v>5.0595238095238054E-2</v>
      </c>
      <c r="K77" s="106" t="str">
        <f t="shared" si="10"/>
        <v>0A</v>
      </c>
      <c r="L77" s="106" t="str">
        <f t="shared" si="11"/>
        <v>5B</v>
      </c>
      <c r="M77" s="2" t="str">
        <f t="shared" si="17"/>
        <v>28</v>
      </c>
      <c r="N77" s="106" t="str">
        <f t="shared" si="12"/>
        <v>76</v>
      </c>
      <c r="O77" s="2"/>
      <c r="P77" s="3"/>
      <c r="Q77" s="3"/>
      <c r="R77" s="3"/>
      <c r="S77" s="3"/>
      <c r="T77"/>
      <c r="U77" s="118" t="str">
        <f t="shared" si="5"/>
        <v>1</v>
      </c>
      <c r="V77"/>
      <c r="W77"/>
      <c r="X77"/>
      <c r="Y77"/>
      <c r="Z77"/>
      <c r="AA77"/>
      <c r="AL77" s="114" t="str">
        <f t="shared" si="6"/>
        <v>DataLog[11] = 0x0A5B2876;</v>
      </c>
    </row>
    <row r="78" spans="1:38">
      <c r="A78" s="110" t="str">
        <f t="shared" si="7"/>
        <v>0A5B2876</v>
      </c>
      <c r="B78" s="111">
        <f t="shared" si="13"/>
        <v>41388.71875</v>
      </c>
      <c r="C78" s="82">
        <f t="shared" si="8"/>
        <v>118</v>
      </c>
      <c r="D78" s="82">
        <f t="shared" si="14"/>
        <v>10</v>
      </c>
      <c r="E78" s="82">
        <f t="shared" si="9"/>
        <v>10</v>
      </c>
      <c r="F78" s="399">
        <f t="shared" si="4"/>
        <v>15</v>
      </c>
      <c r="G78" s="112">
        <f t="shared" si="15"/>
        <v>74</v>
      </c>
      <c r="H78" s="113" t="s">
        <v>102</v>
      </c>
      <c r="I78" s="2">
        <v>13</v>
      </c>
      <c r="J78" s="116">
        <f t="shared" si="16"/>
        <v>4.7619047619047575E-2</v>
      </c>
      <c r="K78" s="106" t="str">
        <f t="shared" si="10"/>
        <v>0A</v>
      </c>
      <c r="L78" s="106" t="str">
        <f t="shared" si="11"/>
        <v>5B</v>
      </c>
      <c r="M78" s="2" t="str">
        <f t="shared" si="17"/>
        <v>28</v>
      </c>
      <c r="N78" s="106" t="str">
        <f t="shared" si="12"/>
        <v>76</v>
      </c>
      <c r="O78" s="2"/>
      <c r="P78" s="3"/>
      <c r="Q78" s="3"/>
      <c r="R78" s="3"/>
      <c r="S78" s="3"/>
      <c r="T78"/>
      <c r="U78" s="118" t="str">
        <f t="shared" si="5"/>
        <v>1</v>
      </c>
      <c r="V78"/>
      <c r="W78"/>
      <c r="X78"/>
      <c r="Y78"/>
      <c r="Z78"/>
      <c r="AA78"/>
      <c r="AL78" s="114" t="str">
        <f t="shared" si="6"/>
        <v>DataLog[12] = 0x0A5B2876;</v>
      </c>
    </row>
    <row r="79" spans="1:38">
      <c r="A79" s="110" t="str">
        <f t="shared" si="7"/>
        <v>0A5B2876</v>
      </c>
      <c r="B79" s="100">
        <f t="shared" si="13"/>
        <v>41388.697916666664</v>
      </c>
      <c r="C79" s="69">
        <f t="shared" si="8"/>
        <v>118</v>
      </c>
      <c r="D79" s="154">
        <f t="shared" si="14"/>
        <v>10</v>
      </c>
      <c r="E79" s="69">
        <f t="shared" si="9"/>
        <v>10</v>
      </c>
      <c r="F79" s="69">
        <f t="shared" si="4"/>
        <v>15</v>
      </c>
      <c r="G79" s="91">
        <f t="shared" si="15"/>
        <v>78</v>
      </c>
      <c r="H79" s="115" t="s">
        <v>103</v>
      </c>
      <c r="I79" s="2">
        <v>14</v>
      </c>
      <c r="J79" s="116">
        <f t="shared" si="16"/>
        <v>4.4642857142857095E-2</v>
      </c>
      <c r="K79" s="106" t="str">
        <f t="shared" si="10"/>
        <v>0A</v>
      </c>
      <c r="L79" s="106" t="str">
        <f t="shared" si="11"/>
        <v>5B</v>
      </c>
      <c r="M79" s="2" t="str">
        <f t="shared" si="17"/>
        <v>28</v>
      </c>
      <c r="N79" s="106" t="str">
        <f t="shared" si="12"/>
        <v>76</v>
      </c>
      <c r="O79" s="2"/>
      <c r="P79" s="3"/>
      <c r="Q79" s="3"/>
      <c r="R79" s="3"/>
      <c r="S79" s="3"/>
      <c r="T79"/>
      <c r="U79" s="118" t="str">
        <f t="shared" si="5"/>
        <v>1</v>
      </c>
      <c r="V79"/>
      <c r="W79"/>
      <c r="X79"/>
      <c r="Y79"/>
      <c r="Z79"/>
      <c r="AA79"/>
      <c r="AL79" s="114" t="str">
        <f t="shared" si="6"/>
        <v>DataLog[13] = 0x0A5B2876;</v>
      </c>
    </row>
    <row r="80" spans="1:38">
      <c r="A80" s="110" t="str">
        <f t="shared" si="7"/>
        <v>0A5D2877</v>
      </c>
      <c r="B80" s="111">
        <f t="shared" si="13"/>
        <v>41388.677083333336</v>
      </c>
      <c r="C80" s="82">
        <f t="shared" si="8"/>
        <v>119</v>
      </c>
      <c r="D80" s="82">
        <f t="shared" si="14"/>
        <v>10</v>
      </c>
      <c r="E80" s="82">
        <f t="shared" si="9"/>
        <v>10</v>
      </c>
      <c r="F80" s="399">
        <f t="shared" si="4"/>
        <v>16</v>
      </c>
      <c r="G80" s="112">
        <f t="shared" si="15"/>
        <v>82</v>
      </c>
      <c r="H80" s="113" t="s">
        <v>104</v>
      </c>
      <c r="I80" s="2">
        <v>15</v>
      </c>
      <c r="J80" s="116">
        <f t="shared" si="16"/>
        <v>4.1666666666666616E-2</v>
      </c>
      <c r="K80" s="106" t="str">
        <f t="shared" si="10"/>
        <v>0A</v>
      </c>
      <c r="L80" s="106" t="str">
        <f t="shared" si="11"/>
        <v>5D</v>
      </c>
      <c r="M80" s="2" t="str">
        <f t="shared" si="17"/>
        <v>28</v>
      </c>
      <c r="N80" s="106" t="str">
        <f t="shared" si="12"/>
        <v>77</v>
      </c>
      <c r="O80" s="2"/>
      <c r="P80" s="3"/>
      <c r="Q80" s="3"/>
      <c r="R80" s="3"/>
      <c r="S80" s="3"/>
      <c r="T80"/>
      <c r="U80" s="118" t="str">
        <f t="shared" si="5"/>
        <v>1</v>
      </c>
      <c r="V80"/>
      <c r="W80"/>
      <c r="X80"/>
      <c r="Y80"/>
      <c r="Z80"/>
      <c r="AA80"/>
      <c r="AL80" s="114" t="str">
        <f t="shared" si="6"/>
        <v>DataLog[14] = 0x0A5D2877;</v>
      </c>
    </row>
    <row r="81" spans="1:38">
      <c r="A81" s="110" t="str">
        <f t="shared" si="7"/>
        <v>0A5D2877</v>
      </c>
      <c r="B81" s="100">
        <f t="shared" si="13"/>
        <v>41388.65625</v>
      </c>
      <c r="C81" s="69">
        <f t="shared" si="8"/>
        <v>119</v>
      </c>
      <c r="D81" s="154">
        <f t="shared" si="14"/>
        <v>10</v>
      </c>
      <c r="E81" s="69">
        <f t="shared" si="9"/>
        <v>10</v>
      </c>
      <c r="F81" s="69">
        <f t="shared" si="4"/>
        <v>16</v>
      </c>
      <c r="G81" s="91">
        <f t="shared" si="15"/>
        <v>86</v>
      </c>
      <c r="H81" s="115" t="s">
        <v>105</v>
      </c>
      <c r="I81" s="2">
        <v>16</v>
      </c>
      <c r="J81" s="116">
        <f t="shared" si="16"/>
        <v>3.8690476190476136E-2</v>
      </c>
      <c r="K81" s="106" t="str">
        <f t="shared" si="10"/>
        <v>0A</v>
      </c>
      <c r="L81" s="106" t="str">
        <f t="shared" si="11"/>
        <v>5D</v>
      </c>
      <c r="M81" s="2" t="str">
        <f t="shared" si="17"/>
        <v>28</v>
      </c>
      <c r="N81" s="106" t="str">
        <f t="shared" si="12"/>
        <v>77</v>
      </c>
      <c r="O81" s="2"/>
      <c r="P81" s="3"/>
      <c r="Q81" s="3"/>
      <c r="R81" s="3"/>
      <c r="S81" s="3"/>
      <c r="T81"/>
      <c r="U81" s="118" t="str">
        <f t="shared" si="5"/>
        <v>1</v>
      </c>
      <c r="V81"/>
      <c r="W81"/>
      <c r="X81"/>
      <c r="Y81"/>
      <c r="Z81"/>
      <c r="AA81"/>
      <c r="AL81" s="114" t="str">
        <f t="shared" si="6"/>
        <v>DataLog[15] = 0x0A5D2877;</v>
      </c>
    </row>
    <row r="82" spans="1:38">
      <c r="A82" s="110" t="str">
        <f t="shared" si="7"/>
        <v>0A5D2877</v>
      </c>
      <c r="B82" s="111">
        <f t="shared" si="13"/>
        <v>41388.635416666664</v>
      </c>
      <c r="C82" s="82">
        <f t="shared" si="8"/>
        <v>119</v>
      </c>
      <c r="D82" s="82">
        <f t="shared" si="14"/>
        <v>10</v>
      </c>
      <c r="E82" s="82">
        <f t="shared" si="9"/>
        <v>10</v>
      </c>
      <c r="F82" s="399">
        <f t="shared" si="4"/>
        <v>16</v>
      </c>
      <c r="G82" s="112">
        <f t="shared" si="15"/>
        <v>90</v>
      </c>
      <c r="H82" s="113" t="s">
        <v>106</v>
      </c>
      <c r="I82" s="2">
        <v>17</v>
      </c>
      <c r="J82" s="116">
        <f t="shared" si="16"/>
        <v>3.5714285714285657E-2</v>
      </c>
      <c r="K82" s="106" t="str">
        <f t="shared" si="10"/>
        <v>0A</v>
      </c>
      <c r="L82" s="106" t="str">
        <f t="shared" si="11"/>
        <v>5D</v>
      </c>
      <c r="M82" s="2" t="str">
        <f t="shared" si="17"/>
        <v>28</v>
      </c>
      <c r="N82" s="106" t="str">
        <f t="shared" si="12"/>
        <v>77</v>
      </c>
      <c r="O82" s="2"/>
      <c r="P82" s="3"/>
      <c r="Q82" s="3"/>
      <c r="R82" s="3"/>
      <c r="S82" s="3"/>
      <c r="T82"/>
      <c r="U82" s="118" t="str">
        <f t="shared" si="5"/>
        <v>1</v>
      </c>
      <c r="V82"/>
      <c r="W82"/>
      <c r="X82"/>
      <c r="Y82"/>
      <c r="Z82"/>
      <c r="AA82"/>
      <c r="AL82" s="114" t="str">
        <f t="shared" si="6"/>
        <v>DataLog[16] = 0x0A5D2877;</v>
      </c>
    </row>
    <row r="83" spans="1:38">
      <c r="A83" s="110" t="str">
        <f t="shared" si="7"/>
        <v>0A5D2877</v>
      </c>
      <c r="B83" s="100">
        <f t="shared" si="13"/>
        <v>41388.614583333336</v>
      </c>
      <c r="C83" s="69">
        <f t="shared" si="8"/>
        <v>119</v>
      </c>
      <c r="D83" s="154">
        <f t="shared" si="14"/>
        <v>10</v>
      </c>
      <c r="E83" s="69">
        <f t="shared" si="9"/>
        <v>10</v>
      </c>
      <c r="F83" s="69">
        <f t="shared" si="4"/>
        <v>16</v>
      </c>
      <c r="G83" s="91">
        <f t="shared" si="15"/>
        <v>94</v>
      </c>
      <c r="H83" s="115" t="s">
        <v>107</v>
      </c>
      <c r="I83" s="2">
        <v>18</v>
      </c>
      <c r="J83" s="116">
        <f t="shared" si="16"/>
        <v>3.2738095238095177E-2</v>
      </c>
      <c r="K83" s="106" t="str">
        <f t="shared" si="10"/>
        <v>0A</v>
      </c>
      <c r="L83" s="106" t="str">
        <f t="shared" si="11"/>
        <v>5D</v>
      </c>
      <c r="M83" s="2" t="str">
        <f t="shared" si="17"/>
        <v>28</v>
      </c>
      <c r="N83" s="106" t="str">
        <f t="shared" si="12"/>
        <v>77</v>
      </c>
      <c r="O83" s="2"/>
      <c r="P83" s="3"/>
      <c r="Q83" s="3"/>
      <c r="R83" s="3"/>
      <c r="S83" s="3"/>
      <c r="T83"/>
      <c r="U83" s="118" t="str">
        <f t="shared" si="5"/>
        <v>1</v>
      </c>
      <c r="V83"/>
      <c r="W83"/>
      <c r="X83"/>
      <c r="Y83"/>
      <c r="Z83"/>
      <c r="AA83"/>
      <c r="AL83" s="114" t="str">
        <f t="shared" si="6"/>
        <v>DataLog[17] = 0x0A5D2877;</v>
      </c>
    </row>
    <row r="84" spans="1:38">
      <c r="A84" s="110" t="str">
        <f t="shared" si="7"/>
        <v>0A5D2877</v>
      </c>
      <c r="B84" s="111">
        <f t="shared" si="13"/>
        <v>41388.59375</v>
      </c>
      <c r="C84" s="82">
        <f t="shared" si="8"/>
        <v>119</v>
      </c>
      <c r="D84" s="82">
        <f t="shared" si="14"/>
        <v>10</v>
      </c>
      <c r="E84" s="82">
        <f t="shared" si="9"/>
        <v>10</v>
      </c>
      <c r="F84" s="399">
        <f t="shared" si="4"/>
        <v>16</v>
      </c>
      <c r="G84" s="112">
        <f t="shared" si="15"/>
        <v>98</v>
      </c>
      <c r="H84" s="113" t="s">
        <v>108</v>
      </c>
      <c r="I84" s="2">
        <v>19</v>
      </c>
      <c r="J84" s="116">
        <f t="shared" si="16"/>
        <v>2.9761904761904701E-2</v>
      </c>
      <c r="K84" s="106" t="str">
        <f t="shared" si="10"/>
        <v>0A</v>
      </c>
      <c r="L84" s="106" t="str">
        <f t="shared" si="11"/>
        <v>5D</v>
      </c>
      <c r="M84" s="2" t="str">
        <f t="shared" si="17"/>
        <v>28</v>
      </c>
      <c r="N84" s="106" t="str">
        <f t="shared" si="12"/>
        <v>77</v>
      </c>
      <c r="O84" s="2"/>
      <c r="P84" s="3"/>
      <c r="Q84" s="3"/>
      <c r="R84" s="3"/>
      <c r="S84" s="3"/>
      <c r="T84"/>
      <c r="U84" s="118" t="str">
        <f t="shared" si="5"/>
        <v>1</v>
      </c>
      <c r="V84"/>
      <c r="W84"/>
      <c r="X84"/>
      <c r="Y84"/>
      <c r="Z84"/>
      <c r="AA84"/>
      <c r="AL84" s="114" t="str">
        <f t="shared" si="6"/>
        <v>DataLog[18] = 0x0A5D2877;</v>
      </c>
    </row>
    <row r="85" spans="1:38">
      <c r="A85" s="110" t="str">
        <f t="shared" si="7"/>
        <v>0A5D2877</v>
      </c>
      <c r="B85" s="100">
        <f t="shared" si="13"/>
        <v>41388.572916666664</v>
      </c>
      <c r="C85" s="69">
        <f t="shared" si="8"/>
        <v>119</v>
      </c>
      <c r="D85" s="154">
        <f t="shared" si="14"/>
        <v>10</v>
      </c>
      <c r="E85" s="69">
        <f t="shared" si="9"/>
        <v>10</v>
      </c>
      <c r="F85" s="69">
        <f t="shared" si="4"/>
        <v>16</v>
      </c>
      <c r="G85" s="91">
        <f t="shared" si="15"/>
        <v>102</v>
      </c>
      <c r="H85" s="115" t="s">
        <v>109</v>
      </c>
      <c r="I85" s="2">
        <v>20</v>
      </c>
      <c r="J85" s="116">
        <f t="shared" si="16"/>
        <v>2.6785714285714225E-2</v>
      </c>
      <c r="K85" s="106" t="str">
        <f t="shared" si="10"/>
        <v>0A</v>
      </c>
      <c r="L85" s="106" t="str">
        <f t="shared" si="11"/>
        <v>5D</v>
      </c>
      <c r="M85" s="2" t="str">
        <f t="shared" si="17"/>
        <v>28</v>
      </c>
      <c r="N85" s="106" t="str">
        <f t="shared" si="12"/>
        <v>77</v>
      </c>
      <c r="O85" s="2"/>
      <c r="P85" s="3"/>
      <c r="Q85" s="3"/>
      <c r="R85" s="3"/>
      <c r="S85" s="3"/>
      <c r="T85"/>
      <c r="U85" s="118" t="str">
        <f t="shared" si="5"/>
        <v>1</v>
      </c>
      <c r="V85"/>
      <c r="W85"/>
      <c r="X85"/>
      <c r="Y85"/>
      <c r="Z85"/>
      <c r="AA85"/>
      <c r="AL85" s="114" t="str">
        <f t="shared" si="6"/>
        <v>DataLog[19] = 0x0A5D2877;</v>
      </c>
    </row>
    <row r="86" spans="1:38">
      <c r="A86" s="110" t="str">
        <f t="shared" si="7"/>
        <v>0A5D2877</v>
      </c>
      <c r="B86" s="111">
        <f t="shared" si="13"/>
        <v>41388.552083333336</v>
      </c>
      <c r="C86" s="82">
        <f t="shared" si="8"/>
        <v>119</v>
      </c>
      <c r="D86" s="82">
        <f t="shared" si="14"/>
        <v>10</v>
      </c>
      <c r="E86" s="82">
        <f t="shared" si="9"/>
        <v>10</v>
      </c>
      <c r="F86" s="399">
        <f t="shared" si="4"/>
        <v>16</v>
      </c>
      <c r="G86" s="112">
        <f t="shared" si="15"/>
        <v>106</v>
      </c>
      <c r="H86" s="113" t="s">
        <v>110</v>
      </c>
      <c r="I86" s="2">
        <v>21</v>
      </c>
      <c r="J86" s="116">
        <f t="shared" si="16"/>
        <v>2.3809523809523749E-2</v>
      </c>
      <c r="K86" s="106" t="str">
        <f t="shared" si="10"/>
        <v>0A</v>
      </c>
      <c r="L86" s="106" t="str">
        <f t="shared" si="11"/>
        <v>5D</v>
      </c>
      <c r="M86" s="2" t="str">
        <f t="shared" si="17"/>
        <v>28</v>
      </c>
      <c r="N86" s="106" t="str">
        <f t="shared" si="12"/>
        <v>77</v>
      </c>
      <c r="O86" s="2"/>
      <c r="P86" s="3"/>
      <c r="Q86" s="3"/>
      <c r="R86" s="3"/>
      <c r="S86" s="3"/>
      <c r="T86"/>
      <c r="U86" s="118" t="str">
        <f t="shared" si="5"/>
        <v>1</v>
      </c>
      <c r="V86"/>
      <c r="W86"/>
      <c r="X86"/>
      <c r="Y86"/>
      <c r="Z86"/>
      <c r="AA86"/>
      <c r="AL86" s="114" t="str">
        <f t="shared" si="6"/>
        <v>DataLog[20] = 0x0A5D2877;</v>
      </c>
    </row>
    <row r="87" spans="1:38">
      <c r="A87" s="110" t="str">
        <f t="shared" si="7"/>
        <v>0A5D2877</v>
      </c>
      <c r="B87" s="100">
        <f t="shared" si="13"/>
        <v>41388.53125</v>
      </c>
      <c r="C87" s="69">
        <f t="shared" si="8"/>
        <v>119</v>
      </c>
      <c r="D87" s="154">
        <f t="shared" si="14"/>
        <v>10</v>
      </c>
      <c r="E87" s="69">
        <f t="shared" si="9"/>
        <v>10</v>
      </c>
      <c r="F87" s="69">
        <f t="shared" si="4"/>
        <v>16</v>
      </c>
      <c r="G87" s="91">
        <f t="shared" si="15"/>
        <v>110</v>
      </c>
      <c r="H87" s="115" t="s">
        <v>111</v>
      </c>
      <c r="I87" s="2">
        <v>22</v>
      </c>
      <c r="J87" s="116">
        <f t="shared" si="16"/>
        <v>2.0833333333333273E-2</v>
      </c>
      <c r="K87" s="106" t="str">
        <f t="shared" si="10"/>
        <v>0A</v>
      </c>
      <c r="L87" s="106" t="str">
        <f t="shared" si="11"/>
        <v>5D</v>
      </c>
      <c r="M87" s="2" t="str">
        <f t="shared" si="17"/>
        <v>28</v>
      </c>
      <c r="N87" s="106" t="str">
        <f t="shared" si="12"/>
        <v>77</v>
      </c>
      <c r="O87" s="2"/>
      <c r="P87" s="3"/>
      <c r="Q87" s="3"/>
      <c r="R87" s="3"/>
      <c r="S87" s="3"/>
      <c r="T87"/>
      <c r="U87" s="118" t="str">
        <f t="shared" si="5"/>
        <v>1</v>
      </c>
      <c r="V87"/>
      <c r="W87"/>
      <c r="X87"/>
      <c r="Y87"/>
      <c r="Z87"/>
      <c r="AA87"/>
      <c r="AL87" s="114" t="str">
        <f t="shared" si="6"/>
        <v>DataLog[21] = 0x0A5D2877;</v>
      </c>
    </row>
    <row r="88" spans="1:38">
      <c r="A88" s="110" t="str">
        <f t="shared" si="7"/>
        <v>0A5D2877</v>
      </c>
      <c r="B88" s="111">
        <f t="shared" si="13"/>
        <v>41388.510416666664</v>
      </c>
      <c r="C88" s="82">
        <f t="shared" si="8"/>
        <v>119</v>
      </c>
      <c r="D88" s="82">
        <f t="shared" si="14"/>
        <v>10</v>
      </c>
      <c r="E88" s="82">
        <f t="shared" si="9"/>
        <v>10</v>
      </c>
      <c r="F88" s="399">
        <f t="shared" si="4"/>
        <v>16</v>
      </c>
      <c r="G88" s="112">
        <f t="shared" si="15"/>
        <v>114</v>
      </c>
      <c r="H88" s="113" t="s">
        <v>112</v>
      </c>
      <c r="I88" s="2">
        <v>23</v>
      </c>
      <c r="J88" s="116">
        <f t="shared" si="16"/>
        <v>1.7857142857142797E-2</v>
      </c>
      <c r="K88" s="106" t="str">
        <f t="shared" si="10"/>
        <v>0A</v>
      </c>
      <c r="L88" s="106" t="str">
        <f t="shared" si="11"/>
        <v>5D</v>
      </c>
      <c r="M88" s="2" t="str">
        <f t="shared" si="17"/>
        <v>28</v>
      </c>
      <c r="N88" s="106" t="str">
        <f t="shared" si="12"/>
        <v>77</v>
      </c>
      <c r="O88" s="2"/>
      <c r="P88" s="3"/>
      <c r="Q88" s="3"/>
      <c r="R88" s="3"/>
      <c r="S88" s="3"/>
      <c r="T88"/>
      <c r="U88" s="118" t="str">
        <f t="shared" si="5"/>
        <v>1</v>
      </c>
      <c r="V88"/>
      <c r="W88"/>
      <c r="X88"/>
      <c r="Y88"/>
      <c r="Z88"/>
      <c r="AA88"/>
      <c r="AL88" s="114" t="str">
        <f t="shared" si="6"/>
        <v>DataLog[22] = 0x0A5D2877;</v>
      </c>
    </row>
    <row r="89" spans="1:38">
      <c r="A89" s="110" t="str">
        <f t="shared" si="7"/>
        <v>0A5D2877</v>
      </c>
      <c r="B89" s="100">
        <f t="shared" si="13"/>
        <v>41388.489583333336</v>
      </c>
      <c r="C89" s="69">
        <f t="shared" si="8"/>
        <v>119</v>
      </c>
      <c r="D89" s="154">
        <f t="shared" si="14"/>
        <v>10</v>
      </c>
      <c r="E89" s="69">
        <f t="shared" si="9"/>
        <v>10</v>
      </c>
      <c r="F89" s="69">
        <f t="shared" si="4"/>
        <v>16</v>
      </c>
      <c r="G89" s="91">
        <f t="shared" si="15"/>
        <v>118</v>
      </c>
      <c r="H89" s="115" t="s">
        <v>113</v>
      </c>
      <c r="I89" s="2">
        <v>24</v>
      </c>
      <c r="J89" s="116">
        <f t="shared" si="16"/>
        <v>1.4880952380952321E-2</v>
      </c>
      <c r="K89" s="106" t="str">
        <f t="shared" si="10"/>
        <v>0A</v>
      </c>
      <c r="L89" s="106" t="str">
        <f t="shared" si="11"/>
        <v>5D</v>
      </c>
      <c r="M89" s="2" t="str">
        <f t="shared" si="17"/>
        <v>28</v>
      </c>
      <c r="N89" s="106" t="str">
        <f t="shared" si="12"/>
        <v>77</v>
      </c>
      <c r="O89" s="2"/>
      <c r="P89" s="3"/>
      <c r="Q89" s="3"/>
      <c r="R89" s="3"/>
      <c r="S89" s="3"/>
      <c r="T89"/>
      <c r="U89" s="118" t="str">
        <f t="shared" si="5"/>
        <v>1</v>
      </c>
      <c r="V89"/>
      <c r="W89"/>
      <c r="X89"/>
      <c r="Y89"/>
      <c r="Z89"/>
      <c r="AA89"/>
      <c r="AL89" s="114" t="str">
        <f t="shared" si="6"/>
        <v>DataLog[23] = 0x0A5D2877;</v>
      </c>
    </row>
    <row r="90" spans="1:38">
      <c r="A90" s="110" t="str">
        <f t="shared" si="7"/>
        <v>0A5F2877</v>
      </c>
      <c r="B90" s="111">
        <f t="shared" si="13"/>
        <v>41388.46875</v>
      </c>
      <c r="C90" s="82">
        <f t="shared" si="8"/>
        <v>119</v>
      </c>
      <c r="D90" s="82">
        <f t="shared" si="14"/>
        <v>10</v>
      </c>
      <c r="E90" s="82">
        <f t="shared" si="9"/>
        <v>10</v>
      </c>
      <c r="F90" s="399">
        <f t="shared" si="4"/>
        <v>17</v>
      </c>
      <c r="G90" s="112">
        <f t="shared" si="15"/>
        <v>122</v>
      </c>
      <c r="H90" s="113" t="s">
        <v>114</v>
      </c>
      <c r="I90" s="2">
        <v>25</v>
      </c>
      <c r="J90" s="116">
        <f t="shared" si="16"/>
        <v>1.1904761904761845E-2</v>
      </c>
      <c r="K90" s="106" t="str">
        <f t="shared" si="10"/>
        <v>0A</v>
      </c>
      <c r="L90" s="106" t="str">
        <f t="shared" si="11"/>
        <v>5F</v>
      </c>
      <c r="M90" s="2" t="str">
        <f t="shared" si="17"/>
        <v>28</v>
      </c>
      <c r="N90" s="106" t="str">
        <f t="shared" si="12"/>
        <v>77</v>
      </c>
      <c r="O90" s="2"/>
      <c r="P90" s="3"/>
      <c r="Q90" s="3"/>
      <c r="R90" s="3"/>
      <c r="S90" s="118"/>
      <c r="T90"/>
      <c r="U90" s="118" t="str">
        <f t="shared" si="5"/>
        <v>1</v>
      </c>
      <c r="V90"/>
      <c r="W90"/>
      <c r="X90"/>
      <c r="Y90"/>
      <c r="Z90"/>
      <c r="AA90"/>
      <c r="AL90" s="114" t="str">
        <f t="shared" si="6"/>
        <v>DataLog[24] = 0x0A5F2877;</v>
      </c>
    </row>
    <row r="91" spans="1:38">
      <c r="A91" s="110" t="str">
        <f t="shared" si="7"/>
        <v>00000000</v>
      </c>
      <c r="B91" s="100">
        <f t="shared" si="13"/>
        <v>41388.447916666664</v>
      </c>
      <c r="C91" s="69">
        <f t="shared" si="8"/>
        <v>0</v>
      </c>
      <c r="D91" s="154">
        <f t="shared" si="14"/>
        <v>0</v>
      </c>
      <c r="E91" s="69">
        <f t="shared" si="9"/>
        <v>0</v>
      </c>
      <c r="F91" s="69">
        <f t="shared" si="4"/>
        <v>-30</v>
      </c>
      <c r="G91" s="91">
        <f t="shared" si="15"/>
        <v>126</v>
      </c>
      <c r="H91" s="115" t="s">
        <v>115</v>
      </c>
      <c r="I91" s="2">
        <v>26</v>
      </c>
      <c r="J91" s="116">
        <f t="shared" si="16"/>
        <v>8.9285714285713691E-3</v>
      </c>
      <c r="K91" s="106" t="str">
        <f t="shared" si="10"/>
        <v>00</v>
      </c>
      <c r="L91" s="106" t="str">
        <f t="shared" si="11"/>
        <v>00</v>
      </c>
      <c r="M91" s="2" t="str">
        <f t="shared" si="17"/>
        <v>00</v>
      </c>
      <c r="N91" s="106" t="str">
        <f t="shared" si="12"/>
        <v>00</v>
      </c>
      <c r="O91" s="2"/>
      <c r="P91" s="3"/>
      <c r="Q91" s="3"/>
      <c r="R91" s="3"/>
      <c r="S91" s="3"/>
      <c r="T91"/>
      <c r="U91" s="118" t="str">
        <f t="shared" si="5"/>
        <v>0</v>
      </c>
      <c r="V91"/>
      <c r="W91"/>
      <c r="X91"/>
      <c r="Y91"/>
      <c r="Z91"/>
      <c r="AA91"/>
      <c r="AL91" s="114" t="str">
        <f t="shared" si="6"/>
        <v>DataLog[25] = 0x00000000;</v>
      </c>
    </row>
    <row r="92" spans="1:38">
      <c r="A92" s="110" t="str">
        <f t="shared" si="7"/>
        <v>00000000</v>
      </c>
      <c r="B92" s="111">
        <f t="shared" si="13"/>
        <v>41388.427083333336</v>
      </c>
      <c r="C92" s="82">
        <f t="shared" si="8"/>
        <v>0</v>
      </c>
      <c r="D92" s="82">
        <f t="shared" si="14"/>
        <v>0</v>
      </c>
      <c r="E92" s="82">
        <f t="shared" si="9"/>
        <v>0</v>
      </c>
      <c r="F92" s="399">
        <f t="shared" si="4"/>
        <v>-30</v>
      </c>
      <c r="G92" s="112">
        <f t="shared" si="15"/>
        <v>130</v>
      </c>
      <c r="H92" s="113" t="s">
        <v>116</v>
      </c>
      <c r="I92" s="2">
        <v>27</v>
      </c>
      <c r="J92" s="116">
        <f t="shared" si="16"/>
        <v>5.9523809523808931E-3</v>
      </c>
      <c r="K92" s="106" t="str">
        <f t="shared" si="10"/>
        <v>00</v>
      </c>
      <c r="L92" s="106" t="str">
        <f t="shared" si="11"/>
        <v>00</v>
      </c>
      <c r="M92" s="2" t="str">
        <f t="shared" si="17"/>
        <v>00</v>
      </c>
      <c r="N92" s="106" t="str">
        <f t="shared" si="12"/>
        <v>00</v>
      </c>
      <c r="O92" s="2"/>
      <c r="P92" s="3"/>
      <c r="Q92" s="3"/>
      <c r="R92" s="3"/>
      <c r="S92" s="3"/>
      <c r="T92"/>
      <c r="U92" s="118" t="str">
        <f t="shared" si="5"/>
        <v>0</v>
      </c>
      <c r="V92"/>
      <c r="W92"/>
      <c r="X92"/>
      <c r="Y92"/>
      <c r="Z92"/>
      <c r="AA92"/>
      <c r="AL92" s="114" t="str">
        <f t="shared" si="6"/>
        <v>DataLog[26] = 0x00000000;</v>
      </c>
    </row>
    <row r="93" spans="1:38">
      <c r="A93" s="110" t="str">
        <f t="shared" si="7"/>
        <v>00000000</v>
      </c>
      <c r="B93" s="100">
        <f t="shared" si="13"/>
        <v>41388.40625</v>
      </c>
      <c r="C93" s="69">
        <f t="shared" si="8"/>
        <v>0</v>
      </c>
      <c r="D93" s="154">
        <f t="shared" si="14"/>
        <v>0</v>
      </c>
      <c r="E93" s="69">
        <f t="shared" si="9"/>
        <v>0</v>
      </c>
      <c r="F93" s="69">
        <f t="shared" si="4"/>
        <v>-30</v>
      </c>
      <c r="G93" s="91">
        <f t="shared" si="15"/>
        <v>134</v>
      </c>
      <c r="H93" s="115" t="s">
        <v>117</v>
      </c>
      <c r="I93" s="2">
        <v>28</v>
      </c>
      <c r="J93" s="116">
        <f t="shared" si="16"/>
        <v>2.976190476190417E-3</v>
      </c>
      <c r="K93" s="106" t="str">
        <f t="shared" si="10"/>
        <v>00</v>
      </c>
      <c r="L93" s="106" t="str">
        <f t="shared" si="11"/>
        <v>00</v>
      </c>
      <c r="M93" s="2" t="str">
        <f t="shared" si="17"/>
        <v>00</v>
      </c>
      <c r="N93" s="106" t="str">
        <f t="shared" si="12"/>
        <v>00</v>
      </c>
      <c r="O93" s="2"/>
      <c r="P93" s="3"/>
      <c r="Q93" s="3"/>
      <c r="R93" s="3"/>
      <c r="S93" s="3"/>
      <c r="T93"/>
      <c r="U93" s="118" t="str">
        <f t="shared" si="5"/>
        <v>0</v>
      </c>
      <c r="V93"/>
      <c r="W93"/>
      <c r="X93"/>
      <c r="Y93"/>
      <c r="Z93"/>
      <c r="AA93"/>
      <c r="AL93" s="114" t="str">
        <f t="shared" si="6"/>
        <v>DataLog[27] = 0x00000000;</v>
      </c>
    </row>
    <row r="94" spans="1:38">
      <c r="A94" s="110" t="str">
        <f t="shared" si="7"/>
        <v>EEBA</v>
      </c>
      <c r="B94" s="127"/>
      <c r="C94" s="127" t="s">
        <v>118</v>
      </c>
      <c r="D94" s="128"/>
      <c r="E94" s="128"/>
      <c r="F94" s="128"/>
      <c r="G94" s="112">
        <f t="shared" si="15"/>
        <v>138</v>
      </c>
      <c r="H94" s="129" t="s">
        <v>119</v>
      </c>
      <c r="I94" s="119"/>
      <c r="J94" s="93"/>
      <c r="K94" s="120"/>
      <c r="L94" s="120"/>
      <c r="M94" s="120"/>
      <c r="N94" s="120"/>
      <c r="O94" s="121"/>
      <c r="P94" s="91"/>
      <c r="Q94" s="3" t="str">
        <f>MID(A94,5,2)</f>
        <v/>
      </c>
      <c r="R94" s="91" t="str">
        <f>MID(A94,7,2)</f>
        <v/>
      </c>
      <c r="S94" s="3"/>
      <c r="T94"/>
      <c r="U94"/>
      <c r="V94"/>
      <c r="W94"/>
      <c r="X94"/>
      <c r="Y94"/>
      <c r="Z94"/>
      <c r="AA94"/>
      <c r="AL94" s="114"/>
    </row>
    <row r="95" spans="1:38" ht="13.8">
      <c r="A95" s="88" t="str">
        <f>MID($G$1,$G$2+2*G95,8)</f>
        <v/>
      </c>
      <c r="B95" s="127"/>
      <c r="C95" s="127" t="s">
        <v>120</v>
      </c>
      <c r="D95" s="127"/>
      <c r="E95" s="127"/>
      <c r="F95" s="127"/>
      <c r="G95" s="399">
        <f t="shared" si="15"/>
        <v>142</v>
      </c>
      <c r="H95" s="400" t="s">
        <v>121</v>
      </c>
      <c r="I95" s="122"/>
      <c r="J95" s="93"/>
      <c r="K95"/>
      <c r="L95"/>
      <c r="M95"/>
      <c r="N95"/>
      <c r="O95"/>
      <c r="P95"/>
      <c r="Q95"/>
      <c r="R95"/>
      <c r="S95"/>
      <c r="T95"/>
      <c r="U95"/>
      <c r="V95"/>
      <c r="W95"/>
      <c r="X95"/>
      <c r="Y95"/>
      <c r="Z95"/>
      <c r="AA95"/>
    </row>
    <row r="96" spans="1:38">
      <c r="A96" s="10"/>
      <c r="B96" s="10"/>
      <c r="C96" s="10"/>
      <c r="D96" s="10"/>
      <c r="E96" s="10"/>
      <c r="F96" s="10"/>
      <c r="G96" s="17"/>
      <c r="H96" s="17"/>
      <c r="I96" s="34"/>
      <c r="J96" s="10"/>
      <c r="K96" s="10"/>
      <c r="L96" s="10"/>
      <c r="M96" s="10"/>
      <c r="N96" s="10"/>
      <c r="O96" s="10"/>
      <c r="P96" s="10"/>
      <c r="Q96" s="4"/>
      <c r="R96" s="4"/>
      <c r="S96" s="4"/>
      <c r="T96" s="4"/>
      <c r="U96" s="4"/>
      <c r="V96" s="4"/>
      <c r="W96" s="4"/>
      <c r="X96" s="4"/>
      <c r="Y96" s="4"/>
      <c r="Z96" s="4"/>
      <c r="AA96" s="4"/>
      <c r="AB96" s="4"/>
      <c r="AC96" s="4"/>
      <c r="AD96" s="4"/>
      <c r="AE96" s="4"/>
      <c r="AF96" s="4"/>
    </row>
    <row r="97" spans="1:35">
      <c r="A97" s="10"/>
      <c r="B97" s="10"/>
      <c r="C97" s="10"/>
      <c r="D97" s="10"/>
      <c r="E97" s="10"/>
      <c r="F97" s="10"/>
      <c r="G97" s="17"/>
      <c r="H97" s="17"/>
      <c r="I97" s="34"/>
      <c r="J97" s="10"/>
      <c r="K97" s="10"/>
      <c r="L97" s="10"/>
      <c r="M97" s="10"/>
      <c r="N97" s="10"/>
      <c r="O97" s="10"/>
      <c r="P97" s="10"/>
      <c r="Q97" s="4"/>
      <c r="R97" s="4"/>
      <c r="S97" s="4"/>
      <c r="T97" s="4"/>
      <c r="U97" s="4"/>
      <c r="V97" s="4"/>
      <c r="W97" s="4"/>
      <c r="X97" s="4"/>
      <c r="Y97" s="4"/>
      <c r="Z97" s="4"/>
      <c r="AA97" s="4"/>
      <c r="AB97" s="4"/>
      <c r="AC97" s="4"/>
      <c r="AD97" s="4"/>
      <c r="AE97" s="4"/>
      <c r="AF97" s="4"/>
    </row>
    <row r="98" spans="1:35">
      <c r="A98" s="10"/>
      <c r="B98" s="10"/>
      <c r="C98" s="10"/>
      <c r="D98" s="10"/>
      <c r="E98" s="10"/>
      <c r="F98" s="10"/>
      <c r="G98" s="17"/>
      <c r="H98" s="17"/>
      <c r="I98" s="34"/>
      <c r="J98" s="10"/>
      <c r="K98" s="10"/>
      <c r="L98" s="10"/>
      <c r="M98" s="10"/>
      <c r="N98" s="10"/>
      <c r="O98" s="10"/>
      <c r="P98" s="10"/>
      <c r="Q98" s="4"/>
      <c r="R98" s="4"/>
      <c r="S98" s="4"/>
      <c r="T98" s="4"/>
      <c r="U98" s="4"/>
      <c r="V98" s="4"/>
      <c r="W98" s="4"/>
      <c r="X98" s="4"/>
      <c r="Y98" s="4"/>
      <c r="Z98" s="4"/>
      <c r="AA98" s="4"/>
      <c r="AB98" s="4"/>
      <c r="AC98" s="4"/>
      <c r="AD98" s="4"/>
      <c r="AE98" s="4"/>
      <c r="AF98" s="4"/>
    </row>
    <row r="99" spans="1:35">
      <c r="A99" s="10"/>
      <c r="B99" s="10"/>
      <c r="C99" s="10"/>
      <c r="D99" s="10"/>
      <c r="E99" s="10"/>
      <c r="F99" s="10"/>
      <c r="G99" s="17"/>
      <c r="H99" s="17"/>
      <c r="I99" s="34"/>
      <c r="J99" s="10"/>
      <c r="K99" s="10"/>
      <c r="L99" s="10"/>
      <c r="M99" s="10"/>
      <c r="N99" s="10"/>
      <c r="O99" s="10"/>
      <c r="P99" s="10"/>
      <c r="Q99" s="4"/>
      <c r="R99" s="4"/>
      <c r="S99" s="4"/>
      <c r="T99" s="4"/>
      <c r="U99" s="4"/>
      <c r="V99" s="4"/>
      <c r="W99" s="4"/>
      <c r="X99" s="4"/>
      <c r="Y99" s="4"/>
      <c r="Z99" s="4"/>
      <c r="AA99" s="4"/>
      <c r="AB99" s="4"/>
      <c r="AC99" s="4"/>
      <c r="AD99" s="4"/>
      <c r="AE99" s="4"/>
      <c r="AF99" s="4"/>
    </row>
    <row r="100" spans="1:35">
      <c r="A100" s="10"/>
      <c r="B100" s="10"/>
      <c r="C100" s="10"/>
      <c r="D100" s="10"/>
      <c r="E100" s="10"/>
      <c r="F100" s="10"/>
      <c r="G100" s="17"/>
      <c r="H100" s="17"/>
      <c r="I100" s="34"/>
      <c r="J100" s="10"/>
      <c r="K100" s="10"/>
      <c r="L100" s="10"/>
      <c r="M100" s="10"/>
      <c r="N100" s="10"/>
      <c r="O100" s="10"/>
      <c r="P100" s="10"/>
      <c r="Q100" s="4"/>
      <c r="R100" s="4"/>
      <c r="S100" s="4"/>
      <c r="T100" s="4"/>
      <c r="U100" s="4"/>
      <c r="V100" s="4"/>
      <c r="W100" s="4"/>
      <c r="X100" s="4"/>
      <c r="Y100" s="4"/>
      <c r="Z100" s="4"/>
      <c r="AA100" s="4"/>
      <c r="AB100" s="4"/>
      <c r="AC100" s="4"/>
      <c r="AD100" s="4"/>
      <c r="AE100" s="4"/>
      <c r="AF100" s="4"/>
    </row>
    <row r="101" spans="1:35">
      <c r="A101" s="10"/>
      <c r="B101" s="10"/>
      <c r="C101" s="10"/>
      <c r="D101" s="10"/>
      <c r="E101" s="10"/>
      <c r="F101" s="10"/>
      <c r="G101" s="17"/>
      <c r="H101" s="17"/>
      <c r="I101" s="34"/>
      <c r="J101" s="10"/>
      <c r="K101" s="10"/>
      <c r="L101" s="10"/>
      <c r="M101" s="10"/>
      <c r="N101" s="10"/>
      <c r="O101" s="10"/>
      <c r="P101" s="10"/>
      <c r="Q101" s="4"/>
      <c r="R101" s="4"/>
      <c r="S101" s="4"/>
      <c r="T101" s="4"/>
      <c r="U101" s="4"/>
      <c r="V101" s="4"/>
      <c r="W101" s="4"/>
      <c r="X101" s="4"/>
      <c r="Y101" s="4"/>
      <c r="Z101" s="4"/>
      <c r="AA101" s="4"/>
      <c r="AB101" s="4"/>
      <c r="AC101" s="4"/>
      <c r="AD101" s="4"/>
      <c r="AE101" s="4"/>
      <c r="AF101" s="4"/>
    </row>
    <row r="102" spans="1:35">
      <c r="A102" s="10"/>
      <c r="B102" s="10"/>
      <c r="C102" s="10"/>
      <c r="D102" s="10"/>
      <c r="E102" s="10"/>
      <c r="F102" s="10"/>
      <c r="G102" s="17"/>
      <c r="H102" s="17"/>
      <c r="I102" s="34"/>
      <c r="J102" s="10"/>
      <c r="K102" s="10"/>
      <c r="L102" s="10"/>
      <c r="M102" s="10"/>
      <c r="N102" s="10"/>
      <c r="O102" s="10"/>
      <c r="P102" s="10"/>
      <c r="Q102" s="4"/>
      <c r="R102" s="4"/>
      <c r="S102" s="4"/>
      <c r="T102" s="4"/>
      <c r="U102" s="4"/>
      <c r="V102" s="4"/>
      <c r="W102" s="4"/>
      <c r="X102" s="4"/>
      <c r="Y102" s="4"/>
      <c r="Z102" s="4"/>
      <c r="AA102" s="4"/>
      <c r="AB102" s="4"/>
      <c r="AC102" s="4"/>
      <c r="AD102" s="4"/>
      <c r="AE102" s="4"/>
      <c r="AF102" s="4"/>
    </row>
    <row r="103" spans="1:35" hidden="1">
      <c r="A103" s="10"/>
      <c r="B103" s="10"/>
      <c r="C103" s="10"/>
      <c r="D103" s="10"/>
      <c r="E103" s="10"/>
      <c r="F103" s="10"/>
      <c r="G103" s="17"/>
      <c r="H103" s="17"/>
      <c r="I103" s="34"/>
      <c r="J103" s="10"/>
      <c r="K103" s="10"/>
      <c r="L103" s="10"/>
      <c r="M103" s="10"/>
      <c r="N103" s="10"/>
      <c r="O103" s="10"/>
      <c r="P103" s="10"/>
      <c r="Q103" s="4"/>
      <c r="R103" s="4"/>
      <c r="S103" s="4"/>
      <c r="T103" s="4"/>
      <c r="U103" s="4"/>
      <c r="V103" s="4"/>
      <c r="W103" s="4"/>
      <c r="X103" s="4"/>
      <c r="Y103" s="4"/>
      <c r="Z103" s="4"/>
      <c r="AA103" s="4"/>
      <c r="AB103" s="4"/>
      <c r="AC103" s="4"/>
      <c r="AD103" s="4"/>
      <c r="AE103" s="4"/>
      <c r="AF103" s="4"/>
    </row>
    <row r="104" spans="1:35" hidden="1">
      <c r="A104" s="10"/>
      <c r="B104" s="10"/>
      <c r="C104" s="10"/>
      <c r="D104" s="10"/>
      <c r="E104" s="10"/>
      <c r="F104" s="10"/>
      <c r="G104" s="17"/>
      <c r="H104" s="17"/>
      <c r="I104" s="34"/>
      <c r="J104" s="10"/>
      <c r="K104" s="10"/>
      <c r="L104" s="10"/>
      <c r="M104" s="10"/>
      <c r="N104" s="10"/>
      <c r="O104" s="10"/>
      <c r="P104" s="10"/>
      <c r="Q104" s="4"/>
      <c r="R104" s="4"/>
      <c r="S104" s="4"/>
      <c r="T104" s="4"/>
      <c r="U104" s="4"/>
      <c r="V104" s="4"/>
      <c r="W104" s="4"/>
      <c r="X104" s="4"/>
      <c r="Y104" s="4"/>
      <c r="Z104" s="4"/>
      <c r="AA104" s="4"/>
      <c r="AB104" s="4"/>
      <c r="AC104" s="4"/>
      <c r="AD104" s="4"/>
      <c r="AE104" s="4"/>
      <c r="AF104" s="4"/>
    </row>
    <row r="105" spans="1:35" hidden="1">
      <c r="A105" s="10"/>
      <c r="B105" s="10"/>
      <c r="C105" s="10"/>
      <c r="D105" s="10"/>
      <c r="E105" s="10"/>
      <c r="F105" s="10"/>
      <c r="G105" s="17"/>
      <c r="H105" s="17"/>
      <c r="I105" s="34"/>
      <c r="J105" s="10"/>
      <c r="K105" s="10"/>
      <c r="L105" s="10"/>
      <c r="M105" s="10"/>
      <c r="N105" s="10"/>
      <c r="O105" s="10"/>
      <c r="P105" s="10"/>
      <c r="Q105" s="4"/>
      <c r="R105" s="4"/>
      <c r="S105" s="4"/>
      <c r="T105" s="4"/>
      <c r="U105" s="4"/>
      <c r="V105" s="4"/>
      <c r="W105" s="4"/>
      <c r="X105" s="4"/>
      <c r="Y105" s="4"/>
      <c r="Z105" s="4"/>
      <c r="AA105" s="4"/>
      <c r="AB105" s="4"/>
      <c r="AC105" s="4"/>
      <c r="AD105" s="4"/>
      <c r="AE105" s="4"/>
      <c r="AF105" s="4"/>
      <c r="AG105" s="4"/>
      <c r="AH105" s="4"/>
      <c r="AI105" s="4"/>
    </row>
    <row r="106" spans="1:35" hidden="1">
      <c r="A106" s="10"/>
      <c r="B106" s="10"/>
      <c r="C106" s="10"/>
      <c r="D106" s="10"/>
      <c r="E106" s="10"/>
      <c r="F106" s="10"/>
      <c r="G106" s="17"/>
      <c r="H106" s="17"/>
      <c r="I106" s="34"/>
      <c r="J106" s="10"/>
      <c r="K106" s="10"/>
      <c r="L106" s="10"/>
      <c r="M106" s="10"/>
      <c r="N106" s="10"/>
      <c r="O106" s="10"/>
      <c r="P106" s="10"/>
      <c r="Q106" s="4"/>
      <c r="R106" s="4"/>
      <c r="S106" s="4"/>
      <c r="T106" s="4"/>
      <c r="U106" s="4"/>
      <c r="V106" s="4"/>
      <c r="W106" s="4"/>
      <c r="X106" s="4"/>
      <c r="Y106" s="4"/>
      <c r="Z106" s="4"/>
      <c r="AA106" s="4"/>
      <c r="AB106" s="4"/>
      <c r="AC106" s="4"/>
      <c r="AD106" s="4"/>
      <c r="AE106" s="4"/>
      <c r="AF106" s="4"/>
      <c r="AG106" s="4"/>
      <c r="AH106" s="4"/>
      <c r="AI106" s="4"/>
    </row>
    <row r="107" spans="1:35" hidden="1">
      <c r="A107" s="10"/>
      <c r="B107" s="10"/>
      <c r="C107" s="10"/>
      <c r="D107" s="10"/>
      <c r="E107" s="10"/>
      <c r="F107" s="10"/>
      <c r="G107" s="17"/>
      <c r="H107" s="17"/>
      <c r="I107" s="34"/>
      <c r="J107" s="10"/>
      <c r="K107" s="10"/>
      <c r="L107" s="10"/>
      <c r="M107" s="10"/>
      <c r="N107" s="10"/>
      <c r="O107" s="10"/>
      <c r="P107" s="10"/>
      <c r="Q107" s="4"/>
      <c r="R107" s="4"/>
      <c r="S107" s="4"/>
      <c r="T107" s="4"/>
      <c r="U107" s="4"/>
      <c r="V107" s="4"/>
      <c r="W107" s="4"/>
      <c r="X107" s="4"/>
      <c r="Y107" s="4"/>
      <c r="Z107" s="4"/>
      <c r="AA107" s="4"/>
      <c r="AB107" s="4"/>
      <c r="AC107" s="4"/>
      <c r="AD107" s="4"/>
      <c r="AE107" s="4"/>
      <c r="AF107" s="4"/>
      <c r="AG107" s="4"/>
      <c r="AH107" s="4"/>
      <c r="AI107" s="4"/>
    </row>
    <row r="108" spans="1:35" hidden="1">
      <c r="A108" s="10"/>
      <c r="B108" s="10"/>
      <c r="C108" s="10"/>
      <c r="D108" s="10"/>
      <c r="E108" s="10"/>
      <c r="F108" s="10"/>
      <c r="G108" s="17"/>
      <c r="H108" s="17"/>
      <c r="I108" s="34"/>
      <c r="J108" s="10"/>
      <c r="K108" s="10"/>
      <c r="L108" s="10"/>
      <c r="M108" s="10"/>
      <c r="N108" s="10"/>
      <c r="O108" s="10"/>
      <c r="P108" s="10"/>
      <c r="Q108" s="4"/>
      <c r="R108" s="4"/>
      <c r="S108" s="4"/>
      <c r="T108" s="4"/>
      <c r="U108" s="4"/>
      <c r="V108" s="4"/>
      <c r="W108" s="4"/>
      <c r="X108" s="4"/>
      <c r="Y108" s="4"/>
      <c r="Z108" s="4"/>
      <c r="AA108" s="4"/>
      <c r="AB108" s="4"/>
      <c r="AC108" s="4"/>
      <c r="AD108" s="4"/>
      <c r="AE108" s="4"/>
      <c r="AF108" s="4"/>
      <c r="AG108" s="4"/>
      <c r="AH108" s="4"/>
      <c r="AI108" s="4"/>
    </row>
    <row r="109" spans="1:35" hidden="1">
      <c r="A109" s="10"/>
      <c r="B109" s="10"/>
      <c r="C109" s="10"/>
      <c r="D109" s="10"/>
      <c r="E109" s="10"/>
      <c r="F109" s="10"/>
      <c r="G109" s="17"/>
      <c r="H109" s="17"/>
      <c r="I109" s="34"/>
      <c r="J109" s="10"/>
      <c r="K109" s="10"/>
      <c r="L109" s="10"/>
      <c r="M109" s="10"/>
      <c r="N109" s="10"/>
      <c r="O109" s="10"/>
      <c r="P109" s="10"/>
      <c r="Q109" s="4"/>
      <c r="R109" s="4"/>
      <c r="S109" s="4"/>
      <c r="T109" s="4"/>
      <c r="U109" s="4"/>
      <c r="V109" s="4"/>
      <c r="W109" s="4"/>
      <c r="X109" s="4"/>
      <c r="Y109" s="4"/>
      <c r="Z109" s="4"/>
      <c r="AA109" s="4"/>
      <c r="AB109" s="4"/>
      <c r="AC109" s="4"/>
      <c r="AD109" s="4"/>
      <c r="AE109" s="4"/>
      <c r="AF109" s="4"/>
      <c r="AG109" s="4"/>
      <c r="AH109" s="4"/>
      <c r="AI109" s="4"/>
    </row>
    <row r="110" spans="1:35" hidden="1">
      <c r="A110" s="10"/>
      <c r="B110" s="10"/>
      <c r="C110" s="10"/>
      <c r="D110" s="10"/>
      <c r="E110" s="10"/>
      <c r="F110" s="10"/>
      <c r="G110" s="17"/>
      <c r="H110" s="17"/>
      <c r="I110" s="34"/>
      <c r="J110" s="10"/>
      <c r="K110" s="10"/>
      <c r="L110" s="10"/>
      <c r="M110" s="10"/>
      <c r="N110" s="10"/>
      <c r="O110" s="10"/>
      <c r="P110" s="10"/>
      <c r="Q110" s="4"/>
      <c r="R110" s="4"/>
      <c r="S110" s="4"/>
      <c r="T110" s="4"/>
      <c r="U110" s="4"/>
      <c r="V110" s="4"/>
      <c r="W110" s="4"/>
      <c r="X110" s="4"/>
      <c r="Y110" s="4"/>
      <c r="Z110" s="4"/>
      <c r="AA110" s="4"/>
      <c r="AB110" s="4"/>
      <c r="AC110" s="4"/>
      <c r="AD110" s="4"/>
      <c r="AE110" s="4"/>
      <c r="AF110" s="4"/>
      <c r="AG110" s="4"/>
      <c r="AH110" s="4"/>
      <c r="AI110" s="4"/>
    </row>
    <row r="111" spans="1:35" hidden="1">
      <c r="A111" s="10"/>
      <c r="B111" s="10"/>
      <c r="C111" s="10"/>
      <c r="D111" s="10"/>
      <c r="E111" s="10"/>
      <c r="F111" s="10"/>
      <c r="G111" s="17"/>
      <c r="H111" s="17"/>
      <c r="I111" s="34"/>
      <c r="J111" s="10"/>
      <c r="K111" s="10"/>
      <c r="L111" s="10"/>
      <c r="M111" s="10"/>
      <c r="N111" s="10"/>
      <c r="O111" s="10"/>
      <c r="P111" s="10"/>
      <c r="Q111" s="4"/>
      <c r="R111" s="4"/>
      <c r="S111" s="4"/>
      <c r="T111" s="4"/>
      <c r="U111" s="4"/>
      <c r="V111" s="4"/>
      <c r="W111" s="4"/>
      <c r="X111" s="4"/>
      <c r="Y111" s="4"/>
      <c r="Z111" s="4"/>
      <c r="AA111" s="4"/>
      <c r="AB111" s="4"/>
      <c r="AC111" s="4"/>
      <c r="AD111" s="4"/>
      <c r="AE111" s="4"/>
      <c r="AF111" s="4"/>
      <c r="AG111" s="4"/>
      <c r="AH111" s="4"/>
      <c r="AI111" s="4"/>
    </row>
    <row r="112" spans="1:35" hidden="1">
      <c r="A112" s="10"/>
      <c r="B112" s="10"/>
      <c r="C112" s="10"/>
      <c r="D112" s="10"/>
      <c r="E112" s="10"/>
      <c r="F112" s="10"/>
      <c r="G112" s="17"/>
      <c r="H112" s="17"/>
      <c r="I112" s="34"/>
      <c r="J112" s="10"/>
      <c r="K112" s="10"/>
      <c r="L112" s="10"/>
      <c r="M112" s="10"/>
      <c r="N112" s="10"/>
      <c r="O112" s="10"/>
      <c r="P112" s="10"/>
      <c r="Q112" s="4"/>
      <c r="R112" s="4"/>
      <c r="S112" s="4"/>
      <c r="T112" s="4"/>
      <c r="U112" s="4"/>
      <c r="V112" s="4"/>
      <c r="W112" s="4"/>
      <c r="X112" s="4"/>
      <c r="Y112" s="4"/>
      <c r="Z112" s="4"/>
      <c r="AA112" s="4"/>
      <c r="AB112" s="4"/>
      <c r="AC112" s="4"/>
      <c r="AD112" s="4"/>
      <c r="AE112" s="4"/>
      <c r="AF112" s="4"/>
      <c r="AG112" s="4"/>
      <c r="AH112" s="4"/>
      <c r="AI112" s="4"/>
    </row>
    <row r="113" spans="1:35" hidden="1">
      <c r="A113" s="10"/>
      <c r="B113" s="10"/>
      <c r="C113" s="10"/>
      <c r="D113" s="10"/>
      <c r="E113" s="10"/>
      <c r="F113" s="10"/>
      <c r="G113" s="17"/>
      <c r="H113" s="17"/>
      <c r="I113" s="34"/>
      <c r="J113" s="10"/>
      <c r="K113" s="10"/>
      <c r="L113" s="10"/>
      <c r="M113" s="10"/>
      <c r="N113" s="10"/>
      <c r="O113" s="10"/>
      <c r="P113" s="10"/>
      <c r="Q113" s="4"/>
      <c r="R113" s="4"/>
      <c r="S113" s="4"/>
      <c r="T113" s="4"/>
      <c r="U113" s="4"/>
      <c r="V113" s="4"/>
      <c r="W113" s="4"/>
      <c r="X113" s="4"/>
      <c r="Y113" s="4"/>
      <c r="Z113" s="4"/>
      <c r="AA113" s="4"/>
      <c r="AB113" s="4"/>
      <c r="AC113" s="4"/>
      <c r="AD113" s="4"/>
      <c r="AE113" s="4"/>
      <c r="AF113" s="4"/>
      <c r="AG113" s="4"/>
      <c r="AH113" s="4"/>
      <c r="AI113" s="4"/>
    </row>
    <row r="114" spans="1:35" hidden="1">
      <c r="A114" s="10"/>
      <c r="B114" s="10"/>
      <c r="C114" s="10"/>
      <c r="D114" s="10"/>
      <c r="E114" s="10"/>
      <c r="F114" s="10"/>
      <c r="G114" s="17"/>
      <c r="H114" s="17"/>
      <c r="I114" s="34"/>
      <c r="J114" s="10"/>
      <c r="K114" s="10"/>
      <c r="L114" s="10"/>
      <c r="M114" s="10"/>
      <c r="N114" s="10"/>
      <c r="O114" s="10"/>
      <c r="P114" s="10"/>
      <c r="Q114" s="4"/>
      <c r="R114" s="4"/>
      <c r="S114" s="4"/>
      <c r="T114" s="4"/>
      <c r="U114" s="4"/>
      <c r="V114" s="4"/>
      <c r="W114" s="4"/>
      <c r="X114" s="4"/>
      <c r="Y114" s="4"/>
      <c r="Z114" s="4"/>
      <c r="AA114" s="4"/>
      <c r="AB114" s="4"/>
      <c r="AC114" s="4"/>
      <c r="AD114" s="4"/>
      <c r="AE114" s="4"/>
      <c r="AF114" s="4"/>
      <c r="AG114" s="4"/>
      <c r="AH114" s="4"/>
      <c r="AI114" s="4"/>
    </row>
    <row r="115" spans="1:35" hidden="1">
      <c r="A115" s="10"/>
      <c r="B115" s="10"/>
      <c r="C115" s="10"/>
      <c r="D115" s="10"/>
      <c r="E115" s="10"/>
      <c r="F115" s="10"/>
      <c r="G115" s="17"/>
      <c r="H115" s="17"/>
      <c r="I115" s="34"/>
      <c r="J115" s="10"/>
      <c r="K115" s="10"/>
      <c r="L115" s="10"/>
      <c r="M115" s="10"/>
      <c r="N115" s="10"/>
      <c r="O115" s="10"/>
      <c r="P115" s="10"/>
      <c r="Q115" s="4"/>
      <c r="R115" s="4"/>
      <c r="S115" s="4"/>
      <c r="T115" s="4"/>
      <c r="U115" s="4"/>
      <c r="V115" s="4"/>
      <c r="W115" s="4"/>
      <c r="X115" s="4"/>
      <c r="Y115" s="4"/>
      <c r="Z115" s="4"/>
      <c r="AA115" s="4"/>
      <c r="AB115" s="4"/>
      <c r="AC115" s="4"/>
      <c r="AD115" s="4"/>
      <c r="AE115" s="4"/>
      <c r="AF115" s="4"/>
      <c r="AG115" s="4"/>
      <c r="AH115" s="4"/>
      <c r="AI115" s="4"/>
    </row>
    <row r="116" spans="1:35" hidden="1">
      <c r="A116" s="10"/>
      <c r="B116" s="10"/>
      <c r="C116" s="10"/>
      <c r="D116" s="10"/>
      <c r="E116" s="10"/>
      <c r="F116" s="10"/>
      <c r="G116" s="17"/>
      <c r="H116" s="17"/>
      <c r="I116" s="34"/>
      <c r="J116" s="10"/>
      <c r="K116" s="10"/>
      <c r="L116" s="10"/>
      <c r="M116" s="10"/>
      <c r="N116" s="10"/>
      <c r="O116" s="10"/>
      <c r="P116" s="10"/>
      <c r="Q116" s="4"/>
      <c r="R116" s="4"/>
      <c r="S116" s="4"/>
      <c r="T116" s="4"/>
      <c r="U116" s="4"/>
      <c r="V116" s="4"/>
      <c r="W116" s="4"/>
      <c r="X116" s="4"/>
      <c r="Y116" s="4"/>
      <c r="Z116" s="4"/>
      <c r="AA116" s="4"/>
      <c r="AB116" s="4"/>
      <c r="AC116" s="4"/>
      <c r="AD116" s="4"/>
      <c r="AE116" s="4"/>
      <c r="AF116" s="4"/>
      <c r="AG116" s="4"/>
      <c r="AH116" s="4"/>
      <c r="AI116" s="4"/>
    </row>
    <row r="117" spans="1:35" hidden="1">
      <c r="A117" s="10"/>
      <c r="B117" s="10"/>
      <c r="C117" s="10"/>
      <c r="D117" s="10"/>
      <c r="E117" s="10"/>
      <c r="F117" s="10"/>
      <c r="G117" s="17"/>
      <c r="H117" s="17"/>
      <c r="I117" s="34"/>
      <c r="J117" s="10"/>
      <c r="K117" s="10"/>
      <c r="L117" s="10"/>
      <c r="M117" s="10"/>
      <c r="N117" s="10"/>
      <c r="O117" s="10"/>
      <c r="P117" s="10"/>
      <c r="Q117" s="4"/>
      <c r="R117" s="4"/>
      <c r="S117" s="4"/>
      <c r="T117" s="4"/>
      <c r="U117" s="4"/>
      <c r="V117" s="4"/>
      <c r="W117" s="4"/>
      <c r="X117" s="4"/>
      <c r="Y117" s="4"/>
      <c r="Z117" s="4"/>
      <c r="AA117" s="4"/>
      <c r="AB117" s="4"/>
      <c r="AC117" s="4"/>
      <c r="AD117" s="4"/>
      <c r="AE117" s="4"/>
      <c r="AF117" s="4"/>
      <c r="AG117" s="4"/>
      <c r="AH117" s="4"/>
      <c r="AI117" s="4"/>
    </row>
    <row r="118" spans="1:35" hidden="1">
      <c r="A118" s="10"/>
      <c r="B118" s="10"/>
      <c r="C118" s="10"/>
      <c r="D118" s="10"/>
      <c r="E118" s="10"/>
      <c r="F118" s="10"/>
      <c r="G118" s="17"/>
      <c r="H118" s="17"/>
      <c r="I118" s="34"/>
      <c r="J118" s="10"/>
      <c r="K118" s="10"/>
      <c r="L118" s="10"/>
      <c r="M118" s="10"/>
      <c r="N118" s="10"/>
      <c r="O118" s="10"/>
      <c r="P118" s="10"/>
      <c r="Q118" s="4"/>
      <c r="R118" s="4"/>
      <c r="S118" s="4"/>
      <c r="T118" s="4"/>
      <c r="U118" s="4"/>
      <c r="V118" s="4"/>
      <c r="W118" s="4"/>
      <c r="X118" s="4"/>
      <c r="Y118" s="4"/>
      <c r="Z118" s="4"/>
      <c r="AA118" s="4"/>
      <c r="AB118" s="4"/>
      <c r="AC118" s="4"/>
      <c r="AD118" s="4"/>
      <c r="AE118" s="4"/>
      <c r="AF118" s="4"/>
      <c r="AG118" s="4"/>
      <c r="AH118" s="4"/>
      <c r="AI118" s="4"/>
    </row>
    <row r="119" spans="1:35" hidden="1">
      <c r="A119" s="10"/>
      <c r="B119" s="10"/>
      <c r="C119" s="10"/>
      <c r="D119" s="10"/>
      <c r="E119" s="10"/>
      <c r="F119" s="10"/>
      <c r="G119" s="17"/>
      <c r="H119" s="17"/>
      <c r="I119" s="34"/>
      <c r="J119" s="10"/>
      <c r="K119" s="10"/>
      <c r="L119" s="10"/>
      <c r="M119" s="10"/>
      <c r="N119" s="10"/>
      <c r="O119" s="10"/>
      <c r="P119" s="10"/>
      <c r="Q119" s="4"/>
      <c r="R119" s="4"/>
      <c r="S119" s="4"/>
      <c r="T119" s="4"/>
      <c r="U119" s="4"/>
      <c r="V119" s="4"/>
      <c r="W119" s="4"/>
      <c r="X119" s="4"/>
      <c r="Y119" s="4"/>
      <c r="Z119" s="4"/>
      <c r="AA119" s="4"/>
      <c r="AB119" s="4"/>
      <c r="AC119" s="4"/>
      <c r="AD119" s="4"/>
      <c r="AE119" s="4"/>
      <c r="AF119" s="4"/>
      <c r="AG119" s="4"/>
      <c r="AH119" s="4"/>
      <c r="AI119" s="4"/>
    </row>
    <row r="120" spans="1:35" hidden="1">
      <c r="A120" s="10"/>
      <c r="B120" s="10"/>
      <c r="C120" s="10"/>
      <c r="D120" s="10"/>
      <c r="E120" s="10"/>
      <c r="F120" s="10"/>
      <c r="G120" s="17"/>
      <c r="H120" s="17"/>
      <c r="I120" s="34"/>
      <c r="J120" s="10"/>
      <c r="K120" s="10"/>
      <c r="L120" s="10"/>
      <c r="M120" s="10"/>
      <c r="N120" s="10"/>
      <c r="O120" s="10"/>
      <c r="P120" s="10"/>
      <c r="Q120" s="4"/>
      <c r="R120" s="4"/>
      <c r="S120" s="4"/>
      <c r="T120" s="4"/>
      <c r="U120" s="4"/>
      <c r="V120" s="4"/>
      <c r="W120" s="4"/>
      <c r="X120" s="4"/>
      <c r="Y120" s="4"/>
      <c r="Z120" s="4"/>
      <c r="AA120" s="4"/>
      <c r="AB120" s="4"/>
      <c r="AC120" s="4"/>
      <c r="AD120" s="4"/>
      <c r="AE120" s="4"/>
      <c r="AF120" s="4"/>
      <c r="AG120" s="4"/>
      <c r="AH120" s="4"/>
      <c r="AI120" s="4"/>
    </row>
    <row r="121" spans="1:35" hidden="1">
      <c r="A121" s="10"/>
      <c r="B121" s="10"/>
      <c r="C121" s="10"/>
      <c r="D121" s="10"/>
      <c r="E121" s="10"/>
      <c r="F121" s="10"/>
      <c r="G121" s="17"/>
      <c r="H121" s="17"/>
      <c r="I121" s="34"/>
      <c r="J121" s="10"/>
      <c r="K121" s="10"/>
      <c r="L121" s="10"/>
      <c r="M121" s="10"/>
      <c r="N121" s="10"/>
      <c r="O121" s="10"/>
      <c r="P121" s="10"/>
      <c r="Q121" s="4"/>
      <c r="R121" s="4"/>
      <c r="S121" s="4"/>
      <c r="T121" s="4"/>
      <c r="U121" s="4"/>
      <c r="V121" s="4"/>
      <c r="W121" s="4"/>
      <c r="X121" s="4"/>
      <c r="Y121" s="4"/>
      <c r="Z121" s="4"/>
      <c r="AA121" s="4"/>
      <c r="AB121" s="4"/>
      <c r="AC121" s="4"/>
      <c r="AD121" s="4"/>
      <c r="AE121" s="4"/>
      <c r="AF121" s="4"/>
      <c r="AG121" s="4"/>
      <c r="AH121" s="4"/>
      <c r="AI121" s="4"/>
    </row>
    <row r="122" spans="1:35" hidden="1">
      <c r="A122" s="10"/>
      <c r="B122" s="10"/>
      <c r="C122" s="10"/>
      <c r="D122" s="10"/>
      <c r="E122" s="10"/>
      <c r="F122" s="10"/>
      <c r="G122" s="17"/>
      <c r="H122" s="17"/>
      <c r="I122" s="34"/>
      <c r="J122" s="10"/>
      <c r="K122" s="10"/>
      <c r="L122" s="10"/>
      <c r="M122" s="10"/>
      <c r="N122" s="10"/>
      <c r="O122" s="10"/>
      <c r="P122" s="10"/>
      <c r="Q122" s="4"/>
      <c r="R122" s="4"/>
      <c r="S122" s="4"/>
      <c r="T122" s="4"/>
      <c r="U122" s="4"/>
      <c r="V122" s="4"/>
      <c r="W122" s="4"/>
      <c r="X122" s="4"/>
      <c r="Y122" s="4"/>
      <c r="Z122" s="4"/>
      <c r="AA122" s="4"/>
      <c r="AB122" s="4"/>
      <c r="AC122" s="4"/>
      <c r="AD122" s="4"/>
      <c r="AE122" s="4"/>
      <c r="AF122" s="4"/>
      <c r="AG122" s="4"/>
      <c r="AH122" s="4"/>
      <c r="AI122" s="4"/>
    </row>
    <row r="123" spans="1:35" hidden="1">
      <c r="A123" s="10"/>
      <c r="B123" s="10"/>
      <c r="C123" s="10"/>
      <c r="D123" s="10"/>
      <c r="E123" s="10"/>
      <c r="F123" s="10"/>
      <c r="G123" s="17"/>
      <c r="H123" s="17"/>
      <c r="I123" s="34"/>
      <c r="J123" s="10"/>
      <c r="K123" s="10"/>
      <c r="L123" s="10"/>
      <c r="M123" s="10"/>
      <c r="N123" s="10"/>
      <c r="O123" s="10"/>
      <c r="P123" s="10"/>
      <c r="Q123" s="4"/>
      <c r="R123" s="4"/>
      <c r="S123" s="4"/>
      <c r="T123" s="4"/>
      <c r="U123" s="4"/>
      <c r="V123" s="4"/>
      <c r="W123" s="4"/>
      <c r="X123" s="4"/>
      <c r="Y123" s="4"/>
      <c r="Z123" s="4"/>
      <c r="AA123" s="4"/>
      <c r="AB123" s="4"/>
      <c r="AC123" s="4"/>
      <c r="AD123" s="4"/>
      <c r="AE123" s="4"/>
      <c r="AF123" s="4"/>
      <c r="AG123" s="4"/>
      <c r="AH123" s="4"/>
      <c r="AI123" s="4"/>
    </row>
    <row r="124" spans="1:35" hidden="1">
      <c r="A124" s="10"/>
      <c r="B124" s="10"/>
      <c r="C124" s="10"/>
      <c r="D124" s="10"/>
      <c r="E124" s="10"/>
      <c r="F124" s="10"/>
      <c r="G124" s="17"/>
      <c r="H124" s="17"/>
      <c r="I124" s="34"/>
      <c r="J124" s="10"/>
      <c r="K124" s="10"/>
      <c r="L124" s="10"/>
      <c r="M124" s="10"/>
      <c r="N124" s="10"/>
      <c r="O124" s="10"/>
      <c r="P124" s="10"/>
      <c r="Q124" s="4"/>
      <c r="R124" s="4"/>
      <c r="S124" s="4"/>
      <c r="T124" s="4"/>
      <c r="U124" s="4"/>
      <c r="V124" s="4"/>
      <c r="W124" s="4"/>
      <c r="X124" s="4"/>
      <c r="Y124" s="4"/>
      <c r="Z124" s="4"/>
      <c r="AA124" s="4"/>
      <c r="AB124" s="4"/>
      <c r="AC124" s="4"/>
      <c r="AD124" s="4"/>
      <c r="AE124" s="4"/>
      <c r="AF124" s="4"/>
      <c r="AG124" s="4"/>
      <c r="AH124" s="4"/>
      <c r="AI124" s="4"/>
    </row>
    <row r="125" spans="1:35" hidden="1">
      <c r="A125" s="10"/>
      <c r="B125" s="10"/>
      <c r="C125" s="10"/>
      <c r="D125" s="10"/>
      <c r="E125" s="10"/>
      <c r="F125" s="10"/>
      <c r="G125" s="17"/>
      <c r="H125" s="17"/>
      <c r="I125" s="34"/>
      <c r="J125" s="10"/>
      <c r="K125" s="10"/>
      <c r="L125" s="10"/>
      <c r="M125" s="10"/>
      <c r="N125" s="10"/>
      <c r="O125" s="10"/>
      <c r="P125" s="10"/>
      <c r="Q125" s="4"/>
      <c r="R125" s="4"/>
      <c r="S125" s="4"/>
      <c r="T125" s="4"/>
      <c r="U125" s="4"/>
      <c r="V125" s="4"/>
      <c r="W125" s="4"/>
      <c r="X125" s="4"/>
      <c r="Y125" s="4"/>
      <c r="Z125" s="4"/>
      <c r="AA125" s="4"/>
      <c r="AB125" s="4"/>
      <c r="AC125" s="4"/>
      <c r="AD125" s="4"/>
      <c r="AE125" s="4"/>
      <c r="AF125" s="4"/>
      <c r="AG125" s="4"/>
      <c r="AH125" s="4"/>
      <c r="AI125" s="4"/>
    </row>
    <row r="126" spans="1:35" hidden="1">
      <c r="A126" s="10"/>
      <c r="B126" s="10"/>
      <c r="C126" s="10"/>
      <c r="D126" s="10"/>
      <c r="E126" s="10"/>
      <c r="F126" s="10"/>
      <c r="G126" s="17"/>
      <c r="H126" s="17"/>
      <c r="I126" s="34"/>
      <c r="J126" s="10"/>
      <c r="K126" s="10"/>
      <c r="L126" s="10"/>
      <c r="M126" s="10"/>
      <c r="N126" s="10"/>
      <c r="O126" s="10"/>
      <c r="P126" s="10"/>
      <c r="Q126" s="4"/>
      <c r="R126" s="4"/>
      <c r="S126" s="4"/>
      <c r="T126" s="4"/>
      <c r="U126" s="4"/>
      <c r="V126" s="4"/>
      <c r="W126" s="4"/>
      <c r="X126" s="4"/>
      <c r="Y126" s="4"/>
      <c r="Z126" s="4"/>
      <c r="AA126" s="4"/>
      <c r="AB126" s="4"/>
      <c r="AC126" s="4"/>
      <c r="AD126" s="4"/>
      <c r="AE126" s="4"/>
      <c r="AF126" s="4"/>
      <c r="AG126" s="4"/>
      <c r="AH126" s="4"/>
      <c r="AI126" s="4"/>
    </row>
    <row r="127" spans="1:35" hidden="1">
      <c r="A127" s="10"/>
      <c r="B127" s="10"/>
      <c r="C127" s="10"/>
      <c r="D127" s="10"/>
      <c r="E127" s="10"/>
      <c r="F127" s="10"/>
      <c r="G127" s="17"/>
      <c r="H127" s="17"/>
      <c r="I127" s="34"/>
      <c r="J127" s="10"/>
      <c r="K127" s="10"/>
      <c r="L127" s="10"/>
      <c r="M127" s="10"/>
      <c r="N127" s="10"/>
      <c r="O127" s="10"/>
      <c r="P127" s="10"/>
      <c r="Q127" s="4"/>
      <c r="R127" s="4"/>
      <c r="S127" s="4"/>
      <c r="T127" s="4"/>
      <c r="U127" s="4"/>
      <c r="V127" s="4"/>
      <c r="W127" s="4"/>
      <c r="X127" s="4"/>
      <c r="Y127" s="4"/>
      <c r="Z127" s="4"/>
      <c r="AA127" s="4"/>
      <c r="AB127" s="4"/>
      <c r="AC127" s="4"/>
      <c r="AD127" s="4"/>
      <c r="AE127" s="4"/>
      <c r="AF127" s="4"/>
      <c r="AG127" s="4"/>
      <c r="AH127" s="4"/>
      <c r="AI127" s="4"/>
    </row>
    <row r="128" spans="1:35" hidden="1">
      <c r="A128" s="10"/>
      <c r="B128" s="10"/>
      <c r="C128" s="10"/>
      <c r="D128" s="10"/>
      <c r="E128" s="10"/>
      <c r="F128" s="10"/>
      <c r="G128" s="17"/>
      <c r="H128" s="17"/>
      <c r="I128" s="34"/>
      <c r="J128" s="10"/>
      <c r="K128" s="10"/>
      <c r="L128" s="10"/>
      <c r="M128" s="10"/>
      <c r="N128" s="10"/>
      <c r="O128" s="10"/>
      <c r="P128" s="10"/>
      <c r="Q128" s="4"/>
      <c r="R128" s="4"/>
      <c r="S128" s="4"/>
      <c r="T128" s="4"/>
      <c r="U128" s="4"/>
      <c r="V128" s="4"/>
      <c r="W128" s="4"/>
      <c r="X128" s="4"/>
      <c r="Y128" s="4"/>
      <c r="Z128" s="4"/>
      <c r="AA128" s="4"/>
      <c r="AB128" s="4"/>
      <c r="AC128" s="4"/>
      <c r="AD128" s="4"/>
      <c r="AE128" s="4"/>
      <c r="AF128" s="4"/>
      <c r="AG128" s="4"/>
      <c r="AH128" s="4"/>
      <c r="AI128" s="4"/>
    </row>
    <row r="129" spans="1:35" hidden="1">
      <c r="A129" s="10"/>
      <c r="B129" s="10"/>
      <c r="C129" s="10"/>
      <c r="D129" s="10"/>
      <c r="E129" s="10"/>
      <c r="F129" s="10"/>
      <c r="G129" s="17"/>
      <c r="H129" s="17"/>
      <c r="I129" s="34"/>
      <c r="J129" s="10"/>
      <c r="K129" s="10"/>
      <c r="L129" s="10"/>
      <c r="M129" s="10"/>
      <c r="N129" s="10"/>
      <c r="O129" s="10"/>
      <c r="P129" s="10"/>
      <c r="Q129" s="4"/>
      <c r="R129" s="4"/>
      <c r="S129" s="4"/>
      <c r="T129" s="4"/>
      <c r="U129" s="4"/>
      <c r="V129" s="4"/>
      <c r="W129" s="4"/>
      <c r="X129" s="4"/>
      <c r="Y129" s="4"/>
      <c r="Z129" s="4"/>
      <c r="AA129" s="4"/>
      <c r="AB129" s="4"/>
      <c r="AC129" s="4"/>
      <c r="AD129" s="4"/>
      <c r="AE129" s="4"/>
      <c r="AF129" s="4"/>
      <c r="AG129" s="4"/>
      <c r="AH129" s="4"/>
      <c r="AI129" s="4"/>
    </row>
    <row r="130" spans="1:35" hidden="1">
      <c r="A130" s="10"/>
      <c r="B130" s="10"/>
      <c r="C130" s="10"/>
      <c r="D130" s="10"/>
      <c r="E130" s="10"/>
      <c r="F130" s="10"/>
      <c r="G130" s="17"/>
      <c r="H130" s="17"/>
      <c r="I130" s="34"/>
      <c r="J130" s="10"/>
      <c r="K130" s="10"/>
      <c r="L130" s="10"/>
      <c r="M130" s="10"/>
      <c r="N130" s="10"/>
      <c r="O130" s="10"/>
      <c r="P130" s="10"/>
      <c r="Q130" s="4"/>
      <c r="R130" s="4"/>
      <c r="S130" s="4"/>
      <c r="T130" s="4"/>
      <c r="U130" s="4"/>
      <c r="V130" s="4"/>
      <c r="W130" s="4"/>
      <c r="X130" s="4"/>
      <c r="Y130" s="4"/>
      <c r="Z130" s="4"/>
      <c r="AA130" s="4"/>
      <c r="AB130" s="4"/>
      <c r="AC130" s="4"/>
      <c r="AD130" s="4"/>
      <c r="AE130" s="4"/>
      <c r="AF130" s="4"/>
      <c r="AG130" s="4"/>
      <c r="AH130" s="4"/>
      <c r="AI130" s="4"/>
    </row>
    <row r="131" spans="1:35" hidden="1">
      <c r="A131" s="10"/>
      <c r="B131" s="10"/>
      <c r="C131" s="10"/>
      <c r="D131" s="10"/>
      <c r="E131" s="10"/>
      <c r="F131" s="10"/>
      <c r="G131" s="17"/>
      <c r="H131" s="17"/>
      <c r="I131" s="34"/>
      <c r="J131" s="10"/>
      <c r="K131" s="10"/>
      <c r="L131" s="10"/>
      <c r="M131" s="10"/>
      <c r="N131" s="10"/>
      <c r="O131" s="10"/>
      <c r="P131" s="10"/>
      <c r="Q131" s="4"/>
      <c r="R131" s="4"/>
      <c r="S131" s="4"/>
      <c r="T131" s="4"/>
      <c r="U131" s="4"/>
      <c r="V131" s="4"/>
      <c r="W131" s="4"/>
      <c r="X131" s="4"/>
      <c r="Y131" s="4"/>
      <c r="Z131" s="4"/>
      <c r="AA131" s="4"/>
      <c r="AB131" s="4"/>
      <c r="AC131" s="4"/>
      <c r="AD131" s="4"/>
      <c r="AE131" s="4"/>
      <c r="AF131" s="4"/>
      <c r="AG131" s="4"/>
      <c r="AH131" s="4"/>
      <c r="AI131" s="4"/>
    </row>
    <row r="132" spans="1:35" hidden="1">
      <c r="A132" s="10"/>
      <c r="B132" s="10"/>
      <c r="C132" s="10"/>
      <c r="D132" s="10"/>
      <c r="E132" s="10"/>
      <c r="F132" s="10"/>
      <c r="G132" s="17"/>
      <c r="H132" s="17"/>
      <c r="I132" s="34"/>
      <c r="J132" s="10"/>
      <c r="K132" s="10"/>
      <c r="L132" s="10"/>
      <c r="M132" s="10"/>
      <c r="N132" s="10"/>
      <c r="O132" s="10"/>
      <c r="P132" s="10"/>
      <c r="Q132" s="4"/>
      <c r="R132" s="4"/>
      <c r="S132" s="4"/>
      <c r="T132" s="4"/>
      <c r="U132" s="4"/>
      <c r="V132" s="4"/>
      <c r="W132" s="4"/>
      <c r="X132" s="4"/>
      <c r="Y132" s="4"/>
      <c r="Z132" s="4"/>
      <c r="AA132" s="4"/>
      <c r="AB132" s="4"/>
      <c r="AC132" s="4"/>
      <c r="AD132" s="4"/>
      <c r="AE132" s="4"/>
      <c r="AF132" s="4"/>
      <c r="AG132" s="4"/>
      <c r="AH132" s="4"/>
      <c r="AI132" s="4"/>
    </row>
    <row r="133" spans="1:35" hidden="1">
      <c r="A133" s="10"/>
      <c r="B133" s="10"/>
      <c r="C133" s="10"/>
      <c r="D133" s="10"/>
      <c r="E133" s="10"/>
      <c r="F133" s="10"/>
      <c r="G133" s="17"/>
      <c r="H133" s="17"/>
      <c r="I133" s="34"/>
      <c r="J133" s="10"/>
      <c r="K133" s="10"/>
      <c r="L133" s="10"/>
      <c r="M133" s="10"/>
      <c r="N133" s="10"/>
      <c r="O133" s="10"/>
      <c r="P133" s="10"/>
      <c r="Q133" s="4"/>
      <c r="R133" s="4"/>
      <c r="S133" s="4"/>
      <c r="T133" s="4"/>
      <c r="U133" s="4"/>
      <c r="V133" s="4"/>
      <c r="W133" s="4"/>
      <c r="X133" s="4"/>
      <c r="Y133" s="4"/>
      <c r="Z133" s="4"/>
      <c r="AA133" s="4"/>
      <c r="AB133" s="4"/>
      <c r="AC133" s="4"/>
      <c r="AD133" s="4"/>
      <c r="AE133" s="4"/>
      <c r="AF133" s="4"/>
      <c r="AG133" s="4"/>
      <c r="AH133" s="4"/>
      <c r="AI133" s="4"/>
    </row>
    <row r="134" spans="1:35" hidden="1">
      <c r="A134" s="10"/>
      <c r="B134" s="10"/>
      <c r="C134" s="10"/>
      <c r="D134" s="10"/>
      <c r="E134" s="10"/>
      <c r="F134" s="10"/>
      <c r="G134" s="17"/>
      <c r="H134" s="17"/>
      <c r="I134" s="34"/>
      <c r="J134" s="10"/>
      <c r="K134" s="10"/>
      <c r="L134" s="10"/>
      <c r="M134" s="10"/>
      <c r="N134" s="10"/>
      <c r="O134" s="10"/>
      <c r="P134" s="10"/>
      <c r="Q134" s="4"/>
      <c r="R134" s="4"/>
      <c r="S134" s="4"/>
      <c r="T134" s="4"/>
      <c r="U134" s="4"/>
      <c r="V134" s="4"/>
      <c r="W134" s="4"/>
      <c r="X134" s="4"/>
      <c r="Y134" s="4"/>
      <c r="Z134" s="4"/>
      <c r="AA134" s="4"/>
      <c r="AB134" s="4"/>
      <c r="AC134" s="4"/>
      <c r="AD134" s="4"/>
      <c r="AE134" s="4"/>
      <c r="AF134" s="4"/>
      <c r="AG134" s="4"/>
      <c r="AH134" s="4"/>
      <c r="AI134" s="4"/>
    </row>
    <row r="135" spans="1:35" hidden="1">
      <c r="A135" s="10"/>
      <c r="B135" s="10"/>
      <c r="C135" s="10"/>
      <c r="D135" s="10"/>
      <c r="E135" s="10"/>
      <c r="F135" s="10"/>
      <c r="G135" s="17"/>
      <c r="H135" s="17"/>
      <c r="I135" s="34"/>
      <c r="J135" s="10"/>
      <c r="K135" s="10"/>
      <c r="L135" s="10"/>
      <c r="M135" s="10"/>
      <c r="N135" s="10"/>
      <c r="O135" s="10"/>
      <c r="P135" s="10"/>
      <c r="Q135" s="4"/>
      <c r="R135" s="4"/>
      <c r="S135" s="4"/>
      <c r="T135" s="4"/>
      <c r="U135" s="4"/>
      <c r="V135" s="4"/>
      <c r="W135" s="4"/>
      <c r="X135" s="4"/>
      <c r="Y135" s="4"/>
      <c r="Z135" s="4"/>
      <c r="AA135" s="4"/>
      <c r="AB135" s="4"/>
      <c r="AC135" s="4"/>
      <c r="AD135" s="4"/>
      <c r="AE135" s="4"/>
      <c r="AF135" s="4"/>
      <c r="AG135" s="4"/>
      <c r="AH135" s="4"/>
      <c r="AI135" s="4"/>
    </row>
    <row r="136" spans="1:35" hidden="1">
      <c r="A136" s="10"/>
      <c r="B136" s="10"/>
      <c r="C136" s="10"/>
      <c r="D136" s="10"/>
      <c r="E136" s="10"/>
      <c r="F136" s="10"/>
      <c r="G136" s="17"/>
      <c r="H136" s="17"/>
      <c r="I136" s="34"/>
      <c r="J136" s="10"/>
      <c r="K136" s="10"/>
      <c r="L136" s="10"/>
      <c r="M136" s="10"/>
      <c r="N136" s="10"/>
      <c r="O136" s="10"/>
      <c r="P136" s="10"/>
      <c r="Q136" s="4"/>
      <c r="R136" s="4"/>
      <c r="S136" s="4"/>
      <c r="T136" s="4"/>
      <c r="U136" s="4"/>
      <c r="V136" s="4"/>
      <c r="W136" s="4"/>
      <c r="X136" s="4"/>
      <c r="Y136" s="4"/>
      <c r="Z136" s="4"/>
      <c r="AA136" s="4"/>
      <c r="AB136" s="4"/>
      <c r="AC136" s="4"/>
      <c r="AD136" s="4"/>
      <c r="AE136" s="4"/>
      <c r="AF136" s="4"/>
      <c r="AG136" s="4"/>
      <c r="AH136" s="4"/>
      <c r="AI136" s="4"/>
    </row>
    <row r="137" spans="1:35" hidden="1">
      <c r="A137" s="10"/>
      <c r="B137" s="10"/>
      <c r="C137" s="10"/>
      <c r="D137" s="10"/>
      <c r="E137" s="10"/>
      <c r="F137" s="10"/>
      <c r="G137" s="17"/>
      <c r="H137" s="17"/>
      <c r="I137" s="34"/>
      <c r="J137" s="10"/>
      <c r="K137" s="10"/>
      <c r="L137" s="10"/>
      <c r="M137" s="10"/>
      <c r="N137" s="10"/>
      <c r="O137" s="10"/>
      <c r="P137" s="10"/>
      <c r="Q137" s="4"/>
      <c r="R137" s="4"/>
      <c r="S137" s="4"/>
      <c r="T137" s="4"/>
      <c r="U137" s="4"/>
      <c r="V137" s="4"/>
      <c r="W137" s="4"/>
      <c r="X137" s="4"/>
      <c r="Y137" s="4"/>
      <c r="Z137" s="4"/>
      <c r="AA137" s="4"/>
      <c r="AB137" s="4"/>
      <c r="AC137" s="4"/>
      <c r="AD137" s="4"/>
      <c r="AE137" s="4"/>
      <c r="AF137" s="4"/>
      <c r="AG137" s="4"/>
      <c r="AH137" s="4"/>
      <c r="AI137" s="4"/>
    </row>
    <row r="138" spans="1:35" hidden="1">
      <c r="A138" s="10"/>
      <c r="B138" s="10"/>
      <c r="C138" s="10"/>
      <c r="D138" s="10"/>
      <c r="E138" s="10"/>
      <c r="F138" s="10"/>
      <c r="G138" s="17"/>
      <c r="H138" s="17"/>
      <c r="I138" s="34"/>
      <c r="J138" s="10"/>
      <c r="K138" s="10"/>
      <c r="L138" s="10"/>
      <c r="M138" s="10"/>
      <c r="N138" s="10"/>
      <c r="O138" s="10"/>
      <c r="P138" s="10"/>
      <c r="Q138" s="4"/>
      <c r="R138" s="4"/>
      <c r="S138" s="4"/>
      <c r="T138" s="4"/>
      <c r="U138" s="4"/>
      <c r="V138" s="4"/>
      <c r="W138" s="4"/>
      <c r="X138" s="4"/>
      <c r="Y138" s="4"/>
      <c r="Z138" s="4"/>
      <c r="AA138" s="4"/>
      <c r="AB138" s="4"/>
      <c r="AC138" s="4"/>
      <c r="AD138" s="4"/>
      <c r="AE138" s="4"/>
      <c r="AF138" s="4"/>
      <c r="AG138" s="4"/>
      <c r="AH138" s="4"/>
      <c r="AI138" s="4"/>
    </row>
    <row r="139" spans="1:35" hidden="1">
      <c r="A139" s="10"/>
      <c r="B139" s="10"/>
      <c r="C139" s="10"/>
      <c r="D139" s="10"/>
      <c r="E139" s="10"/>
      <c r="F139" s="10"/>
      <c r="G139" s="17"/>
      <c r="H139" s="17"/>
      <c r="I139" s="34"/>
      <c r="J139" s="10"/>
      <c r="K139" s="10"/>
      <c r="L139" s="10"/>
      <c r="M139" s="10"/>
      <c r="N139" s="10"/>
      <c r="O139" s="10"/>
      <c r="P139" s="10"/>
      <c r="Q139" s="4"/>
      <c r="R139" s="4"/>
      <c r="S139" s="4"/>
      <c r="T139" s="4"/>
      <c r="U139" s="4"/>
      <c r="V139" s="4"/>
      <c r="W139" s="4"/>
      <c r="X139" s="4"/>
      <c r="Y139" s="4"/>
      <c r="Z139" s="4"/>
      <c r="AA139" s="4"/>
      <c r="AB139" s="4"/>
      <c r="AC139" s="4"/>
      <c r="AD139" s="4"/>
      <c r="AE139" s="4"/>
      <c r="AF139" s="4"/>
      <c r="AG139" s="4"/>
      <c r="AH139" s="4"/>
      <c r="AI139" s="4"/>
    </row>
    <row r="140" spans="1:35" hidden="1">
      <c r="A140" s="10"/>
      <c r="B140" s="10"/>
      <c r="C140" s="10"/>
      <c r="D140" s="10"/>
      <c r="E140" s="10"/>
      <c r="F140" s="10"/>
      <c r="G140" s="17"/>
      <c r="H140" s="17"/>
      <c r="I140" s="34"/>
      <c r="J140" s="10"/>
      <c r="K140" s="10"/>
      <c r="L140" s="10"/>
      <c r="M140" s="10"/>
      <c r="N140" s="10"/>
      <c r="O140" s="10"/>
      <c r="P140" s="10"/>
      <c r="Q140" s="4"/>
      <c r="R140" s="4"/>
      <c r="S140" s="4"/>
      <c r="T140" s="4"/>
      <c r="U140" s="4"/>
      <c r="V140" s="4"/>
      <c r="W140" s="4"/>
      <c r="X140" s="4"/>
      <c r="Y140" s="4"/>
      <c r="Z140" s="4"/>
      <c r="AA140" s="4"/>
      <c r="AB140" s="4"/>
      <c r="AC140" s="4"/>
      <c r="AD140" s="4"/>
      <c r="AE140" s="4"/>
      <c r="AF140" s="4"/>
      <c r="AG140" s="4"/>
      <c r="AH140" s="4"/>
      <c r="AI140" s="4"/>
    </row>
    <row r="141" spans="1:35" hidden="1">
      <c r="A141" s="10"/>
      <c r="B141" s="10"/>
      <c r="C141" s="10"/>
      <c r="D141" s="10"/>
      <c r="E141" s="10"/>
      <c r="F141" s="10"/>
      <c r="G141" s="17"/>
      <c r="H141" s="17"/>
      <c r="I141" s="34"/>
      <c r="J141" s="10"/>
      <c r="K141" s="10"/>
      <c r="L141" s="10"/>
      <c r="M141" s="10"/>
      <c r="N141" s="10"/>
      <c r="O141" s="10"/>
      <c r="P141" s="10"/>
      <c r="Q141" s="4"/>
      <c r="R141" s="4"/>
      <c r="S141" s="4"/>
      <c r="T141" s="4"/>
      <c r="U141" s="4"/>
      <c r="V141" s="4"/>
      <c r="W141" s="4"/>
      <c r="X141" s="4"/>
      <c r="Y141" s="4"/>
      <c r="Z141" s="4"/>
      <c r="AA141" s="4"/>
      <c r="AB141" s="4"/>
      <c r="AC141" s="4"/>
      <c r="AD141" s="4"/>
      <c r="AE141" s="4"/>
      <c r="AF141" s="4"/>
      <c r="AG141" s="4"/>
      <c r="AH141" s="4"/>
      <c r="AI141" s="4"/>
    </row>
    <row r="142" spans="1:35" hidden="1">
      <c r="A142" s="10"/>
      <c r="B142" s="10"/>
      <c r="C142" s="10"/>
      <c r="D142" s="10"/>
      <c r="E142" s="10"/>
      <c r="F142" s="10"/>
      <c r="G142" s="17"/>
      <c r="H142" s="17"/>
      <c r="I142" s="34"/>
      <c r="J142" s="10"/>
      <c r="K142" s="10"/>
      <c r="L142" s="10"/>
      <c r="M142" s="10"/>
      <c r="N142" s="10"/>
      <c r="O142" s="10"/>
      <c r="P142" s="10"/>
      <c r="Q142" s="4"/>
      <c r="R142" s="4"/>
      <c r="S142" s="4"/>
      <c r="T142" s="4"/>
      <c r="U142" s="4"/>
      <c r="V142" s="4"/>
      <c r="W142" s="4"/>
      <c r="X142" s="4"/>
      <c r="Y142" s="4"/>
      <c r="Z142" s="4"/>
      <c r="AA142" s="4"/>
      <c r="AB142" s="4"/>
      <c r="AC142" s="4"/>
      <c r="AD142" s="4"/>
      <c r="AE142" s="4"/>
      <c r="AF142" s="4"/>
      <c r="AG142" s="4"/>
      <c r="AH142" s="4"/>
      <c r="AI142" s="4"/>
    </row>
    <row r="143" spans="1:35" hidden="1">
      <c r="A143" s="10"/>
      <c r="B143" s="10"/>
      <c r="C143" s="10"/>
      <c r="D143" s="10"/>
      <c r="E143" s="10"/>
      <c r="F143" s="10"/>
      <c r="G143" s="17"/>
      <c r="H143" s="17"/>
      <c r="I143" s="34"/>
      <c r="J143" s="10"/>
      <c r="K143" s="10"/>
      <c r="L143" s="10"/>
      <c r="M143" s="10"/>
      <c r="N143" s="10"/>
      <c r="O143" s="10"/>
      <c r="P143" s="10"/>
      <c r="Q143" s="4"/>
      <c r="R143" s="4"/>
      <c r="S143" s="4"/>
      <c r="T143" s="4"/>
      <c r="U143" s="4"/>
      <c r="V143" s="4"/>
      <c r="W143" s="4"/>
      <c r="X143" s="4"/>
      <c r="Y143" s="4"/>
      <c r="Z143" s="4"/>
      <c r="AA143" s="4"/>
      <c r="AB143" s="4"/>
      <c r="AC143" s="4"/>
      <c r="AD143" s="4"/>
      <c r="AE143" s="4"/>
      <c r="AF143" s="4"/>
      <c r="AG143" s="4"/>
      <c r="AH143" s="4"/>
      <c r="AI143" s="4"/>
    </row>
    <row r="144" spans="1:35" hidden="1">
      <c r="A144" s="10"/>
      <c r="B144" s="10"/>
      <c r="C144" s="10"/>
      <c r="D144" s="10"/>
      <c r="E144" s="10"/>
      <c r="F144" s="10"/>
      <c r="G144" s="17"/>
      <c r="H144" s="17"/>
      <c r="I144" s="34"/>
      <c r="J144" s="10"/>
      <c r="K144" s="10"/>
      <c r="L144" s="10"/>
      <c r="M144" s="10"/>
      <c r="N144" s="10"/>
      <c r="O144" s="10"/>
      <c r="P144" s="10"/>
      <c r="Q144" s="4"/>
      <c r="R144" s="4"/>
      <c r="S144" s="4"/>
      <c r="T144" s="4"/>
      <c r="U144" s="4"/>
      <c r="V144" s="4"/>
      <c r="W144" s="4"/>
      <c r="X144" s="4"/>
      <c r="Y144" s="4"/>
      <c r="Z144" s="4"/>
      <c r="AA144" s="4"/>
      <c r="AB144" s="4"/>
      <c r="AC144" s="4"/>
      <c r="AD144" s="4"/>
      <c r="AE144" s="4"/>
      <c r="AF144" s="4"/>
      <c r="AG144" s="4"/>
      <c r="AH144" s="4"/>
      <c r="AI144" s="4"/>
    </row>
    <row r="145" spans="1:35" hidden="1">
      <c r="A145" s="10"/>
      <c r="B145" s="10"/>
      <c r="C145" s="10"/>
      <c r="D145" s="10"/>
      <c r="E145" s="10"/>
      <c r="F145" s="10"/>
      <c r="G145" s="17"/>
      <c r="H145" s="17"/>
      <c r="I145" s="34"/>
      <c r="J145" s="10"/>
      <c r="K145" s="10"/>
      <c r="L145" s="10"/>
      <c r="M145" s="10"/>
      <c r="N145" s="10"/>
      <c r="O145" s="10"/>
      <c r="P145" s="10"/>
      <c r="Q145" s="4"/>
      <c r="R145" s="4"/>
      <c r="S145" s="4"/>
      <c r="T145" s="4"/>
      <c r="U145" s="4"/>
      <c r="V145" s="4"/>
      <c r="W145" s="4"/>
      <c r="X145" s="4"/>
      <c r="Y145" s="4"/>
      <c r="Z145" s="4"/>
      <c r="AA145" s="4"/>
      <c r="AB145" s="4"/>
      <c r="AC145" s="4"/>
      <c r="AD145" s="4"/>
      <c r="AE145" s="4"/>
      <c r="AF145" s="4"/>
      <c r="AG145" s="4"/>
      <c r="AH145" s="4"/>
      <c r="AI145" s="4"/>
    </row>
    <row r="146" spans="1:35" hidden="1">
      <c r="A146" s="10"/>
      <c r="B146" s="10"/>
      <c r="C146" s="10"/>
      <c r="D146" s="10"/>
      <c r="E146" s="10"/>
      <c r="F146" s="10"/>
      <c r="G146" s="17"/>
      <c r="H146" s="17"/>
      <c r="I146" s="34"/>
      <c r="J146" s="10"/>
      <c r="K146" s="10"/>
      <c r="L146" s="10"/>
      <c r="M146" s="10"/>
      <c r="N146" s="10"/>
      <c r="O146" s="10"/>
      <c r="P146" s="10"/>
      <c r="Q146" s="4"/>
      <c r="R146" s="4"/>
      <c r="S146" s="4"/>
      <c r="T146" s="4"/>
      <c r="U146" s="4"/>
      <c r="V146" s="4"/>
      <c r="W146" s="4"/>
      <c r="X146" s="4"/>
      <c r="Y146" s="4"/>
      <c r="Z146" s="4"/>
      <c r="AA146" s="4"/>
      <c r="AB146" s="4"/>
      <c r="AC146" s="4"/>
      <c r="AD146" s="4"/>
      <c r="AE146" s="4"/>
      <c r="AF146" s="4"/>
      <c r="AG146" s="4"/>
      <c r="AH146" s="4"/>
      <c r="AI146" s="4"/>
    </row>
    <row r="147" spans="1:35" hidden="1">
      <c r="A147" s="10"/>
      <c r="B147" s="10"/>
      <c r="C147" s="10"/>
      <c r="D147" s="10"/>
      <c r="E147" s="10"/>
      <c r="F147" s="10"/>
      <c r="G147" s="17"/>
      <c r="H147" s="17"/>
      <c r="I147" s="34"/>
      <c r="J147" s="10"/>
      <c r="K147" s="10"/>
      <c r="L147" s="10"/>
      <c r="M147" s="10"/>
      <c r="N147" s="10"/>
      <c r="O147" s="10"/>
      <c r="P147" s="10"/>
      <c r="Q147" s="4"/>
      <c r="R147" s="4"/>
      <c r="S147" s="4"/>
      <c r="T147" s="4"/>
      <c r="U147" s="4"/>
      <c r="V147" s="4"/>
      <c r="W147" s="4"/>
      <c r="X147" s="4"/>
      <c r="Y147" s="4"/>
      <c r="Z147" s="4"/>
      <c r="AA147" s="4"/>
      <c r="AB147" s="4"/>
      <c r="AC147" s="4"/>
      <c r="AD147" s="4"/>
      <c r="AE147" s="4"/>
      <c r="AF147" s="4"/>
      <c r="AG147" s="4"/>
      <c r="AH147" s="4"/>
      <c r="AI147" s="4"/>
    </row>
    <row r="148" spans="1:35" hidden="1">
      <c r="A148" s="10"/>
      <c r="B148" s="10"/>
      <c r="C148" s="10"/>
      <c r="D148" s="10"/>
      <c r="E148" s="10"/>
      <c r="F148" s="10"/>
      <c r="G148" s="17"/>
      <c r="H148" s="17"/>
      <c r="I148" s="34"/>
      <c r="J148" s="10"/>
      <c r="K148" s="10"/>
      <c r="L148" s="10"/>
      <c r="M148" s="10"/>
      <c r="N148" s="10"/>
      <c r="O148" s="10"/>
      <c r="P148" s="10"/>
      <c r="Q148" s="4"/>
      <c r="R148" s="4"/>
      <c r="S148" s="4"/>
      <c r="T148" s="4"/>
      <c r="U148" s="4"/>
      <c r="V148" s="4"/>
      <c r="W148" s="4"/>
      <c r="X148" s="4"/>
      <c r="Y148" s="4"/>
      <c r="Z148" s="4"/>
      <c r="AA148" s="4"/>
      <c r="AB148" s="4"/>
      <c r="AC148" s="4"/>
      <c r="AD148" s="4"/>
      <c r="AE148" s="4"/>
      <c r="AF148" s="4"/>
      <c r="AG148" s="4"/>
      <c r="AH148" s="4"/>
      <c r="AI148" s="4"/>
    </row>
    <row r="149" spans="1:35" hidden="1">
      <c r="A149" s="10"/>
      <c r="B149" s="10"/>
      <c r="C149" s="10"/>
      <c r="D149" s="10"/>
      <c r="E149" s="10"/>
      <c r="F149" s="10"/>
      <c r="G149" s="17"/>
      <c r="H149" s="17"/>
      <c r="I149" s="34"/>
      <c r="J149" s="10"/>
      <c r="K149" s="10"/>
      <c r="L149" s="10"/>
      <c r="M149" s="10"/>
      <c r="N149" s="10"/>
      <c r="O149" s="10"/>
      <c r="P149" s="10"/>
      <c r="Q149" s="4"/>
      <c r="R149" s="4"/>
      <c r="S149" s="4"/>
      <c r="T149" s="4"/>
      <c r="U149" s="4"/>
      <c r="V149" s="4"/>
      <c r="W149" s="4"/>
      <c r="X149" s="4"/>
      <c r="Y149" s="4"/>
      <c r="Z149" s="4"/>
      <c r="AA149" s="4"/>
      <c r="AB149" s="4"/>
      <c r="AC149" s="4"/>
      <c r="AD149" s="4"/>
      <c r="AE149" s="4"/>
      <c r="AF149" s="4"/>
      <c r="AG149" s="4"/>
      <c r="AH149" s="4"/>
      <c r="AI149" s="4"/>
    </row>
    <row r="150" spans="1:35" hidden="1">
      <c r="A150" s="10"/>
      <c r="B150" s="10"/>
      <c r="C150" s="10"/>
      <c r="D150" s="10"/>
      <c r="E150" s="10"/>
      <c r="F150" s="10"/>
      <c r="G150" s="17"/>
      <c r="H150" s="17"/>
      <c r="I150" s="34"/>
      <c r="J150" s="10"/>
      <c r="K150" s="10"/>
      <c r="L150" s="10"/>
      <c r="M150" s="10"/>
      <c r="N150" s="10"/>
      <c r="O150" s="10"/>
      <c r="P150" s="10"/>
      <c r="Q150" s="4"/>
      <c r="R150" s="4"/>
      <c r="S150" s="4"/>
      <c r="T150" s="4"/>
      <c r="U150" s="4"/>
      <c r="V150" s="4"/>
      <c r="W150" s="4"/>
      <c r="X150" s="4"/>
      <c r="Y150" s="4"/>
      <c r="Z150" s="4"/>
      <c r="AA150" s="4"/>
      <c r="AB150" s="4"/>
      <c r="AC150" s="4"/>
      <c r="AD150" s="4"/>
      <c r="AE150" s="4"/>
      <c r="AF150" s="4"/>
      <c r="AG150" s="4"/>
      <c r="AH150" s="4"/>
      <c r="AI150" s="4"/>
    </row>
    <row r="151" spans="1:35" hidden="1">
      <c r="A151" s="10"/>
      <c r="B151" s="10"/>
      <c r="C151" s="10"/>
      <c r="D151" s="10"/>
      <c r="E151" s="10"/>
      <c r="F151" s="10"/>
      <c r="G151" s="17"/>
      <c r="H151" s="17"/>
      <c r="I151" s="34"/>
      <c r="J151" s="10"/>
      <c r="K151" s="10"/>
      <c r="L151" s="10"/>
      <c r="M151" s="10"/>
      <c r="N151" s="10"/>
      <c r="O151" s="10"/>
      <c r="P151" s="10"/>
      <c r="Q151" s="4"/>
      <c r="R151" s="4"/>
      <c r="S151" s="4"/>
      <c r="T151" s="4"/>
      <c r="U151" s="4"/>
      <c r="V151" s="4"/>
      <c r="W151" s="4"/>
      <c r="X151" s="4"/>
      <c r="Y151" s="4"/>
      <c r="Z151" s="4"/>
      <c r="AA151" s="4"/>
      <c r="AB151" s="4"/>
      <c r="AC151" s="4"/>
      <c r="AD151" s="4"/>
      <c r="AE151" s="4"/>
      <c r="AF151" s="4"/>
      <c r="AG151" s="4"/>
      <c r="AH151" s="4"/>
      <c r="AI151" s="4"/>
    </row>
    <row r="152" spans="1:35" hidden="1">
      <c r="A152" s="10"/>
      <c r="B152" s="10"/>
      <c r="C152" s="10"/>
      <c r="D152" s="10"/>
      <c r="E152" s="10"/>
      <c r="F152" s="10"/>
      <c r="G152" s="17"/>
      <c r="H152" s="17"/>
      <c r="I152" s="34"/>
      <c r="J152" s="10"/>
      <c r="K152" s="10"/>
      <c r="L152" s="10"/>
      <c r="M152" s="10"/>
      <c r="N152" s="10"/>
      <c r="O152" s="10"/>
      <c r="P152" s="10"/>
      <c r="Q152" s="4"/>
      <c r="R152" s="4"/>
      <c r="S152" s="4"/>
      <c r="T152" s="4"/>
      <c r="U152" s="4"/>
      <c r="V152" s="4"/>
      <c r="W152" s="4"/>
      <c r="X152" s="4"/>
      <c r="Y152" s="4"/>
      <c r="Z152" s="4"/>
      <c r="AA152" s="4"/>
      <c r="AB152" s="4"/>
      <c r="AC152" s="4"/>
      <c r="AD152" s="4"/>
      <c r="AE152" s="4"/>
      <c r="AF152" s="4"/>
      <c r="AG152" s="4"/>
      <c r="AH152" s="4"/>
      <c r="AI152" s="4"/>
    </row>
    <row r="153" spans="1:35" hidden="1">
      <c r="A153" s="10"/>
      <c r="B153" s="10"/>
      <c r="C153" s="10"/>
      <c r="D153" s="10"/>
      <c r="E153" s="10"/>
      <c r="F153" s="10"/>
      <c r="G153" s="17"/>
      <c r="H153" s="17"/>
      <c r="I153" s="34"/>
      <c r="J153" s="10"/>
      <c r="K153" s="10"/>
      <c r="L153" s="10"/>
      <c r="M153" s="10"/>
      <c r="N153" s="10"/>
      <c r="O153" s="10"/>
      <c r="P153" s="10"/>
      <c r="Q153" s="4"/>
      <c r="R153" s="4"/>
      <c r="S153" s="4"/>
      <c r="T153" s="4"/>
      <c r="U153" s="4"/>
      <c r="V153" s="4"/>
      <c r="W153" s="4"/>
      <c r="X153" s="4"/>
      <c r="Y153" s="4"/>
      <c r="Z153" s="4"/>
      <c r="AA153" s="4"/>
      <c r="AB153" s="4"/>
      <c r="AC153" s="4"/>
      <c r="AD153" s="4"/>
      <c r="AE153" s="4"/>
      <c r="AF153" s="4"/>
      <c r="AG153" s="4"/>
      <c r="AH153" s="4"/>
      <c r="AI153" s="4"/>
    </row>
    <row r="154" spans="1:35" hidden="1">
      <c r="A154" s="10"/>
      <c r="B154" s="10"/>
      <c r="C154" s="10"/>
      <c r="D154" s="10"/>
      <c r="E154" s="10"/>
      <c r="F154" s="10"/>
      <c r="G154" s="17"/>
      <c r="H154" s="17"/>
      <c r="I154" s="34"/>
      <c r="J154" s="10"/>
      <c r="K154" s="10"/>
      <c r="L154" s="10"/>
      <c r="M154" s="10"/>
      <c r="N154" s="10"/>
      <c r="O154" s="10"/>
      <c r="P154" s="10"/>
      <c r="Q154" s="4"/>
      <c r="R154" s="4"/>
      <c r="S154" s="4"/>
      <c r="T154" s="4"/>
      <c r="U154" s="4"/>
      <c r="V154" s="4"/>
      <c r="W154" s="4"/>
      <c r="X154" s="4"/>
      <c r="Y154" s="4"/>
      <c r="Z154" s="4"/>
      <c r="AA154" s="4"/>
      <c r="AB154" s="4"/>
      <c r="AC154" s="4"/>
      <c r="AD154" s="4"/>
      <c r="AE154" s="4"/>
      <c r="AF154" s="4"/>
      <c r="AG154" s="4"/>
      <c r="AH154" s="4"/>
      <c r="AI154" s="4"/>
    </row>
    <row r="155" spans="1:35" hidden="1">
      <c r="A155" s="10"/>
      <c r="B155" s="10"/>
      <c r="C155" s="10"/>
      <c r="D155" s="10"/>
      <c r="E155" s="10"/>
      <c r="F155" s="10"/>
      <c r="G155" s="17"/>
      <c r="H155" s="17"/>
      <c r="I155" s="34"/>
      <c r="J155" s="10"/>
      <c r="K155" s="10"/>
      <c r="L155" s="10"/>
      <c r="M155" s="10"/>
      <c r="N155" s="10"/>
      <c r="O155" s="10"/>
      <c r="P155" s="10"/>
      <c r="Q155" s="4"/>
      <c r="R155" s="4"/>
      <c r="S155" s="4"/>
      <c r="T155" s="4"/>
      <c r="U155" s="4"/>
      <c r="V155" s="4"/>
      <c r="W155" s="4"/>
      <c r="X155" s="4"/>
      <c r="Y155" s="4"/>
      <c r="Z155" s="4"/>
      <c r="AA155" s="4"/>
      <c r="AB155" s="4"/>
      <c r="AC155" s="4"/>
      <c r="AD155" s="4"/>
      <c r="AE155" s="4"/>
      <c r="AF155" s="4"/>
      <c r="AG155" s="4"/>
      <c r="AH155" s="4"/>
      <c r="AI155" s="4"/>
    </row>
    <row r="156" spans="1:35" hidden="1">
      <c r="A156" s="10"/>
      <c r="B156" s="10"/>
      <c r="C156" s="10"/>
      <c r="D156" s="10"/>
      <c r="E156" s="10"/>
      <c r="F156" s="10"/>
      <c r="G156" s="17"/>
      <c r="H156" s="17"/>
      <c r="I156" s="34"/>
      <c r="J156" s="10"/>
      <c r="K156" s="10"/>
      <c r="L156" s="10"/>
      <c r="M156" s="10"/>
      <c r="N156" s="10"/>
      <c r="O156" s="10"/>
      <c r="P156" s="10"/>
      <c r="Q156" s="4"/>
      <c r="R156" s="4"/>
      <c r="S156" s="4"/>
      <c r="T156" s="4"/>
      <c r="U156" s="4"/>
      <c r="V156" s="4"/>
      <c r="W156" s="4"/>
      <c r="X156" s="4"/>
      <c r="Y156" s="4"/>
      <c r="Z156" s="4"/>
      <c r="AA156" s="4"/>
      <c r="AB156" s="4"/>
      <c r="AC156" s="4"/>
      <c r="AD156" s="4"/>
      <c r="AE156" s="4"/>
      <c r="AF156" s="4"/>
      <c r="AG156" s="4"/>
      <c r="AH156" s="4"/>
      <c r="AI156" s="4"/>
    </row>
    <row r="157" spans="1:35" hidden="1">
      <c r="A157" s="10"/>
      <c r="B157" s="10"/>
      <c r="C157" s="10"/>
      <c r="D157" s="10"/>
      <c r="E157" s="10"/>
      <c r="F157" s="10"/>
      <c r="G157" s="17"/>
      <c r="H157" s="17"/>
      <c r="I157" s="34"/>
      <c r="J157" s="10"/>
      <c r="K157" s="10"/>
      <c r="L157" s="10"/>
      <c r="M157" s="10"/>
      <c r="N157" s="10"/>
      <c r="O157" s="10"/>
      <c r="P157" s="10"/>
      <c r="Q157" s="4"/>
      <c r="R157" s="4"/>
      <c r="S157" s="4"/>
      <c r="T157" s="4"/>
      <c r="U157" s="4"/>
      <c r="V157" s="4"/>
      <c r="W157" s="4"/>
      <c r="X157" s="4"/>
      <c r="Y157" s="4"/>
      <c r="Z157" s="4"/>
      <c r="AA157" s="4"/>
      <c r="AB157" s="4"/>
      <c r="AC157" s="4"/>
      <c r="AD157" s="4"/>
      <c r="AE157" s="4"/>
      <c r="AF157" s="4"/>
      <c r="AG157" s="4"/>
      <c r="AH157" s="4"/>
      <c r="AI157" s="4"/>
    </row>
    <row r="158" spans="1:35" hidden="1">
      <c r="A158" s="10"/>
      <c r="B158" s="10"/>
      <c r="C158" s="10"/>
      <c r="D158" s="10"/>
      <c r="E158" s="10"/>
      <c r="F158" s="10"/>
      <c r="G158" s="17"/>
      <c r="H158" s="17"/>
      <c r="I158" s="34"/>
      <c r="J158" s="10"/>
      <c r="K158" s="10"/>
      <c r="L158" s="10"/>
      <c r="M158" s="10"/>
      <c r="N158" s="10"/>
      <c r="O158" s="10"/>
      <c r="P158" s="10"/>
      <c r="Q158" s="4"/>
      <c r="R158" s="4"/>
      <c r="S158" s="4"/>
      <c r="T158" s="4"/>
      <c r="U158" s="4"/>
      <c r="V158" s="4"/>
      <c r="W158" s="4"/>
      <c r="X158" s="4"/>
      <c r="Y158" s="4"/>
      <c r="Z158" s="4"/>
      <c r="AA158" s="4"/>
      <c r="AB158" s="4"/>
      <c r="AC158" s="4"/>
      <c r="AD158" s="4"/>
      <c r="AE158" s="4"/>
      <c r="AF158" s="4"/>
      <c r="AG158" s="4"/>
      <c r="AH158" s="4"/>
      <c r="AI158" s="4"/>
    </row>
    <row r="159" spans="1:35" hidden="1">
      <c r="A159" s="10"/>
      <c r="B159" s="10"/>
      <c r="C159" s="10"/>
      <c r="D159" s="10"/>
      <c r="E159" s="10"/>
      <c r="F159" s="10"/>
      <c r="G159" s="17"/>
      <c r="H159" s="17"/>
      <c r="I159" s="34"/>
      <c r="J159" s="10"/>
      <c r="K159" s="10"/>
      <c r="L159" s="10"/>
      <c r="M159" s="10"/>
      <c r="N159" s="10"/>
      <c r="O159" s="10"/>
      <c r="P159" s="10"/>
      <c r="Q159" s="4"/>
      <c r="R159" s="4"/>
      <c r="S159" s="4"/>
      <c r="T159" s="4"/>
      <c r="U159" s="4"/>
      <c r="V159" s="4"/>
      <c r="W159" s="4"/>
      <c r="X159" s="4"/>
      <c r="Y159" s="4"/>
      <c r="Z159" s="4"/>
      <c r="AA159" s="4"/>
      <c r="AB159" s="4"/>
      <c r="AC159" s="4"/>
      <c r="AD159" s="4"/>
      <c r="AE159" s="4"/>
      <c r="AF159" s="4"/>
      <c r="AG159" s="4"/>
      <c r="AH159" s="4"/>
      <c r="AI159" s="4"/>
    </row>
    <row r="160" spans="1:35" hidden="1">
      <c r="A160" s="10"/>
      <c r="B160" s="10"/>
      <c r="C160" s="10"/>
      <c r="D160" s="10"/>
      <c r="E160" s="10"/>
      <c r="F160" s="10"/>
      <c r="G160" s="17"/>
      <c r="H160" s="17"/>
      <c r="I160" s="34"/>
      <c r="J160" s="10"/>
      <c r="K160" s="10"/>
      <c r="L160" s="10"/>
      <c r="M160" s="10"/>
      <c r="N160" s="10"/>
      <c r="O160" s="10"/>
      <c r="P160" s="10"/>
      <c r="Q160" s="4"/>
      <c r="R160" s="4"/>
      <c r="S160" s="4"/>
      <c r="T160" s="4"/>
      <c r="U160" s="4"/>
      <c r="V160" s="4"/>
      <c r="W160" s="4"/>
      <c r="X160" s="4"/>
      <c r="Y160" s="4"/>
      <c r="Z160" s="4"/>
      <c r="AA160" s="4"/>
      <c r="AB160" s="4"/>
      <c r="AC160" s="4"/>
      <c r="AD160" s="4"/>
      <c r="AE160" s="4"/>
      <c r="AF160" s="4"/>
      <c r="AG160" s="4"/>
      <c r="AH160" s="4"/>
      <c r="AI160" s="4"/>
    </row>
    <row r="161" spans="1:35" hidden="1">
      <c r="A161" s="10"/>
      <c r="B161" s="10"/>
      <c r="C161" s="10"/>
      <c r="D161" s="10"/>
      <c r="E161" s="10"/>
      <c r="F161" s="10"/>
      <c r="G161" s="17"/>
      <c r="H161" s="17"/>
      <c r="I161" s="34"/>
      <c r="J161" s="10"/>
      <c r="K161" s="10"/>
      <c r="L161" s="10"/>
      <c r="M161" s="10"/>
      <c r="N161" s="10"/>
      <c r="O161" s="10"/>
      <c r="P161" s="10"/>
      <c r="Q161" s="4"/>
      <c r="R161" s="4"/>
      <c r="S161" s="4"/>
      <c r="T161" s="4"/>
      <c r="U161" s="4"/>
      <c r="V161" s="4"/>
      <c r="W161" s="4"/>
      <c r="X161" s="4"/>
      <c r="Y161" s="4"/>
      <c r="Z161" s="4"/>
      <c r="AA161" s="4"/>
      <c r="AB161" s="4"/>
      <c r="AC161" s="4"/>
      <c r="AD161" s="4"/>
      <c r="AE161" s="4"/>
      <c r="AF161" s="4"/>
      <c r="AG161" s="4"/>
      <c r="AH161" s="4"/>
      <c r="AI161" s="4"/>
    </row>
    <row r="162" spans="1:35" hidden="1">
      <c r="A162" s="10"/>
      <c r="B162" s="10"/>
      <c r="C162" s="10"/>
      <c r="D162" s="10"/>
      <c r="E162" s="10"/>
      <c r="F162" s="10"/>
      <c r="G162" s="17"/>
      <c r="H162" s="17"/>
      <c r="I162" s="34"/>
      <c r="J162" s="10"/>
      <c r="K162" s="10"/>
      <c r="L162" s="10"/>
      <c r="M162" s="10"/>
      <c r="N162" s="10"/>
      <c r="O162" s="10"/>
      <c r="P162" s="10"/>
      <c r="Q162" s="4"/>
      <c r="R162" s="4"/>
      <c r="S162" s="4"/>
      <c r="T162" s="4"/>
      <c r="U162" s="4"/>
      <c r="V162" s="4"/>
      <c r="W162" s="4"/>
      <c r="X162" s="4"/>
      <c r="Y162" s="4"/>
      <c r="Z162" s="4"/>
      <c r="AA162" s="4"/>
      <c r="AB162" s="4"/>
      <c r="AC162" s="4"/>
      <c r="AD162" s="4"/>
      <c r="AE162" s="4"/>
      <c r="AF162" s="4"/>
      <c r="AG162" s="4"/>
      <c r="AH162" s="4"/>
      <c r="AI162" s="4"/>
    </row>
    <row r="163" spans="1:35" hidden="1">
      <c r="A163" s="10"/>
      <c r="B163" s="10"/>
      <c r="C163" s="10"/>
      <c r="D163" s="10"/>
      <c r="E163" s="10"/>
      <c r="F163" s="10"/>
      <c r="G163" s="17"/>
      <c r="H163" s="17"/>
      <c r="I163" s="34"/>
      <c r="J163" s="10"/>
      <c r="K163" s="10"/>
      <c r="L163" s="10"/>
      <c r="M163" s="10"/>
      <c r="N163" s="10"/>
      <c r="O163" s="10"/>
      <c r="P163" s="10"/>
      <c r="Q163" s="4"/>
      <c r="R163" s="4"/>
      <c r="S163" s="4"/>
      <c r="T163" s="4"/>
      <c r="U163" s="4"/>
      <c r="V163" s="4"/>
      <c r="W163" s="4"/>
      <c r="X163" s="4"/>
      <c r="Y163" s="4"/>
      <c r="Z163" s="4"/>
      <c r="AA163" s="4"/>
      <c r="AB163" s="4"/>
      <c r="AC163" s="4"/>
      <c r="AD163" s="4"/>
      <c r="AE163" s="4"/>
      <c r="AF163" s="4"/>
      <c r="AG163" s="4"/>
      <c r="AH163" s="4"/>
      <c r="AI163" s="4"/>
    </row>
    <row r="164" spans="1:35" hidden="1">
      <c r="A164" s="10"/>
      <c r="B164" s="10"/>
      <c r="C164" s="10"/>
      <c r="D164" s="10"/>
      <c r="E164" s="10"/>
      <c r="F164" s="10"/>
      <c r="G164" s="17"/>
      <c r="H164" s="17"/>
      <c r="I164" s="34"/>
      <c r="J164" s="10"/>
      <c r="K164" s="10"/>
      <c r="L164" s="10"/>
      <c r="M164" s="10"/>
      <c r="N164" s="10"/>
      <c r="O164" s="10"/>
      <c r="P164" s="10"/>
      <c r="Q164" s="4"/>
      <c r="R164" s="4"/>
      <c r="S164" s="4"/>
      <c r="T164" s="4"/>
      <c r="U164" s="4"/>
      <c r="V164" s="4"/>
      <c r="W164" s="4"/>
      <c r="X164" s="4"/>
      <c r="Y164" s="4"/>
      <c r="Z164" s="4"/>
      <c r="AA164" s="4"/>
      <c r="AB164" s="4"/>
      <c r="AC164" s="4"/>
      <c r="AD164" s="4"/>
      <c r="AE164" s="4"/>
      <c r="AF164" s="4"/>
      <c r="AG164" s="4"/>
      <c r="AH164" s="4"/>
      <c r="AI164" s="4"/>
    </row>
    <row r="165" spans="1:35" hidden="1">
      <c r="A165" s="10"/>
      <c r="B165" s="10"/>
      <c r="C165" s="10"/>
      <c r="D165" s="10"/>
      <c r="E165" s="10"/>
      <c r="F165" s="10"/>
      <c r="G165" s="17"/>
      <c r="H165" s="17"/>
      <c r="I165" s="34"/>
      <c r="J165" s="10"/>
      <c r="K165" s="10"/>
      <c r="L165" s="10"/>
      <c r="M165" s="10"/>
      <c r="N165" s="10"/>
      <c r="O165" s="10"/>
      <c r="P165" s="10"/>
      <c r="Q165" s="4"/>
      <c r="R165" s="4"/>
      <c r="S165" s="4"/>
      <c r="T165" s="4"/>
      <c r="U165" s="4"/>
      <c r="V165" s="4"/>
      <c r="W165" s="4"/>
      <c r="X165" s="4"/>
      <c r="Y165" s="4"/>
      <c r="Z165" s="4"/>
      <c r="AA165" s="4"/>
      <c r="AB165" s="4"/>
      <c r="AC165" s="4"/>
      <c r="AD165" s="4"/>
      <c r="AE165" s="4"/>
      <c r="AF165" s="4"/>
      <c r="AG165" s="4"/>
      <c r="AH165" s="4"/>
      <c r="AI165" s="4"/>
    </row>
    <row r="166" spans="1:35" hidden="1">
      <c r="A166" s="10"/>
      <c r="B166" s="10"/>
      <c r="C166" s="10"/>
      <c r="D166" s="10"/>
      <c r="E166" s="10"/>
      <c r="F166" s="10"/>
      <c r="G166" s="17"/>
      <c r="H166" s="17"/>
      <c r="I166" s="34"/>
      <c r="J166" s="10"/>
      <c r="K166" s="10"/>
      <c r="L166" s="10"/>
      <c r="M166" s="10"/>
      <c r="N166" s="10"/>
      <c r="O166" s="10"/>
      <c r="P166" s="10"/>
      <c r="Q166" s="4"/>
      <c r="R166" s="4"/>
      <c r="S166" s="4"/>
      <c r="T166" s="4"/>
      <c r="U166" s="4"/>
      <c r="V166" s="4"/>
      <c r="W166" s="4"/>
      <c r="X166" s="4"/>
      <c r="Y166" s="4"/>
      <c r="Z166" s="4"/>
      <c r="AA166" s="4"/>
      <c r="AB166" s="4"/>
      <c r="AC166" s="4"/>
      <c r="AD166" s="4"/>
      <c r="AE166" s="4"/>
      <c r="AF166" s="4"/>
      <c r="AG166" s="4"/>
      <c r="AH166" s="4"/>
      <c r="AI166" s="4"/>
    </row>
    <row r="167" spans="1:35" hidden="1">
      <c r="A167" s="10"/>
      <c r="B167" s="10"/>
      <c r="C167" s="10"/>
      <c r="D167" s="10"/>
      <c r="E167" s="10"/>
      <c r="F167" s="10"/>
      <c r="G167" s="17"/>
      <c r="H167" s="17"/>
      <c r="I167" s="34"/>
      <c r="J167" s="10"/>
      <c r="K167" s="10"/>
      <c r="L167" s="10"/>
      <c r="M167" s="10"/>
      <c r="N167" s="10"/>
      <c r="O167" s="10"/>
      <c r="P167" s="10"/>
      <c r="Q167" s="4"/>
      <c r="R167" s="4"/>
      <c r="S167" s="4"/>
      <c r="T167" s="4"/>
      <c r="U167" s="4"/>
      <c r="V167" s="4"/>
      <c r="W167" s="4"/>
      <c r="X167" s="4"/>
      <c r="Y167" s="4"/>
      <c r="Z167" s="4"/>
      <c r="AA167" s="4"/>
      <c r="AB167" s="4"/>
      <c r="AC167" s="4"/>
      <c r="AD167" s="4"/>
      <c r="AE167" s="4"/>
      <c r="AF167" s="4"/>
      <c r="AG167" s="4"/>
      <c r="AH167" s="4"/>
      <c r="AI167" s="4"/>
    </row>
    <row r="168" spans="1:35" hidden="1">
      <c r="A168" s="10"/>
      <c r="B168" s="10"/>
      <c r="C168" s="10"/>
      <c r="D168" s="10"/>
      <c r="E168" s="10"/>
      <c r="F168" s="10"/>
      <c r="G168" s="17"/>
      <c r="H168" s="17"/>
      <c r="I168" s="34"/>
      <c r="J168" s="10"/>
      <c r="K168" s="10"/>
      <c r="L168" s="10"/>
      <c r="M168" s="10"/>
      <c r="N168" s="10"/>
      <c r="O168" s="10"/>
      <c r="P168" s="10"/>
      <c r="Q168" s="4"/>
      <c r="R168" s="4"/>
      <c r="S168" s="4"/>
      <c r="T168" s="4"/>
      <c r="U168" s="4"/>
      <c r="V168" s="4"/>
      <c r="W168" s="4"/>
      <c r="X168" s="4"/>
      <c r="Y168" s="4"/>
      <c r="Z168" s="4"/>
      <c r="AA168" s="4"/>
      <c r="AB168" s="4"/>
      <c r="AC168" s="4"/>
      <c r="AD168" s="4"/>
      <c r="AE168" s="4"/>
      <c r="AF168" s="4"/>
      <c r="AG168" s="4"/>
      <c r="AH168" s="4"/>
      <c r="AI168" s="4"/>
    </row>
    <row r="169" spans="1:35" hidden="1">
      <c r="A169" s="10"/>
      <c r="B169" s="10"/>
      <c r="C169" s="10"/>
      <c r="D169" s="10"/>
      <c r="E169" s="10"/>
      <c r="F169" s="10"/>
      <c r="G169" s="17"/>
      <c r="H169" s="17"/>
      <c r="I169" s="34"/>
      <c r="J169" s="10"/>
      <c r="K169" s="10"/>
      <c r="L169" s="10"/>
      <c r="M169" s="10"/>
      <c r="N169" s="10"/>
      <c r="O169" s="10"/>
      <c r="P169" s="10"/>
      <c r="Q169" s="4"/>
      <c r="R169" s="4"/>
      <c r="S169" s="4"/>
      <c r="T169" s="4"/>
      <c r="U169" s="4"/>
      <c r="V169" s="4"/>
      <c r="W169" s="4"/>
      <c r="X169" s="4"/>
      <c r="Y169" s="4"/>
      <c r="Z169" s="4"/>
      <c r="AA169" s="4"/>
      <c r="AB169" s="4"/>
      <c r="AC169" s="4"/>
      <c r="AD169" s="4"/>
      <c r="AE169" s="4"/>
      <c r="AF169" s="4"/>
      <c r="AG169" s="4"/>
      <c r="AH169" s="4"/>
      <c r="AI169" s="4"/>
    </row>
    <row r="170" spans="1:35" hidden="1">
      <c r="A170" s="10"/>
      <c r="B170" s="10"/>
      <c r="C170" s="10"/>
      <c r="D170" s="10"/>
      <c r="E170" s="10"/>
      <c r="F170" s="10"/>
      <c r="G170" s="17"/>
      <c r="H170" s="17"/>
      <c r="I170" s="34"/>
      <c r="J170" s="10"/>
      <c r="K170" s="10"/>
      <c r="L170" s="10"/>
      <c r="M170" s="10"/>
      <c r="N170" s="10"/>
      <c r="O170" s="10"/>
      <c r="P170" s="10"/>
      <c r="Q170" s="4"/>
      <c r="R170" s="4"/>
      <c r="S170" s="4"/>
      <c r="T170" s="4"/>
      <c r="U170" s="4"/>
      <c r="V170" s="4"/>
      <c r="W170" s="4"/>
      <c r="X170" s="4"/>
      <c r="Y170" s="4"/>
      <c r="Z170" s="4"/>
      <c r="AA170" s="4"/>
      <c r="AB170" s="4"/>
      <c r="AC170" s="4"/>
      <c r="AD170" s="4"/>
      <c r="AE170" s="4"/>
      <c r="AF170" s="4"/>
      <c r="AG170" s="4"/>
      <c r="AH170" s="4"/>
      <c r="AI170" s="4"/>
    </row>
    <row r="171" spans="1:35" ht="15" hidden="1">
      <c r="A171" s="10"/>
      <c r="B171" s="10"/>
      <c r="C171" s="10"/>
      <c r="D171" s="10"/>
      <c r="E171" s="10"/>
      <c r="F171" s="10"/>
      <c r="G171" s="17"/>
      <c r="H171" s="17"/>
      <c r="I171" s="34"/>
      <c r="J171" s="10"/>
      <c r="K171" s="10"/>
      <c r="L171" s="10"/>
      <c r="M171" s="10"/>
      <c r="N171" s="10"/>
      <c r="O171" s="10"/>
      <c r="P171" s="36"/>
      <c r="Q171" s="36"/>
      <c r="R171" s="36"/>
      <c r="S171" s="36"/>
      <c r="T171" s="4"/>
      <c r="U171" s="4"/>
      <c r="V171" s="4"/>
      <c r="W171" s="4"/>
      <c r="X171" s="4"/>
      <c r="Y171" s="4"/>
      <c r="Z171" s="4"/>
      <c r="AA171" s="4"/>
      <c r="AB171" s="4"/>
      <c r="AC171" s="4"/>
      <c r="AD171" s="4"/>
      <c r="AE171" s="4"/>
      <c r="AF171" s="4"/>
      <c r="AG171" s="4"/>
      <c r="AH171" s="4"/>
      <c r="AI171" s="4"/>
    </row>
    <row r="172" spans="1:35" ht="15" hidden="1">
      <c r="A172" s="10"/>
      <c r="B172" s="10"/>
      <c r="C172" s="10"/>
      <c r="D172" s="10"/>
      <c r="E172" s="10"/>
      <c r="F172" s="10"/>
      <c r="G172" s="17"/>
      <c r="H172" s="17"/>
      <c r="I172" s="34"/>
      <c r="J172" s="10"/>
      <c r="K172" s="10"/>
      <c r="L172" s="10"/>
      <c r="M172" s="10"/>
      <c r="N172" s="10"/>
      <c r="O172" s="10"/>
      <c r="P172" s="36"/>
      <c r="Q172" s="36"/>
      <c r="R172" s="36"/>
      <c r="S172" s="36"/>
      <c r="T172" s="4"/>
      <c r="U172" s="4"/>
      <c r="V172" s="4"/>
      <c r="W172" s="4"/>
      <c r="X172" s="4"/>
      <c r="Y172" s="4"/>
      <c r="Z172" s="4"/>
      <c r="AA172" s="4"/>
      <c r="AB172" s="4"/>
      <c r="AC172" s="4"/>
      <c r="AD172" s="4"/>
      <c r="AE172" s="4"/>
      <c r="AF172" s="4"/>
      <c r="AG172" s="4"/>
      <c r="AH172" s="4"/>
      <c r="AI172" s="4"/>
    </row>
    <row r="173" spans="1:35" ht="15" hidden="1">
      <c r="A173" s="10"/>
      <c r="B173" s="10"/>
      <c r="C173" s="10"/>
      <c r="D173" s="10"/>
      <c r="E173" s="10"/>
      <c r="F173" s="10"/>
      <c r="G173" s="17"/>
      <c r="H173" s="17"/>
      <c r="I173" s="34"/>
      <c r="J173" s="10"/>
      <c r="K173" s="10"/>
      <c r="L173" s="10"/>
      <c r="M173" s="10"/>
      <c r="N173" s="10"/>
      <c r="O173" s="10"/>
      <c r="P173" s="36"/>
      <c r="Q173" s="36"/>
      <c r="R173" s="36"/>
      <c r="S173" s="36"/>
      <c r="T173" s="4"/>
      <c r="U173" s="4"/>
      <c r="V173" s="4"/>
      <c r="W173" s="4"/>
      <c r="X173" s="4"/>
      <c r="Y173" s="4"/>
      <c r="Z173" s="4"/>
      <c r="AA173" s="4"/>
      <c r="AB173" s="4"/>
      <c r="AC173" s="4"/>
      <c r="AD173" s="4"/>
      <c r="AE173" s="4"/>
      <c r="AF173" s="4"/>
      <c r="AG173" s="4"/>
      <c r="AH173" s="4"/>
      <c r="AI173" s="4"/>
    </row>
    <row r="174" spans="1:35" ht="15" hidden="1">
      <c r="A174" s="10"/>
      <c r="B174" s="10"/>
      <c r="C174" s="10"/>
      <c r="D174" s="10"/>
      <c r="E174" s="10"/>
      <c r="F174" s="10"/>
      <c r="G174" s="17"/>
      <c r="H174" s="17"/>
      <c r="I174" s="34"/>
      <c r="J174" s="10"/>
      <c r="K174" s="10"/>
      <c r="L174" s="10"/>
      <c r="M174" s="10"/>
      <c r="N174" s="10"/>
      <c r="O174" s="10"/>
      <c r="P174" s="36"/>
      <c r="Q174" s="36"/>
      <c r="R174" s="36"/>
      <c r="S174" s="36"/>
      <c r="T174" s="4"/>
      <c r="U174" s="4"/>
      <c r="V174" s="4"/>
      <c r="W174" s="4"/>
      <c r="X174" s="4"/>
      <c r="Y174" s="4"/>
      <c r="Z174" s="4"/>
      <c r="AA174" s="4"/>
      <c r="AB174" s="4"/>
      <c r="AC174" s="4"/>
      <c r="AD174" s="4"/>
      <c r="AE174" s="4"/>
      <c r="AF174" s="4"/>
      <c r="AG174" s="4"/>
      <c r="AH174" s="4"/>
      <c r="AI174" s="4"/>
    </row>
    <row r="175" spans="1:35" ht="15" hidden="1">
      <c r="A175" s="10"/>
      <c r="B175" s="10"/>
      <c r="C175" s="10"/>
      <c r="D175" s="10"/>
      <c r="E175" s="10"/>
      <c r="F175" s="10"/>
      <c r="G175" s="17"/>
      <c r="H175" s="17"/>
      <c r="I175" s="34"/>
      <c r="J175" s="10"/>
      <c r="K175" s="10"/>
      <c r="L175" s="36"/>
      <c r="M175" s="36"/>
      <c r="N175" s="36"/>
      <c r="O175" s="36"/>
      <c r="P175" s="36"/>
      <c r="Q175" s="36"/>
      <c r="R175" s="36"/>
      <c r="S175" s="36"/>
      <c r="T175" s="36"/>
      <c r="U175" s="36"/>
      <c r="V175" s="4"/>
      <c r="W175" s="4"/>
      <c r="X175" s="4"/>
      <c r="Y175" s="4"/>
      <c r="Z175" s="4"/>
      <c r="AA175" s="4"/>
      <c r="AB175" s="4"/>
      <c r="AC175" s="4"/>
      <c r="AD175" s="4"/>
      <c r="AE175" s="4"/>
      <c r="AF175" s="4"/>
      <c r="AG175" s="4"/>
      <c r="AH175" s="4"/>
      <c r="AI175" s="4"/>
    </row>
    <row r="176" spans="1:35" ht="15" hidden="1">
      <c r="A176" s="10"/>
      <c r="B176" s="10"/>
      <c r="C176" s="10"/>
      <c r="D176" s="10"/>
      <c r="E176" s="10"/>
      <c r="F176" s="10"/>
      <c r="G176" s="17"/>
      <c r="H176" s="10"/>
      <c r="I176" s="34"/>
      <c r="J176" s="10"/>
      <c r="K176" s="10"/>
      <c r="L176" s="36"/>
      <c r="M176" s="36"/>
      <c r="N176" s="36"/>
      <c r="O176" s="36"/>
      <c r="P176" s="10"/>
      <c r="Q176" s="4"/>
      <c r="R176" s="4"/>
      <c r="S176" s="4"/>
      <c r="T176" s="36"/>
      <c r="U176" s="36"/>
      <c r="V176" s="4"/>
      <c r="W176" s="4"/>
      <c r="X176" s="4"/>
      <c r="Y176" s="4"/>
      <c r="Z176" s="4"/>
      <c r="AA176" s="4"/>
      <c r="AB176" s="4"/>
      <c r="AC176" s="4"/>
      <c r="AD176" s="4"/>
      <c r="AE176" s="4"/>
      <c r="AF176" s="4"/>
      <c r="AG176" s="4"/>
      <c r="AH176" s="4"/>
      <c r="AI176" s="4"/>
    </row>
    <row r="177" spans="1:35" ht="15" hidden="1">
      <c r="A177" s="10"/>
      <c r="B177" s="10"/>
      <c r="C177" s="10"/>
      <c r="D177" s="10"/>
      <c r="E177" s="10"/>
      <c r="F177" s="10"/>
      <c r="G177" s="17"/>
      <c r="H177" s="10"/>
      <c r="I177" s="10"/>
      <c r="J177" s="10"/>
      <c r="K177" s="10"/>
      <c r="L177" s="36"/>
      <c r="M177" s="36"/>
      <c r="N177" s="36"/>
      <c r="O177" s="36"/>
      <c r="P177" s="10"/>
      <c r="Q177" s="4"/>
      <c r="R177" s="4"/>
      <c r="S177" s="4"/>
      <c r="T177" s="36"/>
      <c r="U177" s="36"/>
      <c r="V177" s="4"/>
      <c r="W177" s="4"/>
      <c r="X177" s="4"/>
      <c r="Y177" s="4"/>
      <c r="Z177" s="4"/>
      <c r="AA177" s="4"/>
      <c r="AB177" s="4"/>
      <c r="AC177" s="4"/>
      <c r="AD177" s="4"/>
      <c r="AE177" s="4"/>
      <c r="AF177" s="4"/>
      <c r="AG177" s="4"/>
      <c r="AH177" s="4"/>
      <c r="AI177" s="4"/>
    </row>
    <row r="178" spans="1:35" ht="15" hidden="1">
      <c r="A178" s="10"/>
      <c r="B178" s="10"/>
      <c r="C178" s="10"/>
      <c r="D178" s="10"/>
      <c r="E178" s="10"/>
      <c r="F178" s="10"/>
      <c r="G178" s="17"/>
      <c r="H178" s="10"/>
      <c r="I178" s="10"/>
      <c r="J178" s="10"/>
      <c r="K178" s="10"/>
      <c r="L178" s="36"/>
      <c r="M178" s="36"/>
      <c r="N178" s="36"/>
      <c r="O178" s="36"/>
      <c r="P178" s="10"/>
      <c r="Q178" s="4"/>
      <c r="R178" s="4"/>
      <c r="S178" s="4"/>
      <c r="T178" s="36"/>
      <c r="U178" s="36"/>
      <c r="V178" s="4"/>
      <c r="W178" s="4"/>
      <c r="X178" s="4"/>
      <c r="Y178" s="4"/>
      <c r="Z178" s="4"/>
      <c r="AA178" s="4"/>
      <c r="AB178" s="4"/>
      <c r="AC178" s="4"/>
      <c r="AD178" s="4"/>
      <c r="AE178" s="4"/>
      <c r="AF178" s="4"/>
      <c r="AG178" s="4"/>
      <c r="AH178" s="4"/>
      <c r="AI178" s="4"/>
    </row>
    <row r="179" spans="1:35" ht="15" hidden="1">
      <c r="A179" s="10"/>
      <c r="B179" s="10"/>
      <c r="C179" s="10"/>
      <c r="D179" s="10"/>
      <c r="E179" s="10"/>
      <c r="F179" s="10"/>
      <c r="G179" s="17"/>
      <c r="H179" s="10"/>
      <c r="I179" s="10"/>
      <c r="J179" s="10"/>
      <c r="K179" s="10"/>
      <c r="L179" s="36"/>
      <c r="M179" s="36"/>
      <c r="N179" s="36"/>
      <c r="O179" s="36"/>
      <c r="P179" s="10"/>
      <c r="Q179" s="4"/>
      <c r="R179" s="4"/>
      <c r="S179" s="4"/>
      <c r="T179" s="36"/>
      <c r="U179" s="36"/>
      <c r="V179" s="4"/>
      <c r="W179" s="4"/>
      <c r="X179" s="4"/>
      <c r="Y179" s="4"/>
      <c r="Z179" s="4"/>
      <c r="AA179" s="4"/>
      <c r="AB179" s="4"/>
      <c r="AC179" s="4"/>
      <c r="AD179" s="4"/>
      <c r="AE179" s="4"/>
      <c r="AF179" s="4"/>
      <c r="AG179" s="4"/>
      <c r="AH179" s="4"/>
      <c r="AI179" s="4"/>
    </row>
    <row r="180" spans="1:35" hidden="1">
      <c r="A180" s="10"/>
      <c r="B180" s="10"/>
      <c r="C180" s="10"/>
      <c r="D180" s="10"/>
      <c r="E180" s="10"/>
      <c r="F180" s="10"/>
      <c r="G180" s="17"/>
      <c r="H180" s="10"/>
      <c r="I180" s="10"/>
      <c r="J180" s="10"/>
      <c r="K180" s="10"/>
      <c r="L180" s="10"/>
      <c r="M180" s="10"/>
      <c r="N180" s="10"/>
      <c r="O180" s="10"/>
      <c r="P180" s="10"/>
      <c r="Q180" s="4"/>
      <c r="R180" s="4"/>
      <c r="S180" s="4"/>
      <c r="T180" s="4"/>
      <c r="U180" s="4"/>
      <c r="V180" s="4"/>
      <c r="W180" s="4"/>
      <c r="X180" s="4"/>
      <c r="Y180" s="4"/>
      <c r="Z180" s="4"/>
      <c r="AA180" s="4"/>
      <c r="AB180" s="4"/>
      <c r="AC180" s="4"/>
      <c r="AD180" s="4"/>
      <c r="AE180" s="4"/>
      <c r="AF180" s="4"/>
      <c r="AG180" s="4"/>
      <c r="AH180" s="4"/>
      <c r="AI180" s="4"/>
    </row>
    <row r="181" spans="1:35" hidden="1">
      <c r="A181" s="10"/>
      <c r="B181" s="10"/>
      <c r="C181" s="10"/>
      <c r="D181" s="10"/>
      <c r="E181" s="10"/>
      <c r="F181" s="10"/>
      <c r="G181" s="17"/>
      <c r="H181" s="10"/>
      <c r="I181" s="10"/>
      <c r="J181" s="10"/>
      <c r="K181" s="10"/>
      <c r="L181" s="10"/>
      <c r="M181" s="10"/>
      <c r="N181" s="10"/>
      <c r="O181" s="10"/>
      <c r="P181" s="10"/>
      <c r="Q181" s="4"/>
      <c r="R181" s="4"/>
      <c r="S181" s="4"/>
      <c r="T181" s="4"/>
      <c r="U181" s="4"/>
      <c r="V181" s="4"/>
      <c r="W181" s="4"/>
      <c r="X181" s="4"/>
      <c r="Y181" s="4"/>
      <c r="Z181" s="4"/>
      <c r="AA181" s="4"/>
      <c r="AB181" s="4"/>
      <c r="AC181" s="4"/>
      <c r="AD181" s="4"/>
      <c r="AE181" s="4"/>
      <c r="AF181" s="4"/>
      <c r="AG181" s="4"/>
      <c r="AH181" s="4"/>
      <c r="AI181" s="4"/>
    </row>
    <row r="182" spans="1:35" hidden="1">
      <c r="A182" s="10"/>
      <c r="B182" s="10"/>
      <c r="C182" s="10"/>
      <c r="D182" s="10"/>
      <c r="E182" s="10"/>
      <c r="F182" s="10"/>
      <c r="G182" s="17"/>
      <c r="H182" s="10"/>
      <c r="I182" s="10"/>
      <c r="J182" s="10"/>
      <c r="K182" s="10"/>
      <c r="L182" s="10"/>
      <c r="M182" s="10"/>
      <c r="N182" s="10"/>
      <c r="O182" s="10"/>
      <c r="P182" s="10"/>
      <c r="Q182" s="4"/>
      <c r="R182" s="4"/>
      <c r="S182" s="4"/>
      <c r="T182" s="4"/>
      <c r="U182" s="4"/>
      <c r="V182" s="4"/>
      <c r="W182" s="4"/>
      <c r="X182" s="4"/>
      <c r="Y182" s="4"/>
      <c r="Z182" s="4"/>
      <c r="AA182" s="4"/>
      <c r="AB182" s="4"/>
      <c r="AC182" s="4"/>
      <c r="AD182" s="4"/>
      <c r="AE182" s="4"/>
      <c r="AF182" s="4"/>
    </row>
    <row r="183" spans="1:35" hidden="1">
      <c r="A183" s="10"/>
      <c r="B183" s="10"/>
      <c r="C183" s="10"/>
      <c r="D183" s="10"/>
      <c r="E183" s="10"/>
      <c r="F183" s="10"/>
      <c r="G183" s="17"/>
      <c r="H183" s="10"/>
      <c r="I183" s="10"/>
      <c r="J183" s="10"/>
      <c r="K183" s="10"/>
      <c r="L183" s="10"/>
      <c r="M183" s="10"/>
      <c r="N183" s="10"/>
      <c r="O183" s="10"/>
      <c r="P183" s="10"/>
      <c r="Q183" s="4"/>
      <c r="R183" s="4"/>
      <c r="S183" s="4"/>
      <c r="T183" s="4"/>
      <c r="U183" s="4"/>
      <c r="V183" s="4"/>
      <c r="W183" s="4"/>
      <c r="X183" s="4"/>
      <c r="Y183" s="4"/>
      <c r="Z183" s="4"/>
      <c r="AA183" s="4"/>
      <c r="AB183" s="4"/>
      <c r="AC183" s="4"/>
      <c r="AD183" s="4"/>
      <c r="AE183" s="4"/>
      <c r="AF183" s="4"/>
    </row>
    <row r="184" spans="1:35" hidden="1">
      <c r="A184" s="10"/>
      <c r="B184" s="10"/>
      <c r="C184" s="10"/>
      <c r="D184" s="10"/>
      <c r="E184" s="10"/>
      <c r="F184" s="10"/>
      <c r="G184" s="17"/>
      <c r="H184" s="10"/>
      <c r="I184" s="10"/>
      <c r="J184" s="10"/>
      <c r="K184" s="10"/>
      <c r="L184" s="10"/>
      <c r="M184" s="10"/>
      <c r="N184" s="10"/>
      <c r="O184" s="10"/>
      <c r="P184" s="10"/>
      <c r="Q184" s="4"/>
      <c r="R184" s="4"/>
      <c r="S184" s="4"/>
      <c r="T184" s="4"/>
      <c r="U184" s="4"/>
      <c r="V184" s="4"/>
      <c r="W184" s="4"/>
      <c r="X184" s="4"/>
      <c r="Y184" s="4"/>
      <c r="Z184" s="4"/>
      <c r="AA184" s="4"/>
      <c r="AB184" s="4"/>
      <c r="AC184" s="4"/>
      <c r="AD184" s="4"/>
      <c r="AE184" s="4"/>
      <c r="AF184" s="4"/>
    </row>
    <row r="185" spans="1:35" hidden="1">
      <c r="A185" s="10"/>
      <c r="B185" s="10"/>
      <c r="C185" s="10"/>
      <c r="D185" s="10"/>
      <c r="E185" s="10"/>
      <c r="F185" s="10"/>
      <c r="G185" s="75"/>
      <c r="H185" s="75"/>
      <c r="I185" s="75"/>
      <c r="J185" s="75"/>
      <c r="K185" s="75"/>
      <c r="L185" s="75"/>
      <c r="M185" s="75"/>
      <c r="N185" s="75"/>
      <c r="O185" s="75"/>
      <c r="P185" s="75"/>
      <c r="Q185" s="75"/>
      <c r="R185" s="75"/>
      <c r="S185" s="75"/>
      <c r="T185" s="75"/>
      <c r="U185" s="75"/>
      <c r="V185" s="75"/>
      <c r="W185" s="4"/>
      <c r="X185" s="4"/>
      <c r="Y185" s="4"/>
      <c r="Z185" s="4"/>
      <c r="AA185" s="4"/>
      <c r="AB185" s="4"/>
      <c r="AC185" s="4"/>
      <c r="AD185" s="4"/>
      <c r="AE185" s="4"/>
      <c r="AF185" s="4"/>
    </row>
    <row r="186" spans="1:35" hidden="1">
      <c r="A186" s="4"/>
      <c r="B186" s="10"/>
      <c r="C186" s="10"/>
      <c r="D186" s="10"/>
      <c r="E186" s="10"/>
      <c r="F186" s="10"/>
      <c r="G186" s="75"/>
      <c r="H186" s="75"/>
      <c r="I186" s="75"/>
      <c r="J186" s="75"/>
      <c r="K186" s="75"/>
      <c r="L186" s="75"/>
      <c r="M186" s="75"/>
      <c r="N186" s="75"/>
      <c r="O186" s="75"/>
      <c r="P186" s="75"/>
      <c r="Q186" s="75"/>
      <c r="R186" s="75"/>
      <c r="S186" s="75"/>
      <c r="T186" s="75"/>
      <c r="U186" s="75"/>
      <c r="V186" s="75"/>
      <c r="W186" s="4"/>
      <c r="X186" s="4"/>
      <c r="Y186" s="4"/>
      <c r="Z186" s="4"/>
      <c r="AA186" s="4"/>
      <c r="AB186" s="4"/>
      <c r="AC186" s="4"/>
      <c r="AD186" s="4"/>
      <c r="AE186" s="4"/>
      <c r="AF186" s="4"/>
    </row>
    <row r="187" spans="1:35" ht="12.75" hidden="1" customHeight="1">
      <c r="A187" s="1279" t="e">
        <f ca="1">A497</f>
        <v>#VALUE!</v>
      </c>
      <c r="B187" s="1279"/>
      <c r="C187" s="1279"/>
      <c r="D187" s="1279"/>
      <c r="E187" s="1279"/>
      <c r="F187" s="1279"/>
      <c r="G187" s="1279"/>
      <c r="H187" s="1279"/>
      <c r="I187" s="1279"/>
      <c r="J187" s="1279"/>
      <c r="K187" s="1279"/>
      <c r="L187" s="1279"/>
      <c r="M187" s="1279"/>
      <c r="N187" s="1279"/>
      <c r="O187" s="1279"/>
      <c r="P187" s="1279"/>
      <c r="Q187" s="1279"/>
      <c r="R187" s="1279"/>
      <c r="S187" s="1279"/>
      <c r="T187" s="1279"/>
      <c r="U187" s="1279"/>
      <c r="V187" s="1279"/>
      <c r="W187" s="1279"/>
      <c r="X187" s="1279"/>
      <c r="Y187" s="1279"/>
      <c r="Z187" s="4"/>
      <c r="AA187" s="4"/>
      <c r="AB187" s="4"/>
      <c r="AC187" s="4"/>
      <c r="AD187" s="4"/>
      <c r="AE187" s="4"/>
      <c r="AF187" s="4"/>
    </row>
    <row r="188" spans="1:35" ht="12.75" hidden="1" customHeight="1">
      <c r="A188" s="1279"/>
      <c r="B188" s="1279"/>
      <c r="C188" s="1279"/>
      <c r="D188" s="1279"/>
      <c r="E188" s="1279"/>
      <c r="F188" s="1279"/>
      <c r="G188" s="1279"/>
      <c r="H188" s="1279"/>
      <c r="I188" s="1279"/>
      <c r="J188" s="1279"/>
      <c r="K188" s="1279"/>
      <c r="L188" s="1279"/>
      <c r="M188" s="1279"/>
      <c r="N188" s="1279"/>
      <c r="O188" s="1279"/>
      <c r="P188" s="1279"/>
      <c r="Q188" s="1279"/>
      <c r="R188" s="1279"/>
      <c r="S188" s="1279"/>
      <c r="T188" s="1279"/>
      <c r="U188" s="1279"/>
      <c r="V188" s="1279"/>
      <c r="W188" s="1279"/>
      <c r="X188" s="1279"/>
      <c r="Y188" s="1279"/>
      <c r="Z188" s="4"/>
      <c r="AA188" s="4"/>
      <c r="AB188" s="4"/>
      <c r="AC188" s="4"/>
      <c r="AD188" s="4"/>
      <c r="AE188" s="4"/>
      <c r="AF188" s="4"/>
    </row>
    <row r="189" spans="1:35" ht="12.75" hidden="1" customHeight="1">
      <c r="A189" s="10"/>
      <c r="B189" s="10"/>
      <c r="C189" s="37"/>
      <c r="D189" s="37"/>
      <c r="E189" s="37"/>
      <c r="F189" s="37"/>
      <c r="G189" s="75"/>
      <c r="H189" s="75"/>
      <c r="I189" s="75"/>
      <c r="J189" s="75"/>
      <c r="K189" s="75"/>
      <c r="L189" s="75"/>
      <c r="M189" s="75"/>
      <c r="N189" s="75"/>
      <c r="O189" s="75"/>
      <c r="P189" s="75"/>
      <c r="Q189" s="75"/>
      <c r="R189" s="75"/>
      <c r="S189" s="75"/>
      <c r="T189" s="75"/>
      <c r="U189" s="75"/>
      <c r="V189" s="75"/>
      <c r="W189" s="4"/>
      <c r="X189" s="4"/>
      <c r="Y189" s="4"/>
      <c r="Z189" s="4"/>
      <c r="AA189" s="4"/>
      <c r="AB189" s="4"/>
      <c r="AC189" s="4"/>
      <c r="AD189" s="4"/>
      <c r="AE189" s="4"/>
      <c r="AF189" s="4"/>
    </row>
    <row r="190" spans="1:35" ht="12.75" hidden="1" customHeight="1">
      <c r="A190" s="10"/>
      <c r="B190" s="10"/>
      <c r="C190" s="37"/>
      <c r="D190" s="37"/>
      <c r="E190" s="37"/>
      <c r="F190" s="37"/>
      <c r="G190" s="75"/>
      <c r="H190" s="75"/>
      <c r="I190" s="75"/>
      <c r="J190" s="75"/>
      <c r="K190" s="75"/>
      <c r="L190" s="75"/>
      <c r="M190" s="75"/>
      <c r="N190" s="75"/>
      <c r="O190" s="75"/>
      <c r="P190" s="75"/>
      <c r="Q190" s="75"/>
      <c r="R190" s="75"/>
      <c r="S190" s="75"/>
      <c r="T190" s="75"/>
      <c r="U190" s="75"/>
      <c r="V190" s="75"/>
      <c r="W190" s="4"/>
      <c r="X190" s="4"/>
      <c r="Y190" s="4"/>
      <c r="Z190" s="4"/>
      <c r="AA190" s="4"/>
      <c r="AB190" s="4"/>
      <c r="AC190" s="4"/>
      <c r="AD190" s="4"/>
      <c r="AE190" s="4"/>
      <c r="AF190" s="4"/>
    </row>
    <row r="191" spans="1:35" ht="12.75" hidden="1" customHeight="1">
      <c r="A191" s="10"/>
      <c r="B191" s="10"/>
      <c r="C191" s="37"/>
      <c r="D191" s="37"/>
      <c r="E191" s="37"/>
      <c r="F191" s="37"/>
      <c r="G191" s="75"/>
      <c r="H191" s="75"/>
      <c r="I191" s="75"/>
      <c r="J191" s="75"/>
      <c r="K191" s="75"/>
      <c r="L191" s="75"/>
      <c r="M191" s="75"/>
      <c r="N191" s="75"/>
      <c r="O191" s="75"/>
      <c r="P191" s="75"/>
      <c r="Q191" s="75"/>
      <c r="R191" s="75"/>
      <c r="S191" s="75"/>
      <c r="T191" s="75"/>
      <c r="U191" s="75"/>
      <c r="V191" s="75"/>
      <c r="W191" s="4"/>
      <c r="X191" s="4"/>
      <c r="Y191" s="4"/>
      <c r="Z191" s="4"/>
      <c r="AA191" s="4"/>
      <c r="AB191" s="4"/>
      <c r="AC191" s="4"/>
      <c r="AD191" s="4"/>
      <c r="AE191" s="4"/>
      <c r="AF191" s="4"/>
    </row>
    <row r="192" spans="1:35" hidden="1">
      <c r="A192" s="10"/>
      <c r="B192" s="10"/>
      <c r="C192" s="10"/>
      <c r="D192" s="10"/>
      <c r="E192" s="10"/>
      <c r="F192" s="10"/>
      <c r="G192" s="17"/>
      <c r="H192" s="10"/>
      <c r="I192" s="10"/>
      <c r="J192" s="10"/>
      <c r="K192" s="10"/>
      <c r="L192" s="10"/>
      <c r="M192" s="10"/>
      <c r="N192" s="10"/>
      <c r="O192" s="10"/>
      <c r="P192" s="10"/>
      <c r="Q192" s="4"/>
      <c r="R192" s="4"/>
      <c r="S192" s="4"/>
      <c r="T192" s="4"/>
      <c r="U192" s="4"/>
      <c r="V192" s="4"/>
      <c r="W192" s="4"/>
      <c r="X192" s="4"/>
      <c r="Y192" s="4"/>
      <c r="Z192" s="4"/>
      <c r="AA192" s="4"/>
      <c r="AB192" s="4"/>
      <c r="AC192" s="4"/>
      <c r="AD192" s="4"/>
      <c r="AE192" s="4"/>
      <c r="AF192" s="4"/>
    </row>
    <row r="193" spans="1:32" hidden="1">
      <c r="A193" s="10"/>
      <c r="B193" s="10"/>
      <c r="C193" s="10"/>
      <c r="D193" s="10"/>
      <c r="E193" s="10"/>
      <c r="F193" s="10"/>
      <c r="G193" s="17"/>
      <c r="H193" s="10"/>
      <c r="I193" s="10"/>
      <c r="J193" s="10"/>
      <c r="K193" s="10"/>
      <c r="L193" s="10"/>
      <c r="M193" s="10"/>
      <c r="N193" s="10"/>
      <c r="O193" s="10"/>
      <c r="P193" s="10"/>
      <c r="Q193" s="4"/>
      <c r="R193" s="4"/>
      <c r="S193" s="4"/>
      <c r="T193" s="4"/>
      <c r="U193" s="4"/>
      <c r="V193" s="4"/>
      <c r="W193" s="4"/>
      <c r="X193" s="4"/>
      <c r="Y193" s="4"/>
      <c r="Z193" s="4"/>
      <c r="AA193" s="4"/>
      <c r="AB193" s="4"/>
      <c r="AC193" s="4"/>
      <c r="AD193" s="4"/>
      <c r="AE193" s="4"/>
      <c r="AF193" s="4"/>
    </row>
    <row r="194" spans="1:32" s="73" customFormat="1" hidden="1">
      <c r="A194" s="74"/>
      <c r="B194" s="74"/>
      <c r="C194" s="74"/>
      <c r="D194" s="74"/>
      <c r="E194" s="74"/>
      <c r="F194" s="74"/>
      <c r="G194" s="74"/>
      <c r="H194" s="74"/>
      <c r="I194" s="74"/>
      <c r="J194" s="74"/>
      <c r="K194" s="74"/>
      <c r="L194" s="74"/>
      <c r="M194" s="74"/>
      <c r="N194" s="72"/>
      <c r="O194" s="72"/>
      <c r="P194" s="72"/>
    </row>
    <row r="195" spans="1:32" hidden="1">
      <c r="A195" s="4" t="e">
        <f>MID($H$1,$G$9+2*G195,2)</f>
        <v>#VALUE!</v>
      </c>
      <c r="B195" s="10"/>
      <c r="C195" t="e">
        <f>CHAR(HEX2DEC(A195))</f>
        <v>#VALUE!</v>
      </c>
      <c r="D195" s="10"/>
      <c r="E195" s="10"/>
      <c r="F195" s="10"/>
      <c r="G195" s="150" t="e">
        <f>(FIND("2C",H1,G29)-1)/2</f>
        <v>#VALUE!</v>
      </c>
      <c r="H195" s="147" t="s">
        <v>123</v>
      </c>
      <c r="I195" s="2" t="e">
        <f ca="1">FIND(",",L195,17)</f>
        <v>#VALUE!</v>
      </c>
      <c r="J195" s="2" t="e">
        <f ca="1">FIND(",",L195,I195+1)</f>
        <v>#VALUE!</v>
      </c>
      <c r="K195" s="2"/>
      <c r="L195" s="2" t="e">
        <f ca="1">A497</f>
        <v>#VALUE!</v>
      </c>
      <c r="M195" s="2"/>
      <c r="N195" s="2"/>
      <c r="O195" s="2"/>
      <c r="P195" s="2"/>
      <c r="Q195" s="2"/>
      <c r="R195"/>
      <c r="S195"/>
      <c r="T195" s="4"/>
      <c r="U195" s="4"/>
      <c r="V195" s="4"/>
      <c r="W195" s="4"/>
      <c r="X195" s="4"/>
      <c r="Y195" s="4"/>
      <c r="Z195" s="4"/>
      <c r="AA195" s="4"/>
      <c r="AB195" s="4"/>
      <c r="AC195" s="4"/>
      <c r="AD195" s="4"/>
      <c r="AE195" s="4"/>
      <c r="AF195" s="4"/>
    </row>
    <row r="196" spans="1:32" hidden="1">
      <c r="A196" s="4"/>
      <c r="B196" s="4"/>
      <c r="C196"/>
      <c r="D196" s="23" t="e">
        <f ca="1">MID(L195,2,I195-2)</f>
        <v>#VALUE!</v>
      </c>
      <c r="E196" s="10"/>
      <c r="F196" s="10"/>
      <c r="G196" s="17" t="e">
        <f>G195+2</f>
        <v>#VALUE!</v>
      </c>
      <c r="H196" s="149" t="s">
        <v>124</v>
      </c>
      <c r="I196" s="2"/>
      <c r="J196" s="2"/>
      <c r="K196" s="2"/>
      <c r="L196" s="2"/>
      <c r="M196" s="2"/>
      <c r="N196" s="2"/>
      <c r="O196" s="2"/>
      <c r="P196" s="2"/>
      <c r="Q196" s="2"/>
      <c r="R196"/>
      <c r="S196"/>
      <c r="T196" s="4"/>
      <c r="U196" s="4"/>
      <c r="V196" s="4"/>
      <c r="W196" s="4"/>
      <c r="X196" s="4"/>
      <c r="Y196" s="4"/>
      <c r="Z196" s="4"/>
      <c r="AA196" s="4"/>
      <c r="AB196" s="4"/>
      <c r="AC196" s="4"/>
      <c r="AD196" s="4"/>
      <c r="AE196" s="4"/>
      <c r="AF196" s="4"/>
    </row>
    <row r="197" spans="1:32" hidden="1">
      <c r="A197" s="4" t="e">
        <f>MID($H$1,$G$9+2*G197,2)</f>
        <v>#VALUE!</v>
      </c>
      <c r="B197" s="4"/>
      <c r="C197" t="e">
        <f>CHAR(HEX2DEC(A197))</f>
        <v>#VALUE!</v>
      </c>
      <c r="D197" s="10"/>
      <c r="E197" s="10"/>
      <c r="F197" s="10"/>
      <c r="G197" s="17" t="e">
        <f>(FIND("2C",H1,G196*2)-1)/2</f>
        <v>#VALUE!</v>
      </c>
      <c r="H197" s="148" t="s">
        <v>123</v>
      </c>
      <c r="I197" s="2"/>
      <c r="J197" s="2"/>
      <c r="K197" s="2"/>
      <c r="L197" s="2"/>
      <c r="M197" s="2"/>
      <c r="N197" s="2"/>
      <c r="O197" s="2"/>
      <c r="P197" s="2"/>
      <c r="Q197" s="2"/>
      <c r="R197"/>
      <c r="S197"/>
      <c r="T197" s="4"/>
      <c r="U197" s="4"/>
      <c r="V197" s="4"/>
      <c r="W197" s="4"/>
      <c r="X197" s="4"/>
      <c r="Y197" s="4"/>
      <c r="Z197" s="4"/>
      <c r="AA197" s="4"/>
      <c r="AB197" s="4"/>
      <c r="AC197" s="4"/>
      <c r="AD197" s="4"/>
      <c r="AE197" s="4"/>
      <c r="AF197" s="4"/>
    </row>
    <row r="198" spans="1:32" ht="19.5" hidden="1" customHeight="1">
      <c r="A198" s="4"/>
      <c r="B198" s="4"/>
      <c r="C198"/>
      <c r="D198" s="23" t="e">
        <f ca="1">MID(L195,I195+1,J195-I195-1)</f>
        <v>#VALUE!</v>
      </c>
      <c r="E198" s="10"/>
      <c r="F198" s="10"/>
      <c r="G198" s="17" t="e">
        <f>G197+2</f>
        <v>#VALUE!</v>
      </c>
      <c r="H198" s="149" t="s">
        <v>0</v>
      </c>
      <c r="I198"/>
      <c r="J198" s="1"/>
      <c r="K198" s="1"/>
      <c r="L198" s="1"/>
      <c r="M198" s="1"/>
      <c r="N198" s="1"/>
      <c r="O198" s="1"/>
      <c r="P198" s="1"/>
      <c r="Q198"/>
      <c r="R198"/>
      <c r="S198"/>
      <c r="T198" s="4"/>
      <c r="U198" s="4"/>
      <c r="V198" s="4"/>
      <c r="W198" s="4"/>
      <c r="X198" s="4"/>
      <c r="Y198" s="4"/>
      <c r="Z198" s="4"/>
      <c r="AA198" s="4"/>
      <c r="AB198" s="4"/>
      <c r="AC198" s="4"/>
      <c r="AD198" s="4"/>
      <c r="AE198" s="4"/>
      <c r="AF198" s="4"/>
    </row>
    <row r="199" spans="1:32" hidden="1">
      <c r="A199" s="4" t="e">
        <f>MID($H$1,$G$9+2*G199,2)</f>
        <v>#VALUE!</v>
      </c>
      <c r="B199" s="4"/>
      <c r="C199" t="e">
        <f>CHAR(HEX2DEC(A199))</f>
        <v>#VALUE!</v>
      </c>
      <c r="D199" s="10"/>
      <c r="E199" s="10"/>
      <c r="F199" s="10"/>
      <c r="G199" s="17" t="e">
        <f>(FIND("2C",H1,G198*2)-1)/2</f>
        <v>#VALUE!</v>
      </c>
      <c r="H199" s="148" t="s">
        <v>123</v>
      </c>
      <c r="I199"/>
      <c r="J199" s="1"/>
      <c r="K199" s="1"/>
      <c r="L199" s="1"/>
      <c r="M199" s="1"/>
      <c r="N199" s="1"/>
      <c r="O199" s="1"/>
      <c r="P199" s="1"/>
      <c r="Q199"/>
      <c r="R199"/>
      <c r="S199"/>
      <c r="T199" s="4"/>
      <c r="U199" s="4"/>
      <c r="V199" s="4"/>
      <c r="W199" s="4"/>
      <c r="X199" s="4"/>
      <c r="Y199" s="4"/>
      <c r="Z199" s="4"/>
      <c r="AA199" s="4"/>
      <c r="AB199" s="4"/>
      <c r="AC199" s="4"/>
      <c r="AD199" s="4"/>
      <c r="AE199" s="4"/>
      <c r="AF199" s="4"/>
    </row>
    <row r="200" spans="1:32" hidden="1">
      <c r="A200" s="4" t="str">
        <f>MID($H$1,$G$9+2*G200,2)</f>
        <v>00</v>
      </c>
      <c r="B200" s="4"/>
      <c r="C200" t="e">
        <f>CHAR(HEX2DEC(A200))</f>
        <v>#VALUE!</v>
      </c>
      <c r="D200" s="10"/>
      <c r="E200" s="10"/>
      <c r="F200" s="10"/>
      <c r="G200" s="17">
        <v>22</v>
      </c>
      <c r="H200" s="1280" t="s">
        <v>85</v>
      </c>
      <c r="I200" s="1"/>
      <c r="J200" s="1"/>
      <c r="K200" s="1"/>
      <c r="L200" s="1"/>
      <c r="M200" s="1"/>
      <c r="N200" s="1"/>
      <c r="O200" s="1"/>
      <c r="P200" s="1"/>
      <c r="Q200"/>
      <c r="R200"/>
      <c r="S200"/>
      <c r="T200" s="4"/>
      <c r="U200" s="4"/>
      <c r="V200" s="4"/>
      <c r="W200" s="4"/>
      <c r="X200" s="4"/>
      <c r="Y200" s="4"/>
      <c r="Z200" s="4"/>
      <c r="AA200" s="4"/>
      <c r="AB200" s="4"/>
      <c r="AC200" s="4"/>
      <c r="AD200" s="4"/>
      <c r="AE200" s="4"/>
      <c r="AF200" s="4"/>
    </row>
    <row r="201" spans="1:32" hidden="1">
      <c r="A201" s="4" t="str">
        <f>MID($H$1,$G$9+2*G201,2)</f>
        <v>82</v>
      </c>
      <c r="B201" s="4"/>
      <c r="C201" t="str">
        <f>CHAR(HEX2DEC(A201))</f>
        <v>‚</v>
      </c>
      <c r="D201" s="10"/>
      <c r="E201" s="10"/>
      <c r="F201" s="10"/>
      <c r="G201" s="17">
        <v>23</v>
      </c>
      <c r="H201" s="1281"/>
      <c r="I201" s="1"/>
      <c r="J201" s="1"/>
      <c r="K201" s="1"/>
      <c r="L201" s="1"/>
      <c r="M201" s="1"/>
      <c r="N201" s="1"/>
      <c r="O201" s="1"/>
      <c r="P201" s="1"/>
      <c r="Q201"/>
      <c r="R201"/>
      <c r="S201"/>
      <c r="T201" s="4"/>
      <c r="U201" s="4"/>
      <c r="V201" s="4"/>
      <c r="W201" s="4"/>
      <c r="X201" s="4"/>
      <c r="Y201" s="4"/>
      <c r="Z201" s="4"/>
      <c r="AA201" s="4"/>
      <c r="AB201" s="4"/>
      <c r="AC201" s="4"/>
      <c r="AD201" s="4"/>
      <c r="AE201" s="4"/>
      <c r="AF201" s="4"/>
    </row>
    <row r="202" spans="1:32" hidden="1">
      <c r="A202" s="4"/>
      <c r="B202" s="4"/>
      <c r="C202"/>
      <c r="D202" s="10"/>
      <c r="E202" s="10"/>
      <c r="F202" s="10"/>
      <c r="G202" s="10"/>
      <c r="H202" s="10"/>
      <c r="I202" s="10"/>
      <c r="J202" s="10"/>
      <c r="K202" s="10"/>
      <c r="L202" s="10"/>
      <c r="M202" s="1"/>
      <c r="N202" s="1"/>
      <c r="O202" s="1"/>
      <c r="P202" s="1"/>
      <c r="Q202"/>
      <c r="R202"/>
      <c r="S202"/>
      <c r="T202" s="4"/>
      <c r="U202" s="4"/>
      <c r="V202" s="4"/>
      <c r="W202" s="4"/>
      <c r="X202" s="4"/>
      <c r="Y202" s="4"/>
      <c r="Z202" s="4"/>
      <c r="AA202" s="4"/>
      <c r="AB202" s="4"/>
      <c r="AC202" s="4"/>
      <c r="AD202" s="4"/>
      <c r="AE202" s="4"/>
      <c r="AF202" s="4"/>
    </row>
    <row r="203" spans="1:32" hidden="1">
      <c r="A203" s="4"/>
      <c r="B203" s="4"/>
      <c r="C203"/>
      <c r="D203" s="10"/>
      <c r="E203" s="10"/>
      <c r="F203" s="10"/>
      <c r="G203" s="10"/>
      <c r="H203" s="10"/>
      <c r="I203" s="10"/>
      <c r="J203" s="10"/>
      <c r="K203" s="10"/>
      <c r="L203" s="10"/>
      <c r="M203" s="1"/>
      <c r="N203" s="1"/>
      <c r="O203" s="1"/>
      <c r="P203" s="1"/>
      <c r="Q203"/>
      <c r="R203"/>
      <c r="S203"/>
      <c r="T203" s="4"/>
      <c r="U203" s="4"/>
      <c r="V203" s="4"/>
      <c r="W203" s="4"/>
      <c r="X203" s="4"/>
      <c r="Y203" s="4"/>
      <c r="Z203" s="4"/>
      <c r="AA203" s="4"/>
      <c r="AB203" s="4"/>
      <c r="AC203" s="4"/>
      <c r="AD203" s="4"/>
      <c r="AE203" s="4"/>
      <c r="AF203" s="4"/>
    </row>
    <row r="204" spans="1:32" hidden="1">
      <c r="A204" s="4"/>
      <c r="B204" s="4"/>
      <c r="C204"/>
      <c r="D204" s="10"/>
      <c r="E204" s="10"/>
      <c r="F204" s="10"/>
      <c r="G204" s="10"/>
      <c r="H204" s="10"/>
      <c r="I204" s="10"/>
      <c r="J204" s="10"/>
      <c r="K204" s="10"/>
      <c r="L204" s="10"/>
      <c r="M204" s="1"/>
      <c r="N204" s="1"/>
      <c r="O204" s="1"/>
      <c r="P204" s="1"/>
      <c r="Q204"/>
      <c r="R204"/>
      <c r="S204"/>
      <c r="T204" s="4"/>
      <c r="U204" s="4"/>
      <c r="V204" s="4"/>
      <c r="W204" s="4"/>
      <c r="X204" s="4"/>
      <c r="Y204" s="4"/>
      <c r="Z204" s="4"/>
      <c r="AA204" s="4"/>
      <c r="AB204" s="4"/>
      <c r="AC204" s="4"/>
      <c r="AD204" s="4"/>
      <c r="AE204" s="4"/>
      <c r="AF204" s="4"/>
    </row>
    <row r="205" spans="1:32" hidden="1">
      <c r="A205" s="4"/>
      <c r="B205" s="4"/>
      <c r="C205"/>
      <c r="D205" s="10"/>
      <c r="E205" s="10"/>
      <c r="F205" s="10"/>
      <c r="G205" s="10"/>
      <c r="H205" s="10"/>
      <c r="I205" s="10"/>
      <c r="J205" s="10"/>
      <c r="K205" s="10"/>
      <c r="L205" s="10"/>
      <c r="M205" s="1"/>
      <c r="N205" s="1"/>
      <c r="O205" s="1"/>
      <c r="P205" s="1"/>
      <c r="Q205"/>
      <c r="R205"/>
      <c r="S205"/>
      <c r="T205" s="4"/>
      <c r="U205" s="4"/>
      <c r="V205" s="4"/>
      <c r="W205" s="4"/>
      <c r="X205" s="4"/>
      <c r="Y205" s="4"/>
      <c r="Z205" s="4"/>
      <c r="AA205" s="4"/>
      <c r="AB205" s="4"/>
      <c r="AC205" s="4"/>
      <c r="AD205" s="4"/>
      <c r="AE205" s="4"/>
      <c r="AF205" s="4"/>
    </row>
    <row r="206" spans="1:32" hidden="1">
      <c r="A206" s="4"/>
      <c r="B206" s="4"/>
      <c r="C206"/>
      <c r="D206" s="10"/>
      <c r="E206" s="10"/>
      <c r="F206" s="10"/>
      <c r="G206" s="10"/>
      <c r="H206" s="10"/>
      <c r="I206" s="10"/>
      <c r="J206" s="10"/>
      <c r="K206" s="10"/>
      <c r="L206" s="10"/>
      <c r="M206" s="10"/>
      <c r="N206" s="10"/>
      <c r="O206" s="10"/>
      <c r="P206" s="10"/>
      <c r="Q206" s="4"/>
      <c r="R206" s="4"/>
      <c r="S206" s="4"/>
      <c r="T206" s="4"/>
      <c r="U206" s="4"/>
      <c r="V206" s="4"/>
      <c r="W206" s="4"/>
      <c r="X206" s="4"/>
      <c r="Y206" s="4"/>
      <c r="Z206" s="4"/>
      <c r="AA206" s="4"/>
      <c r="AB206" s="4"/>
      <c r="AC206" s="4"/>
      <c r="AD206" s="4"/>
      <c r="AE206" s="4"/>
      <c r="AF206" s="4"/>
    </row>
    <row r="207" spans="1:32" hidden="1">
      <c r="A207" s="4"/>
      <c r="B207" s="4"/>
      <c r="C207"/>
      <c r="D207" s="10"/>
      <c r="E207" s="10"/>
      <c r="F207" s="10"/>
      <c r="G207" s="10"/>
      <c r="H207" s="10"/>
      <c r="I207" s="10"/>
      <c r="J207" s="10"/>
      <c r="K207" s="10"/>
      <c r="L207" s="10"/>
      <c r="M207" s="10"/>
      <c r="N207" s="10"/>
      <c r="O207" s="10"/>
      <c r="P207" s="10"/>
      <c r="Q207" s="4"/>
      <c r="R207" s="4"/>
      <c r="S207" s="4"/>
      <c r="T207" s="4"/>
      <c r="U207" s="4"/>
      <c r="V207" s="4"/>
      <c r="W207" s="4"/>
      <c r="X207" s="4"/>
      <c r="Y207" s="4"/>
      <c r="Z207" s="4"/>
      <c r="AA207" s="4"/>
      <c r="AB207" s="4"/>
      <c r="AC207" s="4"/>
      <c r="AD207" s="4"/>
      <c r="AE207" s="4"/>
      <c r="AF207" s="4"/>
    </row>
    <row r="208" spans="1:32" hidden="1">
      <c r="A208" s="4"/>
      <c r="B208" s="4"/>
      <c r="C208"/>
      <c r="D208" s="10"/>
      <c r="E208" s="10"/>
      <c r="F208" s="10"/>
      <c r="G208" s="10"/>
      <c r="H208" s="10"/>
      <c r="I208" s="10"/>
      <c r="J208" s="10"/>
      <c r="K208" s="10"/>
      <c r="L208" s="10"/>
      <c r="M208" s="10"/>
      <c r="N208" s="10"/>
      <c r="O208" s="10"/>
      <c r="P208" s="10"/>
      <c r="Q208" s="4"/>
      <c r="R208" s="4"/>
      <c r="S208" s="4"/>
      <c r="T208" s="4"/>
      <c r="U208" s="4"/>
      <c r="V208" s="4"/>
      <c r="W208" s="4"/>
      <c r="X208" s="4"/>
      <c r="Y208" s="4"/>
      <c r="Z208" s="4"/>
      <c r="AA208" s="4"/>
      <c r="AB208" s="4"/>
      <c r="AC208" s="4"/>
      <c r="AD208" s="4"/>
      <c r="AE208" s="4"/>
      <c r="AF208" s="4"/>
    </row>
    <row r="209" spans="1:32" hidden="1">
      <c r="A209" s="4"/>
      <c r="B209" s="4"/>
      <c r="C209"/>
      <c r="D209" s="10"/>
      <c r="E209" s="10"/>
      <c r="F209" s="10"/>
      <c r="G209" s="10"/>
      <c r="H209" s="10"/>
      <c r="I209" s="10"/>
      <c r="J209" s="10"/>
      <c r="K209" s="10"/>
      <c r="L209" s="10"/>
      <c r="M209" s="10"/>
      <c r="N209" s="10"/>
      <c r="O209" s="10"/>
      <c r="P209" s="10"/>
      <c r="Q209" s="4"/>
      <c r="R209" s="4"/>
      <c r="S209" s="4"/>
      <c r="T209" s="4"/>
      <c r="U209" s="4"/>
      <c r="V209" s="4"/>
      <c r="W209" s="4"/>
      <c r="X209" s="4"/>
      <c r="Y209" s="4"/>
      <c r="Z209" s="4"/>
      <c r="AA209" s="4"/>
      <c r="AB209" s="4"/>
      <c r="AC209" s="4"/>
      <c r="AD209" s="4"/>
      <c r="AE209" s="4"/>
      <c r="AF209" s="4"/>
    </row>
    <row r="210" spans="1:32" hidden="1">
      <c r="A210" s="4"/>
      <c r="B210" s="4"/>
      <c r="C210"/>
      <c r="D210" s="10"/>
      <c r="E210" s="10"/>
      <c r="F210" s="10"/>
      <c r="G210" s="10"/>
      <c r="H210" s="10"/>
      <c r="I210" s="10"/>
      <c r="J210" s="10"/>
      <c r="K210" s="10"/>
      <c r="L210" s="10"/>
      <c r="M210" s="10"/>
      <c r="N210" s="10"/>
      <c r="O210" s="10"/>
      <c r="P210" s="10"/>
      <c r="Q210" s="4"/>
      <c r="R210" s="4"/>
      <c r="S210" s="4"/>
      <c r="T210" s="4"/>
      <c r="U210" s="4"/>
      <c r="V210" s="4"/>
      <c r="W210" s="4"/>
      <c r="X210" s="4"/>
      <c r="Y210" s="4"/>
      <c r="Z210" s="4"/>
      <c r="AA210" s="4"/>
      <c r="AB210" s="4"/>
      <c r="AC210" s="4"/>
      <c r="AD210" s="4"/>
      <c r="AE210" s="4"/>
      <c r="AF210" s="4"/>
    </row>
    <row r="211" spans="1:32" hidden="1">
      <c r="A211" s="4"/>
      <c r="B211" s="4"/>
      <c r="C211"/>
      <c r="D211" s="10"/>
      <c r="E211" s="10"/>
      <c r="F211" s="10"/>
      <c r="G211" s="10"/>
      <c r="H211" s="10"/>
      <c r="I211" s="10"/>
      <c r="J211" s="10"/>
      <c r="K211" s="10"/>
      <c r="L211" s="10"/>
      <c r="M211" s="10"/>
      <c r="N211" s="10"/>
      <c r="O211" s="10"/>
      <c r="P211" s="10"/>
      <c r="Q211" s="4"/>
      <c r="R211" s="4"/>
      <c r="S211" s="4"/>
      <c r="T211" s="4"/>
      <c r="U211" s="4"/>
      <c r="V211" s="4"/>
      <c r="W211" s="4"/>
      <c r="X211" s="4"/>
      <c r="Y211" s="4"/>
      <c r="Z211" s="4"/>
      <c r="AA211" s="4"/>
      <c r="AB211" s="4"/>
      <c r="AC211" s="4"/>
      <c r="AD211" s="4"/>
      <c r="AE211" s="4"/>
      <c r="AF211" s="4"/>
    </row>
    <row r="212" spans="1:32" hidden="1">
      <c r="A212" s="4"/>
      <c r="B212" s="4"/>
      <c r="C212"/>
      <c r="D212" s="10"/>
      <c r="E212" s="10"/>
      <c r="F212" s="10"/>
      <c r="G212" s="10"/>
      <c r="H212" s="10"/>
      <c r="I212" s="10"/>
      <c r="J212" s="10"/>
      <c r="K212" s="10"/>
      <c r="L212" s="10"/>
      <c r="M212" s="10"/>
      <c r="N212" s="10"/>
      <c r="O212" s="10"/>
      <c r="P212" s="10"/>
      <c r="Q212" s="4"/>
      <c r="R212" s="4"/>
      <c r="S212" s="4"/>
      <c r="T212" s="4"/>
      <c r="U212" s="4"/>
      <c r="V212" s="4"/>
      <c r="W212" s="4"/>
      <c r="X212" s="4"/>
      <c r="Y212" s="4"/>
      <c r="Z212" s="4"/>
      <c r="AA212" s="4"/>
      <c r="AB212" s="4"/>
      <c r="AC212" s="4"/>
      <c r="AD212" s="4"/>
      <c r="AE212" s="4"/>
      <c r="AF212" s="4"/>
    </row>
    <row r="213" spans="1:32" hidden="1">
      <c r="A213" s="4"/>
      <c r="B213" s="4"/>
      <c r="C213"/>
      <c r="D213" s="10"/>
      <c r="E213" s="10"/>
      <c r="F213" s="10"/>
      <c r="G213" s="10"/>
      <c r="H213" s="10"/>
      <c r="I213" s="10"/>
      <c r="J213" s="10"/>
      <c r="K213" s="10"/>
      <c r="L213" s="10"/>
      <c r="M213" s="10"/>
      <c r="N213" s="10"/>
      <c r="O213" s="10"/>
      <c r="P213" s="10"/>
      <c r="Q213" s="4"/>
      <c r="R213" s="4"/>
      <c r="S213" s="4"/>
      <c r="T213" s="4"/>
      <c r="U213" s="4"/>
      <c r="V213" s="4"/>
      <c r="W213" s="4"/>
      <c r="X213" s="4"/>
      <c r="Y213" s="4"/>
      <c r="Z213" s="4"/>
      <c r="AA213" s="4"/>
      <c r="AB213" s="4"/>
      <c r="AC213" s="4"/>
      <c r="AD213" s="4"/>
      <c r="AE213" s="4"/>
      <c r="AF213" s="4"/>
    </row>
    <row r="214" spans="1:32" hidden="1">
      <c r="A214" s="4"/>
      <c r="B214" s="4"/>
      <c r="C214"/>
      <c r="D214" s="10"/>
      <c r="E214" s="10"/>
      <c r="F214" s="10"/>
      <c r="G214" s="10"/>
      <c r="H214" s="10"/>
      <c r="I214" s="10"/>
      <c r="J214" s="10"/>
      <c r="K214" s="10"/>
      <c r="L214" s="10"/>
      <c r="M214" s="10"/>
      <c r="N214" s="10"/>
      <c r="O214" s="10"/>
      <c r="P214" s="10"/>
      <c r="Q214" s="4"/>
      <c r="R214" s="4"/>
      <c r="S214" s="4"/>
      <c r="T214" s="4"/>
      <c r="U214" s="4"/>
      <c r="V214" s="4"/>
      <c r="W214" s="4"/>
      <c r="X214" s="4"/>
      <c r="Y214" s="4"/>
      <c r="Z214" s="4"/>
      <c r="AA214" s="4"/>
      <c r="AB214" s="4"/>
      <c r="AC214" s="4"/>
      <c r="AD214" s="4"/>
      <c r="AE214" s="4"/>
      <c r="AF214" s="4"/>
    </row>
    <row r="215" spans="1:32" hidden="1">
      <c r="A215" s="4"/>
      <c r="B215" s="4"/>
      <c r="C215"/>
      <c r="D215" s="10"/>
      <c r="E215" s="10"/>
      <c r="F215" s="10"/>
      <c r="G215" s="10"/>
      <c r="H215" s="10"/>
      <c r="I215" s="10"/>
      <c r="J215" s="10"/>
      <c r="K215" s="10"/>
      <c r="L215" s="10"/>
      <c r="M215" s="10"/>
      <c r="N215" s="10"/>
      <c r="O215" s="10"/>
      <c r="P215" s="10"/>
      <c r="Q215" s="4"/>
      <c r="R215" s="4"/>
      <c r="S215" s="4"/>
      <c r="T215" s="4"/>
      <c r="U215" s="4"/>
      <c r="V215" s="4"/>
      <c r="W215" s="4"/>
      <c r="X215" s="4"/>
      <c r="Y215" s="4"/>
      <c r="Z215" s="4"/>
      <c r="AA215" s="4"/>
      <c r="AB215" s="4"/>
      <c r="AC215" s="4"/>
      <c r="AD215" s="4"/>
      <c r="AE215" s="4"/>
      <c r="AF215" s="4"/>
    </row>
    <row r="216" spans="1:32" hidden="1">
      <c r="A216" s="4"/>
      <c r="B216" s="4"/>
      <c r="C216"/>
      <c r="D216" s="10"/>
      <c r="E216" s="10"/>
      <c r="F216" s="10"/>
      <c r="G216" s="10"/>
      <c r="H216" s="10"/>
      <c r="I216" s="10"/>
      <c r="J216" s="10"/>
      <c r="K216" s="10"/>
      <c r="L216" s="10"/>
      <c r="M216" s="10"/>
      <c r="N216" s="10"/>
      <c r="O216" s="10"/>
      <c r="P216" s="10"/>
      <c r="Q216" s="4"/>
      <c r="R216" s="4"/>
      <c r="S216" s="4"/>
      <c r="T216" s="4"/>
      <c r="U216" s="4"/>
      <c r="V216" s="4"/>
      <c r="W216" s="4"/>
      <c r="X216" s="4"/>
      <c r="Y216" s="4"/>
      <c r="Z216" s="4"/>
      <c r="AA216" s="4"/>
      <c r="AB216" s="4"/>
      <c r="AC216" s="4"/>
      <c r="AD216" s="4"/>
      <c r="AE216" s="4"/>
      <c r="AF216" s="4"/>
    </row>
    <row r="217" spans="1:32" ht="12" hidden="1" customHeight="1">
      <c r="A217" s="4"/>
      <c r="B217" s="4"/>
      <c r="C217"/>
      <c r="D217" s="10"/>
      <c r="E217" s="10"/>
      <c r="F217" s="10"/>
      <c r="G217" s="10"/>
      <c r="H217" s="10"/>
      <c r="I217" s="10"/>
      <c r="J217" s="10"/>
      <c r="K217" s="10"/>
      <c r="L217" s="10"/>
      <c r="M217" s="10"/>
      <c r="N217" s="10"/>
      <c r="O217" s="10"/>
      <c r="P217" s="10"/>
      <c r="Q217" s="4"/>
      <c r="R217" s="4"/>
      <c r="S217" s="4"/>
      <c r="T217" s="4"/>
      <c r="U217" s="4"/>
      <c r="V217" s="4"/>
      <c r="W217" s="4"/>
      <c r="X217" s="4"/>
      <c r="Y217" s="4"/>
      <c r="Z217" s="4"/>
      <c r="AA217" s="4"/>
      <c r="AB217" s="4"/>
      <c r="AC217" s="4"/>
      <c r="AD217" s="4"/>
      <c r="AE217" s="4"/>
      <c r="AF217" s="4"/>
    </row>
    <row r="218" spans="1:32" hidden="1">
      <c r="A218" s="4"/>
      <c r="B218" s="4"/>
      <c r="C218"/>
      <c r="D218" s="10"/>
      <c r="E218" s="10"/>
      <c r="F218" s="10"/>
      <c r="G218" s="10"/>
      <c r="H218" s="10"/>
      <c r="I218" s="10"/>
      <c r="J218" s="10"/>
      <c r="K218" s="10"/>
      <c r="L218" s="10"/>
      <c r="M218" s="10"/>
      <c r="N218" s="10"/>
      <c r="O218" s="10"/>
      <c r="P218" s="10"/>
      <c r="Q218" s="4"/>
      <c r="R218" s="4"/>
      <c r="S218" s="4"/>
      <c r="T218" s="4"/>
      <c r="U218" s="4"/>
      <c r="V218" s="4"/>
      <c r="W218" s="4"/>
      <c r="X218" s="4"/>
      <c r="Y218" s="4"/>
      <c r="Z218" s="4"/>
      <c r="AA218" s="4"/>
      <c r="AB218" s="4"/>
      <c r="AC218" s="4"/>
      <c r="AD218" s="4"/>
      <c r="AE218" s="4"/>
      <c r="AF218" s="4"/>
    </row>
    <row r="219" spans="1:32" hidden="1">
      <c r="A219" s="4"/>
      <c r="B219" s="4"/>
      <c r="C219"/>
      <c r="D219" s="10"/>
      <c r="E219" s="10"/>
      <c r="F219" s="10"/>
      <c r="G219" s="10"/>
      <c r="H219" s="10"/>
      <c r="I219" s="10"/>
      <c r="J219" s="10"/>
      <c r="K219" s="10"/>
      <c r="L219" s="10"/>
      <c r="M219" s="10"/>
      <c r="N219" s="10"/>
      <c r="O219" s="10"/>
      <c r="P219" s="10"/>
      <c r="Q219" s="4"/>
      <c r="R219" s="4"/>
      <c r="S219" s="4"/>
      <c r="T219" s="4"/>
      <c r="U219" s="4"/>
      <c r="V219" s="4"/>
      <c r="W219" s="4"/>
      <c r="X219" s="4"/>
      <c r="Y219" s="4"/>
      <c r="Z219" s="4"/>
      <c r="AA219" s="4"/>
      <c r="AB219" s="4"/>
      <c r="AC219" s="4"/>
      <c r="AD219" s="4"/>
      <c r="AE219" s="4"/>
      <c r="AF219" s="4"/>
    </row>
    <row r="220" spans="1:32" hidden="1">
      <c r="A220" s="4"/>
      <c r="B220" s="4"/>
      <c r="C220"/>
      <c r="D220" s="10"/>
      <c r="E220" s="10"/>
      <c r="F220" s="10"/>
      <c r="G220" s="10"/>
      <c r="H220" s="10"/>
      <c r="I220" s="10"/>
      <c r="J220" s="10"/>
      <c r="K220" s="10"/>
      <c r="L220" s="10"/>
      <c r="M220" s="10"/>
      <c r="N220" s="10"/>
      <c r="O220" s="10"/>
      <c r="P220" s="10"/>
      <c r="Q220" s="4"/>
      <c r="R220" s="4"/>
      <c r="S220" s="4"/>
      <c r="T220" s="4"/>
      <c r="U220" s="4"/>
      <c r="V220" s="4"/>
      <c r="W220" s="4"/>
      <c r="X220" s="4"/>
      <c r="Y220" s="4"/>
      <c r="Z220" s="4"/>
      <c r="AA220" s="4"/>
      <c r="AB220" s="4"/>
      <c r="AC220" s="4"/>
      <c r="AD220" s="4"/>
      <c r="AE220" s="4"/>
      <c r="AF220" s="4"/>
    </row>
    <row r="221" spans="1:32" hidden="1">
      <c r="A221" s="4"/>
      <c r="B221" s="4"/>
      <c r="C221"/>
      <c r="D221" s="10"/>
      <c r="E221" s="10"/>
      <c r="F221" s="10"/>
      <c r="G221" s="10"/>
      <c r="H221" s="10"/>
      <c r="I221" s="10"/>
      <c r="J221" s="10"/>
      <c r="K221" s="10"/>
      <c r="L221" s="10"/>
      <c r="M221" s="10"/>
      <c r="N221" s="10"/>
      <c r="O221" s="10"/>
      <c r="P221" s="10"/>
      <c r="Q221" s="4"/>
      <c r="R221" s="4"/>
      <c r="S221" s="4"/>
      <c r="T221" s="4"/>
      <c r="U221" s="4"/>
      <c r="V221" s="4"/>
      <c r="W221" s="4"/>
      <c r="X221" s="4"/>
      <c r="Y221" s="4"/>
      <c r="Z221" s="4"/>
      <c r="AA221" s="4"/>
      <c r="AB221" s="4"/>
      <c r="AC221" s="4"/>
      <c r="AD221" s="4"/>
      <c r="AE221" s="4"/>
      <c r="AF221" s="4"/>
    </row>
    <row r="222" spans="1:32" hidden="1">
      <c r="A222" s="4"/>
      <c r="B222" s="4"/>
      <c r="C222"/>
      <c r="D222" s="10"/>
      <c r="E222" s="10"/>
      <c r="F222" s="10"/>
      <c r="G222" s="10"/>
      <c r="H222" s="10"/>
      <c r="I222" s="10"/>
      <c r="J222" s="10"/>
      <c r="K222" s="10"/>
      <c r="L222" s="10"/>
      <c r="M222" s="10"/>
      <c r="N222" s="10"/>
      <c r="O222" s="10"/>
      <c r="P222" s="10"/>
      <c r="Q222" s="4"/>
      <c r="R222" s="4"/>
      <c r="S222" s="4"/>
      <c r="T222" s="4"/>
      <c r="U222" s="4"/>
      <c r="V222" s="4"/>
      <c r="W222" s="4"/>
      <c r="X222" s="4"/>
      <c r="Y222" s="4"/>
      <c r="Z222" s="4"/>
      <c r="AA222" s="4"/>
      <c r="AB222" s="4"/>
      <c r="AC222" s="4"/>
      <c r="AD222" s="4"/>
      <c r="AE222" s="4"/>
      <c r="AF222" s="4"/>
    </row>
    <row r="223" spans="1:32" hidden="1">
      <c r="A223" s="4"/>
      <c r="B223" s="4"/>
      <c r="C223"/>
      <c r="D223" s="10"/>
      <c r="E223" s="10"/>
      <c r="F223" s="10"/>
      <c r="G223" s="10"/>
      <c r="H223" s="10"/>
      <c r="I223" s="10"/>
      <c r="J223" s="10"/>
      <c r="K223" s="10"/>
      <c r="L223" s="10"/>
      <c r="M223" s="10"/>
      <c r="N223" s="10"/>
      <c r="O223" s="10"/>
      <c r="P223" s="10"/>
      <c r="Q223" s="4"/>
      <c r="R223" s="4"/>
      <c r="S223" s="4"/>
      <c r="T223" s="4"/>
      <c r="U223" s="4"/>
      <c r="V223" s="4"/>
      <c r="W223" s="4"/>
      <c r="X223" s="4"/>
      <c r="Y223" s="4"/>
      <c r="Z223" s="4"/>
      <c r="AA223" s="4"/>
      <c r="AB223" s="4"/>
      <c r="AC223" s="4"/>
      <c r="AD223" s="4"/>
      <c r="AE223" s="4"/>
      <c r="AF223" s="4"/>
    </row>
    <row r="224" spans="1:32" hidden="1">
      <c r="A224" s="4"/>
      <c r="B224" s="4"/>
      <c r="C224"/>
      <c r="D224" s="10"/>
      <c r="E224" s="10"/>
      <c r="F224" s="10"/>
      <c r="G224" s="10"/>
      <c r="H224" s="10"/>
      <c r="I224" s="10"/>
      <c r="J224" s="10"/>
      <c r="K224" s="10"/>
      <c r="L224" s="10"/>
      <c r="M224" s="10"/>
      <c r="N224" s="10"/>
      <c r="O224" s="10"/>
      <c r="P224" s="10"/>
      <c r="Q224" s="4"/>
      <c r="R224" s="4"/>
      <c r="S224" s="4"/>
      <c r="T224" s="4"/>
      <c r="U224" s="4"/>
      <c r="V224" s="4"/>
      <c r="W224" s="4"/>
      <c r="X224" s="4"/>
      <c r="Y224" s="4"/>
      <c r="Z224" s="4"/>
      <c r="AA224" s="4"/>
      <c r="AB224" s="4"/>
      <c r="AC224" s="4"/>
      <c r="AD224" s="4"/>
      <c r="AE224" s="4"/>
      <c r="AF224" s="4"/>
    </row>
    <row r="225" spans="1:32" hidden="1">
      <c r="A225" s="4"/>
      <c r="B225" s="4"/>
      <c r="C225"/>
      <c r="D225" s="10"/>
      <c r="E225" s="10"/>
      <c r="F225" s="10"/>
      <c r="G225" s="10"/>
      <c r="H225" s="10"/>
      <c r="I225" s="10"/>
      <c r="J225" s="10"/>
      <c r="K225" s="10"/>
      <c r="L225" s="10"/>
      <c r="M225" s="10"/>
      <c r="N225" s="10"/>
      <c r="O225" s="10"/>
      <c r="P225" s="10"/>
      <c r="Q225" s="4"/>
      <c r="R225" s="4"/>
      <c r="S225" s="4"/>
      <c r="T225" s="4"/>
      <c r="U225" s="4"/>
      <c r="V225" s="4"/>
      <c r="W225" s="4"/>
      <c r="X225" s="4"/>
      <c r="Y225" s="4"/>
      <c r="Z225" s="4"/>
      <c r="AA225" s="4"/>
      <c r="AB225" s="4"/>
      <c r="AC225" s="4"/>
      <c r="AD225" s="4"/>
      <c r="AE225" s="4"/>
      <c r="AF225" s="4"/>
    </row>
    <row r="226" spans="1:32" hidden="1">
      <c r="A226" s="4"/>
      <c r="B226" s="4"/>
      <c r="C226"/>
      <c r="D226" s="10"/>
      <c r="E226" s="10"/>
      <c r="F226" s="10"/>
      <c r="G226" s="10"/>
      <c r="H226" s="10"/>
      <c r="I226" s="10"/>
      <c r="J226" s="10"/>
      <c r="K226" s="10"/>
      <c r="L226" s="10"/>
      <c r="M226" s="10"/>
      <c r="N226" s="10"/>
      <c r="O226" s="10"/>
      <c r="P226" s="10"/>
      <c r="Q226" s="4"/>
      <c r="R226" s="4"/>
      <c r="S226" s="4"/>
      <c r="T226" s="4"/>
      <c r="U226" s="4"/>
      <c r="V226" s="4"/>
      <c r="W226" s="4"/>
      <c r="X226" s="4"/>
      <c r="Y226" s="4"/>
      <c r="Z226" s="4"/>
      <c r="AA226" s="4"/>
      <c r="AB226" s="4"/>
      <c r="AC226" s="4"/>
      <c r="AD226" s="4"/>
      <c r="AE226" s="4"/>
      <c r="AF226" s="4"/>
    </row>
    <row r="227" spans="1:32" hidden="1">
      <c r="A227" s="4"/>
      <c r="B227" s="4"/>
      <c r="C227"/>
      <c r="D227" s="10"/>
      <c r="E227" s="10"/>
      <c r="F227" s="10"/>
      <c r="G227" s="10"/>
      <c r="H227" s="10"/>
      <c r="I227" s="10"/>
      <c r="J227" s="10"/>
      <c r="K227" s="10"/>
      <c r="L227" s="10"/>
      <c r="M227" s="10"/>
      <c r="N227" s="10"/>
      <c r="O227" s="10"/>
      <c r="P227" s="10"/>
      <c r="Q227" s="4"/>
      <c r="R227" s="4"/>
      <c r="S227" s="4"/>
      <c r="T227" s="4"/>
      <c r="U227" s="4"/>
      <c r="V227" s="4"/>
      <c r="W227" s="4"/>
      <c r="X227" s="4"/>
      <c r="Y227" s="4"/>
      <c r="Z227" s="4"/>
      <c r="AA227" s="4"/>
      <c r="AB227" s="4"/>
      <c r="AC227" s="4"/>
      <c r="AD227" s="4"/>
      <c r="AE227" s="4"/>
      <c r="AF227" s="4"/>
    </row>
    <row r="228" spans="1:32" hidden="1">
      <c r="A228" s="4"/>
      <c r="B228" s="4"/>
      <c r="C228"/>
      <c r="D228" s="10"/>
      <c r="E228" s="10"/>
      <c r="F228" s="10"/>
      <c r="G228" s="10"/>
      <c r="H228" s="10"/>
      <c r="I228" s="10"/>
      <c r="J228" s="10"/>
      <c r="K228" s="10"/>
      <c r="L228" s="10"/>
      <c r="M228" s="10"/>
      <c r="N228" s="10"/>
      <c r="O228" s="10"/>
      <c r="P228" s="10"/>
      <c r="Q228" s="4"/>
      <c r="R228" s="4"/>
      <c r="S228" s="4"/>
      <c r="T228" s="4"/>
      <c r="U228" s="4"/>
      <c r="V228" s="4"/>
      <c r="W228" s="4"/>
      <c r="X228" s="4"/>
      <c r="Y228" s="4"/>
      <c r="Z228" s="4"/>
      <c r="AA228" s="4"/>
      <c r="AB228" s="4"/>
      <c r="AC228" s="4"/>
      <c r="AD228" s="4"/>
      <c r="AE228" s="4"/>
      <c r="AF228" s="4"/>
    </row>
    <row r="229" spans="1:32" hidden="1">
      <c r="A229" s="4"/>
      <c r="B229" s="4"/>
      <c r="C229"/>
      <c r="D229" s="10"/>
      <c r="E229" s="10"/>
      <c r="F229" s="10"/>
      <c r="G229" s="10"/>
      <c r="H229" s="10"/>
      <c r="I229" s="10"/>
      <c r="J229" s="10"/>
      <c r="K229" s="10"/>
      <c r="L229" s="10"/>
      <c r="M229" s="10"/>
      <c r="N229" s="10"/>
      <c r="O229" s="10"/>
      <c r="P229" s="10"/>
      <c r="Q229" s="4"/>
      <c r="R229" s="4"/>
      <c r="S229" s="4"/>
      <c r="T229" s="4"/>
      <c r="U229" s="4"/>
      <c r="V229" s="4"/>
      <c r="W229" s="4"/>
      <c r="X229" s="4"/>
      <c r="Y229" s="4"/>
      <c r="Z229" s="4"/>
      <c r="AA229" s="4"/>
      <c r="AB229" s="4"/>
      <c r="AC229" s="4"/>
      <c r="AD229" s="4"/>
      <c r="AE229" s="4"/>
      <c r="AF229" s="4"/>
    </row>
    <row r="230" spans="1:32" hidden="1">
      <c r="A230" s="4"/>
      <c r="B230" s="4"/>
      <c r="C230"/>
      <c r="D230" s="10"/>
      <c r="E230" s="10"/>
      <c r="F230" s="10"/>
      <c r="G230" s="10"/>
      <c r="H230" s="10"/>
      <c r="I230" s="10"/>
      <c r="J230" s="10"/>
      <c r="K230" s="10"/>
      <c r="L230" s="10"/>
      <c r="M230" s="10"/>
      <c r="N230" s="10"/>
      <c r="O230" s="10"/>
      <c r="P230" s="10"/>
      <c r="Q230" s="4"/>
      <c r="R230" s="4"/>
      <c r="S230" s="4"/>
      <c r="T230" s="4"/>
      <c r="U230" s="4"/>
      <c r="V230" s="4"/>
      <c r="W230" s="4"/>
      <c r="X230" s="4"/>
      <c r="Y230" s="4"/>
      <c r="Z230" s="4"/>
      <c r="AA230" s="4"/>
      <c r="AB230" s="4"/>
      <c r="AC230" s="4"/>
      <c r="AD230" s="4"/>
      <c r="AE230" s="4"/>
      <c r="AF230" s="4"/>
    </row>
    <row r="231" spans="1:32" hidden="1">
      <c r="A231" s="4"/>
      <c r="B231" s="4"/>
      <c r="C231"/>
      <c r="D231" s="10"/>
      <c r="E231" s="10"/>
      <c r="F231" s="10"/>
      <c r="G231" s="10"/>
      <c r="H231" s="10"/>
      <c r="I231" s="10"/>
      <c r="J231" s="10"/>
      <c r="K231" s="10"/>
      <c r="L231" s="10"/>
      <c r="M231" s="10"/>
      <c r="N231" s="10"/>
      <c r="O231" s="10"/>
      <c r="P231" s="10"/>
      <c r="Q231" s="4"/>
      <c r="R231" s="4"/>
      <c r="S231" s="4"/>
      <c r="T231" s="4"/>
      <c r="U231" s="4"/>
      <c r="V231" s="4"/>
      <c r="W231" s="4"/>
      <c r="X231" s="4"/>
      <c r="Y231" s="4"/>
      <c r="Z231" s="4"/>
      <c r="AA231" s="4"/>
      <c r="AB231" s="4"/>
      <c r="AC231" s="4"/>
      <c r="AD231" s="4"/>
      <c r="AE231" s="4"/>
      <c r="AF231" s="4"/>
    </row>
    <row r="232" spans="1:32" hidden="1">
      <c r="A232" s="4"/>
      <c r="B232" s="4"/>
      <c r="C232"/>
      <c r="D232" s="10"/>
      <c r="E232" s="10"/>
      <c r="F232" s="10"/>
      <c r="G232" s="10"/>
      <c r="H232" s="10"/>
      <c r="I232" s="10"/>
      <c r="J232" s="10"/>
      <c r="K232" s="10"/>
      <c r="L232" s="10"/>
      <c r="M232" s="10"/>
      <c r="N232" s="10"/>
      <c r="O232" s="10"/>
      <c r="P232" s="10"/>
      <c r="Q232" s="4"/>
      <c r="R232" s="4"/>
      <c r="S232" s="4"/>
      <c r="T232" s="4"/>
      <c r="U232" s="4"/>
      <c r="V232" s="4"/>
      <c r="W232" s="4"/>
      <c r="X232" s="4"/>
      <c r="Y232" s="4"/>
      <c r="Z232" s="4"/>
      <c r="AA232" s="4"/>
      <c r="AB232" s="4"/>
      <c r="AC232" s="4"/>
      <c r="AD232" s="4"/>
      <c r="AE232" s="4"/>
      <c r="AF232" s="4"/>
    </row>
    <row r="233" spans="1:32" hidden="1">
      <c r="A233" s="4"/>
      <c r="B233" s="4"/>
      <c r="C233"/>
      <c r="D233" s="10"/>
      <c r="E233" s="10"/>
      <c r="F233" s="10"/>
      <c r="G233" s="10"/>
      <c r="H233" s="10"/>
      <c r="I233" s="10"/>
      <c r="J233" s="10"/>
      <c r="K233" s="10"/>
      <c r="L233" s="10"/>
      <c r="M233" s="10"/>
      <c r="N233" s="10"/>
      <c r="O233" s="10"/>
      <c r="P233" s="10"/>
      <c r="Q233" s="4"/>
      <c r="R233" s="4"/>
      <c r="S233" s="4"/>
      <c r="T233" s="4"/>
      <c r="U233" s="4"/>
      <c r="V233" s="4"/>
      <c r="W233" s="4"/>
      <c r="X233" s="4"/>
      <c r="Y233" s="4"/>
      <c r="Z233" s="4"/>
      <c r="AA233" s="4"/>
      <c r="AB233" s="4"/>
      <c r="AC233" s="4"/>
      <c r="AD233" s="4"/>
      <c r="AE233" s="4"/>
      <c r="AF233" s="4"/>
    </row>
    <row r="234" spans="1:32" hidden="1">
      <c r="A234" s="4"/>
      <c r="B234" s="4"/>
      <c r="C234"/>
      <c r="D234" s="10"/>
      <c r="E234" s="10"/>
      <c r="F234" s="10"/>
      <c r="G234" s="10"/>
      <c r="H234" s="10"/>
      <c r="I234" s="10"/>
      <c r="J234" s="10"/>
      <c r="K234" s="10"/>
      <c r="L234" s="10"/>
      <c r="M234" s="10"/>
      <c r="N234" s="10"/>
      <c r="O234" s="10"/>
      <c r="P234" s="10"/>
      <c r="Q234" s="4"/>
      <c r="R234" s="4"/>
      <c r="S234" s="4"/>
      <c r="T234" s="4"/>
      <c r="U234" s="4"/>
      <c r="V234" s="4"/>
      <c r="W234" s="4"/>
      <c r="X234" s="4"/>
      <c r="Y234" s="4"/>
      <c r="Z234" s="4"/>
      <c r="AA234" s="4"/>
      <c r="AB234" s="4"/>
      <c r="AC234" s="4"/>
      <c r="AD234" s="4"/>
      <c r="AE234" s="4"/>
      <c r="AF234" s="4"/>
    </row>
    <row r="235" spans="1:32" hidden="1">
      <c r="A235" s="4"/>
      <c r="B235" s="4"/>
      <c r="C235"/>
      <c r="D235" s="10"/>
      <c r="E235" s="10"/>
      <c r="F235" s="10"/>
      <c r="G235" s="10"/>
      <c r="H235" s="10"/>
      <c r="I235" s="10"/>
      <c r="J235" s="10"/>
      <c r="K235" s="10"/>
      <c r="L235" s="10"/>
      <c r="M235" s="10"/>
      <c r="N235" s="10"/>
      <c r="O235" s="10"/>
      <c r="P235" s="10"/>
      <c r="Q235" s="4"/>
      <c r="R235" s="4"/>
      <c r="S235" s="4"/>
      <c r="T235" s="4"/>
      <c r="U235" s="4"/>
      <c r="V235" s="4"/>
      <c r="W235" s="4"/>
      <c r="X235" s="4"/>
      <c r="Y235" s="4"/>
      <c r="Z235" s="4"/>
      <c r="AA235" s="4"/>
      <c r="AB235" s="4"/>
      <c r="AC235" s="4"/>
      <c r="AD235" s="4"/>
      <c r="AE235" s="4"/>
      <c r="AF235" s="4"/>
    </row>
    <row r="236" spans="1:32" hidden="1">
      <c r="A236" s="4"/>
      <c r="B236" s="4"/>
      <c r="C236"/>
      <c r="D236" s="10"/>
      <c r="E236" s="10"/>
      <c r="F236" s="10"/>
      <c r="G236" s="10"/>
      <c r="H236" s="10"/>
      <c r="I236" s="10"/>
      <c r="J236" s="10"/>
      <c r="K236" s="10"/>
      <c r="L236" s="10"/>
      <c r="M236" s="10"/>
      <c r="N236" s="10"/>
      <c r="O236" s="10"/>
      <c r="P236" s="10"/>
      <c r="Q236" s="4"/>
      <c r="R236" s="4"/>
      <c r="S236" s="4"/>
      <c r="T236" s="4"/>
      <c r="U236" s="4"/>
      <c r="V236" s="4"/>
      <c r="W236" s="4"/>
      <c r="X236" s="4"/>
      <c r="Y236" s="4"/>
      <c r="Z236" s="4"/>
      <c r="AA236" s="4"/>
      <c r="AB236" s="4"/>
      <c r="AC236" s="4"/>
      <c r="AD236" s="4"/>
      <c r="AE236" s="4"/>
      <c r="AF236" s="4"/>
    </row>
    <row r="237" spans="1:32" hidden="1">
      <c r="A237" s="4"/>
      <c r="B237" s="4"/>
      <c r="C237"/>
      <c r="D237" s="10"/>
      <c r="E237" s="10"/>
      <c r="F237" s="10"/>
      <c r="G237" s="10"/>
      <c r="H237" s="10"/>
      <c r="I237" s="10"/>
      <c r="J237" s="10"/>
      <c r="K237" s="10"/>
      <c r="L237" s="10"/>
      <c r="M237" s="10"/>
      <c r="N237" s="10"/>
      <c r="O237" s="10"/>
      <c r="P237" s="10"/>
      <c r="Q237" s="4"/>
      <c r="R237" s="4"/>
      <c r="S237" s="4"/>
      <c r="T237" s="4"/>
      <c r="U237" s="4"/>
      <c r="V237" s="4"/>
      <c r="W237" s="4"/>
      <c r="X237" s="4"/>
      <c r="Y237" s="4"/>
      <c r="Z237" s="4"/>
      <c r="AA237" s="4"/>
      <c r="AB237" s="4"/>
      <c r="AC237" s="4"/>
      <c r="AD237" s="4"/>
      <c r="AE237" s="4"/>
      <c r="AF237" s="4"/>
    </row>
    <row r="238" spans="1:32" hidden="1">
      <c r="A238" s="4"/>
      <c r="B238" s="4"/>
      <c r="C238"/>
      <c r="D238" s="10"/>
      <c r="E238" s="10"/>
      <c r="F238" s="10"/>
      <c r="G238" s="10"/>
      <c r="H238" s="10"/>
      <c r="I238" s="10"/>
      <c r="J238" s="10"/>
      <c r="K238" s="10"/>
      <c r="L238" s="10"/>
      <c r="M238" s="10"/>
      <c r="N238" s="10"/>
      <c r="O238" s="10"/>
      <c r="P238" s="10"/>
      <c r="Q238" s="4"/>
      <c r="R238" s="4"/>
      <c r="S238" s="4"/>
      <c r="T238" s="4"/>
      <c r="U238" s="4"/>
      <c r="V238" s="4"/>
      <c r="W238" s="4"/>
      <c r="X238" s="4"/>
      <c r="Y238" s="4"/>
      <c r="Z238" s="4"/>
      <c r="AA238" s="4"/>
      <c r="AB238" s="4"/>
      <c r="AC238" s="4"/>
      <c r="AD238" s="4"/>
      <c r="AE238" s="4"/>
      <c r="AF238" s="4"/>
    </row>
    <row r="239" spans="1:32" hidden="1">
      <c r="A239" s="4"/>
      <c r="B239" s="4"/>
      <c r="C239"/>
      <c r="D239" s="10"/>
      <c r="E239" s="10"/>
      <c r="F239" s="10"/>
      <c r="G239" s="10"/>
      <c r="H239" s="10"/>
      <c r="I239" s="10"/>
      <c r="J239" s="10"/>
      <c r="K239" s="10"/>
      <c r="L239" s="10"/>
      <c r="M239" s="10"/>
      <c r="N239" s="10"/>
      <c r="O239" s="10"/>
      <c r="P239" s="10"/>
      <c r="Q239" s="4"/>
      <c r="R239" s="4"/>
      <c r="S239" s="4"/>
      <c r="T239" s="4"/>
      <c r="U239" s="4"/>
      <c r="V239" s="4"/>
      <c r="W239" s="4"/>
      <c r="X239" s="4"/>
      <c r="Y239" s="4"/>
      <c r="Z239" s="4"/>
      <c r="AA239" s="4"/>
      <c r="AB239" s="4"/>
      <c r="AC239" s="4"/>
      <c r="AD239" s="4"/>
      <c r="AE239" s="4"/>
      <c r="AF239" s="4"/>
    </row>
    <row r="240" spans="1:32" hidden="1">
      <c r="A240" s="4"/>
      <c r="B240" s="4"/>
      <c r="C240"/>
      <c r="D240" s="10"/>
      <c r="E240" s="10"/>
      <c r="F240" s="10"/>
      <c r="G240" s="10"/>
      <c r="H240" s="10"/>
      <c r="I240" s="10"/>
      <c r="J240" s="10"/>
      <c r="K240" s="10"/>
      <c r="L240" s="10"/>
      <c r="M240" s="10"/>
      <c r="N240" s="10"/>
      <c r="O240" s="10"/>
      <c r="P240" s="10"/>
      <c r="Q240" s="4"/>
      <c r="R240" s="4"/>
      <c r="S240" s="4"/>
      <c r="T240" s="4"/>
      <c r="U240" s="4"/>
      <c r="V240" s="4"/>
      <c r="W240" s="4"/>
      <c r="X240" s="4"/>
      <c r="Y240" s="4"/>
      <c r="Z240" s="4"/>
      <c r="AA240" s="4"/>
      <c r="AB240" s="4"/>
      <c r="AC240" s="4"/>
      <c r="AD240" s="4"/>
      <c r="AE240" s="4"/>
      <c r="AF240" s="4"/>
    </row>
    <row r="241" spans="1:32" hidden="1">
      <c r="A241" s="4"/>
      <c r="B241" s="4"/>
      <c r="C241"/>
      <c r="D241" s="10"/>
      <c r="E241" s="10"/>
      <c r="F241" s="10"/>
      <c r="G241" s="10"/>
      <c r="H241" s="10"/>
      <c r="I241" s="10"/>
      <c r="J241" s="10"/>
      <c r="K241" s="10"/>
      <c r="L241" s="10"/>
      <c r="M241" s="10"/>
      <c r="N241" s="10"/>
      <c r="O241" s="10"/>
      <c r="P241" s="10"/>
      <c r="Q241" s="4"/>
      <c r="R241" s="4"/>
      <c r="S241" s="4"/>
      <c r="T241" s="4"/>
      <c r="U241" s="4"/>
      <c r="V241" s="4"/>
      <c r="W241" s="4"/>
      <c r="X241" s="4"/>
      <c r="Y241" s="4"/>
      <c r="Z241" s="4"/>
      <c r="AA241" s="4"/>
      <c r="AB241" s="4"/>
      <c r="AC241" s="4"/>
      <c r="AD241" s="4"/>
      <c r="AE241" s="4"/>
      <c r="AF241" s="4"/>
    </row>
    <row r="242" spans="1:32" hidden="1">
      <c r="A242" s="4"/>
      <c r="B242" s="4"/>
      <c r="C242"/>
      <c r="D242" s="10"/>
      <c r="E242" s="10"/>
      <c r="F242" s="10"/>
      <c r="G242" s="10"/>
      <c r="H242" s="10"/>
      <c r="I242" s="10"/>
      <c r="J242" s="10"/>
      <c r="K242" s="10"/>
      <c r="L242" s="10"/>
      <c r="M242" s="10"/>
      <c r="N242" s="10"/>
      <c r="O242" s="10"/>
      <c r="P242" s="10"/>
      <c r="Q242" s="4"/>
      <c r="R242" s="4"/>
      <c r="S242" s="4"/>
      <c r="T242" s="4"/>
      <c r="U242" s="4"/>
      <c r="V242" s="4"/>
      <c r="W242" s="4"/>
      <c r="X242" s="4"/>
      <c r="Y242" s="4"/>
      <c r="Z242" s="4"/>
      <c r="AA242" s="4"/>
      <c r="AB242" s="4"/>
      <c r="AC242" s="4"/>
      <c r="AD242" s="4"/>
      <c r="AE242" s="4"/>
      <c r="AF242" s="4"/>
    </row>
    <row r="243" spans="1:32" hidden="1">
      <c r="A243" s="4"/>
      <c r="B243" s="4"/>
      <c r="C243" s="10"/>
      <c r="D243" s="10"/>
      <c r="E243" s="10"/>
      <c r="F243" s="10"/>
      <c r="G243" s="10"/>
      <c r="H243" s="10"/>
      <c r="I243" s="10"/>
      <c r="J243" s="10"/>
      <c r="K243" s="10"/>
      <c r="L243" s="10"/>
      <c r="M243" s="10"/>
      <c r="N243" s="10"/>
      <c r="O243" s="10"/>
      <c r="P243" s="10"/>
      <c r="Q243" s="4"/>
      <c r="R243" s="4"/>
      <c r="S243" s="4"/>
      <c r="T243" s="4"/>
      <c r="U243" s="4"/>
      <c r="V243" s="4"/>
      <c r="W243" s="4"/>
      <c r="X243" s="4"/>
      <c r="Y243" s="4"/>
      <c r="Z243" s="4"/>
      <c r="AA243" s="4"/>
      <c r="AB243" s="4"/>
      <c r="AC243" s="4"/>
      <c r="AD243" s="4"/>
      <c r="AE243" s="4"/>
      <c r="AF243" s="4"/>
    </row>
    <row r="244" spans="1:32" hidden="1">
      <c r="A244" s="4"/>
      <c r="B244" s="4"/>
      <c r="C244" s="10"/>
      <c r="D244" s="10"/>
      <c r="E244" s="10"/>
      <c r="F244" s="10"/>
      <c r="G244" s="10"/>
      <c r="H244" s="10"/>
      <c r="I244" s="10"/>
      <c r="J244" s="10"/>
      <c r="K244" s="10"/>
      <c r="L244" s="10"/>
      <c r="M244" s="10"/>
      <c r="N244" s="10"/>
      <c r="O244" s="10"/>
      <c r="P244" s="10"/>
      <c r="Q244" s="4"/>
      <c r="R244" s="4"/>
      <c r="S244" s="4"/>
      <c r="T244" s="4"/>
      <c r="U244" s="4"/>
      <c r="V244" s="4"/>
      <c r="W244" s="4"/>
      <c r="X244" s="4"/>
      <c r="Y244" s="4"/>
      <c r="Z244" s="4"/>
      <c r="AA244" s="4"/>
      <c r="AB244" s="4"/>
      <c r="AC244" s="4"/>
      <c r="AD244" s="4"/>
      <c r="AE244" s="4"/>
      <c r="AF244" s="4"/>
    </row>
    <row r="245" spans="1:32" hidden="1">
      <c r="A245" s="10"/>
      <c r="B245" s="10"/>
      <c r="C245" s="10"/>
      <c r="D245" s="10"/>
      <c r="E245" s="10"/>
      <c r="F245" s="10"/>
      <c r="G245" s="10"/>
      <c r="H245" s="10"/>
      <c r="I245" s="10"/>
      <c r="J245" s="10"/>
      <c r="K245" s="10"/>
      <c r="L245" s="10"/>
      <c r="M245" s="10"/>
      <c r="N245" s="10"/>
      <c r="O245" s="10"/>
      <c r="P245" s="10"/>
      <c r="Q245" s="4"/>
      <c r="R245" s="4"/>
      <c r="S245" s="4"/>
      <c r="T245" s="4"/>
      <c r="U245" s="4"/>
      <c r="V245" s="4"/>
      <c r="W245" s="4"/>
      <c r="X245" s="4"/>
      <c r="Y245" s="4"/>
      <c r="Z245" s="4"/>
      <c r="AA245" s="4"/>
      <c r="AB245" s="4"/>
      <c r="AC245" s="4"/>
      <c r="AD245" s="4"/>
      <c r="AE245" s="4"/>
      <c r="AF245" s="4"/>
    </row>
    <row r="246" spans="1:32" hidden="1">
      <c r="A246" s="10"/>
      <c r="B246" s="10"/>
      <c r="C246" s="10"/>
      <c r="D246" s="10"/>
      <c r="E246" s="10"/>
      <c r="F246" s="10"/>
      <c r="G246" s="17"/>
      <c r="H246" s="10"/>
      <c r="I246" s="10"/>
      <c r="J246" s="10"/>
      <c r="K246" s="10"/>
      <c r="L246" s="10"/>
      <c r="M246" s="10"/>
      <c r="N246" s="10"/>
      <c r="O246" s="10"/>
      <c r="P246" s="10"/>
      <c r="Q246" s="4"/>
      <c r="R246" s="4"/>
      <c r="S246" s="4"/>
      <c r="T246" s="4"/>
      <c r="U246" s="4"/>
      <c r="V246" s="4"/>
      <c r="W246" s="4"/>
      <c r="X246" s="4"/>
      <c r="Y246" s="4"/>
      <c r="Z246" s="4"/>
      <c r="AA246" s="4"/>
      <c r="AB246" s="4"/>
      <c r="AC246" s="4"/>
      <c r="AD246" s="4"/>
      <c r="AE246" s="4"/>
      <c r="AF246" s="4"/>
    </row>
    <row r="247" spans="1:32" s="73" customFormat="1" hidden="1">
      <c r="A247" s="74" t="s">
        <v>234</v>
      </c>
      <c r="B247" s="74"/>
      <c r="C247" s="74"/>
      <c r="D247" s="74"/>
      <c r="E247" s="74"/>
      <c r="F247" s="74"/>
      <c r="G247" s="74"/>
      <c r="H247" s="74"/>
      <c r="I247" s="74"/>
      <c r="J247" s="74"/>
      <c r="K247" s="74"/>
      <c r="L247" s="74"/>
      <c r="M247" s="74"/>
      <c r="N247" s="74"/>
      <c r="O247" s="72"/>
      <c r="P247" s="72"/>
    </row>
    <row r="248" spans="1:32" hidden="1">
      <c r="A248" s="4" t="str">
        <f>MID($H$1,$G$9+2*G248,2)</f>
        <v>00</v>
      </c>
      <c r="B248" s="10"/>
      <c r="C248" s="38"/>
      <c r="D248" s="38"/>
      <c r="E248" s="38"/>
      <c r="F248" s="38"/>
      <c r="G248" s="17">
        <v>17</v>
      </c>
      <c r="H248"/>
      <c r="I248" s="10"/>
      <c r="J248" s="10"/>
      <c r="K248" s="10"/>
      <c r="L248" s="10"/>
      <c r="M248" s="10"/>
      <c r="N248" s="10"/>
      <c r="O248" s="10"/>
      <c r="P248" s="10"/>
      <c r="Q248" s="4"/>
      <c r="R248" s="4"/>
      <c r="S248" s="4"/>
      <c r="T248" s="4"/>
      <c r="U248" s="4"/>
      <c r="V248" s="4"/>
      <c r="W248" s="4"/>
      <c r="X248" s="4"/>
      <c r="Y248" s="4"/>
      <c r="Z248" s="4"/>
      <c r="AA248" s="4"/>
      <c r="AB248" s="4"/>
      <c r="AC248" s="4"/>
      <c r="AD248" s="4"/>
      <c r="AE248" s="4"/>
      <c r="AF248" s="4"/>
    </row>
    <row r="249" spans="1:32" hidden="1">
      <c r="A249" s="4" t="str">
        <f t="shared" ref="A249:A312" si="18">MID($H$1,$G$9+2*G249,2)</f>
        <v>01</v>
      </c>
      <c r="B249" s="10"/>
      <c r="C249" s="5" t="str">
        <f>HEX2DEC( A248) *256 +HEX2DEC( A249) &amp; " cm"</f>
        <v>1 cm</v>
      </c>
      <c r="D249" s="38"/>
      <c r="E249" s="38"/>
      <c r="F249" s="38"/>
      <c r="G249" s="17">
        <v>18</v>
      </c>
      <c r="H249" s="406" t="s">
        <v>3</v>
      </c>
      <c r="I249" s="10"/>
      <c r="J249" s="10"/>
      <c r="K249" s="10"/>
      <c r="L249" s="10"/>
      <c r="M249" s="10"/>
      <c r="N249" s="10"/>
      <c r="O249" s="10"/>
      <c r="P249" s="10"/>
      <c r="Q249" s="4"/>
      <c r="R249" s="4"/>
      <c r="S249" s="4"/>
      <c r="T249" s="4"/>
      <c r="U249" s="4"/>
      <c r="V249" s="4"/>
      <c r="W249" s="4"/>
      <c r="X249" s="4"/>
      <c r="Y249" s="4"/>
      <c r="Z249" s="4"/>
      <c r="AA249" s="4"/>
      <c r="AB249" s="4"/>
      <c r="AC249" s="4"/>
      <c r="AD249" s="4"/>
      <c r="AE249" s="4"/>
      <c r="AF249" s="4"/>
    </row>
    <row r="250" spans="1:32" hidden="1">
      <c r="A250" s="4" t="str">
        <f t="shared" si="18"/>
        <v>97</v>
      </c>
      <c r="B250" s="10"/>
      <c r="C250" s="6">
        <f>HEX2DEC(A250)</f>
        <v>151</v>
      </c>
      <c r="D250" s="38"/>
      <c r="E250" s="38"/>
      <c r="F250" s="38"/>
      <c r="G250" s="17">
        <v>19</v>
      </c>
      <c r="H250" s="142" t="s">
        <v>4</v>
      </c>
      <c r="I250" s="10"/>
      <c r="J250" s="10"/>
      <c r="K250" s="10"/>
      <c r="L250" s="10"/>
      <c r="M250" s="10"/>
      <c r="N250" s="10"/>
      <c r="O250" s="10"/>
      <c r="P250" s="10"/>
      <c r="Q250" s="4"/>
      <c r="R250" s="4"/>
      <c r="S250" s="4"/>
      <c r="T250" s="4"/>
      <c r="U250" s="4"/>
      <c r="V250" s="4"/>
      <c r="W250" s="4"/>
      <c r="X250" s="4"/>
      <c r="Y250" s="4"/>
      <c r="Z250" s="4"/>
      <c r="AA250" s="4"/>
      <c r="AB250" s="4"/>
      <c r="AC250" s="4"/>
      <c r="AD250" s="4"/>
      <c r="AE250" s="4"/>
      <c r="AF250" s="4"/>
    </row>
    <row r="251" spans="1:32" hidden="1">
      <c r="A251" s="4" t="str">
        <f t="shared" si="18"/>
        <v>00</v>
      </c>
      <c r="B251" s="10"/>
      <c r="C251" s="6">
        <f>HEX2DEC(A251)</f>
        <v>0</v>
      </c>
      <c r="D251" s="38"/>
      <c r="E251" s="38"/>
      <c r="F251" s="38"/>
      <c r="G251" s="17">
        <v>20</v>
      </c>
      <c r="H251" s="142" t="s">
        <v>5</v>
      </c>
      <c r="I251" s="10"/>
      <c r="J251" s="10"/>
      <c r="K251" s="10"/>
      <c r="L251" s="10"/>
      <c r="M251" s="10"/>
      <c r="N251" s="10"/>
      <c r="O251" s="10"/>
      <c r="P251" s="10"/>
      <c r="Q251" s="4"/>
      <c r="R251" s="4"/>
      <c r="S251" s="4"/>
      <c r="T251" s="4"/>
      <c r="U251" s="4"/>
      <c r="V251" s="4"/>
      <c r="W251" s="4"/>
      <c r="X251" s="4"/>
      <c r="Y251" s="4"/>
      <c r="Z251" s="4"/>
      <c r="AA251" s="4"/>
      <c r="AB251" s="4"/>
      <c r="AC251" s="4"/>
      <c r="AD251" s="4"/>
      <c r="AE251" s="4"/>
      <c r="AF251" s="4"/>
    </row>
    <row r="252" spans="1:32" hidden="1">
      <c r="A252" s="4" t="str">
        <f t="shared" si="18"/>
        <v>00</v>
      </c>
      <c r="B252" s="10"/>
      <c r="C252" s="6"/>
      <c r="D252" s="38"/>
      <c r="E252" s="38"/>
      <c r="F252" s="38"/>
      <c r="G252" s="17">
        <v>21</v>
      </c>
      <c r="H252" s="407"/>
      <c r="I252" s="10"/>
      <c r="J252" s="10"/>
      <c r="K252" s="10"/>
      <c r="L252" s="10"/>
      <c r="M252" s="10"/>
      <c r="N252" s="10"/>
      <c r="O252" s="10"/>
      <c r="P252" s="10"/>
      <c r="Q252" s="4"/>
      <c r="R252" s="4"/>
      <c r="S252" s="4"/>
      <c r="T252" s="4"/>
      <c r="U252" s="4"/>
      <c r="V252" s="4"/>
      <c r="W252" s="4"/>
      <c r="X252" s="4"/>
      <c r="Y252" s="4"/>
      <c r="Z252" s="4"/>
      <c r="AA252" s="4"/>
      <c r="AB252" s="4"/>
      <c r="AC252" s="4"/>
      <c r="AD252" s="4"/>
      <c r="AE252" s="4"/>
      <c r="AF252" s="4"/>
    </row>
    <row r="253" spans="1:32" hidden="1">
      <c r="A253" s="4" t="str">
        <f t="shared" si="18"/>
        <v>00</v>
      </c>
      <c r="B253" s="10"/>
      <c r="C253" s="5" t="str">
        <f>HEX2DEC( A253) *256 +HEX2DEC( A252) &amp; " cm"</f>
        <v>0 cm</v>
      </c>
      <c r="D253" s="38"/>
      <c r="E253" s="38"/>
      <c r="F253" s="38"/>
      <c r="G253" s="17">
        <v>22</v>
      </c>
      <c r="H253" s="406" t="s">
        <v>6</v>
      </c>
      <c r="I253" s="10"/>
      <c r="J253" s="10"/>
      <c r="K253" s="10"/>
      <c r="L253" s="10"/>
      <c r="M253" s="10"/>
      <c r="N253" s="10"/>
      <c r="O253" s="10"/>
      <c r="P253" s="10"/>
      <c r="Q253" s="4"/>
      <c r="R253" s="4"/>
      <c r="S253" s="4"/>
      <c r="T253" s="4"/>
      <c r="U253" s="4"/>
      <c r="V253" s="4"/>
      <c r="W253" s="4"/>
      <c r="X253" s="4"/>
      <c r="Y253" s="4"/>
      <c r="Z253" s="4"/>
      <c r="AA253" s="4"/>
      <c r="AB253" s="4"/>
      <c r="AC253" s="4"/>
      <c r="AD253" s="4"/>
      <c r="AE253" s="4"/>
      <c r="AF253" s="4"/>
    </row>
    <row r="254" spans="1:32" hidden="1">
      <c r="A254" s="4" t="str">
        <f t="shared" si="18"/>
        <v>82</v>
      </c>
      <c r="B254" s="10"/>
      <c r="C254" s="6">
        <f>HEX2DEC(A254)</f>
        <v>130</v>
      </c>
      <c r="D254" s="38"/>
      <c r="E254" s="38"/>
      <c r="F254" s="38"/>
      <c r="G254" s="17">
        <v>23</v>
      </c>
      <c r="H254" s="142" t="s">
        <v>7</v>
      </c>
      <c r="I254" s="10"/>
      <c r="J254" s="10"/>
      <c r="K254" s="10"/>
      <c r="L254" s="10"/>
      <c r="M254" s="10"/>
      <c r="N254" s="10"/>
      <c r="O254" s="10"/>
      <c r="P254" s="10"/>
      <c r="Q254" s="4"/>
      <c r="R254" s="4"/>
      <c r="S254" s="4"/>
      <c r="T254" s="4"/>
      <c r="U254" s="4"/>
      <c r="V254" s="4"/>
      <c r="W254" s="4"/>
      <c r="X254" s="4"/>
      <c r="Y254" s="4"/>
      <c r="Z254" s="4"/>
      <c r="AA254" s="4"/>
      <c r="AB254" s="4"/>
      <c r="AC254" s="4"/>
      <c r="AD254" s="4"/>
      <c r="AE254" s="4"/>
      <c r="AF254" s="4"/>
    </row>
    <row r="255" spans="1:32" hidden="1">
      <c r="A255" s="4" t="str">
        <f t="shared" si="18"/>
        <v>01</v>
      </c>
      <c r="B255" s="10"/>
      <c r="C255" s="6">
        <f>HEX2DEC(A255)</f>
        <v>1</v>
      </c>
      <c r="D255" s="38"/>
      <c r="E255" s="38"/>
      <c r="F255" s="38"/>
      <c r="G255" s="17">
        <v>24</v>
      </c>
      <c r="H255" s="142" t="s">
        <v>8</v>
      </c>
      <c r="I255" s="10"/>
      <c r="J255" s="10"/>
      <c r="K255" s="10"/>
      <c r="L255" s="10"/>
      <c r="M255" s="10"/>
      <c r="N255" s="10"/>
      <c r="O255" s="10"/>
      <c r="P255" s="10"/>
      <c r="Q255" s="4"/>
      <c r="R255" s="4"/>
      <c r="S255" s="4"/>
      <c r="T255" s="4"/>
      <c r="U255" s="4"/>
      <c r="V255" s="4"/>
      <c r="W255" s="4"/>
      <c r="X255" s="4"/>
      <c r="Y255" s="4"/>
      <c r="Z255" s="4"/>
      <c r="AA255" s="4"/>
      <c r="AB255" s="4"/>
      <c r="AC255" s="4"/>
      <c r="AD255" s="4"/>
      <c r="AE255" s="4"/>
      <c r="AF255" s="4"/>
    </row>
    <row r="256" spans="1:32" hidden="1">
      <c r="A256" s="4" t="str">
        <f t="shared" si="18"/>
        <v>0F</v>
      </c>
      <c r="B256" s="10"/>
      <c r="C256" s="5"/>
      <c r="D256" s="38"/>
      <c r="E256" s="38"/>
      <c r="F256" s="38"/>
      <c r="G256" s="17">
        <v>25</v>
      </c>
      <c r="H256" s="407"/>
      <c r="I256" s="10"/>
      <c r="J256" s="10"/>
      <c r="K256" s="10"/>
      <c r="L256" s="10"/>
      <c r="M256" s="10"/>
      <c r="N256" s="10"/>
      <c r="O256" s="10"/>
      <c r="P256" s="10"/>
      <c r="Q256" s="4"/>
      <c r="R256" s="4"/>
      <c r="S256" s="4"/>
      <c r="T256" s="4"/>
      <c r="U256" s="4"/>
      <c r="V256" s="4"/>
      <c r="W256" s="4"/>
      <c r="X256" s="4"/>
      <c r="Y256" s="4"/>
      <c r="Z256" s="4"/>
      <c r="AA256" s="4"/>
      <c r="AB256" s="4"/>
      <c r="AC256" s="4"/>
      <c r="AD256" s="4"/>
      <c r="AE256" s="4"/>
      <c r="AF256" s="4"/>
    </row>
    <row r="257" spans="1:32" hidden="1">
      <c r="A257" s="4" t="str">
        <f t="shared" si="18"/>
        <v>0A</v>
      </c>
      <c r="B257" s="10"/>
      <c r="C257" s="5" t="str">
        <f>HEX2DEC( A257) *256 +HEX2DEC( A256) &amp; " cm"</f>
        <v>2575 cm</v>
      </c>
      <c r="D257" s="38"/>
      <c r="E257" s="38"/>
      <c r="F257" s="38"/>
      <c r="G257" s="17">
        <v>26</v>
      </c>
      <c r="H257" s="406" t="s">
        <v>9</v>
      </c>
      <c r="I257" s="10"/>
      <c r="J257" s="10"/>
      <c r="K257" s="10"/>
      <c r="L257" s="10"/>
      <c r="M257" s="10"/>
      <c r="N257" s="10"/>
      <c r="O257" s="10"/>
      <c r="P257" s="10"/>
      <c r="Q257" s="4"/>
      <c r="R257" s="4"/>
      <c r="S257" s="4"/>
      <c r="T257" s="4"/>
      <c r="U257" s="4"/>
      <c r="V257" s="4"/>
      <c r="W257" s="4"/>
      <c r="X257" s="4"/>
      <c r="Y257" s="4"/>
      <c r="Z257" s="4"/>
      <c r="AA257" s="4"/>
      <c r="AB257" s="4"/>
      <c r="AC257" s="4"/>
      <c r="AD257" s="4"/>
      <c r="AE257" s="4"/>
      <c r="AF257" s="4"/>
    </row>
    <row r="258" spans="1:32" hidden="1">
      <c r="A258" s="4" t="str">
        <f t="shared" si="18"/>
        <v>5B</v>
      </c>
      <c r="B258" s="10"/>
      <c r="C258" s="6">
        <f>HEX2DEC(A258)</f>
        <v>91</v>
      </c>
      <c r="D258" s="38"/>
      <c r="E258" s="38"/>
      <c r="F258" s="38"/>
      <c r="G258" s="17">
        <v>27</v>
      </c>
      <c r="H258" s="142" t="s">
        <v>10</v>
      </c>
      <c r="I258" s="10"/>
      <c r="J258" s="10"/>
      <c r="K258" s="10"/>
      <c r="L258" s="10"/>
      <c r="M258" s="10"/>
      <c r="N258" s="10"/>
      <c r="O258" s="10"/>
      <c r="P258" s="10"/>
      <c r="Q258" s="4"/>
      <c r="R258" s="4"/>
      <c r="S258" s="4"/>
      <c r="T258" s="4"/>
      <c r="U258" s="4"/>
      <c r="V258" s="4"/>
      <c r="W258" s="4"/>
      <c r="X258" s="4"/>
      <c r="Y258" s="4"/>
      <c r="Z258" s="4"/>
      <c r="AA258" s="4"/>
      <c r="AB258" s="4"/>
      <c r="AC258" s="4"/>
      <c r="AD258" s="4"/>
      <c r="AE258" s="4"/>
      <c r="AF258" s="4"/>
    </row>
    <row r="259" spans="1:32" hidden="1">
      <c r="A259" s="4" t="str">
        <f t="shared" si="18"/>
        <v>28</v>
      </c>
      <c r="B259" s="10"/>
      <c r="C259" s="6">
        <f>HEX2DEC(A259)</f>
        <v>40</v>
      </c>
      <c r="D259" s="38"/>
      <c r="E259" s="38"/>
      <c r="F259" s="38"/>
      <c r="G259" s="17">
        <v>28</v>
      </c>
      <c r="H259" s="142" t="s">
        <v>11</v>
      </c>
      <c r="I259" s="10"/>
      <c r="J259" s="10"/>
      <c r="K259" s="10"/>
      <c r="L259" s="10"/>
      <c r="M259" s="10"/>
      <c r="N259" s="10"/>
      <c r="O259" s="10"/>
      <c r="P259" s="10"/>
      <c r="Q259" s="4"/>
      <c r="R259" s="4"/>
      <c r="S259" s="4"/>
      <c r="T259" s="4"/>
      <c r="U259" s="4"/>
      <c r="V259" s="4"/>
      <c r="W259" s="4"/>
      <c r="X259" s="4"/>
      <c r="Y259" s="4"/>
      <c r="Z259" s="4"/>
      <c r="AA259" s="4"/>
      <c r="AB259" s="4"/>
      <c r="AC259" s="4"/>
      <c r="AD259" s="4"/>
      <c r="AE259" s="4"/>
      <c r="AF259" s="4"/>
    </row>
    <row r="260" spans="1:32" hidden="1">
      <c r="A260" s="4" t="str">
        <f t="shared" si="18"/>
        <v>77</v>
      </c>
      <c r="B260" s="10"/>
      <c r="C260" s="6"/>
      <c r="D260" s="38"/>
      <c r="E260" s="38"/>
      <c r="F260" s="38"/>
      <c r="G260" s="17">
        <v>29</v>
      </c>
      <c r="H260" s="407"/>
      <c r="I260" s="10"/>
      <c r="J260" s="10"/>
      <c r="K260" s="10"/>
      <c r="L260" s="10"/>
      <c r="M260" s="10"/>
      <c r="N260" s="10"/>
      <c r="O260" s="10"/>
      <c r="P260" s="10"/>
      <c r="Q260" s="4"/>
      <c r="R260" s="4"/>
      <c r="S260" s="4"/>
      <c r="T260" s="4"/>
      <c r="U260" s="4"/>
      <c r="V260" s="4"/>
      <c r="W260" s="4"/>
      <c r="X260" s="4"/>
      <c r="Y260" s="4"/>
      <c r="Z260" s="4"/>
      <c r="AA260" s="4"/>
      <c r="AB260" s="4"/>
      <c r="AC260" s="4"/>
      <c r="AD260" s="4"/>
      <c r="AE260" s="4"/>
      <c r="AF260" s="4"/>
    </row>
    <row r="261" spans="1:32" hidden="1">
      <c r="A261" s="4" t="str">
        <f t="shared" si="18"/>
        <v>0A</v>
      </c>
      <c r="B261" s="10"/>
      <c r="C261" s="5" t="str">
        <f>HEX2DEC( A261) *256 +HEX2DEC( A260) &amp; " cm"</f>
        <v>2679 cm</v>
      </c>
      <c r="D261" s="38"/>
      <c r="E261" s="38"/>
      <c r="F261" s="38"/>
      <c r="G261" s="17">
        <v>30</v>
      </c>
      <c r="H261" s="406" t="s">
        <v>12</v>
      </c>
      <c r="I261" s="10"/>
      <c r="J261" s="10"/>
      <c r="K261" s="10"/>
      <c r="L261" s="10"/>
      <c r="M261" s="10"/>
      <c r="N261" s="10"/>
      <c r="O261" s="10"/>
      <c r="P261" s="10"/>
      <c r="Q261" s="4"/>
      <c r="R261" s="4"/>
      <c r="S261" s="4"/>
      <c r="T261" s="4"/>
      <c r="U261" s="4"/>
      <c r="V261" s="4"/>
      <c r="W261" s="4"/>
      <c r="X261" s="4"/>
      <c r="Y261" s="4"/>
      <c r="Z261" s="4"/>
      <c r="AA261" s="4"/>
      <c r="AB261" s="4"/>
      <c r="AC261" s="4"/>
      <c r="AD261" s="4"/>
      <c r="AE261" s="4"/>
      <c r="AF261" s="4"/>
    </row>
    <row r="262" spans="1:32" hidden="1">
      <c r="A262" s="4" t="str">
        <f t="shared" si="18"/>
        <v>5B</v>
      </c>
      <c r="B262" s="10"/>
      <c r="C262" s="6">
        <f>HEX2DEC(A262)</f>
        <v>91</v>
      </c>
      <c r="D262" s="38"/>
      <c r="E262" s="38"/>
      <c r="F262" s="38"/>
      <c r="G262" s="17">
        <v>31</v>
      </c>
      <c r="H262" s="142" t="s">
        <v>13</v>
      </c>
      <c r="I262" s="10"/>
      <c r="J262" s="10"/>
      <c r="K262" s="10"/>
      <c r="L262" s="10"/>
      <c r="M262" s="10"/>
      <c r="N262" s="10"/>
      <c r="O262" s="10"/>
      <c r="P262" s="10"/>
      <c r="Q262" s="4"/>
      <c r="R262" s="4"/>
      <c r="S262" s="4"/>
      <c r="T262" s="4"/>
      <c r="U262" s="4"/>
      <c r="V262" s="4"/>
      <c r="W262" s="4"/>
      <c r="X262" s="4"/>
      <c r="Y262" s="4"/>
      <c r="Z262" s="4"/>
      <c r="AA262" s="4"/>
      <c r="AB262" s="4"/>
      <c r="AC262" s="4"/>
      <c r="AD262" s="4"/>
      <c r="AE262" s="4"/>
      <c r="AF262" s="4"/>
    </row>
    <row r="263" spans="1:32" hidden="1">
      <c r="A263" s="4" t="str">
        <f t="shared" si="18"/>
        <v>28</v>
      </c>
      <c r="B263" s="10"/>
      <c r="C263" s="6">
        <f>HEX2DEC(A263)</f>
        <v>40</v>
      </c>
      <c r="D263" s="38"/>
      <c r="E263" s="38"/>
      <c r="F263" s="38"/>
      <c r="G263" s="17">
        <v>32</v>
      </c>
      <c r="H263" s="142" t="s">
        <v>14</v>
      </c>
      <c r="I263" s="10"/>
      <c r="J263" s="10"/>
      <c r="K263" s="10"/>
      <c r="L263" s="10"/>
      <c r="M263" s="10"/>
      <c r="N263" s="10"/>
      <c r="O263" s="10"/>
      <c r="P263" s="10"/>
      <c r="Q263" s="4"/>
      <c r="R263" s="4"/>
      <c r="S263" s="4"/>
      <c r="T263" s="4"/>
      <c r="U263" s="4"/>
      <c r="V263" s="4"/>
      <c r="W263" s="4"/>
      <c r="X263" s="4"/>
      <c r="Y263" s="4"/>
      <c r="Z263" s="4"/>
      <c r="AA263" s="4"/>
      <c r="AB263" s="4"/>
      <c r="AC263" s="4"/>
      <c r="AD263" s="4"/>
      <c r="AE263" s="4"/>
      <c r="AF263" s="4"/>
    </row>
    <row r="264" spans="1:32" hidden="1">
      <c r="A264" s="4" t="str">
        <f t="shared" si="18"/>
        <v>77</v>
      </c>
      <c r="B264" s="10"/>
      <c r="C264" s="6"/>
      <c r="D264" s="38"/>
      <c r="E264" s="38"/>
      <c r="F264" s="38"/>
      <c r="G264" s="17">
        <v>33</v>
      </c>
      <c r="H264" s="407"/>
      <c r="I264" s="1"/>
      <c r="J264" s="10"/>
      <c r="K264" s="10"/>
      <c r="L264" s="10"/>
      <c r="M264" s="10"/>
      <c r="N264" s="10"/>
      <c r="O264" s="10"/>
      <c r="P264" s="10"/>
      <c r="Q264" s="4"/>
      <c r="R264" s="4"/>
      <c r="S264" s="4"/>
      <c r="T264" s="4"/>
      <c r="U264" s="4"/>
      <c r="V264" s="4"/>
      <c r="W264" s="4"/>
      <c r="X264" s="4"/>
      <c r="Y264" s="4"/>
      <c r="Z264" s="4"/>
      <c r="AA264" s="4"/>
      <c r="AB264" s="4"/>
      <c r="AC264" s="4"/>
      <c r="AD264" s="4"/>
      <c r="AE264" s="4"/>
      <c r="AF264" s="4"/>
    </row>
    <row r="265" spans="1:32" hidden="1">
      <c r="A265" s="4" t="str">
        <f t="shared" si="18"/>
        <v>0A</v>
      </c>
      <c r="B265" s="10"/>
      <c r="C265" s="5" t="str">
        <f>HEX2DEC( A265) *256 +HEX2DEC( A264) &amp; " cm"</f>
        <v>2679 cm</v>
      </c>
      <c r="D265" s="38"/>
      <c r="E265" s="38"/>
      <c r="F265" s="38"/>
      <c r="G265" s="17">
        <v>34</v>
      </c>
      <c r="H265" s="406" t="s">
        <v>15</v>
      </c>
      <c r="I265" s="1"/>
      <c r="J265" s="10"/>
      <c r="K265" s="10"/>
      <c r="L265" s="10"/>
      <c r="M265" s="10"/>
      <c r="N265" s="10"/>
      <c r="O265" s="10"/>
      <c r="P265" s="10"/>
      <c r="Q265" s="4"/>
      <c r="R265" s="4"/>
      <c r="S265" s="4"/>
      <c r="T265" s="4"/>
      <c r="U265" s="4"/>
      <c r="V265" s="4"/>
      <c r="W265" s="4"/>
      <c r="X265" s="4"/>
      <c r="Y265" s="4"/>
      <c r="Z265" s="4"/>
      <c r="AA265" s="4"/>
      <c r="AB265" s="4"/>
      <c r="AC265" s="4"/>
      <c r="AD265" s="4"/>
      <c r="AE265" s="4"/>
      <c r="AF265" s="4"/>
    </row>
    <row r="266" spans="1:32" hidden="1">
      <c r="A266" s="4" t="str">
        <f t="shared" si="18"/>
        <v>5B</v>
      </c>
      <c r="B266" s="10"/>
      <c r="C266" s="6">
        <f>HEX2DEC(A266)</f>
        <v>91</v>
      </c>
      <c r="D266" s="38"/>
      <c r="E266" s="38"/>
      <c r="F266" s="38"/>
      <c r="G266" s="17">
        <v>35</v>
      </c>
      <c r="H266" s="142" t="s">
        <v>16</v>
      </c>
      <c r="I266" s="1"/>
      <c r="J266" s="10"/>
      <c r="K266" s="10"/>
      <c r="L266" s="10"/>
      <c r="M266" s="10"/>
      <c r="N266" s="10"/>
      <c r="O266" s="10"/>
      <c r="P266" s="10"/>
      <c r="Q266" s="4"/>
      <c r="R266" s="4"/>
      <c r="S266" s="4"/>
      <c r="T266" s="4"/>
      <c r="U266" s="4"/>
      <c r="V266" s="4"/>
      <c r="W266" s="4"/>
      <c r="X266" s="4"/>
      <c r="Y266" s="4"/>
      <c r="Z266" s="4"/>
      <c r="AA266" s="4"/>
      <c r="AB266" s="4"/>
      <c r="AC266" s="4"/>
      <c r="AD266" s="4"/>
      <c r="AE266" s="4"/>
      <c r="AF266" s="4"/>
    </row>
    <row r="267" spans="1:32" hidden="1">
      <c r="A267" s="4" t="str">
        <f t="shared" si="18"/>
        <v>28</v>
      </c>
      <c r="B267" s="10"/>
      <c r="C267" s="6">
        <f>HEX2DEC(A267)</f>
        <v>40</v>
      </c>
      <c r="D267" s="38"/>
      <c r="E267" s="38"/>
      <c r="F267" s="38"/>
      <c r="G267" s="17">
        <v>36</v>
      </c>
      <c r="H267" s="142" t="s">
        <v>17</v>
      </c>
      <c r="I267" s="1"/>
      <c r="J267" s="10"/>
      <c r="K267" s="10"/>
      <c r="L267" s="10"/>
      <c r="M267" s="10"/>
      <c r="N267" s="10"/>
      <c r="O267" s="10"/>
      <c r="P267" s="10"/>
      <c r="Q267" s="4"/>
      <c r="R267" s="4"/>
      <c r="S267" s="4"/>
      <c r="T267" s="4"/>
      <c r="U267" s="4"/>
      <c r="V267" s="4"/>
      <c r="W267" s="4"/>
      <c r="X267" s="4"/>
      <c r="Y267" s="4"/>
      <c r="Z267" s="4"/>
      <c r="AA267" s="4"/>
      <c r="AB267" s="4"/>
      <c r="AC267" s="4"/>
      <c r="AD267" s="4"/>
      <c r="AE267" s="4"/>
      <c r="AF267" s="4"/>
    </row>
    <row r="268" spans="1:32" hidden="1">
      <c r="A268" s="4" t="str">
        <f t="shared" si="18"/>
        <v>76</v>
      </c>
      <c r="B268" s="10"/>
      <c r="C268" s="143" t="str">
        <f>"Ullage =" &amp;BIN2DEC(F268)</f>
        <v>Ullage =118</v>
      </c>
      <c r="D268" s="144"/>
      <c r="E268" s="144"/>
      <c r="F268" s="145" t="str">
        <f t="shared" ref="F268:F307" si="19">HEX2BIN(A268,8)</f>
        <v>01110110</v>
      </c>
      <c r="G268" s="17">
        <v>37</v>
      </c>
      <c r="H268" s="142" t="s">
        <v>18</v>
      </c>
      <c r="I268"/>
      <c r="J268" s="10"/>
      <c r="K268" s="10"/>
      <c r="L268" s="10"/>
      <c r="M268" s="10"/>
      <c r="N268" s="10"/>
      <c r="O268" s="10"/>
      <c r="P268" s="10"/>
      <c r="Q268" s="4"/>
      <c r="R268" s="4"/>
      <c r="S268" s="4"/>
      <c r="T268" s="4"/>
      <c r="U268" s="4"/>
      <c r="V268" s="4"/>
      <c r="W268" s="4"/>
      <c r="X268" s="4"/>
      <c r="Y268" s="4"/>
      <c r="Z268" s="4"/>
      <c r="AA268" s="4"/>
      <c r="AB268" s="4"/>
      <c r="AC268" s="4"/>
      <c r="AD268" s="4"/>
      <c r="AE268" s="4"/>
      <c r="AF268" s="4"/>
    </row>
    <row r="269" spans="1:32" hidden="1">
      <c r="A269" s="4" t="str">
        <f t="shared" si="18"/>
        <v>0A</v>
      </c>
      <c r="B269" s="10"/>
      <c r="C269" s="143" t="str">
        <f>"ResCode =" &amp;BIN2DEC(MID(F269,3,4))</f>
        <v>ResCode =2</v>
      </c>
      <c r="D269" s="144"/>
      <c r="E269" s="144"/>
      <c r="F269" s="145" t="str">
        <f t="shared" si="19"/>
        <v>00001010</v>
      </c>
      <c r="G269" s="17">
        <v>38</v>
      </c>
      <c r="H269" s="142" t="s">
        <v>19</v>
      </c>
      <c r="I269"/>
      <c r="J269" s="10"/>
      <c r="K269" s="10"/>
      <c r="L269" s="10"/>
      <c r="M269" s="10"/>
      <c r="N269" s="10"/>
      <c r="O269" s="10"/>
      <c r="P269" s="10"/>
      <c r="Q269" s="4"/>
      <c r="R269" s="4"/>
      <c r="S269" s="4"/>
      <c r="T269" s="4"/>
      <c r="U269" s="4"/>
      <c r="V269" s="4"/>
      <c r="W269" s="4"/>
      <c r="X269" s="4"/>
      <c r="Y269" s="4"/>
      <c r="Z269" s="4"/>
      <c r="AA269" s="4"/>
      <c r="AB269" s="4"/>
      <c r="AC269" s="4"/>
      <c r="AD269" s="4"/>
      <c r="AE269" s="4"/>
      <c r="AF269" s="4"/>
    </row>
    <row r="270" spans="1:32" hidden="1">
      <c r="A270" s="4" t="str">
        <f t="shared" si="18"/>
        <v>5B</v>
      </c>
      <c r="B270" s="10"/>
      <c r="C270" s="143" t="str">
        <f>"Deg.C " &amp;BIN2DEC(LEFT(F270,7))-30</f>
        <v>Deg.C 15</v>
      </c>
      <c r="D270" s="144"/>
      <c r="E270" s="144"/>
      <c r="F270" s="145" t="str">
        <f t="shared" si="19"/>
        <v>01011011</v>
      </c>
      <c r="G270" s="17">
        <v>39</v>
      </c>
      <c r="H270" s="142" t="s">
        <v>20</v>
      </c>
      <c r="I270"/>
      <c r="J270" s="10"/>
      <c r="K270" s="10"/>
      <c r="L270" s="10"/>
      <c r="M270" s="10"/>
      <c r="N270" s="10"/>
      <c r="O270" s="10"/>
      <c r="P270" s="10"/>
      <c r="Q270" s="4"/>
      <c r="R270" s="4"/>
      <c r="S270" s="4"/>
      <c r="T270" s="4"/>
      <c r="U270" s="4"/>
      <c r="V270" s="4"/>
      <c r="W270" s="4"/>
      <c r="X270" s="4"/>
      <c r="Y270" s="4"/>
      <c r="Z270" s="4"/>
      <c r="AA270" s="4"/>
      <c r="AB270" s="4"/>
      <c r="AC270" s="4"/>
      <c r="AD270" s="4"/>
      <c r="AE270" s="4"/>
      <c r="AF270" s="4"/>
    </row>
    <row r="271" spans="1:32" hidden="1">
      <c r="A271" s="4" t="str">
        <f t="shared" si="18"/>
        <v>28</v>
      </c>
      <c r="B271" s="10"/>
      <c r="C271" s="143" t="str">
        <f>"RSSI =" &amp;BIN2DEC(F271)</f>
        <v>RSSI =40</v>
      </c>
      <c r="D271" s="144"/>
      <c r="E271" s="144"/>
      <c r="F271" s="145" t="str">
        <f t="shared" si="19"/>
        <v>00101000</v>
      </c>
      <c r="G271" s="17">
        <v>40</v>
      </c>
      <c r="H271" s="142" t="s">
        <v>21</v>
      </c>
      <c r="I271"/>
      <c r="J271" s="10"/>
      <c r="K271" s="10"/>
      <c r="L271" s="10"/>
      <c r="M271" s="10"/>
      <c r="N271" s="10"/>
      <c r="O271" s="10"/>
      <c r="P271" s="10"/>
      <c r="Q271" s="4"/>
      <c r="R271" s="4"/>
      <c r="S271" s="4"/>
      <c r="T271" s="4"/>
      <c r="U271" s="4"/>
      <c r="V271" s="4"/>
      <c r="W271" s="4"/>
      <c r="X271" s="4"/>
      <c r="Y271" s="4"/>
      <c r="Z271" s="4"/>
      <c r="AA271" s="4"/>
      <c r="AB271" s="4"/>
      <c r="AC271" s="4"/>
      <c r="AD271" s="4"/>
      <c r="AE271" s="4"/>
      <c r="AF271" s="4"/>
    </row>
    <row r="272" spans="1:32" hidden="1">
      <c r="A272" s="4" t="str">
        <f t="shared" si="18"/>
        <v>77</v>
      </c>
      <c r="B272" s="10"/>
      <c r="C272" s="6" t="str">
        <f>"Ullage =" &amp;BIN2DEC(F272)</f>
        <v>Ullage =119</v>
      </c>
      <c r="D272" s="140"/>
      <c r="E272" s="140"/>
      <c r="F272" s="141" t="str">
        <f t="shared" si="19"/>
        <v>01110111</v>
      </c>
      <c r="G272" s="17">
        <v>41</v>
      </c>
      <c r="H272" s="142" t="s">
        <v>22</v>
      </c>
      <c r="I272" s="141"/>
      <c r="J272" s="10"/>
      <c r="K272" s="10"/>
      <c r="L272" s="10"/>
      <c r="M272" s="10"/>
      <c r="N272" s="10"/>
      <c r="O272" s="10"/>
      <c r="P272" s="10"/>
      <c r="Q272" s="4"/>
      <c r="R272" s="4"/>
      <c r="S272" s="4"/>
      <c r="T272" s="4"/>
      <c r="U272" s="4"/>
      <c r="V272" s="4"/>
      <c r="W272" s="4"/>
      <c r="X272" s="4"/>
      <c r="Y272" s="4"/>
      <c r="Z272" s="4"/>
      <c r="AA272" s="4"/>
      <c r="AB272" s="4"/>
      <c r="AC272" s="4"/>
      <c r="AD272" s="4"/>
      <c r="AE272" s="4"/>
      <c r="AF272" s="4"/>
    </row>
    <row r="273" spans="1:32" hidden="1">
      <c r="A273" s="4" t="str">
        <f t="shared" si="18"/>
        <v>0A</v>
      </c>
      <c r="B273" s="10"/>
      <c r="C273" s="6" t="str">
        <f>"ResCode =" &amp;BIN2DEC(MID(F273,3,4))</f>
        <v>ResCode =2</v>
      </c>
      <c r="D273" s="140"/>
      <c r="E273" s="140"/>
      <c r="F273" s="141" t="str">
        <f t="shared" si="19"/>
        <v>00001010</v>
      </c>
      <c r="G273" s="17">
        <v>42</v>
      </c>
      <c r="H273" s="142" t="s">
        <v>23</v>
      </c>
      <c r="I273" s="141"/>
      <c r="J273" s="10"/>
      <c r="K273" s="10"/>
      <c r="L273" s="10"/>
      <c r="M273" s="10"/>
      <c r="N273" s="10"/>
      <c r="O273" s="10"/>
      <c r="P273" s="10"/>
      <c r="Q273" s="4"/>
      <c r="R273" s="4"/>
      <c r="S273" s="4"/>
      <c r="T273" s="4"/>
      <c r="U273" s="4"/>
      <c r="V273" s="4"/>
      <c r="W273" s="4"/>
      <c r="X273" s="4"/>
      <c r="Y273" s="4"/>
      <c r="Z273" s="4"/>
      <c r="AA273" s="4"/>
      <c r="AB273" s="4"/>
      <c r="AC273" s="4"/>
      <c r="AD273" s="4"/>
      <c r="AE273" s="4"/>
      <c r="AF273" s="4"/>
    </row>
    <row r="274" spans="1:32" hidden="1">
      <c r="A274" s="4" t="str">
        <f t="shared" si="18"/>
        <v>5B</v>
      </c>
      <c r="B274" s="10"/>
      <c r="C274" s="6" t="str">
        <f>"Deg.C " &amp;BIN2DEC(LEFT(F274,7))-30</f>
        <v>Deg.C 15</v>
      </c>
      <c r="D274" s="140"/>
      <c r="E274" s="140"/>
      <c r="F274" s="141" t="str">
        <f t="shared" si="19"/>
        <v>01011011</v>
      </c>
      <c r="G274" s="17">
        <v>43</v>
      </c>
      <c r="H274" s="142" t="s">
        <v>24</v>
      </c>
      <c r="I274" s="141"/>
      <c r="J274" s="10"/>
      <c r="K274" s="10"/>
      <c r="L274" s="10"/>
      <c r="M274" s="10"/>
      <c r="N274" s="10"/>
      <c r="O274" s="10"/>
      <c r="P274" s="10"/>
      <c r="Q274" s="4"/>
      <c r="R274" s="4"/>
      <c r="S274" s="4"/>
      <c r="T274" s="4"/>
      <c r="U274" s="4"/>
      <c r="V274" s="4"/>
      <c r="W274" s="4"/>
      <c r="X274" s="4"/>
      <c r="Y274" s="4"/>
      <c r="Z274" s="4"/>
      <c r="AA274" s="4"/>
      <c r="AB274" s="4"/>
      <c r="AC274" s="4"/>
      <c r="AD274" s="4"/>
      <c r="AE274" s="4"/>
      <c r="AF274" s="4"/>
    </row>
    <row r="275" spans="1:32" hidden="1">
      <c r="A275" s="4" t="str">
        <f t="shared" si="18"/>
        <v>28</v>
      </c>
      <c r="B275" s="10"/>
      <c r="C275" s="6" t="str">
        <f>"RSSI =" &amp;BIN2DEC(F275)</f>
        <v>RSSI =40</v>
      </c>
      <c r="D275" s="140"/>
      <c r="E275" s="140"/>
      <c r="F275" s="141" t="str">
        <f t="shared" si="19"/>
        <v>00101000</v>
      </c>
      <c r="G275" s="17">
        <v>44</v>
      </c>
      <c r="H275" s="142" t="s">
        <v>25</v>
      </c>
      <c r="I275" s="141"/>
      <c r="J275" s="10"/>
      <c r="K275" s="10"/>
      <c r="L275" s="10"/>
      <c r="M275" s="10"/>
      <c r="N275" s="10"/>
      <c r="O275" s="10"/>
      <c r="P275" s="10"/>
      <c r="Q275" s="4"/>
      <c r="R275" s="4"/>
      <c r="S275" s="4"/>
      <c r="T275" s="4"/>
      <c r="U275" s="4"/>
      <c r="V275" s="4"/>
      <c r="W275" s="4"/>
      <c r="X275" s="4"/>
      <c r="Y275" s="4"/>
      <c r="Z275" s="4"/>
      <c r="AA275" s="4"/>
      <c r="AB275" s="4"/>
      <c r="AC275" s="4"/>
      <c r="AD275" s="4"/>
      <c r="AE275" s="4"/>
      <c r="AF275" s="4"/>
    </row>
    <row r="276" spans="1:32" hidden="1">
      <c r="A276" s="4" t="str">
        <f t="shared" si="18"/>
        <v>77</v>
      </c>
      <c r="B276" s="10"/>
      <c r="C276" s="143" t="str">
        <f>"Ullage =" &amp;BIN2DEC(F276)</f>
        <v>Ullage =119</v>
      </c>
      <c r="D276" s="144"/>
      <c r="E276" s="144"/>
      <c r="F276" s="146" t="str">
        <f t="shared" si="19"/>
        <v>01110111</v>
      </c>
      <c r="G276" s="17">
        <v>45</v>
      </c>
      <c r="H276" s="142" t="s">
        <v>26</v>
      </c>
      <c r="I276" s="141"/>
      <c r="J276" s="10"/>
      <c r="K276" s="10"/>
      <c r="L276" s="10"/>
      <c r="M276" s="10"/>
      <c r="N276" s="10"/>
      <c r="O276" s="10"/>
      <c r="P276" s="10"/>
      <c r="Q276" s="4"/>
      <c r="R276" s="4"/>
      <c r="S276" s="4"/>
      <c r="T276" s="4"/>
      <c r="U276" s="4"/>
      <c r="V276" s="4"/>
      <c r="W276" s="4"/>
      <c r="X276" s="4"/>
      <c r="Y276" s="4"/>
      <c r="Z276" s="4"/>
      <c r="AA276" s="4"/>
      <c r="AB276" s="4"/>
      <c r="AC276" s="4"/>
      <c r="AD276" s="4"/>
      <c r="AE276" s="4"/>
      <c r="AF276" s="4"/>
    </row>
    <row r="277" spans="1:32" hidden="1">
      <c r="A277" s="4" t="str">
        <f t="shared" si="18"/>
        <v>0A</v>
      </c>
      <c r="B277" s="10"/>
      <c r="C277" s="143" t="str">
        <f>"ResCode =" &amp;BIN2DEC(MID(F277,3,4))</f>
        <v>ResCode =2</v>
      </c>
      <c r="D277" s="144"/>
      <c r="E277" s="144"/>
      <c r="F277" s="146" t="str">
        <f t="shared" si="19"/>
        <v>00001010</v>
      </c>
      <c r="G277" s="17">
        <v>46</v>
      </c>
      <c r="H277" s="142" t="s">
        <v>27</v>
      </c>
      <c r="I277" s="141"/>
      <c r="J277" s="10"/>
      <c r="K277" s="10"/>
      <c r="L277" s="10"/>
      <c r="M277" s="10"/>
      <c r="N277" s="10"/>
      <c r="O277" s="10"/>
      <c r="P277" s="10"/>
      <c r="Q277" s="4"/>
      <c r="R277" s="4"/>
      <c r="S277" s="4"/>
      <c r="T277" s="4"/>
      <c r="U277" s="4"/>
      <c r="V277" s="4"/>
      <c r="W277" s="4"/>
      <c r="X277" s="4"/>
      <c r="Y277" s="4"/>
      <c r="Z277" s="4"/>
      <c r="AA277" s="4"/>
      <c r="AB277" s="4"/>
      <c r="AC277" s="4"/>
      <c r="AD277" s="4"/>
      <c r="AE277" s="4"/>
      <c r="AF277" s="4"/>
    </row>
    <row r="278" spans="1:32" hidden="1">
      <c r="A278" s="4" t="str">
        <f t="shared" si="18"/>
        <v>5B</v>
      </c>
      <c r="B278" s="10"/>
      <c r="C278" s="143" t="str">
        <f>"Deg.C " &amp;BIN2DEC(LEFT(F278,7))-30</f>
        <v>Deg.C 15</v>
      </c>
      <c r="D278" s="144"/>
      <c r="E278" s="144"/>
      <c r="F278" s="146" t="str">
        <f t="shared" si="19"/>
        <v>01011011</v>
      </c>
      <c r="G278" s="17">
        <v>47</v>
      </c>
      <c r="H278" s="142" t="s">
        <v>28</v>
      </c>
      <c r="I278" s="141"/>
      <c r="J278" s="10"/>
      <c r="K278" s="10"/>
      <c r="L278" s="10"/>
      <c r="M278" s="10"/>
      <c r="N278" s="10"/>
      <c r="O278" s="10"/>
      <c r="P278" s="10"/>
      <c r="Q278" s="4"/>
      <c r="R278" s="4"/>
      <c r="S278" s="4"/>
      <c r="T278" s="4"/>
      <c r="U278" s="4"/>
      <c r="V278" s="4"/>
      <c r="W278" s="4"/>
      <c r="X278" s="4"/>
      <c r="Y278" s="4"/>
      <c r="Z278" s="4"/>
      <c r="AA278" s="4"/>
      <c r="AB278" s="4"/>
      <c r="AC278" s="4"/>
      <c r="AD278" s="4"/>
      <c r="AE278" s="4"/>
      <c r="AF278" s="4"/>
    </row>
    <row r="279" spans="1:32" hidden="1">
      <c r="A279" s="4" t="str">
        <f t="shared" si="18"/>
        <v>28</v>
      </c>
      <c r="B279" s="10"/>
      <c r="C279" s="143" t="str">
        <f>"RSSI =" &amp;BIN2DEC(F279)</f>
        <v>RSSI =40</v>
      </c>
      <c r="D279" s="144"/>
      <c r="E279" s="144"/>
      <c r="F279" s="146" t="str">
        <f t="shared" si="19"/>
        <v>00101000</v>
      </c>
      <c r="G279" s="17">
        <v>48</v>
      </c>
      <c r="H279" s="142" t="s">
        <v>29</v>
      </c>
      <c r="I279" s="141"/>
      <c r="J279" s="10"/>
      <c r="K279" s="10"/>
      <c r="L279" s="10"/>
      <c r="M279" s="10"/>
      <c r="N279" s="10"/>
      <c r="O279" s="10"/>
      <c r="P279" s="10"/>
      <c r="Q279" s="4"/>
      <c r="R279" s="4"/>
      <c r="S279" s="4"/>
      <c r="T279" s="4"/>
      <c r="U279" s="4"/>
      <c r="V279" s="4"/>
      <c r="W279" s="4"/>
      <c r="X279" s="4"/>
      <c r="Y279" s="4"/>
      <c r="Z279" s="4"/>
      <c r="AA279" s="4"/>
      <c r="AB279" s="4"/>
      <c r="AC279" s="4"/>
      <c r="AD279" s="4"/>
      <c r="AE279" s="4"/>
      <c r="AF279" s="4"/>
    </row>
    <row r="280" spans="1:32" hidden="1">
      <c r="A280" s="4" t="str">
        <f t="shared" si="18"/>
        <v>77</v>
      </c>
      <c r="B280" s="10"/>
      <c r="C280" s="6" t="str">
        <f>"Ullage =" &amp;BIN2DEC(F280)</f>
        <v>Ullage =119</v>
      </c>
      <c r="D280" s="140"/>
      <c r="E280" s="140"/>
      <c r="F280" s="141" t="str">
        <f t="shared" si="19"/>
        <v>01110111</v>
      </c>
      <c r="G280" s="17">
        <v>49</v>
      </c>
      <c r="H280" s="142" t="s">
        <v>30</v>
      </c>
      <c r="I280" s="141"/>
      <c r="J280" s="10"/>
      <c r="K280" s="10"/>
      <c r="L280" s="10"/>
      <c r="M280" s="10"/>
      <c r="N280" s="10"/>
      <c r="O280" s="10"/>
      <c r="P280" s="10"/>
      <c r="Q280" s="4"/>
      <c r="R280" s="4"/>
      <c r="S280" s="4"/>
      <c r="T280" s="4"/>
      <c r="U280" s="4"/>
      <c r="V280" s="4"/>
      <c r="W280" s="4"/>
      <c r="X280" s="4"/>
      <c r="Y280" s="4"/>
      <c r="Z280" s="4"/>
      <c r="AA280" s="4"/>
      <c r="AB280" s="4"/>
      <c r="AC280" s="4"/>
      <c r="AD280" s="4"/>
      <c r="AE280" s="4"/>
      <c r="AF280" s="4"/>
    </row>
    <row r="281" spans="1:32" hidden="1">
      <c r="A281" s="4" t="str">
        <f t="shared" si="18"/>
        <v>0A</v>
      </c>
      <c r="B281" s="10"/>
      <c r="C281" s="6" t="str">
        <f>"ResCode =" &amp;BIN2DEC(MID(F281,3,4))</f>
        <v>ResCode =2</v>
      </c>
      <c r="D281" s="140"/>
      <c r="E281" s="140"/>
      <c r="F281" s="141" t="str">
        <f t="shared" si="19"/>
        <v>00001010</v>
      </c>
      <c r="G281" s="17">
        <v>50</v>
      </c>
      <c r="H281" s="142" t="s">
        <v>31</v>
      </c>
      <c r="I281" s="141"/>
      <c r="J281" s="10"/>
      <c r="K281" s="10"/>
      <c r="L281" s="10"/>
      <c r="M281" s="10"/>
      <c r="N281" s="10"/>
      <c r="O281" s="10"/>
      <c r="P281" s="10"/>
      <c r="Q281" s="4"/>
      <c r="R281" s="4"/>
      <c r="S281" s="4"/>
      <c r="T281" s="4"/>
      <c r="U281" s="4"/>
      <c r="V281" s="4"/>
      <c r="W281" s="4"/>
      <c r="X281" s="4"/>
      <c r="Y281" s="4"/>
      <c r="Z281" s="4"/>
      <c r="AA281" s="4"/>
      <c r="AB281" s="4"/>
      <c r="AC281" s="4"/>
      <c r="AD281" s="4"/>
      <c r="AE281" s="4"/>
      <c r="AF281" s="4"/>
    </row>
    <row r="282" spans="1:32" hidden="1">
      <c r="A282" s="4" t="str">
        <f t="shared" si="18"/>
        <v>5B</v>
      </c>
      <c r="B282" s="10"/>
      <c r="C282" s="6" t="str">
        <f>"Deg.C " &amp;BIN2DEC(LEFT(F282,7))-30</f>
        <v>Deg.C 15</v>
      </c>
      <c r="D282" s="140"/>
      <c r="E282" s="140"/>
      <c r="F282" s="141" t="str">
        <f t="shared" si="19"/>
        <v>01011011</v>
      </c>
      <c r="G282" s="17">
        <v>51</v>
      </c>
      <c r="H282" s="142" t="s">
        <v>32</v>
      </c>
      <c r="I282" s="141"/>
      <c r="J282" s="10"/>
      <c r="K282" s="10"/>
      <c r="L282" s="10"/>
      <c r="M282" s="10"/>
      <c r="N282" s="10"/>
      <c r="O282" s="10"/>
      <c r="P282" s="10"/>
      <c r="Q282" s="4"/>
      <c r="R282" s="4"/>
      <c r="S282" s="4"/>
      <c r="T282" s="4"/>
      <c r="U282" s="4"/>
      <c r="V282" s="4"/>
      <c r="W282" s="4"/>
      <c r="X282" s="4"/>
      <c r="Y282" s="4"/>
      <c r="Z282" s="4"/>
      <c r="AA282" s="4"/>
      <c r="AB282" s="4"/>
      <c r="AC282" s="4"/>
      <c r="AD282" s="4"/>
      <c r="AE282" s="4"/>
      <c r="AF282" s="4"/>
    </row>
    <row r="283" spans="1:32" hidden="1">
      <c r="A283" s="4" t="str">
        <f t="shared" si="18"/>
        <v>28</v>
      </c>
      <c r="B283" s="10"/>
      <c r="C283" s="6" t="str">
        <f>"RSSI =" &amp;BIN2DEC(F283)</f>
        <v>RSSI =40</v>
      </c>
      <c r="D283" s="140"/>
      <c r="E283" s="140"/>
      <c r="F283" s="141" t="str">
        <f t="shared" si="19"/>
        <v>00101000</v>
      </c>
      <c r="G283" s="17">
        <v>52</v>
      </c>
      <c r="H283" s="142" t="s">
        <v>33</v>
      </c>
      <c r="I283" s="141"/>
      <c r="J283" s="10"/>
      <c r="K283" s="10"/>
      <c r="L283" s="10"/>
      <c r="M283" s="10"/>
      <c r="N283" s="10"/>
      <c r="O283" s="10"/>
      <c r="P283" s="10"/>
      <c r="Q283" s="4"/>
      <c r="R283" s="4"/>
      <c r="S283" s="4"/>
      <c r="T283" s="4"/>
      <c r="U283" s="4"/>
      <c r="V283" s="4"/>
      <c r="W283" s="4"/>
      <c r="X283" s="4"/>
      <c r="Y283" s="4"/>
      <c r="Z283" s="4"/>
      <c r="AA283" s="4"/>
      <c r="AB283" s="4"/>
      <c r="AC283" s="4"/>
      <c r="AD283" s="4"/>
      <c r="AE283" s="4"/>
      <c r="AF283" s="4"/>
    </row>
    <row r="284" spans="1:32" hidden="1">
      <c r="A284" s="4" t="str">
        <f t="shared" si="18"/>
        <v>77</v>
      </c>
      <c r="B284" s="10"/>
      <c r="C284" s="143" t="str">
        <f>"Ullage =" &amp;BIN2DEC(F284)</f>
        <v>Ullage =119</v>
      </c>
      <c r="D284" s="144"/>
      <c r="E284" s="144"/>
      <c r="F284" s="146" t="str">
        <f t="shared" si="19"/>
        <v>01110111</v>
      </c>
      <c r="G284" s="17">
        <v>53</v>
      </c>
      <c r="H284" s="142" t="s">
        <v>34</v>
      </c>
      <c r="I284" s="141"/>
      <c r="J284" s="10"/>
      <c r="K284" s="10"/>
      <c r="L284" s="10"/>
      <c r="M284" s="10"/>
      <c r="N284" s="10"/>
      <c r="O284" s="10"/>
      <c r="P284" s="10"/>
      <c r="Q284" s="4"/>
      <c r="R284" s="4"/>
      <c r="S284" s="4"/>
      <c r="T284" s="4"/>
      <c r="U284" s="4"/>
      <c r="V284" s="4"/>
      <c r="W284" s="4"/>
      <c r="X284" s="4"/>
      <c r="Y284" s="4"/>
      <c r="Z284" s="4"/>
      <c r="AA284" s="4"/>
      <c r="AB284" s="4"/>
      <c r="AC284" s="4"/>
      <c r="AD284" s="4"/>
      <c r="AE284" s="4"/>
      <c r="AF284" s="4"/>
    </row>
    <row r="285" spans="1:32" hidden="1">
      <c r="A285" s="4" t="str">
        <f t="shared" si="18"/>
        <v>0A</v>
      </c>
      <c r="B285" s="10"/>
      <c r="C285" s="143" t="str">
        <f>"ResCode =" &amp;BIN2DEC(MID(F285,3,4))</f>
        <v>ResCode =2</v>
      </c>
      <c r="D285" s="144"/>
      <c r="E285" s="144"/>
      <c r="F285" s="146" t="str">
        <f t="shared" si="19"/>
        <v>00001010</v>
      </c>
      <c r="G285" s="17">
        <v>54</v>
      </c>
      <c r="H285" s="142" t="s">
        <v>35</v>
      </c>
      <c r="I285" s="141"/>
      <c r="J285" s="10"/>
      <c r="K285" s="10"/>
      <c r="L285" s="10"/>
      <c r="M285" s="10"/>
      <c r="N285" s="10"/>
      <c r="O285" s="10"/>
      <c r="P285" s="10"/>
      <c r="Q285" s="4"/>
      <c r="R285" s="4"/>
      <c r="S285" s="4"/>
      <c r="T285" s="4"/>
      <c r="U285" s="4"/>
      <c r="V285" s="4"/>
      <c r="W285" s="4"/>
      <c r="X285" s="4"/>
      <c r="Y285" s="4"/>
      <c r="Z285" s="4"/>
      <c r="AA285" s="4"/>
      <c r="AB285" s="4"/>
      <c r="AC285" s="4"/>
      <c r="AD285" s="4"/>
      <c r="AE285" s="4"/>
      <c r="AF285" s="4"/>
    </row>
    <row r="286" spans="1:32" hidden="1">
      <c r="A286" s="4" t="str">
        <f t="shared" si="18"/>
        <v>5B</v>
      </c>
      <c r="B286" s="10"/>
      <c r="C286" s="143" t="str">
        <f>"Deg.C " &amp;BIN2DEC(LEFT(F286,7))-30</f>
        <v>Deg.C 15</v>
      </c>
      <c r="D286" s="144"/>
      <c r="E286" s="144"/>
      <c r="F286" s="146" t="str">
        <f t="shared" si="19"/>
        <v>01011011</v>
      </c>
      <c r="G286" s="17">
        <v>55</v>
      </c>
      <c r="H286" s="142" t="s">
        <v>36</v>
      </c>
      <c r="I286" s="141"/>
      <c r="J286" s="10"/>
      <c r="K286" s="10"/>
      <c r="L286" s="10"/>
      <c r="M286" s="10"/>
      <c r="N286" s="10"/>
      <c r="O286" s="10"/>
      <c r="P286" s="10"/>
      <c r="Q286" s="4"/>
      <c r="R286" s="4"/>
      <c r="S286" s="4"/>
      <c r="T286" s="4"/>
      <c r="U286" s="4"/>
      <c r="V286" s="4"/>
      <c r="W286" s="4"/>
      <c r="X286" s="4"/>
      <c r="Y286" s="4"/>
      <c r="Z286" s="4"/>
      <c r="AA286" s="4"/>
      <c r="AB286" s="4"/>
      <c r="AC286" s="4"/>
      <c r="AD286" s="4"/>
      <c r="AE286" s="4"/>
      <c r="AF286" s="4"/>
    </row>
    <row r="287" spans="1:32" hidden="1">
      <c r="A287" s="4" t="str">
        <f t="shared" si="18"/>
        <v>28</v>
      </c>
      <c r="B287" s="10"/>
      <c r="C287" s="143" t="str">
        <f>"RSSI =" &amp;BIN2DEC(F287)</f>
        <v>RSSI =40</v>
      </c>
      <c r="D287" s="144"/>
      <c r="E287" s="144"/>
      <c r="F287" s="146" t="str">
        <f t="shared" si="19"/>
        <v>00101000</v>
      </c>
      <c r="G287" s="17">
        <v>56</v>
      </c>
      <c r="H287" s="142" t="s">
        <v>37</v>
      </c>
      <c r="I287" s="141"/>
      <c r="J287" s="10"/>
      <c r="K287" s="10"/>
      <c r="L287" s="10"/>
      <c r="M287" s="10"/>
      <c r="N287" s="10"/>
      <c r="O287" s="10"/>
      <c r="P287" s="10"/>
      <c r="Q287" s="4"/>
      <c r="R287" s="4"/>
      <c r="S287" s="4"/>
      <c r="T287" s="4"/>
      <c r="U287" s="4"/>
      <c r="V287" s="4"/>
      <c r="W287" s="4"/>
      <c r="X287" s="4"/>
      <c r="Y287" s="4"/>
      <c r="Z287" s="4"/>
      <c r="AA287" s="4"/>
      <c r="AB287" s="4"/>
      <c r="AC287" s="4"/>
      <c r="AD287" s="4"/>
      <c r="AE287" s="4"/>
      <c r="AF287" s="4"/>
    </row>
    <row r="288" spans="1:32" hidden="1">
      <c r="A288" s="4" t="str">
        <f t="shared" si="18"/>
        <v>76</v>
      </c>
      <c r="B288" s="10"/>
      <c r="C288" s="6" t="str">
        <f>"Ullage =" &amp;BIN2DEC(F288)</f>
        <v>Ullage =118</v>
      </c>
      <c r="D288" s="140"/>
      <c r="E288" s="140"/>
      <c r="F288" s="141" t="str">
        <f t="shared" si="19"/>
        <v>01110110</v>
      </c>
      <c r="G288" s="17">
        <v>57</v>
      </c>
      <c r="H288" s="142" t="s">
        <v>38</v>
      </c>
      <c r="I288" s="141"/>
      <c r="J288" s="10"/>
      <c r="K288" s="10"/>
      <c r="L288" s="10"/>
      <c r="M288" s="10"/>
      <c r="N288" s="10"/>
      <c r="O288" s="10"/>
      <c r="P288" s="10"/>
      <c r="Q288" s="4"/>
      <c r="R288" s="4"/>
      <c r="S288" s="4"/>
      <c r="T288" s="4"/>
      <c r="U288" s="4"/>
      <c r="V288" s="4"/>
      <c r="W288" s="4"/>
      <c r="X288" s="4"/>
      <c r="Y288" s="4"/>
      <c r="Z288" s="4"/>
      <c r="AA288" s="4"/>
      <c r="AB288" s="4"/>
      <c r="AC288" s="4"/>
      <c r="AD288" s="4"/>
      <c r="AE288" s="4"/>
      <c r="AF288" s="4"/>
    </row>
    <row r="289" spans="1:32" hidden="1">
      <c r="A289" s="4" t="str">
        <f t="shared" si="18"/>
        <v>0A</v>
      </c>
      <c r="B289" s="10"/>
      <c r="C289" s="6" t="str">
        <f>"ResCode =" &amp;BIN2DEC(MID(F289,3,4))</f>
        <v>ResCode =2</v>
      </c>
      <c r="D289" s="140"/>
      <c r="E289" s="140"/>
      <c r="F289" s="141" t="str">
        <f t="shared" si="19"/>
        <v>00001010</v>
      </c>
      <c r="G289" s="17">
        <v>58</v>
      </c>
      <c r="H289" s="142" t="s">
        <v>39</v>
      </c>
      <c r="I289" s="141"/>
      <c r="J289" s="10"/>
      <c r="K289" s="10"/>
      <c r="L289" s="10"/>
      <c r="M289" s="10"/>
      <c r="N289" s="10"/>
      <c r="O289" s="10"/>
      <c r="P289" s="10"/>
      <c r="Q289" s="4"/>
      <c r="R289" s="4"/>
      <c r="S289" s="4"/>
      <c r="T289" s="4"/>
      <c r="U289" s="4"/>
      <c r="V289" s="4"/>
      <c r="W289" s="4"/>
      <c r="X289" s="4"/>
      <c r="Y289" s="4"/>
      <c r="Z289" s="4"/>
      <c r="AA289" s="4"/>
      <c r="AB289" s="4"/>
      <c r="AC289" s="4"/>
      <c r="AD289" s="4"/>
      <c r="AE289" s="4"/>
      <c r="AF289" s="4"/>
    </row>
    <row r="290" spans="1:32" hidden="1">
      <c r="A290" s="4" t="str">
        <f t="shared" si="18"/>
        <v>5B</v>
      </c>
      <c r="B290" s="10"/>
      <c r="C290" s="6" t="str">
        <f>"Deg.C " &amp;BIN2DEC(LEFT(F290,7))-30</f>
        <v>Deg.C 15</v>
      </c>
      <c r="D290" s="140"/>
      <c r="E290" s="140"/>
      <c r="F290" s="141" t="str">
        <f t="shared" si="19"/>
        <v>01011011</v>
      </c>
      <c r="G290" s="17">
        <v>59</v>
      </c>
      <c r="H290" s="142" t="s">
        <v>40</v>
      </c>
      <c r="I290" s="141"/>
      <c r="J290" s="10"/>
      <c r="K290" s="10"/>
      <c r="L290" s="10"/>
      <c r="M290" s="10"/>
      <c r="N290" s="10"/>
      <c r="O290" s="10"/>
      <c r="P290" s="10"/>
      <c r="Q290" s="4"/>
      <c r="R290" s="4"/>
      <c r="S290" s="4"/>
      <c r="T290" s="4"/>
      <c r="U290" s="4"/>
      <c r="V290" s="4"/>
      <c r="W290" s="4"/>
      <c r="X290" s="4"/>
      <c r="Y290" s="4"/>
      <c r="Z290" s="4"/>
      <c r="AA290" s="4"/>
      <c r="AB290" s="4"/>
      <c r="AC290" s="4"/>
      <c r="AD290" s="4"/>
      <c r="AE290" s="4"/>
      <c r="AF290" s="4"/>
    </row>
    <row r="291" spans="1:32" hidden="1">
      <c r="A291" s="4" t="str">
        <f t="shared" si="18"/>
        <v>28</v>
      </c>
      <c r="B291" s="10"/>
      <c r="C291" s="6" t="str">
        <f>"RSSI =" &amp;BIN2DEC(F291)</f>
        <v>RSSI =40</v>
      </c>
      <c r="D291" s="140"/>
      <c r="E291" s="140"/>
      <c r="F291" s="141" t="str">
        <f t="shared" si="19"/>
        <v>00101000</v>
      </c>
      <c r="G291" s="17">
        <v>60</v>
      </c>
      <c r="H291" s="142" t="s">
        <v>41</v>
      </c>
      <c r="I291" s="141"/>
      <c r="J291" s="10"/>
      <c r="K291" s="10"/>
      <c r="L291" s="10"/>
      <c r="M291" s="10"/>
      <c r="N291" s="10"/>
      <c r="O291" s="10"/>
      <c r="P291" s="10"/>
      <c r="Q291" s="4"/>
      <c r="R291" s="4"/>
      <c r="S291" s="4"/>
      <c r="T291" s="4"/>
      <c r="U291" s="4"/>
      <c r="V291" s="4"/>
      <c r="W291" s="4"/>
      <c r="X291" s="4"/>
      <c r="Y291" s="4"/>
      <c r="Z291" s="4"/>
      <c r="AA291" s="4"/>
      <c r="AB291" s="4"/>
      <c r="AC291" s="4"/>
      <c r="AD291" s="4"/>
      <c r="AE291" s="4"/>
      <c r="AF291" s="4"/>
    </row>
    <row r="292" spans="1:32" hidden="1">
      <c r="A292" s="4" t="str">
        <f t="shared" si="18"/>
        <v>76</v>
      </c>
      <c r="B292" s="10"/>
      <c r="C292" s="143" t="str">
        <f>"Ullage =" &amp;BIN2DEC(F292)</f>
        <v>Ullage =118</v>
      </c>
      <c r="D292" s="144"/>
      <c r="E292" s="144"/>
      <c r="F292" s="146" t="str">
        <f t="shared" si="19"/>
        <v>01110110</v>
      </c>
      <c r="G292" s="17">
        <v>61</v>
      </c>
      <c r="H292" s="142" t="s">
        <v>42</v>
      </c>
      <c r="I292" s="141"/>
      <c r="J292" s="10"/>
      <c r="K292" s="10"/>
      <c r="L292" s="10"/>
      <c r="M292" s="10"/>
      <c r="N292" s="10"/>
      <c r="O292" s="10"/>
      <c r="P292" s="10"/>
      <c r="Q292" s="4"/>
      <c r="R292" s="4"/>
      <c r="S292" s="4"/>
      <c r="T292" s="4"/>
      <c r="U292" s="4"/>
      <c r="V292" s="4"/>
      <c r="W292" s="4"/>
      <c r="X292" s="4"/>
      <c r="Y292" s="4"/>
      <c r="Z292" s="4"/>
      <c r="AA292" s="4"/>
      <c r="AB292" s="4"/>
      <c r="AC292" s="4"/>
      <c r="AD292" s="4"/>
      <c r="AE292" s="4"/>
      <c r="AF292" s="4"/>
    </row>
    <row r="293" spans="1:32" hidden="1">
      <c r="A293" s="4" t="str">
        <f t="shared" si="18"/>
        <v>0A</v>
      </c>
      <c r="B293" s="10"/>
      <c r="C293" s="143" t="str">
        <f>"ResCode =" &amp;BIN2DEC(MID(F293,3,4))</f>
        <v>ResCode =2</v>
      </c>
      <c r="D293" s="144"/>
      <c r="E293" s="144"/>
      <c r="F293" s="146" t="str">
        <f t="shared" si="19"/>
        <v>00001010</v>
      </c>
      <c r="G293" s="17">
        <v>62</v>
      </c>
      <c r="H293" s="142" t="s">
        <v>43</v>
      </c>
      <c r="I293" s="141"/>
      <c r="J293" s="10"/>
      <c r="K293" s="10"/>
      <c r="L293" s="10"/>
      <c r="M293" s="10"/>
      <c r="N293" s="10"/>
      <c r="O293" s="10"/>
      <c r="P293" s="10"/>
      <c r="Q293" s="4"/>
      <c r="R293" s="4"/>
      <c r="S293" s="4"/>
      <c r="T293" s="4"/>
      <c r="U293" s="4"/>
      <c r="V293" s="4"/>
      <c r="W293" s="4"/>
      <c r="X293" s="4"/>
      <c r="Y293" s="4"/>
      <c r="Z293" s="4"/>
      <c r="AA293" s="4"/>
      <c r="AB293" s="4"/>
      <c r="AC293" s="4"/>
      <c r="AD293" s="4"/>
      <c r="AE293" s="4"/>
      <c r="AF293" s="4"/>
    </row>
    <row r="294" spans="1:32" hidden="1">
      <c r="A294" s="4" t="str">
        <f t="shared" si="18"/>
        <v>5B</v>
      </c>
      <c r="B294" s="10"/>
      <c r="C294" s="143" t="str">
        <f>"Deg.C " &amp;BIN2DEC(LEFT(F294,7))-30</f>
        <v>Deg.C 15</v>
      </c>
      <c r="D294" s="144"/>
      <c r="E294" s="144"/>
      <c r="F294" s="146" t="str">
        <f t="shared" si="19"/>
        <v>01011011</v>
      </c>
      <c r="G294" s="17">
        <v>63</v>
      </c>
      <c r="H294" s="142" t="s">
        <v>44</v>
      </c>
      <c r="I294" s="141"/>
      <c r="J294" s="10"/>
      <c r="K294" s="10"/>
      <c r="L294" s="10"/>
      <c r="M294" s="10"/>
      <c r="N294" s="10"/>
      <c r="O294" s="10"/>
      <c r="P294" s="10"/>
      <c r="Q294" s="4"/>
      <c r="R294" s="4"/>
      <c r="S294" s="4"/>
      <c r="T294" s="4"/>
      <c r="U294" s="4"/>
      <c r="V294" s="4"/>
      <c r="W294" s="4"/>
      <c r="X294" s="4"/>
      <c r="Y294" s="4"/>
      <c r="Z294" s="4"/>
      <c r="AA294" s="4"/>
      <c r="AB294" s="4"/>
      <c r="AC294" s="4"/>
      <c r="AD294" s="4"/>
      <c r="AE294" s="4"/>
      <c r="AF294" s="4"/>
    </row>
    <row r="295" spans="1:32" hidden="1">
      <c r="A295" s="4" t="str">
        <f t="shared" si="18"/>
        <v>28</v>
      </c>
      <c r="B295" s="10"/>
      <c r="C295" s="143" t="str">
        <f>"RSSI =" &amp;BIN2DEC(F295)</f>
        <v>RSSI =40</v>
      </c>
      <c r="D295" s="144"/>
      <c r="E295" s="144"/>
      <c r="F295" s="146" t="str">
        <f t="shared" si="19"/>
        <v>00101000</v>
      </c>
      <c r="G295" s="17">
        <v>64</v>
      </c>
      <c r="H295" s="142" t="s">
        <v>45</v>
      </c>
      <c r="I295" s="141"/>
      <c r="J295" s="10"/>
      <c r="K295" s="10"/>
      <c r="L295" s="10"/>
      <c r="M295" s="10"/>
      <c r="N295" s="10"/>
      <c r="O295" s="10"/>
      <c r="P295" s="10"/>
      <c r="Q295" s="4"/>
      <c r="R295" s="4"/>
      <c r="S295" s="4"/>
      <c r="T295" s="4"/>
      <c r="U295" s="4"/>
      <c r="V295" s="4"/>
      <c r="W295" s="4"/>
      <c r="X295" s="4"/>
      <c r="Y295" s="4"/>
      <c r="Z295" s="4"/>
      <c r="AA295" s="4"/>
      <c r="AB295" s="4"/>
      <c r="AC295" s="4"/>
      <c r="AD295" s="4"/>
      <c r="AE295" s="4"/>
      <c r="AF295" s="4"/>
    </row>
    <row r="296" spans="1:32" hidden="1">
      <c r="A296" s="4" t="str">
        <f t="shared" si="18"/>
        <v>76</v>
      </c>
      <c r="B296" s="10"/>
      <c r="C296" s="6" t="str">
        <f>"Ullage =" &amp;BIN2DEC(F296)</f>
        <v>Ullage =118</v>
      </c>
      <c r="D296" s="140"/>
      <c r="E296" s="140"/>
      <c r="F296" s="141" t="str">
        <f t="shared" si="19"/>
        <v>01110110</v>
      </c>
      <c r="G296" s="17">
        <v>65</v>
      </c>
      <c r="H296" s="142" t="s">
        <v>46</v>
      </c>
      <c r="I296" s="141"/>
      <c r="J296" s="10"/>
      <c r="K296" s="10"/>
      <c r="L296" s="10"/>
      <c r="M296" s="10"/>
      <c r="N296" s="10"/>
      <c r="O296" s="10"/>
      <c r="P296" s="10"/>
      <c r="Q296" s="4"/>
      <c r="R296" s="4"/>
      <c r="S296" s="4"/>
      <c r="T296" s="4"/>
      <c r="U296" s="4"/>
      <c r="V296" s="4"/>
      <c r="W296" s="4"/>
      <c r="X296" s="4"/>
      <c r="Y296" s="4"/>
      <c r="Z296" s="4"/>
      <c r="AA296" s="4"/>
      <c r="AB296" s="4"/>
      <c r="AC296" s="4"/>
      <c r="AD296" s="4"/>
      <c r="AE296" s="4"/>
      <c r="AF296" s="4"/>
    </row>
    <row r="297" spans="1:32" hidden="1">
      <c r="A297" s="4" t="str">
        <f t="shared" si="18"/>
        <v>0A</v>
      </c>
      <c r="B297" s="10"/>
      <c r="C297" s="6" t="str">
        <f>"ResCode =" &amp;BIN2DEC(MID(F297,3,4))</f>
        <v>ResCode =2</v>
      </c>
      <c r="D297" s="140"/>
      <c r="E297" s="140"/>
      <c r="F297" s="141" t="str">
        <f t="shared" si="19"/>
        <v>00001010</v>
      </c>
      <c r="G297" s="17">
        <v>66</v>
      </c>
      <c r="H297" s="142" t="s">
        <v>47</v>
      </c>
      <c r="I297" s="141"/>
      <c r="J297" s="10"/>
      <c r="K297" s="10"/>
      <c r="L297" s="10"/>
      <c r="M297" s="10"/>
      <c r="N297" s="10"/>
      <c r="O297" s="10"/>
      <c r="P297" s="10"/>
      <c r="Q297" s="4"/>
      <c r="R297" s="4"/>
      <c r="S297" s="4"/>
      <c r="T297" s="4"/>
      <c r="U297" s="4"/>
      <c r="V297" s="4"/>
      <c r="W297" s="4"/>
      <c r="X297" s="4"/>
      <c r="Y297" s="4"/>
      <c r="Z297" s="4"/>
      <c r="AA297" s="4"/>
      <c r="AB297" s="4"/>
      <c r="AC297" s="4"/>
      <c r="AD297" s="4"/>
      <c r="AE297" s="4"/>
      <c r="AF297" s="4"/>
    </row>
    <row r="298" spans="1:32" hidden="1">
      <c r="A298" s="4" t="str">
        <f t="shared" si="18"/>
        <v>5B</v>
      </c>
      <c r="B298" s="10"/>
      <c r="C298" s="6" t="str">
        <f>"Deg.C " &amp;BIN2DEC(LEFT(F298,7))-30</f>
        <v>Deg.C 15</v>
      </c>
      <c r="D298" s="140"/>
      <c r="E298" s="140"/>
      <c r="F298" s="141" t="str">
        <f t="shared" si="19"/>
        <v>01011011</v>
      </c>
      <c r="G298" s="17">
        <v>67</v>
      </c>
      <c r="H298" s="142" t="s">
        <v>48</v>
      </c>
      <c r="I298" s="141"/>
      <c r="J298" s="10"/>
      <c r="K298" s="10"/>
      <c r="L298" s="10"/>
      <c r="M298" s="10"/>
      <c r="N298" s="10"/>
      <c r="O298" s="10"/>
      <c r="P298" s="10"/>
      <c r="Q298" s="4"/>
      <c r="R298" s="4"/>
      <c r="S298" s="4"/>
      <c r="T298" s="4"/>
      <c r="U298" s="4"/>
      <c r="V298" s="4"/>
      <c r="W298" s="4"/>
      <c r="X298" s="4"/>
      <c r="Y298" s="4"/>
      <c r="Z298" s="4"/>
      <c r="AA298" s="4"/>
      <c r="AB298" s="4"/>
      <c r="AC298" s="4"/>
      <c r="AD298" s="4"/>
      <c r="AE298" s="4"/>
      <c r="AF298" s="4"/>
    </row>
    <row r="299" spans="1:32" hidden="1">
      <c r="A299" s="4" t="str">
        <f t="shared" si="18"/>
        <v>28</v>
      </c>
      <c r="B299" s="10"/>
      <c r="C299" s="6" t="str">
        <f>"RSSI =" &amp;BIN2DEC(F299)</f>
        <v>RSSI =40</v>
      </c>
      <c r="D299" s="140"/>
      <c r="E299" s="140"/>
      <c r="F299" s="141" t="str">
        <f t="shared" si="19"/>
        <v>00101000</v>
      </c>
      <c r="G299" s="17">
        <v>68</v>
      </c>
      <c r="H299" s="142" t="s">
        <v>49</v>
      </c>
      <c r="I299" s="141"/>
      <c r="J299" s="10"/>
      <c r="K299" s="10"/>
      <c r="L299" s="10"/>
      <c r="M299" s="10"/>
      <c r="N299" s="10"/>
      <c r="O299" s="10"/>
      <c r="P299" s="10"/>
      <c r="Q299" s="4"/>
      <c r="R299" s="4"/>
      <c r="S299" s="4"/>
      <c r="T299" s="4"/>
      <c r="U299" s="4"/>
      <c r="V299" s="4"/>
      <c r="W299" s="4"/>
      <c r="X299" s="4"/>
      <c r="Y299" s="4"/>
      <c r="Z299" s="4"/>
      <c r="AA299" s="4"/>
      <c r="AB299" s="4"/>
      <c r="AC299" s="4"/>
      <c r="AD299" s="4"/>
      <c r="AE299" s="4"/>
      <c r="AF299" s="4"/>
    </row>
    <row r="300" spans="1:32" hidden="1">
      <c r="A300" s="4" t="str">
        <f t="shared" si="18"/>
        <v>77</v>
      </c>
      <c r="B300" s="10"/>
      <c r="C300" s="143" t="str">
        <f>"Ullage =" &amp;BIN2DEC(F300)</f>
        <v>Ullage =119</v>
      </c>
      <c r="D300" s="144"/>
      <c r="E300" s="144"/>
      <c r="F300" s="146" t="str">
        <f t="shared" si="19"/>
        <v>01110111</v>
      </c>
      <c r="G300" s="17">
        <v>69</v>
      </c>
      <c r="H300" s="142" t="s">
        <v>50</v>
      </c>
      <c r="I300" s="141"/>
      <c r="J300" s="10"/>
      <c r="K300" s="10"/>
      <c r="L300" s="10"/>
      <c r="M300" s="10"/>
      <c r="N300" s="10"/>
      <c r="O300" s="10"/>
      <c r="P300" s="10"/>
      <c r="Q300" s="4"/>
      <c r="R300" s="4"/>
      <c r="S300" s="4"/>
      <c r="T300" s="4"/>
      <c r="U300" s="4"/>
      <c r="V300" s="4"/>
      <c r="W300" s="4"/>
      <c r="X300" s="4"/>
      <c r="Y300" s="4"/>
      <c r="Z300" s="4"/>
      <c r="AA300" s="4"/>
      <c r="AB300" s="4"/>
      <c r="AC300" s="4"/>
      <c r="AD300" s="4"/>
      <c r="AE300" s="4"/>
      <c r="AF300" s="4"/>
    </row>
    <row r="301" spans="1:32" hidden="1">
      <c r="A301" s="4" t="str">
        <f t="shared" si="18"/>
        <v>0A</v>
      </c>
      <c r="B301" s="10"/>
      <c r="C301" s="143" t="str">
        <f>"ResCode =" &amp;BIN2DEC(MID(F301,3,4))</f>
        <v>ResCode =2</v>
      </c>
      <c r="D301" s="144"/>
      <c r="E301" s="144"/>
      <c r="F301" s="146" t="str">
        <f t="shared" si="19"/>
        <v>00001010</v>
      </c>
      <c r="G301" s="17">
        <v>70</v>
      </c>
      <c r="H301" s="142" t="s">
        <v>51</v>
      </c>
      <c r="I301" s="141"/>
      <c r="J301" s="10"/>
      <c r="K301" s="10"/>
      <c r="L301" s="10"/>
      <c r="M301" s="10"/>
      <c r="N301" s="10"/>
      <c r="O301" s="10"/>
      <c r="P301" s="10"/>
      <c r="Q301" s="4"/>
      <c r="R301" s="4"/>
      <c r="S301" s="4"/>
      <c r="T301" s="4"/>
      <c r="U301" s="4"/>
      <c r="V301" s="4"/>
      <c r="W301" s="4"/>
      <c r="X301" s="4"/>
      <c r="Y301" s="4"/>
      <c r="Z301" s="4"/>
      <c r="AA301" s="4"/>
      <c r="AB301" s="4"/>
      <c r="AC301" s="4"/>
      <c r="AD301" s="4"/>
      <c r="AE301" s="4"/>
      <c r="AF301" s="4"/>
    </row>
    <row r="302" spans="1:32" hidden="1">
      <c r="A302" s="4" t="str">
        <f t="shared" si="18"/>
        <v>5B</v>
      </c>
      <c r="B302" s="10"/>
      <c r="C302" s="143" t="str">
        <f>"Deg.C " &amp;BIN2DEC(LEFT(F302,7))-30</f>
        <v>Deg.C 15</v>
      </c>
      <c r="D302" s="144"/>
      <c r="E302" s="144"/>
      <c r="F302" s="146" t="str">
        <f t="shared" si="19"/>
        <v>01011011</v>
      </c>
      <c r="G302" s="17">
        <v>71</v>
      </c>
      <c r="H302" s="142" t="s">
        <v>52</v>
      </c>
      <c r="I302" s="141"/>
      <c r="J302" s="10"/>
      <c r="K302" s="10"/>
      <c r="L302" s="10"/>
      <c r="M302" s="10"/>
      <c r="N302" s="10"/>
      <c r="O302" s="10"/>
      <c r="P302" s="10"/>
      <c r="Q302" s="4"/>
      <c r="R302" s="4"/>
      <c r="S302" s="4"/>
      <c r="T302" s="4"/>
      <c r="U302" s="4"/>
      <c r="V302" s="4"/>
      <c r="W302" s="4"/>
      <c r="X302" s="4"/>
      <c r="Y302" s="4"/>
      <c r="Z302" s="4"/>
      <c r="AA302" s="4"/>
      <c r="AB302" s="4"/>
      <c r="AC302" s="4"/>
      <c r="AD302" s="4"/>
      <c r="AE302" s="4"/>
      <c r="AF302" s="4"/>
    </row>
    <row r="303" spans="1:32" hidden="1">
      <c r="A303" s="4" t="str">
        <f t="shared" si="18"/>
        <v>28</v>
      </c>
      <c r="B303" s="10"/>
      <c r="C303" s="143" t="str">
        <f>"RSSI =" &amp;BIN2DEC(F303)</f>
        <v>RSSI =40</v>
      </c>
      <c r="D303" s="144"/>
      <c r="E303" s="144"/>
      <c r="F303" s="146" t="str">
        <f t="shared" si="19"/>
        <v>00101000</v>
      </c>
      <c r="G303" s="17">
        <v>72</v>
      </c>
      <c r="H303" s="142" t="s">
        <v>53</v>
      </c>
      <c r="I303" s="141"/>
      <c r="J303" s="10"/>
      <c r="K303" s="10"/>
      <c r="L303" s="10"/>
      <c r="M303" s="10"/>
      <c r="N303" s="10"/>
      <c r="O303" s="10"/>
      <c r="P303" s="10"/>
      <c r="Q303" s="4"/>
      <c r="R303" s="4"/>
      <c r="S303" s="4"/>
      <c r="T303" s="4"/>
      <c r="U303" s="4"/>
      <c r="V303" s="4"/>
      <c r="W303" s="4"/>
      <c r="X303" s="4"/>
      <c r="Y303" s="4"/>
      <c r="Z303" s="4"/>
      <c r="AA303" s="4"/>
      <c r="AB303" s="4"/>
      <c r="AC303" s="4"/>
      <c r="AD303" s="4"/>
      <c r="AE303" s="4"/>
      <c r="AF303" s="4"/>
    </row>
    <row r="304" spans="1:32" hidden="1">
      <c r="A304" s="4" t="str">
        <f t="shared" si="18"/>
        <v>76</v>
      </c>
      <c r="B304" s="10"/>
      <c r="C304" s="6" t="str">
        <f>"Ullage =" &amp;BIN2DEC(F304)</f>
        <v>Ullage =118</v>
      </c>
      <c r="D304" s="140"/>
      <c r="E304" s="140"/>
      <c r="F304" s="141" t="str">
        <f t="shared" si="19"/>
        <v>01110110</v>
      </c>
      <c r="G304" s="17">
        <v>73</v>
      </c>
      <c r="H304" s="142" t="s">
        <v>54</v>
      </c>
      <c r="I304" s="141"/>
      <c r="J304" s="10"/>
      <c r="K304" s="10"/>
      <c r="L304" s="10"/>
      <c r="M304" s="10"/>
      <c r="N304" s="10"/>
      <c r="O304" s="10"/>
      <c r="P304" s="10"/>
      <c r="Q304" s="4"/>
      <c r="R304" s="4"/>
      <c r="S304" s="4"/>
      <c r="T304" s="4"/>
      <c r="U304" s="4"/>
      <c r="V304" s="4"/>
      <c r="W304" s="4"/>
      <c r="X304" s="4"/>
      <c r="Y304" s="4"/>
      <c r="Z304" s="4"/>
      <c r="AA304" s="4"/>
      <c r="AB304" s="4"/>
      <c r="AC304" s="4"/>
      <c r="AD304" s="4"/>
      <c r="AE304" s="4"/>
      <c r="AF304" s="4"/>
    </row>
    <row r="305" spans="1:32" hidden="1">
      <c r="A305" s="4" t="str">
        <f t="shared" si="18"/>
        <v>0A</v>
      </c>
      <c r="B305" s="10"/>
      <c r="C305" s="6" t="str">
        <f>"ResCode =" &amp;BIN2DEC(MID(F305,3,4))</f>
        <v>ResCode =2</v>
      </c>
      <c r="D305" s="140"/>
      <c r="E305" s="140"/>
      <c r="F305" s="141" t="str">
        <f t="shared" si="19"/>
        <v>00001010</v>
      </c>
      <c r="G305" s="17">
        <v>74</v>
      </c>
      <c r="H305" s="142" t="s">
        <v>55</v>
      </c>
      <c r="I305" s="141"/>
      <c r="J305" s="10"/>
      <c r="K305" s="10"/>
      <c r="L305" s="10"/>
      <c r="M305" s="10"/>
      <c r="N305" s="10"/>
      <c r="O305" s="10"/>
      <c r="P305" s="10"/>
      <c r="Q305" s="4"/>
      <c r="R305" s="4"/>
      <c r="S305" s="4"/>
      <c r="T305" s="4"/>
      <c r="U305" s="4"/>
      <c r="V305" s="4"/>
      <c r="W305" s="4"/>
      <c r="X305" s="4"/>
      <c r="Y305" s="4"/>
      <c r="Z305" s="4"/>
      <c r="AA305" s="4"/>
      <c r="AB305" s="4"/>
      <c r="AC305" s="4"/>
      <c r="AD305" s="4"/>
      <c r="AE305" s="4"/>
      <c r="AF305" s="4"/>
    </row>
    <row r="306" spans="1:32" hidden="1">
      <c r="A306" s="4" t="str">
        <f t="shared" si="18"/>
        <v>5B</v>
      </c>
      <c r="B306" s="10"/>
      <c r="C306" s="6" t="str">
        <f>"Deg.C " &amp;BIN2DEC(LEFT(F306,7))-30</f>
        <v>Deg.C 15</v>
      </c>
      <c r="D306" s="140"/>
      <c r="E306" s="140"/>
      <c r="F306" s="141" t="str">
        <f t="shared" si="19"/>
        <v>01011011</v>
      </c>
      <c r="G306" s="17">
        <v>75</v>
      </c>
      <c r="H306" s="35" t="s">
        <v>56</v>
      </c>
      <c r="I306" s="141"/>
      <c r="J306" s="10"/>
      <c r="K306" s="10"/>
      <c r="L306" s="10"/>
      <c r="M306" s="10"/>
      <c r="N306" s="10"/>
      <c r="O306" s="10"/>
      <c r="P306" s="10"/>
      <c r="Q306" s="4"/>
      <c r="R306" s="4"/>
      <c r="S306" s="4"/>
      <c r="T306" s="4"/>
      <c r="U306" s="4"/>
      <c r="V306" s="4"/>
      <c r="W306" s="4"/>
      <c r="X306" s="4"/>
      <c r="Y306" s="4"/>
      <c r="Z306" s="4"/>
      <c r="AA306" s="4"/>
      <c r="AB306" s="4"/>
      <c r="AC306" s="4"/>
      <c r="AD306" s="4"/>
      <c r="AE306" s="4"/>
      <c r="AF306" s="4"/>
    </row>
    <row r="307" spans="1:32" hidden="1">
      <c r="A307" s="4" t="str">
        <f t="shared" si="18"/>
        <v>28</v>
      </c>
      <c r="B307" s="10"/>
      <c r="C307" s="6" t="str">
        <f>"RSSI =" &amp;BIN2DEC(F307)</f>
        <v>RSSI =40</v>
      </c>
      <c r="D307" s="140"/>
      <c r="E307" s="140"/>
      <c r="F307" s="141" t="str">
        <f t="shared" si="19"/>
        <v>00101000</v>
      </c>
      <c r="G307" s="17">
        <v>76</v>
      </c>
      <c r="H307" s="35" t="s">
        <v>57</v>
      </c>
      <c r="I307" s="141"/>
      <c r="J307" s="10"/>
      <c r="K307" s="10"/>
      <c r="L307" s="10"/>
      <c r="M307" s="10"/>
      <c r="N307" s="10"/>
      <c r="O307" s="10"/>
      <c r="P307" s="10"/>
      <c r="Q307" s="4"/>
      <c r="R307" s="4"/>
      <c r="S307" s="4"/>
      <c r="T307" s="4"/>
      <c r="U307" s="4"/>
      <c r="V307" s="4"/>
      <c r="W307" s="4"/>
      <c r="X307" s="4"/>
      <c r="Y307" s="4"/>
      <c r="Z307" s="4"/>
      <c r="AA307" s="4"/>
      <c r="AB307" s="4"/>
      <c r="AC307" s="4"/>
      <c r="AD307" s="4"/>
      <c r="AE307" s="4"/>
      <c r="AF307" s="4"/>
    </row>
    <row r="308" spans="1:32" hidden="1">
      <c r="A308" s="4" t="str">
        <f t="shared" si="18"/>
        <v>76</v>
      </c>
      <c r="B308" s="10"/>
      <c r="C308" s="152">
        <f>HEX2DEC(A308)</f>
        <v>118</v>
      </c>
      <c r="D308" s="140"/>
      <c r="E308" s="140"/>
      <c r="F308" s="140"/>
      <c r="G308" s="17">
        <v>77</v>
      </c>
      <c r="H308" s="39" t="s">
        <v>58</v>
      </c>
      <c r="I308" s="10"/>
      <c r="J308" s="10"/>
      <c r="K308" s="10"/>
      <c r="L308" s="10"/>
      <c r="M308" s="10"/>
      <c r="N308" s="10"/>
      <c r="O308" s="10"/>
      <c r="P308" s="10"/>
      <c r="Q308" s="4"/>
      <c r="R308" s="4"/>
      <c r="S308" s="4"/>
      <c r="T308" s="4"/>
      <c r="U308" s="4"/>
      <c r="V308" s="4"/>
      <c r="W308" s="4"/>
      <c r="X308" s="4"/>
      <c r="Y308" s="4"/>
      <c r="Z308" s="4"/>
      <c r="AA308" s="4"/>
      <c r="AB308" s="4"/>
      <c r="AC308" s="4"/>
      <c r="AD308" s="4"/>
      <c r="AE308" s="4"/>
      <c r="AF308" s="4"/>
    </row>
    <row r="309" spans="1:32" hidden="1">
      <c r="A309" s="4" t="str">
        <f t="shared" si="18"/>
        <v>0A</v>
      </c>
      <c r="B309" s="10"/>
      <c r="C309" s="6"/>
      <c r="D309" s="38"/>
      <c r="E309" s="38"/>
      <c r="F309" s="38"/>
      <c r="G309" s="17">
        <v>78</v>
      </c>
      <c r="H309" s="35" t="s">
        <v>59</v>
      </c>
      <c r="I309" s="10"/>
      <c r="J309" s="10"/>
      <c r="K309" s="10"/>
      <c r="L309" s="10"/>
      <c r="M309" s="10"/>
      <c r="N309" s="10"/>
      <c r="O309" s="10"/>
      <c r="P309" s="10"/>
      <c r="Q309" s="4"/>
      <c r="R309" s="4"/>
      <c r="S309" s="4"/>
      <c r="T309" s="4"/>
      <c r="U309" s="4"/>
      <c r="V309" s="4"/>
      <c r="W309" s="4"/>
      <c r="X309" s="4"/>
      <c r="Y309" s="4"/>
      <c r="Z309" s="4"/>
      <c r="AA309" s="4"/>
      <c r="AB309" s="4"/>
      <c r="AC309" s="4"/>
      <c r="AD309" s="4"/>
      <c r="AE309" s="4"/>
      <c r="AF309" s="4"/>
    </row>
    <row r="310" spans="1:32" hidden="1">
      <c r="A310" s="4" t="str">
        <f t="shared" si="18"/>
        <v>5B</v>
      </c>
      <c r="B310" s="10"/>
      <c r="C310" s="6" t="str">
        <f>HEX2DEC(A311) &amp;"/"&amp;HEX2DEC(A310)&amp;"/"&amp;HEX2DEC(A309)</f>
        <v>40/91/10</v>
      </c>
      <c r="D310" s="38"/>
      <c r="E310" s="38"/>
      <c r="F310" s="38"/>
      <c r="G310" s="17">
        <v>79</v>
      </c>
      <c r="H310" s="35" t="s">
        <v>60</v>
      </c>
      <c r="I310" s="10"/>
      <c r="J310" s="10"/>
      <c r="K310" s="10"/>
      <c r="L310" s="10"/>
      <c r="M310" s="10"/>
      <c r="N310" s="10"/>
      <c r="O310" s="10"/>
      <c r="P310" s="10"/>
      <c r="Q310" s="4"/>
      <c r="R310" s="4"/>
      <c r="S310" s="4"/>
      <c r="T310" s="4"/>
      <c r="U310" s="4"/>
      <c r="V310" s="4"/>
      <c r="W310" s="4"/>
      <c r="X310" s="4"/>
      <c r="Y310" s="4"/>
      <c r="Z310" s="4"/>
      <c r="AA310" s="4"/>
      <c r="AB310" s="4"/>
      <c r="AC310" s="4"/>
      <c r="AD310" s="4"/>
      <c r="AE310" s="4"/>
      <c r="AF310" s="4"/>
    </row>
    <row r="311" spans="1:32" hidden="1">
      <c r="A311" s="4" t="str">
        <f t="shared" si="18"/>
        <v>28</v>
      </c>
      <c r="B311" s="10"/>
      <c r="C311" s="6"/>
      <c r="D311" s="38"/>
      <c r="E311" s="38"/>
      <c r="F311" s="38"/>
      <c r="G311" s="17">
        <v>80</v>
      </c>
      <c r="H311" s="35" t="s">
        <v>61</v>
      </c>
      <c r="I311" s="10"/>
      <c r="J311" s="10"/>
      <c r="K311" s="10"/>
      <c r="L311" s="10"/>
      <c r="M311" s="10"/>
      <c r="N311" s="10"/>
      <c r="O311" s="10"/>
      <c r="P311" s="10"/>
      <c r="Q311" s="4"/>
      <c r="R311" s="4"/>
      <c r="S311" s="4"/>
      <c r="T311" s="4"/>
      <c r="U311" s="4"/>
      <c r="V311" s="4"/>
      <c r="W311" s="4"/>
      <c r="X311" s="4"/>
      <c r="Y311" s="4"/>
      <c r="Z311" s="4"/>
      <c r="AA311" s="4"/>
      <c r="AB311" s="4"/>
      <c r="AC311" s="4"/>
      <c r="AD311" s="4"/>
      <c r="AE311" s="4"/>
      <c r="AF311" s="4"/>
    </row>
    <row r="312" spans="1:32" hidden="1">
      <c r="A312" s="4" t="str">
        <f t="shared" si="18"/>
        <v>76</v>
      </c>
      <c r="B312" s="10"/>
      <c r="C312" s="6"/>
      <c r="D312" s="38"/>
      <c r="E312" s="38"/>
      <c r="F312" s="38"/>
      <c r="G312" s="17">
        <v>81</v>
      </c>
      <c r="H312" s="35" t="s">
        <v>62</v>
      </c>
      <c r="I312" s="10"/>
      <c r="J312" s="10"/>
      <c r="K312" s="10"/>
      <c r="L312" s="10"/>
      <c r="M312" s="10"/>
      <c r="N312" s="10"/>
      <c r="O312" s="10"/>
      <c r="P312" s="10"/>
      <c r="Q312" s="4"/>
      <c r="R312" s="4"/>
      <c r="S312" s="4"/>
      <c r="T312" s="4"/>
      <c r="U312" s="4"/>
      <c r="V312" s="4"/>
      <c r="W312" s="4"/>
      <c r="X312" s="4"/>
      <c r="Y312" s="4"/>
      <c r="Z312" s="4"/>
      <c r="AA312" s="4"/>
      <c r="AB312" s="4"/>
      <c r="AC312" s="4"/>
      <c r="AD312" s="4"/>
      <c r="AE312" s="4"/>
      <c r="AF312" s="4"/>
    </row>
    <row r="313" spans="1:32" hidden="1">
      <c r="A313" s="4" t="str">
        <f t="shared" ref="A313:A346" si="20">MID($H$1,$G$9+2*G313,2)</f>
        <v>0A</v>
      </c>
      <c r="B313" s="10"/>
      <c r="C313" s="8" t="str">
        <f>HEX2DEC(A312) &amp;":"&amp;HEX2DEC(A313)&amp;":"&amp;HEX2DEC(A314)</f>
        <v>118:10:93</v>
      </c>
      <c r="D313" s="38"/>
      <c r="E313" s="38"/>
      <c r="F313" s="38"/>
      <c r="G313" s="17">
        <v>82</v>
      </c>
      <c r="H313" s="35" t="s">
        <v>63</v>
      </c>
      <c r="I313" s="10"/>
      <c r="J313" s="10"/>
      <c r="K313" s="10"/>
      <c r="L313" s="10"/>
      <c r="M313" s="10"/>
      <c r="N313" s="10"/>
      <c r="O313" s="10"/>
      <c r="P313" s="10"/>
      <c r="Q313" s="4"/>
      <c r="R313" s="4"/>
      <c r="S313" s="4"/>
      <c r="T313" s="4"/>
      <c r="U313" s="4"/>
      <c r="V313" s="4"/>
      <c r="W313" s="4"/>
      <c r="X313" s="4"/>
      <c r="Y313" s="4"/>
      <c r="Z313" s="4"/>
      <c r="AA313" s="4"/>
      <c r="AB313" s="4"/>
      <c r="AC313" s="4"/>
      <c r="AD313" s="4"/>
      <c r="AE313" s="4"/>
      <c r="AF313" s="4"/>
    </row>
    <row r="314" spans="1:32" hidden="1">
      <c r="A314" s="4" t="str">
        <f t="shared" si="20"/>
        <v>5D</v>
      </c>
      <c r="B314" s="10"/>
      <c r="C314" s="6"/>
      <c r="D314" s="38"/>
      <c r="E314" s="38"/>
      <c r="F314" s="38"/>
      <c r="G314" s="17">
        <v>83</v>
      </c>
      <c r="H314" s="35" t="s">
        <v>64</v>
      </c>
      <c r="I314" s="10"/>
      <c r="J314" s="10"/>
      <c r="K314" s="10"/>
      <c r="L314" s="10"/>
      <c r="M314" s="10"/>
      <c r="N314" s="10"/>
      <c r="O314" s="10"/>
      <c r="P314" s="10"/>
      <c r="Q314" s="4"/>
      <c r="R314" s="4"/>
      <c r="S314" s="4"/>
      <c r="T314" s="4"/>
      <c r="U314" s="4"/>
      <c r="V314" s="4"/>
      <c r="W314" s="4"/>
      <c r="X314" s="4"/>
      <c r="Y314" s="4"/>
      <c r="Z314" s="4"/>
      <c r="AA314" s="4"/>
      <c r="AB314" s="4"/>
      <c r="AC314" s="4"/>
      <c r="AD314" s="4"/>
      <c r="AE314" s="4"/>
      <c r="AF314" s="4"/>
    </row>
    <row r="315" spans="1:32" hidden="1">
      <c r="A315" s="4" t="str">
        <f t="shared" si="20"/>
        <v>28</v>
      </c>
      <c r="B315" s="10"/>
      <c r="C315" s="6"/>
      <c r="D315" s="38"/>
      <c r="E315" s="38"/>
      <c r="F315" s="38"/>
      <c r="G315" s="17">
        <v>84</v>
      </c>
      <c r="H315" s="35" t="s">
        <v>65</v>
      </c>
      <c r="I315" s="10"/>
      <c r="J315" s="10"/>
      <c r="K315" s="10"/>
      <c r="L315" s="10"/>
      <c r="M315" s="10"/>
      <c r="N315" s="10"/>
      <c r="O315" s="10"/>
      <c r="P315" s="10"/>
      <c r="Q315" s="4"/>
      <c r="R315" s="4"/>
      <c r="S315" s="4"/>
      <c r="T315" s="4"/>
      <c r="U315" s="4"/>
      <c r="V315" s="4"/>
      <c r="W315" s="4"/>
      <c r="X315" s="4"/>
      <c r="Y315" s="4"/>
      <c r="Z315" s="4"/>
      <c r="AA315" s="4"/>
      <c r="AB315" s="4"/>
      <c r="AC315" s="4"/>
      <c r="AD315" s="4"/>
      <c r="AE315" s="4"/>
      <c r="AF315" s="4"/>
    </row>
    <row r="316" spans="1:32" hidden="1">
      <c r="A316" s="4" t="str">
        <f t="shared" si="20"/>
        <v>77</v>
      </c>
      <c r="B316" s="10"/>
      <c r="C316" s="5"/>
      <c r="D316" s="38"/>
      <c r="E316" s="38"/>
      <c r="F316" s="38"/>
      <c r="G316" s="17">
        <v>85</v>
      </c>
      <c r="H316" s="50" t="s">
        <v>245</v>
      </c>
      <c r="I316" s="10"/>
      <c r="J316" s="10"/>
      <c r="K316" s="10"/>
      <c r="L316" s="10"/>
      <c r="M316" s="10"/>
      <c r="N316" s="10"/>
      <c r="O316" s="10"/>
      <c r="P316" s="10"/>
      <c r="Q316" s="4"/>
      <c r="R316" s="4"/>
      <c r="S316" s="4"/>
      <c r="T316" s="4"/>
      <c r="U316" s="4"/>
      <c r="V316" s="4"/>
      <c r="W316" s="4"/>
      <c r="X316" s="4"/>
      <c r="Y316" s="4"/>
      <c r="Z316" s="4"/>
      <c r="AA316" s="4"/>
      <c r="AB316" s="4"/>
      <c r="AC316" s="4"/>
      <c r="AD316" s="4"/>
      <c r="AE316" s="4"/>
      <c r="AF316" s="4"/>
    </row>
    <row r="317" spans="1:32" hidden="1">
      <c r="A317" s="4" t="str">
        <f t="shared" si="20"/>
        <v>0A</v>
      </c>
      <c r="B317" s="10"/>
      <c r="C317" s="6">
        <f>HEX2DEC(A316) * 256 +HEX2DEC( A317)</f>
        <v>30474</v>
      </c>
      <c r="D317" s="38"/>
      <c r="E317" s="38"/>
      <c r="F317" s="38"/>
      <c r="G317" s="17">
        <v>86</v>
      </c>
      <c r="H317" s="51"/>
      <c r="I317" s="10"/>
      <c r="J317" s="10"/>
      <c r="K317" s="10"/>
      <c r="L317" s="10"/>
      <c r="M317" s="10"/>
      <c r="N317" s="10"/>
      <c r="O317" s="10"/>
      <c r="P317" s="10"/>
      <c r="Q317" s="4"/>
      <c r="R317" s="4"/>
      <c r="S317" s="4"/>
      <c r="T317" s="4"/>
      <c r="U317" s="4"/>
      <c r="V317" s="4"/>
      <c r="W317" s="4"/>
      <c r="X317" s="4"/>
      <c r="Y317" s="4"/>
      <c r="Z317" s="4"/>
      <c r="AA317" s="4"/>
      <c r="AB317" s="4"/>
      <c r="AC317" s="4"/>
      <c r="AD317" s="4"/>
      <c r="AE317" s="4"/>
      <c r="AF317" s="4"/>
    </row>
    <row r="318" spans="1:32" hidden="1">
      <c r="A318" s="4" t="str">
        <f t="shared" si="20"/>
        <v>5D</v>
      </c>
      <c r="B318" s="10"/>
      <c r="C318" s="5"/>
      <c r="D318" s="38"/>
      <c r="E318" s="38"/>
      <c r="F318" s="38"/>
      <c r="G318" s="17">
        <v>87</v>
      </c>
      <c r="H318" s="52" t="s">
        <v>383</v>
      </c>
      <c r="I318" s="10"/>
      <c r="J318" s="10"/>
      <c r="K318" s="10"/>
      <c r="L318" s="10"/>
      <c r="M318" s="10"/>
      <c r="N318" s="10"/>
      <c r="O318" s="10"/>
      <c r="P318" s="10"/>
      <c r="Q318" s="4"/>
      <c r="R318" s="4"/>
      <c r="S318" s="4"/>
      <c r="T318" s="4"/>
      <c r="U318" s="4"/>
      <c r="V318" s="4"/>
      <c r="W318" s="4"/>
      <c r="X318" s="4"/>
      <c r="Y318" s="4"/>
      <c r="Z318" s="4"/>
      <c r="AA318" s="4"/>
      <c r="AB318" s="4"/>
      <c r="AC318" s="4"/>
      <c r="AD318" s="4"/>
      <c r="AE318" s="4"/>
      <c r="AF318" s="4"/>
    </row>
    <row r="319" spans="1:32" hidden="1">
      <c r="A319" s="4" t="str">
        <f t="shared" si="20"/>
        <v>28</v>
      </c>
      <c r="B319" s="10"/>
      <c r="C319" s="6">
        <f>HEX2DEC(A318) * 256 +HEX2DEC( A319)</f>
        <v>23848</v>
      </c>
      <c r="D319" s="38"/>
      <c r="E319" s="38"/>
      <c r="F319" s="38"/>
      <c r="G319" s="17">
        <v>88</v>
      </c>
      <c r="H319" s="53"/>
      <c r="I319" s="10"/>
      <c r="J319" s="10"/>
      <c r="K319" s="10"/>
      <c r="L319" s="10"/>
      <c r="M319" s="10"/>
      <c r="N319" s="10"/>
      <c r="O319" s="10"/>
      <c r="P319" s="10"/>
      <c r="Q319" s="4"/>
      <c r="R319" s="4"/>
      <c r="S319" s="4"/>
      <c r="T319" s="4"/>
      <c r="U319" s="4"/>
      <c r="V319" s="4"/>
      <c r="W319" s="4"/>
      <c r="X319" s="4"/>
      <c r="Y319" s="4"/>
      <c r="Z319" s="4"/>
      <c r="AA319" s="4"/>
      <c r="AB319" s="4"/>
      <c r="AC319" s="4"/>
      <c r="AD319" s="4"/>
      <c r="AE319" s="4"/>
      <c r="AF319" s="4"/>
    </row>
    <row r="320" spans="1:32" hidden="1">
      <c r="A320" s="4" t="str">
        <f t="shared" si="20"/>
        <v>77</v>
      </c>
      <c r="B320" s="10"/>
      <c r="C320" s="7"/>
      <c r="D320" s="38"/>
      <c r="E320" s="38"/>
      <c r="F320" s="38"/>
      <c r="G320" s="17">
        <v>89</v>
      </c>
      <c r="H320" s="52" t="s">
        <v>66</v>
      </c>
      <c r="I320" s="10"/>
      <c r="J320" s="10"/>
      <c r="K320" s="10"/>
      <c r="L320" s="10"/>
      <c r="M320" s="10"/>
      <c r="N320" s="10"/>
      <c r="O320" s="10"/>
      <c r="P320" s="10"/>
      <c r="Q320" s="4"/>
      <c r="R320" s="4"/>
      <c r="S320" s="4"/>
      <c r="T320" s="4"/>
      <c r="U320" s="4"/>
      <c r="V320" s="4"/>
      <c r="W320" s="4"/>
      <c r="X320" s="4"/>
      <c r="Y320" s="4"/>
      <c r="Z320" s="4"/>
      <c r="AA320" s="4"/>
      <c r="AB320" s="4"/>
      <c r="AC320" s="4"/>
      <c r="AD320" s="4"/>
      <c r="AE320" s="4"/>
      <c r="AF320" s="4"/>
    </row>
    <row r="321" spans="1:32" hidden="1">
      <c r="A321" s="4" t="str">
        <f t="shared" si="20"/>
        <v>0A</v>
      </c>
      <c r="B321" s="10"/>
      <c r="C321" s="5"/>
      <c r="D321" s="38"/>
      <c r="E321" s="38"/>
      <c r="F321" s="38"/>
      <c r="G321" s="17">
        <v>90</v>
      </c>
      <c r="H321" s="53"/>
      <c r="I321" s="10"/>
      <c r="J321" s="10"/>
      <c r="K321" s="10"/>
      <c r="L321" s="10"/>
      <c r="M321" s="10"/>
      <c r="N321" s="10"/>
      <c r="O321" s="10"/>
      <c r="P321" s="10"/>
      <c r="Q321" s="4"/>
      <c r="R321" s="4"/>
      <c r="S321" s="4"/>
      <c r="T321" s="4"/>
      <c r="U321" s="4"/>
      <c r="V321" s="4"/>
      <c r="W321" s="4"/>
      <c r="X321" s="4"/>
      <c r="Y321" s="4"/>
      <c r="Z321" s="4"/>
      <c r="AA321" s="4"/>
      <c r="AB321" s="4"/>
      <c r="AC321" s="4"/>
      <c r="AD321" s="4"/>
      <c r="AE321" s="4"/>
      <c r="AF321" s="4"/>
    </row>
    <row r="322" spans="1:32" hidden="1">
      <c r="A322" s="4" t="str">
        <f t="shared" si="20"/>
        <v>5D</v>
      </c>
      <c r="B322" s="10"/>
      <c r="C322" s="5"/>
      <c r="D322" s="38"/>
      <c r="E322" s="38"/>
      <c r="F322" s="38"/>
      <c r="G322" s="17">
        <v>91</v>
      </c>
      <c r="H322" s="52" t="s">
        <v>67</v>
      </c>
      <c r="I322" s="10"/>
      <c r="J322" s="10"/>
      <c r="K322" s="10"/>
      <c r="L322" s="10"/>
      <c r="M322" s="10"/>
      <c r="N322" s="10"/>
      <c r="O322" s="10"/>
      <c r="P322" s="10"/>
      <c r="Q322" s="4"/>
      <c r="R322" s="4"/>
      <c r="S322" s="4"/>
      <c r="T322" s="4"/>
      <c r="U322" s="4"/>
      <c r="V322" s="4"/>
      <c r="W322" s="4"/>
      <c r="X322" s="4"/>
      <c r="Y322" s="4"/>
      <c r="Z322" s="4"/>
      <c r="AA322" s="4"/>
      <c r="AB322" s="4"/>
      <c r="AC322" s="4"/>
      <c r="AD322" s="4"/>
      <c r="AE322" s="4"/>
      <c r="AF322" s="4"/>
    </row>
    <row r="323" spans="1:32" hidden="1">
      <c r="A323" s="4" t="str">
        <f t="shared" si="20"/>
        <v>28</v>
      </c>
      <c r="B323" s="10"/>
      <c r="C323" s="5"/>
      <c r="D323" s="38"/>
      <c r="E323" s="38"/>
      <c r="F323" s="38"/>
      <c r="G323" s="17">
        <v>92</v>
      </c>
      <c r="H323" s="53"/>
      <c r="I323" s="10"/>
      <c r="J323" s="10"/>
      <c r="K323" s="10"/>
      <c r="L323" s="10"/>
      <c r="M323" s="10"/>
      <c r="N323" s="10"/>
      <c r="O323" s="10"/>
      <c r="P323" s="10"/>
      <c r="Q323" s="4"/>
      <c r="R323" s="4"/>
      <c r="S323" s="4"/>
      <c r="T323" s="4"/>
      <c r="U323" s="4"/>
      <c r="V323" s="4"/>
      <c r="W323" s="4"/>
      <c r="X323" s="4"/>
      <c r="Y323" s="4"/>
      <c r="Z323" s="4"/>
      <c r="AA323" s="4"/>
      <c r="AB323" s="4"/>
      <c r="AC323" s="4"/>
      <c r="AD323" s="4"/>
      <c r="AE323" s="4"/>
      <c r="AF323" s="4"/>
    </row>
    <row r="324" spans="1:32" hidden="1">
      <c r="A324" s="4" t="str">
        <f t="shared" si="20"/>
        <v>77</v>
      </c>
      <c r="B324" s="10"/>
      <c r="C324" s="5"/>
      <c r="D324" s="38"/>
      <c r="E324" s="38"/>
      <c r="F324" s="38"/>
      <c r="G324" s="17">
        <v>93</v>
      </c>
      <c r="H324" s="35" t="s">
        <v>68</v>
      </c>
      <c r="I324" s="10"/>
      <c r="J324" s="10"/>
      <c r="K324" s="10"/>
      <c r="L324" s="10"/>
      <c r="M324" s="10"/>
      <c r="N324" s="10"/>
      <c r="O324" s="10"/>
      <c r="P324" s="10"/>
      <c r="Q324" s="4"/>
      <c r="R324" s="4"/>
      <c r="S324" s="4"/>
      <c r="T324" s="4"/>
      <c r="U324" s="4"/>
      <c r="V324" s="4"/>
      <c r="W324" s="4"/>
      <c r="X324" s="4"/>
      <c r="Y324" s="4"/>
      <c r="Z324" s="4"/>
      <c r="AA324" s="4"/>
      <c r="AB324" s="4"/>
      <c r="AC324" s="4"/>
      <c r="AD324" s="4"/>
      <c r="AE324" s="4"/>
      <c r="AF324" s="4"/>
    </row>
    <row r="325" spans="1:32" hidden="1">
      <c r="A325" s="4" t="str">
        <f t="shared" si="20"/>
        <v>0A</v>
      </c>
      <c r="B325" s="10"/>
      <c r="C325" s="5"/>
      <c r="D325" s="38"/>
      <c r="E325" s="38"/>
      <c r="F325" s="38"/>
      <c r="G325" s="17">
        <v>94</v>
      </c>
      <c r="H325" s="35" t="s">
        <v>69</v>
      </c>
      <c r="I325" s="10"/>
      <c r="J325" s="10"/>
      <c r="K325" s="10"/>
      <c r="L325" s="10"/>
      <c r="M325" s="10"/>
      <c r="N325" s="10"/>
      <c r="O325" s="10"/>
      <c r="P325" s="10"/>
      <c r="Q325" s="4"/>
      <c r="R325" s="4"/>
      <c r="S325" s="4"/>
      <c r="T325" s="4"/>
      <c r="U325" s="4"/>
      <c r="V325" s="4"/>
      <c r="W325" s="4"/>
      <c r="X325" s="4"/>
      <c r="Y325" s="4"/>
      <c r="Z325" s="4"/>
      <c r="AA325" s="4"/>
      <c r="AB325" s="4"/>
      <c r="AC325" s="4"/>
      <c r="AD325" s="4"/>
      <c r="AE325" s="4"/>
      <c r="AF325" s="4"/>
    </row>
    <row r="326" spans="1:32" hidden="1">
      <c r="A326" s="4" t="str">
        <f t="shared" si="20"/>
        <v>5D</v>
      </c>
      <c r="B326" s="10"/>
      <c r="C326" s="5" t="str">
        <f>HEX2BIN(A326,8)</f>
        <v>01011101</v>
      </c>
      <c r="D326" s="38"/>
      <c r="E326" s="38"/>
      <c r="F326" s="38"/>
      <c r="G326" s="17">
        <v>95</v>
      </c>
      <c r="H326" s="35" t="s">
        <v>70</v>
      </c>
      <c r="I326" s="10"/>
      <c r="J326" s="10"/>
      <c r="K326" s="10"/>
      <c r="L326" s="10"/>
      <c r="M326" s="10"/>
      <c r="N326" s="10"/>
      <c r="O326" s="10"/>
      <c r="P326" s="10"/>
      <c r="Q326" s="4"/>
      <c r="R326" s="4"/>
      <c r="S326" s="4"/>
      <c r="T326" s="4"/>
      <c r="U326" s="4"/>
      <c r="V326" s="4"/>
      <c r="W326" s="4"/>
      <c r="X326" s="4"/>
      <c r="Y326" s="4"/>
      <c r="Z326" s="4"/>
      <c r="AA326" s="4"/>
      <c r="AB326" s="4"/>
      <c r="AC326" s="4"/>
      <c r="AD326" s="4"/>
      <c r="AE326" s="4"/>
      <c r="AF326" s="4"/>
    </row>
    <row r="327" spans="1:32" hidden="1">
      <c r="A327" s="4" t="str">
        <f t="shared" si="20"/>
        <v>28</v>
      </c>
      <c r="B327" s="10"/>
      <c r="C327" s="5"/>
      <c r="D327" s="38"/>
      <c r="E327" s="38"/>
      <c r="F327" s="38"/>
      <c r="G327" s="17">
        <v>96</v>
      </c>
      <c r="H327" s="35" t="s">
        <v>71</v>
      </c>
      <c r="I327" s="10"/>
      <c r="J327" s="10"/>
      <c r="K327" s="10"/>
      <c r="L327" s="10"/>
      <c r="M327" s="10"/>
      <c r="N327" s="10"/>
      <c r="O327" s="10"/>
      <c r="P327" s="10"/>
      <c r="Q327" s="4"/>
      <c r="R327" s="4"/>
      <c r="S327" s="4"/>
      <c r="T327" s="4"/>
      <c r="U327" s="4"/>
      <c r="V327" s="4"/>
      <c r="W327" s="4"/>
      <c r="X327" s="4"/>
      <c r="Y327" s="4"/>
      <c r="Z327" s="4"/>
      <c r="AA327" s="4"/>
      <c r="AB327" s="4"/>
      <c r="AC327" s="4"/>
      <c r="AD327" s="4"/>
      <c r="AE327" s="4"/>
      <c r="AF327" s="4"/>
    </row>
    <row r="328" spans="1:32" hidden="1">
      <c r="A328" s="4" t="str">
        <f t="shared" si="20"/>
        <v>77</v>
      </c>
      <c r="B328" s="10"/>
      <c r="C328" s="5" t="str">
        <f>HEX2DEC(A329) &amp;":"&amp;HEX2DEC(A328)&amp;":"&amp;HEX2DEC(A327)</f>
        <v>10:119:40</v>
      </c>
      <c r="D328" s="38"/>
      <c r="E328" s="38"/>
      <c r="F328" s="38"/>
      <c r="G328" s="17">
        <v>97</v>
      </c>
      <c r="H328" s="35" t="s">
        <v>72</v>
      </c>
      <c r="I328" s="10"/>
      <c r="J328" s="10"/>
      <c r="K328" s="10"/>
      <c r="L328" s="10"/>
      <c r="M328" s="10"/>
      <c r="N328" s="10"/>
      <c r="O328" s="10"/>
      <c r="P328" s="10"/>
      <c r="Q328" s="4"/>
      <c r="R328" s="4"/>
      <c r="S328" s="4"/>
      <c r="T328" s="4"/>
      <c r="U328" s="4"/>
      <c r="V328" s="4"/>
      <c r="W328" s="4"/>
      <c r="X328" s="4"/>
      <c r="Y328" s="4"/>
      <c r="Z328" s="4"/>
      <c r="AA328" s="4"/>
      <c r="AB328" s="4"/>
      <c r="AC328" s="4"/>
      <c r="AD328" s="4"/>
      <c r="AE328" s="4"/>
      <c r="AF328" s="4"/>
    </row>
    <row r="329" spans="1:32" hidden="1">
      <c r="A329" s="4" t="str">
        <f t="shared" si="20"/>
        <v>0A</v>
      </c>
      <c r="B329" s="10"/>
      <c r="C329" s="5"/>
      <c r="D329" s="38"/>
      <c r="E329" s="38"/>
      <c r="F329" s="38"/>
      <c r="G329" s="17">
        <v>98</v>
      </c>
      <c r="H329" s="35" t="s">
        <v>73</v>
      </c>
      <c r="I329" s="10"/>
      <c r="J329" s="10"/>
      <c r="K329" s="10"/>
      <c r="L329" s="10"/>
      <c r="M329" s="10"/>
      <c r="N329" s="10"/>
      <c r="O329" s="10"/>
      <c r="P329" s="10"/>
      <c r="Q329" s="4"/>
      <c r="R329" s="4"/>
      <c r="S329" s="4"/>
      <c r="T329" s="4"/>
      <c r="U329" s="4"/>
      <c r="V329" s="4"/>
      <c r="W329" s="4"/>
      <c r="X329" s="4"/>
      <c r="Y329" s="4"/>
      <c r="Z329" s="4"/>
      <c r="AA329" s="4"/>
      <c r="AB329" s="4"/>
      <c r="AC329" s="4"/>
      <c r="AD329" s="4"/>
      <c r="AE329" s="4"/>
      <c r="AF329" s="4"/>
    </row>
    <row r="330" spans="1:32" hidden="1">
      <c r="A330" s="4" t="str">
        <f t="shared" si="20"/>
        <v>5D</v>
      </c>
      <c r="B330" s="10"/>
      <c r="C330" s="6">
        <f>HEX2DEC(A330)</f>
        <v>93</v>
      </c>
      <c r="D330" s="38"/>
      <c r="E330" s="38"/>
      <c r="F330" s="38"/>
      <c r="G330" s="17">
        <v>99</v>
      </c>
      <c r="H330" s="35" t="s">
        <v>74</v>
      </c>
      <c r="I330" s="10"/>
      <c r="J330" s="10"/>
      <c r="K330" s="10"/>
      <c r="L330" s="10"/>
      <c r="M330" s="10"/>
      <c r="N330" s="10"/>
      <c r="O330" s="10"/>
      <c r="P330" s="10"/>
      <c r="Q330" s="4"/>
      <c r="R330" s="4"/>
      <c r="S330" s="4"/>
      <c r="T330" s="4"/>
      <c r="U330" s="4"/>
      <c r="V330" s="4"/>
      <c r="W330" s="4"/>
      <c r="X330" s="4"/>
      <c r="Y330" s="4"/>
      <c r="Z330" s="4"/>
      <c r="AA330" s="4"/>
      <c r="AB330" s="4"/>
      <c r="AC330" s="4"/>
      <c r="AD330" s="4"/>
      <c r="AE330" s="4"/>
      <c r="AF330" s="4"/>
    </row>
    <row r="331" spans="1:32" hidden="1">
      <c r="A331" s="4" t="str">
        <f t="shared" si="20"/>
        <v>28</v>
      </c>
      <c r="B331" s="10"/>
      <c r="C331" s="5"/>
      <c r="D331" s="38"/>
      <c r="E331" s="38"/>
      <c r="F331" s="38"/>
      <c r="G331" s="17">
        <v>100</v>
      </c>
      <c r="H331" s="35" t="s">
        <v>75</v>
      </c>
      <c r="I331" s="10"/>
      <c r="J331" s="10"/>
      <c r="K331" s="10"/>
      <c r="L331" s="10"/>
      <c r="M331" s="10"/>
      <c r="N331" s="10"/>
      <c r="O331" s="10"/>
      <c r="P331" s="10"/>
      <c r="Q331" s="4"/>
      <c r="R331" s="4"/>
      <c r="S331" s="4"/>
      <c r="T331" s="4"/>
      <c r="U331" s="4"/>
      <c r="V331" s="4"/>
      <c r="W331" s="4"/>
      <c r="X331" s="4"/>
      <c r="Y331" s="4"/>
      <c r="Z331" s="4"/>
      <c r="AA331" s="4"/>
      <c r="AB331" s="4"/>
      <c r="AC331" s="4"/>
      <c r="AD331" s="4"/>
      <c r="AE331" s="4"/>
      <c r="AF331" s="4"/>
    </row>
    <row r="332" spans="1:32" hidden="1">
      <c r="A332" s="4" t="str">
        <f t="shared" si="20"/>
        <v>77</v>
      </c>
      <c r="B332" s="10"/>
      <c r="C332" s="5"/>
      <c r="D332" s="38"/>
      <c r="E332" s="38"/>
      <c r="F332" s="38"/>
      <c r="G332" s="17">
        <v>101</v>
      </c>
      <c r="H332" s="50" t="s">
        <v>76</v>
      </c>
      <c r="I332" s="10"/>
      <c r="J332" s="10"/>
      <c r="K332" s="10"/>
      <c r="L332" s="10"/>
      <c r="M332" s="10"/>
      <c r="N332" s="10"/>
      <c r="O332" s="10"/>
      <c r="P332" s="10"/>
      <c r="Q332" s="4"/>
      <c r="R332" s="4"/>
      <c r="S332" s="4"/>
      <c r="T332" s="4"/>
      <c r="U332" s="4"/>
      <c r="V332" s="4"/>
      <c r="W332" s="4"/>
      <c r="X332" s="4"/>
      <c r="Y332" s="4"/>
      <c r="Z332" s="4"/>
      <c r="AA332" s="4"/>
      <c r="AB332" s="4"/>
      <c r="AC332" s="4"/>
      <c r="AD332" s="4"/>
      <c r="AE332" s="4"/>
      <c r="AF332" s="4"/>
    </row>
    <row r="333" spans="1:32" hidden="1">
      <c r="A333" s="4" t="str">
        <f t="shared" si="20"/>
        <v>0A</v>
      </c>
      <c r="B333" s="10"/>
      <c r="C333" s="6">
        <f>HEX2DEC(A332) *256 +HEX2DEC(A333)</f>
        <v>30474</v>
      </c>
      <c r="D333" s="38"/>
      <c r="E333" s="38"/>
      <c r="F333" s="38"/>
      <c r="G333" s="17">
        <v>102</v>
      </c>
      <c r="H333" s="51"/>
      <c r="I333" s="10"/>
      <c r="J333" s="10"/>
      <c r="K333" s="10"/>
      <c r="L333" s="10"/>
      <c r="M333" s="10"/>
      <c r="N333" s="10"/>
      <c r="O333" s="10"/>
      <c r="P333" s="10"/>
      <c r="Q333" s="4"/>
      <c r="R333" s="4"/>
      <c r="S333" s="4"/>
      <c r="T333" s="4"/>
      <c r="U333" s="4"/>
      <c r="V333" s="4"/>
      <c r="W333" s="4"/>
      <c r="X333" s="4"/>
      <c r="Y333" s="4"/>
      <c r="Z333" s="4"/>
      <c r="AA333" s="4"/>
      <c r="AB333" s="4"/>
      <c r="AC333" s="4"/>
      <c r="AD333" s="4"/>
      <c r="AE333" s="4"/>
      <c r="AF333" s="4"/>
    </row>
    <row r="334" spans="1:32" hidden="1">
      <c r="A334" s="4" t="str">
        <f t="shared" si="20"/>
        <v>5D</v>
      </c>
      <c r="B334" s="10"/>
      <c r="C334" s="5" t="str">
        <f>HEX2BIN(A334,8)</f>
        <v>01011101</v>
      </c>
      <c r="D334" s="38"/>
      <c r="E334" s="38"/>
      <c r="F334" s="38"/>
      <c r="G334" s="17">
        <v>103</v>
      </c>
      <c r="H334" s="35" t="s">
        <v>77</v>
      </c>
      <c r="I334" s="10"/>
      <c r="J334" s="10"/>
      <c r="K334" s="10"/>
      <c r="L334" s="10"/>
      <c r="M334" s="10"/>
      <c r="N334" s="10"/>
      <c r="O334" s="10"/>
      <c r="P334" s="10"/>
      <c r="Q334" s="4"/>
      <c r="R334" s="4"/>
      <c r="S334" s="4"/>
      <c r="T334" s="4"/>
      <c r="U334" s="4"/>
      <c r="V334" s="4"/>
      <c r="W334" s="4"/>
      <c r="X334" s="4"/>
      <c r="Y334" s="4"/>
      <c r="Z334" s="4"/>
      <c r="AA334" s="4"/>
      <c r="AB334" s="4"/>
      <c r="AC334" s="4"/>
      <c r="AD334" s="4"/>
      <c r="AE334" s="4"/>
      <c r="AF334" s="4"/>
    </row>
    <row r="335" spans="1:32" hidden="1">
      <c r="A335" s="4" t="str">
        <f t="shared" si="20"/>
        <v>28</v>
      </c>
      <c r="B335" s="10"/>
      <c r="C335" s="5" t="str">
        <f>HEX2BIN(A335,8)</f>
        <v>00101000</v>
      </c>
      <c r="D335" s="38"/>
      <c r="E335" s="38"/>
      <c r="F335" s="38"/>
      <c r="G335" s="17">
        <v>104</v>
      </c>
      <c r="H335" s="35" t="s">
        <v>78</v>
      </c>
      <c r="I335" s="10"/>
      <c r="J335" s="10"/>
      <c r="K335" s="10"/>
      <c r="L335" s="10"/>
      <c r="M335" s="10"/>
      <c r="N335" s="10"/>
      <c r="O335" s="10"/>
      <c r="P335" s="10"/>
      <c r="Q335" s="4"/>
      <c r="R335" s="4"/>
      <c r="S335" s="4"/>
      <c r="T335" s="4"/>
      <c r="U335" s="4"/>
      <c r="V335" s="4"/>
      <c r="W335" s="4"/>
      <c r="X335" s="4"/>
      <c r="Y335" s="4"/>
      <c r="Z335" s="4"/>
      <c r="AA335" s="4"/>
      <c r="AB335" s="4"/>
      <c r="AC335" s="4"/>
      <c r="AD335" s="4"/>
      <c r="AE335" s="4"/>
      <c r="AF335" s="4"/>
    </row>
    <row r="336" spans="1:32" hidden="1">
      <c r="A336" s="4" t="str">
        <f t="shared" si="20"/>
        <v>77</v>
      </c>
      <c r="B336" s="10"/>
      <c r="C336" s="6">
        <f>HEX2DEC(A336)</f>
        <v>119</v>
      </c>
      <c r="D336" s="38"/>
      <c r="E336" s="38"/>
      <c r="F336" s="38"/>
      <c r="G336" s="17">
        <v>105</v>
      </c>
      <c r="H336" s="39" t="s">
        <v>79</v>
      </c>
      <c r="I336" s="10"/>
      <c r="J336" s="10"/>
      <c r="K336" s="10"/>
      <c r="L336" s="10"/>
      <c r="M336" s="10"/>
      <c r="N336" s="10"/>
      <c r="O336" s="10"/>
      <c r="P336" s="10"/>
      <c r="Q336" s="4"/>
      <c r="R336" s="4"/>
      <c r="S336" s="4"/>
      <c r="T336" s="4"/>
      <c r="U336" s="4"/>
      <c r="V336" s="4"/>
      <c r="W336" s="4"/>
      <c r="X336" s="4"/>
      <c r="Y336" s="4"/>
      <c r="Z336" s="4"/>
      <c r="AA336" s="4"/>
      <c r="AB336" s="4"/>
      <c r="AC336" s="4"/>
      <c r="AD336" s="4"/>
      <c r="AE336" s="4"/>
      <c r="AF336" s="4"/>
    </row>
    <row r="337" spans="1:32" hidden="1">
      <c r="A337" s="4" t="str">
        <f t="shared" si="20"/>
        <v>0A</v>
      </c>
      <c r="B337" s="10"/>
      <c r="C337" s="5" t="str">
        <f>HEX2BIN(A337,8)</f>
        <v>00001010</v>
      </c>
      <c r="D337" s="38"/>
      <c r="E337" s="38"/>
      <c r="F337" s="38"/>
      <c r="G337" s="17">
        <v>106</v>
      </c>
      <c r="H337" s="35" t="s">
        <v>80</v>
      </c>
      <c r="I337" s="10"/>
      <c r="J337" s="10"/>
      <c r="K337" s="10"/>
      <c r="L337" s="10"/>
      <c r="M337" s="10"/>
      <c r="N337" s="10"/>
      <c r="O337" s="10"/>
      <c r="P337" s="10"/>
      <c r="Q337" s="4"/>
      <c r="R337" s="4"/>
      <c r="S337" s="4"/>
      <c r="T337" s="4"/>
      <c r="U337" s="4"/>
      <c r="V337" s="4"/>
      <c r="W337" s="4"/>
      <c r="X337" s="4"/>
      <c r="Y337" s="4"/>
      <c r="Z337" s="4"/>
      <c r="AA337" s="4"/>
      <c r="AB337" s="4"/>
      <c r="AC337" s="4"/>
      <c r="AD337" s="4"/>
      <c r="AE337" s="4"/>
      <c r="AF337" s="4"/>
    </row>
    <row r="338" spans="1:32" hidden="1">
      <c r="A338" s="4" t="str">
        <f t="shared" si="20"/>
        <v>5D</v>
      </c>
      <c r="B338" s="10"/>
      <c r="C338" s="6">
        <f>HEX2DEC(A338)</f>
        <v>93</v>
      </c>
      <c r="D338" s="38"/>
      <c r="E338" s="38"/>
      <c r="F338" s="38"/>
      <c r="G338" s="17">
        <v>107</v>
      </c>
      <c r="H338" s="39" t="s">
        <v>226</v>
      </c>
      <c r="I338" s="10"/>
      <c r="J338" s="10"/>
      <c r="K338" s="10"/>
      <c r="L338" s="10"/>
      <c r="M338" s="10"/>
      <c r="N338" s="10"/>
      <c r="O338" s="10"/>
      <c r="P338" s="10"/>
      <c r="Q338" s="4"/>
      <c r="R338" s="4"/>
      <c r="S338" s="4"/>
      <c r="T338" s="4"/>
      <c r="U338" s="4"/>
      <c r="V338" s="4"/>
      <c r="W338" s="4"/>
      <c r="X338" s="4"/>
      <c r="Y338" s="4"/>
      <c r="Z338" s="4"/>
      <c r="AA338" s="4"/>
      <c r="AB338" s="4"/>
      <c r="AC338" s="4"/>
      <c r="AD338" s="4"/>
      <c r="AE338" s="4"/>
      <c r="AF338" s="4"/>
    </row>
    <row r="339" spans="1:32" hidden="1">
      <c r="A339" s="4" t="str">
        <f t="shared" si="20"/>
        <v>28</v>
      </c>
      <c r="B339" s="10"/>
      <c r="C339" s="6">
        <f>HEX2DEC(A339)</f>
        <v>40</v>
      </c>
      <c r="D339" s="38"/>
      <c r="E339" s="38"/>
      <c r="F339" s="38"/>
      <c r="G339" s="17">
        <v>108</v>
      </c>
      <c r="H339" s="39" t="s">
        <v>81</v>
      </c>
      <c r="I339" s="10"/>
      <c r="J339" s="10"/>
      <c r="K339" s="10"/>
      <c r="L339" s="10"/>
      <c r="M339" s="10"/>
      <c r="N339" s="10"/>
      <c r="O339" s="10"/>
      <c r="P339" s="10"/>
      <c r="Q339" s="4"/>
      <c r="R339" s="4"/>
      <c r="S339" s="4"/>
      <c r="T339" s="4"/>
      <c r="U339" s="4"/>
      <c r="V339" s="4"/>
      <c r="W339" s="4"/>
      <c r="X339" s="4"/>
      <c r="Y339" s="4"/>
      <c r="Z339" s="4"/>
      <c r="AA339" s="4"/>
      <c r="AB339" s="4"/>
      <c r="AC339" s="4"/>
      <c r="AD339" s="4"/>
      <c r="AE339" s="4"/>
      <c r="AF339" s="4"/>
    </row>
    <row r="340" spans="1:32" hidden="1">
      <c r="A340" s="4" t="str">
        <f t="shared" si="20"/>
        <v>77</v>
      </c>
      <c r="B340" s="10"/>
      <c r="C340" s="6">
        <f>HEX2DEC(A340)</f>
        <v>119</v>
      </c>
      <c r="D340" s="38"/>
      <c r="E340" s="38"/>
      <c r="F340" s="38"/>
      <c r="G340" s="17">
        <v>109</v>
      </c>
      <c r="H340" s="39" t="s">
        <v>82</v>
      </c>
      <c r="I340" s="10"/>
      <c r="J340" s="10"/>
      <c r="K340" s="10"/>
      <c r="L340" s="10"/>
      <c r="M340" s="10"/>
      <c r="N340" s="10"/>
      <c r="O340" s="10"/>
      <c r="P340" s="10"/>
      <c r="Q340" s="4"/>
      <c r="R340" s="4"/>
      <c r="S340" s="4"/>
      <c r="T340" s="4"/>
      <c r="U340" s="4"/>
      <c r="V340" s="4"/>
      <c r="W340" s="4"/>
      <c r="X340" s="4"/>
      <c r="Y340" s="4"/>
      <c r="Z340" s="4"/>
      <c r="AA340" s="4"/>
      <c r="AB340" s="4"/>
      <c r="AC340" s="4"/>
      <c r="AD340" s="4"/>
      <c r="AE340" s="4"/>
      <c r="AF340" s="4"/>
    </row>
    <row r="341" spans="1:32" hidden="1">
      <c r="A341" s="4" t="str">
        <f t="shared" si="20"/>
        <v>0A</v>
      </c>
      <c r="B341" s="10"/>
      <c r="C341" s="6">
        <f>HEX2DEC(A341)</f>
        <v>10</v>
      </c>
      <c r="D341" s="38"/>
      <c r="E341" s="38"/>
      <c r="F341" s="38"/>
      <c r="G341" s="17">
        <v>110</v>
      </c>
      <c r="H341" s="39" t="s">
        <v>83</v>
      </c>
      <c r="I341" s="10"/>
      <c r="J341" s="10"/>
      <c r="K341" s="10"/>
      <c r="L341" s="10"/>
      <c r="M341" s="10"/>
      <c r="N341" s="10"/>
      <c r="O341" s="10"/>
      <c r="P341" s="10"/>
      <c r="Q341" s="4"/>
      <c r="R341" s="4"/>
      <c r="S341" s="4"/>
      <c r="T341" s="4"/>
      <c r="U341" s="4"/>
      <c r="V341" s="4"/>
      <c r="W341" s="4"/>
      <c r="X341" s="4"/>
      <c r="Y341" s="4"/>
      <c r="Z341" s="4"/>
      <c r="AA341" s="4"/>
      <c r="AB341" s="4"/>
      <c r="AC341" s="4"/>
      <c r="AD341" s="4"/>
      <c r="AE341" s="4"/>
      <c r="AF341" s="4"/>
    </row>
    <row r="342" spans="1:32" hidden="1">
      <c r="A342" s="4" t="str">
        <f t="shared" si="20"/>
        <v>5D</v>
      </c>
      <c r="B342" s="10"/>
      <c r="C342" s="6">
        <f>(HEX2DEC(A342))/10</f>
        <v>9.3000000000000007</v>
      </c>
      <c r="D342" s="38"/>
      <c r="E342" s="38"/>
      <c r="F342" s="38"/>
      <c r="G342" s="17">
        <v>111</v>
      </c>
      <c r="H342" s="39" t="s">
        <v>84</v>
      </c>
      <c r="I342" s="10"/>
      <c r="J342" s="10"/>
      <c r="K342" s="10"/>
      <c r="L342" s="10"/>
      <c r="M342" s="10"/>
      <c r="N342" s="10"/>
      <c r="O342" s="10"/>
      <c r="P342" s="10"/>
      <c r="Q342" s="4"/>
      <c r="R342" s="4"/>
      <c r="S342" s="4"/>
      <c r="T342" s="4"/>
      <c r="U342" s="4"/>
      <c r="V342" s="4"/>
      <c r="W342" s="4"/>
      <c r="X342" s="4"/>
      <c r="Y342" s="4"/>
      <c r="Z342" s="4"/>
      <c r="AA342" s="4"/>
      <c r="AB342" s="4"/>
      <c r="AC342" s="4"/>
      <c r="AD342" s="4"/>
      <c r="AE342" s="4"/>
      <c r="AF342" s="4"/>
    </row>
    <row r="343" spans="1:32" hidden="1">
      <c r="A343" s="4" t="str">
        <f t="shared" si="20"/>
        <v>28</v>
      </c>
      <c r="B343" s="10"/>
      <c r="C343" s="6">
        <f>HEX2DEC(A343)</f>
        <v>40</v>
      </c>
      <c r="D343" s="38"/>
      <c r="E343" s="38"/>
      <c r="F343" s="38"/>
      <c r="G343" s="17">
        <v>112</v>
      </c>
      <c r="H343" s="39" t="s">
        <v>227</v>
      </c>
      <c r="I343" s="10"/>
      <c r="J343" s="10"/>
      <c r="K343" s="10"/>
      <c r="L343" s="10"/>
      <c r="M343" s="10"/>
      <c r="N343" s="10"/>
      <c r="O343" s="10"/>
      <c r="P343" s="10"/>
      <c r="Q343" s="4"/>
      <c r="R343" s="4"/>
      <c r="S343" s="4"/>
      <c r="T343" s="4"/>
      <c r="U343" s="4"/>
      <c r="V343" s="4"/>
      <c r="W343" s="4"/>
      <c r="X343" s="4"/>
      <c r="Y343" s="4"/>
      <c r="Z343" s="4"/>
      <c r="AA343" s="4"/>
      <c r="AB343" s="4"/>
      <c r="AC343" s="4"/>
      <c r="AD343" s="4"/>
      <c r="AE343" s="4"/>
      <c r="AF343" s="4"/>
    </row>
    <row r="344" spans="1:32" hidden="1">
      <c r="A344" s="4" t="str">
        <f t="shared" si="20"/>
        <v>77</v>
      </c>
      <c r="B344" s="10"/>
      <c r="C344" s="6">
        <f>HEX2DEC(A344)</f>
        <v>119</v>
      </c>
      <c r="D344" s="38"/>
      <c r="E344" s="38"/>
      <c r="F344" s="38"/>
      <c r="G344" s="17">
        <v>113</v>
      </c>
      <c r="H344" s="48" t="s">
        <v>85</v>
      </c>
      <c r="I344" s="10"/>
      <c r="J344" s="10"/>
      <c r="K344" s="10"/>
      <c r="L344" s="10"/>
      <c r="M344" s="10"/>
      <c r="N344" s="10"/>
      <c r="O344" s="10"/>
      <c r="P344" s="10"/>
      <c r="Q344" s="4"/>
      <c r="R344" s="4"/>
      <c r="S344" s="4"/>
      <c r="T344" s="4"/>
      <c r="U344" s="4"/>
      <c r="V344" s="4"/>
      <c r="W344" s="4"/>
      <c r="X344" s="4"/>
      <c r="Y344" s="4"/>
      <c r="Z344" s="4"/>
      <c r="AA344" s="4"/>
      <c r="AB344" s="4"/>
      <c r="AC344" s="4"/>
      <c r="AD344" s="4"/>
      <c r="AE344" s="4"/>
      <c r="AF344" s="4"/>
    </row>
    <row r="345" spans="1:32" hidden="1">
      <c r="A345" s="4" t="str">
        <f t="shared" si="20"/>
        <v>0A</v>
      </c>
      <c r="B345" s="10"/>
      <c r="C345" s="5"/>
      <c r="D345" s="38"/>
      <c r="E345" s="38"/>
      <c r="F345" s="38"/>
      <c r="G345" s="17">
        <v>114</v>
      </c>
      <c r="H345" s="49"/>
      <c r="I345" s="10"/>
      <c r="J345" s="10"/>
      <c r="K345" s="10"/>
      <c r="L345" s="10"/>
      <c r="M345" s="10"/>
      <c r="N345" s="10"/>
      <c r="O345" s="10"/>
      <c r="P345" s="10"/>
      <c r="Q345" s="4"/>
      <c r="R345" s="4"/>
      <c r="S345" s="4"/>
      <c r="T345" s="4"/>
      <c r="U345" s="4"/>
      <c r="V345" s="4"/>
      <c r="W345" s="4"/>
      <c r="X345" s="4"/>
      <c r="Y345" s="4"/>
      <c r="Z345" s="4"/>
      <c r="AA345" s="4"/>
      <c r="AB345" s="4"/>
      <c r="AC345" s="4"/>
      <c r="AD345" s="4"/>
      <c r="AE345" s="4"/>
      <c r="AF345" s="4"/>
    </row>
    <row r="346" spans="1:32" hidden="1">
      <c r="A346" s="4" t="str">
        <f t="shared" si="20"/>
        <v>5D</v>
      </c>
      <c r="B346" s="10"/>
      <c r="C346" s="5"/>
      <c r="D346" s="38"/>
      <c r="E346" s="38"/>
      <c r="F346" s="38"/>
      <c r="G346" s="17">
        <v>115</v>
      </c>
      <c r="H346" s="49"/>
      <c r="I346" s="10"/>
      <c r="J346" s="10"/>
      <c r="K346" s="10"/>
      <c r="L346" s="10"/>
      <c r="M346" s="10"/>
      <c r="N346" s="10"/>
      <c r="O346" s="10"/>
      <c r="P346" s="10"/>
      <c r="Q346" s="4"/>
      <c r="R346" s="4"/>
      <c r="S346" s="4"/>
      <c r="T346" s="4"/>
      <c r="U346" s="4"/>
      <c r="V346" s="4"/>
      <c r="W346" s="4"/>
      <c r="X346" s="4"/>
      <c r="Y346" s="4"/>
      <c r="Z346" s="4"/>
      <c r="AA346" s="4"/>
      <c r="AB346" s="4"/>
      <c r="AC346" s="4"/>
      <c r="AD346" s="4"/>
      <c r="AE346" s="4"/>
      <c r="AF346" s="4"/>
    </row>
    <row r="347" spans="1:32" hidden="1">
      <c r="A347" s="10"/>
      <c r="B347" s="10"/>
      <c r="C347" s="10"/>
      <c r="D347" s="10"/>
      <c r="E347" s="10"/>
      <c r="F347" s="10"/>
      <c r="G347" s="17"/>
      <c r="H347" s="10"/>
      <c r="I347" s="10"/>
      <c r="J347" s="10"/>
      <c r="K347" s="10"/>
      <c r="L347" s="10"/>
      <c r="M347" s="10"/>
      <c r="N347" s="10"/>
      <c r="O347" s="10"/>
      <c r="P347" s="10"/>
      <c r="Q347" s="4"/>
      <c r="R347" s="4"/>
      <c r="S347" s="4"/>
      <c r="T347" s="4"/>
      <c r="U347" s="4"/>
      <c r="V347" s="4"/>
      <c r="W347" s="4"/>
      <c r="X347" s="4"/>
      <c r="Y347" s="4"/>
      <c r="Z347" s="4"/>
      <c r="AA347" s="4"/>
      <c r="AB347" s="4"/>
      <c r="AC347" s="4"/>
      <c r="AD347" s="4"/>
      <c r="AE347" s="4"/>
      <c r="AF347" s="4"/>
    </row>
    <row r="348" spans="1:32" hidden="1">
      <c r="A348" s="10"/>
      <c r="B348" s="10"/>
      <c r="C348" s="10"/>
      <c r="D348" s="10"/>
      <c r="E348" s="10"/>
      <c r="F348" s="10"/>
      <c r="G348" s="17"/>
      <c r="H348" s="10"/>
      <c r="I348" s="10"/>
      <c r="J348" s="10"/>
      <c r="K348" s="10"/>
      <c r="L348" s="10"/>
      <c r="M348" s="10"/>
      <c r="N348" s="10"/>
      <c r="O348" s="10"/>
      <c r="P348" s="10"/>
      <c r="Q348" s="4"/>
      <c r="R348" s="4"/>
      <c r="S348" s="4"/>
      <c r="T348" s="4"/>
      <c r="U348" s="4"/>
      <c r="V348" s="4"/>
      <c r="W348" s="4"/>
      <c r="X348" s="4"/>
      <c r="Y348" s="4"/>
      <c r="Z348" s="4"/>
      <c r="AA348" s="4"/>
      <c r="AB348" s="4"/>
      <c r="AC348" s="4"/>
      <c r="AD348" s="4"/>
      <c r="AE348" s="4"/>
      <c r="AF348" s="4"/>
    </row>
    <row r="349" spans="1:32" hidden="1">
      <c r="A349" s="10"/>
      <c r="B349" s="10"/>
      <c r="C349" s="10"/>
      <c r="D349" s="10"/>
      <c r="E349" s="10"/>
      <c r="F349" s="10"/>
      <c r="G349" s="17"/>
      <c r="H349" s="10"/>
      <c r="I349" s="10"/>
      <c r="J349" s="10"/>
      <c r="K349" s="10"/>
      <c r="L349" s="10"/>
      <c r="M349" s="10"/>
      <c r="N349" s="10"/>
      <c r="O349" s="10"/>
      <c r="P349" s="10"/>
      <c r="Q349" s="4"/>
      <c r="R349" s="4"/>
      <c r="S349" s="4"/>
      <c r="T349" s="4"/>
      <c r="U349" s="4"/>
      <c r="V349" s="4"/>
      <c r="W349" s="4"/>
      <c r="X349" s="4"/>
      <c r="Y349" s="4"/>
      <c r="Z349" s="4"/>
      <c r="AA349" s="4"/>
      <c r="AB349" s="4"/>
      <c r="AC349" s="4"/>
      <c r="AD349" s="4"/>
      <c r="AE349" s="4"/>
      <c r="AF349" s="4"/>
    </row>
    <row r="350" spans="1:32" hidden="1">
      <c r="A350" s="10"/>
      <c r="B350" s="10"/>
      <c r="C350" s="10"/>
      <c r="D350" s="10"/>
      <c r="E350" s="10"/>
      <c r="F350" s="10"/>
      <c r="G350" s="17"/>
      <c r="H350" s="10"/>
      <c r="I350" s="10"/>
      <c r="J350" s="10"/>
      <c r="K350" s="10"/>
      <c r="L350" s="10"/>
      <c r="M350" s="10"/>
      <c r="N350" s="10"/>
      <c r="O350" s="10"/>
      <c r="P350" s="10"/>
      <c r="Q350" s="4"/>
      <c r="R350" s="4"/>
      <c r="S350" s="4"/>
      <c r="T350" s="4"/>
      <c r="U350" s="4"/>
      <c r="V350" s="4"/>
      <c r="W350" s="4"/>
      <c r="X350" s="4"/>
      <c r="Y350" s="4"/>
      <c r="Z350" s="4"/>
      <c r="AA350" s="4"/>
      <c r="AB350" s="4"/>
      <c r="AC350" s="4"/>
      <c r="AD350" s="4"/>
      <c r="AE350" s="4"/>
      <c r="AF350" s="4"/>
    </row>
    <row r="351" spans="1:32" hidden="1">
      <c r="A351" s="10"/>
      <c r="B351" s="10"/>
      <c r="C351" s="10"/>
      <c r="D351" s="10"/>
      <c r="E351" s="10"/>
      <c r="F351" s="10"/>
      <c r="G351" s="17"/>
      <c r="H351" s="10"/>
      <c r="I351" s="10"/>
      <c r="J351" s="10"/>
      <c r="K351" s="10"/>
      <c r="L351" s="1"/>
      <c r="M351" s="1"/>
      <c r="N351" s="1"/>
      <c r="O351" s="1"/>
      <c r="P351" s="1"/>
      <c r="Q351"/>
      <c r="R351"/>
      <c r="S351"/>
      <c r="T351"/>
      <c r="U351"/>
      <c r="V351"/>
      <c r="W351"/>
      <c r="X351"/>
      <c r="Y351"/>
      <c r="Z351"/>
      <c r="AA351" s="4"/>
      <c r="AB351" s="4"/>
      <c r="AC351" s="4"/>
      <c r="AD351" s="4"/>
      <c r="AE351" s="4"/>
      <c r="AF351" s="4"/>
    </row>
    <row r="352" spans="1:32" hidden="1">
      <c r="A352" s="10"/>
      <c r="B352" s="10"/>
      <c r="C352" s="10"/>
      <c r="D352" s="10"/>
      <c r="E352" s="10"/>
      <c r="F352" s="10"/>
      <c r="G352" s="17"/>
      <c r="H352" s="10"/>
      <c r="I352" s="10"/>
      <c r="J352" s="10"/>
      <c r="K352" s="10"/>
      <c r="L352" s="1"/>
      <c r="M352" s="1"/>
      <c r="N352" s="1"/>
      <c r="O352" s="1"/>
      <c r="P352" s="1"/>
      <c r="Q352"/>
      <c r="R352"/>
      <c r="S352"/>
      <c r="T352"/>
      <c r="U352"/>
      <c r="V352"/>
      <c r="W352"/>
      <c r="X352"/>
      <c r="Y352"/>
      <c r="Z352"/>
      <c r="AA352" s="4"/>
      <c r="AB352" s="4"/>
      <c r="AC352" s="4"/>
      <c r="AD352" s="4"/>
      <c r="AE352" s="4"/>
      <c r="AF352" s="4"/>
    </row>
    <row r="353" spans="1:32" hidden="1">
      <c r="A353" s="10"/>
      <c r="B353" s="10"/>
      <c r="C353" s="10"/>
      <c r="D353" s="10"/>
      <c r="E353" s="10"/>
      <c r="F353" s="10"/>
      <c r="G353" s="17"/>
      <c r="H353" s="10"/>
      <c r="I353" s="10"/>
      <c r="J353" s="10"/>
      <c r="K353" s="10"/>
      <c r="L353" s="1"/>
      <c r="M353" s="1"/>
      <c r="N353" s="1"/>
      <c r="O353" s="1"/>
      <c r="P353" s="1"/>
      <c r="Q353"/>
      <c r="R353"/>
      <c r="S353"/>
      <c r="T353"/>
      <c r="U353"/>
      <c r="V353"/>
      <c r="W353"/>
      <c r="X353"/>
      <c r="Y353"/>
      <c r="Z353"/>
      <c r="AA353" s="4"/>
      <c r="AB353" s="4"/>
      <c r="AC353" s="4"/>
      <c r="AD353" s="4"/>
      <c r="AE353" s="4"/>
      <c r="AF353" s="4"/>
    </row>
    <row r="354" spans="1:32" hidden="1">
      <c r="A354" s="10"/>
      <c r="B354" s="10"/>
      <c r="C354" s="10"/>
      <c r="D354" s="10"/>
      <c r="E354" s="10"/>
      <c r="F354" s="10"/>
      <c r="G354" s="17"/>
      <c r="H354" s="10"/>
      <c r="I354" s="10"/>
      <c r="J354" s="10"/>
      <c r="K354" s="10"/>
      <c r="L354" s="1"/>
      <c r="M354" s="1"/>
      <c r="N354" s="1"/>
      <c r="O354" s="1"/>
      <c r="P354" s="1"/>
      <c r="Q354"/>
      <c r="R354"/>
      <c r="S354"/>
      <c r="T354"/>
      <c r="U354"/>
      <c r="V354"/>
      <c r="W354"/>
      <c r="X354"/>
      <c r="Y354"/>
      <c r="Z354"/>
      <c r="AA354" s="4"/>
      <c r="AB354" s="4"/>
      <c r="AC354" s="4"/>
      <c r="AD354" s="4"/>
      <c r="AE354" s="4"/>
      <c r="AF354" s="4"/>
    </row>
    <row r="355" spans="1:32" hidden="1">
      <c r="A355" s="10"/>
      <c r="B355" s="10"/>
      <c r="C355" s="10"/>
      <c r="D355" s="10"/>
      <c r="E355" s="10"/>
      <c r="F355" s="10"/>
      <c r="G355" s="17"/>
      <c r="H355" s="10"/>
      <c r="I355" s="10"/>
      <c r="J355" s="10"/>
      <c r="K355" s="10"/>
      <c r="L355" s="1"/>
      <c r="M355" s="1"/>
      <c r="N355" s="1"/>
      <c r="O355" s="1"/>
      <c r="P355" s="1"/>
      <c r="Q355"/>
      <c r="R355"/>
      <c r="S355"/>
      <c r="T355"/>
      <c r="U355"/>
      <c r="V355"/>
      <c r="W355"/>
      <c r="X355"/>
      <c r="Y355"/>
      <c r="Z355"/>
      <c r="AA355" s="4"/>
      <c r="AB355" s="4"/>
      <c r="AC355" s="4"/>
      <c r="AD355" s="4"/>
      <c r="AE355" s="4"/>
      <c r="AF355" s="4"/>
    </row>
    <row r="356" spans="1:32" hidden="1">
      <c r="A356" s="10"/>
      <c r="B356" s="10"/>
      <c r="C356" s="1"/>
      <c r="D356" s="1"/>
      <c r="E356" s="1"/>
      <c r="F356" s="1"/>
      <c r="G356" s="40"/>
      <c r="H356" s="1"/>
      <c r="I356" s="10"/>
      <c r="J356" s="10"/>
      <c r="K356" s="10"/>
      <c r="L356" s="1"/>
      <c r="M356" s="1"/>
      <c r="N356" s="1"/>
      <c r="O356" s="1"/>
      <c r="P356" s="1"/>
      <c r="Q356"/>
      <c r="R356"/>
      <c r="S356"/>
      <c r="T356"/>
      <c r="U356"/>
      <c r="V356"/>
      <c r="W356"/>
      <c r="X356"/>
      <c r="Y356"/>
      <c r="Z356"/>
      <c r="AA356" s="4"/>
      <c r="AB356" s="4"/>
      <c r="AC356" s="4"/>
      <c r="AD356" s="4"/>
      <c r="AE356" s="4"/>
      <c r="AF356" s="4"/>
    </row>
    <row r="357" spans="1:32" hidden="1">
      <c r="A357" s="10"/>
      <c r="B357" s="10"/>
      <c r="C357" s="1"/>
      <c r="D357" s="1"/>
      <c r="E357" s="1"/>
      <c r="F357" s="1"/>
      <c r="G357" s="40"/>
      <c r="H357" s="1"/>
      <c r="I357" s="1"/>
      <c r="J357" s="1"/>
      <c r="K357" s="1"/>
      <c r="L357" s="1"/>
      <c r="M357" s="1"/>
      <c r="N357" s="1"/>
      <c r="O357" s="1"/>
      <c r="P357" s="1"/>
      <c r="Q357"/>
      <c r="R357"/>
      <c r="S357"/>
      <c r="T357"/>
      <c r="U357"/>
      <c r="V357"/>
      <c r="W357"/>
      <c r="X357"/>
      <c r="Y357"/>
      <c r="Z357"/>
      <c r="AA357"/>
    </row>
    <row r="358" spans="1:32" hidden="1">
      <c r="A358" s="10"/>
      <c r="B358" s="10"/>
      <c r="C358" s="1"/>
      <c r="D358" s="1"/>
      <c r="E358" s="1"/>
      <c r="F358" s="1"/>
      <c r="G358" s="40"/>
      <c r="H358" s="1"/>
      <c r="I358" s="1"/>
      <c r="J358" s="1"/>
      <c r="K358" s="1"/>
      <c r="L358" s="1"/>
      <c r="M358" s="1"/>
      <c r="N358" s="1"/>
      <c r="O358" s="1"/>
      <c r="P358" s="1"/>
      <c r="Q358"/>
      <c r="R358"/>
      <c r="S358"/>
      <c r="T358"/>
      <c r="U358"/>
      <c r="V358"/>
      <c r="W358"/>
      <c r="X358"/>
      <c r="Y358"/>
      <c r="Z358"/>
      <c r="AA358"/>
    </row>
    <row r="359" spans="1:32" hidden="1">
      <c r="A359" s="1"/>
      <c r="B359" s="1"/>
      <c r="C359" s="1"/>
      <c r="D359" s="1"/>
      <c r="E359" s="1"/>
      <c r="F359" s="1"/>
      <c r="G359" s="40"/>
      <c r="H359" s="1"/>
      <c r="I359" s="1"/>
      <c r="J359" s="1"/>
      <c r="K359" s="1"/>
      <c r="L359" s="1"/>
      <c r="M359" s="1"/>
      <c r="N359" s="1"/>
      <c r="O359" s="1"/>
      <c r="P359" s="1"/>
      <c r="Q359"/>
      <c r="R359"/>
      <c r="S359"/>
      <c r="T359"/>
      <c r="U359"/>
      <c r="V359"/>
      <c r="W359"/>
      <c r="X359"/>
      <c r="Y359"/>
      <c r="Z359"/>
      <c r="AA359"/>
    </row>
    <row r="360" spans="1:32" hidden="1">
      <c r="A360" s="1"/>
      <c r="B360" s="1"/>
      <c r="C360" s="1"/>
      <c r="D360" s="1"/>
      <c r="E360" s="1"/>
      <c r="F360" s="1"/>
      <c r="G360" s="40"/>
      <c r="H360" s="1"/>
      <c r="I360" s="1"/>
      <c r="J360" s="1"/>
      <c r="K360" s="1"/>
      <c r="L360" s="1"/>
      <c r="M360" s="1"/>
      <c r="N360" s="1"/>
      <c r="O360" s="1"/>
      <c r="P360" s="1"/>
      <c r="Q360"/>
      <c r="R360"/>
      <c r="S360"/>
      <c r="T360"/>
      <c r="U360"/>
      <c r="V360"/>
      <c r="W360"/>
      <c r="X360"/>
      <c r="Y360"/>
      <c r="Z360"/>
      <c r="AA360"/>
    </row>
    <row r="361" spans="1:32" hidden="1">
      <c r="A361" s="1"/>
      <c r="B361" s="1"/>
      <c r="C361" s="1"/>
      <c r="D361" s="1"/>
      <c r="E361" s="1"/>
      <c r="F361" s="1"/>
      <c r="G361" s="40"/>
      <c r="H361" s="1"/>
      <c r="I361" s="1"/>
      <c r="J361" s="1"/>
      <c r="K361" s="1"/>
      <c r="L361" s="1"/>
      <c r="M361" s="1"/>
      <c r="N361" s="1"/>
      <c r="O361" s="1"/>
      <c r="P361" s="1"/>
      <c r="Q361"/>
      <c r="R361"/>
      <c r="S361"/>
      <c r="T361"/>
      <c r="U361"/>
      <c r="V361"/>
      <c r="W361"/>
      <c r="X361"/>
      <c r="Y361"/>
      <c r="Z361"/>
      <c r="AA361"/>
    </row>
    <row r="362" spans="1:32" hidden="1">
      <c r="A362" s="1"/>
      <c r="B362" s="1"/>
      <c r="C362" s="1"/>
      <c r="D362" s="1"/>
      <c r="E362" s="1"/>
      <c r="F362" s="1"/>
      <c r="G362" s="40"/>
      <c r="H362" s="1"/>
      <c r="I362" s="1"/>
      <c r="J362" s="1"/>
      <c r="K362" s="1"/>
      <c r="L362" s="1"/>
      <c r="M362" s="1"/>
      <c r="N362" s="1"/>
      <c r="O362" s="1"/>
      <c r="P362" s="1"/>
      <c r="Q362"/>
      <c r="R362"/>
      <c r="S362"/>
      <c r="T362"/>
      <c r="U362"/>
      <c r="V362"/>
      <c r="W362"/>
      <c r="X362"/>
      <c r="Y362"/>
      <c r="Z362"/>
      <c r="AA362"/>
    </row>
    <row r="363" spans="1:32" hidden="1">
      <c r="A363" s="1"/>
      <c r="B363" s="1"/>
      <c r="C363" s="1"/>
      <c r="D363" s="1"/>
      <c r="E363" s="1"/>
      <c r="F363" s="1"/>
      <c r="G363" s="40"/>
      <c r="H363" s="1"/>
      <c r="I363" s="1"/>
      <c r="J363" s="1"/>
      <c r="K363" s="1"/>
      <c r="L363" s="1"/>
      <c r="M363" s="1"/>
      <c r="N363" s="1"/>
      <c r="O363" s="1"/>
      <c r="P363" s="1"/>
      <c r="Q363"/>
      <c r="R363"/>
      <c r="S363"/>
      <c r="T363"/>
      <c r="U363"/>
      <c r="V363"/>
      <c r="W363"/>
      <c r="X363"/>
      <c r="Y363"/>
      <c r="Z363"/>
      <c r="AA363"/>
    </row>
    <row r="364" spans="1:32" hidden="1">
      <c r="A364" s="1"/>
      <c r="B364" s="1"/>
      <c r="C364" s="1"/>
      <c r="D364" s="1"/>
      <c r="E364" s="1"/>
      <c r="F364" s="1"/>
      <c r="G364" s="40"/>
      <c r="H364" s="1"/>
      <c r="I364" s="1"/>
      <c r="J364" s="1"/>
      <c r="K364" s="1"/>
      <c r="L364" s="1"/>
      <c r="M364" s="1"/>
      <c r="N364" s="1"/>
      <c r="O364" s="1"/>
      <c r="P364" s="1"/>
      <c r="Q364"/>
      <c r="R364"/>
      <c r="S364"/>
      <c r="T364"/>
      <c r="U364"/>
      <c r="V364"/>
      <c r="W364"/>
      <c r="X364"/>
      <c r="Y364"/>
      <c r="Z364"/>
      <c r="AA364"/>
    </row>
    <row r="365" spans="1:32" hidden="1">
      <c r="A365" s="1"/>
      <c r="B365" s="1"/>
      <c r="C365" s="1"/>
      <c r="D365" s="1"/>
      <c r="E365" s="1"/>
      <c r="F365" s="1"/>
      <c r="G365" s="40"/>
      <c r="H365" s="1"/>
      <c r="I365" s="1"/>
      <c r="J365" s="1"/>
      <c r="K365" s="1"/>
      <c r="L365" s="1"/>
      <c r="M365" s="1"/>
      <c r="N365" s="1"/>
      <c r="O365" s="1"/>
      <c r="P365" s="1"/>
      <c r="Q365"/>
      <c r="R365"/>
      <c r="S365"/>
      <c r="T365"/>
      <c r="U365"/>
      <c r="V365"/>
      <c r="W365"/>
      <c r="X365"/>
      <c r="Y365"/>
      <c r="Z365"/>
      <c r="AA365"/>
    </row>
    <row r="366" spans="1:32" hidden="1">
      <c r="A366" s="1"/>
      <c r="B366" s="1"/>
      <c r="C366" s="1"/>
      <c r="D366" s="1"/>
      <c r="E366" s="1"/>
      <c r="F366" s="1"/>
      <c r="G366" s="40"/>
      <c r="H366" s="1"/>
      <c r="I366" s="1"/>
      <c r="J366" s="1"/>
      <c r="K366" s="1"/>
      <c r="L366" s="1"/>
      <c r="M366" s="1"/>
      <c r="N366" s="1"/>
      <c r="O366" s="1"/>
      <c r="P366" s="1"/>
      <c r="Q366"/>
      <c r="R366"/>
      <c r="S366"/>
      <c r="T366"/>
      <c r="U366"/>
      <c r="V366"/>
      <c r="W366"/>
      <c r="X366"/>
      <c r="Y366"/>
      <c r="Z366"/>
      <c r="AA366"/>
    </row>
    <row r="367" spans="1:32" hidden="1">
      <c r="A367" s="1"/>
      <c r="B367" s="1"/>
      <c r="C367" s="1"/>
      <c r="D367" s="1"/>
      <c r="E367" s="1"/>
      <c r="F367" s="1"/>
      <c r="G367" s="40"/>
      <c r="H367" s="1"/>
      <c r="I367" s="1"/>
      <c r="J367" s="1"/>
      <c r="K367" s="1"/>
      <c r="L367" s="1"/>
      <c r="M367" s="1"/>
      <c r="N367" s="1"/>
      <c r="O367" s="1"/>
      <c r="P367" s="1"/>
      <c r="Q367"/>
      <c r="R367"/>
      <c r="S367"/>
      <c r="T367"/>
      <c r="U367"/>
      <c r="V367"/>
      <c r="W367"/>
      <c r="X367"/>
      <c r="Y367"/>
      <c r="Z367"/>
      <c r="AA367"/>
    </row>
    <row r="368" spans="1:32" hidden="1">
      <c r="A368" s="1"/>
      <c r="B368" s="1"/>
      <c r="C368" s="1"/>
      <c r="D368" s="1"/>
      <c r="E368" s="1"/>
      <c r="F368" s="1"/>
      <c r="G368" s="40"/>
      <c r="H368" s="1"/>
      <c r="I368" s="1"/>
      <c r="J368" s="1"/>
      <c r="K368" s="1"/>
      <c r="L368" s="1"/>
      <c r="M368" s="1"/>
      <c r="N368" s="1"/>
      <c r="O368" s="1"/>
      <c r="P368" s="1"/>
      <c r="Q368"/>
      <c r="R368"/>
      <c r="S368"/>
      <c r="T368"/>
      <c r="U368"/>
      <c r="V368"/>
      <c r="W368"/>
      <c r="X368"/>
      <c r="Y368"/>
      <c r="Z368"/>
      <c r="AA368"/>
    </row>
    <row r="369" spans="1:27" hidden="1">
      <c r="A369" s="1"/>
      <c r="B369" s="1"/>
      <c r="C369" s="1"/>
      <c r="D369" s="1"/>
      <c r="E369" s="1"/>
      <c r="F369" s="1"/>
      <c r="G369" s="40"/>
      <c r="H369" s="1"/>
      <c r="I369" s="1"/>
      <c r="J369" s="1"/>
      <c r="K369" s="1"/>
      <c r="L369" s="1"/>
      <c r="M369" s="1"/>
      <c r="N369" s="1"/>
      <c r="O369" s="1"/>
      <c r="P369" s="1"/>
      <c r="Q369"/>
      <c r="R369"/>
      <c r="S369"/>
      <c r="T369"/>
      <c r="U369"/>
      <c r="V369"/>
      <c r="W369"/>
      <c r="X369"/>
      <c r="Y369"/>
      <c r="Z369"/>
      <c r="AA369"/>
    </row>
    <row r="370" spans="1:27" hidden="1">
      <c r="A370" s="1"/>
      <c r="B370" s="1"/>
      <c r="C370" s="1"/>
      <c r="D370" s="1"/>
      <c r="E370" s="1"/>
      <c r="F370" s="1"/>
      <c r="G370" s="40"/>
      <c r="H370" s="1"/>
      <c r="I370" s="1"/>
      <c r="J370" s="1"/>
      <c r="K370" s="1"/>
      <c r="L370" s="1"/>
      <c r="M370" s="1"/>
      <c r="N370" s="1"/>
      <c r="O370" s="1"/>
      <c r="P370" s="1"/>
      <c r="Q370"/>
      <c r="R370"/>
      <c r="S370"/>
      <c r="T370"/>
      <c r="U370"/>
      <c r="V370"/>
      <c r="W370"/>
      <c r="X370"/>
      <c r="Y370"/>
      <c r="Z370"/>
      <c r="AA370"/>
    </row>
    <row r="371" spans="1:27" hidden="1">
      <c r="A371" s="1"/>
      <c r="B371" s="1"/>
      <c r="C371" s="1"/>
      <c r="D371" s="1"/>
      <c r="E371" s="1"/>
      <c r="F371" s="1"/>
      <c r="G371" s="40"/>
      <c r="H371" s="1"/>
      <c r="I371" s="1"/>
      <c r="J371" s="1"/>
      <c r="K371" s="1"/>
      <c r="L371" s="1"/>
      <c r="M371" s="1"/>
      <c r="N371" s="1"/>
      <c r="O371" s="1"/>
      <c r="P371" s="1"/>
      <c r="Q371"/>
      <c r="R371"/>
      <c r="S371"/>
      <c r="T371"/>
      <c r="U371"/>
      <c r="V371"/>
      <c r="W371"/>
      <c r="X371"/>
      <c r="Y371"/>
      <c r="Z371"/>
      <c r="AA371"/>
    </row>
    <row r="372" spans="1:27" hidden="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idden="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idden="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idden="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idden="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idden="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idden="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idden="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idden="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idden="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idden="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idden="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idden="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idden="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idden="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idden="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idden="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idden="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idden="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idden="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idden="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idden="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idden="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idden="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idden="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idden="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idden="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idden="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idden="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hidden="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hidden="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row>
    <row r="403" spans="1:27" hidden="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row>
    <row r="404" spans="1:27" hidden="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row>
    <row r="405" spans="1:27" hidden="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row>
    <row r="406" spans="1:27" hidden="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row>
    <row r="407" spans="1:27" hidden="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row>
    <row r="408" spans="1:27" hidden="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row>
    <row r="409" spans="1:27" hidden="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row>
    <row r="410" spans="1:27" hidden="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row>
    <row r="411" spans="1:27" hidden="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row>
    <row r="412" spans="1:27" hidden="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row>
    <row r="413" spans="1:27" hidden="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row>
    <row r="414" spans="1:27" hidden="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row>
    <row r="415" spans="1:27" hidden="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row>
    <row r="416" spans="1:27" hidden="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row>
    <row r="417" spans="1:27" hidden="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row>
    <row r="418" spans="1:27" hidden="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row>
    <row r="419" spans="1:27" hidden="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row>
    <row r="420" spans="1:27" hidden="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row>
    <row r="421" spans="1:27" hidden="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row>
    <row r="422" spans="1:27" hidden="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row>
    <row r="423" spans="1:27" hidden="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row>
    <row r="424" spans="1:27" hidden="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row>
    <row r="425" spans="1:27" hidden="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row>
    <row r="426" spans="1:27" hidden="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row>
    <row r="427" spans="1:27" hidden="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row>
    <row r="428" spans="1:27" hidden="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row>
    <row r="429" spans="1:27" hidden="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row>
    <row r="430" spans="1:27" hidden="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row>
    <row r="431" spans="1:27" hidden="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row>
    <row r="432" spans="1:27" hidden="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row>
    <row r="433" spans="1:27" hidden="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row>
    <row r="434" spans="1:27" hidden="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row>
    <row r="435" spans="1:27" hidden="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row>
    <row r="436" spans="1:27" hidden="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row>
    <row r="437" spans="1:27" hidden="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row>
    <row r="438" spans="1:27" hidden="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row>
    <row r="439" spans="1:27" hidden="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row>
    <row r="440" spans="1:27" hidden="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row>
    <row r="441" spans="1:27" hidden="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row>
    <row r="442" spans="1:27" hidden="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row>
    <row r="443" spans="1:27" hidden="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row>
    <row r="444" spans="1:27" hidden="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row>
    <row r="445" spans="1:27" hidden="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row>
    <row r="446" spans="1:27" hidden="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row>
    <row r="447" spans="1:27" hidden="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row>
    <row r="448" spans="1:27" hidden="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row>
    <row r="449" spans="1:27" hidden="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row>
    <row r="450" spans="1:27" hidden="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row>
    <row r="451" spans="1:27" hidden="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row>
    <row r="452" spans="1:27" hidden="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row>
    <row r="453" spans="1:27" hidden="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row>
    <row r="454" spans="1:27" hidden="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row>
    <row r="455" spans="1:27" hidden="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row>
    <row r="456" spans="1:27" hidden="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row>
    <row r="457" spans="1:27" hidden="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row>
    <row r="458" spans="1:27" hidden="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row>
    <row r="459" spans="1:27" hidden="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row>
    <row r="460" spans="1:27" hidden="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row>
    <row r="461" spans="1:27" hidden="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row>
    <row r="462" spans="1:27" hidden="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row>
    <row r="463" spans="1:27" hidden="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row>
    <row r="464" spans="1:27" hidden="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row>
    <row r="465" spans="1:27" hidden="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row>
    <row r="466" spans="1:27" hidden="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row>
    <row r="467" spans="1:27" hidden="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row>
    <row r="468" spans="1:27" hidden="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row>
    <row r="469" spans="1:27" hidden="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row>
    <row r="470" spans="1:27" hidden="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row>
    <row r="471" spans="1:27" hidden="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row>
    <row r="472" spans="1:27" hidden="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row>
    <row r="473" spans="1:27" hidden="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row>
    <row r="474" spans="1:27" hidden="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row>
    <row r="475" spans="1:27" hidden="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hidden="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row>
    <row r="477" spans="1:27" hidden="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idden="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row>
    <row r="479" spans="1:27" hidden="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hidden="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row>
    <row r="481" spans="1:27" hidden="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hidden="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row>
    <row r="483" spans="1:27" hidden="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idden="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row>
    <row r="485" spans="1:27" hidden="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row>
    <row r="486" spans="1:27" hidden="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row>
    <row r="487" spans="1:27" hidden="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row>
    <row r="488" spans="1:27" hidden="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row>
    <row r="489" spans="1:27" hidden="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row>
    <row r="490" spans="1:27" hidden="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row>
    <row r="491" spans="1:27" hidden="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row>
    <row r="492" spans="1:27" hidden="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hidden="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row>
    <row r="494" spans="1:27" hidden="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hidden="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row>
    <row r="496" spans="1:27" hidden="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hidden="1">
      <c r="A497" s="71" t="e">
        <f ca="1">Concat2(C500:OFFSET(C500,C498,0))</f>
        <v>#VALUE!</v>
      </c>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row>
    <row r="498" spans="1:27" hidden="1">
      <c r="A498" s="1"/>
      <c r="B498" s="1">
        <f>LEN(H1)-46</f>
        <v>234</v>
      </c>
      <c r="C498" s="1">
        <f>INT(B498/2)</f>
        <v>117</v>
      </c>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hidden="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row>
    <row r="500" spans="1:27" hidden="1">
      <c r="A500" s="1"/>
      <c r="B500" s="1">
        <v>35</v>
      </c>
      <c r="C500" s="1" t="e">
        <f t="shared" ref="C500:C563" si="21">CHAR(HEX2DEC(MID($H$1,B500,2)))</f>
        <v>#VALUE!</v>
      </c>
      <c r="E500" s="1"/>
      <c r="F500" s="1"/>
      <c r="G500" s="1"/>
      <c r="H500" s="1"/>
      <c r="I500" s="1"/>
      <c r="J500" s="1"/>
      <c r="K500" s="1"/>
      <c r="L500" s="1"/>
      <c r="M500" s="1"/>
      <c r="N500" s="1"/>
      <c r="O500" s="1"/>
      <c r="P500" s="1"/>
      <c r="Q500" s="1"/>
      <c r="R500" s="1"/>
      <c r="S500" s="1"/>
      <c r="T500" s="1"/>
      <c r="U500" s="1"/>
      <c r="V500" s="1"/>
      <c r="W500" s="1"/>
      <c r="X500" s="1"/>
      <c r="Y500" s="1"/>
      <c r="Z500" s="1"/>
      <c r="AA500" s="1"/>
    </row>
    <row r="501" spans="1:27">
      <c r="A501" s="1"/>
      <c r="B501" s="43">
        <f>B500+2</f>
        <v>37</v>
      </c>
      <c r="C501" s="43" t="str">
        <f t="shared" si="21"/>
        <v>_x0001_</v>
      </c>
      <c r="D501" s="1"/>
      <c r="E501" s="1"/>
      <c r="F501" s="1"/>
      <c r="G501" s="1"/>
      <c r="H501" s="1"/>
      <c r="I501" s="1"/>
      <c r="J501" s="1"/>
      <c r="K501" s="1"/>
      <c r="L501" s="1"/>
      <c r="M501" s="1"/>
      <c r="N501" s="1"/>
      <c r="O501" s="1"/>
      <c r="P501" s="1"/>
      <c r="Q501" s="1"/>
      <c r="R501" s="1"/>
      <c r="S501" s="1"/>
      <c r="T501" s="1"/>
      <c r="U501" s="1"/>
      <c r="V501" s="1"/>
      <c r="W501" s="1"/>
      <c r="X501" s="1"/>
      <c r="Y501" s="1"/>
      <c r="Z501" s="1"/>
      <c r="AA501" s="1"/>
    </row>
    <row r="502" spans="1:27">
      <c r="A502" s="1"/>
      <c r="B502" s="43">
        <f t="shared" ref="B502:B565" si="22">B501+2</f>
        <v>39</v>
      </c>
      <c r="C502" s="43" t="str">
        <f t="shared" si="21"/>
        <v>—</v>
      </c>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c r="A503" s="1"/>
      <c r="B503" s="43">
        <f t="shared" si="22"/>
        <v>41</v>
      </c>
      <c r="C503" s="43" t="e">
        <f t="shared" si="21"/>
        <v>#VALUE!</v>
      </c>
      <c r="D503" s="1"/>
      <c r="E503" s="1"/>
      <c r="F503" s="1"/>
      <c r="G503" s="1"/>
      <c r="H503" s="1"/>
      <c r="I503" s="1"/>
      <c r="J503" s="1"/>
      <c r="K503" s="1"/>
      <c r="L503" s="1"/>
      <c r="M503" s="1"/>
      <c r="N503" s="1"/>
      <c r="O503" s="1"/>
      <c r="P503" s="1"/>
      <c r="Q503" s="1"/>
      <c r="R503" s="1"/>
      <c r="S503" s="1"/>
      <c r="T503" s="1"/>
      <c r="U503" s="1"/>
      <c r="V503" s="1"/>
      <c r="W503" s="1"/>
      <c r="X503" s="1"/>
      <c r="Y503" s="1"/>
      <c r="Z503" s="1"/>
      <c r="AA503" s="1"/>
    </row>
    <row r="504" spans="1:27">
      <c r="A504" s="1"/>
      <c r="B504" s="43">
        <f t="shared" si="22"/>
        <v>43</v>
      </c>
      <c r="C504" s="43" t="e">
        <f t="shared" si="21"/>
        <v>#VALUE!</v>
      </c>
      <c r="D504" s="1"/>
      <c r="E504" s="1"/>
      <c r="F504" s="1"/>
      <c r="G504" s="1"/>
      <c r="H504" s="1"/>
      <c r="I504" s="1"/>
      <c r="J504" s="1"/>
      <c r="K504" s="1"/>
      <c r="L504" s="1"/>
      <c r="M504" s="1"/>
      <c r="N504" s="1"/>
      <c r="O504" s="1"/>
      <c r="P504" s="1"/>
      <c r="Q504" s="1"/>
      <c r="R504" s="1"/>
      <c r="S504" s="1"/>
      <c r="T504" s="1"/>
      <c r="U504" s="1"/>
      <c r="V504" s="1"/>
      <c r="W504" s="1"/>
      <c r="X504" s="1"/>
      <c r="Y504" s="1"/>
      <c r="Z504" s="1"/>
      <c r="AA504" s="1"/>
    </row>
    <row r="505" spans="1:27">
      <c r="A505" s="1"/>
      <c r="B505" s="43">
        <f t="shared" si="22"/>
        <v>45</v>
      </c>
      <c r="C505" s="43" t="e">
        <f t="shared" si="21"/>
        <v>#VALUE!</v>
      </c>
      <c r="D505" s="1"/>
      <c r="E505" s="1"/>
      <c r="F505" s="1"/>
      <c r="G505" s="1"/>
      <c r="H505" s="1"/>
      <c r="I505" s="1"/>
      <c r="J505" s="1"/>
      <c r="K505" s="1"/>
      <c r="L505" s="1"/>
      <c r="M505" s="1"/>
      <c r="N505" s="1"/>
      <c r="O505" s="1"/>
      <c r="P505" s="1"/>
      <c r="Q505" s="1"/>
      <c r="R505" s="1"/>
      <c r="S505" s="1"/>
      <c r="T505" s="1"/>
      <c r="U505" s="1"/>
      <c r="V505" s="1"/>
      <c r="W505" s="1"/>
      <c r="X505" s="1"/>
      <c r="Y505" s="1"/>
      <c r="Z505" s="1"/>
      <c r="AA505" s="1"/>
    </row>
    <row r="506" spans="1:27">
      <c r="A506" s="1"/>
      <c r="B506" s="43">
        <f t="shared" si="22"/>
        <v>47</v>
      </c>
      <c r="C506" s="43" t="str">
        <f t="shared" si="21"/>
        <v>‚</v>
      </c>
      <c r="D506" s="1"/>
      <c r="E506" s="1"/>
      <c r="F506" s="1"/>
      <c r="G506" s="1"/>
      <c r="H506" s="1"/>
      <c r="I506" s="1"/>
      <c r="J506" s="1"/>
      <c r="K506" s="1"/>
      <c r="L506" s="1"/>
      <c r="M506" s="1"/>
      <c r="N506" s="1"/>
      <c r="O506" s="1"/>
      <c r="P506" s="1"/>
      <c r="Q506" s="1"/>
      <c r="R506" s="1"/>
      <c r="S506" s="1"/>
      <c r="T506" s="1"/>
      <c r="U506" s="1"/>
      <c r="V506" s="1"/>
      <c r="W506" s="1"/>
      <c r="X506" s="1"/>
      <c r="Y506" s="1"/>
      <c r="Z506" s="1"/>
      <c r="AA506" s="1"/>
    </row>
    <row r="507" spans="1:27">
      <c r="A507" s="1"/>
      <c r="B507" s="43">
        <f t="shared" si="22"/>
        <v>49</v>
      </c>
      <c r="C507" s="43" t="str">
        <f t="shared" si="21"/>
        <v>_x0001_</v>
      </c>
      <c r="D507" s="1"/>
      <c r="E507" s="1"/>
      <c r="F507" s="1"/>
      <c r="G507" s="1"/>
      <c r="H507" s="1"/>
      <c r="I507" s="1"/>
      <c r="J507" s="1"/>
      <c r="K507" s="1"/>
      <c r="L507" s="1"/>
      <c r="M507" s="1"/>
      <c r="N507" s="1"/>
      <c r="O507" s="1"/>
      <c r="P507" s="1"/>
      <c r="Q507" s="1"/>
      <c r="R507" s="1"/>
      <c r="S507" s="1"/>
      <c r="T507" s="1"/>
      <c r="U507" s="1"/>
      <c r="V507" s="1"/>
      <c r="W507" s="1"/>
      <c r="X507" s="1"/>
      <c r="Y507" s="1"/>
      <c r="Z507" s="1"/>
      <c r="AA507" s="1"/>
    </row>
    <row r="508" spans="1:27">
      <c r="A508" s="1"/>
      <c r="B508" s="43">
        <f t="shared" si="22"/>
        <v>51</v>
      </c>
      <c r="C508" s="43" t="str">
        <f t="shared" si="21"/>
        <v>_x000F_</v>
      </c>
      <c r="D508" s="1"/>
      <c r="E508" s="1"/>
      <c r="F508" s="1"/>
      <c r="G508" s="1"/>
      <c r="H508" s="1"/>
      <c r="I508" s="1"/>
      <c r="J508" s="1"/>
      <c r="K508" s="1"/>
      <c r="L508" s="1"/>
      <c r="M508" s="1"/>
      <c r="N508" s="1"/>
      <c r="O508" s="1"/>
      <c r="P508" s="1"/>
      <c r="Q508" s="1"/>
      <c r="R508" s="1"/>
      <c r="S508" s="1"/>
      <c r="T508" s="1"/>
      <c r="U508" s="1"/>
      <c r="V508" s="1"/>
      <c r="W508" s="1"/>
      <c r="X508" s="1"/>
      <c r="Y508" s="1"/>
      <c r="Z508" s="1"/>
      <c r="AA508" s="1"/>
    </row>
    <row r="509" spans="1:27">
      <c r="A509" s="1"/>
      <c r="B509" s="43">
        <f t="shared" si="22"/>
        <v>53</v>
      </c>
      <c r="C509" s="43" t="str">
        <f t="shared" si="21"/>
        <v xml:space="preserve">
</v>
      </c>
      <c r="D509" s="43"/>
      <c r="E509" s="43"/>
      <c r="F509" s="43"/>
      <c r="G509" s="1"/>
      <c r="H509" s="1"/>
      <c r="I509" s="1"/>
      <c r="J509" s="1"/>
      <c r="K509" s="1"/>
      <c r="L509" s="1"/>
      <c r="M509" s="1"/>
      <c r="N509" s="1"/>
      <c r="O509" s="1"/>
      <c r="P509" s="1"/>
      <c r="Q509" s="1"/>
      <c r="R509" s="1"/>
      <c r="S509" s="1"/>
      <c r="T509" s="1"/>
      <c r="U509" s="1"/>
      <c r="V509" s="1"/>
      <c r="W509" s="1"/>
      <c r="X509" s="1"/>
      <c r="Y509" s="1"/>
      <c r="Z509" s="1"/>
      <c r="AA509" s="1"/>
    </row>
    <row r="510" spans="1:27">
      <c r="A510" s="1"/>
      <c r="B510" s="43">
        <f t="shared" si="22"/>
        <v>55</v>
      </c>
      <c r="C510" s="43" t="str">
        <f t="shared" si="21"/>
        <v>[</v>
      </c>
      <c r="D510" s="43"/>
      <c r="E510" s="43"/>
      <c r="F510" s="43"/>
      <c r="G510" s="1"/>
      <c r="H510" s="1"/>
      <c r="I510" s="1"/>
      <c r="J510" s="1"/>
      <c r="K510" s="1"/>
      <c r="L510" s="1"/>
      <c r="M510" s="1"/>
      <c r="N510" s="1"/>
      <c r="O510" s="1"/>
      <c r="P510" s="1"/>
      <c r="Q510" s="1"/>
      <c r="R510" s="1"/>
      <c r="S510" s="1"/>
      <c r="T510" s="1"/>
      <c r="U510" s="1"/>
      <c r="V510" s="1"/>
      <c r="W510" s="1"/>
      <c r="X510" s="1"/>
      <c r="Y510" s="1"/>
      <c r="Z510" s="1"/>
      <c r="AA510" s="1"/>
    </row>
    <row r="511" spans="1:27">
      <c r="A511" s="1"/>
      <c r="B511" s="43">
        <f t="shared" si="22"/>
        <v>57</v>
      </c>
      <c r="C511" s="43" t="str">
        <f t="shared" si="21"/>
        <v>(</v>
      </c>
      <c r="D511" s="43"/>
      <c r="E511" s="43"/>
      <c r="F511" s="43"/>
      <c r="G511" s="1"/>
      <c r="H511" s="1"/>
      <c r="I511" s="1"/>
      <c r="J511" s="1"/>
      <c r="K511" s="1"/>
      <c r="L511" s="1"/>
      <c r="M511" s="1"/>
      <c r="N511" s="1"/>
      <c r="O511" s="1"/>
      <c r="P511" s="1"/>
      <c r="Q511" s="1"/>
      <c r="R511" s="1"/>
      <c r="S511" s="1"/>
      <c r="T511" s="1"/>
      <c r="U511" s="1"/>
      <c r="V511" s="1"/>
      <c r="W511" s="1"/>
      <c r="X511" s="1"/>
      <c r="Y511" s="1"/>
      <c r="Z511" s="1"/>
      <c r="AA511" s="1"/>
    </row>
    <row r="512" spans="1:27">
      <c r="A512" s="1"/>
      <c r="B512" s="43">
        <f t="shared" si="22"/>
        <v>59</v>
      </c>
      <c r="C512" s="43" t="str">
        <f t="shared" si="21"/>
        <v>w</v>
      </c>
      <c r="D512" s="43"/>
      <c r="E512" s="43"/>
      <c r="F512" s="43"/>
      <c r="G512" s="1"/>
      <c r="H512" s="1"/>
      <c r="I512" s="1"/>
      <c r="J512" s="1"/>
      <c r="K512" s="1"/>
      <c r="L512" s="1"/>
      <c r="M512" s="1"/>
      <c r="N512" s="1"/>
      <c r="O512" s="1"/>
      <c r="P512" s="1"/>
      <c r="Q512" s="1"/>
      <c r="R512" s="1"/>
      <c r="S512" s="1"/>
      <c r="T512" s="1"/>
      <c r="U512" s="1"/>
      <c r="V512" s="1"/>
      <c r="W512" s="1"/>
      <c r="X512" s="1"/>
      <c r="Y512" s="1"/>
      <c r="Z512" s="1"/>
      <c r="AA512" s="1"/>
    </row>
    <row r="513" spans="1:27">
      <c r="A513" s="1"/>
      <c r="B513" s="43">
        <f t="shared" si="22"/>
        <v>61</v>
      </c>
      <c r="C513" s="43" t="str">
        <f t="shared" si="21"/>
        <v xml:space="preserve">
</v>
      </c>
      <c r="D513" s="43"/>
      <c r="E513" s="43"/>
      <c r="F513" s="43"/>
      <c r="G513" s="1"/>
      <c r="H513" s="1"/>
      <c r="I513" s="1"/>
      <c r="J513" s="1"/>
      <c r="K513" s="1"/>
      <c r="L513" s="1"/>
      <c r="M513" s="1"/>
      <c r="N513" s="1"/>
      <c r="O513" s="1"/>
      <c r="P513" s="1"/>
      <c r="Q513" s="1"/>
      <c r="R513" s="1"/>
      <c r="S513" s="1"/>
      <c r="T513" s="1"/>
      <c r="U513" s="1"/>
      <c r="V513" s="1"/>
      <c r="W513" s="1"/>
      <c r="X513" s="1"/>
      <c r="Y513" s="1"/>
      <c r="Z513" s="1"/>
      <c r="AA513" s="1"/>
    </row>
    <row r="514" spans="1:27">
      <c r="A514" s="1"/>
      <c r="B514" s="43">
        <f t="shared" si="22"/>
        <v>63</v>
      </c>
      <c r="C514" s="43" t="str">
        <f t="shared" si="21"/>
        <v>[</v>
      </c>
      <c r="D514" s="43"/>
      <c r="E514" s="43"/>
      <c r="F514" s="43"/>
      <c r="G514" s="1"/>
      <c r="H514" s="1"/>
      <c r="I514" s="1"/>
      <c r="J514" s="1"/>
      <c r="K514" s="1"/>
      <c r="L514" s="1"/>
      <c r="M514" s="1"/>
      <c r="N514" s="1"/>
      <c r="O514" s="1"/>
      <c r="P514" s="1"/>
      <c r="Q514" s="1"/>
      <c r="R514" s="1"/>
      <c r="S514" s="1"/>
      <c r="T514" s="1"/>
      <c r="U514" s="1"/>
      <c r="V514" s="1"/>
      <c r="W514" s="1"/>
      <c r="X514" s="1"/>
      <c r="Y514" s="1"/>
      <c r="Z514" s="1"/>
      <c r="AA514" s="1"/>
    </row>
    <row r="515" spans="1:27">
      <c r="A515" s="1"/>
      <c r="B515" s="43">
        <f t="shared" si="22"/>
        <v>65</v>
      </c>
      <c r="C515" s="43" t="str">
        <f t="shared" si="21"/>
        <v>(</v>
      </c>
      <c r="D515" s="43"/>
      <c r="E515" s="43"/>
      <c r="F515" s="43"/>
      <c r="G515" s="1"/>
      <c r="H515" s="1"/>
      <c r="I515" s="1"/>
      <c r="J515" s="1"/>
      <c r="K515" s="1"/>
      <c r="L515" s="1"/>
      <c r="M515" s="1"/>
      <c r="N515" s="1"/>
      <c r="O515" s="1"/>
      <c r="P515" s="1"/>
      <c r="Q515" s="1"/>
      <c r="R515" s="1"/>
      <c r="S515" s="1"/>
      <c r="T515" s="1"/>
      <c r="U515" s="1"/>
      <c r="V515" s="1"/>
      <c r="W515" s="1"/>
      <c r="X515" s="1"/>
      <c r="Y515" s="1"/>
      <c r="Z515" s="1"/>
      <c r="AA515" s="1"/>
    </row>
    <row r="516" spans="1:27">
      <c r="A516" s="1"/>
      <c r="B516" s="43">
        <f t="shared" si="22"/>
        <v>67</v>
      </c>
      <c r="C516" s="43" t="str">
        <f t="shared" si="21"/>
        <v>w</v>
      </c>
      <c r="D516" s="43"/>
      <c r="E516" s="43"/>
      <c r="F516" s="43"/>
      <c r="G516" s="1"/>
      <c r="H516" s="1"/>
      <c r="I516" s="1"/>
      <c r="J516" s="1"/>
      <c r="K516" s="1"/>
      <c r="L516" s="1"/>
      <c r="M516" s="1"/>
      <c r="N516" s="1"/>
      <c r="O516" s="1"/>
      <c r="P516" s="1"/>
      <c r="Q516" s="1"/>
      <c r="R516" s="1"/>
      <c r="S516" s="1"/>
      <c r="T516" s="1"/>
      <c r="U516" s="1"/>
      <c r="V516" s="1"/>
      <c r="W516" s="1"/>
      <c r="X516" s="1"/>
      <c r="Y516" s="1"/>
      <c r="Z516" s="1"/>
      <c r="AA516" s="1"/>
    </row>
    <row r="517" spans="1:27">
      <c r="A517" s="1"/>
      <c r="B517" s="43">
        <f t="shared" si="22"/>
        <v>69</v>
      </c>
      <c r="C517" s="43" t="str">
        <f t="shared" si="21"/>
        <v xml:space="preserve">
</v>
      </c>
      <c r="D517" s="43"/>
      <c r="E517" s="43"/>
      <c r="F517" s="43"/>
      <c r="G517" s="1"/>
      <c r="H517" s="1"/>
      <c r="I517" s="1"/>
      <c r="J517" s="1"/>
      <c r="K517" s="1"/>
      <c r="L517" s="1"/>
      <c r="M517" s="1"/>
      <c r="N517" s="1"/>
      <c r="O517" s="1"/>
      <c r="P517" s="1"/>
      <c r="Q517" s="1"/>
      <c r="R517" s="1"/>
      <c r="S517" s="1"/>
      <c r="T517" s="1"/>
      <c r="U517" s="1"/>
      <c r="V517" s="1"/>
      <c r="W517" s="1"/>
      <c r="X517" s="1"/>
      <c r="Y517" s="1"/>
      <c r="Z517" s="1"/>
      <c r="AA517" s="1"/>
    </row>
    <row r="518" spans="1:27">
      <c r="A518" s="1"/>
      <c r="B518" s="43">
        <f t="shared" si="22"/>
        <v>71</v>
      </c>
      <c r="C518" s="43" t="str">
        <f t="shared" si="21"/>
        <v>[</v>
      </c>
      <c r="D518" s="43"/>
      <c r="E518" s="43"/>
      <c r="F518" s="43"/>
      <c r="G518" s="1"/>
      <c r="H518" s="1"/>
      <c r="I518" s="1"/>
      <c r="J518" s="1"/>
      <c r="K518" s="1"/>
      <c r="L518" s="1"/>
      <c r="M518" s="1"/>
      <c r="N518" s="1"/>
      <c r="O518" s="1"/>
      <c r="P518" s="1"/>
      <c r="Q518" s="1"/>
      <c r="R518" s="1"/>
      <c r="S518" s="1"/>
      <c r="T518" s="1"/>
      <c r="U518" s="1"/>
      <c r="V518" s="1"/>
      <c r="W518" s="1"/>
      <c r="X518" s="1"/>
      <c r="Y518" s="1"/>
      <c r="Z518" s="1"/>
      <c r="AA518" s="1"/>
    </row>
    <row r="519" spans="1:27">
      <c r="A519" s="1"/>
      <c r="B519" s="43">
        <f t="shared" si="22"/>
        <v>73</v>
      </c>
      <c r="C519" s="43" t="str">
        <f t="shared" si="21"/>
        <v>(</v>
      </c>
      <c r="D519" s="43"/>
      <c r="E519" s="43"/>
      <c r="F519" s="43"/>
      <c r="G519" s="1"/>
      <c r="H519" s="1"/>
      <c r="I519" s="1"/>
      <c r="J519" s="1"/>
      <c r="K519" s="1"/>
      <c r="L519" s="1"/>
      <c r="M519" s="1"/>
      <c r="N519" s="1"/>
      <c r="O519" s="1"/>
      <c r="P519" s="1"/>
      <c r="Q519" s="1"/>
      <c r="R519" s="1"/>
      <c r="S519" s="1"/>
      <c r="T519" s="1"/>
      <c r="U519" s="1"/>
      <c r="V519" s="1"/>
      <c r="W519" s="1"/>
      <c r="X519" s="1"/>
      <c r="Y519" s="1"/>
      <c r="Z519" s="1"/>
      <c r="AA519" s="1"/>
    </row>
    <row r="520" spans="1:27">
      <c r="A520" s="1"/>
      <c r="B520" s="43">
        <f t="shared" si="22"/>
        <v>75</v>
      </c>
      <c r="C520" s="43" t="str">
        <f t="shared" si="21"/>
        <v>v</v>
      </c>
      <c r="D520" s="43"/>
      <c r="E520" s="43"/>
      <c r="F520" s="43"/>
      <c r="G520" s="1"/>
      <c r="H520" s="1"/>
      <c r="I520" s="1"/>
      <c r="J520" s="1"/>
      <c r="K520" s="1"/>
      <c r="L520" s="1"/>
      <c r="M520" s="1"/>
      <c r="N520" s="1"/>
      <c r="O520" s="1"/>
      <c r="P520" s="1"/>
      <c r="Q520" s="1"/>
      <c r="R520" s="1"/>
      <c r="S520" s="1"/>
      <c r="T520" s="1"/>
      <c r="U520" s="1"/>
      <c r="V520" s="1"/>
      <c r="W520" s="1"/>
      <c r="X520" s="1"/>
      <c r="Y520" s="1"/>
      <c r="Z520" s="1"/>
      <c r="AA520" s="1"/>
    </row>
    <row r="521" spans="1:27">
      <c r="A521" s="1"/>
      <c r="B521" s="43">
        <f t="shared" si="22"/>
        <v>77</v>
      </c>
      <c r="C521" s="43" t="str">
        <f t="shared" si="21"/>
        <v xml:space="preserve">
</v>
      </c>
      <c r="D521" s="43"/>
      <c r="E521" s="43"/>
      <c r="F521" s="43"/>
      <c r="G521" s="1"/>
      <c r="H521" s="1"/>
      <c r="I521" s="1"/>
      <c r="J521" s="1"/>
      <c r="K521" s="1"/>
      <c r="L521" s="1"/>
      <c r="M521" s="1"/>
      <c r="N521" s="1"/>
      <c r="O521" s="1"/>
      <c r="P521" s="1"/>
      <c r="Q521" s="1"/>
      <c r="R521" s="1"/>
      <c r="S521" s="1"/>
      <c r="T521" s="1"/>
      <c r="U521" s="1"/>
      <c r="V521" s="1"/>
      <c r="W521" s="1"/>
      <c r="X521" s="1"/>
      <c r="Y521" s="1"/>
      <c r="Z521" s="1"/>
      <c r="AA521" s="1"/>
    </row>
    <row r="522" spans="1:27">
      <c r="A522" s="1"/>
      <c r="B522" s="43">
        <f t="shared" si="22"/>
        <v>79</v>
      </c>
      <c r="C522" s="43" t="str">
        <f t="shared" si="21"/>
        <v>[</v>
      </c>
      <c r="D522" s="43"/>
      <c r="E522" s="43"/>
      <c r="F522" s="43"/>
      <c r="G522" s="1"/>
      <c r="H522" s="1"/>
      <c r="I522" s="1"/>
      <c r="J522" s="1"/>
      <c r="K522" s="1"/>
      <c r="L522" s="1"/>
      <c r="M522" s="1"/>
      <c r="N522" s="1"/>
      <c r="O522" s="1"/>
      <c r="P522" s="1"/>
      <c r="Q522" s="1"/>
      <c r="R522" s="1"/>
      <c r="S522" s="1"/>
      <c r="T522" s="1"/>
      <c r="U522" s="1"/>
      <c r="V522" s="1"/>
      <c r="W522" s="1"/>
      <c r="X522" s="1"/>
      <c r="Y522" s="1"/>
      <c r="Z522" s="1"/>
      <c r="AA522" s="1"/>
    </row>
    <row r="523" spans="1:27">
      <c r="A523" s="1"/>
      <c r="B523" s="43">
        <f t="shared" si="22"/>
        <v>81</v>
      </c>
      <c r="C523" s="43" t="str">
        <f t="shared" si="21"/>
        <v>(</v>
      </c>
      <c r="D523" s="43"/>
      <c r="E523" s="43"/>
      <c r="F523" s="43"/>
      <c r="G523" s="1"/>
      <c r="H523" s="1"/>
      <c r="I523" s="1"/>
      <c r="J523" s="1"/>
      <c r="K523" s="1"/>
      <c r="L523" s="1"/>
      <c r="M523" s="1"/>
      <c r="N523" s="1"/>
      <c r="O523" s="1"/>
      <c r="P523" s="1"/>
      <c r="Q523" s="1"/>
      <c r="R523" s="1"/>
      <c r="S523" s="1"/>
      <c r="T523" s="1"/>
      <c r="U523" s="1"/>
      <c r="V523" s="1"/>
      <c r="W523" s="1"/>
      <c r="X523" s="1"/>
      <c r="Y523" s="1"/>
      <c r="Z523" s="1"/>
      <c r="AA523" s="1"/>
    </row>
    <row r="524" spans="1:27">
      <c r="A524" s="1"/>
      <c r="B524" s="43">
        <f t="shared" si="22"/>
        <v>83</v>
      </c>
      <c r="C524" s="43" t="str">
        <f t="shared" si="21"/>
        <v>w</v>
      </c>
      <c r="D524" s="43"/>
      <c r="E524" s="43"/>
      <c r="F524" s="43"/>
      <c r="G524" s="1"/>
      <c r="H524" s="1"/>
      <c r="I524" s="1"/>
      <c r="J524" s="1"/>
      <c r="K524" s="1"/>
      <c r="L524" s="1"/>
      <c r="M524" s="1"/>
      <c r="N524" s="1"/>
      <c r="O524" s="1"/>
      <c r="P524" s="1"/>
      <c r="Q524" s="1"/>
      <c r="R524" s="1"/>
      <c r="S524" s="1"/>
      <c r="T524" s="1"/>
      <c r="U524" s="1"/>
      <c r="V524" s="1"/>
      <c r="W524" s="1"/>
      <c r="X524" s="1"/>
      <c r="Y524" s="1"/>
      <c r="Z524" s="1"/>
      <c r="AA524" s="1"/>
    </row>
    <row r="525" spans="1:27">
      <c r="A525" s="1"/>
      <c r="B525" s="43">
        <f t="shared" si="22"/>
        <v>85</v>
      </c>
      <c r="C525" s="43" t="str">
        <f t="shared" si="21"/>
        <v xml:space="preserve">
</v>
      </c>
      <c r="D525" s="43"/>
      <c r="E525" s="43"/>
      <c r="F525" s="43"/>
      <c r="G525" s="1"/>
      <c r="H525" s="1"/>
      <c r="I525" s="1"/>
      <c r="J525" s="1"/>
      <c r="K525" s="1"/>
      <c r="L525" s="1"/>
      <c r="M525" s="1"/>
      <c r="N525" s="1"/>
      <c r="O525" s="1"/>
      <c r="P525" s="1"/>
      <c r="Q525" s="1"/>
      <c r="R525" s="1"/>
      <c r="S525" s="1"/>
      <c r="T525" s="1"/>
      <c r="U525" s="1"/>
      <c r="V525" s="1"/>
      <c r="W525" s="1"/>
      <c r="X525" s="1"/>
      <c r="Y525" s="1"/>
      <c r="Z525" s="1"/>
      <c r="AA525" s="1"/>
    </row>
    <row r="526" spans="1:27">
      <c r="A526" s="1"/>
      <c r="B526" s="43">
        <f t="shared" si="22"/>
        <v>87</v>
      </c>
      <c r="C526" s="43" t="str">
        <f t="shared" si="21"/>
        <v>[</v>
      </c>
      <c r="D526" s="43"/>
      <c r="E526" s="43"/>
      <c r="F526" s="43"/>
      <c r="G526" s="1"/>
      <c r="H526" s="1"/>
      <c r="I526" s="1"/>
      <c r="J526" s="1"/>
      <c r="K526" s="1"/>
      <c r="L526" s="1"/>
      <c r="M526" s="1"/>
      <c r="N526" s="1"/>
      <c r="O526" s="1"/>
      <c r="P526" s="1"/>
      <c r="Q526" s="1"/>
      <c r="R526" s="1"/>
      <c r="S526" s="1"/>
      <c r="T526" s="1"/>
      <c r="U526" s="1"/>
      <c r="V526" s="1"/>
      <c r="W526" s="1"/>
      <c r="X526" s="1"/>
      <c r="Y526" s="1"/>
      <c r="Z526" s="1"/>
      <c r="AA526" s="1"/>
    </row>
    <row r="527" spans="1:27">
      <c r="A527" s="1"/>
      <c r="B527" s="43">
        <f t="shared" si="22"/>
        <v>89</v>
      </c>
      <c r="C527" s="43" t="str">
        <f t="shared" si="21"/>
        <v>(</v>
      </c>
      <c r="D527" s="43"/>
      <c r="E527" s="43"/>
      <c r="F527" s="43"/>
      <c r="G527" s="1"/>
      <c r="H527" s="1"/>
      <c r="I527" s="1"/>
      <c r="J527" s="1"/>
      <c r="K527" s="1"/>
      <c r="L527" s="1"/>
      <c r="M527" s="1"/>
      <c r="N527" s="1"/>
      <c r="O527" s="1"/>
      <c r="P527" s="1"/>
      <c r="Q527" s="1"/>
      <c r="R527" s="1"/>
      <c r="S527" s="1"/>
      <c r="T527" s="1"/>
      <c r="U527" s="1"/>
      <c r="V527" s="1"/>
      <c r="W527" s="1"/>
      <c r="X527" s="1"/>
      <c r="Y527" s="1"/>
      <c r="Z527" s="1"/>
      <c r="AA527" s="1"/>
    </row>
    <row r="528" spans="1:27">
      <c r="A528" s="1"/>
      <c r="B528" s="43">
        <f t="shared" si="22"/>
        <v>91</v>
      </c>
      <c r="C528" s="43" t="str">
        <f t="shared" si="21"/>
        <v>w</v>
      </c>
      <c r="D528" s="43"/>
      <c r="E528" s="43"/>
      <c r="F528" s="43"/>
      <c r="G528" s="1"/>
      <c r="H528" s="1"/>
      <c r="I528" s="1"/>
      <c r="J528" s="1"/>
      <c r="K528" s="1"/>
      <c r="L528" s="1"/>
      <c r="M528" s="1"/>
      <c r="N528" s="1"/>
      <c r="O528" s="1"/>
      <c r="P528" s="1"/>
      <c r="Q528" s="1"/>
      <c r="R528" s="1"/>
      <c r="S528" s="1"/>
      <c r="T528" s="1"/>
      <c r="U528" s="1"/>
      <c r="V528" s="1"/>
      <c r="W528" s="1"/>
      <c r="X528" s="1"/>
      <c r="Y528" s="1"/>
      <c r="Z528" s="1"/>
      <c r="AA528" s="1"/>
    </row>
    <row r="529" spans="1:27">
      <c r="A529" s="1"/>
      <c r="B529" s="43">
        <f t="shared" si="22"/>
        <v>93</v>
      </c>
      <c r="C529" s="43" t="str">
        <f t="shared" si="21"/>
        <v xml:space="preserve">
</v>
      </c>
      <c r="D529" s="43"/>
      <c r="E529" s="43"/>
      <c r="F529" s="43"/>
      <c r="G529" s="1"/>
      <c r="H529" s="1"/>
      <c r="I529" s="1"/>
      <c r="J529" s="1"/>
      <c r="K529" s="1"/>
      <c r="L529" s="1"/>
      <c r="M529" s="1"/>
      <c r="N529" s="1"/>
      <c r="O529" s="1"/>
      <c r="P529" s="1"/>
      <c r="Q529" s="1"/>
      <c r="R529" s="1"/>
      <c r="S529" s="1"/>
      <c r="T529" s="1"/>
      <c r="U529" s="1"/>
      <c r="V529" s="1"/>
      <c r="W529" s="1"/>
      <c r="X529" s="1"/>
      <c r="Y529" s="1"/>
      <c r="Z529" s="1"/>
      <c r="AA529" s="1"/>
    </row>
    <row r="530" spans="1:27">
      <c r="A530" s="1"/>
      <c r="B530" s="43">
        <f t="shared" si="22"/>
        <v>95</v>
      </c>
      <c r="C530" s="43" t="str">
        <f t="shared" si="21"/>
        <v>[</v>
      </c>
      <c r="D530" s="43"/>
      <c r="E530" s="43"/>
      <c r="F530" s="43"/>
      <c r="G530" s="1"/>
      <c r="H530" s="1"/>
      <c r="I530" s="1"/>
      <c r="J530" s="1"/>
      <c r="K530" s="1"/>
      <c r="L530" s="1"/>
      <c r="M530" s="1"/>
      <c r="N530" s="1"/>
      <c r="O530" s="1"/>
      <c r="P530" s="1"/>
      <c r="Q530" s="1"/>
      <c r="R530" s="1"/>
      <c r="S530" s="1"/>
      <c r="T530" s="1"/>
      <c r="U530" s="1"/>
      <c r="V530" s="1"/>
      <c r="W530" s="1"/>
      <c r="X530" s="1"/>
      <c r="Y530" s="1"/>
      <c r="Z530" s="1"/>
      <c r="AA530" s="1"/>
    </row>
    <row r="531" spans="1:27">
      <c r="A531" s="1"/>
      <c r="B531" s="43">
        <f t="shared" si="22"/>
        <v>97</v>
      </c>
      <c r="C531" s="43" t="str">
        <f t="shared" si="21"/>
        <v>(</v>
      </c>
      <c r="D531" s="43"/>
      <c r="E531" s="43"/>
      <c r="F531" s="43"/>
      <c r="G531" s="1"/>
      <c r="H531" s="1"/>
      <c r="I531" s="1"/>
      <c r="J531" s="1"/>
      <c r="K531" s="1"/>
      <c r="L531" s="1"/>
      <c r="M531" s="1"/>
      <c r="N531" s="1"/>
      <c r="O531" s="1"/>
      <c r="P531" s="1"/>
      <c r="Q531" s="1"/>
      <c r="R531" s="1"/>
      <c r="S531" s="1"/>
      <c r="T531" s="1"/>
      <c r="U531" s="1"/>
      <c r="V531" s="1"/>
      <c r="W531" s="1"/>
      <c r="X531" s="1"/>
      <c r="Y531" s="1"/>
      <c r="Z531" s="1"/>
      <c r="AA531" s="1"/>
    </row>
    <row r="532" spans="1:27">
      <c r="A532" s="1"/>
      <c r="B532" s="43">
        <f t="shared" si="22"/>
        <v>99</v>
      </c>
      <c r="C532" s="43" t="str">
        <f t="shared" si="21"/>
        <v>w</v>
      </c>
      <c r="D532" s="43"/>
      <c r="E532" s="43"/>
      <c r="F532" s="43"/>
      <c r="G532" s="1"/>
      <c r="H532" s="1"/>
      <c r="I532" s="1"/>
      <c r="J532" s="1"/>
      <c r="K532" s="1"/>
      <c r="L532" s="1"/>
      <c r="M532" s="1"/>
      <c r="N532" s="1"/>
      <c r="O532" s="1"/>
      <c r="P532" s="1"/>
      <c r="Q532" s="1"/>
      <c r="R532" s="1"/>
      <c r="S532" s="1"/>
      <c r="T532" s="1"/>
      <c r="U532" s="1"/>
      <c r="V532" s="1"/>
      <c r="W532" s="1"/>
      <c r="X532" s="1"/>
      <c r="Y532" s="1"/>
      <c r="Z532" s="1"/>
      <c r="AA532" s="1"/>
    </row>
    <row r="533" spans="1:27">
      <c r="A533" s="1"/>
      <c r="B533" s="43">
        <f t="shared" si="22"/>
        <v>101</v>
      </c>
      <c r="C533" s="43" t="str">
        <f t="shared" si="21"/>
        <v xml:space="preserve">
</v>
      </c>
      <c r="D533" s="43"/>
      <c r="E533" s="43"/>
      <c r="F533" s="43"/>
      <c r="G533" s="1"/>
      <c r="H533" s="1"/>
      <c r="I533" s="1"/>
      <c r="J533" s="1"/>
      <c r="K533" s="1"/>
      <c r="L533" s="1"/>
      <c r="M533" s="1"/>
      <c r="N533" s="1"/>
      <c r="O533" s="1"/>
      <c r="P533" s="1"/>
      <c r="Q533" s="1"/>
      <c r="R533" s="1"/>
      <c r="S533" s="1"/>
      <c r="T533" s="1"/>
      <c r="U533" s="1"/>
      <c r="V533" s="1"/>
      <c r="W533" s="1"/>
      <c r="X533" s="1"/>
      <c r="Y533" s="1"/>
      <c r="Z533" s="1"/>
      <c r="AA533" s="1"/>
    </row>
    <row r="534" spans="1:27">
      <c r="A534" s="1"/>
      <c r="B534" s="43">
        <f t="shared" si="22"/>
        <v>103</v>
      </c>
      <c r="C534" s="43" t="str">
        <f t="shared" si="21"/>
        <v>[</v>
      </c>
      <c r="D534" s="43"/>
      <c r="E534" s="43"/>
      <c r="F534" s="43"/>
      <c r="G534" s="1"/>
      <c r="H534" s="1"/>
      <c r="I534" s="1"/>
      <c r="J534" s="1"/>
      <c r="K534" s="1"/>
      <c r="L534" s="1"/>
      <c r="M534" s="1"/>
      <c r="N534" s="1"/>
      <c r="O534" s="1"/>
      <c r="P534" s="1"/>
      <c r="Q534" s="1"/>
      <c r="R534" s="1"/>
      <c r="S534" s="1"/>
      <c r="T534" s="1"/>
      <c r="U534" s="1"/>
      <c r="V534" s="1"/>
      <c r="W534" s="1"/>
      <c r="X534" s="1"/>
      <c r="Y534" s="1"/>
      <c r="Z534" s="1"/>
      <c r="AA534" s="1"/>
    </row>
    <row r="535" spans="1:27">
      <c r="A535" s="1"/>
      <c r="B535" s="43">
        <f t="shared" si="22"/>
        <v>105</v>
      </c>
      <c r="C535" s="43" t="str">
        <f t="shared" si="21"/>
        <v>(</v>
      </c>
      <c r="D535" s="43"/>
      <c r="E535" s="43"/>
      <c r="F535" s="43"/>
      <c r="G535" s="1"/>
      <c r="H535" s="1"/>
      <c r="I535" s="1"/>
      <c r="J535" s="1"/>
      <c r="K535" s="1"/>
      <c r="L535" s="1"/>
      <c r="M535" s="1"/>
      <c r="N535" s="1"/>
      <c r="O535" s="1"/>
      <c r="P535" s="1"/>
      <c r="Q535" s="1"/>
      <c r="R535" s="1"/>
      <c r="S535" s="1"/>
      <c r="T535" s="1"/>
      <c r="U535" s="1"/>
      <c r="V535" s="1"/>
      <c r="W535" s="1"/>
      <c r="X535" s="1"/>
      <c r="Y535" s="1"/>
      <c r="Z535" s="1"/>
      <c r="AA535" s="1"/>
    </row>
    <row r="536" spans="1:27">
      <c r="A536" s="1"/>
      <c r="B536" s="43">
        <f t="shared" si="22"/>
        <v>107</v>
      </c>
      <c r="C536" s="43" t="str">
        <f t="shared" si="21"/>
        <v>w</v>
      </c>
      <c r="D536" s="43"/>
      <c r="E536" s="43"/>
      <c r="F536" s="43"/>
      <c r="G536" s="1"/>
      <c r="H536" s="1"/>
      <c r="I536" s="1"/>
      <c r="J536" s="1"/>
      <c r="K536" s="1"/>
      <c r="L536" s="1"/>
      <c r="M536" s="1"/>
      <c r="N536" s="1"/>
      <c r="O536" s="1"/>
      <c r="P536" s="1"/>
      <c r="Q536" s="1"/>
      <c r="R536" s="1"/>
      <c r="S536" s="1"/>
      <c r="T536" s="1"/>
      <c r="U536" s="1"/>
      <c r="V536" s="1"/>
      <c r="W536" s="1"/>
      <c r="X536" s="1"/>
      <c r="Y536" s="1"/>
      <c r="Z536" s="1"/>
      <c r="AA536" s="1"/>
    </row>
    <row r="537" spans="1:27">
      <c r="A537" s="1"/>
      <c r="B537" s="43">
        <f t="shared" si="22"/>
        <v>109</v>
      </c>
      <c r="C537" s="43" t="str">
        <f t="shared" si="21"/>
        <v xml:space="preserve">
</v>
      </c>
      <c r="D537" s="43"/>
      <c r="E537" s="43"/>
      <c r="F537" s="43"/>
      <c r="G537" s="1"/>
      <c r="H537" s="1"/>
      <c r="I537" s="1"/>
      <c r="J537" s="1"/>
      <c r="K537" s="1"/>
      <c r="L537" s="1"/>
      <c r="M537" s="1"/>
      <c r="N537" s="1"/>
      <c r="O537" s="1"/>
      <c r="P537" s="1"/>
      <c r="Q537" s="1"/>
      <c r="R537" s="1"/>
      <c r="S537" s="1"/>
      <c r="T537" s="1"/>
      <c r="U537" s="1"/>
      <c r="V537" s="1"/>
      <c r="W537" s="1"/>
      <c r="X537" s="1"/>
      <c r="Y537" s="1"/>
      <c r="Z537" s="1"/>
      <c r="AA537" s="1"/>
    </row>
    <row r="538" spans="1:27">
      <c r="A538" s="1"/>
      <c r="B538" s="43">
        <f t="shared" si="22"/>
        <v>111</v>
      </c>
      <c r="C538" s="43" t="str">
        <f t="shared" si="21"/>
        <v>[</v>
      </c>
      <c r="D538" s="43"/>
      <c r="E538" s="43"/>
      <c r="F538" s="43"/>
      <c r="G538" s="1"/>
      <c r="H538" s="1"/>
      <c r="I538" s="1"/>
      <c r="J538" s="1"/>
      <c r="K538" s="1"/>
      <c r="L538" s="1"/>
      <c r="M538" s="1"/>
      <c r="N538" s="1"/>
      <c r="O538" s="1"/>
      <c r="P538" s="1"/>
      <c r="Q538" s="1"/>
      <c r="R538" s="1"/>
      <c r="S538" s="1"/>
      <c r="T538" s="1"/>
      <c r="U538" s="1"/>
      <c r="V538" s="1"/>
      <c r="W538" s="1"/>
      <c r="X538" s="1"/>
      <c r="Y538" s="1"/>
      <c r="Z538" s="1"/>
      <c r="AA538" s="1"/>
    </row>
    <row r="539" spans="1:27">
      <c r="A539" s="1"/>
      <c r="B539" s="43">
        <f t="shared" si="22"/>
        <v>113</v>
      </c>
      <c r="C539" s="43" t="str">
        <f t="shared" si="21"/>
        <v>(</v>
      </c>
      <c r="D539" s="43"/>
      <c r="E539" s="43"/>
      <c r="F539" s="43"/>
      <c r="G539" s="1"/>
      <c r="H539" s="1"/>
      <c r="I539" s="1"/>
      <c r="J539" s="1"/>
      <c r="K539" s="1"/>
      <c r="L539" s="1"/>
      <c r="M539" s="1"/>
      <c r="N539" s="1"/>
      <c r="O539" s="1"/>
      <c r="P539" s="1"/>
      <c r="Q539" s="1"/>
      <c r="R539" s="1"/>
      <c r="S539" s="1"/>
      <c r="T539" s="1"/>
      <c r="U539" s="1"/>
      <c r="V539" s="1"/>
      <c r="W539" s="1"/>
      <c r="X539" s="1"/>
      <c r="Y539" s="1"/>
      <c r="Z539" s="1"/>
      <c r="AA539" s="1"/>
    </row>
    <row r="540" spans="1:27">
      <c r="A540" s="1"/>
      <c r="B540" s="43">
        <f t="shared" si="22"/>
        <v>115</v>
      </c>
      <c r="C540" s="43" t="str">
        <f t="shared" si="21"/>
        <v>v</v>
      </c>
      <c r="D540" s="43"/>
      <c r="E540" s="43"/>
      <c r="F540" s="43"/>
      <c r="G540" s="1"/>
      <c r="H540" s="1"/>
      <c r="I540" s="1"/>
      <c r="J540" s="1"/>
      <c r="K540" s="1"/>
      <c r="L540" s="1"/>
      <c r="M540" s="1"/>
      <c r="N540" s="1"/>
      <c r="O540" s="1"/>
      <c r="P540" s="1"/>
      <c r="Q540" s="1"/>
      <c r="R540" s="1"/>
      <c r="S540" s="1"/>
      <c r="T540" s="1"/>
      <c r="U540" s="1"/>
      <c r="V540" s="1"/>
      <c r="W540" s="1"/>
      <c r="X540" s="1"/>
      <c r="Y540" s="1"/>
      <c r="Z540" s="1"/>
      <c r="AA540" s="1"/>
    </row>
    <row r="541" spans="1:27">
      <c r="A541" s="1"/>
      <c r="B541" s="43">
        <f t="shared" si="22"/>
        <v>117</v>
      </c>
      <c r="C541" s="43" t="str">
        <f t="shared" si="21"/>
        <v xml:space="preserve">
</v>
      </c>
      <c r="D541" s="43"/>
      <c r="E541" s="43"/>
      <c r="F541" s="43"/>
      <c r="G541" s="1"/>
      <c r="H541" s="1"/>
      <c r="I541" s="1"/>
      <c r="J541" s="1"/>
      <c r="K541" s="1"/>
      <c r="L541" s="1"/>
      <c r="M541" s="1"/>
      <c r="N541" s="1"/>
      <c r="O541" s="1"/>
      <c r="P541" s="1"/>
      <c r="Q541" s="1"/>
      <c r="R541" s="1"/>
      <c r="S541" s="1"/>
      <c r="T541" s="1"/>
      <c r="U541" s="1"/>
      <c r="V541" s="1"/>
      <c r="W541" s="1"/>
      <c r="X541" s="1"/>
      <c r="Y541" s="1"/>
      <c r="Z541" s="1"/>
      <c r="AA541" s="1"/>
    </row>
    <row r="542" spans="1:27">
      <c r="A542" s="1"/>
      <c r="B542" s="43">
        <f t="shared" si="22"/>
        <v>119</v>
      </c>
      <c r="C542" s="43" t="str">
        <f t="shared" si="21"/>
        <v>[</v>
      </c>
      <c r="D542" s="43"/>
      <c r="E542" s="43"/>
      <c r="F542" s="43"/>
      <c r="G542" s="1"/>
      <c r="H542" s="1"/>
      <c r="I542" s="1"/>
      <c r="J542" s="1"/>
      <c r="K542" s="1"/>
      <c r="L542" s="1"/>
      <c r="M542" s="1"/>
      <c r="N542" s="1"/>
      <c r="O542" s="1"/>
      <c r="P542" s="1"/>
      <c r="Q542" s="1"/>
      <c r="R542" s="1"/>
      <c r="S542" s="1"/>
      <c r="T542" s="1"/>
      <c r="U542" s="1"/>
      <c r="V542" s="1"/>
      <c r="W542" s="1"/>
      <c r="X542" s="1"/>
      <c r="Y542" s="1"/>
      <c r="Z542" s="1"/>
      <c r="AA542" s="1"/>
    </row>
    <row r="543" spans="1:27">
      <c r="A543" s="1"/>
      <c r="B543" s="43">
        <f t="shared" si="22"/>
        <v>121</v>
      </c>
      <c r="C543" s="43" t="str">
        <f t="shared" si="21"/>
        <v>(</v>
      </c>
      <c r="D543" s="43"/>
      <c r="E543" s="43"/>
      <c r="F543" s="43"/>
      <c r="G543" s="1"/>
      <c r="H543" s="1"/>
      <c r="I543" s="1"/>
      <c r="J543" s="1"/>
      <c r="K543" s="1"/>
      <c r="L543" s="1"/>
      <c r="M543" s="1"/>
      <c r="N543" s="1"/>
      <c r="O543" s="1"/>
      <c r="P543" s="1"/>
      <c r="Q543" s="1"/>
      <c r="R543" s="1"/>
      <c r="S543" s="1"/>
      <c r="T543" s="1"/>
      <c r="U543" s="1"/>
      <c r="V543" s="1"/>
      <c r="W543" s="1"/>
      <c r="X543" s="1"/>
      <c r="Y543" s="1"/>
      <c r="Z543" s="1"/>
      <c r="AA543" s="1"/>
    </row>
    <row r="544" spans="1:27">
      <c r="A544" s="1"/>
      <c r="B544" s="43">
        <f t="shared" si="22"/>
        <v>123</v>
      </c>
      <c r="C544" s="43" t="str">
        <f t="shared" si="21"/>
        <v>v</v>
      </c>
      <c r="D544" s="43"/>
      <c r="E544" s="43"/>
      <c r="F544" s="43"/>
      <c r="G544" s="1"/>
      <c r="H544" s="1"/>
      <c r="I544" s="1"/>
      <c r="J544" s="1"/>
      <c r="K544" s="1"/>
      <c r="L544" s="1"/>
      <c r="M544" s="1"/>
      <c r="N544" s="1"/>
      <c r="O544" s="1"/>
      <c r="P544" s="1"/>
      <c r="Q544" s="1"/>
      <c r="R544" s="1"/>
      <c r="S544" s="1"/>
      <c r="T544" s="1"/>
      <c r="U544" s="1"/>
      <c r="V544" s="1"/>
      <c r="W544" s="1"/>
      <c r="X544" s="1"/>
      <c r="Y544" s="1"/>
      <c r="Z544" s="1"/>
      <c r="AA544" s="1"/>
    </row>
    <row r="545" spans="1:27">
      <c r="A545" s="1"/>
      <c r="B545" s="43">
        <f t="shared" si="22"/>
        <v>125</v>
      </c>
      <c r="C545" s="43" t="str">
        <f t="shared" si="21"/>
        <v xml:space="preserve">
</v>
      </c>
      <c r="D545" s="43"/>
      <c r="E545" s="43"/>
      <c r="F545" s="43"/>
      <c r="G545" s="1"/>
      <c r="H545" s="1"/>
      <c r="I545" s="1"/>
      <c r="J545" s="1"/>
      <c r="K545" s="1"/>
      <c r="L545" s="1"/>
      <c r="M545" s="1"/>
      <c r="N545" s="1"/>
      <c r="O545" s="1"/>
      <c r="P545" s="1"/>
      <c r="Q545" s="1"/>
      <c r="R545" s="1"/>
      <c r="S545" s="1"/>
      <c r="T545" s="1"/>
      <c r="U545" s="1"/>
      <c r="V545" s="1"/>
      <c r="W545" s="1"/>
      <c r="X545" s="1"/>
      <c r="Y545" s="1"/>
      <c r="Z545" s="1"/>
      <c r="AA545" s="1"/>
    </row>
    <row r="546" spans="1:27">
      <c r="A546" s="1"/>
      <c r="B546" s="43">
        <f t="shared" si="22"/>
        <v>127</v>
      </c>
      <c r="C546" s="43" t="str">
        <f t="shared" si="21"/>
        <v>[</v>
      </c>
      <c r="D546" s="43"/>
      <c r="E546" s="43"/>
      <c r="F546" s="43"/>
      <c r="G546" s="1"/>
      <c r="H546" s="1"/>
      <c r="I546" s="1"/>
      <c r="J546" s="1"/>
      <c r="K546" s="1"/>
      <c r="L546" s="1"/>
      <c r="M546" s="1"/>
      <c r="N546" s="1"/>
      <c r="O546" s="1"/>
      <c r="P546" s="1"/>
      <c r="Q546" s="1"/>
      <c r="R546" s="1"/>
      <c r="S546" s="1"/>
      <c r="T546" s="1"/>
      <c r="U546" s="1"/>
      <c r="V546" s="1"/>
      <c r="W546" s="1"/>
      <c r="X546" s="1"/>
      <c r="Y546" s="1"/>
      <c r="Z546" s="1"/>
      <c r="AA546" s="1"/>
    </row>
    <row r="547" spans="1:27">
      <c r="A547" s="1"/>
      <c r="B547" s="43">
        <f t="shared" si="22"/>
        <v>129</v>
      </c>
      <c r="C547" s="43" t="str">
        <f t="shared" si="21"/>
        <v>(</v>
      </c>
      <c r="D547" s="43"/>
      <c r="E547" s="43"/>
      <c r="F547" s="43"/>
      <c r="G547" s="1"/>
      <c r="H547" s="1"/>
      <c r="I547" s="1"/>
      <c r="J547" s="1"/>
      <c r="K547" s="1"/>
      <c r="L547" s="1"/>
      <c r="M547" s="1"/>
      <c r="N547" s="1"/>
      <c r="O547" s="1"/>
      <c r="P547" s="1"/>
      <c r="Q547" s="1"/>
      <c r="R547" s="1"/>
      <c r="S547" s="1"/>
      <c r="T547" s="1"/>
      <c r="U547" s="1"/>
      <c r="V547" s="1"/>
      <c r="W547" s="1"/>
      <c r="X547" s="1"/>
      <c r="Y547" s="1"/>
      <c r="Z547" s="1"/>
      <c r="AA547" s="1"/>
    </row>
    <row r="548" spans="1:27">
      <c r="A548" s="1"/>
      <c r="B548" s="43">
        <f t="shared" si="22"/>
        <v>131</v>
      </c>
      <c r="C548" s="43" t="str">
        <f t="shared" si="21"/>
        <v>v</v>
      </c>
      <c r="D548" s="43"/>
      <c r="E548" s="43"/>
      <c r="F548" s="43"/>
      <c r="G548" s="1"/>
      <c r="H548" s="1"/>
      <c r="I548" s="1"/>
      <c r="J548" s="1"/>
      <c r="K548" s="1"/>
      <c r="L548" s="1"/>
      <c r="M548" s="1"/>
      <c r="N548" s="1"/>
      <c r="O548" s="1"/>
      <c r="P548" s="1"/>
      <c r="Q548" s="1"/>
      <c r="R548" s="1"/>
      <c r="S548" s="1"/>
      <c r="T548" s="1"/>
      <c r="U548" s="1"/>
      <c r="V548" s="1"/>
      <c r="W548" s="1"/>
      <c r="X548" s="1"/>
      <c r="Y548" s="1"/>
      <c r="Z548" s="1"/>
      <c r="AA548" s="1"/>
    </row>
    <row r="549" spans="1:27">
      <c r="A549" s="1"/>
      <c r="B549" s="43">
        <f t="shared" si="22"/>
        <v>133</v>
      </c>
      <c r="C549" s="43" t="str">
        <f t="shared" si="21"/>
        <v xml:space="preserve">
</v>
      </c>
      <c r="D549" s="43"/>
      <c r="E549" s="43"/>
      <c r="F549" s="43"/>
      <c r="G549" s="1"/>
      <c r="H549" s="1"/>
      <c r="I549" s="1"/>
      <c r="J549" s="1"/>
      <c r="K549" s="1"/>
      <c r="L549" s="1"/>
      <c r="M549" s="1"/>
      <c r="N549" s="1"/>
      <c r="O549" s="1"/>
      <c r="P549" s="1"/>
      <c r="Q549" s="1"/>
      <c r="R549" s="1"/>
      <c r="S549" s="1"/>
      <c r="T549" s="1"/>
      <c r="U549" s="1"/>
      <c r="V549" s="1"/>
      <c r="W549" s="1"/>
      <c r="X549" s="1"/>
      <c r="Y549" s="1"/>
      <c r="Z549" s="1"/>
      <c r="AA549" s="1"/>
    </row>
    <row r="550" spans="1:27">
      <c r="A550" s="1"/>
      <c r="B550" s="43">
        <f t="shared" si="22"/>
        <v>135</v>
      </c>
      <c r="C550" s="43" t="str">
        <f t="shared" si="21"/>
        <v>[</v>
      </c>
      <c r="D550" s="43"/>
      <c r="E550" s="43"/>
      <c r="F550" s="43"/>
      <c r="G550" s="1"/>
      <c r="H550" s="1"/>
      <c r="I550" s="1"/>
      <c r="J550" s="1"/>
      <c r="K550" s="1"/>
      <c r="L550" s="1"/>
      <c r="M550" s="1"/>
      <c r="N550" s="1"/>
      <c r="O550" s="1"/>
      <c r="P550" s="1"/>
      <c r="Q550" s="1"/>
      <c r="R550" s="1"/>
      <c r="S550" s="1"/>
      <c r="T550" s="1"/>
      <c r="U550" s="1"/>
      <c r="V550" s="1"/>
      <c r="W550" s="1"/>
      <c r="X550" s="1"/>
      <c r="Y550" s="1"/>
      <c r="Z550" s="1"/>
      <c r="AA550" s="1"/>
    </row>
    <row r="551" spans="1:27">
      <c r="A551" s="1"/>
      <c r="B551" s="43">
        <f t="shared" si="22"/>
        <v>137</v>
      </c>
      <c r="C551" s="43" t="str">
        <f t="shared" si="21"/>
        <v>(</v>
      </c>
      <c r="D551" s="43"/>
      <c r="E551" s="43"/>
      <c r="F551" s="43"/>
      <c r="G551" s="1"/>
      <c r="H551" s="1"/>
      <c r="I551" s="1"/>
      <c r="J551" s="1"/>
      <c r="K551" s="1"/>
      <c r="L551" s="1"/>
      <c r="M551" s="1"/>
      <c r="N551" s="1"/>
      <c r="O551" s="1"/>
      <c r="P551" s="1"/>
      <c r="Q551" s="1"/>
      <c r="R551" s="1"/>
      <c r="S551" s="1"/>
      <c r="T551" s="1"/>
      <c r="U551" s="1"/>
      <c r="V551" s="1"/>
      <c r="W551" s="1"/>
      <c r="X551" s="1"/>
      <c r="Y551" s="1"/>
      <c r="Z551" s="1"/>
      <c r="AA551" s="1"/>
    </row>
    <row r="552" spans="1:27">
      <c r="A552" s="1"/>
      <c r="B552" s="43">
        <f t="shared" si="22"/>
        <v>139</v>
      </c>
      <c r="C552" s="43" t="str">
        <f t="shared" si="21"/>
        <v>w</v>
      </c>
      <c r="D552" s="43"/>
      <c r="E552" s="43"/>
      <c r="F552" s="43"/>
      <c r="G552" s="1"/>
      <c r="H552" s="1"/>
      <c r="I552" s="1"/>
      <c r="J552" s="1"/>
      <c r="K552" s="1"/>
      <c r="L552" s="1"/>
      <c r="M552" s="1"/>
      <c r="N552" s="1"/>
      <c r="O552" s="1"/>
      <c r="P552" s="1"/>
      <c r="Q552" s="1"/>
      <c r="R552" s="1"/>
      <c r="S552" s="1"/>
      <c r="T552" s="1"/>
      <c r="U552" s="1"/>
      <c r="V552" s="1"/>
      <c r="W552" s="1"/>
      <c r="X552" s="1"/>
      <c r="Y552" s="1"/>
      <c r="Z552" s="1"/>
      <c r="AA552" s="1"/>
    </row>
    <row r="553" spans="1:27">
      <c r="A553" s="1"/>
      <c r="B553" s="43">
        <f t="shared" si="22"/>
        <v>141</v>
      </c>
      <c r="C553" s="43" t="str">
        <f t="shared" si="21"/>
        <v xml:space="preserve">
</v>
      </c>
      <c r="D553" s="43"/>
      <c r="E553" s="43"/>
      <c r="F553" s="43"/>
      <c r="G553" s="1"/>
      <c r="H553" s="1"/>
      <c r="I553" s="1"/>
      <c r="J553" s="1"/>
      <c r="K553" s="1"/>
      <c r="L553" s="1"/>
      <c r="M553" s="1"/>
      <c r="N553" s="1"/>
      <c r="O553" s="1"/>
      <c r="P553" s="1"/>
      <c r="Q553" s="1"/>
      <c r="R553" s="1"/>
      <c r="S553" s="1"/>
      <c r="T553" s="1"/>
      <c r="U553" s="1"/>
      <c r="V553" s="1"/>
      <c r="W553" s="1"/>
      <c r="X553" s="1"/>
      <c r="Y553" s="1"/>
      <c r="Z553" s="1"/>
      <c r="AA553" s="1"/>
    </row>
    <row r="554" spans="1:27">
      <c r="A554" s="1"/>
      <c r="B554" s="43">
        <f t="shared" si="22"/>
        <v>143</v>
      </c>
      <c r="C554" s="43" t="str">
        <f t="shared" si="21"/>
        <v>[</v>
      </c>
      <c r="D554" s="43"/>
      <c r="E554" s="43"/>
      <c r="F554" s="43"/>
      <c r="G554" s="1"/>
      <c r="H554" s="1"/>
      <c r="I554" s="1"/>
      <c r="J554" s="1"/>
      <c r="K554" s="1"/>
      <c r="L554" s="1"/>
      <c r="M554" s="1"/>
      <c r="N554" s="1"/>
      <c r="O554" s="1"/>
      <c r="P554" s="1"/>
      <c r="Q554" s="1"/>
      <c r="R554" s="1"/>
      <c r="S554" s="1"/>
      <c r="T554" s="1"/>
      <c r="U554" s="1"/>
      <c r="V554" s="1"/>
      <c r="W554" s="1"/>
      <c r="X554" s="1"/>
      <c r="Y554" s="1"/>
      <c r="Z554" s="1"/>
      <c r="AA554" s="1"/>
    </row>
    <row r="555" spans="1:27">
      <c r="A555" s="1"/>
      <c r="B555" s="43">
        <f t="shared" si="22"/>
        <v>145</v>
      </c>
      <c r="C555" s="43" t="str">
        <f t="shared" si="21"/>
        <v>(</v>
      </c>
      <c r="D555" s="43"/>
      <c r="E555" s="43"/>
      <c r="F555" s="43"/>
      <c r="G555" s="1"/>
      <c r="H555" s="1"/>
      <c r="I555" s="1"/>
      <c r="J555" s="1"/>
      <c r="K555" s="1"/>
      <c r="L555" s="1"/>
      <c r="M555" s="1"/>
      <c r="N555" s="1"/>
      <c r="O555" s="1"/>
      <c r="P555" s="1"/>
      <c r="Q555" s="1"/>
      <c r="R555" s="1"/>
      <c r="S555" s="1"/>
      <c r="T555" s="1"/>
      <c r="U555" s="1"/>
      <c r="V555" s="1"/>
      <c r="W555" s="1"/>
      <c r="X555" s="1"/>
      <c r="Y555" s="1"/>
      <c r="Z555" s="1"/>
      <c r="AA555" s="1"/>
    </row>
    <row r="556" spans="1:27">
      <c r="A556" s="1"/>
      <c r="B556" s="43">
        <f t="shared" si="22"/>
        <v>147</v>
      </c>
      <c r="C556" s="43" t="str">
        <f t="shared" si="21"/>
        <v>v</v>
      </c>
      <c r="D556" s="43"/>
      <c r="E556" s="43"/>
      <c r="F556" s="43"/>
      <c r="G556" s="1"/>
      <c r="H556" s="1"/>
      <c r="I556" s="1"/>
      <c r="J556" s="1"/>
      <c r="K556" s="1"/>
      <c r="L556" s="1"/>
      <c r="M556" s="1"/>
      <c r="N556" s="1"/>
      <c r="O556" s="1"/>
      <c r="P556" s="1"/>
      <c r="Q556" s="1"/>
      <c r="R556" s="1"/>
      <c r="S556" s="1"/>
      <c r="T556" s="1"/>
      <c r="U556" s="1"/>
      <c r="V556" s="1"/>
      <c r="W556" s="1"/>
      <c r="X556" s="1"/>
      <c r="Y556" s="1"/>
      <c r="Z556" s="1"/>
      <c r="AA556" s="1"/>
    </row>
    <row r="557" spans="1:27">
      <c r="A557" s="1"/>
      <c r="B557" s="43">
        <f t="shared" si="22"/>
        <v>149</v>
      </c>
      <c r="C557" s="43" t="str">
        <f t="shared" si="21"/>
        <v xml:space="preserve">
</v>
      </c>
      <c r="D557" s="43"/>
      <c r="E557" s="43"/>
      <c r="F557" s="43"/>
      <c r="G557" s="1"/>
      <c r="H557" s="1"/>
      <c r="I557" s="1"/>
      <c r="J557" s="1"/>
      <c r="K557" s="1"/>
      <c r="L557" s="1"/>
      <c r="M557" s="1"/>
      <c r="N557" s="1"/>
      <c r="O557" s="1"/>
      <c r="P557" s="1"/>
      <c r="Q557" s="1"/>
      <c r="R557" s="1"/>
      <c r="S557" s="1"/>
      <c r="T557" s="1"/>
      <c r="U557" s="1"/>
      <c r="V557" s="1"/>
      <c r="W557" s="1"/>
      <c r="X557" s="1"/>
      <c r="Y557" s="1"/>
      <c r="Z557" s="1"/>
      <c r="AA557" s="1"/>
    </row>
    <row r="558" spans="1:27">
      <c r="A558" s="1"/>
      <c r="B558" s="43">
        <f t="shared" si="22"/>
        <v>151</v>
      </c>
      <c r="C558" s="43" t="str">
        <f t="shared" si="21"/>
        <v>[</v>
      </c>
      <c r="D558" s="43"/>
      <c r="E558" s="43"/>
      <c r="F558" s="43"/>
      <c r="G558" s="1"/>
      <c r="H558" s="1"/>
      <c r="I558" s="1"/>
      <c r="J558" s="1"/>
      <c r="K558" s="1"/>
      <c r="L558" s="1"/>
      <c r="M558" s="1"/>
      <c r="N558" s="1"/>
      <c r="O558" s="1"/>
      <c r="P558" s="1"/>
      <c r="Q558" s="1"/>
      <c r="R558" s="1"/>
      <c r="S558" s="1"/>
      <c r="T558" s="1"/>
      <c r="U558" s="1"/>
      <c r="V558" s="1"/>
      <c r="W558" s="1"/>
      <c r="X558" s="1"/>
      <c r="Y558" s="1"/>
      <c r="Z558" s="1"/>
      <c r="AA558" s="1"/>
    </row>
    <row r="559" spans="1:27">
      <c r="A559" s="1"/>
      <c r="B559" s="43">
        <f t="shared" si="22"/>
        <v>153</v>
      </c>
      <c r="C559" s="43" t="str">
        <f t="shared" si="21"/>
        <v>(</v>
      </c>
      <c r="D559" s="43"/>
      <c r="E559" s="43"/>
      <c r="F559" s="43"/>
      <c r="G559" s="1"/>
      <c r="H559" s="1"/>
      <c r="I559" s="1"/>
      <c r="J559" s="1"/>
      <c r="K559" s="1"/>
      <c r="L559" s="1"/>
      <c r="M559" s="1"/>
      <c r="N559" s="1"/>
      <c r="O559" s="1"/>
      <c r="P559" s="1"/>
      <c r="Q559" s="1"/>
      <c r="R559" s="1"/>
      <c r="S559" s="1"/>
      <c r="T559" s="1"/>
      <c r="U559" s="1"/>
      <c r="V559" s="1"/>
      <c r="W559" s="1"/>
      <c r="X559" s="1"/>
      <c r="Y559" s="1"/>
      <c r="Z559" s="1"/>
      <c r="AA559" s="1"/>
    </row>
    <row r="560" spans="1:27">
      <c r="A560" s="1"/>
      <c r="B560" s="43">
        <f t="shared" si="22"/>
        <v>155</v>
      </c>
      <c r="C560" s="43" t="str">
        <f t="shared" si="21"/>
        <v>v</v>
      </c>
      <c r="D560" s="43"/>
      <c r="E560" s="43"/>
      <c r="F560" s="43"/>
      <c r="G560" s="1"/>
      <c r="H560" s="1"/>
      <c r="I560" s="1"/>
      <c r="J560" s="1"/>
      <c r="K560" s="1"/>
      <c r="L560" s="1"/>
      <c r="M560" s="1"/>
      <c r="N560" s="1"/>
      <c r="O560" s="1"/>
      <c r="P560" s="1"/>
      <c r="Q560" s="1"/>
      <c r="R560" s="1"/>
      <c r="S560" s="1"/>
      <c r="T560" s="1"/>
      <c r="U560" s="1"/>
      <c r="V560" s="1"/>
      <c r="W560" s="1"/>
      <c r="X560" s="1"/>
      <c r="Y560" s="1"/>
      <c r="Z560" s="1"/>
      <c r="AA560" s="1"/>
    </row>
    <row r="561" spans="1:27">
      <c r="A561" s="1"/>
      <c r="B561" s="43">
        <f t="shared" si="22"/>
        <v>157</v>
      </c>
      <c r="C561" s="43" t="str">
        <f t="shared" si="21"/>
        <v xml:space="preserve">
</v>
      </c>
      <c r="D561" s="43"/>
      <c r="E561" s="43"/>
      <c r="F561" s="43"/>
      <c r="G561" s="1"/>
      <c r="H561" s="1"/>
      <c r="I561" s="1"/>
      <c r="J561" s="1"/>
      <c r="K561" s="1"/>
      <c r="L561" s="1"/>
      <c r="M561" s="1"/>
      <c r="N561" s="1"/>
      <c r="O561" s="1"/>
      <c r="P561" s="1"/>
      <c r="Q561" s="1"/>
      <c r="R561" s="1"/>
      <c r="S561" s="1"/>
      <c r="T561" s="1"/>
      <c r="U561" s="1"/>
      <c r="V561" s="1"/>
      <c r="W561" s="1"/>
      <c r="X561" s="1"/>
      <c r="Y561" s="1"/>
      <c r="Z561" s="1"/>
      <c r="AA561" s="1"/>
    </row>
    <row r="562" spans="1:27">
      <c r="A562" s="1"/>
      <c r="B562" s="43">
        <f t="shared" si="22"/>
        <v>159</v>
      </c>
      <c r="C562" s="43" t="str">
        <f t="shared" si="21"/>
        <v>[</v>
      </c>
      <c r="D562" s="43"/>
      <c r="E562" s="43"/>
      <c r="F562" s="43"/>
      <c r="G562" s="1"/>
      <c r="H562" s="1"/>
      <c r="I562" s="1"/>
      <c r="J562" s="1"/>
      <c r="K562" s="1"/>
      <c r="L562" s="1"/>
      <c r="M562" s="1"/>
      <c r="N562" s="1"/>
      <c r="O562" s="1"/>
      <c r="P562" s="1"/>
      <c r="Q562" s="1"/>
      <c r="R562" s="1"/>
      <c r="S562" s="1"/>
      <c r="T562" s="1"/>
      <c r="U562" s="1"/>
      <c r="V562" s="1"/>
      <c r="W562" s="1"/>
      <c r="X562" s="1"/>
      <c r="Y562" s="1"/>
      <c r="Z562" s="1"/>
      <c r="AA562" s="1"/>
    </row>
    <row r="563" spans="1:27">
      <c r="A563" s="1"/>
      <c r="B563" s="43">
        <f t="shared" si="22"/>
        <v>161</v>
      </c>
      <c r="C563" s="43" t="str">
        <f t="shared" si="21"/>
        <v>(</v>
      </c>
      <c r="D563" s="43"/>
      <c r="E563" s="43"/>
      <c r="F563" s="43"/>
      <c r="G563" s="1"/>
      <c r="H563" s="1"/>
      <c r="I563" s="1"/>
      <c r="J563" s="1"/>
      <c r="K563" s="1"/>
      <c r="L563" s="1"/>
      <c r="M563" s="1"/>
      <c r="N563" s="1"/>
      <c r="O563" s="1"/>
      <c r="P563" s="1"/>
      <c r="Q563" s="1"/>
      <c r="R563" s="1"/>
      <c r="S563" s="1"/>
      <c r="T563" s="1"/>
      <c r="U563" s="1"/>
      <c r="V563" s="1"/>
      <c r="W563" s="1"/>
      <c r="X563" s="1"/>
      <c r="Y563" s="1"/>
      <c r="Z563" s="1"/>
      <c r="AA563" s="1"/>
    </row>
    <row r="564" spans="1:27">
      <c r="A564" s="1"/>
      <c r="B564" s="43">
        <f t="shared" si="22"/>
        <v>163</v>
      </c>
      <c r="C564" s="43" t="str">
        <f t="shared" ref="C564:C627" si="23">CHAR(HEX2DEC(MID($H$1,B564,2)))</f>
        <v>v</v>
      </c>
      <c r="D564" s="43"/>
      <c r="E564" s="43"/>
      <c r="F564" s="43"/>
      <c r="G564" s="1"/>
      <c r="H564" s="1"/>
      <c r="I564" s="1"/>
      <c r="J564" s="1"/>
      <c r="K564" s="1"/>
      <c r="L564" s="1"/>
      <c r="M564" s="1"/>
      <c r="N564" s="1"/>
      <c r="O564" s="1"/>
      <c r="P564" s="1"/>
      <c r="Q564" s="1"/>
      <c r="R564" s="1"/>
      <c r="S564" s="1"/>
      <c r="T564" s="1"/>
      <c r="U564" s="1"/>
      <c r="V564" s="1"/>
      <c r="W564" s="1"/>
      <c r="X564" s="1"/>
      <c r="Y564" s="1"/>
      <c r="Z564" s="1"/>
      <c r="AA564" s="1"/>
    </row>
    <row r="565" spans="1:27">
      <c r="A565" s="1"/>
      <c r="B565" s="43">
        <f t="shared" si="22"/>
        <v>165</v>
      </c>
      <c r="C565" s="43" t="str">
        <f t="shared" si="23"/>
        <v xml:space="preserve">
</v>
      </c>
      <c r="D565" s="43"/>
      <c r="E565" s="43"/>
      <c r="F565" s="43"/>
      <c r="G565" s="1"/>
      <c r="H565" s="1"/>
      <c r="I565" s="1"/>
      <c r="J565" s="1"/>
      <c r="K565" s="1"/>
      <c r="L565" s="1"/>
      <c r="M565" s="1"/>
      <c r="N565" s="1"/>
      <c r="O565" s="1"/>
      <c r="P565" s="1"/>
      <c r="Q565" s="1"/>
      <c r="R565" s="1"/>
      <c r="S565" s="1"/>
      <c r="T565" s="1"/>
      <c r="U565" s="1"/>
      <c r="V565" s="1"/>
      <c r="W565" s="1"/>
      <c r="X565" s="1"/>
      <c r="Y565" s="1"/>
      <c r="Z565" s="1"/>
      <c r="AA565" s="1"/>
    </row>
    <row r="566" spans="1:27">
      <c r="A566" s="1"/>
      <c r="B566" s="43">
        <f t="shared" ref="B566:B629" si="24">B565+2</f>
        <v>167</v>
      </c>
      <c r="C566" s="43" t="str">
        <f t="shared" si="23"/>
        <v>]</v>
      </c>
      <c r="D566" s="43"/>
      <c r="E566" s="43"/>
      <c r="F566" s="43"/>
      <c r="G566" s="1"/>
      <c r="H566" s="1"/>
      <c r="I566" s="1"/>
      <c r="J566" s="1"/>
      <c r="K566" s="1"/>
      <c r="L566" s="1"/>
      <c r="M566" s="1"/>
      <c r="N566" s="1"/>
      <c r="O566" s="1"/>
      <c r="P566" s="1"/>
      <c r="Q566" s="1"/>
      <c r="R566" s="1"/>
      <c r="S566" s="1"/>
      <c r="T566" s="1"/>
      <c r="U566" s="1"/>
      <c r="V566" s="1"/>
      <c r="W566" s="1"/>
      <c r="X566" s="1"/>
      <c r="Y566" s="1"/>
      <c r="Z566" s="1"/>
      <c r="AA566" s="1"/>
    </row>
    <row r="567" spans="1:27">
      <c r="A567" s="1"/>
      <c r="B567" s="43">
        <f t="shared" si="24"/>
        <v>169</v>
      </c>
      <c r="C567" s="43" t="str">
        <f t="shared" si="23"/>
        <v>(</v>
      </c>
      <c r="D567" s="43"/>
      <c r="E567" s="43"/>
      <c r="F567" s="43"/>
      <c r="G567" s="1"/>
      <c r="H567" s="1"/>
      <c r="I567" s="1"/>
      <c r="J567" s="1"/>
      <c r="K567" s="1"/>
      <c r="L567" s="1"/>
      <c r="M567" s="1"/>
      <c r="N567" s="1"/>
      <c r="O567" s="1"/>
      <c r="P567" s="1"/>
      <c r="Q567" s="1"/>
      <c r="R567" s="1"/>
      <c r="S567" s="1"/>
      <c r="T567" s="1"/>
      <c r="U567" s="1"/>
      <c r="V567" s="1"/>
      <c r="W567" s="1"/>
      <c r="X567" s="1"/>
      <c r="Y567" s="1"/>
      <c r="Z567" s="1"/>
      <c r="AA567" s="1"/>
    </row>
    <row r="568" spans="1:27">
      <c r="A568" s="1"/>
      <c r="B568" s="43">
        <f t="shared" si="24"/>
        <v>171</v>
      </c>
      <c r="C568" s="43" t="str">
        <f t="shared" si="23"/>
        <v>w</v>
      </c>
      <c r="D568" s="43"/>
      <c r="E568" s="43"/>
      <c r="F568" s="43"/>
      <c r="G568" s="1"/>
      <c r="H568" s="1"/>
      <c r="I568" s="1"/>
      <c r="J568" s="1"/>
      <c r="K568" s="1"/>
      <c r="L568" s="1"/>
      <c r="M568" s="1"/>
      <c r="N568" s="1"/>
      <c r="O568" s="1"/>
      <c r="P568" s="1"/>
      <c r="Q568" s="1"/>
      <c r="R568" s="1"/>
      <c r="S568" s="1"/>
      <c r="T568" s="1"/>
      <c r="U568" s="1"/>
      <c r="V568" s="1"/>
      <c r="W568" s="1"/>
      <c r="X568" s="1"/>
      <c r="Y568" s="1"/>
      <c r="Z568" s="1"/>
      <c r="AA568" s="1"/>
    </row>
    <row r="569" spans="1:27">
      <c r="A569" s="1"/>
      <c r="B569" s="43">
        <f t="shared" si="24"/>
        <v>173</v>
      </c>
      <c r="C569" s="43" t="str">
        <f t="shared" si="23"/>
        <v xml:space="preserve">
</v>
      </c>
      <c r="D569" s="43"/>
      <c r="E569" s="43"/>
      <c r="F569" s="43"/>
      <c r="G569" s="1"/>
      <c r="H569" s="1"/>
      <c r="I569" s="1"/>
      <c r="J569" s="1"/>
      <c r="K569" s="1"/>
      <c r="L569" s="1"/>
      <c r="M569" s="1"/>
      <c r="N569" s="1"/>
      <c r="O569" s="1"/>
      <c r="P569" s="1"/>
      <c r="Q569" s="1"/>
      <c r="R569" s="1"/>
      <c r="S569" s="1"/>
      <c r="T569" s="1"/>
      <c r="U569" s="1"/>
      <c r="V569" s="1"/>
      <c r="W569" s="1"/>
      <c r="X569" s="1"/>
      <c r="Y569" s="1"/>
      <c r="Z569" s="1"/>
      <c r="AA569" s="1"/>
    </row>
    <row r="570" spans="1:27">
      <c r="A570" s="1"/>
      <c r="B570" s="43">
        <f t="shared" si="24"/>
        <v>175</v>
      </c>
      <c r="C570" s="43" t="str">
        <f t="shared" si="23"/>
        <v>]</v>
      </c>
      <c r="D570" s="43"/>
      <c r="E570" s="43"/>
      <c r="F570" s="43"/>
      <c r="G570" s="1"/>
      <c r="H570" s="1"/>
      <c r="I570" s="1"/>
      <c r="J570" s="1"/>
      <c r="K570" s="1"/>
      <c r="L570" s="1"/>
      <c r="M570" s="1"/>
      <c r="N570" s="1"/>
      <c r="O570" s="1"/>
      <c r="P570" s="1"/>
      <c r="Q570" s="1"/>
      <c r="R570" s="1"/>
      <c r="S570" s="1"/>
      <c r="T570" s="1"/>
      <c r="U570" s="1"/>
      <c r="V570" s="1"/>
      <c r="W570" s="1"/>
      <c r="X570" s="1"/>
      <c r="Y570" s="1"/>
      <c r="Z570" s="1"/>
      <c r="AA570" s="1"/>
    </row>
    <row r="571" spans="1:27">
      <c r="A571" s="1"/>
      <c r="B571" s="43">
        <f t="shared" si="24"/>
        <v>177</v>
      </c>
      <c r="C571" s="43" t="str">
        <f t="shared" si="23"/>
        <v>(</v>
      </c>
      <c r="D571" s="43"/>
      <c r="E571" s="43"/>
      <c r="F571" s="43"/>
      <c r="G571" s="1"/>
      <c r="H571" s="1"/>
      <c r="I571" s="1"/>
      <c r="J571" s="1"/>
      <c r="K571" s="1"/>
      <c r="L571" s="1"/>
      <c r="M571" s="1"/>
      <c r="N571" s="1"/>
      <c r="O571" s="1"/>
      <c r="P571" s="1"/>
      <c r="Q571" s="1"/>
      <c r="R571" s="1"/>
      <c r="S571" s="1"/>
      <c r="T571" s="1"/>
      <c r="U571" s="1"/>
      <c r="V571" s="1"/>
      <c r="W571" s="1"/>
      <c r="X571" s="1"/>
      <c r="Y571" s="1"/>
      <c r="Z571" s="1"/>
      <c r="AA571" s="1"/>
    </row>
    <row r="572" spans="1:27">
      <c r="A572" s="1"/>
      <c r="B572" s="43">
        <f t="shared" si="24"/>
        <v>179</v>
      </c>
      <c r="C572" s="43" t="str">
        <f t="shared" si="23"/>
        <v>w</v>
      </c>
      <c r="D572" s="43"/>
      <c r="E572" s="43"/>
      <c r="F572" s="43"/>
      <c r="G572" s="1"/>
      <c r="H572" s="1"/>
      <c r="I572" s="1"/>
      <c r="J572" s="1"/>
      <c r="K572" s="1"/>
      <c r="L572" s="1"/>
      <c r="M572" s="1"/>
      <c r="N572" s="1"/>
      <c r="O572" s="1"/>
      <c r="P572" s="1"/>
      <c r="Q572" s="1"/>
      <c r="R572" s="1"/>
      <c r="S572" s="1"/>
      <c r="T572" s="1"/>
      <c r="U572" s="1"/>
      <c r="V572" s="1"/>
      <c r="W572" s="1"/>
      <c r="X572" s="1"/>
      <c r="Y572" s="1"/>
      <c r="Z572" s="1"/>
      <c r="AA572" s="1"/>
    </row>
    <row r="573" spans="1:27">
      <c r="A573" s="1"/>
      <c r="B573" s="43">
        <f t="shared" si="24"/>
        <v>181</v>
      </c>
      <c r="C573" s="43" t="str">
        <f t="shared" si="23"/>
        <v xml:space="preserve">
</v>
      </c>
      <c r="D573" s="43"/>
      <c r="E573" s="43"/>
      <c r="F573" s="43"/>
      <c r="G573" s="1"/>
      <c r="H573" s="1"/>
      <c r="I573" s="1"/>
      <c r="J573" s="1"/>
      <c r="K573" s="1"/>
      <c r="L573" s="1"/>
      <c r="M573" s="1"/>
      <c r="N573" s="1"/>
      <c r="O573" s="1"/>
      <c r="P573" s="1"/>
      <c r="Q573" s="1"/>
      <c r="R573" s="1"/>
      <c r="S573" s="1"/>
      <c r="T573" s="1"/>
      <c r="U573" s="1"/>
      <c r="V573" s="1"/>
      <c r="W573" s="1"/>
      <c r="X573" s="1"/>
      <c r="Y573" s="1"/>
      <c r="Z573" s="1"/>
      <c r="AA573" s="1"/>
    </row>
    <row r="574" spans="1:27">
      <c r="A574" s="1"/>
      <c r="B574" s="43">
        <f t="shared" si="24"/>
        <v>183</v>
      </c>
      <c r="C574" s="43" t="str">
        <f t="shared" si="23"/>
        <v>]</v>
      </c>
      <c r="D574" s="43"/>
      <c r="E574" s="43"/>
      <c r="F574" s="43"/>
      <c r="G574" s="1"/>
      <c r="H574" s="1"/>
      <c r="I574" s="1"/>
      <c r="J574" s="1"/>
      <c r="K574" s="1"/>
      <c r="L574" s="1"/>
      <c r="M574" s="1"/>
      <c r="N574" s="1"/>
      <c r="O574" s="1"/>
      <c r="P574" s="1"/>
      <c r="Q574" s="1"/>
      <c r="R574" s="1"/>
      <c r="S574" s="1"/>
      <c r="T574" s="1"/>
      <c r="U574" s="1"/>
      <c r="V574" s="1"/>
      <c r="W574" s="1"/>
      <c r="X574" s="1"/>
      <c r="Y574" s="1"/>
      <c r="Z574" s="1"/>
      <c r="AA574" s="1"/>
    </row>
    <row r="575" spans="1:27">
      <c r="A575" s="1"/>
      <c r="B575" s="43">
        <f t="shared" si="24"/>
        <v>185</v>
      </c>
      <c r="C575" s="43" t="str">
        <f t="shared" si="23"/>
        <v>(</v>
      </c>
      <c r="D575" s="43"/>
      <c r="E575" s="43"/>
      <c r="F575" s="43"/>
      <c r="G575" s="1"/>
      <c r="H575" s="1"/>
      <c r="I575" s="1"/>
      <c r="J575" s="1"/>
      <c r="K575" s="1"/>
      <c r="L575" s="1"/>
      <c r="M575" s="1"/>
      <c r="N575" s="1"/>
      <c r="O575" s="1"/>
      <c r="P575" s="1"/>
      <c r="Q575" s="1"/>
      <c r="R575" s="1"/>
      <c r="S575" s="1"/>
      <c r="T575" s="1"/>
      <c r="U575" s="1"/>
      <c r="V575" s="1"/>
      <c r="W575" s="1"/>
      <c r="X575" s="1"/>
      <c r="Y575" s="1"/>
      <c r="Z575" s="1"/>
      <c r="AA575" s="1"/>
    </row>
    <row r="576" spans="1:27">
      <c r="A576" s="1"/>
      <c r="B576" s="43">
        <f t="shared" si="24"/>
        <v>187</v>
      </c>
      <c r="C576" s="43" t="str">
        <f t="shared" si="23"/>
        <v>w</v>
      </c>
      <c r="D576" s="43"/>
      <c r="E576" s="43"/>
      <c r="F576" s="43"/>
      <c r="G576" s="1"/>
      <c r="H576" s="1"/>
      <c r="I576" s="1"/>
      <c r="J576" s="1"/>
      <c r="K576" s="1"/>
      <c r="L576" s="1"/>
      <c r="M576" s="1"/>
      <c r="N576" s="1"/>
      <c r="O576" s="1"/>
      <c r="P576" s="1"/>
      <c r="Q576" s="1"/>
      <c r="R576" s="1"/>
      <c r="S576" s="1"/>
      <c r="T576" s="1"/>
      <c r="U576" s="1"/>
      <c r="V576" s="1"/>
      <c r="W576" s="1"/>
      <c r="X576" s="1"/>
      <c r="Y576" s="1"/>
      <c r="Z576" s="1"/>
      <c r="AA576" s="1"/>
    </row>
    <row r="577" spans="1:27">
      <c r="A577" s="1"/>
      <c r="B577" s="43">
        <f t="shared" si="24"/>
        <v>189</v>
      </c>
      <c r="C577" s="43" t="str">
        <f t="shared" si="23"/>
        <v xml:space="preserve">
</v>
      </c>
      <c r="D577" s="43"/>
      <c r="E577" s="43"/>
      <c r="F577" s="43"/>
      <c r="G577" s="1"/>
      <c r="H577" s="1"/>
      <c r="I577" s="1"/>
      <c r="J577" s="1"/>
      <c r="K577" s="1"/>
      <c r="L577" s="1"/>
      <c r="M577" s="1"/>
      <c r="N577" s="1"/>
      <c r="O577" s="1"/>
      <c r="P577" s="1"/>
      <c r="Q577" s="1"/>
      <c r="R577" s="1"/>
      <c r="S577" s="1"/>
      <c r="T577" s="1"/>
      <c r="U577" s="1"/>
      <c r="V577" s="1"/>
      <c r="W577" s="1"/>
      <c r="X577" s="1"/>
      <c r="Y577" s="1"/>
      <c r="Z577" s="1"/>
      <c r="AA577" s="1"/>
    </row>
    <row r="578" spans="1:27">
      <c r="A578" s="1"/>
      <c r="B578" s="43">
        <f t="shared" si="24"/>
        <v>191</v>
      </c>
      <c r="C578" s="43" t="str">
        <f t="shared" si="23"/>
        <v>]</v>
      </c>
      <c r="D578" s="43"/>
      <c r="E578" s="43"/>
      <c r="F578" s="43"/>
      <c r="G578" s="1"/>
      <c r="H578" s="1"/>
      <c r="I578" s="1"/>
      <c r="J578" s="1"/>
      <c r="K578" s="1"/>
      <c r="L578" s="1"/>
      <c r="M578" s="1"/>
      <c r="N578" s="1"/>
      <c r="O578" s="1"/>
      <c r="P578" s="1"/>
      <c r="Q578" s="1"/>
      <c r="R578" s="1"/>
      <c r="S578" s="1"/>
      <c r="T578" s="1"/>
      <c r="U578" s="1"/>
      <c r="V578" s="1"/>
      <c r="W578" s="1"/>
      <c r="X578" s="1"/>
      <c r="Y578" s="1"/>
      <c r="Z578" s="1"/>
      <c r="AA578" s="1"/>
    </row>
    <row r="579" spans="1:27">
      <c r="A579" s="1"/>
      <c r="B579" s="43">
        <f t="shared" si="24"/>
        <v>193</v>
      </c>
      <c r="C579" s="43" t="str">
        <f t="shared" si="23"/>
        <v>(</v>
      </c>
      <c r="D579" s="43"/>
      <c r="E579" s="43"/>
      <c r="F579" s="43"/>
      <c r="G579" s="1"/>
      <c r="H579" s="1"/>
      <c r="I579" s="1"/>
      <c r="J579" s="1"/>
      <c r="K579" s="1"/>
      <c r="L579" s="1"/>
      <c r="M579" s="1"/>
      <c r="N579" s="1"/>
      <c r="O579" s="1"/>
      <c r="P579" s="1"/>
      <c r="Q579" s="1"/>
      <c r="R579" s="1"/>
      <c r="S579" s="1"/>
      <c r="T579" s="1"/>
      <c r="U579" s="1"/>
      <c r="V579" s="1"/>
      <c r="W579" s="1"/>
      <c r="X579" s="1"/>
      <c r="Y579" s="1"/>
      <c r="Z579" s="1"/>
      <c r="AA579" s="1"/>
    </row>
    <row r="580" spans="1:27">
      <c r="A580" s="1"/>
      <c r="B580" s="43">
        <f t="shared" si="24"/>
        <v>195</v>
      </c>
      <c r="C580" s="43" t="str">
        <f t="shared" si="23"/>
        <v>w</v>
      </c>
      <c r="D580" s="43"/>
      <c r="E580" s="43"/>
      <c r="F580" s="43"/>
      <c r="G580" s="1"/>
      <c r="H580" s="1"/>
      <c r="I580" s="1"/>
      <c r="J580" s="1"/>
      <c r="K580" s="1"/>
      <c r="L580" s="1"/>
      <c r="M580" s="1"/>
      <c r="N580" s="1"/>
      <c r="O580" s="1"/>
      <c r="P580" s="1"/>
      <c r="Q580" s="1"/>
      <c r="R580" s="1"/>
      <c r="S580" s="1"/>
      <c r="T580" s="1"/>
      <c r="U580" s="1"/>
      <c r="V580" s="1"/>
      <c r="W580" s="1"/>
      <c r="X580" s="1"/>
      <c r="Y580" s="1"/>
      <c r="Z580" s="1"/>
      <c r="AA580" s="1"/>
    </row>
    <row r="581" spans="1:27">
      <c r="A581" s="1"/>
      <c r="B581" s="43">
        <f t="shared" si="24"/>
        <v>197</v>
      </c>
      <c r="C581" s="43" t="str">
        <f t="shared" si="23"/>
        <v xml:space="preserve">
</v>
      </c>
      <c r="D581" s="43"/>
      <c r="E581" s="43"/>
      <c r="F581" s="43"/>
      <c r="G581" s="1"/>
      <c r="H581" s="1"/>
      <c r="I581" s="1"/>
      <c r="J581" s="1"/>
      <c r="K581" s="1"/>
      <c r="L581" s="1"/>
      <c r="M581" s="1"/>
      <c r="N581" s="1"/>
      <c r="O581" s="1"/>
      <c r="P581" s="1"/>
      <c r="Q581" s="1"/>
      <c r="R581" s="1"/>
      <c r="S581" s="1"/>
      <c r="T581" s="1"/>
      <c r="U581" s="1"/>
      <c r="V581" s="1"/>
      <c r="W581" s="1"/>
      <c r="X581" s="1"/>
      <c r="Y581" s="1"/>
      <c r="Z581" s="1"/>
      <c r="AA581" s="1"/>
    </row>
    <row r="582" spans="1:27">
      <c r="A582" s="1"/>
      <c r="B582" s="43">
        <f t="shared" si="24"/>
        <v>199</v>
      </c>
      <c r="C582" s="43" t="str">
        <f t="shared" si="23"/>
        <v>]</v>
      </c>
      <c r="D582" s="43"/>
      <c r="E582" s="43"/>
      <c r="F582" s="43"/>
      <c r="G582" s="1"/>
      <c r="H582" s="1"/>
      <c r="I582" s="1"/>
      <c r="J582" s="1"/>
      <c r="K582" s="1"/>
      <c r="L582" s="1"/>
      <c r="M582" s="1"/>
      <c r="N582" s="1"/>
      <c r="O582" s="1"/>
      <c r="P582" s="1"/>
      <c r="Q582" s="1"/>
      <c r="R582" s="1"/>
      <c r="S582" s="1"/>
      <c r="T582" s="1"/>
      <c r="U582" s="1"/>
      <c r="V582" s="1"/>
      <c r="W582" s="1"/>
      <c r="X582" s="1"/>
      <c r="Y582" s="1"/>
      <c r="Z582" s="1"/>
      <c r="AA582" s="1"/>
    </row>
    <row r="583" spans="1:27">
      <c r="A583" s="1"/>
      <c r="B583" s="43">
        <f t="shared" si="24"/>
        <v>201</v>
      </c>
      <c r="C583" s="43" t="str">
        <f t="shared" si="23"/>
        <v>(</v>
      </c>
      <c r="D583" s="43"/>
      <c r="E583" s="43"/>
      <c r="F583" s="43"/>
      <c r="G583" s="1"/>
      <c r="H583" s="1"/>
      <c r="I583" s="1"/>
      <c r="J583" s="1"/>
      <c r="K583" s="1"/>
      <c r="L583" s="1"/>
      <c r="M583" s="1"/>
      <c r="N583" s="1"/>
      <c r="O583" s="1"/>
      <c r="P583" s="1"/>
      <c r="Q583" s="1"/>
      <c r="R583" s="1"/>
      <c r="S583" s="1"/>
      <c r="T583" s="1"/>
      <c r="U583" s="1"/>
      <c r="V583" s="1"/>
      <c r="W583" s="1"/>
      <c r="X583" s="1"/>
      <c r="Y583" s="1"/>
      <c r="Z583" s="1"/>
      <c r="AA583" s="1"/>
    </row>
    <row r="584" spans="1:27">
      <c r="A584" s="1"/>
      <c r="B584" s="43">
        <f t="shared" si="24"/>
        <v>203</v>
      </c>
      <c r="C584" s="43" t="str">
        <f t="shared" si="23"/>
        <v>w</v>
      </c>
      <c r="D584" s="43"/>
      <c r="E584" s="43"/>
      <c r="F584" s="43"/>
      <c r="G584" s="1"/>
      <c r="H584" s="1"/>
      <c r="I584" s="1"/>
      <c r="J584" s="1"/>
      <c r="K584" s="1"/>
      <c r="L584" s="1"/>
      <c r="M584" s="1"/>
      <c r="N584" s="1"/>
      <c r="O584" s="1"/>
      <c r="P584" s="1"/>
      <c r="Q584" s="1"/>
      <c r="R584" s="1"/>
      <c r="S584" s="1"/>
      <c r="T584" s="1"/>
      <c r="U584" s="1"/>
      <c r="V584" s="1"/>
      <c r="W584" s="1"/>
      <c r="X584" s="1"/>
      <c r="Y584" s="1"/>
      <c r="Z584" s="1"/>
      <c r="AA584" s="1"/>
    </row>
    <row r="585" spans="1:27">
      <c r="A585" s="1"/>
      <c r="B585" s="43">
        <f t="shared" si="24"/>
        <v>205</v>
      </c>
      <c r="C585" s="43" t="str">
        <f t="shared" si="23"/>
        <v xml:space="preserve">
</v>
      </c>
      <c r="D585" s="43"/>
      <c r="E585" s="43"/>
      <c r="F585" s="43"/>
      <c r="G585" s="1"/>
      <c r="H585" s="1"/>
      <c r="I585" s="1"/>
      <c r="J585" s="1"/>
      <c r="K585" s="1"/>
      <c r="L585" s="1"/>
      <c r="M585" s="1"/>
      <c r="N585" s="1"/>
      <c r="O585" s="1"/>
      <c r="P585" s="1"/>
      <c r="Q585" s="1"/>
      <c r="R585" s="1"/>
      <c r="S585" s="1"/>
      <c r="T585" s="1"/>
      <c r="U585" s="1"/>
      <c r="V585" s="1"/>
      <c r="W585" s="1"/>
      <c r="X585" s="1"/>
      <c r="Y585" s="1"/>
      <c r="Z585" s="1"/>
      <c r="AA585" s="1"/>
    </row>
    <row r="586" spans="1:27">
      <c r="A586" s="1"/>
      <c r="B586" s="43">
        <f t="shared" si="24"/>
        <v>207</v>
      </c>
      <c r="C586" s="43" t="str">
        <f t="shared" si="23"/>
        <v>]</v>
      </c>
      <c r="D586" s="43"/>
      <c r="E586" s="43"/>
      <c r="F586" s="43"/>
      <c r="G586" s="1"/>
      <c r="H586" s="1"/>
      <c r="I586" s="1"/>
      <c r="J586" s="1"/>
      <c r="K586" s="1"/>
      <c r="L586" s="1"/>
      <c r="M586" s="1"/>
      <c r="N586" s="1"/>
      <c r="O586" s="1"/>
      <c r="P586" s="1"/>
      <c r="Q586" s="1"/>
      <c r="R586" s="1"/>
      <c r="S586" s="1"/>
      <c r="T586" s="1"/>
      <c r="U586" s="1"/>
      <c r="V586" s="1"/>
      <c r="W586" s="1"/>
      <c r="X586" s="1"/>
      <c r="Y586" s="1"/>
      <c r="Z586" s="1"/>
      <c r="AA586" s="1"/>
    </row>
    <row r="587" spans="1:27">
      <c r="A587" s="1"/>
      <c r="B587" s="43">
        <f t="shared" si="24"/>
        <v>209</v>
      </c>
      <c r="C587" s="43" t="str">
        <f t="shared" si="23"/>
        <v>(</v>
      </c>
      <c r="D587" s="43"/>
      <c r="E587" s="43"/>
      <c r="F587" s="43"/>
      <c r="G587" s="1"/>
      <c r="H587" s="1"/>
      <c r="I587" s="1"/>
      <c r="J587" s="1"/>
      <c r="K587" s="1"/>
      <c r="L587" s="1"/>
      <c r="M587" s="1"/>
      <c r="N587" s="1"/>
      <c r="O587" s="1"/>
      <c r="P587" s="1"/>
      <c r="Q587" s="1"/>
      <c r="R587" s="1"/>
      <c r="S587" s="1"/>
      <c r="T587" s="1"/>
      <c r="U587" s="1"/>
      <c r="V587" s="1"/>
      <c r="W587" s="1"/>
      <c r="X587" s="1"/>
      <c r="Y587" s="1"/>
      <c r="Z587" s="1"/>
      <c r="AA587" s="1"/>
    </row>
    <row r="588" spans="1:27">
      <c r="A588" s="1"/>
      <c r="B588" s="43">
        <f t="shared" si="24"/>
        <v>211</v>
      </c>
      <c r="C588" s="43" t="str">
        <f t="shared" si="23"/>
        <v>w</v>
      </c>
      <c r="D588" s="43"/>
      <c r="E588" s="43"/>
      <c r="F588" s="43"/>
      <c r="G588" s="1"/>
      <c r="H588" s="1"/>
      <c r="I588" s="1"/>
      <c r="J588" s="1"/>
      <c r="K588" s="1"/>
      <c r="L588" s="1"/>
      <c r="M588" s="1"/>
      <c r="N588" s="1"/>
      <c r="O588" s="1"/>
      <c r="P588" s="1"/>
      <c r="Q588" s="1"/>
      <c r="R588" s="1"/>
      <c r="S588" s="1"/>
      <c r="T588" s="1"/>
      <c r="U588" s="1"/>
      <c r="V588" s="1"/>
      <c r="W588" s="1"/>
      <c r="X588" s="1"/>
      <c r="Y588" s="1"/>
      <c r="Z588" s="1"/>
      <c r="AA588" s="1"/>
    </row>
    <row r="589" spans="1:27">
      <c r="A589" s="1"/>
      <c r="B589" s="43">
        <f t="shared" si="24"/>
        <v>213</v>
      </c>
      <c r="C589" s="43" t="str">
        <f t="shared" si="23"/>
        <v xml:space="preserve">
</v>
      </c>
      <c r="D589" s="43"/>
      <c r="E589" s="43"/>
      <c r="F589" s="43"/>
      <c r="G589" s="1"/>
      <c r="H589" s="1"/>
      <c r="I589" s="1"/>
      <c r="J589" s="1"/>
      <c r="K589" s="1"/>
      <c r="L589" s="1"/>
      <c r="M589" s="1"/>
      <c r="N589" s="1"/>
      <c r="O589" s="1"/>
      <c r="P589" s="1"/>
      <c r="Q589" s="1"/>
      <c r="R589" s="1"/>
      <c r="S589" s="1"/>
      <c r="T589" s="1"/>
      <c r="U589" s="1"/>
      <c r="V589" s="1"/>
      <c r="W589" s="1"/>
      <c r="X589" s="1"/>
      <c r="Y589" s="1"/>
      <c r="Z589" s="1"/>
      <c r="AA589" s="1"/>
    </row>
    <row r="590" spans="1:27">
      <c r="A590" s="1"/>
      <c r="B590" s="43">
        <f t="shared" si="24"/>
        <v>215</v>
      </c>
      <c r="C590" s="43" t="str">
        <f t="shared" si="23"/>
        <v>]</v>
      </c>
      <c r="D590" s="43"/>
      <c r="E590" s="43"/>
      <c r="F590" s="43"/>
      <c r="G590" s="1"/>
      <c r="H590" s="1"/>
      <c r="I590" s="1"/>
      <c r="J590" s="1"/>
      <c r="K590" s="1"/>
      <c r="L590" s="1"/>
      <c r="M590" s="1"/>
      <c r="N590" s="1"/>
      <c r="O590" s="1"/>
      <c r="P590" s="1"/>
      <c r="Q590" s="1"/>
      <c r="R590" s="1"/>
      <c r="S590" s="1"/>
      <c r="T590" s="1"/>
      <c r="U590" s="1"/>
      <c r="V590" s="1"/>
      <c r="W590" s="1"/>
      <c r="X590" s="1"/>
      <c r="Y590" s="1"/>
      <c r="Z590" s="1"/>
      <c r="AA590" s="1"/>
    </row>
    <row r="591" spans="1:27">
      <c r="A591" s="1"/>
      <c r="B591" s="43">
        <f t="shared" si="24"/>
        <v>217</v>
      </c>
      <c r="C591" s="43" t="str">
        <f t="shared" si="23"/>
        <v>(</v>
      </c>
      <c r="D591" s="43"/>
      <c r="E591" s="43"/>
      <c r="F591" s="43"/>
      <c r="G591" s="1"/>
      <c r="H591" s="1"/>
      <c r="I591" s="1"/>
      <c r="J591" s="1"/>
      <c r="K591" s="1"/>
      <c r="L591" s="1"/>
      <c r="M591" s="1"/>
      <c r="N591" s="1"/>
      <c r="O591" s="1"/>
      <c r="P591" s="1"/>
      <c r="Q591" s="1"/>
      <c r="R591" s="1"/>
      <c r="S591" s="1"/>
      <c r="T591" s="1"/>
      <c r="U591" s="1"/>
      <c r="V591" s="1"/>
      <c r="W591" s="1"/>
      <c r="X591" s="1"/>
      <c r="Y591" s="1"/>
      <c r="Z591" s="1"/>
      <c r="AA591" s="1"/>
    </row>
    <row r="592" spans="1:27">
      <c r="A592" s="1"/>
      <c r="B592" s="43">
        <f t="shared" si="24"/>
        <v>219</v>
      </c>
      <c r="C592" s="43" t="str">
        <f t="shared" si="23"/>
        <v>w</v>
      </c>
      <c r="D592" s="43"/>
      <c r="E592" s="43"/>
      <c r="F592" s="43"/>
      <c r="G592" s="1"/>
      <c r="H592" s="1"/>
      <c r="I592" s="1"/>
      <c r="J592" s="1"/>
      <c r="K592" s="1"/>
      <c r="L592" s="1"/>
      <c r="M592" s="1"/>
      <c r="N592" s="1"/>
      <c r="O592" s="1"/>
      <c r="P592" s="1"/>
      <c r="Q592" s="1"/>
      <c r="R592" s="1"/>
      <c r="S592" s="1"/>
      <c r="T592" s="1"/>
      <c r="U592" s="1"/>
      <c r="V592" s="1"/>
      <c r="W592" s="1"/>
      <c r="X592" s="1"/>
      <c r="Y592" s="1"/>
      <c r="Z592" s="1"/>
      <c r="AA592" s="1"/>
    </row>
    <row r="593" spans="1:27">
      <c r="A593" s="1"/>
      <c r="B593" s="43">
        <f t="shared" si="24"/>
        <v>221</v>
      </c>
      <c r="C593" s="43" t="str">
        <f t="shared" si="23"/>
        <v xml:space="preserve">
</v>
      </c>
      <c r="D593" s="43"/>
      <c r="E593" s="43"/>
      <c r="F593" s="43"/>
      <c r="G593" s="1"/>
      <c r="H593" s="1"/>
      <c r="I593" s="1"/>
      <c r="J593" s="1"/>
      <c r="K593" s="1"/>
      <c r="L593" s="1"/>
      <c r="M593" s="1"/>
      <c r="N593" s="1"/>
      <c r="O593" s="1"/>
      <c r="P593" s="1"/>
      <c r="Q593" s="1"/>
      <c r="R593" s="1"/>
      <c r="S593" s="1"/>
      <c r="T593" s="1"/>
      <c r="U593" s="1"/>
      <c r="V593" s="1"/>
      <c r="W593" s="1"/>
      <c r="X593" s="1"/>
      <c r="Y593" s="1"/>
      <c r="Z593" s="1"/>
      <c r="AA593" s="1"/>
    </row>
    <row r="594" spans="1:27">
      <c r="A594" s="1"/>
      <c r="B594" s="43">
        <f t="shared" si="24"/>
        <v>223</v>
      </c>
      <c r="C594" s="43" t="str">
        <f t="shared" si="23"/>
        <v>]</v>
      </c>
      <c r="D594" s="43"/>
      <c r="E594" s="43"/>
      <c r="F594" s="43"/>
      <c r="G594" s="1"/>
      <c r="H594" s="1"/>
      <c r="I594" s="1"/>
      <c r="J594" s="1"/>
      <c r="K594" s="1"/>
      <c r="L594" s="1"/>
      <c r="M594" s="1"/>
      <c r="N594" s="1"/>
      <c r="O594" s="1"/>
      <c r="P594" s="1"/>
      <c r="Q594" s="1"/>
      <c r="R594" s="1"/>
      <c r="S594" s="1"/>
      <c r="T594" s="1"/>
      <c r="U594" s="1"/>
      <c r="V594" s="1"/>
      <c r="W594" s="1"/>
      <c r="X594" s="1"/>
      <c r="Y594" s="1"/>
      <c r="Z594" s="1"/>
      <c r="AA594" s="1"/>
    </row>
    <row r="595" spans="1:27">
      <c r="A595" s="1"/>
      <c r="B595" s="43">
        <f t="shared" si="24"/>
        <v>225</v>
      </c>
      <c r="C595" s="43" t="str">
        <f t="shared" si="23"/>
        <v>(</v>
      </c>
      <c r="D595" s="43"/>
      <c r="E595" s="43"/>
      <c r="F595" s="43"/>
      <c r="G595" s="1"/>
      <c r="H595" s="1"/>
      <c r="I595" s="1"/>
      <c r="J595" s="1"/>
      <c r="K595" s="1"/>
      <c r="L595" s="1"/>
      <c r="M595" s="1"/>
      <c r="N595" s="1"/>
      <c r="O595" s="1"/>
      <c r="P595" s="1"/>
      <c r="Q595" s="1"/>
      <c r="R595" s="1"/>
      <c r="S595" s="1"/>
      <c r="T595" s="1"/>
      <c r="U595" s="1"/>
      <c r="V595" s="1"/>
      <c r="W595" s="1"/>
      <c r="X595" s="1"/>
      <c r="Y595" s="1"/>
      <c r="Z595" s="1"/>
      <c r="AA595" s="1"/>
    </row>
    <row r="596" spans="1:27">
      <c r="A596" s="1"/>
      <c r="B596" s="43">
        <f t="shared" si="24"/>
        <v>227</v>
      </c>
      <c r="C596" s="43" t="str">
        <f t="shared" si="23"/>
        <v>w</v>
      </c>
      <c r="D596" s="43"/>
      <c r="E596" s="43"/>
      <c r="F596" s="43"/>
      <c r="G596" s="1"/>
      <c r="H596" s="1"/>
      <c r="I596" s="1"/>
      <c r="J596" s="1"/>
      <c r="K596" s="1"/>
      <c r="L596" s="1"/>
      <c r="M596" s="1"/>
      <c r="N596" s="1"/>
      <c r="O596" s="1"/>
      <c r="P596" s="1"/>
      <c r="Q596" s="1"/>
      <c r="R596" s="1"/>
      <c r="S596" s="1"/>
      <c r="T596" s="1"/>
      <c r="U596" s="1"/>
      <c r="V596" s="1"/>
      <c r="W596" s="1"/>
      <c r="X596" s="1"/>
      <c r="Y596" s="1"/>
      <c r="Z596" s="1"/>
      <c r="AA596" s="1"/>
    </row>
    <row r="597" spans="1:27">
      <c r="A597" s="1"/>
      <c r="B597" s="43">
        <f t="shared" si="24"/>
        <v>229</v>
      </c>
      <c r="C597" s="43" t="str">
        <f t="shared" si="23"/>
        <v xml:space="preserve">
</v>
      </c>
      <c r="D597" s="43"/>
      <c r="E597" s="43"/>
      <c r="F597" s="43"/>
      <c r="G597" s="1"/>
      <c r="H597" s="1"/>
      <c r="I597" s="1"/>
      <c r="J597" s="1"/>
      <c r="K597" s="1"/>
      <c r="L597" s="1"/>
      <c r="M597" s="1"/>
      <c r="N597" s="1"/>
      <c r="O597" s="1"/>
      <c r="P597" s="1"/>
      <c r="Q597" s="1"/>
      <c r="R597" s="1"/>
      <c r="S597" s="1"/>
      <c r="T597" s="1"/>
      <c r="U597" s="1"/>
      <c r="V597" s="1"/>
      <c r="W597" s="1"/>
      <c r="X597" s="1"/>
      <c r="Y597" s="1"/>
      <c r="Z597" s="1"/>
      <c r="AA597" s="1"/>
    </row>
    <row r="598" spans="1:27">
      <c r="A598" s="1"/>
      <c r="B598" s="43">
        <f t="shared" si="24"/>
        <v>231</v>
      </c>
      <c r="C598" s="43" t="str">
        <f t="shared" si="23"/>
        <v>]</v>
      </c>
      <c r="D598" s="43"/>
      <c r="E598" s="43"/>
      <c r="F598" s="43"/>
      <c r="G598" s="1"/>
      <c r="H598" s="1"/>
      <c r="I598" s="1"/>
      <c r="J598" s="1"/>
      <c r="K598" s="1"/>
      <c r="L598" s="1"/>
      <c r="M598" s="1"/>
      <c r="N598" s="1"/>
      <c r="O598" s="1"/>
      <c r="P598" s="1"/>
      <c r="Q598" s="1"/>
      <c r="R598" s="1"/>
      <c r="S598" s="1"/>
      <c r="T598" s="1"/>
      <c r="U598" s="1"/>
      <c r="V598" s="1"/>
      <c r="W598" s="1"/>
      <c r="X598" s="1"/>
      <c r="Y598" s="1"/>
      <c r="Z598" s="1"/>
      <c r="AA598" s="1"/>
    </row>
    <row r="599" spans="1:27">
      <c r="A599" s="1"/>
      <c r="B599" s="43">
        <f t="shared" si="24"/>
        <v>233</v>
      </c>
      <c r="C599" s="43" t="str">
        <f t="shared" si="23"/>
        <v>(</v>
      </c>
      <c r="D599" s="43"/>
      <c r="E599" s="43"/>
      <c r="F599" s="43"/>
      <c r="G599" s="1"/>
      <c r="H599" s="1"/>
      <c r="I599" s="1"/>
      <c r="J599" s="1"/>
      <c r="K599" s="1"/>
      <c r="L599" s="1"/>
      <c r="M599" s="1"/>
      <c r="N599" s="1"/>
      <c r="O599" s="1"/>
      <c r="P599" s="1"/>
      <c r="Q599" s="1"/>
      <c r="R599" s="1"/>
      <c r="S599" s="1"/>
      <c r="T599" s="1"/>
      <c r="U599" s="1"/>
      <c r="V599" s="1"/>
      <c r="W599" s="1"/>
      <c r="X599" s="1"/>
      <c r="Y599" s="1"/>
      <c r="Z599" s="1"/>
      <c r="AA599" s="1"/>
    </row>
    <row r="600" spans="1:27">
      <c r="A600" s="1"/>
      <c r="B600" s="43">
        <f t="shared" si="24"/>
        <v>235</v>
      </c>
      <c r="C600" s="43" t="str">
        <f t="shared" si="23"/>
        <v>w</v>
      </c>
      <c r="D600" s="43"/>
      <c r="E600" s="43"/>
      <c r="F600" s="43"/>
      <c r="G600" s="1"/>
      <c r="H600" s="1"/>
      <c r="I600" s="1"/>
      <c r="J600" s="1"/>
      <c r="K600" s="1"/>
      <c r="L600" s="1"/>
      <c r="M600" s="1"/>
      <c r="N600" s="1"/>
      <c r="O600" s="1"/>
      <c r="P600" s="1"/>
      <c r="Q600" s="1"/>
      <c r="R600" s="1"/>
      <c r="S600" s="1"/>
      <c r="T600" s="1"/>
      <c r="U600" s="1"/>
      <c r="V600" s="1"/>
      <c r="W600" s="1"/>
      <c r="X600" s="1"/>
      <c r="Y600" s="1"/>
      <c r="Z600" s="1"/>
      <c r="AA600" s="1"/>
    </row>
    <row r="601" spans="1:27">
      <c r="A601" s="1"/>
      <c r="B601" s="43">
        <f t="shared" si="24"/>
        <v>237</v>
      </c>
      <c r="C601" s="43" t="str">
        <f t="shared" si="23"/>
        <v xml:space="preserve">
</v>
      </c>
      <c r="D601" s="43"/>
      <c r="E601" s="43"/>
      <c r="F601" s="43"/>
      <c r="G601" s="1"/>
      <c r="H601" s="1"/>
      <c r="I601" s="1"/>
      <c r="J601" s="1"/>
      <c r="K601" s="1"/>
      <c r="L601" s="1"/>
      <c r="M601" s="1"/>
      <c r="N601" s="1"/>
      <c r="O601" s="1"/>
      <c r="P601" s="1"/>
      <c r="Q601" s="1"/>
      <c r="R601" s="1"/>
      <c r="S601" s="1"/>
      <c r="T601" s="1"/>
      <c r="U601" s="1"/>
      <c r="V601" s="1"/>
      <c r="W601" s="1"/>
      <c r="X601" s="1"/>
      <c r="Y601" s="1"/>
      <c r="Z601" s="1"/>
      <c r="AA601" s="1"/>
    </row>
    <row r="602" spans="1:27">
      <c r="A602" s="1"/>
      <c r="B602" s="43">
        <f t="shared" si="24"/>
        <v>239</v>
      </c>
      <c r="C602" s="43" t="str">
        <f t="shared" si="23"/>
        <v>]</v>
      </c>
      <c r="D602" s="43"/>
      <c r="E602" s="43"/>
      <c r="F602" s="43"/>
      <c r="G602" s="1"/>
      <c r="H602" s="1"/>
      <c r="I602" s="1"/>
      <c r="J602" s="1"/>
      <c r="K602" s="1"/>
      <c r="L602" s="1"/>
      <c r="M602" s="1"/>
      <c r="N602" s="1"/>
      <c r="O602" s="1"/>
      <c r="P602" s="1"/>
      <c r="Q602" s="1"/>
      <c r="R602" s="1"/>
      <c r="S602" s="1"/>
      <c r="T602" s="1"/>
      <c r="U602" s="1"/>
      <c r="V602" s="1"/>
      <c r="W602" s="1"/>
      <c r="X602" s="1"/>
      <c r="Y602" s="1"/>
      <c r="Z602" s="1"/>
      <c r="AA602" s="1"/>
    </row>
    <row r="603" spans="1:27">
      <c r="A603" s="1"/>
      <c r="B603" s="43">
        <f t="shared" si="24"/>
        <v>241</v>
      </c>
      <c r="C603" s="43" t="str">
        <f t="shared" si="23"/>
        <v>(</v>
      </c>
      <c r="D603" s="43"/>
      <c r="E603" s="43"/>
      <c r="F603" s="43"/>
      <c r="G603" s="1"/>
      <c r="H603" s="1"/>
      <c r="I603" s="1"/>
      <c r="J603" s="1"/>
      <c r="K603" s="1"/>
      <c r="L603" s="1"/>
      <c r="M603" s="1"/>
      <c r="N603" s="1"/>
      <c r="O603" s="1"/>
      <c r="P603" s="1"/>
      <c r="Q603" s="1"/>
      <c r="R603" s="1"/>
      <c r="S603" s="1"/>
      <c r="T603" s="1"/>
      <c r="U603" s="1"/>
      <c r="V603" s="1"/>
      <c r="W603" s="1"/>
      <c r="X603" s="1"/>
      <c r="Y603" s="1"/>
      <c r="Z603" s="1"/>
      <c r="AA603" s="1"/>
    </row>
    <row r="604" spans="1:27">
      <c r="A604" s="1"/>
      <c r="B604" s="43">
        <f t="shared" si="24"/>
        <v>243</v>
      </c>
      <c r="C604" s="43" t="str">
        <f t="shared" si="23"/>
        <v>w</v>
      </c>
      <c r="D604" s="43"/>
      <c r="E604" s="43"/>
      <c r="F604" s="43"/>
      <c r="G604" s="1"/>
      <c r="H604" s="1"/>
      <c r="I604" s="1"/>
      <c r="J604" s="1"/>
      <c r="K604" s="1"/>
      <c r="L604" s="1"/>
      <c r="M604" s="1"/>
      <c r="N604" s="1"/>
      <c r="O604" s="1"/>
      <c r="P604" s="1"/>
      <c r="Q604" s="1"/>
      <c r="R604" s="1"/>
      <c r="S604" s="1"/>
      <c r="T604" s="1"/>
      <c r="U604" s="1"/>
      <c r="V604" s="1"/>
      <c r="W604" s="1"/>
      <c r="X604" s="1"/>
      <c r="Y604" s="1"/>
      <c r="Z604" s="1"/>
      <c r="AA604" s="1"/>
    </row>
    <row r="605" spans="1:27">
      <c r="A605" s="1"/>
      <c r="B605" s="43">
        <f t="shared" si="24"/>
        <v>245</v>
      </c>
      <c r="C605" s="43" t="str">
        <f t="shared" si="23"/>
        <v xml:space="preserve">
</v>
      </c>
      <c r="D605" s="43"/>
      <c r="E605" s="43"/>
      <c r="F605" s="43"/>
      <c r="G605" s="1"/>
      <c r="H605" s="1"/>
      <c r="I605" s="1"/>
      <c r="J605" s="1"/>
      <c r="K605" s="1"/>
      <c r="L605" s="1"/>
      <c r="M605" s="1"/>
      <c r="N605" s="1"/>
      <c r="O605" s="1"/>
      <c r="P605" s="1"/>
      <c r="Q605" s="1"/>
      <c r="R605" s="1"/>
      <c r="S605" s="1"/>
      <c r="T605" s="1"/>
      <c r="U605" s="1"/>
      <c r="V605" s="1"/>
      <c r="W605" s="1"/>
      <c r="X605" s="1"/>
      <c r="Y605" s="1"/>
      <c r="Z605" s="1"/>
      <c r="AA605" s="1"/>
    </row>
    <row r="606" spans="1:27">
      <c r="A606" s="1"/>
      <c r="B606" s="43">
        <f t="shared" si="24"/>
        <v>247</v>
      </c>
      <c r="C606" s="43" t="str">
        <f t="shared" si="23"/>
        <v>_</v>
      </c>
      <c r="D606" s="43"/>
      <c r="E606" s="43"/>
      <c r="F606" s="43"/>
      <c r="G606" s="1"/>
      <c r="H606" s="1"/>
      <c r="I606" s="1"/>
      <c r="J606" s="1"/>
      <c r="K606" s="1"/>
      <c r="L606" s="1"/>
      <c r="M606" s="1"/>
      <c r="N606" s="1"/>
      <c r="O606" s="1"/>
      <c r="P606" s="1"/>
      <c r="Q606" s="1"/>
      <c r="R606" s="1"/>
      <c r="S606" s="1"/>
      <c r="T606" s="1"/>
      <c r="U606" s="1"/>
      <c r="V606" s="1"/>
      <c r="W606" s="1"/>
      <c r="X606" s="1"/>
      <c r="Y606" s="1"/>
      <c r="Z606" s="1"/>
      <c r="AA606" s="1"/>
    </row>
    <row r="607" spans="1:27">
      <c r="A607" s="1"/>
      <c r="B607" s="43">
        <f t="shared" si="24"/>
        <v>249</v>
      </c>
      <c r="C607" s="43" t="str">
        <f t="shared" si="23"/>
        <v>(</v>
      </c>
      <c r="D607" s="43"/>
      <c r="E607" s="43"/>
      <c r="F607" s="43"/>
      <c r="G607" s="1"/>
      <c r="H607" s="1"/>
      <c r="I607" s="1"/>
      <c r="J607" s="1"/>
      <c r="K607" s="1"/>
      <c r="L607" s="1"/>
      <c r="M607" s="1"/>
      <c r="N607" s="1"/>
      <c r="O607" s="1"/>
      <c r="P607" s="1"/>
      <c r="Q607" s="1"/>
      <c r="R607" s="1"/>
      <c r="S607" s="1"/>
      <c r="T607" s="1"/>
      <c r="U607" s="1"/>
      <c r="V607" s="1"/>
      <c r="W607" s="1"/>
      <c r="X607" s="1"/>
      <c r="Y607" s="1"/>
      <c r="Z607" s="1"/>
      <c r="AA607" s="1"/>
    </row>
    <row r="608" spans="1:27">
      <c r="A608" s="1"/>
      <c r="B608" s="43">
        <f t="shared" si="24"/>
        <v>251</v>
      </c>
      <c r="C608" s="43" t="str">
        <f t="shared" si="23"/>
        <v>w</v>
      </c>
      <c r="D608" s="43"/>
      <c r="E608" s="43"/>
      <c r="F608" s="43"/>
      <c r="G608" s="1"/>
      <c r="H608" s="1"/>
      <c r="I608" s="1"/>
      <c r="J608" s="1"/>
      <c r="K608" s="1"/>
      <c r="L608" s="1"/>
      <c r="M608" s="1"/>
      <c r="N608" s="1"/>
      <c r="O608" s="1"/>
      <c r="P608" s="1"/>
      <c r="Q608" s="1"/>
      <c r="R608" s="1"/>
      <c r="S608" s="1"/>
      <c r="T608" s="1"/>
      <c r="U608" s="1"/>
      <c r="V608" s="1"/>
      <c r="W608" s="1"/>
      <c r="X608" s="1"/>
      <c r="Y608" s="1"/>
      <c r="Z608" s="1"/>
      <c r="AA608" s="1"/>
    </row>
    <row r="609" spans="1:27">
      <c r="A609" s="1"/>
      <c r="B609" s="43">
        <f t="shared" si="24"/>
        <v>253</v>
      </c>
      <c r="C609" s="43" t="e">
        <f t="shared" si="23"/>
        <v>#VALUE!</v>
      </c>
      <c r="D609" s="43"/>
      <c r="E609" s="43"/>
      <c r="F609" s="43"/>
      <c r="G609" s="1"/>
      <c r="H609" s="1"/>
      <c r="I609" s="1"/>
      <c r="J609" s="1"/>
      <c r="K609" s="1"/>
      <c r="L609" s="1"/>
      <c r="M609" s="1"/>
      <c r="N609" s="1"/>
      <c r="O609" s="1"/>
      <c r="P609" s="1"/>
      <c r="Q609" s="1"/>
      <c r="R609" s="1"/>
      <c r="S609" s="1"/>
      <c r="T609" s="1"/>
      <c r="U609" s="1"/>
      <c r="V609" s="1"/>
      <c r="W609" s="1"/>
      <c r="X609" s="1"/>
      <c r="Y609" s="1"/>
      <c r="Z609" s="1"/>
      <c r="AA609" s="1"/>
    </row>
    <row r="610" spans="1:27">
      <c r="A610" s="1"/>
      <c r="B610" s="43">
        <f t="shared" si="24"/>
        <v>255</v>
      </c>
      <c r="C610" s="43" t="e">
        <f t="shared" si="23"/>
        <v>#VALUE!</v>
      </c>
      <c r="D610" s="43"/>
      <c r="E610" s="43"/>
      <c r="F610" s="43"/>
      <c r="G610" s="1"/>
      <c r="H610" s="1"/>
      <c r="I610" s="1"/>
      <c r="J610" s="1"/>
      <c r="K610" s="1"/>
      <c r="L610" s="1"/>
      <c r="M610" s="1"/>
      <c r="N610" s="1"/>
      <c r="O610" s="1"/>
      <c r="P610" s="1"/>
      <c r="Q610" s="1"/>
      <c r="R610" s="1"/>
      <c r="S610" s="1"/>
      <c r="T610" s="1"/>
      <c r="U610" s="1"/>
      <c r="V610" s="1"/>
      <c r="W610" s="1"/>
      <c r="X610" s="1"/>
      <c r="Y610" s="1"/>
      <c r="Z610" s="1"/>
      <c r="AA610" s="1"/>
    </row>
    <row r="611" spans="1:27">
      <c r="A611" s="1"/>
      <c r="B611" s="43">
        <f t="shared" si="24"/>
        <v>257</v>
      </c>
      <c r="C611" s="43" t="e">
        <f t="shared" si="23"/>
        <v>#VALUE!</v>
      </c>
      <c r="D611" s="43"/>
      <c r="E611" s="43"/>
      <c r="F611" s="43"/>
      <c r="G611" s="1"/>
      <c r="H611" s="1"/>
      <c r="I611" s="1"/>
      <c r="J611" s="1"/>
      <c r="K611" s="1"/>
      <c r="L611" s="1"/>
      <c r="M611" s="1"/>
      <c r="N611" s="1"/>
      <c r="O611" s="1"/>
      <c r="P611" s="1"/>
      <c r="Q611" s="1"/>
      <c r="R611" s="1"/>
      <c r="S611" s="1"/>
      <c r="T611" s="1"/>
      <c r="U611" s="1"/>
      <c r="V611" s="1"/>
      <c r="W611" s="1"/>
      <c r="X611" s="1"/>
      <c r="Y611" s="1"/>
      <c r="Z611" s="1"/>
      <c r="AA611" s="1"/>
    </row>
    <row r="612" spans="1:27">
      <c r="A612" s="1"/>
      <c r="B612" s="43">
        <f t="shared" si="24"/>
        <v>259</v>
      </c>
      <c r="C612" s="43" t="e">
        <f t="shared" si="23"/>
        <v>#VALUE!</v>
      </c>
      <c r="D612" s="43"/>
      <c r="E612" s="43"/>
      <c r="F612" s="43"/>
      <c r="G612" s="1"/>
      <c r="H612" s="1"/>
      <c r="I612" s="1"/>
      <c r="J612" s="1"/>
      <c r="K612" s="1"/>
      <c r="L612" s="1"/>
      <c r="M612" s="1"/>
      <c r="N612" s="1"/>
      <c r="O612" s="1"/>
      <c r="P612" s="1"/>
      <c r="Q612" s="1"/>
      <c r="R612" s="1"/>
      <c r="S612" s="1"/>
      <c r="T612" s="1"/>
      <c r="U612" s="1"/>
      <c r="V612" s="1"/>
      <c r="W612" s="1"/>
      <c r="X612" s="1"/>
      <c r="Y612" s="1"/>
      <c r="Z612" s="1"/>
      <c r="AA612" s="1"/>
    </row>
    <row r="613" spans="1:27">
      <c r="A613" s="1"/>
      <c r="B613" s="43">
        <f t="shared" si="24"/>
        <v>261</v>
      </c>
      <c r="C613" s="43" t="e">
        <f t="shared" si="23"/>
        <v>#VALUE!</v>
      </c>
      <c r="D613" s="43"/>
      <c r="E613" s="43"/>
      <c r="F613" s="43"/>
      <c r="G613" s="1"/>
      <c r="H613" s="1"/>
      <c r="I613" s="1"/>
      <c r="J613" s="1"/>
      <c r="K613" s="1"/>
      <c r="L613" s="1"/>
      <c r="M613" s="1"/>
      <c r="N613" s="1"/>
      <c r="O613" s="1"/>
      <c r="P613" s="1"/>
      <c r="Q613" s="1"/>
      <c r="R613" s="1"/>
      <c r="S613" s="1"/>
      <c r="T613" s="1"/>
      <c r="U613" s="1"/>
      <c r="V613" s="1"/>
      <c r="W613" s="1"/>
      <c r="X613" s="1"/>
      <c r="Y613" s="1"/>
      <c r="Z613" s="1"/>
      <c r="AA613" s="1"/>
    </row>
    <row r="614" spans="1:27">
      <c r="A614" s="1"/>
      <c r="B614" s="43">
        <f t="shared" si="24"/>
        <v>263</v>
      </c>
      <c r="C614" s="43" t="e">
        <f t="shared" si="23"/>
        <v>#VALUE!</v>
      </c>
      <c r="D614" s="43"/>
      <c r="E614" s="43"/>
      <c r="F614" s="43"/>
      <c r="G614" s="1"/>
      <c r="H614" s="1"/>
      <c r="I614" s="1"/>
      <c r="J614" s="1"/>
      <c r="K614" s="1"/>
      <c r="L614" s="1"/>
      <c r="M614" s="1"/>
      <c r="N614" s="1"/>
      <c r="O614" s="1"/>
      <c r="P614" s="1"/>
      <c r="Q614" s="1"/>
      <c r="R614" s="1"/>
      <c r="S614" s="1"/>
      <c r="T614" s="1"/>
      <c r="U614" s="1"/>
      <c r="V614" s="1"/>
      <c r="W614" s="1"/>
      <c r="X614" s="1"/>
      <c r="Y614" s="1"/>
      <c r="Z614" s="1"/>
      <c r="AA614" s="1"/>
    </row>
    <row r="615" spans="1:27">
      <c r="A615" s="1"/>
      <c r="B615" s="43">
        <f t="shared" si="24"/>
        <v>265</v>
      </c>
      <c r="C615" s="43" t="e">
        <f t="shared" si="23"/>
        <v>#VALUE!</v>
      </c>
      <c r="D615" s="43"/>
      <c r="E615" s="43"/>
      <c r="F615" s="43"/>
      <c r="G615" s="1"/>
      <c r="H615" s="1"/>
      <c r="I615" s="1"/>
      <c r="J615" s="1"/>
      <c r="K615" s="1"/>
      <c r="L615" s="1"/>
      <c r="M615" s="1"/>
      <c r="N615" s="1"/>
      <c r="O615" s="1"/>
      <c r="P615" s="1"/>
      <c r="Q615" s="1"/>
      <c r="R615" s="1"/>
      <c r="S615" s="1"/>
      <c r="T615" s="1"/>
      <c r="U615" s="1"/>
      <c r="V615" s="1"/>
      <c r="W615" s="1"/>
      <c r="X615" s="1"/>
      <c r="Y615" s="1"/>
      <c r="Z615" s="1"/>
      <c r="AA615" s="1"/>
    </row>
    <row r="616" spans="1:27">
      <c r="A616" s="1"/>
      <c r="B616" s="43">
        <f t="shared" si="24"/>
        <v>267</v>
      </c>
      <c r="C616" s="43" t="e">
        <f t="shared" si="23"/>
        <v>#VALUE!</v>
      </c>
      <c r="D616" s="43"/>
      <c r="E616" s="43"/>
      <c r="F616" s="43"/>
      <c r="G616" s="1"/>
      <c r="H616" s="1"/>
      <c r="I616" s="1"/>
      <c r="J616" s="1"/>
      <c r="K616" s="1"/>
      <c r="L616" s="1"/>
      <c r="M616" s="1"/>
      <c r="N616" s="1"/>
      <c r="O616" s="1"/>
      <c r="P616" s="1"/>
      <c r="Q616" s="1"/>
      <c r="R616" s="1"/>
      <c r="S616" s="1"/>
      <c r="T616" s="1"/>
      <c r="U616" s="1"/>
      <c r="V616" s="1"/>
      <c r="W616" s="1"/>
      <c r="X616" s="1"/>
      <c r="Y616" s="1"/>
      <c r="Z616" s="1"/>
      <c r="AA616" s="1"/>
    </row>
    <row r="617" spans="1:27">
      <c r="A617" s="1"/>
      <c r="B617" s="43">
        <f t="shared" si="24"/>
        <v>269</v>
      </c>
      <c r="C617" s="43" t="e">
        <f t="shared" si="23"/>
        <v>#VALUE!</v>
      </c>
      <c r="D617" s="43"/>
      <c r="E617" s="43"/>
      <c r="F617" s="43"/>
      <c r="G617" s="1"/>
      <c r="H617" s="1"/>
      <c r="I617" s="1"/>
      <c r="J617" s="1"/>
      <c r="K617" s="1"/>
      <c r="L617" s="1"/>
      <c r="M617" s="1"/>
      <c r="N617" s="1"/>
      <c r="O617" s="1"/>
      <c r="P617" s="1"/>
      <c r="Q617" s="1"/>
      <c r="R617" s="1"/>
      <c r="S617" s="1"/>
      <c r="T617" s="1"/>
      <c r="U617" s="1"/>
      <c r="V617" s="1"/>
      <c r="W617" s="1"/>
      <c r="X617" s="1"/>
      <c r="Y617" s="1"/>
      <c r="Z617" s="1"/>
      <c r="AA617" s="1"/>
    </row>
    <row r="618" spans="1:27">
      <c r="A618" s="1"/>
      <c r="B618" s="43">
        <f t="shared" si="24"/>
        <v>271</v>
      </c>
      <c r="C618" s="43" t="e">
        <f t="shared" si="23"/>
        <v>#VALUE!</v>
      </c>
      <c r="D618" s="43"/>
      <c r="E618" s="43"/>
      <c r="F618" s="43"/>
      <c r="G618" s="1"/>
      <c r="H618" s="1"/>
      <c r="I618" s="1"/>
      <c r="J618" s="1"/>
      <c r="K618" s="1"/>
      <c r="L618" s="1"/>
      <c r="M618" s="1"/>
      <c r="N618" s="1"/>
      <c r="O618" s="1"/>
      <c r="P618" s="1"/>
      <c r="Q618" s="1"/>
      <c r="R618" s="1"/>
      <c r="S618" s="1"/>
      <c r="T618" s="1"/>
      <c r="U618" s="1"/>
      <c r="V618" s="1"/>
      <c r="W618" s="1"/>
      <c r="X618" s="1"/>
      <c r="Y618" s="1"/>
      <c r="Z618" s="1"/>
      <c r="AA618" s="1"/>
    </row>
    <row r="619" spans="1:27">
      <c r="A619" s="1"/>
      <c r="B619" s="43">
        <f t="shared" si="24"/>
        <v>273</v>
      </c>
      <c r="C619" s="43" t="e">
        <f t="shared" si="23"/>
        <v>#VALUE!</v>
      </c>
      <c r="D619" s="43"/>
      <c r="E619" s="43"/>
      <c r="F619" s="43"/>
      <c r="G619" s="1"/>
      <c r="H619" s="1"/>
      <c r="I619" s="1"/>
      <c r="J619" s="1"/>
      <c r="K619" s="1"/>
      <c r="L619" s="1"/>
      <c r="M619" s="1"/>
      <c r="N619" s="1"/>
      <c r="O619" s="1"/>
      <c r="P619" s="1"/>
      <c r="Q619" s="1"/>
      <c r="R619" s="1"/>
      <c r="S619" s="1"/>
      <c r="T619" s="1"/>
      <c r="U619" s="1"/>
      <c r="V619" s="1"/>
      <c r="W619" s="1"/>
      <c r="X619" s="1"/>
      <c r="Y619" s="1"/>
      <c r="Z619" s="1"/>
      <c r="AA619" s="1"/>
    </row>
    <row r="620" spans="1:27">
      <c r="A620" s="1"/>
      <c r="B620" s="43">
        <f t="shared" si="24"/>
        <v>275</v>
      </c>
      <c r="C620" s="43" t="e">
        <f t="shared" si="23"/>
        <v>#VALUE!</v>
      </c>
      <c r="D620" s="43"/>
      <c r="E620" s="43"/>
      <c r="F620" s="43"/>
      <c r="G620" s="1"/>
      <c r="H620" s="1"/>
      <c r="I620" s="1"/>
      <c r="J620" s="1"/>
      <c r="K620" s="1"/>
      <c r="L620" s="1"/>
      <c r="M620" s="1"/>
      <c r="N620" s="1"/>
      <c r="O620" s="1"/>
      <c r="P620" s="1"/>
      <c r="Q620" s="1"/>
      <c r="R620" s="1"/>
      <c r="S620" s="1"/>
      <c r="T620" s="1"/>
      <c r="U620" s="1"/>
      <c r="V620" s="1"/>
      <c r="W620" s="1"/>
      <c r="X620" s="1"/>
      <c r="Y620" s="1"/>
      <c r="Z620" s="1"/>
      <c r="AA620" s="1"/>
    </row>
    <row r="621" spans="1:27">
      <c r="A621" s="1"/>
      <c r="B621" s="43">
        <f t="shared" si="24"/>
        <v>277</v>
      </c>
      <c r="C621" s="43" t="str">
        <f t="shared" si="23"/>
        <v>î</v>
      </c>
      <c r="D621" s="43"/>
      <c r="E621" s="43"/>
      <c r="F621" s="43"/>
      <c r="G621" s="1"/>
      <c r="H621" s="1"/>
      <c r="I621" s="1"/>
      <c r="J621" s="1"/>
      <c r="K621" s="1"/>
      <c r="L621" s="1"/>
      <c r="M621" s="1"/>
      <c r="N621" s="1"/>
      <c r="O621" s="1"/>
      <c r="P621" s="1"/>
      <c r="Q621" s="1"/>
      <c r="R621" s="1"/>
      <c r="S621" s="1"/>
      <c r="T621" s="1"/>
      <c r="U621" s="1"/>
      <c r="V621" s="1"/>
      <c r="W621" s="1"/>
      <c r="X621" s="1"/>
      <c r="Y621" s="1"/>
      <c r="Z621" s="1"/>
      <c r="AA621" s="1"/>
    </row>
    <row r="622" spans="1:27">
      <c r="A622" s="1"/>
      <c r="B622" s="43">
        <f t="shared" si="24"/>
        <v>279</v>
      </c>
      <c r="C622" s="43" t="str">
        <f t="shared" si="23"/>
        <v>º</v>
      </c>
      <c r="D622" s="43"/>
      <c r="E622" s="43"/>
      <c r="F622" s="43"/>
      <c r="G622" s="1"/>
      <c r="H622" s="1"/>
      <c r="I622" s="1"/>
      <c r="J622" s="1"/>
      <c r="K622" s="1"/>
      <c r="L622" s="1"/>
      <c r="M622" s="1"/>
      <c r="N622" s="1"/>
      <c r="O622" s="1"/>
      <c r="P622" s="1"/>
      <c r="Q622" s="1"/>
      <c r="R622" s="1"/>
      <c r="S622" s="1"/>
      <c r="T622" s="1"/>
      <c r="U622" s="1"/>
      <c r="V622" s="1"/>
      <c r="W622" s="1"/>
      <c r="X622" s="1"/>
      <c r="Y622" s="1"/>
      <c r="Z622" s="1"/>
      <c r="AA622" s="1"/>
    </row>
    <row r="623" spans="1:27">
      <c r="A623" s="1"/>
      <c r="B623" s="43">
        <f t="shared" si="24"/>
        <v>281</v>
      </c>
      <c r="C623" s="43" t="e">
        <f t="shared" si="23"/>
        <v>#VALUE!</v>
      </c>
      <c r="D623" s="43"/>
      <c r="E623" s="43"/>
      <c r="F623" s="43"/>
      <c r="G623" s="1"/>
      <c r="H623" s="1"/>
      <c r="I623" s="1"/>
      <c r="J623" s="1"/>
      <c r="K623" s="1"/>
      <c r="L623" s="1"/>
      <c r="M623" s="1"/>
      <c r="N623" s="1"/>
      <c r="O623" s="1"/>
      <c r="P623" s="1"/>
      <c r="Q623" s="1"/>
      <c r="R623" s="1"/>
      <c r="S623" s="1"/>
      <c r="T623" s="1"/>
      <c r="U623" s="1"/>
      <c r="V623" s="1"/>
      <c r="W623" s="1"/>
      <c r="X623" s="1"/>
      <c r="Y623" s="1"/>
      <c r="Z623" s="1"/>
      <c r="AA623" s="1"/>
    </row>
    <row r="624" spans="1:27">
      <c r="A624" s="1"/>
      <c r="B624" s="43">
        <f t="shared" si="24"/>
        <v>283</v>
      </c>
      <c r="C624" s="43" t="e">
        <f t="shared" si="23"/>
        <v>#VALUE!</v>
      </c>
      <c r="D624" s="43"/>
      <c r="E624" s="43"/>
      <c r="F624" s="43"/>
      <c r="G624" s="1"/>
      <c r="H624" s="1"/>
      <c r="I624" s="1"/>
      <c r="J624" s="1"/>
      <c r="K624" s="1"/>
      <c r="L624" s="1"/>
      <c r="M624" s="1"/>
      <c r="N624" s="1"/>
      <c r="O624" s="1"/>
      <c r="P624" s="1"/>
      <c r="Q624" s="1"/>
      <c r="R624" s="1"/>
      <c r="S624" s="1"/>
      <c r="T624" s="1"/>
      <c r="U624" s="1"/>
      <c r="V624" s="1"/>
      <c r="W624" s="1"/>
      <c r="X624" s="1"/>
      <c r="Y624" s="1"/>
      <c r="Z624" s="1"/>
      <c r="AA624" s="1"/>
    </row>
    <row r="625" spans="1:27">
      <c r="A625" s="1"/>
      <c r="B625" s="43">
        <f t="shared" si="24"/>
        <v>285</v>
      </c>
      <c r="C625" s="43" t="e">
        <f t="shared" si="23"/>
        <v>#VALUE!</v>
      </c>
      <c r="D625" s="43"/>
      <c r="E625" s="43"/>
      <c r="F625" s="43"/>
      <c r="G625" s="1"/>
      <c r="H625" s="1"/>
      <c r="I625" s="1"/>
      <c r="J625" s="1"/>
      <c r="K625" s="1"/>
      <c r="L625" s="1"/>
      <c r="M625" s="1"/>
      <c r="N625" s="1"/>
      <c r="O625" s="1"/>
      <c r="P625" s="1"/>
      <c r="Q625" s="1"/>
      <c r="R625" s="1"/>
      <c r="S625" s="1"/>
      <c r="T625" s="1"/>
      <c r="U625" s="1"/>
      <c r="V625" s="1"/>
      <c r="W625" s="1"/>
      <c r="X625" s="1"/>
      <c r="Y625" s="1"/>
      <c r="Z625" s="1"/>
      <c r="AA625" s="1"/>
    </row>
    <row r="626" spans="1:27">
      <c r="A626" s="1"/>
      <c r="B626" s="43">
        <f t="shared" si="24"/>
        <v>287</v>
      </c>
      <c r="C626" s="43" t="e">
        <f t="shared" si="23"/>
        <v>#VALUE!</v>
      </c>
      <c r="D626" s="43"/>
      <c r="E626" s="43"/>
      <c r="F626" s="43"/>
      <c r="G626" s="1"/>
      <c r="H626" s="1"/>
      <c r="I626" s="1"/>
      <c r="J626" s="1"/>
      <c r="K626" s="1"/>
      <c r="L626" s="1"/>
      <c r="M626" s="1"/>
      <c r="N626" s="1"/>
      <c r="O626" s="1"/>
      <c r="P626" s="1"/>
      <c r="Q626" s="1"/>
      <c r="R626" s="1"/>
      <c r="S626" s="1"/>
      <c r="T626" s="1"/>
      <c r="U626" s="1"/>
      <c r="V626" s="1"/>
      <c r="W626" s="1"/>
      <c r="X626" s="1"/>
      <c r="Y626" s="1"/>
      <c r="Z626" s="1"/>
      <c r="AA626" s="1"/>
    </row>
    <row r="627" spans="1:27">
      <c r="A627" s="1"/>
      <c r="B627" s="43">
        <f t="shared" si="24"/>
        <v>289</v>
      </c>
      <c r="C627" s="43" t="e">
        <f t="shared" si="23"/>
        <v>#VALUE!</v>
      </c>
      <c r="D627" s="43"/>
      <c r="E627" s="43"/>
      <c r="F627" s="43"/>
      <c r="G627" s="1"/>
      <c r="H627" s="1"/>
      <c r="I627" s="1"/>
      <c r="J627" s="1"/>
      <c r="K627" s="1"/>
      <c r="L627" s="1"/>
      <c r="M627" s="1"/>
      <c r="N627" s="1"/>
      <c r="O627" s="1"/>
      <c r="P627" s="1"/>
      <c r="Q627" s="1"/>
      <c r="R627" s="1"/>
      <c r="S627" s="1"/>
      <c r="T627" s="1"/>
      <c r="U627" s="1"/>
      <c r="V627" s="1"/>
      <c r="W627" s="1"/>
      <c r="X627" s="1"/>
      <c r="Y627" s="1"/>
      <c r="Z627" s="1"/>
      <c r="AA627" s="1"/>
    </row>
    <row r="628" spans="1:27">
      <c r="A628" s="1"/>
      <c r="B628" s="43">
        <f t="shared" si="24"/>
        <v>291</v>
      </c>
      <c r="C628" s="43" t="e">
        <f t="shared" ref="C628:C691" si="25">CHAR(HEX2DEC(MID($H$1,B628,2)))</f>
        <v>#VALUE!</v>
      </c>
      <c r="D628" s="43"/>
      <c r="E628" s="43"/>
      <c r="F628" s="43"/>
      <c r="G628" s="1"/>
      <c r="H628" s="1"/>
      <c r="I628" s="1"/>
      <c r="J628" s="1"/>
      <c r="K628" s="1"/>
      <c r="L628" s="1"/>
      <c r="M628" s="1"/>
      <c r="N628" s="1"/>
      <c r="O628" s="1"/>
      <c r="P628" s="1"/>
      <c r="Q628" s="1"/>
      <c r="R628" s="1"/>
      <c r="S628" s="1"/>
      <c r="T628" s="1"/>
      <c r="U628" s="1"/>
      <c r="V628" s="1"/>
      <c r="W628" s="1"/>
      <c r="X628" s="1"/>
      <c r="Y628" s="1"/>
      <c r="Z628" s="1"/>
      <c r="AA628" s="1"/>
    </row>
    <row r="629" spans="1:27">
      <c r="A629" s="1"/>
      <c r="B629" s="43">
        <f t="shared" si="24"/>
        <v>293</v>
      </c>
      <c r="C629" s="43" t="e">
        <f t="shared" si="25"/>
        <v>#VALUE!</v>
      </c>
      <c r="D629" s="43"/>
      <c r="E629" s="43"/>
      <c r="F629" s="43"/>
      <c r="G629" s="1"/>
      <c r="H629" s="1"/>
      <c r="I629" s="1"/>
      <c r="J629" s="1"/>
      <c r="K629" s="1"/>
      <c r="L629" s="1"/>
      <c r="M629" s="1"/>
      <c r="N629" s="1"/>
      <c r="O629" s="1"/>
      <c r="P629" s="1"/>
      <c r="Q629" s="1"/>
      <c r="R629" s="1"/>
      <c r="S629" s="1"/>
      <c r="T629" s="1"/>
      <c r="U629" s="1"/>
      <c r="V629" s="1"/>
      <c r="W629" s="1"/>
      <c r="X629" s="1"/>
      <c r="Y629" s="1"/>
      <c r="Z629" s="1"/>
      <c r="AA629" s="1"/>
    </row>
    <row r="630" spans="1:27">
      <c r="A630" s="1"/>
      <c r="B630" s="43">
        <f t="shared" ref="B630:B693" si="26">B629+2</f>
        <v>295</v>
      </c>
      <c r="C630" s="43" t="e">
        <f t="shared" si="25"/>
        <v>#VALUE!</v>
      </c>
      <c r="D630" s="43"/>
      <c r="E630" s="43"/>
      <c r="F630" s="43"/>
      <c r="G630" s="1"/>
      <c r="H630" s="1"/>
      <c r="I630" s="1"/>
      <c r="J630" s="1"/>
      <c r="K630" s="1"/>
      <c r="L630" s="1"/>
      <c r="M630" s="1"/>
      <c r="N630" s="1"/>
      <c r="O630" s="1"/>
      <c r="P630" s="1"/>
      <c r="Q630" s="1"/>
      <c r="R630" s="1"/>
      <c r="S630" s="1"/>
      <c r="T630" s="1"/>
      <c r="U630" s="1"/>
      <c r="V630" s="1"/>
      <c r="W630" s="1"/>
      <c r="X630" s="1"/>
      <c r="Y630" s="1"/>
      <c r="Z630" s="1"/>
      <c r="AA630" s="1"/>
    </row>
    <row r="631" spans="1:27">
      <c r="A631" s="1"/>
      <c r="B631" s="43">
        <f t="shared" si="26"/>
        <v>297</v>
      </c>
      <c r="C631" s="43" t="e">
        <f t="shared" si="25"/>
        <v>#VALUE!</v>
      </c>
      <c r="D631" s="43"/>
      <c r="E631" s="43"/>
      <c r="F631" s="43"/>
      <c r="G631" s="1"/>
      <c r="H631" s="1"/>
      <c r="I631" s="1"/>
      <c r="J631" s="1"/>
      <c r="K631" s="1"/>
      <c r="L631" s="1"/>
      <c r="M631" s="1"/>
      <c r="N631" s="1"/>
      <c r="O631" s="1"/>
      <c r="P631" s="1"/>
      <c r="Q631" s="1"/>
      <c r="R631" s="1"/>
      <c r="S631" s="1"/>
      <c r="T631" s="1"/>
      <c r="U631" s="1"/>
      <c r="V631" s="1"/>
      <c r="W631" s="1"/>
      <c r="X631" s="1"/>
      <c r="Y631" s="1"/>
      <c r="Z631" s="1"/>
      <c r="AA631" s="1"/>
    </row>
    <row r="632" spans="1:27">
      <c r="A632" s="1"/>
      <c r="B632" s="43">
        <f t="shared" si="26"/>
        <v>299</v>
      </c>
      <c r="C632" s="43" t="e">
        <f t="shared" si="25"/>
        <v>#VALUE!</v>
      </c>
      <c r="D632" s="43"/>
      <c r="E632" s="43"/>
      <c r="F632" s="43"/>
      <c r="G632" s="1"/>
      <c r="H632" s="1"/>
      <c r="I632" s="1"/>
      <c r="J632" s="1"/>
      <c r="K632" s="1"/>
      <c r="L632" s="1"/>
      <c r="M632" s="1"/>
      <c r="N632" s="1"/>
      <c r="O632" s="1"/>
      <c r="P632" s="1"/>
      <c r="Q632" s="1"/>
      <c r="R632" s="1"/>
      <c r="S632" s="1"/>
      <c r="T632" s="1"/>
      <c r="U632" s="1"/>
      <c r="V632" s="1"/>
      <c r="W632" s="1"/>
      <c r="X632" s="1"/>
      <c r="Y632" s="1"/>
      <c r="Z632" s="1"/>
      <c r="AA632" s="1"/>
    </row>
    <row r="633" spans="1:27">
      <c r="A633" s="1"/>
      <c r="B633" s="43">
        <f t="shared" si="26"/>
        <v>301</v>
      </c>
      <c r="C633" s="43" t="e">
        <f t="shared" si="25"/>
        <v>#VALUE!</v>
      </c>
      <c r="D633" s="43"/>
      <c r="E633" s="43"/>
      <c r="F633" s="43"/>
      <c r="G633" s="1"/>
      <c r="H633" s="1"/>
      <c r="I633" s="1"/>
      <c r="J633" s="1"/>
      <c r="K633" s="1"/>
      <c r="L633" s="1"/>
      <c r="M633" s="1"/>
      <c r="N633" s="1"/>
      <c r="O633" s="1"/>
      <c r="P633" s="1"/>
      <c r="Q633" s="1"/>
      <c r="R633" s="1"/>
      <c r="S633" s="1"/>
      <c r="T633" s="1"/>
      <c r="U633" s="1"/>
      <c r="V633" s="1"/>
      <c r="W633" s="1"/>
      <c r="X633" s="1"/>
      <c r="Y633" s="1"/>
      <c r="Z633" s="1"/>
      <c r="AA633" s="1"/>
    </row>
    <row r="634" spans="1:27">
      <c r="A634" s="1"/>
      <c r="B634" s="43">
        <f t="shared" si="26"/>
        <v>303</v>
      </c>
      <c r="C634" s="43" t="e">
        <f t="shared" si="25"/>
        <v>#VALUE!</v>
      </c>
      <c r="D634" s="43"/>
      <c r="E634" s="43"/>
      <c r="F634" s="43"/>
      <c r="G634" s="1"/>
      <c r="H634" s="1"/>
      <c r="I634" s="1"/>
      <c r="J634" s="1"/>
      <c r="K634" s="1"/>
      <c r="L634" s="1"/>
      <c r="M634" s="1"/>
      <c r="N634" s="1"/>
      <c r="O634" s="1"/>
      <c r="P634" s="1"/>
      <c r="Q634" s="1"/>
      <c r="R634" s="1"/>
      <c r="S634" s="1"/>
      <c r="T634" s="1"/>
      <c r="U634" s="1"/>
      <c r="V634" s="1"/>
      <c r="W634" s="1"/>
      <c r="X634" s="1"/>
      <c r="Y634" s="1"/>
      <c r="Z634" s="1"/>
      <c r="AA634" s="1"/>
    </row>
    <row r="635" spans="1:27">
      <c r="A635" s="1"/>
      <c r="B635" s="43">
        <f t="shared" si="26"/>
        <v>305</v>
      </c>
      <c r="C635" s="43" t="e">
        <f t="shared" si="25"/>
        <v>#VALUE!</v>
      </c>
      <c r="D635" s="43"/>
      <c r="E635" s="43"/>
      <c r="F635" s="43"/>
      <c r="G635" s="1"/>
      <c r="H635" s="1"/>
      <c r="I635" s="1"/>
      <c r="J635" s="1"/>
      <c r="K635" s="1"/>
      <c r="L635" s="1"/>
      <c r="M635" s="1"/>
      <c r="N635" s="1"/>
      <c r="O635" s="1"/>
      <c r="P635" s="1"/>
      <c r="Q635" s="1"/>
      <c r="R635" s="1"/>
      <c r="S635" s="1"/>
      <c r="T635" s="1"/>
      <c r="U635" s="1"/>
      <c r="V635" s="1"/>
      <c r="W635" s="1"/>
      <c r="X635" s="1"/>
      <c r="Y635" s="1"/>
      <c r="Z635" s="1"/>
      <c r="AA635" s="1"/>
    </row>
    <row r="636" spans="1:27">
      <c r="A636" s="1"/>
      <c r="B636" s="43">
        <f t="shared" si="26"/>
        <v>307</v>
      </c>
      <c r="C636" s="43" t="e">
        <f t="shared" si="25"/>
        <v>#VALUE!</v>
      </c>
      <c r="D636" s="43"/>
      <c r="E636" s="43"/>
      <c r="F636" s="43"/>
      <c r="G636" s="1"/>
      <c r="H636" s="1"/>
      <c r="I636" s="1"/>
      <c r="J636" s="1"/>
      <c r="K636" s="1"/>
      <c r="L636" s="1"/>
      <c r="M636" s="1"/>
      <c r="N636" s="1"/>
      <c r="O636" s="1"/>
      <c r="P636" s="1"/>
      <c r="Q636" s="1"/>
      <c r="R636" s="1"/>
      <c r="S636" s="1"/>
      <c r="T636" s="1"/>
      <c r="U636" s="1"/>
      <c r="V636" s="1"/>
      <c r="W636" s="1"/>
      <c r="X636" s="1"/>
      <c r="Y636" s="1"/>
      <c r="Z636" s="1"/>
      <c r="AA636" s="1"/>
    </row>
    <row r="637" spans="1:27">
      <c r="A637" s="1"/>
      <c r="B637" s="43">
        <f t="shared" si="26"/>
        <v>309</v>
      </c>
      <c r="C637" s="43" t="e">
        <f t="shared" si="25"/>
        <v>#VALUE!</v>
      </c>
      <c r="D637" s="43"/>
      <c r="E637" s="43"/>
      <c r="F637" s="43"/>
      <c r="G637" s="1"/>
      <c r="H637" s="1"/>
      <c r="I637" s="1"/>
      <c r="J637" s="1"/>
      <c r="K637" s="1"/>
      <c r="L637" s="1"/>
      <c r="M637" s="1"/>
      <c r="N637" s="1"/>
      <c r="O637" s="1"/>
      <c r="P637" s="1"/>
      <c r="Q637" s="1"/>
      <c r="R637" s="1"/>
      <c r="S637" s="1"/>
      <c r="T637" s="1"/>
      <c r="U637" s="1"/>
      <c r="V637" s="1"/>
      <c r="W637" s="1"/>
      <c r="X637" s="1"/>
      <c r="Y637" s="1"/>
      <c r="Z637" s="1"/>
      <c r="AA637" s="1"/>
    </row>
    <row r="638" spans="1:27">
      <c r="A638" s="1"/>
      <c r="B638" s="43">
        <f t="shared" si="26"/>
        <v>311</v>
      </c>
      <c r="C638" s="43" t="e">
        <f t="shared" si="25"/>
        <v>#VALUE!</v>
      </c>
      <c r="D638" s="43"/>
      <c r="E638" s="43"/>
      <c r="F638" s="43"/>
      <c r="G638" s="1"/>
      <c r="H638" s="1"/>
      <c r="I638" s="1"/>
      <c r="J638" s="1"/>
      <c r="K638" s="1"/>
      <c r="L638" s="1"/>
      <c r="M638" s="1"/>
      <c r="N638" s="1"/>
      <c r="O638" s="1"/>
      <c r="P638" s="1"/>
      <c r="Q638" s="1"/>
      <c r="R638" s="1"/>
      <c r="S638" s="1"/>
      <c r="T638" s="1"/>
      <c r="U638" s="1"/>
      <c r="V638" s="1"/>
      <c r="W638" s="1"/>
      <c r="X638" s="1"/>
      <c r="Y638" s="1"/>
      <c r="Z638" s="1"/>
      <c r="AA638" s="1"/>
    </row>
    <row r="639" spans="1:27">
      <c r="A639" s="1"/>
      <c r="B639" s="43">
        <f t="shared" si="26"/>
        <v>313</v>
      </c>
      <c r="C639" s="43" t="e">
        <f t="shared" si="25"/>
        <v>#VALUE!</v>
      </c>
      <c r="D639" s="43"/>
      <c r="E639" s="43"/>
      <c r="F639" s="43"/>
      <c r="G639" s="1"/>
      <c r="H639" s="1"/>
      <c r="I639" s="1"/>
      <c r="J639" s="1"/>
      <c r="K639" s="1"/>
      <c r="L639" s="1"/>
      <c r="M639" s="1"/>
      <c r="N639" s="1"/>
      <c r="O639" s="1"/>
      <c r="P639" s="1"/>
      <c r="Q639" s="1"/>
      <c r="R639" s="1"/>
      <c r="S639" s="1"/>
      <c r="T639" s="1"/>
      <c r="U639" s="1"/>
      <c r="V639" s="1"/>
      <c r="W639" s="1"/>
      <c r="X639" s="1"/>
      <c r="Y639" s="1"/>
      <c r="Z639" s="1"/>
      <c r="AA639" s="1"/>
    </row>
    <row r="640" spans="1:27">
      <c r="A640" s="1"/>
      <c r="B640" s="43">
        <f t="shared" si="26"/>
        <v>315</v>
      </c>
      <c r="C640" s="43" t="e">
        <f t="shared" si="25"/>
        <v>#VALUE!</v>
      </c>
      <c r="D640" s="43"/>
      <c r="E640" s="43"/>
      <c r="F640" s="43"/>
      <c r="G640" s="1"/>
      <c r="H640" s="1"/>
      <c r="I640" s="1"/>
      <c r="J640" s="1"/>
      <c r="K640" s="1"/>
      <c r="L640" s="1"/>
      <c r="M640" s="1"/>
      <c r="N640" s="1"/>
      <c r="O640" s="1"/>
      <c r="P640" s="1"/>
      <c r="Q640" s="1"/>
      <c r="R640" s="1"/>
      <c r="S640" s="1"/>
      <c r="T640" s="1"/>
      <c r="U640" s="1"/>
      <c r="V640" s="1"/>
      <c r="W640" s="1"/>
      <c r="X640" s="1"/>
      <c r="Y640" s="1"/>
      <c r="Z640" s="1"/>
      <c r="AA640" s="1"/>
    </row>
    <row r="641" spans="1:27">
      <c r="A641" s="1"/>
      <c r="B641" s="43">
        <f t="shared" si="26"/>
        <v>317</v>
      </c>
      <c r="C641" s="43" t="e">
        <f t="shared" si="25"/>
        <v>#VALUE!</v>
      </c>
      <c r="D641" s="43"/>
      <c r="E641" s="43"/>
      <c r="F641" s="43"/>
      <c r="G641" s="1"/>
      <c r="H641" s="1"/>
      <c r="I641" s="1"/>
      <c r="J641" s="1"/>
      <c r="K641" s="1"/>
      <c r="L641" s="1"/>
      <c r="M641" s="1"/>
      <c r="N641" s="1"/>
      <c r="O641" s="1"/>
      <c r="P641" s="1"/>
      <c r="Q641" s="1"/>
      <c r="R641" s="1"/>
      <c r="S641" s="1"/>
      <c r="T641" s="1"/>
      <c r="U641" s="1"/>
      <c r="V641" s="1"/>
      <c r="W641" s="1"/>
      <c r="X641" s="1"/>
      <c r="Y641" s="1"/>
      <c r="Z641" s="1"/>
      <c r="AA641" s="1"/>
    </row>
    <row r="642" spans="1:27">
      <c r="A642" s="1"/>
      <c r="B642" s="43">
        <f t="shared" si="26"/>
        <v>319</v>
      </c>
      <c r="C642" s="43" t="e">
        <f t="shared" si="25"/>
        <v>#VALUE!</v>
      </c>
      <c r="D642" s="43"/>
      <c r="E642" s="43"/>
      <c r="F642" s="43"/>
      <c r="G642" s="1"/>
      <c r="H642" s="1"/>
      <c r="I642" s="1"/>
      <c r="J642" s="1"/>
      <c r="K642" s="1"/>
      <c r="L642" s="1"/>
      <c r="M642" s="1"/>
      <c r="N642" s="1"/>
      <c r="O642" s="1"/>
      <c r="P642" s="1"/>
      <c r="Q642" s="1"/>
      <c r="R642" s="1"/>
      <c r="S642" s="1"/>
      <c r="T642" s="1"/>
      <c r="U642" s="1"/>
      <c r="V642" s="1"/>
      <c r="W642" s="1"/>
      <c r="X642" s="1"/>
      <c r="Y642" s="1"/>
      <c r="Z642" s="1"/>
      <c r="AA642" s="1"/>
    </row>
    <row r="643" spans="1:27">
      <c r="A643" s="1"/>
      <c r="B643" s="43">
        <f t="shared" si="26"/>
        <v>321</v>
      </c>
      <c r="C643" s="43" t="e">
        <f t="shared" si="25"/>
        <v>#VALUE!</v>
      </c>
      <c r="D643" s="43"/>
      <c r="E643" s="43"/>
      <c r="F643" s="43"/>
      <c r="G643" s="1"/>
      <c r="H643" s="1"/>
      <c r="I643" s="1"/>
      <c r="J643" s="1"/>
      <c r="K643" s="1"/>
      <c r="L643" s="1"/>
      <c r="M643" s="1"/>
      <c r="N643" s="1"/>
      <c r="O643" s="1"/>
      <c r="P643" s="1"/>
      <c r="Q643" s="1"/>
      <c r="R643" s="1"/>
      <c r="S643" s="1"/>
      <c r="T643" s="1"/>
      <c r="U643" s="1"/>
      <c r="V643" s="1"/>
      <c r="W643" s="1"/>
      <c r="X643" s="1"/>
      <c r="Y643" s="1"/>
      <c r="Z643" s="1"/>
      <c r="AA643" s="1"/>
    </row>
    <row r="644" spans="1:27">
      <c r="A644" s="1"/>
      <c r="B644" s="43">
        <f t="shared" si="26"/>
        <v>323</v>
      </c>
      <c r="C644" s="43" t="e">
        <f t="shared" si="25"/>
        <v>#VALUE!</v>
      </c>
      <c r="D644" s="43"/>
      <c r="E644" s="43"/>
      <c r="F644" s="43"/>
      <c r="G644" s="1"/>
      <c r="H644" s="1"/>
      <c r="I644" s="1"/>
      <c r="J644" s="1"/>
      <c r="K644" s="1"/>
      <c r="L644" s="1"/>
      <c r="M644" s="1"/>
      <c r="N644" s="1"/>
      <c r="O644" s="1"/>
      <c r="P644" s="1"/>
      <c r="Q644" s="1"/>
      <c r="R644" s="1"/>
      <c r="S644" s="1"/>
      <c r="T644" s="1"/>
      <c r="U644" s="1"/>
      <c r="V644" s="1"/>
      <c r="W644" s="1"/>
      <c r="X644" s="1"/>
      <c r="Y644" s="1"/>
      <c r="Z644" s="1"/>
      <c r="AA644" s="1"/>
    </row>
    <row r="645" spans="1:27">
      <c r="A645" s="1"/>
      <c r="B645" s="43">
        <f t="shared" si="26"/>
        <v>325</v>
      </c>
      <c r="C645" s="43" t="e">
        <f t="shared" si="25"/>
        <v>#VALUE!</v>
      </c>
      <c r="D645" s="43"/>
      <c r="E645" s="43"/>
      <c r="F645" s="43"/>
      <c r="G645" s="1"/>
      <c r="H645" s="1"/>
      <c r="I645" s="1"/>
      <c r="J645" s="1"/>
      <c r="K645" s="1"/>
      <c r="L645" s="1"/>
      <c r="M645" s="1"/>
      <c r="N645" s="1"/>
      <c r="O645" s="1"/>
      <c r="P645" s="1"/>
      <c r="Q645" s="1"/>
      <c r="R645" s="1"/>
      <c r="S645" s="1"/>
      <c r="T645" s="1"/>
      <c r="U645" s="1"/>
      <c r="V645" s="1"/>
      <c r="W645" s="1"/>
      <c r="X645" s="1"/>
      <c r="Y645" s="1"/>
      <c r="Z645" s="1"/>
      <c r="AA645" s="1"/>
    </row>
    <row r="646" spans="1:27">
      <c r="A646" s="1"/>
      <c r="B646" s="43">
        <f t="shared" si="26"/>
        <v>327</v>
      </c>
      <c r="C646" s="43" t="e">
        <f t="shared" si="25"/>
        <v>#VALUE!</v>
      </c>
      <c r="D646" s="43"/>
      <c r="E646" s="43"/>
      <c r="F646" s="43"/>
      <c r="G646" s="1"/>
      <c r="H646" s="1"/>
      <c r="I646" s="1"/>
      <c r="J646" s="1"/>
      <c r="K646" s="1"/>
      <c r="L646" s="1"/>
      <c r="M646" s="1"/>
      <c r="N646" s="1"/>
      <c r="O646" s="1"/>
      <c r="P646" s="1"/>
      <c r="Q646" s="1"/>
      <c r="R646" s="1"/>
      <c r="S646" s="1"/>
      <c r="T646" s="1"/>
      <c r="U646" s="1"/>
      <c r="V646" s="1"/>
      <c r="W646" s="1"/>
      <c r="X646" s="1"/>
      <c r="Y646" s="1"/>
      <c r="Z646" s="1"/>
      <c r="AA646" s="1"/>
    </row>
    <row r="647" spans="1:27">
      <c r="A647" s="1"/>
      <c r="B647" s="43">
        <f t="shared" si="26"/>
        <v>329</v>
      </c>
      <c r="C647" s="43" t="e">
        <f t="shared" si="25"/>
        <v>#VALUE!</v>
      </c>
      <c r="D647" s="43"/>
      <c r="E647" s="43"/>
      <c r="F647" s="43"/>
      <c r="G647" s="1"/>
      <c r="H647" s="1"/>
      <c r="I647" s="1"/>
      <c r="J647" s="1"/>
      <c r="K647" s="1"/>
      <c r="L647" s="1"/>
      <c r="M647" s="1"/>
      <c r="N647" s="1"/>
      <c r="O647" s="1"/>
      <c r="P647" s="1"/>
      <c r="Q647" s="1"/>
      <c r="R647" s="1"/>
      <c r="S647" s="1"/>
      <c r="T647" s="1"/>
      <c r="U647" s="1"/>
      <c r="V647" s="1"/>
      <c r="W647" s="1"/>
      <c r="X647" s="1"/>
      <c r="Y647" s="1"/>
      <c r="Z647" s="1"/>
      <c r="AA647" s="1"/>
    </row>
    <row r="648" spans="1:27">
      <c r="A648" s="1"/>
      <c r="B648" s="43">
        <f t="shared" si="26"/>
        <v>331</v>
      </c>
      <c r="C648" s="43" t="e">
        <f t="shared" si="25"/>
        <v>#VALUE!</v>
      </c>
      <c r="D648" s="43"/>
      <c r="E648" s="43"/>
      <c r="F648" s="43"/>
      <c r="G648" s="1"/>
      <c r="H648" s="1"/>
      <c r="I648" s="1"/>
      <c r="J648" s="1"/>
      <c r="K648" s="1"/>
      <c r="L648" s="1"/>
      <c r="M648" s="1"/>
      <c r="N648" s="1"/>
      <c r="O648" s="1"/>
      <c r="P648" s="1"/>
      <c r="Q648" s="1"/>
      <c r="R648" s="1"/>
      <c r="S648" s="1"/>
      <c r="T648" s="1"/>
      <c r="U648" s="1"/>
      <c r="V648" s="1"/>
      <c r="W648" s="1"/>
      <c r="X648" s="1"/>
      <c r="Y648" s="1"/>
      <c r="Z648" s="1"/>
      <c r="AA648" s="1"/>
    </row>
    <row r="649" spans="1:27">
      <c r="A649" s="1"/>
      <c r="B649" s="43">
        <f t="shared" si="26"/>
        <v>333</v>
      </c>
      <c r="C649" s="43" t="e">
        <f t="shared" si="25"/>
        <v>#VALUE!</v>
      </c>
      <c r="D649" s="43"/>
      <c r="E649" s="43"/>
      <c r="F649" s="43"/>
      <c r="G649" s="1"/>
      <c r="H649" s="1"/>
      <c r="I649" s="1"/>
      <c r="J649" s="1"/>
      <c r="K649" s="1"/>
      <c r="L649" s="1"/>
      <c r="M649" s="1"/>
      <c r="N649" s="1"/>
      <c r="O649" s="1"/>
      <c r="P649" s="1"/>
      <c r="Q649" s="1"/>
      <c r="R649" s="1"/>
      <c r="S649" s="1"/>
      <c r="T649" s="1"/>
      <c r="U649" s="1"/>
      <c r="V649" s="1"/>
      <c r="W649" s="1"/>
      <c r="X649" s="1"/>
      <c r="Y649" s="1"/>
      <c r="Z649" s="1"/>
      <c r="AA649" s="1"/>
    </row>
    <row r="650" spans="1:27">
      <c r="A650" s="1"/>
      <c r="B650" s="43">
        <f t="shared" si="26"/>
        <v>335</v>
      </c>
      <c r="C650" s="43" t="e">
        <f t="shared" si="25"/>
        <v>#VALUE!</v>
      </c>
      <c r="D650" s="43"/>
      <c r="E650" s="43"/>
      <c r="F650" s="43"/>
      <c r="G650" s="1"/>
      <c r="H650" s="1"/>
      <c r="I650" s="1"/>
      <c r="J650" s="1"/>
      <c r="K650" s="1"/>
      <c r="L650" s="1"/>
      <c r="M650" s="1"/>
      <c r="N650" s="1"/>
      <c r="O650" s="1"/>
      <c r="P650" s="1"/>
      <c r="Q650" s="1"/>
      <c r="R650" s="1"/>
      <c r="S650" s="1"/>
      <c r="T650" s="1"/>
      <c r="U650" s="1"/>
      <c r="V650" s="1"/>
      <c r="W650" s="1"/>
      <c r="X650" s="1"/>
      <c r="Y650" s="1"/>
      <c r="Z650" s="1"/>
      <c r="AA650" s="1"/>
    </row>
    <row r="651" spans="1:27">
      <c r="A651" s="1"/>
      <c r="B651" s="43">
        <f t="shared" si="26"/>
        <v>337</v>
      </c>
      <c r="C651" s="43" t="e">
        <f t="shared" si="25"/>
        <v>#VALUE!</v>
      </c>
      <c r="D651" s="43"/>
      <c r="E651" s="43"/>
      <c r="F651" s="43"/>
      <c r="G651" s="1"/>
      <c r="H651" s="1"/>
      <c r="I651" s="1"/>
      <c r="J651" s="1"/>
      <c r="K651" s="1"/>
      <c r="L651" s="1"/>
      <c r="M651" s="1"/>
      <c r="N651" s="1"/>
      <c r="O651" s="1"/>
      <c r="P651" s="1"/>
      <c r="Q651" s="1"/>
      <c r="R651" s="1"/>
      <c r="S651" s="1"/>
      <c r="T651" s="1"/>
      <c r="U651" s="1"/>
      <c r="V651" s="1"/>
      <c r="W651" s="1"/>
      <c r="X651" s="1"/>
      <c r="Y651" s="1"/>
      <c r="Z651" s="1"/>
      <c r="AA651" s="1"/>
    </row>
    <row r="652" spans="1:27">
      <c r="A652" s="1"/>
      <c r="B652" s="43">
        <f t="shared" si="26"/>
        <v>339</v>
      </c>
      <c r="C652" s="43" t="e">
        <f t="shared" si="25"/>
        <v>#VALUE!</v>
      </c>
      <c r="D652" s="43"/>
      <c r="E652" s="43"/>
      <c r="F652" s="43"/>
      <c r="G652" s="1"/>
      <c r="H652" s="1"/>
      <c r="I652" s="1"/>
      <c r="J652" s="1"/>
      <c r="K652" s="1"/>
      <c r="L652" s="1"/>
      <c r="M652" s="1"/>
      <c r="N652" s="1"/>
      <c r="O652" s="1"/>
      <c r="P652" s="1"/>
      <c r="Q652" s="1"/>
      <c r="R652" s="1"/>
      <c r="S652" s="1"/>
      <c r="T652" s="1"/>
      <c r="U652" s="1"/>
      <c r="V652" s="1"/>
      <c r="W652" s="1"/>
      <c r="X652" s="1"/>
      <c r="Y652" s="1"/>
      <c r="Z652" s="1"/>
      <c r="AA652" s="1"/>
    </row>
    <row r="653" spans="1:27">
      <c r="A653" s="1"/>
      <c r="B653" s="43">
        <f t="shared" si="26"/>
        <v>341</v>
      </c>
      <c r="C653" s="43" t="e">
        <f t="shared" si="25"/>
        <v>#VALUE!</v>
      </c>
      <c r="D653" s="43"/>
      <c r="E653" s="43"/>
      <c r="F653" s="43"/>
      <c r="G653" s="1"/>
      <c r="H653" s="1"/>
      <c r="I653" s="1"/>
      <c r="J653" s="1"/>
      <c r="K653" s="1"/>
      <c r="L653" s="1"/>
      <c r="M653" s="1"/>
      <c r="N653" s="1"/>
      <c r="O653" s="1"/>
      <c r="P653" s="1"/>
      <c r="Q653" s="1"/>
      <c r="R653" s="1"/>
      <c r="S653" s="1"/>
      <c r="T653" s="1"/>
      <c r="U653" s="1"/>
      <c r="V653" s="1"/>
      <c r="W653" s="1"/>
      <c r="X653" s="1"/>
      <c r="Y653" s="1"/>
      <c r="Z653" s="1"/>
      <c r="AA653" s="1"/>
    </row>
    <row r="654" spans="1:27">
      <c r="A654" s="1"/>
      <c r="B654" s="43">
        <f t="shared" si="26"/>
        <v>343</v>
      </c>
      <c r="C654" s="43" t="e">
        <f t="shared" si="25"/>
        <v>#VALUE!</v>
      </c>
      <c r="D654" s="43"/>
      <c r="E654" s="43"/>
      <c r="F654" s="43"/>
      <c r="G654" s="1"/>
      <c r="H654" s="1"/>
      <c r="I654" s="1"/>
      <c r="J654" s="1"/>
      <c r="K654" s="1"/>
      <c r="L654" s="1"/>
      <c r="M654" s="1"/>
      <c r="N654" s="1"/>
      <c r="O654" s="1"/>
      <c r="P654" s="1"/>
      <c r="Q654" s="1"/>
      <c r="R654" s="1"/>
      <c r="S654" s="1"/>
      <c r="T654" s="1"/>
      <c r="U654" s="1"/>
      <c r="V654" s="1"/>
      <c r="W654" s="1"/>
      <c r="X654" s="1"/>
      <c r="Y654" s="1"/>
      <c r="Z654" s="1"/>
      <c r="AA654" s="1"/>
    </row>
    <row r="655" spans="1:27">
      <c r="A655" s="1"/>
      <c r="B655" s="43">
        <f t="shared" si="26"/>
        <v>345</v>
      </c>
      <c r="C655" s="43" t="e">
        <f t="shared" si="25"/>
        <v>#VALUE!</v>
      </c>
      <c r="D655" s="43"/>
      <c r="E655" s="43"/>
      <c r="F655" s="43"/>
      <c r="G655" s="1"/>
      <c r="H655" s="1"/>
      <c r="I655" s="1"/>
      <c r="J655" s="1"/>
      <c r="K655" s="1"/>
      <c r="L655" s="1"/>
      <c r="M655" s="1"/>
      <c r="N655" s="1"/>
      <c r="O655" s="1"/>
      <c r="P655" s="1"/>
      <c r="Q655" s="1"/>
      <c r="R655" s="1"/>
      <c r="S655" s="1"/>
      <c r="T655" s="1"/>
      <c r="U655" s="1"/>
      <c r="V655" s="1"/>
      <c r="W655" s="1"/>
      <c r="X655" s="1"/>
      <c r="Y655" s="1"/>
      <c r="Z655" s="1"/>
      <c r="AA655" s="1"/>
    </row>
    <row r="656" spans="1:27">
      <c r="A656" s="1"/>
      <c r="B656" s="43">
        <f t="shared" si="26"/>
        <v>347</v>
      </c>
      <c r="C656" s="43" t="e">
        <f t="shared" si="25"/>
        <v>#VALUE!</v>
      </c>
      <c r="D656" s="43"/>
      <c r="E656" s="43"/>
      <c r="F656" s="43"/>
      <c r="G656" s="1"/>
      <c r="H656" s="1"/>
      <c r="I656" s="1"/>
      <c r="J656" s="1"/>
      <c r="K656" s="1"/>
      <c r="L656" s="1"/>
      <c r="M656" s="1"/>
      <c r="N656" s="1"/>
      <c r="O656" s="1"/>
      <c r="P656" s="1"/>
      <c r="Q656" s="1"/>
      <c r="R656" s="1"/>
      <c r="S656" s="1"/>
      <c r="T656" s="1"/>
      <c r="U656" s="1"/>
      <c r="V656" s="1"/>
      <c r="W656" s="1"/>
      <c r="X656" s="1"/>
      <c r="Y656" s="1"/>
      <c r="Z656" s="1"/>
      <c r="AA656" s="1"/>
    </row>
    <row r="657" spans="1:27">
      <c r="A657" s="1"/>
      <c r="B657" s="43">
        <f t="shared" si="26"/>
        <v>349</v>
      </c>
      <c r="C657" s="43" t="e">
        <f t="shared" si="25"/>
        <v>#VALUE!</v>
      </c>
      <c r="D657" s="43"/>
      <c r="E657" s="43"/>
      <c r="F657" s="43"/>
      <c r="G657" s="1"/>
      <c r="H657" s="1"/>
      <c r="I657" s="1"/>
      <c r="J657" s="1"/>
      <c r="K657" s="1"/>
      <c r="L657" s="1"/>
      <c r="M657" s="1"/>
      <c r="N657" s="1"/>
      <c r="O657" s="1"/>
      <c r="P657" s="1"/>
      <c r="Q657" s="1"/>
      <c r="R657" s="1"/>
      <c r="S657" s="1"/>
      <c r="T657" s="1"/>
      <c r="U657" s="1"/>
      <c r="V657" s="1"/>
      <c r="W657" s="1"/>
      <c r="X657" s="1"/>
      <c r="Y657" s="1"/>
      <c r="Z657" s="1"/>
      <c r="AA657" s="1"/>
    </row>
    <row r="658" spans="1:27">
      <c r="A658" s="1"/>
      <c r="B658" s="43">
        <f t="shared" si="26"/>
        <v>351</v>
      </c>
      <c r="C658" s="43" t="e">
        <f t="shared" si="25"/>
        <v>#VALUE!</v>
      </c>
      <c r="D658" s="43"/>
      <c r="E658" s="43"/>
      <c r="F658" s="43"/>
      <c r="G658" s="1"/>
      <c r="H658" s="1"/>
      <c r="I658" s="1"/>
      <c r="J658" s="1"/>
      <c r="K658" s="1"/>
      <c r="L658" s="1"/>
      <c r="M658" s="1"/>
      <c r="N658" s="1"/>
      <c r="O658" s="1"/>
      <c r="P658" s="1"/>
      <c r="Q658" s="1"/>
      <c r="R658" s="1"/>
      <c r="S658" s="1"/>
      <c r="T658" s="1"/>
      <c r="U658" s="1"/>
      <c r="V658" s="1"/>
      <c r="W658" s="1"/>
      <c r="X658" s="1"/>
      <c r="Y658" s="1"/>
      <c r="Z658" s="1"/>
      <c r="AA658" s="1"/>
    </row>
    <row r="659" spans="1:27">
      <c r="A659" s="1"/>
      <c r="B659" s="43">
        <f t="shared" si="26"/>
        <v>353</v>
      </c>
      <c r="C659" s="43" t="e">
        <f t="shared" si="25"/>
        <v>#VALUE!</v>
      </c>
      <c r="D659" s="43"/>
      <c r="E659" s="43"/>
      <c r="F659" s="43"/>
      <c r="G659" s="1"/>
      <c r="H659" s="1"/>
      <c r="I659" s="1"/>
      <c r="J659" s="1"/>
      <c r="K659" s="1"/>
      <c r="L659" s="1"/>
      <c r="M659" s="1"/>
      <c r="N659" s="1"/>
      <c r="O659" s="1"/>
      <c r="P659" s="1"/>
      <c r="Q659" s="1"/>
      <c r="R659" s="1"/>
      <c r="S659" s="1"/>
      <c r="T659" s="1"/>
      <c r="U659" s="1"/>
      <c r="V659" s="1"/>
      <c r="W659" s="1"/>
      <c r="X659" s="1"/>
      <c r="Y659" s="1"/>
      <c r="Z659" s="1"/>
      <c r="AA659" s="1"/>
    </row>
    <row r="660" spans="1:27">
      <c r="A660" s="1"/>
      <c r="B660" s="43">
        <f t="shared" si="26"/>
        <v>355</v>
      </c>
      <c r="C660" s="43" t="e">
        <f t="shared" si="25"/>
        <v>#VALUE!</v>
      </c>
      <c r="D660" s="43"/>
      <c r="E660" s="43"/>
      <c r="F660" s="43"/>
      <c r="G660" s="1"/>
      <c r="H660" s="1"/>
      <c r="I660" s="1"/>
      <c r="J660" s="1"/>
      <c r="K660" s="1"/>
      <c r="L660" s="1"/>
      <c r="M660" s="1"/>
      <c r="N660" s="1"/>
      <c r="O660" s="1"/>
      <c r="P660" s="1"/>
      <c r="Q660" s="1"/>
      <c r="R660" s="1"/>
      <c r="S660" s="1"/>
      <c r="T660" s="1"/>
      <c r="U660" s="1"/>
      <c r="V660" s="1"/>
      <c r="W660" s="1"/>
      <c r="X660" s="1"/>
      <c r="Y660" s="1"/>
      <c r="Z660" s="1"/>
      <c r="AA660" s="1"/>
    </row>
    <row r="661" spans="1:27">
      <c r="A661" s="1"/>
      <c r="B661" s="43">
        <f t="shared" si="26"/>
        <v>357</v>
      </c>
      <c r="C661" s="43" t="e">
        <f t="shared" si="25"/>
        <v>#VALUE!</v>
      </c>
      <c r="D661" s="43"/>
      <c r="E661" s="43"/>
      <c r="F661" s="43"/>
      <c r="G661" s="1"/>
      <c r="H661" s="1"/>
      <c r="I661" s="1"/>
      <c r="J661" s="1"/>
      <c r="K661" s="1"/>
      <c r="L661" s="1"/>
      <c r="M661" s="1"/>
      <c r="N661" s="1"/>
      <c r="O661" s="1"/>
      <c r="P661" s="1"/>
      <c r="Q661" s="1"/>
      <c r="R661" s="1"/>
      <c r="S661" s="1"/>
      <c r="T661" s="1"/>
      <c r="U661" s="1"/>
      <c r="V661" s="1"/>
      <c r="W661" s="1"/>
      <c r="X661" s="1"/>
      <c r="Y661" s="1"/>
      <c r="Z661" s="1"/>
      <c r="AA661" s="1"/>
    </row>
    <row r="662" spans="1:27">
      <c r="A662" s="1"/>
      <c r="B662" s="43">
        <f t="shared" si="26"/>
        <v>359</v>
      </c>
      <c r="C662" s="43" t="e">
        <f t="shared" si="25"/>
        <v>#VALUE!</v>
      </c>
      <c r="D662" s="43"/>
      <c r="E662" s="43"/>
      <c r="F662" s="43"/>
      <c r="G662" s="1"/>
      <c r="H662" s="1"/>
      <c r="I662" s="1"/>
      <c r="J662" s="1"/>
      <c r="K662" s="1"/>
      <c r="L662" s="1"/>
      <c r="M662" s="1"/>
      <c r="N662" s="1"/>
      <c r="O662" s="1"/>
      <c r="P662" s="1"/>
      <c r="Q662" s="1"/>
      <c r="R662" s="1"/>
      <c r="S662" s="1"/>
      <c r="T662" s="1"/>
      <c r="U662" s="1"/>
      <c r="V662" s="1"/>
      <c r="W662" s="1"/>
      <c r="X662" s="1"/>
      <c r="Y662" s="1"/>
      <c r="Z662" s="1"/>
      <c r="AA662" s="1"/>
    </row>
    <row r="663" spans="1:27">
      <c r="A663" s="1"/>
      <c r="B663" s="43">
        <f t="shared" si="26"/>
        <v>361</v>
      </c>
      <c r="C663" s="43" t="e">
        <f t="shared" si="25"/>
        <v>#VALUE!</v>
      </c>
      <c r="D663" s="43"/>
      <c r="E663" s="43"/>
      <c r="F663" s="43"/>
      <c r="G663" s="1"/>
      <c r="H663" s="1"/>
      <c r="I663" s="1"/>
      <c r="J663" s="1"/>
      <c r="K663" s="1"/>
      <c r="L663" s="1"/>
      <c r="M663" s="1"/>
      <c r="N663" s="1"/>
      <c r="O663" s="1"/>
      <c r="P663" s="1"/>
      <c r="Q663" s="1"/>
      <c r="R663" s="1"/>
      <c r="S663" s="1"/>
      <c r="T663" s="1"/>
      <c r="U663" s="1"/>
      <c r="V663" s="1"/>
      <c r="W663" s="1"/>
      <c r="X663" s="1"/>
      <c r="Y663" s="1"/>
      <c r="Z663" s="1"/>
      <c r="AA663" s="1"/>
    </row>
    <row r="664" spans="1:27">
      <c r="A664" s="1"/>
      <c r="B664" s="43">
        <f t="shared" si="26"/>
        <v>363</v>
      </c>
      <c r="C664" s="43" t="e">
        <f t="shared" si="25"/>
        <v>#VALUE!</v>
      </c>
      <c r="D664" s="43"/>
      <c r="E664" s="43"/>
      <c r="F664" s="43"/>
      <c r="G664" s="1"/>
      <c r="H664" s="1"/>
      <c r="I664" s="1"/>
      <c r="J664" s="1"/>
      <c r="K664" s="1"/>
      <c r="L664" s="1"/>
      <c r="M664" s="1"/>
      <c r="N664" s="1"/>
      <c r="O664" s="1"/>
      <c r="P664" s="1"/>
      <c r="Q664" s="1"/>
      <c r="R664" s="1"/>
      <c r="S664" s="1"/>
      <c r="T664" s="1"/>
      <c r="U664" s="1"/>
      <c r="V664" s="1"/>
      <c r="W664" s="1"/>
      <c r="X664" s="1"/>
      <c r="Y664" s="1"/>
      <c r="Z664" s="1"/>
      <c r="AA664" s="1"/>
    </row>
    <row r="665" spans="1:27">
      <c r="A665" s="1"/>
      <c r="B665" s="43">
        <f t="shared" si="26"/>
        <v>365</v>
      </c>
      <c r="C665" s="43" t="e">
        <f t="shared" si="25"/>
        <v>#VALUE!</v>
      </c>
      <c r="D665" s="43"/>
      <c r="E665" s="43"/>
      <c r="F665" s="43"/>
      <c r="G665" s="1"/>
      <c r="H665" s="1"/>
      <c r="I665" s="1"/>
      <c r="J665" s="1"/>
      <c r="K665" s="1"/>
      <c r="L665" s="1"/>
      <c r="M665" s="1"/>
      <c r="N665" s="1"/>
      <c r="O665" s="1"/>
      <c r="P665" s="1"/>
      <c r="Q665" s="1"/>
      <c r="R665" s="1"/>
      <c r="S665" s="1"/>
      <c r="T665" s="1"/>
      <c r="U665" s="1"/>
      <c r="V665" s="1"/>
      <c r="W665" s="1"/>
      <c r="X665" s="1"/>
      <c r="Y665" s="1"/>
      <c r="Z665" s="1"/>
      <c r="AA665" s="1"/>
    </row>
    <row r="666" spans="1:27">
      <c r="A666" s="1"/>
      <c r="B666" s="43">
        <f t="shared" si="26"/>
        <v>367</v>
      </c>
      <c r="C666" s="43" t="e">
        <f t="shared" si="25"/>
        <v>#VALUE!</v>
      </c>
      <c r="D666" s="43"/>
      <c r="E666" s="43"/>
      <c r="F666" s="43"/>
      <c r="G666" s="1"/>
      <c r="H666" s="1"/>
      <c r="I666" s="1"/>
      <c r="J666" s="1"/>
      <c r="K666" s="1"/>
      <c r="L666" s="1"/>
      <c r="M666" s="1"/>
      <c r="N666" s="1"/>
      <c r="O666" s="1"/>
      <c r="P666" s="1"/>
      <c r="Q666" s="1"/>
      <c r="R666" s="1"/>
      <c r="S666" s="1"/>
      <c r="T666" s="1"/>
      <c r="U666" s="1"/>
      <c r="V666" s="1"/>
      <c r="W666" s="1"/>
      <c r="X666" s="1"/>
      <c r="Y666" s="1"/>
      <c r="Z666" s="1"/>
      <c r="AA666" s="1"/>
    </row>
    <row r="667" spans="1:27">
      <c r="A667" s="1"/>
      <c r="B667" s="43">
        <f t="shared" si="26"/>
        <v>369</v>
      </c>
      <c r="C667" s="43" t="e">
        <f t="shared" si="25"/>
        <v>#VALUE!</v>
      </c>
      <c r="D667" s="43"/>
      <c r="E667" s="43"/>
      <c r="F667" s="43"/>
      <c r="G667" s="1"/>
      <c r="H667" s="1"/>
      <c r="I667" s="1"/>
      <c r="J667" s="1"/>
      <c r="K667" s="1"/>
      <c r="L667" s="1"/>
      <c r="M667" s="1"/>
      <c r="N667" s="1"/>
      <c r="O667" s="1"/>
      <c r="P667" s="1"/>
      <c r="Q667" s="1"/>
      <c r="R667" s="1"/>
      <c r="S667" s="1"/>
      <c r="T667" s="1"/>
      <c r="U667" s="1"/>
      <c r="V667" s="1"/>
      <c r="W667" s="1"/>
      <c r="X667" s="1"/>
      <c r="Y667" s="1"/>
      <c r="Z667" s="1"/>
      <c r="AA667" s="1"/>
    </row>
    <row r="668" spans="1:27">
      <c r="A668" s="1"/>
      <c r="B668" s="43">
        <f t="shared" si="26"/>
        <v>371</v>
      </c>
      <c r="C668" s="43" t="e">
        <f t="shared" si="25"/>
        <v>#VALUE!</v>
      </c>
      <c r="D668" s="43"/>
      <c r="E668" s="43"/>
      <c r="F668" s="43"/>
      <c r="G668" s="1"/>
      <c r="H668" s="1"/>
      <c r="I668" s="1"/>
      <c r="J668" s="1"/>
      <c r="K668" s="1"/>
      <c r="L668" s="1"/>
      <c r="M668" s="1"/>
      <c r="N668" s="1"/>
      <c r="O668" s="1"/>
      <c r="P668" s="1"/>
      <c r="Q668" s="1"/>
      <c r="R668" s="1"/>
      <c r="S668" s="1"/>
      <c r="T668" s="1"/>
      <c r="U668" s="1"/>
      <c r="V668" s="1"/>
      <c r="W668" s="1"/>
      <c r="X668" s="1"/>
      <c r="Y668" s="1"/>
      <c r="Z668" s="1"/>
      <c r="AA668" s="1"/>
    </row>
    <row r="669" spans="1:27">
      <c r="A669" s="1"/>
      <c r="B669" s="43">
        <f t="shared" si="26"/>
        <v>373</v>
      </c>
      <c r="C669" s="43" t="e">
        <f t="shared" si="25"/>
        <v>#VALUE!</v>
      </c>
      <c r="D669" s="43"/>
      <c r="E669" s="43"/>
      <c r="F669" s="43"/>
      <c r="G669" s="1"/>
      <c r="H669" s="1"/>
      <c r="I669" s="1"/>
      <c r="J669" s="1"/>
      <c r="K669" s="1"/>
      <c r="L669" s="1"/>
      <c r="M669" s="1"/>
      <c r="N669" s="1"/>
      <c r="O669" s="1"/>
      <c r="P669" s="1"/>
      <c r="Q669" s="1"/>
      <c r="R669" s="1"/>
      <c r="S669" s="1"/>
      <c r="T669" s="1"/>
      <c r="U669" s="1"/>
      <c r="V669" s="1"/>
      <c r="W669" s="1"/>
      <c r="X669" s="1"/>
      <c r="Y669" s="1"/>
      <c r="Z669" s="1"/>
      <c r="AA669" s="1"/>
    </row>
    <row r="670" spans="1:27">
      <c r="A670" s="1"/>
      <c r="B670" s="43">
        <f t="shared" si="26"/>
        <v>375</v>
      </c>
      <c r="C670" s="43" t="e">
        <f t="shared" si="25"/>
        <v>#VALUE!</v>
      </c>
      <c r="D670" s="43"/>
      <c r="E670" s="43"/>
      <c r="F670" s="43"/>
      <c r="G670" s="1"/>
      <c r="H670" s="1"/>
      <c r="I670" s="1"/>
      <c r="J670" s="1"/>
      <c r="K670" s="1"/>
      <c r="L670" s="1"/>
      <c r="M670" s="1"/>
      <c r="N670" s="1"/>
      <c r="O670" s="1"/>
      <c r="P670" s="1"/>
      <c r="Q670" s="1"/>
      <c r="R670" s="1"/>
      <c r="S670" s="1"/>
      <c r="T670" s="1"/>
      <c r="U670" s="1"/>
      <c r="V670" s="1"/>
      <c r="W670" s="1"/>
      <c r="X670" s="1"/>
      <c r="Y670" s="1"/>
      <c r="Z670" s="1"/>
      <c r="AA670" s="1"/>
    </row>
    <row r="671" spans="1:27">
      <c r="A671" s="1"/>
      <c r="B671" s="43">
        <f t="shared" si="26"/>
        <v>377</v>
      </c>
      <c r="C671" s="43" t="e">
        <f t="shared" si="25"/>
        <v>#VALUE!</v>
      </c>
      <c r="D671" s="43"/>
      <c r="E671" s="43"/>
      <c r="F671" s="43"/>
      <c r="G671" s="1"/>
      <c r="H671" s="1"/>
      <c r="I671" s="1"/>
      <c r="J671" s="1"/>
      <c r="K671" s="1"/>
      <c r="L671" s="1"/>
      <c r="M671" s="1"/>
      <c r="N671" s="1"/>
      <c r="O671" s="1"/>
      <c r="P671" s="1"/>
      <c r="Q671" s="1"/>
      <c r="R671" s="1"/>
      <c r="S671" s="1"/>
      <c r="T671" s="1"/>
      <c r="U671" s="1"/>
      <c r="V671" s="1"/>
      <c r="W671" s="1"/>
      <c r="X671" s="1"/>
      <c r="Y671" s="1"/>
      <c r="Z671" s="1"/>
      <c r="AA671" s="1"/>
    </row>
    <row r="672" spans="1:27">
      <c r="A672" s="1"/>
      <c r="B672" s="43">
        <f t="shared" si="26"/>
        <v>379</v>
      </c>
      <c r="C672" s="43" t="e">
        <f t="shared" si="25"/>
        <v>#VALUE!</v>
      </c>
      <c r="D672" s="43"/>
      <c r="E672" s="43"/>
      <c r="F672" s="43"/>
      <c r="G672" s="1"/>
      <c r="H672" s="1"/>
      <c r="I672" s="1"/>
      <c r="J672" s="1"/>
      <c r="K672" s="1"/>
      <c r="L672" s="1"/>
      <c r="M672" s="1"/>
      <c r="N672" s="1"/>
      <c r="O672" s="1"/>
      <c r="P672" s="1"/>
      <c r="Q672" s="1"/>
      <c r="R672" s="1"/>
      <c r="S672" s="1"/>
      <c r="T672" s="1"/>
      <c r="U672" s="1"/>
      <c r="V672" s="1"/>
      <c r="W672" s="1"/>
      <c r="X672" s="1"/>
      <c r="Y672" s="1"/>
      <c r="Z672" s="1"/>
      <c r="AA672" s="1"/>
    </row>
    <row r="673" spans="1:27">
      <c r="A673" s="1"/>
      <c r="B673" s="43">
        <f t="shared" si="26"/>
        <v>381</v>
      </c>
      <c r="C673" s="43" t="e">
        <f t="shared" si="25"/>
        <v>#VALUE!</v>
      </c>
      <c r="D673" s="43"/>
      <c r="E673" s="43"/>
      <c r="F673" s="43"/>
      <c r="G673" s="1"/>
      <c r="H673" s="1"/>
      <c r="I673" s="1"/>
      <c r="J673" s="1"/>
      <c r="K673" s="1"/>
      <c r="L673" s="1"/>
      <c r="M673" s="1"/>
      <c r="N673" s="1"/>
      <c r="O673" s="1"/>
      <c r="P673" s="1"/>
      <c r="Q673" s="1"/>
      <c r="R673" s="1"/>
      <c r="S673" s="1"/>
      <c r="T673" s="1"/>
      <c r="U673" s="1"/>
      <c r="V673" s="1"/>
      <c r="W673" s="1"/>
      <c r="X673" s="1"/>
      <c r="Y673" s="1"/>
      <c r="Z673" s="1"/>
      <c r="AA673" s="1"/>
    </row>
    <row r="674" spans="1:27">
      <c r="A674" s="1"/>
      <c r="B674" s="43">
        <f t="shared" si="26"/>
        <v>383</v>
      </c>
      <c r="C674" s="43" t="e">
        <f t="shared" si="25"/>
        <v>#VALUE!</v>
      </c>
      <c r="D674" s="43"/>
      <c r="E674" s="43"/>
      <c r="F674" s="43"/>
      <c r="G674" s="1"/>
      <c r="H674" s="1"/>
      <c r="I674" s="1"/>
      <c r="J674" s="1"/>
      <c r="K674" s="1"/>
      <c r="L674" s="1"/>
      <c r="M674" s="1"/>
      <c r="N674" s="1"/>
      <c r="O674" s="1"/>
      <c r="P674" s="1"/>
      <c r="Q674" s="1"/>
      <c r="R674" s="1"/>
      <c r="S674" s="1"/>
      <c r="T674" s="1"/>
      <c r="U674" s="1"/>
      <c r="V674" s="1"/>
      <c r="W674" s="1"/>
      <c r="X674" s="1"/>
      <c r="Y674" s="1"/>
      <c r="Z674" s="1"/>
      <c r="AA674" s="1"/>
    </row>
    <row r="675" spans="1:27">
      <c r="A675" s="1"/>
      <c r="B675" s="43">
        <f t="shared" si="26"/>
        <v>385</v>
      </c>
      <c r="C675" s="43" t="e">
        <f t="shared" si="25"/>
        <v>#VALUE!</v>
      </c>
      <c r="D675" s="43"/>
      <c r="E675" s="43"/>
      <c r="F675" s="43"/>
      <c r="G675" s="1"/>
      <c r="H675" s="1"/>
      <c r="I675" s="1"/>
      <c r="J675" s="1"/>
      <c r="K675" s="1"/>
      <c r="L675" s="1"/>
      <c r="M675" s="1"/>
      <c r="N675" s="1"/>
      <c r="O675" s="1"/>
      <c r="P675" s="1"/>
      <c r="Q675" s="1"/>
      <c r="R675" s="1"/>
      <c r="S675" s="1"/>
      <c r="T675" s="1"/>
      <c r="U675" s="1"/>
      <c r="V675" s="1"/>
      <c r="W675" s="1"/>
      <c r="X675" s="1"/>
      <c r="Y675" s="1"/>
      <c r="Z675" s="1"/>
      <c r="AA675" s="1"/>
    </row>
    <row r="676" spans="1:27">
      <c r="A676" s="1"/>
      <c r="B676" s="43">
        <f t="shared" si="26"/>
        <v>387</v>
      </c>
      <c r="C676" s="43" t="e">
        <f t="shared" si="25"/>
        <v>#VALUE!</v>
      </c>
      <c r="D676" s="43"/>
      <c r="E676" s="43"/>
      <c r="F676" s="43"/>
      <c r="G676" s="1"/>
      <c r="H676" s="1"/>
      <c r="I676" s="1"/>
      <c r="J676" s="1"/>
      <c r="K676" s="1"/>
      <c r="L676" s="1"/>
      <c r="M676" s="1"/>
      <c r="N676" s="1"/>
      <c r="O676" s="1"/>
      <c r="P676" s="1"/>
      <c r="Q676" s="1"/>
      <c r="R676" s="1"/>
      <c r="S676" s="1"/>
      <c r="T676" s="1"/>
      <c r="U676" s="1"/>
      <c r="V676" s="1"/>
      <c r="W676" s="1"/>
      <c r="X676" s="1"/>
      <c r="Y676" s="1"/>
      <c r="Z676" s="1"/>
      <c r="AA676" s="1"/>
    </row>
    <row r="677" spans="1:27">
      <c r="A677" s="1"/>
      <c r="B677" s="43">
        <f t="shared" si="26"/>
        <v>389</v>
      </c>
      <c r="C677" s="43" t="e">
        <f t="shared" si="25"/>
        <v>#VALUE!</v>
      </c>
      <c r="D677" s="43"/>
      <c r="E677" s="43"/>
      <c r="F677" s="43"/>
      <c r="G677" s="1"/>
      <c r="H677" s="1"/>
      <c r="I677" s="1"/>
      <c r="J677" s="1"/>
      <c r="K677" s="1"/>
      <c r="L677" s="1"/>
      <c r="M677" s="1"/>
      <c r="N677" s="1"/>
      <c r="O677" s="1"/>
      <c r="P677" s="1"/>
      <c r="Q677" s="1"/>
      <c r="R677" s="1"/>
      <c r="S677" s="1"/>
      <c r="T677" s="1"/>
      <c r="U677" s="1"/>
      <c r="V677" s="1"/>
      <c r="W677" s="1"/>
      <c r="X677" s="1"/>
      <c r="Y677" s="1"/>
      <c r="Z677" s="1"/>
      <c r="AA677" s="1"/>
    </row>
    <row r="678" spans="1:27">
      <c r="A678" s="1"/>
      <c r="B678" s="43">
        <f t="shared" si="26"/>
        <v>391</v>
      </c>
      <c r="C678" s="43" t="e">
        <f t="shared" si="25"/>
        <v>#VALUE!</v>
      </c>
      <c r="D678" s="43"/>
      <c r="E678" s="43"/>
      <c r="F678" s="43"/>
      <c r="G678" s="1"/>
      <c r="H678" s="1"/>
      <c r="I678" s="1"/>
      <c r="J678" s="1"/>
      <c r="K678" s="1"/>
      <c r="L678" s="1"/>
      <c r="M678" s="1"/>
      <c r="N678" s="1"/>
      <c r="O678" s="1"/>
      <c r="P678" s="1"/>
      <c r="Q678" s="1"/>
      <c r="R678" s="1"/>
      <c r="S678" s="1"/>
      <c r="T678" s="1"/>
      <c r="U678" s="1"/>
      <c r="V678" s="1"/>
      <c r="W678" s="1"/>
      <c r="X678" s="1"/>
      <c r="Y678" s="1"/>
      <c r="Z678" s="1"/>
      <c r="AA678" s="1"/>
    </row>
    <row r="679" spans="1:27">
      <c r="A679" s="1"/>
      <c r="B679" s="43">
        <f t="shared" si="26"/>
        <v>393</v>
      </c>
      <c r="C679" s="43" t="e">
        <f t="shared" si="25"/>
        <v>#VALUE!</v>
      </c>
      <c r="D679" s="43"/>
      <c r="E679" s="43"/>
      <c r="F679" s="43"/>
      <c r="G679" s="1"/>
      <c r="H679" s="1"/>
      <c r="I679" s="1"/>
      <c r="J679" s="1"/>
      <c r="K679" s="1"/>
      <c r="L679" s="1"/>
      <c r="M679" s="1"/>
      <c r="N679" s="1"/>
      <c r="O679" s="1"/>
      <c r="P679" s="1"/>
      <c r="Q679" s="1"/>
      <c r="R679" s="1"/>
      <c r="S679" s="1"/>
      <c r="T679" s="1"/>
      <c r="U679" s="1"/>
      <c r="V679" s="1"/>
      <c r="W679" s="1"/>
      <c r="X679" s="1"/>
      <c r="Y679" s="1"/>
      <c r="Z679" s="1"/>
      <c r="AA679" s="1"/>
    </row>
    <row r="680" spans="1:27">
      <c r="A680" s="1"/>
      <c r="B680" s="43">
        <f t="shared" si="26"/>
        <v>395</v>
      </c>
      <c r="C680" s="43" t="e">
        <f t="shared" si="25"/>
        <v>#VALUE!</v>
      </c>
      <c r="D680" s="43"/>
      <c r="E680" s="43"/>
      <c r="F680" s="43"/>
      <c r="G680" s="1"/>
      <c r="H680" s="1"/>
      <c r="I680" s="1"/>
      <c r="J680" s="1"/>
      <c r="K680" s="1"/>
      <c r="L680" s="1"/>
      <c r="M680" s="1"/>
      <c r="N680" s="1"/>
      <c r="O680" s="1"/>
      <c r="P680" s="1"/>
      <c r="Q680" s="1"/>
      <c r="R680" s="1"/>
      <c r="S680" s="1"/>
      <c r="T680" s="1"/>
      <c r="U680" s="1"/>
      <c r="V680" s="1"/>
      <c r="W680" s="1"/>
      <c r="X680" s="1"/>
      <c r="Y680" s="1"/>
      <c r="Z680" s="1"/>
      <c r="AA680" s="1"/>
    </row>
    <row r="681" spans="1:27">
      <c r="A681" s="1"/>
      <c r="B681" s="43">
        <f t="shared" si="26"/>
        <v>397</v>
      </c>
      <c r="C681" s="43" t="e">
        <f t="shared" si="25"/>
        <v>#VALUE!</v>
      </c>
      <c r="D681" s="43"/>
      <c r="E681" s="43"/>
      <c r="F681" s="43"/>
      <c r="G681" s="1"/>
      <c r="H681" s="1"/>
      <c r="I681" s="1"/>
      <c r="J681" s="1"/>
      <c r="K681" s="1"/>
      <c r="L681" s="1"/>
      <c r="M681" s="1"/>
      <c r="N681" s="1"/>
      <c r="O681" s="1"/>
      <c r="P681" s="1"/>
      <c r="Q681" s="1"/>
      <c r="R681" s="1"/>
      <c r="S681" s="1"/>
      <c r="T681" s="1"/>
      <c r="U681" s="1"/>
      <c r="V681" s="1"/>
      <c r="W681" s="1"/>
      <c r="X681" s="1"/>
      <c r="Y681" s="1"/>
      <c r="Z681" s="1"/>
      <c r="AA681" s="1"/>
    </row>
    <row r="682" spans="1:27">
      <c r="A682" s="1"/>
      <c r="B682" s="43">
        <f t="shared" si="26"/>
        <v>399</v>
      </c>
      <c r="C682" s="43" t="e">
        <f t="shared" si="25"/>
        <v>#VALUE!</v>
      </c>
      <c r="D682" s="43"/>
      <c r="E682" s="43"/>
      <c r="F682" s="43"/>
      <c r="G682" s="1"/>
      <c r="H682" s="1"/>
      <c r="I682" s="1"/>
      <c r="J682" s="1"/>
      <c r="K682" s="1"/>
      <c r="L682" s="1"/>
      <c r="M682" s="1"/>
      <c r="N682" s="1"/>
      <c r="O682" s="1"/>
      <c r="P682" s="1"/>
      <c r="Q682" s="1"/>
      <c r="R682" s="1"/>
      <c r="S682" s="1"/>
      <c r="T682" s="1"/>
      <c r="U682" s="1"/>
      <c r="V682" s="1"/>
      <c r="W682" s="1"/>
      <c r="X682" s="1"/>
      <c r="Y682" s="1"/>
      <c r="Z682" s="1"/>
      <c r="AA682" s="1"/>
    </row>
    <row r="683" spans="1:27">
      <c r="A683" s="1"/>
      <c r="B683" s="43">
        <f t="shared" si="26"/>
        <v>401</v>
      </c>
      <c r="C683" s="43" t="e">
        <f t="shared" si="25"/>
        <v>#VALUE!</v>
      </c>
      <c r="D683" s="43"/>
      <c r="E683" s="43"/>
      <c r="F683" s="43"/>
      <c r="G683" s="1"/>
      <c r="H683" s="1"/>
      <c r="I683" s="1"/>
      <c r="J683" s="1"/>
      <c r="K683" s="1"/>
      <c r="L683" s="1"/>
      <c r="M683" s="1"/>
      <c r="N683" s="1"/>
      <c r="O683" s="1"/>
      <c r="P683" s="1"/>
      <c r="Q683" s="1"/>
      <c r="R683" s="1"/>
      <c r="S683" s="1"/>
      <c r="T683" s="1"/>
      <c r="U683" s="1"/>
      <c r="V683" s="1"/>
      <c r="W683" s="1"/>
      <c r="X683" s="1"/>
      <c r="Y683" s="1"/>
      <c r="Z683" s="1"/>
      <c r="AA683" s="1"/>
    </row>
    <row r="684" spans="1:27">
      <c r="A684" s="1"/>
      <c r="B684" s="43">
        <f t="shared" si="26"/>
        <v>403</v>
      </c>
      <c r="C684" s="43" t="e">
        <f t="shared" si="25"/>
        <v>#VALUE!</v>
      </c>
      <c r="D684" s="43"/>
      <c r="E684" s="43"/>
      <c r="F684" s="43"/>
      <c r="G684" s="1"/>
      <c r="H684" s="1"/>
      <c r="I684" s="1"/>
      <c r="J684" s="1"/>
      <c r="K684" s="1"/>
      <c r="L684" s="1"/>
      <c r="M684" s="1"/>
      <c r="N684" s="1"/>
      <c r="O684" s="1"/>
      <c r="P684" s="1"/>
      <c r="Q684" s="1"/>
      <c r="R684" s="1"/>
      <c r="S684" s="1"/>
      <c r="T684" s="1"/>
      <c r="U684" s="1"/>
      <c r="V684" s="1"/>
      <c r="W684" s="1"/>
      <c r="X684" s="1"/>
      <c r="Y684" s="1"/>
      <c r="Z684" s="1"/>
      <c r="AA684" s="1"/>
    </row>
    <row r="685" spans="1:27">
      <c r="A685" s="1"/>
      <c r="B685" s="43">
        <f t="shared" si="26"/>
        <v>405</v>
      </c>
      <c r="C685" s="43" t="e">
        <f t="shared" si="25"/>
        <v>#VALUE!</v>
      </c>
      <c r="D685" s="43"/>
      <c r="E685" s="43"/>
      <c r="F685" s="43"/>
      <c r="G685" s="1"/>
      <c r="H685" s="1"/>
      <c r="I685" s="1"/>
      <c r="J685" s="1"/>
      <c r="K685" s="1"/>
      <c r="L685" s="1"/>
      <c r="M685" s="1"/>
      <c r="N685" s="1"/>
      <c r="O685" s="1"/>
      <c r="P685" s="1"/>
      <c r="Q685" s="1"/>
      <c r="R685" s="1"/>
      <c r="S685" s="1"/>
      <c r="T685" s="1"/>
      <c r="U685" s="1"/>
      <c r="V685" s="1"/>
      <c r="W685" s="1"/>
      <c r="X685" s="1"/>
      <c r="Y685" s="1"/>
      <c r="Z685" s="1"/>
      <c r="AA685" s="1"/>
    </row>
    <row r="686" spans="1:27">
      <c r="A686" s="1"/>
      <c r="B686" s="43">
        <f t="shared" si="26"/>
        <v>407</v>
      </c>
      <c r="C686" s="43" t="e">
        <f t="shared" si="25"/>
        <v>#VALUE!</v>
      </c>
      <c r="D686" s="43"/>
      <c r="E686" s="43"/>
      <c r="F686" s="43"/>
      <c r="G686" s="1"/>
      <c r="H686" s="1"/>
      <c r="I686" s="1"/>
      <c r="J686" s="1"/>
      <c r="K686" s="1"/>
      <c r="L686" s="1"/>
      <c r="M686" s="1"/>
      <c r="N686" s="1"/>
      <c r="O686" s="1"/>
      <c r="P686" s="1"/>
      <c r="Q686" s="1"/>
      <c r="R686" s="1"/>
      <c r="S686" s="1"/>
      <c r="T686" s="1"/>
      <c r="U686" s="1"/>
      <c r="V686" s="1"/>
      <c r="W686" s="1"/>
      <c r="X686" s="1"/>
      <c r="Y686" s="1"/>
      <c r="Z686" s="1"/>
      <c r="AA686" s="1"/>
    </row>
    <row r="687" spans="1:27">
      <c r="A687" s="1"/>
      <c r="B687" s="43">
        <f t="shared" si="26"/>
        <v>409</v>
      </c>
      <c r="C687" s="43" t="e">
        <f t="shared" si="25"/>
        <v>#VALUE!</v>
      </c>
      <c r="D687" s="43"/>
      <c r="E687" s="43"/>
      <c r="F687" s="43"/>
      <c r="G687" s="1"/>
      <c r="H687" s="1"/>
      <c r="I687" s="1"/>
      <c r="J687" s="1"/>
      <c r="K687" s="1"/>
      <c r="L687" s="1"/>
      <c r="M687" s="1"/>
      <c r="N687" s="1"/>
      <c r="O687" s="1"/>
      <c r="P687" s="1"/>
      <c r="Q687" s="1"/>
      <c r="R687" s="1"/>
      <c r="S687" s="1"/>
      <c r="T687" s="1"/>
      <c r="U687" s="1"/>
      <c r="V687" s="1"/>
      <c r="W687" s="1"/>
      <c r="X687" s="1"/>
      <c r="Y687" s="1"/>
      <c r="Z687" s="1"/>
      <c r="AA687" s="1"/>
    </row>
    <row r="688" spans="1:27">
      <c r="A688" s="1"/>
      <c r="B688" s="43">
        <f t="shared" si="26"/>
        <v>411</v>
      </c>
      <c r="C688" s="43" t="e">
        <f t="shared" si="25"/>
        <v>#VALUE!</v>
      </c>
      <c r="D688" s="43"/>
      <c r="E688" s="43"/>
      <c r="F688" s="43"/>
      <c r="G688" s="1"/>
      <c r="H688" s="1"/>
      <c r="I688" s="1"/>
      <c r="J688" s="1"/>
      <c r="K688" s="1"/>
      <c r="L688" s="1"/>
      <c r="M688" s="1"/>
      <c r="N688" s="1"/>
      <c r="O688" s="1"/>
      <c r="P688" s="1"/>
      <c r="Q688" s="1"/>
      <c r="R688" s="1"/>
      <c r="S688" s="1"/>
      <c r="T688" s="1"/>
      <c r="U688" s="1"/>
      <c r="V688" s="1"/>
      <c r="W688" s="1"/>
      <c r="X688" s="1"/>
      <c r="Y688" s="1"/>
      <c r="Z688" s="1"/>
      <c r="AA688" s="1"/>
    </row>
    <row r="689" spans="1:27">
      <c r="A689" s="1"/>
      <c r="B689" s="43">
        <f t="shared" si="26"/>
        <v>413</v>
      </c>
      <c r="C689" s="43" t="e">
        <f t="shared" si="25"/>
        <v>#VALUE!</v>
      </c>
      <c r="D689" s="43"/>
      <c r="E689" s="43"/>
      <c r="F689" s="43"/>
      <c r="G689" s="1"/>
      <c r="H689" s="1"/>
      <c r="I689" s="1"/>
      <c r="J689" s="1"/>
      <c r="K689" s="1"/>
      <c r="L689" s="1"/>
      <c r="M689" s="1"/>
      <c r="N689" s="1"/>
      <c r="O689" s="1"/>
      <c r="P689" s="1"/>
      <c r="Q689" s="1"/>
      <c r="R689" s="1"/>
      <c r="S689" s="1"/>
      <c r="T689" s="1"/>
      <c r="U689" s="1"/>
      <c r="V689" s="1"/>
      <c r="W689" s="1"/>
      <c r="X689" s="1"/>
      <c r="Y689" s="1"/>
      <c r="Z689" s="1"/>
      <c r="AA689" s="1"/>
    </row>
    <row r="690" spans="1:27">
      <c r="A690" s="1"/>
      <c r="B690" s="43">
        <f t="shared" si="26"/>
        <v>415</v>
      </c>
      <c r="C690" s="43" t="e">
        <f t="shared" si="25"/>
        <v>#VALUE!</v>
      </c>
      <c r="D690" s="43"/>
      <c r="E690" s="43"/>
      <c r="F690" s="43"/>
      <c r="G690" s="1"/>
      <c r="H690" s="1"/>
      <c r="I690" s="1"/>
      <c r="J690" s="1"/>
      <c r="K690" s="1"/>
      <c r="L690" s="1"/>
      <c r="M690" s="1"/>
      <c r="N690" s="1"/>
      <c r="O690" s="1"/>
      <c r="P690" s="1"/>
      <c r="Q690" s="1"/>
      <c r="R690" s="1"/>
      <c r="S690" s="1"/>
      <c r="T690" s="1"/>
      <c r="U690" s="1"/>
      <c r="V690" s="1"/>
      <c r="W690" s="1"/>
      <c r="X690" s="1"/>
      <c r="Y690" s="1"/>
      <c r="Z690" s="1"/>
      <c r="AA690" s="1"/>
    </row>
    <row r="691" spans="1:27">
      <c r="A691" s="1"/>
      <c r="B691" s="43">
        <f t="shared" si="26"/>
        <v>417</v>
      </c>
      <c r="C691" s="43" t="e">
        <f t="shared" si="25"/>
        <v>#VALUE!</v>
      </c>
      <c r="D691" s="43"/>
      <c r="E691" s="43"/>
      <c r="F691" s="43"/>
      <c r="G691" s="1"/>
      <c r="H691" s="1"/>
      <c r="I691" s="1"/>
      <c r="J691" s="1"/>
      <c r="K691" s="1"/>
      <c r="L691" s="1"/>
      <c r="M691" s="1"/>
      <c r="N691" s="1"/>
      <c r="O691" s="1"/>
      <c r="P691" s="1"/>
      <c r="Q691" s="1"/>
      <c r="R691" s="1"/>
      <c r="S691" s="1"/>
      <c r="T691" s="1"/>
      <c r="U691" s="1"/>
      <c r="V691" s="1"/>
      <c r="W691" s="1"/>
      <c r="X691" s="1"/>
      <c r="Y691" s="1"/>
      <c r="Z691" s="1"/>
      <c r="AA691" s="1"/>
    </row>
    <row r="692" spans="1:27">
      <c r="A692" s="1"/>
      <c r="B692" s="43">
        <f t="shared" si="26"/>
        <v>419</v>
      </c>
      <c r="C692" s="43" t="e">
        <f t="shared" ref="C692:C755" si="27">CHAR(HEX2DEC(MID($H$1,B692,2)))</f>
        <v>#VALUE!</v>
      </c>
      <c r="D692" s="43"/>
      <c r="E692" s="43"/>
      <c r="F692" s="43"/>
      <c r="G692" s="1"/>
      <c r="H692" s="1"/>
      <c r="I692" s="1"/>
      <c r="J692" s="1"/>
      <c r="K692" s="1"/>
      <c r="L692" s="1"/>
      <c r="M692" s="1"/>
      <c r="N692" s="1"/>
      <c r="O692" s="1"/>
      <c r="P692" s="1"/>
      <c r="Q692" s="1"/>
      <c r="R692" s="1"/>
      <c r="S692" s="1"/>
      <c r="T692" s="1"/>
      <c r="U692" s="1"/>
      <c r="V692" s="1"/>
      <c r="W692" s="1"/>
      <c r="X692" s="1"/>
      <c r="Y692" s="1"/>
      <c r="Z692" s="1"/>
      <c r="AA692" s="1"/>
    </row>
    <row r="693" spans="1:27">
      <c r="A693" s="1"/>
      <c r="B693" s="43">
        <f t="shared" si="26"/>
        <v>421</v>
      </c>
      <c r="C693" s="43" t="e">
        <f t="shared" si="27"/>
        <v>#VALUE!</v>
      </c>
      <c r="D693" s="43"/>
      <c r="E693" s="43"/>
      <c r="F693" s="43"/>
      <c r="G693" s="1"/>
      <c r="H693" s="1"/>
      <c r="I693" s="1"/>
      <c r="J693" s="1"/>
      <c r="K693" s="1"/>
      <c r="L693" s="1"/>
      <c r="M693" s="1"/>
      <c r="N693" s="1"/>
      <c r="O693" s="1"/>
      <c r="P693" s="1"/>
      <c r="Q693" s="1"/>
      <c r="R693" s="1"/>
      <c r="S693" s="1"/>
      <c r="T693" s="1"/>
      <c r="U693" s="1"/>
      <c r="V693" s="1"/>
      <c r="W693" s="1"/>
      <c r="X693" s="1"/>
      <c r="Y693" s="1"/>
      <c r="Z693" s="1"/>
      <c r="AA693" s="1"/>
    </row>
    <row r="694" spans="1:27">
      <c r="A694" s="1"/>
      <c r="B694" s="43">
        <f t="shared" ref="B694:B757" si="28">B693+2</f>
        <v>423</v>
      </c>
      <c r="C694" s="43" t="e">
        <f t="shared" si="27"/>
        <v>#VALUE!</v>
      </c>
      <c r="D694" s="43"/>
      <c r="E694" s="43"/>
      <c r="F694" s="43"/>
      <c r="G694" s="1"/>
      <c r="H694" s="1"/>
      <c r="I694" s="1"/>
      <c r="J694" s="1"/>
      <c r="K694" s="1"/>
      <c r="L694" s="1"/>
      <c r="M694" s="1"/>
      <c r="N694" s="1"/>
      <c r="O694" s="1"/>
      <c r="P694" s="1"/>
      <c r="Q694" s="1"/>
      <c r="R694" s="1"/>
      <c r="S694" s="1"/>
      <c r="T694" s="1"/>
      <c r="U694" s="1"/>
      <c r="V694" s="1"/>
      <c r="W694" s="1"/>
      <c r="X694" s="1"/>
      <c r="Y694" s="1"/>
      <c r="Z694" s="1"/>
      <c r="AA694" s="1"/>
    </row>
    <row r="695" spans="1:27">
      <c r="A695" s="1"/>
      <c r="B695" s="43">
        <f t="shared" si="28"/>
        <v>425</v>
      </c>
      <c r="C695" s="43" t="e">
        <f t="shared" si="27"/>
        <v>#VALUE!</v>
      </c>
      <c r="D695" s="43"/>
      <c r="E695" s="43"/>
      <c r="F695" s="43"/>
      <c r="G695" s="1"/>
      <c r="H695" s="1"/>
      <c r="I695" s="1"/>
      <c r="J695" s="1"/>
      <c r="K695" s="1"/>
      <c r="L695" s="1"/>
      <c r="M695" s="1"/>
      <c r="N695" s="1"/>
      <c r="O695" s="1"/>
      <c r="P695" s="1"/>
      <c r="Q695" s="1"/>
      <c r="R695" s="1"/>
      <c r="S695" s="1"/>
      <c r="T695" s="1"/>
      <c r="U695" s="1"/>
      <c r="V695" s="1"/>
      <c r="W695" s="1"/>
      <c r="X695" s="1"/>
      <c r="Y695" s="1"/>
      <c r="Z695" s="1"/>
      <c r="AA695" s="1"/>
    </row>
    <row r="696" spans="1:27">
      <c r="A696" s="1"/>
      <c r="B696" s="43">
        <f t="shared" si="28"/>
        <v>427</v>
      </c>
      <c r="C696" s="43" t="e">
        <f t="shared" si="27"/>
        <v>#VALUE!</v>
      </c>
      <c r="D696" s="43"/>
      <c r="E696" s="43"/>
      <c r="F696" s="43"/>
      <c r="G696" s="1"/>
      <c r="H696" s="1"/>
      <c r="I696" s="1"/>
      <c r="J696" s="1"/>
      <c r="K696" s="1"/>
      <c r="L696" s="1"/>
      <c r="M696" s="1"/>
      <c r="N696" s="1"/>
      <c r="O696" s="1"/>
      <c r="P696" s="1"/>
      <c r="Q696" s="1"/>
      <c r="R696" s="1"/>
      <c r="S696" s="1"/>
      <c r="T696" s="1"/>
      <c r="U696" s="1"/>
      <c r="V696" s="1"/>
      <c r="W696" s="1"/>
      <c r="X696" s="1"/>
      <c r="Y696" s="1"/>
      <c r="Z696" s="1"/>
      <c r="AA696" s="1"/>
    </row>
    <row r="697" spans="1:27">
      <c r="A697" s="1"/>
      <c r="B697" s="43">
        <f t="shared" si="28"/>
        <v>429</v>
      </c>
      <c r="C697" s="43" t="e">
        <f t="shared" si="27"/>
        <v>#VALUE!</v>
      </c>
      <c r="D697" s="43"/>
      <c r="E697" s="43"/>
      <c r="F697" s="43"/>
      <c r="G697" s="1"/>
      <c r="H697" s="1"/>
      <c r="I697" s="1"/>
      <c r="J697" s="1"/>
      <c r="K697" s="1"/>
      <c r="L697" s="1"/>
      <c r="M697" s="1"/>
      <c r="N697" s="1"/>
      <c r="O697" s="1"/>
      <c r="P697" s="1"/>
      <c r="Q697" s="1"/>
      <c r="R697" s="1"/>
      <c r="S697" s="1"/>
      <c r="T697" s="1"/>
      <c r="U697" s="1"/>
      <c r="V697" s="1"/>
      <c r="W697" s="1"/>
      <c r="X697" s="1"/>
      <c r="Y697" s="1"/>
      <c r="Z697" s="1"/>
      <c r="AA697" s="1"/>
    </row>
    <row r="698" spans="1:27">
      <c r="A698" s="1"/>
      <c r="B698" s="43">
        <f t="shared" si="28"/>
        <v>431</v>
      </c>
      <c r="C698" s="43" t="e">
        <f t="shared" si="27"/>
        <v>#VALUE!</v>
      </c>
      <c r="D698" s="43"/>
      <c r="E698" s="43"/>
      <c r="F698" s="43"/>
      <c r="G698" s="1"/>
      <c r="H698" s="1"/>
      <c r="I698" s="1"/>
      <c r="J698" s="1"/>
      <c r="K698" s="1"/>
      <c r="L698" s="1"/>
      <c r="M698" s="1"/>
      <c r="N698" s="1"/>
      <c r="O698" s="1"/>
      <c r="P698" s="1"/>
      <c r="Q698" s="1"/>
      <c r="R698" s="1"/>
      <c r="S698" s="1"/>
      <c r="T698" s="1"/>
      <c r="U698" s="1"/>
      <c r="V698" s="1"/>
      <c r="W698" s="1"/>
      <c r="X698" s="1"/>
      <c r="Y698" s="1"/>
      <c r="Z698" s="1"/>
      <c r="AA698" s="1"/>
    </row>
    <row r="699" spans="1:27">
      <c r="A699" s="1"/>
      <c r="B699" s="43">
        <f t="shared" si="28"/>
        <v>433</v>
      </c>
      <c r="C699" s="43" t="e">
        <f t="shared" si="27"/>
        <v>#VALUE!</v>
      </c>
      <c r="D699" s="43"/>
      <c r="E699" s="43"/>
      <c r="F699" s="43"/>
      <c r="G699" s="1"/>
      <c r="H699" s="1"/>
      <c r="I699" s="1"/>
      <c r="J699" s="1"/>
      <c r="K699" s="1"/>
      <c r="L699" s="1"/>
      <c r="M699" s="1"/>
      <c r="N699" s="1"/>
      <c r="O699" s="1"/>
      <c r="P699" s="1"/>
      <c r="Q699" s="1"/>
      <c r="R699" s="1"/>
      <c r="S699" s="1"/>
      <c r="T699" s="1"/>
      <c r="U699" s="1"/>
      <c r="V699" s="1"/>
      <c r="W699" s="1"/>
      <c r="X699" s="1"/>
      <c r="Y699" s="1"/>
      <c r="Z699" s="1"/>
      <c r="AA699" s="1"/>
    </row>
    <row r="700" spans="1:27">
      <c r="A700" s="1"/>
      <c r="B700" s="43">
        <f t="shared" si="28"/>
        <v>435</v>
      </c>
      <c r="C700" s="43" t="e">
        <f t="shared" si="27"/>
        <v>#VALUE!</v>
      </c>
      <c r="D700" s="43"/>
      <c r="E700" s="43"/>
      <c r="F700" s="43"/>
      <c r="G700" s="1"/>
      <c r="H700" s="1"/>
      <c r="I700" s="1"/>
      <c r="J700" s="1"/>
      <c r="K700" s="1"/>
      <c r="L700" s="1"/>
      <c r="M700" s="1"/>
      <c r="N700" s="1"/>
      <c r="O700" s="1"/>
      <c r="P700" s="1"/>
      <c r="Q700" s="1"/>
      <c r="R700" s="1"/>
      <c r="S700" s="1"/>
      <c r="T700" s="1"/>
      <c r="U700" s="1"/>
      <c r="V700" s="1"/>
      <c r="W700" s="1"/>
      <c r="X700" s="1"/>
      <c r="Y700" s="1"/>
      <c r="Z700" s="1"/>
      <c r="AA700" s="1"/>
    </row>
    <row r="701" spans="1:27">
      <c r="A701" s="1"/>
      <c r="B701" s="43">
        <f t="shared" si="28"/>
        <v>437</v>
      </c>
      <c r="C701" s="43" t="e">
        <f t="shared" si="27"/>
        <v>#VALUE!</v>
      </c>
      <c r="D701" s="43"/>
      <c r="E701" s="43"/>
      <c r="F701" s="43"/>
      <c r="G701" s="1"/>
      <c r="H701" s="1"/>
      <c r="I701" s="1"/>
      <c r="J701" s="1"/>
      <c r="K701" s="1"/>
      <c r="L701" s="1"/>
      <c r="M701" s="1"/>
      <c r="N701" s="1"/>
      <c r="O701" s="1"/>
      <c r="P701" s="1"/>
      <c r="Q701" s="1"/>
      <c r="R701" s="1"/>
      <c r="S701" s="1"/>
      <c r="T701" s="1"/>
      <c r="U701" s="1"/>
      <c r="V701" s="1"/>
      <c r="W701" s="1"/>
      <c r="X701" s="1"/>
      <c r="Y701" s="1"/>
      <c r="Z701" s="1"/>
      <c r="AA701" s="1"/>
    </row>
    <row r="702" spans="1:27">
      <c r="A702" s="1"/>
      <c r="B702" s="43">
        <f t="shared" si="28"/>
        <v>439</v>
      </c>
      <c r="C702" s="43" t="e">
        <f t="shared" si="27"/>
        <v>#VALUE!</v>
      </c>
      <c r="D702" s="43"/>
      <c r="E702" s="43"/>
      <c r="F702" s="43"/>
      <c r="G702" s="1"/>
      <c r="H702" s="1"/>
      <c r="I702" s="1"/>
      <c r="J702" s="1"/>
      <c r="K702" s="1"/>
      <c r="L702" s="1"/>
      <c r="M702" s="1"/>
      <c r="N702" s="1"/>
      <c r="O702" s="1"/>
      <c r="P702" s="1"/>
      <c r="Q702" s="1"/>
      <c r="R702" s="1"/>
      <c r="S702" s="1"/>
      <c r="T702" s="1"/>
      <c r="U702" s="1"/>
      <c r="V702" s="1"/>
      <c r="W702" s="1"/>
      <c r="X702" s="1"/>
      <c r="Y702" s="1"/>
      <c r="Z702" s="1"/>
      <c r="AA702" s="1"/>
    </row>
    <row r="703" spans="1:27">
      <c r="A703" s="1"/>
      <c r="B703" s="43">
        <f t="shared" si="28"/>
        <v>441</v>
      </c>
      <c r="C703" s="43" t="e">
        <f t="shared" si="27"/>
        <v>#VALUE!</v>
      </c>
      <c r="D703" s="43"/>
      <c r="E703" s="43"/>
      <c r="F703" s="43"/>
      <c r="G703" s="1"/>
      <c r="H703" s="1"/>
      <c r="I703" s="1"/>
      <c r="J703" s="1"/>
      <c r="K703" s="1"/>
      <c r="L703" s="1"/>
      <c r="M703" s="1"/>
      <c r="N703" s="1"/>
      <c r="O703" s="1"/>
      <c r="P703" s="1"/>
      <c r="Q703" s="1"/>
      <c r="R703" s="1"/>
      <c r="S703" s="1"/>
      <c r="T703" s="1"/>
      <c r="U703" s="1"/>
      <c r="V703" s="1"/>
      <c r="W703" s="1"/>
      <c r="X703" s="1"/>
      <c r="Y703" s="1"/>
      <c r="Z703" s="1"/>
      <c r="AA703" s="1"/>
    </row>
    <row r="704" spans="1:27">
      <c r="A704" s="1"/>
      <c r="B704" s="43">
        <f t="shared" si="28"/>
        <v>443</v>
      </c>
      <c r="C704" s="43" t="e">
        <f t="shared" si="27"/>
        <v>#VALUE!</v>
      </c>
      <c r="D704" s="43"/>
      <c r="E704" s="43"/>
      <c r="F704" s="43"/>
      <c r="G704" s="1"/>
      <c r="H704" s="1"/>
      <c r="I704" s="1"/>
      <c r="J704" s="1"/>
      <c r="K704" s="1"/>
      <c r="L704" s="1"/>
      <c r="M704" s="1"/>
      <c r="N704" s="1"/>
      <c r="O704" s="1"/>
      <c r="P704" s="1"/>
      <c r="Q704" s="1"/>
      <c r="R704" s="1"/>
      <c r="S704" s="1"/>
      <c r="T704" s="1"/>
      <c r="U704" s="1"/>
      <c r="V704" s="1"/>
      <c r="W704" s="1"/>
      <c r="X704" s="1"/>
      <c r="Y704" s="1"/>
      <c r="Z704" s="1"/>
      <c r="AA704" s="1"/>
    </row>
    <row r="705" spans="1:27">
      <c r="A705" s="1"/>
      <c r="B705" s="43">
        <f t="shared" si="28"/>
        <v>445</v>
      </c>
      <c r="C705" s="43" t="e">
        <f t="shared" si="27"/>
        <v>#VALUE!</v>
      </c>
      <c r="D705" s="43"/>
      <c r="E705" s="43"/>
      <c r="F705" s="43"/>
      <c r="G705" s="1"/>
      <c r="H705" s="1"/>
      <c r="I705" s="1"/>
      <c r="J705" s="1"/>
      <c r="K705" s="1"/>
      <c r="L705" s="1"/>
      <c r="M705" s="1"/>
      <c r="N705" s="1"/>
      <c r="O705" s="1"/>
      <c r="P705" s="1"/>
      <c r="Q705" s="1"/>
      <c r="R705" s="1"/>
      <c r="S705" s="1"/>
      <c r="T705" s="1"/>
      <c r="U705" s="1"/>
      <c r="V705" s="1"/>
      <c r="W705" s="1"/>
      <c r="X705" s="1"/>
      <c r="Y705" s="1"/>
      <c r="Z705" s="1"/>
      <c r="AA705" s="1"/>
    </row>
    <row r="706" spans="1:27">
      <c r="A706" s="1"/>
      <c r="B706" s="43">
        <f t="shared" si="28"/>
        <v>447</v>
      </c>
      <c r="C706" s="43" t="e">
        <f t="shared" si="27"/>
        <v>#VALUE!</v>
      </c>
      <c r="D706" s="43"/>
      <c r="E706" s="43"/>
      <c r="F706" s="43"/>
      <c r="G706" s="1"/>
      <c r="H706" s="1"/>
      <c r="I706" s="1"/>
      <c r="J706" s="1"/>
      <c r="K706" s="1"/>
      <c r="L706" s="1"/>
      <c r="M706" s="1"/>
      <c r="N706" s="1"/>
      <c r="O706" s="1"/>
      <c r="P706" s="1"/>
      <c r="Q706" s="1"/>
      <c r="R706" s="1"/>
      <c r="S706" s="1"/>
      <c r="T706" s="1"/>
      <c r="U706" s="1"/>
      <c r="V706" s="1"/>
      <c r="W706" s="1"/>
      <c r="X706" s="1"/>
      <c r="Y706" s="1"/>
      <c r="Z706" s="1"/>
      <c r="AA706" s="1"/>
    </row>
    <row r="707" spans="1:27">
      <c r="A707" s="1"/>
      <c r="B707" s="43">
        <f t="shared" si="28"/>
        <v>449</v>
      </c>
      <c r="C707" s="43" t="e">
        <f t="shared" si="27"/>
        <v>#VALUE!</v>
      </c>
      <c r="D707" s="43"/>
      <c r="E707" s="43"/>
      <c r="F707" s="43"/>
      <c r="G707" s="1"/>
      <c r="H707" s="1"/>
      <c r="I707" s="1"/>
      <c r="J707" s="1"/>
      <c r="K707" s="1"/>
      <c r="L707" s="1"/>
      <c r="M707" s="1"/>
      <c r="N707" s="1"/>
      <c r="O707" s="1"/>
      <c r="P707" s="1"/>
      <c r="Q707" s="1"/>
      <c r="R707" s="1"/>
      <c r="S707" s="1"/>
      <c r="T707" s="1"/>
      <c r="U707" s="1"/>
      <c r="V707" s="1"/>
      <c r="W707" s="1"/>
      <c r="X707" s="1"/>
      <c r="Y707" s="1"/>
      <c r="Z707" s="1"/>
      <c r="AA707" s="1"/>
    </row>
    <row r="708" spans="1:27">
      <c r="A708" s="1"/>
      <c r="B708" s="43">
        <f t="shared" si="28"/>
        <v>451</v>
      </c>
      <c r="C708" s="43" t="e">
        <f t="shared" si="27"/>
        <v>#VALUE!</v>
      </c>
      <c r="D708" s="43"/>
      <c r="E708" s="43"/>
      <c r="F708" s="43"/>
      <c r="G708" s="1"/>
      <c r="H708" s="1"/>
      <c r="I708" s="1"/>
      <c r="J708" s="1"/>
      <c r="K708" s="1"/>
      <c r="L708" s="1"/>
      <c r="M708" s="1"/>
      <c r="N708" s="1"/>
      <c r="O708" s="1"/>
      <c r="P708" s="1"/>
      <c r="Q708" s="1"/>
      <c r="R708" s="1"/>
      <c r="S708" s="1"/>
      <c r="T708" s="1"/>
      <c r="U708" s="1"/>
      <c r="V708" s="1"/>
      <c r="W708" s="1"/>
      <c r="X708" s="1"/>
      <c r="Y708" s="1"/>
      <c r="Z708" s="1"/>
      <c r="AA708" s="1"/>
    </row>
    <row r="709" spans="1:27">
      <c r="A709" s="1"/>
      <c r="B709" s="43">
        <f t="shared" si="28"/>
        <v>453</v>
      </c>
      <c r="C709" s="43" t="e">
        <f t="shared" si="27"/>
        <v>#VALUE!</v>
      </c>
      <c r="D709" s="43"/>
      <c r="E709" s="43"/>
      <c r="F709" s="43"/>
      <c r="G709" s="1"/>
      <c r="H709" s="1"/>
      <c r="I709" s="1"/>
      <c r="J709" s="1"/>
      <c r="K709" s="1"/>
      <c r="L709" s="1"/>
      <c r="M709" s="1"/>
      <c r="N709" s="1"/>
      <c r="O709" s="1"/>
      <c r="P709" s="1"/>
      <c r="Q709" s="1"/>
      <c r="R709" s="1"/>
      <c r="S709" s="1"/>
      <c r="T709" s="1"/>
      <c r="U709" s="1"/>
      <c r="V709" s="1"/>
      <c r="W709" s="1"/>
      <c r="X709" s="1"/>
      <c r="Y709" s="1"/>
      <c r="Z709" s="1"/>
      <c r="AA709" s="1"/>
    </row>
    <row r="710" spans="1:27">
      <c r="A710" s="1"/>
      <c r="B710" s="43">
        <f t="shared" si="28"/>
        <v>455</v>
      </c>
      <c r="C710" s="43" t="e">
        <f t="shared" si="27"/>
        <v>#VALUE!</v>
      </c>
      <c r="D710" s="43"/>
      <c r="E710" s="43"/>
      <c r="F710" s="43"/>
      <c r="G710" s="1"/>
      <c r="H710" s="1"/>
      <c r="I710" s="1"/>
      <c r="J710" s="1"/>
      <c r="K710" s="1"/>
      <c r="L710" s="1"/>
      <c r="M710" s="1"/>
      <c r="N710" s="1"/>
      <c r="O710" s="1"/>
      <c r="P710" s="1"/>
      <c r="Q710" s="1"/>
      <c r="R710" s="1"/>
      <c r="S710" s="1"/>
      <c r="T710" s="1"/>
      <c r="U710" s="1"/>
      <c r="V710" s="1"/>
      <c r="W710" s="1"/>
      <c r="X710" s="1"/>
      <c r="Y710" s="1"/>
      <c r="Z710" s="1"/>
      <c r="AA710" s="1"/>
    </row>
    <row r="711" spans="1:27">
      <c r="A711" s="1"/>
      <c r="B711" s="43">
        <f t="shared" si="28"/>
        <v>457</v>
      </c>
      <c r="C711" s="43" t="e">
        <f t="shared" si="27"/>
        <v>#VALUE!</v>
      </c>
      <c r="D711" s="43"/>
      <c r="E711" s="43"/>
      <c r="F711" s="43"/>
      <c r="G711" s="1"/>
      <c r="H711" s="1"/>
      <c r="I711" s="1"/>
      <c r="J711" s="1"/>
      <c r="K711" s="1"/>
      <c r="L711" s="1"/>
      <c r="M711" s="1"/>
      <c r="N711" s="1"/>
      <c r="O711" s="1"/>
      <c r="P711" s="1"/>
      <c r="Q711" s="1"/>
      <c r="R711" s="1"/>
      <c r="S711" s="1"/>
      <c r="T711" s="1"/>
      <c r="U711" s="1"/>
      <c r="V711" s="1"/>
      <c r="W711" s="1"/>
      <c r="X711" s="1"/>
      <c r="Y711" s="1"/>
      <c r="Z711" s="1"/>
      <c r="AA711" s="1"/>
    </row>
    <row r="712" spans="1:27">
      <c r="A712" s="1"/>
      <c r="B712" s="43">
        <f t="shared" si="28"/>
        <v>459</v>
      </c>
      <c r="C712" s="43" t="e">
        <f t="shared" si="27"/>
        <v>#VALUE!</v>
      </c>
      <c r="D712" s="43"/>
      <c r="E712" s="43"/>
      <c r="F712" s="43"/>
      <c r="G712" s="1"/>
      <c r="H712" s="1"/>
      <c r="I712" s="1"/>
      <c r="J712" s="1"/>
      <c r="K712" s="1"/>
      <c r="L712" s="1"/>
      <c r="M712" s="1"/>
      <c r="N712" s="1"/>
      <c r="O712" s="1"/>
      <c r="P712" s="1"/>
      <c r="Q712" s="1"/>
      <c r="R712" s="1"/>
      <c r="S712" s="1"/>
      <c r="T712" s="1"/>
      <c r="U712" s="1"/>
      <c r="V712" s="1"/>
      <c r="W712" s="1"/>
      <c r="X712" s="1"/>
      <c r="Y712" s="1"/>
      <c r="Z712" s="1"/>
      <c r="AA712" s="1"/>
    </row>
    <row r="713" spans="1:27">
      <c r="A713" s="1"/>
      <c r="B713" s="43">
        <f t="shared" si="28"/>
        <v>461</v>
      </c>
      <c r="C713" s="43" t="e">
        <f t="shared" si="27"/>
        <v>#VALUE!</v>
      </c>
      <c r="D713" s="43"/>
      <c r="E713" s="43"/>
      <c r="F713" s="43"/>
      <c r="G713" s="1"/>
      <c r="H713" s="1"/>
      <c r="I713" s="1"/>
      <c r="J713" s="1"/>
      <c r="K713" s="1"/>
      <c r="L713" s="1"/>
      <c r="M713" s="1"/>
      <c r="N713" s="1"/>
      <c r="O713" s="1"/>
      <c r="P713" s="1"/>
      <c r="Q713" s="1"/>
      <c r="R713" s="1"/>
      <c r="S713" s="1"/>
      <c r="T713" s="1"/>
      <c r="U713" s="1"/>
      <c r="V713" s="1"/>
      <c r="W713" s="1"/>
      <c r="X713" s="1"/>
      <c r="Y713" s="1"/>
      <c r="Z713" s="1"/>
      <c r="AA713" s="1"/>
    </row>
    <row r="714" spans="1:27">
      <c r="A714" s="1"/>
      <c r="B714" s="43">
        <f t="shared" si="28"/>
        <v>463</v>
      </c>
      <c r="C714" s="43" t="e">
        <f t="shared" si="27"/>
        <v>#VALUE!</v>
      </c>
      <c r="D714" s="43"/>
      <c r="E714" s="43"/>
      <c r="F714" s="43"/>
      <c r="G714" s="1"/>
      <c r="H714" s="1"/>
      <c r="I714" s="1"/>
      <c r="J714" s="1"/>
      <c r="K714" s="1"/>
      <c r="L714" s="1"/>
      <c r="M714" s="1"/>
      <c r="N714" s="1"/>
      <c r="O714" s="1"/>
      <c r="P714" s="1"/>
      <c r="Q714" s="1"/>
      <c r="R714" s="1"/>
      <c r="S714" s="1"/>
      <c r="T714" s="1"/>
      <c r="U714" s="1"/>
      <c r="V714" s="1"/>
      <c r="W714" s="1"/>
      <c r="X714" s="1"/>
      <c r="Y714" s="1"/>
      <c r="Z714" s="1"/>
      <c r="AA714" s="1"/>
    </row>
    <row r="715" spans="1:27">
      <c r="A715" s="1"/>
      <c r="B715" s="43">
        <f t="shared" si="28"/>
        <v>465</v>
      </c>
      <c r="C715" s="43" t="e">
        <f t="shared" si="27"/>
        <v>#VALUE!</v>
      </c>
      <c r="D715" s="43"/>
      <c r="E715" s="43"/>
      <c r="F715" s="43"/>
      <c r="G715" s="1"/>
      <c r="H715" s="1"/>
      <c r="I715" s="1"/>
      <c r="J715" s="1"/>
      <c r="K715" s="1"/>
      <c r="L715" s="1"/>
      <c r="M715" s="1"/>
      <c r="N715" s="1"/>
      <c r="O715" s="1"/>
      <c r="P715" s="1"/>
      <c r="Q715" s="1"/>
      <c r="R715" s="1"/>
      <c r="S715" s="1"/>
      <c r="T715" s="1"/>
      <c r="U715" s="1"/>
      <c r="V715" s="1"/>
      <c r="W715" s="1"/>
      <c r="X715" s="1"/>
      <c r="Y715" s="1"/>
      <c r="Z715" s="1"/>
      <c r="AA715" s="1"/>
    </row>
    <row r="716" spans="1:27">
      <c r="A716" s="1"/>
      <c r="B716" s="43">
        <f t="shared" si="28"/>
        <v>467</v>
      </c>
      <c r="C716" s="43" t="e">
        <f t="shared" si="27"/>
        <v>#VALUE!</v>
      </c>
      <c r="D716" s="43"/>
      <c r="E716" s="43"/>
      <c r="F716" s="43"/>
      <c r="G716" s="1"/>
      <c r="H716" s="1"/>
      <c r="I716" s="1"/>
      <c r="J716" s="1"/>
      <c r="K716" s="1"/>
      <c r="L716" s="1"/>
      <c r="M716" s="1"/>
      <c r="N716" s="1"/>
      <c r="O716" s="1"/>
      <c r="P716" s="1"/>
      <c r="Q716" s="1"/>
      <c r="R716" s="1"/>
      <c r="S716" s="1"/>
      <c r="T716" s="1"/>
      <c r="U716" s="1"/>
      <c r="V716" s="1"/>
      <c r="W716" s="1"/>
      <c r="X716" s="1"/>
      <c r="Y716" s="1"/>
      <c r="Z716" s="1"/>
      <c r="AA716" s="1"/>
    </row>
    <row r="717" spans="1:27">
      <c r="A717" s="1"/>
      <c r="B717" s="43">
        <f t="shared" si="28"/>
        <v>469</v>
      </c>
      <c r="C717" s="43" t="e">
        <f t="shared" si="27"/>
        <v>#VALUE!</v>
      </c>
      <c r="D717" s="43"/>
      <c r="E717" s="43"/>
      <c r="F717" s="43"/>
      <c r="G717" s="1"/>
      <c r="H717" s="1"/>
      <c r="I717" s="1"/>
      <c r="J717" s="1"/>
      <c r="K717" s="1"/>
      <c r="L717" s="1"/>
      <c r="M717" s="1"/>
      <c r="N717" s="1"/>
      <c r="O717" s="1"/>
      <c r="P717" s="1"/>
      <c r="Q717" s="1"/>
      <c r="R717" s="1"/>
      <c r="S717" s="1"/>
      <c r="T717" s="1"/>
      <c r="U717" s="1"/>
      <c r="V717" s="1"/>
      <c r="W717" s="1"/>
      <c r="X717" s="1"/>
      <c r="Y717" s="1"/>
      <c r="Z717" s="1"/>
      <c r="AA717" s="1"/>
    </row>
    <row r="718" spans="1:27">
      <c r="A718" s="1"/>
      <c r="B718" s="43">
        <f t="shared" si="28"/>
        <v>471</v>
      </c>
      <c r="C718" s="43" t="e">
        <f t="shared" si="27"/>
        <v>#VALUE!</v>
      </c>
      <c r="D718" s="43"/>
      <c r="E718" s="43"/>
      <c r="F718" s="43"/>
      <c r="G718" s="1"/>
      <c r="H718" s="1"/>
      <c r="I718" s="1"/>
      <c r="J718" s="1"/>
      <c r="K718" s="1"/>
      <c r="L718" s="1"/>
      <c r="M718" s="1"/>
      <c r="N718" s="1"/>
      <c r="O718" s="1"/>
      <c r="P718" s="1"/>
      <c r="Q718" s="1"/>
      <c r="R718" s="1"/>
      <c r="S718" s="1"/>
      <c r="T718" s="1"/>
      <c r="U718" s="1"/>
      <c r="V718" s="1"/>
      <c r="W718" s="1"/>
      <c r="X718" s="1"/>
      <c r="Y718" s="1"/>
      <c r="Z718" s="1"/>
      <c r="AA718" s="1"/>
    </row>
    <row r="719" spans="1:27">
      <c r="A719" s="1"/>
      <c r="B719" s="43">
        <f t="shared" si="28"/>
        <v>473</v>
      </c>
      <c r="C719" s="43" t="e">
        <f t="shared" si="27"/>
        <v>#VALUE!</v>
      </c>
      <c r="D719" s="43"/>
      <c r="E719" s="43"/>
      <c r="F719" s="43"/>
      <c r="G719" s="1"/>
      <c r="H719" s="1"/>
      <c r="I719" s="1"/>
      <c r="J719" s="1"/>
      <c r="K719" s="1"/>
      <c r="L719" s="1"/>
      <c r="M719" s="1"/>
      <c r="N719" s="1"/>
      <c r="O719" s="1"/>
      <c r="P719" s="1"/>
      <c r="Q719" s="1"/>
      <c r="R719" s="1"/>
      <c r="S719" s="1"/>
      <c r="T719" s="1"/>
      <c r="U719" s="1"/>
      <c r="V719" s="1"/>
      <c r="W719" s="1"/>
      <c r="X719" s="1"/>
      <c r="Y719" s="1"/>
      <c r="Z719" s="1"/>
      <c r="AA719" s="1"/>
    </row>
    <row r="720" spans="1:27">
      <c r="A720" s="1"/>
      <c r="B720" s="43">
        <f t="shared" si="28"/>
        <v>475</v>
      </c>
      <c r="C720" s="43" t="e">
        <f t="shared" si="27"/>
        <v>#VALUE!</v>
      </c>
      <c r="D720" s="43"/>
      <c r="E720" s="43"/>
      <c r="F720" s="43"/>
      <c r="G720" s="1"/>
      <c r="H720" s="1"/>
      <c r="I720" s="1"/>
      <c r="J720" s="1"/>
      <c r="K720" s="1"/>
      <c r="L720" s="1"/>
      <c r="M720" s="1"/>
      <c r="N720" s="1"/>
      <c r="O720" s="1"/>
      <c r="P720" s="1"/>
      <c r="Q720" s="1"/>
      <c r="R720" s="1"/>
      <c r="S720" s="1"/>
      <c r="T720" s="1"/>
      <c r="U720" s="1"/>
      <c r="V720" s="1"/>
      <c r="W720" s="1"/>
      <c r="X720" s="1"/>
      <c r="Y720" s="1"/>
      <c r="Z720" s="1"/>
      <c r="AA720" s="1"/>
    </row>
    <row r="721" spans="1:27">
      <c r="A721" s="1"/>
      <c r="B721" s="43">
        <f t="shared" si="28"/>
        <v>477</v>
      </c>
      <c r="C721" s="43" t="e">
        <f t="shared" si="27"/>
        <v>#VALUE!</v>
      </c>
      <c r="D721" s="43"/>
      <c r="E721" s="43"/>
      <c r="F721" s="43"/>
      <c r="G721" s="1"/>
      <c r="H721" s="1"/>
      <c r="I721" s="1"/>
      <c r="J721" s="1"/>
      <c r="K721" s="1"/>
      <c r="L721" s="1"/>
      <c r="M721" s="1"/>
      <c r="N721" s="1"/>
      <c r="O721" s="1"/>
      <c r="P721" s="1"/>
      <c r="Q721" s="1"/>
      <c r="R721" s="1"/>
      <c r="S721" s="1"/>
      <c r="T721" s="1"/>
      <c r="U721" s="1"/>
      <c r="V721" s="1"/>
      <c r="W721" s="1"/>
      <c r="X721" s="1"/>
      <c r="Y721" s="1"/>
      <c r="Z721" s="1"/>
      <c r="AA721" s="1"/>
    </row>
    <row r="722" spans="1:27">
      <c r="A722" s="1"/>
      <c r="B722" s="43">
        <f t="shared" si="28"/>
        <v>479</v>
      </c>
      <c r="C722" s="43" t="e">
        <f t="shared" si="27"/>
        <v>#VALUE!</v>
      </c>
      <c r="D722" s="43"/>
      <c r="E722" s="43"/>
      <c r="F722" s="43"/>
      <c r="G722" s="1"/>
      <c r="H722" s="1"/>
      <c r="I722" s="1"/>
      <c r="J722" s="1"/>
      <c r="K722" s="1"/>
      <c r="L722" s="1"/>
      <c r="M722" s="1"/>
      <c r="N722" s="1"/>
      <c r="O722" s="1"/>
      <c r="P722" s="1"/>
      <c r="Q722" s="1"/>
      <c r="R722" s="1"/>
      <c r="S722" s="1"/>
      <c r="T722" s="1"/>
      <c r="U722" s="1"/>
      <c r="V722" s="1"/>
      <c r="W722" s="1"/>
      <c r="X722" s="1"/>
      <c r="Y722" s="1"/>
      <c r="Z722" s="1"/>
      <c r="AA722" s="1"/>
    </row>
    <row r="723" spans="1:27">
      <c r="A723" s="1"/>
      <c r="B723" s="43">
        <f t="shared" si="28"/>
        <v>481</v>
      </c>
      <c r="C723" s="43" t="e">
        <f t="shared" si="27"/>
        <v>#VALUE!</v>
      </c>
      <c r="D723" s="43"/>
      <c r="E723" s="43"/>
      <c r="F723" s="43"/>
      <c r="G723" s="1"/>
      <c r="H723" s="1"/>
      <c r="I723" s="1"/>
      <c r="J723" s="1"/>
      <c r="K723" s="1"/>
      <c r="L723" s="1"/>
      <c r="M723" s="1"/>
      <c r="N723" s="1"/>
      <c r="O723" s="1"/>
      <c r="P723" s="1"/>
      <c r="Q723" s="1"/>
      <c r="R723" s="1"/>
      <c r="S723" s="1"/>
      <c r="T723" s="1"/>
      <c r="U723" s="1"/>
      <c r="V723" s="1"/>
      <c r="W723" s="1"/>
      <c r="X723" s="1"/>
      <c r="Y723" s="1"/>
      <c r="Z723" s="1"/>
      <c r="AA723" s="1"/>
    </row>
    <row r="724" spans="1:27">
      <c r="A724" s="1"/>
      <c r="B724" s="43">
        <f t="shared" si="28"/>
        <v>483</v>
      </c>
      <c r="C724" s="43" t="e">
        <f t="shared" si="27"/>
        <v>#VALUE!</v>
      </c>
      <c r="D724" s="43"/>
      <c r="E724" s="43"/>
      <c r="F724" s="43"/>
      <c r="G724" s="1"/>
      <c r="H724" s="1"/>
      <c r="I724" s="1"/>
      <c r="J724" s="1"/>
      <c r="K724" s="1"/>
      <c r="L724" s="1"/>
      <c r="M724" s="1"/>
      <c r="N724" s="1"/>
      <c r="O724" s="1"/>
      <c r="P724" s="1"/>
      <c r="Q724" s="1"/>
      <c r="R724" s="1"/>
      <c r="S724" s="1"/>
      <c r="T724" s="1"/>
      <c r="U724" s="1"/>
      <c r="V724" s="1"/>
      <c r="W724" s="1"/>
      <c r="X724" s="1"/>
      <c r="Y724" s="1"/>
      <c r="Z724" s="1"/>
      <c r="AA724" s="1"/>
    </row>
    <row r="725" spans="1:27">
      <c r="A725" s="1"/>
      <c r="B725" s="43">
        <f t="shared" si="28"/>
        <v>485</v>
      </c>
      <c r="C725" s="43" t="e">
        <f t="shared" si="27"/>
        <v>#VALUE!</v>
      </c>
      <c r="D725" s="43"/>
      <c r="E725" s="43"/>
      <c r="F725" s="43"/>
      <c r="G725" s="1"/>
      <c r="H725" s="1"/>
      <c r="I725" s="1"/>
      <c r="J725" s="1"/>
      <c r="K725" s="1"/>
      <c r="L725" s="1"/>
      <c r="M725" s="1"/>
      <c r="N725" s="1"/>
      <c r="O725" s="1"/>
      <c r="P725" s="1"/>
      <c r="Q725" s="1"/>
      <c r="R725" s="1"/>
      <c r="S725" s="1"/>
      <c r="T725" s="1"/>
      <c r="U725" s="1"/>
      <c r="V725" s="1"/>
      <c r="W725" s="1"/>
      <c r="X725" s="1"/>
      <c r="Y725" s="1"/>
      <c r="Z725" s="1"/>
      <c r="AA725" s="1"/>
    </row>
    <row r="726" spans="1:27">
      <c r="A726" s="1"/>
      <c r="B726" s="43">
        <f t="shared" si="28"/>
        <v>487</v>
      </c>
      <c r="C726" s="43" t="e">
        <f t="shared" si="27"/>
        <v>#VALUE!</v>
      </c>
      <c r="D726" s="43"/>
      <c r="E726" s="43"/>
      <c r="F726" s="43"/>
      <c r="G726" s="1"/>
      <c r="H726" s="1"/>
      <c r="I726" s="1"/>
      <c r="J726" s="1"/>
      <c r="K726" s="1"/>
      <c r="L726" s="1"/>
      <c r="M726" s="1"/>
      <c r="N726" s="1"/>
      <c r="O726" s="1"/>
      <c r="P726" s="1"/>
      <c r="Q726" s="1"/>
      <c r="R726" s="1"/>
      <c r="S726" s="1"/>
      <c r="T726" s="1"/>
      <c r="U726" s="1"/>
      <c r="V726" s="1"/>
      <c r="W726" s="1"/>
      <c r="X726" s="1"/>
      <c r="Y726" s="1"/>
      <c r="Z726" s="1"/>
      <c r="AA726" s="1"/>
    </row>
    <row r="727" spans="1:27">
      <c r="A727" s="1"/>
      <c r="B727" s="43">
        <f t="shared" si="28"/>
        <v>489</v>
      </c>
      <c r="C727" s="43" t="e">
        <f t="shared" si="27"/>
        <v>#VALUE!</v>
      </c>
      <c r="D727" s="43"/>
      <c r="E727" s="43"/>
      <c r="F727" s="43"/>
      <c r="G727" s="1"/>
      <c r="H727" s="1"/>
      <c r="I727" s="1"/>
      <c r="J727" s="1"/>
      <c r="K727" s="1"/>
      <c r="L727" s="1"/>
      <c r="M727" s="1"/>
      <c r="N727" s="1"/>
      <c r="O727" s="1"/>
      <c r="P727" s="1"/>
      <c r="Q727" s="1"/>
      <c r="R727" s="1"/>
      <c r="S727" s="1"/>
      <c r="T727" s="1"/>
      <c r="U727" s="1"/>
      <c r="V727" s="1"/>
      <c r="W727" s="1"/>
      <c r="X727" s="1"/>
      <c r="Y727" s="1"/>
      <c r="Z727" s="1"/>
      <c r="AA727" s="1"/>
    </row>
    <row r="728" spans="1:27">
      <c r="A728" s="1"/>
      <c r="B728" s="43">
        <f t="shared" si="28"/>
        <v>491</v>
      </c>
      <c r="C728" s="43" t="e">
        <f t="shared" si="27"/>
        <v>#VALUE!</v>
      </c>
      <c r="D728" s="43"/>
      <c r="E728" s="43"/>
      <c r="F728" s="43"/>
      <c r="G728" s="1"/>
      <c r="H728" s="1"/>
      <c r="I728" s="1"/>
      <c r="J728" s="1"/>
      <c r="K728" s="1"/>
      <c r="L728" s="1"/>
      <c r="M728" s="1"/>
      <c r="N728" s="1"/>
      <c r="O728" s="1"/>
      <c r="P728" s="1"/>
      <c r="Q728" s="1"/>
      <c r="R728" s="1"/>
      <c r="S728" s="1"/>
      <c r="T728" s="1"/>
      <c r="U728" s="1"/>
      <c r="V728" s="1"/>
      <c r="W728" s="1"/>
      <c r="X728" s="1"/>
      <c r="Y728" s="1"/>
      <c r="Z728" s="1"/>
      <c r="AA728" s="1"/>
    </row>
    <row r="729" spans="1:27">
      <c r="A729" s="1"/>
      <c r="B729" s="43">
        <f t="shared" si="28"/>
        <v>493</v>
      </c>
      <c r="C729" s="43" t="e">
        <f t="shared" si="27"/>
        <v>#VALUE!</v>
      </c>
      <c r="D729" s="43"/>
      <c r="E729" s="43"/>
      <c r="F729" s="43"/>
      <c r="G729" s="1"/>
      <c r="H729" s="1"/>
      <c r="I729" s="1"/>
      <c r="J729" s="1"/>
      <c r="K729" s="1"/>
      <c r="L729" s="1"/>
      <c r="M729" s="1"/>
      <c r="N729" s="1"/>
      <c r="O729" s="1"/>
      <c r="P729" s="1"/>
      <c r="Q729" s="1"/>
      <c r="R729" s="1"/>
      <c r="S729" s="1"/>
      <c r="T729" s="1"/>
      <c r="U729" s="1"/>
      <c r="V729" s="1"/>
      <c r="W729" s="1"/>
      <c r="X729" s="1"/>
      <c r="Y729" s="1"/>
      <c r="Z729" s="1"/>
      <c r="AA729" s="1"/>
    </row>
    <row r="730" spans="1:27">
      <c r="A730" s="1"/>
      <c r="B730" s="43">
        <f t="shared" si="28"/>
        <v>495</v>
      </c>
      <c r="C730" s="43" t="e">
        <f t="shared" si="27"/>
        <v>#VALUE!</v>
      </c>
      <c r="D730" s="43"/>
      <c r="E730" s="43"/>
      <c r="F730" s="43"/>
      <c r="G730" s="1"/>
      <c r="H730" s="1"/>
      <c r="I730" s="1"/>
      <c r="J730" s="1"/>
      <c r="K730" s="1"/>
      <c r="L730" s="1"/>
      <c r="M730" s="1"/>
      <c r="N730" s="1"/>
      <c r="O730" s="1"/>
      <c r="P730" s="1"/>
      <c r="Q730" s="1"/>
      <c r="R730" s="1"/>
      <c r="S730" s="1"/>
      <c r="T730" s="1"/>
      <c r="U730" s="1"/>
      <c r="V730" s="1"/>
      <c r="W730" s="1"/>
      <c r="X730" s="1"/>
      <c r="Y730" s="1"/>
      <c r="Z730" s="1"/>
      <c r="AA730" s="1"/>
    </row>
    <row r="731" spans="1:27">
      <c r="A731" s="1"/>
      <c r="B731" s="43">
        <f t="shared" si="28"/>
        <v>497</v>
      </c>
      <c r="C731" s="43" t="e">
        <f t="shared" si="27"/>
        <v>#VALUE!</v>
      </c>
      <c r="D731" s="43"/>
      <c r="E731" s="43"/>
      <c r="F731" s="43"/>
      <c r="G731" s="1"/>
      <c r="H731" s="1"/>
      <c r="I731" s="1"/>
      <c r="J731" s="1"/>
      <c r="K731" s="1"/>
      <c r="L731" s="1"/>
      <c r="M731" s="1"/>
      <c r="N731" s="1"/>
      <c r="O731" s="1"/>
      <c r="P731" s="1"/>
      <c r="Q731" s="1"/>
      <c r="R731" s="1"/>
      <c r="S731" s="1"/>
      <c r="T731" s="1"/>
      <c r="U731" s="1"/>
      <c r="V731" s="1"/>
      <c r="W731" s="1"/>
      <c r="X731" s="1"/>
      <c r="Y731" s="1"/>
      <c r="Z731" s="1"/>
      <c r="AA731" s="1"/>
    </row>
    <row r="732" spans="1:27">
      <c r="A732" s="1"/>
      <c r="B732" s="43">
        <f t="shared" si="28"/>
        <v>499</v>
      </c>
      <c r="C732" s="43" t="e">
        <f t="shared" si="27"/>
        <v>#VALUE!</v>
      </c>
      <c r="D732" s="43"/>
      <c r="E732" s="43"/>
      <c r="F732" s="43"/>
      <c r="G732" s="1"/>
      <c r="H732" s="1"/>
      <c r="I732" s="1"/>
      <c r="J732" s="1"/>
      <c r="K732" s="1"/>
      <c r="L732" s="1"/>
      <c r="M732" s="1"/>
      <c r="N732" s="1"/>
      <c r="O732" s="1"/>
      <c r="P732" s="1"/>
      <c r="Q732" s="1"/>
      <c r="R732" s="1"/>
      <c r="S732" s="1"/>
      <c r="T732" s="1"/>
      <c r="U732" s="1"/>
      <c r="V732" s="1"/>
      <c r="W732" s="1"/>
      <c r="X732" s="1"/>
      <c r="Y732" s="1"/>
      <c r="Z732" s="1"/>
      <c r="AA732" s="1"/>
    </row>
    <row r="733" spans="1:27">
      <c r="A733" s="1"/>
      <c r="B733" s="43">
        <f t="shared" si="28"/>
        <v>501</v>
      </c>
      <c r="C733" s="43" t="e">
        <f t="shared" si="27"/>
        <v>#VALUE!</v>
      </c>
      <c r="D733" s="43"/>
      <c r="E733" s="43"/>
      <c r="F733" s="43"/>
      <c r="G733" s="1"/>
      <c r="H733" s="1"/>
      <c r="I733" s="1"/>
      <c r="J733" s="1"/>
      <c r="K733" s="1"/>
      <c r="L733" s="1"/>
      <c r="M733" s="1"/>
      <c r="N733" s="1"/>
      <c r="O733" s="1"/>
      <c r="P733" s="1"/>
      <c r="Q733" s="1"/>
      <c r="R733" s="1"/>
      <c r="S733" s="1"/>
      <c r="T733" s="1"/>
      <c r="U733" s="1"/>
      <c r="V733" s="1"/>
      <c r="W733" s="1"/>
      <c r="X733" s="1"/>
      <c r="Y733" s="1"/>
      <c r="Z733" s="1"/>
      <c r="AA733" s="1"/>
    </row>
    <row r="734" spans="1:27">
      <c r="A734" s="1"/>
      <c r="B734" s="43">
        <f t="shared" si="28"/>
        <v>503</v>
      </c>
      <c r="C734" s="43" t="e">
        <f t="shared" si="27"/>
        <v>#VALUE!</v>
      </c>
      <c r="D734" s="43"/>
      <c r="E734" s="43"/>
      <c r="F734" s="43"/>
      <c r="G734" s="1"/>
      <c r="H734" s="1"/>
      <c r="I734" s="1"/>
      <c r="J734" s="1"/>
      <c r="K734" s="1"/>
      <c r="L734" s="1"/>
      <c r="M734" s="1"/>
      <c r="N734" s="1"/>
      <c r="O734" s="1"/>
      <c r="P734" s="1"/>
      <c r="Q734" s="1"/>
      <c r="R734" s="1"/>
      <c r="S734" s="1"/>
      <c r="T734" s="1"/>
      <c r="U734" s="1"/>
      <c r="V734" s="1"/>
      <c r="W734" s="1"/>
      <c r="X734" s="1"/>
      <c r="Y734" s="1"/>
      <c r="Z734" s="1"/>
      <c r="AA734" s="1"/>
    </row>
    <row r="735" spans="1:27">
      <c r="A735" s="1"/>
      <c r="B735" s="43">
        <f t="shared" si="28"/>
        <v>505</v>
      </c>
      <c r="C735" s="43" t="e">
        <f t="shared" si="27"/>
        <v>#VALUE!</v>
      </c>
      <c r="D735" s="43"/>
      <c r="E735" s="43"/>
      <c r="F735" s="43"/>
      <c r="G735" s="1"/>
      <c r="H735" s="1"/>
      <c r="I735" s="1"/>
      <c r="J735" s="1"/>
      <c r="K735" s="1"/>
      <c r="L735" s="1"/>
      <c r="M735" s="1"/>
      <c r="N735" s="1"/>
      <c r="O735" s="1"/>
      <c r="P735" s="1"/>
      <c r="Q735" s="1"/>
      <c r="R735" s="1"/>
      <c r="S735" s="1"/>
      <c r="T735" s="1"/>
      <c r="U735" s="1"/>
      <c r="V735" s="1"/>
      <c r="W735" s="1"/>
      <c r="X735" s="1"/>
      <c r="Y735" s="1"/>
      <c r="Z735" s="1"/>
      <c r="AA735" s="1"/>
    </row>
    <row r="736" spans="1:27">
      <c r="A736" s="1"/>
      <c r="B736" s="43">
        <f t="shared" si="28"/>
        <v>507</v>
      </c>
      <c r="C736" s="43" t="e">
        <f t="shared" si="27"/>
        <v>#VALUE!</v>
      </c>
      <c r="D736" s="43"/>
      <c r="E736" s="43"/>
      <c r="F736" s="43"/>
      <c r="G736" s="1"/>
      <c r="H736" s="1"/>
      <c r="I736" s="1"/>
      <c r="J736" s="1"/>
      <c r="K736" s="1"/>
      <c r="L736" s="1"/>
      <c r="M736" s="1"/>
      <c r="N736" s="1"/>
      <c r="O736" s="1"/>
      <c r="P736" s="1"/>
      <c r="Q736" s="1"/>
      <c r="R736" s="1"/>
      <c r="S736" s="1"/>
      <c r="T736" s="1"/>
      <c r="U736" s="1"/>
      <c r="V736" s="1"/>
      <c r="W736" s="1"/>
      <c r="X736" s="1"/>
      <c r="Y736" s="1"/>
      <c r="Z736" s="1"/>
      <c r="AA736" s="1"/>
    </row>
    <row r="737" spans="1:27">
      <c r="A737" s="1"/>
      <c r="B737" s="43">
        <f t="shared" si="28"/>
        <v>509</v>
      </c>
      <c r="C737" s="43" t="e">
        <f t="shared" si="27"/>
        <v>#VALUE!</v>
      </c>
      <c r="D737" s="43"/>
      <c r="E737" s="43"/>
      <c r="F737" s="43"/>
      <c r="G737" s="1"/>
      <c r="H737" s="1"/>
      <c r="I737" s="1"/>
      <c r="J737" s="1"/>
      <c r="K737" s="1"/>
      <c r="L737" s="1"/>
      <c r="M737" s="1"/>
      <c r="N737" s="1"/>
      <c r="O737" s="1"/>
      <c r="P737" s="1"/>
      <c r="Q737" s="1"/>
      <c r="R737" s="1"/>
      <c r="S737" s="1"/>
      <c r="T737" s="1"/>
      <c r="U737" s="1"/>
      <c r="V737" s="1"/>
      <c r="W737" s="1"/>
      <c r="X737" s="1"/>
      <c r="Y737" s="1"/>
      <c r="Z737" s="1"/>
      <c r="AA737" s="1"/>
    </row>
    <row r="738" spans="1:27">
      <c r="A738" s="1"/>
      <c r="B738" s="43">
        <f t="shared" si="28"/>
        <v>511</v>
      </c>
      <c r="C738" s="43" t="e">
        <f t="shared" si="27"/>
        <v>#VALUE!</v>
      </c>
      <c r="D738" s="43"/>
      <c r="E738" s="43"/>
      <c r="F738" s="43"/>
      <c r="G738" s="1"/>
      <c r="H738" s="1"/>
      <c r="I738" s="1"/>
      <c r="J738" s="1"/>
      <c r="K738" s="1"/>
      <c r="L738" s="1"/>
      <c r="M738" s="1"/>
      <c r="N738" s="1"/>
      <c r="O738" s="1"/>
      <c r="P738" s="1"/>
      <c r="Q738" s="1"/>
      <c r="R738" s="1"/>
      <c r="S738" s="1"/>
      <c r="T738" s="1"/>
      <c r="U738" s="1"/>
      <c r="V738" s="1"/>
      <c r="W738" s="1"/>
      <c r="X738" s="1"/>
      <c r="Y738" s="1"/>
      <c r="Z738" s="1"/>
      <c r="AA738" s="1"/>
    </row>
    <row r="739" spans="1:27">
      <c r="A739" s="1"/>
      <c r="B739" s="43">
        <f t="shared" si="28"/>
        <v>513</v>
      </c>
      <c r="C739" s="43" t="e">
        <f t="shared" si="27"/>
        <v>#VALUE!</v>
      </c>
      <c r="D739" s="43"/>
      <c r="E739" s="43"/>
      <c r="F739" s="43"/>
      <c r="G739" s="1"/>
      <c r="H739" s="1"/>
      <c r="I739" s="1"/>
      <c r="J739" s="1"/>
      <c r="K739" s="1"/>
      <c r="L739" s="1"/>
      <c r="M739" s="1"/>
      <c r="N739" s="1"/>
      <c r="O739" s="1"/>
      <c r="P739" s="1"/>
      <c r="Q739" s="1"/>
      <c r="R739" s="1"/>
      <c r="S739" s="1"/>
      <c r="T739" s="1"/>
      <c r="U739" s="1"/>
      <c r="V739" s="1"/>
      <c r="W739" s="1"/>
      <c r="X739" s="1"/>
      <c r="Y739" s="1"/>
      <c r="Z739" s="1"/>
      <c r="AA739" s="1"/>
    </row>
    <row r="740" spans="1:27">
      <c r="A740" s="1"/>
      <c r="B740" s="43">
        <f t="shared" si="28"/>
        <v>515</v>
      </c>
      <c r="C740" s="43" t="e">
        <f t="shared" si="27"/>
        <v>#VALUE!</v>
      </c>
      <c r="D740" s="43"/>
      <c r="E740" s="43"/>
      <c r="F740" s="43"/>
      <c r="G740" s="1"/>
      <c r="H740" s="1"/>
      <c r="I740" s="1"/>
      <c r="J740" s="1"/>
      <c r="K740" s="1"/>
      <c r="L740" s="1"/>
      <c r="M740" s="1"/>
      <c r="N740" s="1"/>
      <c r="O740" s="1"/>
      <c r="P740" s="1"/>
      <c r="Q740" s="1"/>
      <c r="R740" s="1"/>
      <c r="S740" s="1"/>
      <c r="T740" s="1"/>
      <c r="U740" s="1"/>
      <c r="V740" s="1"/>
      <c r="W740" s="1"/>
      <c r="X740" s="1"/>
      <c r="Y740" s="1"/>
      <c r="Z740" s="1"/>
      <c r="AA740" s="1"/>
    </row>
    <row r="741" spans="1:27">
      <c r="A741" s="1"/>
      <c r="B741" s="43">
        <f t="shared" si="28"/>
        <v>517</v>
      </c>
      <c r="C741" s="43" t="e">
        <f t="shared" si="27"/>
        <v>#VALUE!</v>
      </c>
      <c r="D741" s="43"/>
      <c r="E741" s="43"/>
      <c r="F741" s="43"/>
      <c r="G741" s="1"/>
      <c r="H741" s="1"/>
      <c r="I741" s="1"/>
      <c r="J741" s="1"/>
      <c r="K741" s="1"/>
      <c r="L741" s="1"/>
      <c r="M741" s="1"/>
      <c r="N741" s="1"/>
      <c r="O741" s="1"/>
      <c r="P741" s="1"/>
      <c r="Q741" s="1"/>
      <c r="R741" s="1"/>
      <c r="S741" s="1"/>
      <c r="T741" s="1"/>
      <c r="U741" s="1"/>
      <c r="V741" s="1"/>
      <c r="W741" s="1"/>
      <c r="X741" s="1"/>
      <c r="Y741" s="1"/>
      <c r="Z741" s="1"/>
      <c r="AA741" s="1"/>
    </row>
    <row r="742" spans="1:27">
      <c r="A742" s="1"/>
      <c r="B742" s="43">
        <f t="shared" si="28"/>
        <v>519</v>
      </c>
      <c r="C742" s="43" t="e">
        <f t="shared" si="27"/>
        <v>#VALUE!</v>
      </c>
      <c r="D742" s="43"/>
      <c r="E742" s="43"/>
      <c r="F742" s="43"/>
      <c r="G742" s="1"/>
      <c r="H742" s="1"/>
      <c r="I742" s="1"/>
      <c r="J742" s="1"/>
      <c r="K742" s="1"/>
      <c r="L742" s="1"/>
      <c r="M742" s="1"/>
      <c r="N742" s="1"/>
      <c r="O742" s="1"/>
      <c r="P742" s="1"/>
      <c r="Q742" s="1"/>
      <c r="R742" s="1"/>
      <c r="S742" s="1"/>
      <c r="T742" s="1"/>
      <c r="U742" s="1"/>
      <c r="V742" s="1"/>
      <c r="W742" s="1"/>
      <c r="X742" s="1"/>
      <c r="Y742" s="1"/>
      <c r="Z742" s="1"/>
      <c r="AA742" s="1"/>
    </row>
    <row r="743" spans="1:27">
      <c r="A743" s="1"/>
      <c r="B743" s="43">
        <f t="shared" si="28"/>
        <v>521</v>
      </c>
      <c r="C743" s="43" t="e">
        <f t="shared" si="27"/>
        <v>#VALUE!</v>
      </c>
      <c r="D743" s="43"/>
      <c r="E743" s="43"/>
      <c r="F743" s="43"/>
      <c r="G743" s="1"/>
      <c r="H743" s="1"/>
      <c r="I743" s="1"/>
      <c r="J743" s="1"/>
      <c r="K743" s="1"/>
      <c r="L743" s="1"/>
      <c r="M743" s="1"/>
      <c r="N743" s="1"/>
      <c r="O743" s="1"/>
      <c r="P743" s="1"/>
      <c r="Q743" s="1"/>
      <c r="R743" s="1"/>
      <c r="S743" s="1"/>
      <c r="T743" s="1"/>
      <c r="U743" s="1"/>
      <c r="V743" s="1"/>
      <c r="W743" s="1"/>
      <c r="X743" s="1"/>
      <c r="Y743" s="1"/>
      <c r="Z743" s="1"/>
      <c r="AA743" s="1"/>
    </row>
    <row r="744" spans="1:27">
      <c r="A744" s="1"/>
      <c r="B744" s="43">
        <f t="shared" si="28"/>
        <v>523</v>
      </c>
      <c r="C744" s="43" t="e">
        <f t="shared" si="27"/>
        <v>#VALUE!</v>
      </c>
      <c r="D744" s="43"/>
      <c r="E744" s="43"/>
      <c r="F744" s="43"/>
      <c r="G744" s="1"/>
      <c r="H744" s="1"/>
      <c r="I744" s="1"/>
      <c r="J744" s="1"/>
      <c r="K744" s="1"/>
      <c r="L744" s="1"/>
      <c r="M744" s="1"/>
      <c r="N744" s="1"/>
      <c r="O744" s="1"/>
      <c r="P744" s="1"/>
      <c r="Q744" s="1"/>
      <c r="R744" s="1"/>
      <c r="S744" s="1"/>
      <c r="T744" s="1"/>
      <c r="U744" s="1"/>
      <c r="V744" s="1"/>
      <c r="W744" s="1"/>
      <c r="X744" s="1"/>
      <c r="Y744" s="1"/>
      <c r="Z744" s="1"/>
      <c r="AA744" s="1"/>
    </row>
    <row r="745" spans="1:27">
      <c r="A745" s="1"/>
      <c r="B745" s="43">
        <f t="shared" si="28"/>
        <v>525</v>
      </c>
      <c r="C745" s="43" t="e">
        <f t="shared" si="27"/>
        <v>#VALUE!</v>
      </c>
      <c r="D745" s="43"/>
      <c r="E745" s="43"/>
      <c r="F745" s="43"/>
      <c r="G745" s="1"/>
      <c r="H745" s="1"/>
      <c r="I745" s="1"/>
      <c r="J745" s="1"/>
      <c r="K745" s="1"/>
      <c r="L745" s="1"/>
      <c r="M745" s="1"/>
      <c r="N745" s="1"/>
      <c r="O745" s="1"/>
      <c r="P745" s="1"/>
      <c r="Q745" s="1"/>
      <c r="R745" s="1"/>
      <c r="S745" s="1"/>
      <c r="T745" s="1"/>
      <c r="U745" s="1"/>
      <c r="V745" s="1"/>
      <c r="W745" s="1"/>
      <c r="X745" s="1"/>
      <c r="Y745" s="1"/>
      <c r="Z745" s="1"/>
      <c r="AA745" s="1"/>
    </row>
    <row r="746" spans="1:27">
      <c r="A746" s="1"/>
      <c r="B746" s="43">
        <f t="shared" si="28"/>
        <v>527</v>
      </c>
      <c r="C746" s="43" t="e">
        <f t="shared" si="27"/>
        <v>#VALUE!</v>
      </c>
      <c r="D746" s="43"/>
      <c r="E746" s="43"/>
      <c r="F746" s="43"/>
      <c r="G746" s="1"/>
      <c r="H746" s="1"/>
      <c r="I746" s="1"/>
      <c r="J746" s="1"/>
      <c r="K746" s="1"/>
      <c r="L746" s="1"/>
      <c r="M746" s="1"/>
      <c r="N746" s="1"/>
      <c r="O746" s="1"/>
      <c r="P746" s="1"/>
      <c r="Q746" s="1"/>
      <c r="R746" s="1"/>
      <c r="S746" s="1"/>
      <c r="T746" s="1"/>
      <c r="U746" s="1"/>
      <c r="V746" s="1"/>
      <c r="W746" s="1"/>
      <c r="X746" s="1"/>
      <c r="Y746" s="1"/>
      <c r="Z746" s="1"/>
      <c r="AA746" s="1"/>
    </row>
    <row r="747" spans="1:27">
      <c r="A747" s="1"/>
      <c r="B747" s="43">
        <f t="shared" si="28"/>
        <v>529</v>
      </c>
      <c r="C747" s="43" t="e">
        <f t="shared" si="27"/>
        <v>#VALUE!</v>
      </c>
      <c r="D747" s="43"/>
      <c r="E747" s="43"/>
      <c r="F747" s="43"/>
      <c r="G747" s="1"/>
      <c r="H747" s="1"/>
      <c r="I747" s="1"/>
      <c r="J747" s="1"/>
      <c r="K747" s="1"/>
      <c r="L747" s="1"/>
      <c r="M747" s="1"/>
      <c r="N747" s="1"/>
      <c r="O747" s="1"/>
      <c r="P747" s="1"/>
      <c r="Q747" s="1"/>
      <c r="R747" s="1"/>
      <c r="S747" s="1"/>
      <c r="T747" s="1"/>
      <c r="U747" s="1"/>
      <c r="V747" s="1"/>
      <c r="W747" s="1"/>
      <c r="X747" s="1"/>
      <c r="Y747" s="1"/>
      <c r="Z747" s="1"/>
      <c r="AA747" s="1"/>
    </row>
    <row r="748" spans="1:27">
      <c r="A748" s="1"/>
      <c r="B748" s="43">
        <f t="shared" si="28"/>
        <v>531</v>
      </c>
      <c r="C748" s="43" t="e">
        <f t="shared" si="27"/>
        <v>#VALUE!</v>
      </c>
      <c r="D748" s="43"/>
      <c r="E748" s="43"/>
      <c r="F748" s="43"/>
      <c r="G748" s="1"/>
      <c r="H748" s="1"/>
      <c r="I748" s="1"/>
      <c r="J748" s="1"/>
      <c r="K748" s="1"/>
      <c r="L748" s="1"/>
      <c r="M748" s="1"/>
      <c r="N748" s="1"/>
      <c r="O748" s="1"/>
      <c r="P748" s="1"/>
      <c r="Q748" s="1"/>
      <c r="R748" s="1"/>
      <c r="S748" s="1"/>
      <c r="T748" s="1"/>
      <c r="U748" s="1"/>
      <c r="V748" s="1"/>
      <c r="W748" s="1"/>
      <c r="X748" s="1"/>
      <c r="Y748" s="1"/>
      <c r="Z748" s="1"/>
      <c r="AA748" s="1"/>
    </row>
    <row r="749" spans="1:27">
      <c r="A749" s="1"/>
      <c r="B749" s="43">
        <f t="shared" si="28"/>
        <v>533</v>
      </c>
      <c r="C749" s="43" t="e">
        <f t="shared" si="27"/>
        <v>#VALUE!</v>
      </c>
      <c r="D749" s="43"/>
      <c r="E749" s="43"/>
      <c r="F749" s="43"/>
      <c r="G749" s="1"/>
      <c r="H749" s="1"/>
      <c r="I749" s="1"/>
      <c r="J749" s="1"/>
      <c r="K749" s="1"/>
      <c r="L749" s="1"/>
      <c r="M749" s="1"/>
      <c r="N749" s="1"/>
      <c r="O749" s="1"/>
      <c r="P749" s="1"/>
      <c r="Q749" s="1"/>
      <c r="R749" s="1"/>
      <c r="S749" s="1"/>
      <c r="T749" s="1"/>
      <c r="U749" s="1"/>
      <c r="V749" s="1"/>
      <c r="W749" s="1"/>
      <c r="X749" s="1"/>
      <c r="Y749" s="1"/>
      <c r="Z749" s="1"/>
      <c r="AA749" s="1"/>
    </row>
    <row r="750" spans="1:27">
      <c r="A750" s="1"/>
      <c r="B750" s="43">
        <f t="shared" si="28"/>
        <v>535</v>
      </c>
      <c r="C750" s="43" t="e">
        <f t="shared" si="27"/>
        <v>#VALUE!</v>
      </c>
      <c r="D750" s="43"/>
      <c r="E750" s="43"/>
      <c r="F750" s="43"/>
      <c r="G750" s="1"/>
      <c r="H750" s="1"/>
      <c r="I750" s="1"/>
      <c r="J750" s="1"/>
      <c r="K750" s="1"/>
      <c r="L750" s="1"/>
      <c r="M750" s="1"/>
      <c r="N750" s="1"/>
      <c r="O750" s="1"/>
      <c r="P750" s="1"/>
      <c r="Q750" s="1"/>
      <c r="R750" s="1"/>
      <c r="S750" s="1"/>
      <c r="T750" s="1"/>
      <c r="U750" s="1"/>
      <c r="V750" s="1"/>
      <c r="W750" s="1"/>
      <c r="X750" s="1"/>
      <c r="Y750" s="1"/>
      <c r="Z750" s="1"/>
      <c r="AA750" s="1"/>
    </row>
    <row r="751" spans="1:27">
      <c r="A751" s="1"/>
      <c r="B751" s="43">
        <f t="shared" si="28"/>
        <v>537</v>
      </c>
      <c r="C751" s="43" t="e">
        <f t="shared" si="27"/>
        <v>#VALUE!</v>
      </c>
      <c r="D751" s="43"/>
      <c r="E751" s="43"/>
      <c r="F751" s="43"/>
      <c r="G751" s="1"/>
      <c r="H751" s="1"/>
      <c r="I751" s="1"/>
      <c r="J751" s="1"/>
      <c r="K751" s="1"/>
      <c r="L751" s="1"/>
      <c r="M751" s="1"/>
      <c r="N751" s="1"/>
      <c r="O751" s="1"/>
      <c r="P751" s="1"/>
      <c r="Q751" s="1"/>
      <c r="R751" s="1"/>
      <c r="S751" s="1"/>
      <c r="T751" s="1"/>
      <c r="U751" s="1"/>
      <c r="V751" s="1"/>
      <c r="W751" s="1"/>
      <c r="X751" s="1"/>
      <c r="Y751" s="1"/>
      <c r="Z751" s="1"/>
      <c r="AA751" s="1"/>
    </row>
    <row r="752" spans="1:27">
      <c r="A752" s="1"/>
      <c r="B752" s="43">
        <f t="shared" si="28"/>
        <v>539</v>
      </c>
      <c r="C752" s="43" t="e">
        <f t="shared" si="27"/>
        <v>#VALUE!</v>
      </c>
      <c r="D752" s="43"/>
      <c r="E752" s="43"/>
      <c r="F752" s="43"/>
      <c r="G752" s="1"/>
      <c r="H752" s="1"/>
      <c r="I752" s="1"/>
      <c r="J752" s="1"/>
      <c r="K752" s="1"/>
      <c r="L752" s="1"/>
      <c r="M752" s="1"/>
      <c r="N752" s="1"/>
      <c r="O752" s="1"/>
      <c r="P752" s="1"/>
      <c r="Q752" s="1"/>
      <c r="R752" s="1"/>
      <c r="S752" s="1"/>
      <c r="T752" s="1"/>
      <c r="U752" s="1"/>
      <c r="V752" s="1"/>
      <c r="W752" s="1"/>
      <c r="X752" s="1"/>
      <c r="Y752" s="1"/>
      <c r="Z752" s="1"/>
      <c r="AA752" s="1"/>
    </row>
    <row r="753" spans="1:27">
      <c r="A753" s="1"/>
      <c r="B753" s="43">
        <f t="shared" si="28"/>
        <v>541</v>
      </c>
      <c r="C753" s="43" t="e">
        <f t="shared" si="27"/>
        <v>#VALUE!</v>
      </c>
      <c r="D753" s="43"/>
      <c r="E753" s="43"/>
      <c r="F753" s="43"/>
      <c r="G753" s="1"/>
      <c r="H753" s="1"/>
      <c r="I753" s="1"/>
      <c r="J753" s="1"/>
      <c r="K753" s="1"/>
      <c r="L753" s="1"/>
      <c r="M753" s="1"/>
      <c r="N753" s="1"/>
      <c r="O753" s="1"/>
      <c r="P753" s="1"/>
      <c r="Q753" s="1"/>
      <c r="R753" s="1"/>
      <c r="S753" s="1"/>
      <c r="T753" s="1"/>
      <c r="U753" s="1"/>
      <c r="V753" s="1"/>
      <c r="W753" s="1"/>
      <c r="X753" s="1"/>
      <c r="Y753" s="1"/>
      <c r="Z753" s="1"/>
      <c r="AA753" s="1"/>
    </row>
    <row r="754" spans="1:27">
      <c r="A754" s="1"/>
      <c r="B754" s="43">
        <f t="shared" si="28"/>
        <v>543</v>
      </c>
      <c r="C754" s="43" t="e">
        <f t="shared" si="27"/>
        <v>#VALUE!</v>
      </c>
      <c r="D754" s="43"/>
      <c r="E754" s="43"/>
      <c r="F754" s="43"/>
      <c r="G754" s="1"/>
      <c r="H754" s="1"/>
      <c r="I754" s="1"/>
      <c r="J754" s="1"/>
      <c r="K754" s="1"/>
      <c r="L754" s="1"/>
      <c r="M754" s="1"/>
      <c r="N754" s="1"/>
      <c r="O754" s="1"/>
      <c r="P754" s="1"/>
      <c r="Q754" s="1"/>
      <c r="R754" s="1"/>
      <c r="S754" s="1"/>
      <c r="T754" s="1"/>
      <c r="U754" s="1"/>
      <c r="V754" s="1"/>
      <c r="W754" s="1"/>
      <c r="X754" s="1"/>
      <c r="Y754" s="1"/>
      <c r="Z754" s="1"/>
      <c r="AA754" s="1"/>
    </row>
    <row r="755" spans="1:27">
      <c r="A755" s="1"/>
      <c r="B755" s="43">
        <f t="shared" si="28"/>
        <v>545</v>
      </c>
      <c r="C755" s="43" t="e">
        <f t="shared" si="27"/>
        <v>#VALUE!</v>
      </c>
      <c r="D755" s="43"/>
      <c r="E755" s="43"/>
      <c r="F755" s="43"/>
      <c r="G755" s="1"/>
      <c r="H755" s="1"/>
      <c r="I755" s="1"/>
      <c r="J755" s="1"/>
      <c r="K755" s="1"/>
      <c r="L755" s="1"/>
      <c r="M755" s="1"/>
      <c r="N755" s="1"/>
      <c r="O755" s="1"/>
      <c r="P755" s="1"/>
      <c r="Q755" s="1"/>
      <c r="R755" s="1"/>
      <c r="S755" s="1"/>
      <c r="T755" s="1"/>
      <c r="U755" s="1"/>
      <c r="V755" s="1"/>
      <c r="W755" s="1"/>
      <c r="X755" s="1"/>
      <c r="Y755" s="1"/>
      <c r="Z755" s="1"/>
      <c r="AA755" s="1"/>
    </row>
    <row r="756" spans="1:27">
      <c r="A756" s="1"/>
      <c r="B756" s="43">
        <f t="shared" si="28"/>
        <v>547</v>
      </c>
      <c r="C756" s="43" t="e">
        <f t="shared" ref="C756:C819" si="29">CHAR(HEX2DEC(MID($H$1,B756,2)))</f>
        <v>#VALUE!</v>
      </c>
      <c r="D756" s="43"/>
      <c r="E756" s="43"/>
      <c r="F756" s="43"/>
      <c r="G756" s="1"/>
      <c r="H756" s="1"/>
      <c r="I756" s="1"/>
      <c r="J756" s="1"/>
      <c r="K756" s="1"/>
      <c r="L756" s="1"/>
      <c r="M756" s="1"/>
      <c r="N756" s="1"/>
      <c r="O756" s="1"/>
      <c r="P756" s="1"/>
      <c r="Q756" s="1"/>
      <c r="R756" s="1"/>
      <c r="S756" s="1"/>
      <c r="T756" s="1"/>
      <c r="U756" s="1"/>
      <c r="V756" s="1"/>
      <c r="W756" s="1"/>
      <c r="X756" s="1"/>
      <c r="Y756" s="1"/>
      <c r="Z756" s="1"/>
      <c r="AA756" s="1"/>
    </row>
    <row r="757" spans="1:27">
      <c r="A757" s="1"/>
      <c r="B757" s="43">
        <f t="shared" si="28"/>
        <v>549</v>
      </c>
      <c r="C757" s="43" t="e">
        <f t="shared" si="29"/>
        <v>#VALUE!</v>
      </c>
      <c r="D757" s="43"/>
      <c r="E757" s="43"/>
      <c r="F757" s="43"/>
      <c r="G757" s="1"/>
      <c r="H757" s="1"/>
      <c r="I757" s="1"/>
      <c r="J757" s="1"/>
      <c r="K757" s="1"/>
      <c r="L757" s="1"/>
      <c r="M757" s="1"/>
      <c r="N757" s="1"/>
      <c r="O757" s="1"/>
      <c r="P757" s="1"/>
      <c r="Q757" s="1"/>
      <c r="R757" s="1"/>
      <c r="S757" s="1"/>
      <c r="T757" s="1"/>
      <c r="U757" s="1"/>
      <c r="V757" s="1"/>
      <c r="W757" s="1"/>
      <c r="X757" s="1"/>
      <c r="Y757" s="1"/>
      <c r="Z757" s="1"/>
      <c r="AA757" s="1"/>
    </row>
    <row r="758" spans="1:27">
      <c r="A758" s="1"/>
      <c r="B758" s="43">
        <f t="shared" ref="B758:B821" si="30">B757+2</f>
        <v>551</v>
      </c>
      <c r="C758" s="43" t="e">
        <f t="shared" si="29"/>
        <v>#VALUE!</v>
      </c>
      <c r="D758" s="43"/>
      <c r="E758" s="43"/>
      <c r="F758" s="43"/>
      <c r="G758" s="1"/>
      <c r="H758" s="1"/>
      <c r="I758" s="1"/>
      <c r="J758" s="1"/>
      <c r="K758" s="1"/>
      <c r="L758" s="1"/>
      <c r="M758" s="1"/>
      <c r="N758" s="1"/>
      <c r="O758" s="1"/>
      <c r="P758" s="1"/>
      <c r="Q758" s="1"/>
      <c r="R758" s="1"/>
      <c r="S758" s="1"/>
      <c r="T758" s="1"/>
      <c r="U758" s="1"/>
      <c r="V758" s="1"/>
      <c r="W758" s="1"/>
      <c r="X758" s="1"/>
      <c r="Y758" s="1"/>
      <c r="Z758" s="1"/>
      <c r="AA758" s="1"/>
    </row>
    <row r="759" spans="1:27">
      <c r="A759" s="1"/>
      <c r="B759" s="43">
        <f t="shared" si="30"/>
        <v>553</v>
      </c>
      <c r="C759" s="43" t="e">
        <f t="shared" si="29"/>
        <v>#VALUE!</v>
      </c>
      <c r="D759" s="43"/>
      <c r="E759" s="43"/>
      <c r="F759" s="43"/>
      <c r="G759" s="1"/>
      <c r="H759" s="1"/>
      <c r="I759" s="1"/>
      <c r="J759" s="1"/>
      <c r="K759" s="1"/>
      <c r="L759" s="1"/>
      <c r="M759" s="1"/>
      <c r="N759" s="1"/>
      <c r="O759" s="1"/>
      <c r="P759" s="1"/>
      <c r="Q759" s="1"/>
      <c r="R759" s="1"/>
      <c r="S759" s="1"/>
      <c r="T759" s="1"/>
      <c r="U759" s="1"/>
      <c r="V759" s="1"/>
      <c r="W759" s="1"/>
      <c r="X759" s="1"/>
      <c r="Y759" s="1"/>
      <c r="Z759" s="1"/>
      <c r="AA759" s="1"/>
    </row>
    <row r="760" spans="1:27">
      <c r="A760" s="1"/>
      <c r="B760" s="43">
        <f t="shared" si="30"/>
        <v>555</v>
      </c>
      <c r="C760" s="43" t="e">
        <f t="shared" si="29"/>
        <v>#VALUE!</v>
      </c>
      <c r="D760" s="43"/>
      <c r="E760" s="43"/>
      <c r="F760" s="43"/>
      <c r="G760" s="1"/>
      <c r="H760" s="1"/>
      <c r="I760" s="1"/>
      <c r="J760" s="1"/>
      <c r="K760" s="1"/>
      <c r="L760" s="1"/>
      <c r="M760" s="1"/>
      <c r="N760" s="1"/>
      <c r="O760" s="1"/>
      <c r="P760" s="1"/>
      <c r="Q760" s="1"/>
      <c r="R760" s="1"/>
      <c r="S760" s="1"/>
      <c r="T760" s="1"/>
      <c r="U760" s="1"/>
      <c r="V760" s="1"/>
      <c r="W760" s="1"/>
      <c r="X760" s="1"/>
      <c r="Y760" s="1"/>
      <c r="Z760" s="1"/>
      <c r="AA760" s="1"/>
    </row>
    <row r="761" spans="1:27">
      <c r="A761" s="1"/>
      <c r="B761" s="43">
        <f t="shared" si="30"/>
        <v>557</v>
      </c>
      <c r="C761" s="43" t="e">
        <f t="shared" si="29"/>
        <v>#VALUE!</v>
      </c>
      <c r="D761" s="43"/>
      <c r="E761" s="43"/>
      <c r="F761" s="43"/>
      <c r="G761" s="1"/>
      <c r="H761" s="1"/>
      <c r="I761" s="1"/>
      <c r="J761" s="1"/>
      <c r="K761" s="1"/>
      <c r="L761" s="1"/>
      <c r="M761" s="1"/>
      <c r="N761" s="1"/>
      <c r="O761" s="1"/>
      <c r="P761" s="1"/>
      <c r="Q761" s="1"/>
      <c r="R761" s="1"/>
      <c r="S761" s="1"/>
      <c r="T761" s="1"/>
      <c r="U761" s="1"/>
      <c r="V761" s="1"/>
      <c r="W761" s="1"/>
      <c r="X761" s="1"/>
      <c r="Y761" s="1"/>
      <c r="Z761" s="1"/>
      <c r="AA761" s="1"/>
    </row>
    <row r="762" spans="1:27">
      <c r="A762" s="1"/>
      <c r="B762" s="43">
        <f t="shared" si="30"/>
        <v>559</v>
      </c>
      <c r="C762" s="43" t="e">
        <f t="shared" si="29"/>
        <v>#VALUE!</v>
      </c>
      <c r="D762" s="43"/>
      <c r="E762" s="43"/>
      <c r="F762" s="43"/>
      <c r="G762" s="1"/>
      <c r="H762" s="1"/>
      <c r="I762" s="1"/>
      <c r="J762" s="1"/>
      <c r="K762" s="1"/>
      <c r="L762" s="1"/>
      <c r="M762" s="1"/>
      <c r="N762" s="1"/>
      <c r="O762" s="1"/>
      <c r="P762" s="1"/>
      <c r="Q762" s="1"/>
      <c r="R762" s="1"/>
      <c r="S762" s="1"/>
      <c r="T762" s="1"/>
      <c r="U762" s="1"/>
      <c r="V762" s="1"/>
      <c r="W762" s="1"/>
      <c r="X762" s="1"/>
      <c r="Y762" s="1"/>
      <c r="Z762" s="1"/>
      <c r="AA762" s="1"/>
    </row>
    <row r="763" spans="1:27">
      <c r="A763" s="1"/>
      <c r="B763" s="43">
        <f t="shared" si="30"/>
        <v>561</v>
      </c>
      <c r="C763" s="43" t="e">
        <f t="shared" si="29"/>
        <v>#VALUE!</v>
      </c>
      <c r="D763" s="43"/>
      <c r="E763" s="43"/>
      <c r="F763" s="43"/>
      <c r="G763" s="1"/>
      <c r="H763" s="1"/>
      <c r="I763" s="1"/>
      <c r="J763" s="1"/>
      <c r="K763" s="1"/>
      <c r="L763" s="1"/>
      <c r="M763" s="1"/>
      <c r="N763" s="1"/>
      <c r="O763" s="1"/>
      <c r="P763" s="1"/>
      <c r="Q763" s="1"/>
      <c r="R763" s="1"/>
      <c r="S763" s="1"/>
      <c r="T763" s="1"/>
      <c r="U763" s="1"/>
      <c r="V763" s="1"/>
      <c r="W763" s="1"/>
      <c r="X763" s="1"/>
      <c r="Y763" s="1"/>
      <c r="Z763" s="1"/>
      <c r="AA763" s="1"/>
    </row>
    <row r="764" spans="1:27">
      <c r="A764" s="1"/>
      <c r="B764" s="43">
        <f t="shared" si="30"/>
        <v>563</v>
      </c>
      <c r="C764" s="43" t="e">
        <f t="shared" si="29"/>
        <v>#VALUE!</v>
      </c>
      <c r="D764" s="43"/>
      <c r="E764" s="43"/>
      <c r="F764" s="43"/>
      <c r="G764" s="1"/>
      <c r="H764" s="1"/>
      <c r="I764" s="1"/>
      <c r="J764" s="1"/>
      <c r="K764" s="1"/>
      <c r="L764" s="1"/>
      <c r="M764" s="1"/>
      <c r="N764" s="1"/>
      <c r="O764" s="1"/>
      <c r="P764" s="1"/>
      <c r="Q764" s="1"/>
      <c r="R764" s="1"/>
      <c r="S764" s="1"/>
      <c r="T764" s="1"/>
      <c r="U764" s="1"/>
      <c r="V764" s="1"/>
      <c r="W764" s="1"/>
      <c r="X764" s="1"/>
      <c r="Y764" s="1"/>
      <c r="Z764" s="1"/>
      <c r="AA764" s="1"/>
    </row>
    <row r="765" spans="1:27">
      <c r="A765" s="1"/>
      <c r="B765" s="43">
        <f t="shared" si="30"/>
        <v>565</v>
      </c>
      <c r="C765" s="43" t="e">
        <f t="shared" si="29"/>
        <v>#VALUE!</v>
      </c>
      <c r="D765" s="43"/>
      <c r="E765" s="43"/>
      <c r="F765" s="43"/>
      <c r="G765" s="1"/>
      <c r="H765" s="1"/>
      <c r="I765" s="1"/>
      <c r="J765" s="1"/>
      <c r="K765" s="1"/>
      <c r="L765" s="1"/>
      <c r="M765" s="1"/>
      <c r="N765" s="1"/>
      <c r="O765" s="1"/>
      <c r="P765" s="1"/>
      <c r="Q765" s="1"/>
      <c r="R765" s="1"/>
      <c r="S765" s="1"/>
      <c r="T765" s="1"/>
      <c r="U765" s="1"/>
      <c r="V765" s="1"/>
      <c r="W765" s="1"/>
      <c r="X765" s="1"/>
      <c r="Y765" s="1"/>
      <c r="Z765" s="1"/>
      <c r="AA765" s="1"/>
    </row>
    <row r="766" spans="1:27">
      <c r="A766" s="1"/>
      <c r="B766" s="43">
        <f t="shared" si="30"/>
        <v>567</v>
      </c>
      <c r="C766" s="43" t="e">
        <f t="shared" si="29"/>
        <v>#VALUE!</v>
      </c>
      <c r="D766" s="43"/>
      <c r="E766" s="43"/>
      <c r="F766" s="43"/>
      <c r="G766" s="1"/>
      <c r="H766" s="1"/>
      <c r="I766" s="1"/>
      <c r="J766" s="1"/>
      <c r="K766" s="1"/>
      <c r="L766" s="1"/>
      <c r="M766" s="1"/>
      <c r="N766" s="1"/>
      <c r="O766" s="1"/>
      <c r="P766" s="1"/>
      <c r="Q766" s="1"/>
      <c r="R766" s="1"/>
      <c r="S766" s="1"/>
      <c r="T766" s="1"/>
      <c r="U766" s="1"/>
      <c r="V766" s="1"/>
      <c r="W766" s="1"/>
      <c r="X766" s="1"/>
      <c r="Y766" s="1"/>
      <c r="Z766" s="1"/>
      <c r="AA766" s="1"/>
    </row>
    <row r="767" spans="1:27">
      <c r="A767" s="1"/>
      <c r="B767" s="43">
        <f t="shared" si="30"/>
        <v>569</v>
      </c>
      <c r="C767" s="43" t="e">
        <f t="shared" si="29"/>
        <v>#VALUE!</v>
      </c>
      <c r="D767" s="43"/>
      <c r="E767" s="43"/>
      <c r="F767" s="43"/>
      <c r="G767" s="1"/>
      <c r="H767" s="1"/>
      <c r="I767" s="1"/>
      <c r="J767" s="1"/>
      <c r="K767" s="1"/>
      <c r="L767" s="1"/>
      <c r="M767" s="1"/>
      <c r="N767" s="1"/>
      <c r="O767" s="1"/>
      <c r="P767" s="1"/>
      <c r="Q767" s="1"/>
      <c r="R767" s="1"/>
      <c r="S767" s="1"/>
      <c r="T767" s="1"/>
      <c r="U767" s="1"/>
      <c r="V767" s="1"/>
      <c r="W767" s="1"/>
      <c r="X767" s="1"/>
      <c r="Y767" s="1"/>
      <c r="Z767" s="1"/>
      <c r="AA767" s="1"/>
    </row>
    <row r="768" spans="1:27">
      <c r="A768" s="1"/>
      <c r="B768" s="43">
        <f t="shared" si="30"/>
        <v>571</v>
      </c>
      <c r="C768" s="43" t="e">
        <f t="shared" si="29"/>
        <v>#VALUE!</v>
      </c>
      <c r="D768" s="43"/>
      <c r="E768" s="43"/>
      <c r="F768" s="43"/>
      <c r="G768" s="1"/>
      <c r="H768" s="1"/>
      <c r="I768" s="1"/>
      <c r="J768" s="1"/>
      <c r="K768" s="1"/>
      <c r="L768" s="1"/>
      <c r="M768" s="1"/>
      <c r="N768" s="1"/>
      <c r="O768" s="1"/>
      <c r="P768" s="1"/>
      <c r="Q768" s="1"/>
      <c r="R768" s="1"/>
      <c r="S768" s="1"/>
      <c r="T768" s="1"/>
      <c r="U768" s="1"/>
      <c r="V768" s="1"/>
      <c r="W768" s="1"/>
      <c r="X768" s="1"/>
      <c r="Y768" s="1"/>
      <c r="Z768" s="1"/>
      <c r="AA768" s="1"/>
    </row>
    <row r="769" spans="1:27">
      <c r="A769" s="1"/>
      <c r="B769" s="43">
        <f t="shared" si="30"/>
        <v>573</v>
      </c>
      <c r="C769" s="43" t="e">
        <f t="shared" si="29"/>
        <v>#VALUE!</v>
      </c>
      <c r="D769" s="43"/>
      <c r="E769" s="43"/>
      <c r="F769" s="43"/>
      <c r="G769" s="1"/>
      <c r="H769" s="1"/>
      <c r="I769" s="1"/>
      <c r="J769" s="1"/>
      <c r="K769" s="1"/>
      <c r="L769" s="1"/>
      <c r="M769" s="1"/>
      <c r="N769" s="1"/>
      <c r="O769" s="1"/>
      <c r="P769" s="1"/>
      <c r="Q769" s="1"/>
      <c r="R769" s="1"/>
      <c r="S769" s="1"/>
      <c r="T769" s="1"/>
      <c r="U769" s="1"/>
      <c r="V769" s="1"/>
      <c r="W769" s="1"/>
      <c r="X769" s="1"/>
      <c r="Y769" s="1"/>
      <c r="Z769" s="1"/>
      <c r="AA769" s="1"/>
    </row>
    <row r="770" spans="1:27">
      <c r="A770" s="1"/>
      <c r="B770" s="43">
        <f t="shared" si="30"/>
        <v>575</v>
      </c>
      <c r="C770" s="43" t="e">
        <f t="shared" si="29"/>
        <v>#VALUE!</v>
      </c>
      <c r="D770" s="43"/>
      <c r="E770" s="43"/>
      <c r="F770" s="43"/>
      <c r="G770" s="1"/>
      <c r="H770" s="1"/>
      <c r="I770" s="1"/>
      <c r="J770" s="1"/>
      <c r="K770" s="1"/>
      <c r="L770" s="1"/>
      <c r="M770" s="1"/>
      <c r="N770" s="1"/>
      <c r="O770" s="1"/>
      <c r="P770" s="1"/>
      <c r="Q770" s="1"/>
      <c r="R770" s="1"/>
      <c r="S770" s="1"/>
      <c r="T770" s="1"/>
      <c r="U770" s="1"/>
      <c r="V770" s="1"/>
      <c r="W770" s="1"/>
      <c r="X770" s="1"/>
      <c r="Y770" s="1"/>
      <c r="Z770" s="1"/>
      <c r="AA770" s="1"/>
    </row>
    <row r="771" spans="1:27">
      <c r="A771" s="1"/>
      <c r="B771" s="43">
        <f t="shared" si="30"/>
        <v>577</v>
      </c>
      <c r="C771" s="43" t="e">
        <f t="shared" si="29"/>
        <v>#VALUE!</v>
      </c>
      <c r="D771" s="43"/>
      <c r="E771" s="43"/>
      <c r="F771" s="43"/>
      <c r="G771" s="1"/>
      <c r="H771" s="1"/>
      <c r="I771" s="1"/>
      <c r="J771" s="1"/>
      <c r="K771" s="1"/>
      <c r="L771" s="1"/>
      <c r="M771" s="1"/>
      <c r="N771" s="1"/>
      <c r="O771" s="1"/>
      <c r="P771" s="1"/>
      <c r="Q771" s="1"/>
      <c r="R771" s="1"/>
      <c r="S771" s="1"/>
      <c r="T771" s="1"/>
      <c r="U771" s="1"/>
      <c r="V771" s="1"/>
      <c r="W771" s="1"/>
      <c r="X771" s="1"/>
      <c r="Y771" s="1"/>
      <c r="Z771" s="1"/>
      <c r="AA771" s="1"/>
    </row>
    <row r="772" spans="1:27">
      <c r="A772" s="1"/>
      <c r="B772" s="43">
        <f t="shared" si="30"/>
        <v>579</v>
      </c>
      <c r="C772" s="43" t="e">
        <f t="shared" si="29"/>
        <v>#VALUE!</v>
      </c>
      <c r="D772" s="43"/>
      <c r="E772" s="43"/>
      <c r="F772" s="43"/>
      <c r="G772" s="1"/>
      <c r="H772" s="1"/>
      <c r="I772" s="1"/>
      <c r="J772" s="1"/>
      <c r="K772" s="1"/>
      <c r="L772" s="1"/>
      <c r="M772" s="1"/>
      <c r="N772" s="1"/>
      <c r="O772" s="1"/>
      <c r="P772" s="1"/>
      <c r="Q772" s="1"/>
      <c r="R772" s="1"/>
      <c r="S772" s="1"/>
      <c r="T772" s="1"/>
      <c r="U772" s="1"/>
      <c r="V772" s="1"/>
      <c r="W772" s="1"/>
      <c r="X772" s="1"/>
      <c r="Y772" s="1"/>
      <c r="Z772" s="1"/>
      <c r="AA772" s="1"/>
    </row>
    <row r="773" spans="1:27">
      <c r="A773" s="1"/>
      <c r="B773" s="43">
        <f t="shared" si="30"/>
        <v>581</v>
      </c>
      <c r="C773" s="43" t="e">
        <f t="shared" si="29"/>
        <v>#VALUE!</v>
      </c>
      <c r="D773" s="43"/>
      <c r="E773" s="43"/>
      <c r="F773" s="43"/>
      <c r="G773" s="1"/>
      <c r="H773" s="1"/>
      <c r="I773" s="1"/>
      <c r="J773" s="1"/>
      <c r="K773" s="1"/>
      <c r="L773" s="1"/>
      <c r="M773" s="1"/>
      <c r="N773" s="1"/>
      <c r="O773" s="1"/>
      <c r="P773" s="1"/>
      <c r="Q773" s="1"/>
      <c r="R773" s="1"/>
      <c r="S773" s="1"/>
      <c r="T773" s="1"/>
      <c r="U773" s="1"/>
      <c r="V773" s="1"/>
      <c r="W773" s="1"/>
      <c r="X773" s="1"/>
      <c r="Y773" s="1"/>
      <c r="Z773" s="1"/>
      <c r="AA773" s="1"/>
    </row>
    <row r="774" spans="1:27">
      <c r="A774" s="1"/>
      <c r="B774" s="43">
        <f t="shared" si="30"/>
        <v>583</v>
      </c>
      <c r="C774" s="43" t="e">
        <f t="shared" si="29"/>
        <v>#VALUE!</v>
      </c>
      <c r="D774" s="43"/>
      <c r="E774" s="43"/>
      <c r="F774" s="43"/>
      <c r="G774" s="1"/>
      <c r="H774" s="1"/>
      <c r="I774" s="1"/>
      <c r="J774" s="1"/>
      <c r="K774" s="1"/>
      <c r="L774" s="1"/>
      <c r="M774" s="1"/>
      <c r="N774" s="1"/>
      <c r="O774" s="1"/>
      <c r="P774" s="1"/>
      <c r="Q774" s="1"/>
      <c r="R774" s="1"/>
      <c r="S774" s="1"/>
      <c r="T774" s="1"/>
      <c r="U774" s="1"/>
      <c r="V774" s="1"/>
      <c r="W774" s="1"/>
      <c r="X774" s="1"/>
      <c r="Y774" s="1"/>
      <c r="Z774" s="1"/>
      <c r="AA774" s="1"/>
    </row>
    <row r="775" spans="1:27">
      <c r="A775" s="1"/>
      <c r="B775" s="43">
        <f t="shared" si="30"/>
        <v>585</v>
      </c>
      <c r="C775" s="43" t="e">
        <f t="shared" si="29"/>
        <v>#VALUE!</v>
      </c>
      <c r="D775" s="43"/>
      <c r="E775" s="43"/>
      <c r="F775" s="43"/>
      <c r="G775" s="1"/>
      <c r="H775" s="1"/>
      <c r="I775" s="1"/>
      <c r="J775" s="1"/>
      <c r="K775" s="1"/>
      <c r="L775" s="1"/>
      <c r="M775" s="1"/>
      <c r="N775" s="1"/>
      <c r="O775" s="1"/>
      <c r="P775" s="1"/>
      <c r="Q775" s="1"/>
      <c r="R775" s="1"/>
      <c r="S775" s="1"/>
      <c r="T775" s="1"/>
      <c r="U775" s="1"/>
      <c r="V775" s="1"/>
      <c r="W775" s="1"/>
      <c r="X775" s="1"/>
      <c r="Y775" s="1"/>
      <c r="Z775" s="1"/>
      <c r="AA775" s="1"/>
    </row>
    <row r="776" spans="1:27">
      <c r="A776" s="1"/>
      <c r="B776" s="43">
        <f t="shared" si="30"/>
        <v>587</v>
      </c>
      <c r="C776" s="43" t="e">
        <f t="shared" si="29"/>
        <v>#VALUE!</v>
      </c>
      <c r="D776" s="43"/>
      <c r="E776" s="43"/>
      <c r="F776" s="43"/>
      <c r="G776" s="1"/>
      <c r="H776" s="1"/>
      <c r="I776" s="1"/>
      <c r="J776" s="1"/>
      <c r="K776" s="1"/>
      <c r="L776" s="1"/>
      <c r="M776" s="1"/>
      <c r="N776" s="1"/>
      <c r="O776" s="1"/>
      <c r="P776" s="1"/>
      <c r="Q776" s="1"/>
      <c r="R776" s="1"/>
      <c r="S776" s="1"/>
      <c r="T776" s="1"/>
      <c r="U776" s="1"/>
      <c r="V776" s="1"/>
      <c r="W776" s="1"/>
      <c r="X776" s="1"/>
      <c r="Y776" s="1"/>
      <c r="Z776" s="1"/>
      <c r="AA776" s="1"/>
    </row>
    <row r="777" spans="1:27">
      <c r="A777" s="1"/>
      <c r="B777" s="43">
        <f t="shared" si="30"/>
        <v>589</v>
      </c>
      <c r="C777" s="43" t="e">
        <f t="shared" si="29"/>
        <v>#VALUE!</v>
      </c>
      <c r="D777" s="43"/>
      <c r="E777" s="43"/>
      <c r="F777" s="43"/>
      <c r="G777" s="1"/>
      <c r="H777" s="1"/>
      <c r="I777" s="1"/>
      <c r="J777" s="1"/>
      <c r="K777" s="1"/>
      <c r="L777" s="1"/>
      <c r="M777" s="1"/>
      <c r="N777" s="1"/>
      <c r="O777" s="1"/>
      <c r="P777" s="1"/>
      <c r="Q777" s="1"/>
      <c r="R777" s="1"/>
      <c r="S777" s="1"/>
      <c r="T777" s="1"/>
      <c r="U777" s="1"/>
      <c r="V777" s="1"/>
      <c r="W777" s="1"/>
      <c r="X777" s="1"/>
      <c r="Y777" s="1"/>
      <c r="Z777" s="1"/>
      <c r="AA777" s="1"/>
    </row>
    <row r="778" spans="1:27">
      <c r="A778" s="1"/>
      <c r="B778" s="43">
        <f t="shared" si="30"/>
        <v>591</v>
      </c>
      <c r="C778" s="43" t="e">
        <f t="shared" si="29"/>
        <v>#VALUE!</v>
      </c>
      <c r="D778" s="43"/>
      <c r="E778" s="43"/>
      <c r="F778" s="43"/>
      <c r="G778" s="1"/>
      <c r="H778" s="1"/>
      <c r="I778" s="1"/>
      <c r="J778" s="1"/>
      <c r="K778" s="1"/>
      <c r="L778" s="1"/>
      <c r="M778" s="1"/>
      <c r="N778" s="1"/>
      <c r="O778" s="1"/>
      <c r="P778" s="1"/>
      <c r="Q778" s="1"/>
      <c r="R778" s="1"/>
      <c r="S778" s="1"/>
      <c r="T778" s="1"/>
      <c r="U778" s="1"/>
      <c r="V778" s="1"/>
      <c r="W778" s="1"/>
      <c r="X778" s="1"/>
      <c r="Y778" s="1"/>
      <c r="Z778" s="1"/>
      <c r="AA778" s="1"/>
    </row>
    <row r="779" spans="1:27">
      <c r="A779" s="1"/>
      <c r="B779" s="43">
        <f t="shared" si="30"/>
        <v>593</v>
      </c>
      <c r="C779" s="43" t="e">
        <f t="shared" si="29"/>
        <v>#VALUE!</v>
      </c>
      <c r="D779" s="43"/>
      <c r="E779" s="43"/>
      <c r="F779" s="43"/>
      <c r="G779" s="1"/>
      <c r="H779" s="1"/>
      <c r="I779" s="1"/>
      <c r="J779" s="1"/>
      <c r="K779" s="1"/>
      <c r="L779" s="1"/>
      <c r="M779" s="1"/>
      <c r="N779" s="1"/>
      <c r="O779" s="1"/>
      <c r="P779" s="1"/>
      <c r="Q779" s="1"/>
      <c r="R779" s="1"/>
      <c r="S779" s="1"/>
      <c r="T779" s="1"/>
      <c r="U779" s="1"/>
      <c r="V779" s="1"/>
      <c r="W779" s="1"/>
      <c r="X779" s="1"/>
      <c r="Y779" s="1"/>
      <c r="Z779" s="1"/>
      <c r="AA779" s="1"/>
    </row>
    <row r="780" spans="1:27">
      <c r="A780" s="1"/>
      <c r="B780" s="43">
        <f t="shared" si="30"/>
        <v>595</v>
      </c>
      <c r="C780" s="43" t="e">
        <f t="shared" si="29"/>
        <v>#VALUE!</v>
      </c>
      <c r="D780" s="43"/>
      <c r="E780" s="43"/>
      <c r="F780" s="43"/>
      <c r="G780" s="1"/>
      <c r="H780" s="1"/>
      <c r="I780" s="1"/>
      <c r="J780" s="1"/>
      <c r="K780" s="1"/>
      <c r="L780" s="1"/>
      <c r="M780" s="1"/>
      <c r="N780" s="1"/>
      <c r="O780" s="1"/>
      <c r="P780" s="1"/>
      <c r="Q780" s="1"/>
      <c r="R780" s="1"/>
      <c r="S780" s="1"/>
      <c r="T780" s="1"/>
      <c r="U780" s="1"/>
      <c r="V780" s="1"/>
      <c r="W780" s="1"/>
      <c r="X780" s="1"/>
      <c r="Y780" s="1"/>
      <c r="Z780" s="1"/>
      <c r="AA780" s="1"/>
    </row>
    <row r="781" spans="1:27">
      <c r="A781" s="1"/>
      <c r="B781" s="43">
        <f t="shared" si="30"/>
        <v>597</v>
      </c>
      <c r="C781" s="43" t="e">
        <f t="shared" si="29"/>
        <v>#VALUE!</v>
      </c>
      <c r="D781" s="43"/>
      <c r="E781" s="43"/>
      <c r="F781" s="43"/>
      <c r="G781" s="1"/>
      <c r="H781" s="1"/>
      <c r="I781" s="1"/>
      <c r="J781" s="1"/>
      <c r="K781" s="1"/>
      <c r="L781" s="1"/>
      <c r="M781" s="1"/>
      <c r="N781" s="1"/>
      <c r="O781" s="1"/>
      <c r="P781" s="1"/>
      <c r="Q781" s="1"/>
      <c r="R781" s="1"/>
      <c r="S781" s="1"/>
      <c r="T781" s="1"/>
      <c r="U781" s="1"/>
      <c r="V781" s="1"/>
      <c r="W781" s="1"/>
      <c r="X781" s="1"/>
      <c r="Y781" s="1"/>
      <c r="Z781" s="1"/>
      <c r="AA781" s="1"/>
    </row>
    <row r="782" spans="1:27">
      <c r="A782" s="1"/>
      <c r="B782" s="43">
        <f t="shared" si="30"/>
        <v>599</v>
      </c>
      <c r="C782" s="43" t="e">
        <f t="shared" si="29"/>
        <v>#VALUE!</v>
      </c>
      <c r="D782" s="43"/>
      <c r="E782" s="43"/>
      <c r="F782" s="43"/>
      <c r="G782" s="1"/>
      <c r="H782" s="1"/>
      <c r="I782" s="1"/>
      <c r="J782" s="1"/>
      <c r="K782" s="1"/>
      <c r="L782" s="1"/>
      <c r="M782" s="1"/>
      <c r="N782" s="1"/>
      <c r="O782" s="1"/>
      <c r="P782" s="1"/>
      <c r="Q782" s="1"/>
      <c r="R782" s="1"/>
      <c r="S782" s="1"/>
      <c r="T782" s="1"/>
      <c r="U782" s="1"/>
      <c r="V782" s="1"/>
      <c r="W782" s="1"/>
      <c r="X782" s="1"/>
      <c r="Y782" s="1"/>
      <c r="Z782" s="1"/>
      <c r="AA782" s="1"/>
    </row>
    <row r="783" spans="1:27">
      <c r="A783" s="1"/>
      <c r="B783" s="43">
        <f t="shared" si="30"/>
        <v>601</v>
      </c>
      <c r="C783" s="43" t="e">
        <f t="shared" si="29"/>
        <v>#VALUE!</v>
      </c>
      <c r="D783" s="43"/>
      <c r="E783" s="43"/>
      <c r="F783" s="43"/>
      <c r="G783" s="1"/>
      <c r="H783" s="1"/>
      <c r="I783" s="1"/>
      <c r="J783" s="1"/>
      <c r="K783" s="1"/>
      <c r="L783" s="1"/>
      <c r="M783" s="1"/>
      <c r="N783" s="1"/>
      <c r="O783" s="1"/>
      <c r="P783" s="1"/>
      <c r="Q783" s="1"/>
      <c r="R783" s="1"/>
      <c r="S783" s="1"/>
      <c r="T783" s="1"/>
      <c r="U783" s="1"/>
      <c r="V783" s="1"/>
      <c r="W783" s="1"/>
      <c r="X783" s="1"/>
      <c r="Y783" s="1"/>
      <c r="Z783" s="1"/>
      <c r="AA783" s="1"/>
    </row>
    <row r="784" spans="1:27">
      <c r="A784" s="1"/>
      <c r="B784" s="43">
        <f t="shared" si="30"/>
        <v>603</v>
      </c>
      <c r="C784" s="43" t="e">
        <f t="shared" si="29"/>
        <v>#VALUE!</v>
      </c>
      <c r="D784" s="43"/>
      <c r="E784" s="43"/>
      <c r="F784" s="43"/>
      <c r="G784" s="1"/>
      <c r="H784" s="1"/>
      <c r="I784" s="1"/>
      <c r="J784" s="1"/>
      <c r="K784" s="1"/>
      <c r="L784" s="1"/>
      <c r="M784" s="1"/>
      <c r="N784" s="1"/>
      <c r="O784" s="1"/>
      <c r="P784" s="1"/>
      <c r="Q784" s="1"/>
      <c r="R784" s="1"/>
      <c r="S784" s="1"/>
      <c r="T784" s="1"/>
      <c r="U784" s="1"/>
      <c r="V784" s="1"/>
      <c r="W784" s="1"/>
      <c r="X784" s="1"/>
      <c r="Y784" s="1"/>
      <c r="Z784" s="1"/>
      <c r="AA784" s="1"/>
    </row>
    <row r="785" spans="1:27">
      <c r="A785" s="1"/>
      <c r="B785" s="43">
        <f t="shared" si="30"/>
        <v>605</v>
      </c>
      <c r="C785" s="43" t="e">
        <f t="shared" si="29"/>
        <v>#VALUE!</v>
      </c>
      <c r="D785" s="43"/>
      <c r="E785" s="43"/>
      <c r="F785" s="43"/>
      <c r="G785" s="1"/>
      <c r="H785" s="1"/>
      <c r="I785" s="1"/>
      <c r="J785" s="1"/>
      <c r="K785" s="1"/>
      <c r="L785" s="1"/>
      <c r="M785" s="1"/>
      <c r="N785" s="1"/>
      <c r="O785" s="1"/>
      <c r="P785" s="1"/>
      <c r="Q785" s="1"/>
      <c r="R785" s="1"/>
      <c r="S785" s="1"/>
      <c r="T785" s="1"/>
      <c r="U785" s="1"/>
      <c r="V785" s="1"/>
      <c r="W785" s="1"/>
      <c r="X785" s="1"/>
      <c r="Y785" s="1"/>
      <c r="Z785" s="1"/>
      <c r="AA785" s="1"/>
    </row>
    <row r="786" spans="1:27">
      <c r="A786" s="1"/>
      <c r="B786" s="43">
        <f t="shared" si="30"/>
        <v>607</v>
      </c>
      <c r="C786" s="43" t="e">
        <f t="shared" si="29"/>
        <v>#VALUE!</v>
      </c>
      <c r="D786" s="43"/>
      <c r="E786" s="43"/>
      <c r="F786" s="43"/>
      <c r="G786" s="1"/>
      <c r="H786" s="1"/>
      <c r="I786" s="1"/>
      <c r="J786" s="1"/>
      <c r="K786" s="1"/>
      <c r="L786" s="1"/>
      <c r="M786" s="1"/>
      <c r="N786" s="1"/>
      <c r="O786" s="1"/>
      <c r="P786" s="1"/>
      <c r="Q786" s="1"/>
      <c r="R786" s="1"/>
      <c r="S786" s="1"/>
      <c r="T786" s="1"/>
      <c r="U786" s="1"/>
      <c r="V786" s="1"/>
      <c r="W786" s="1"/>
      <c r="X786" s="1"/>
      <c r="Y786" s="1"/>
      <c r="Z786" s="1"/>
      <c r="AA786" s="1"/>
    </row>
    <row r="787" spans="1:27">
      <c r="A787" s="1"/>
      <c r="B787" s="43">
        <f t="shared" si="30"/>
        <v>609</v>
      </c>
      <c r="C787" s="43" t="e">
        <f t="shared" si="29"/>
        <v>#VALUE!</v>
      </c>
      <c r="D787" s="43"/>
      <c r="E787" s="43"/>
      <c r="F787" s="43"/>
      <c r="G787" s="1"/>
      <c r="H787" s="1"/>
      <c r="I787" s="1"/>
      <c r="J787" s="1"/>
      <c r="K787" s="1"/>
      <c r="L787" s="1"/>
      <c r="M787" s="1"/>
      <c r="N787" s="1"/>
      <c r="O787" s="1"/>
      <c r="P787" s="1"/>
      <c r="Q787" s="1"/>
      <c r="R787" s="1"/>
      <c r="S787" s="1"/>
      <c r="T787" s="1"/>
      <c r="U787" s="1"/>
      <c r="V787" s="1"/>
      <c r="W787" s="1"/>
      <c r="X787" s="1"/>
      <c r="Y787" s="1"/>
      <c r="Z787" s="1"/>
      <c r="AA787" s="1"/>
    </row>
    <row r="788" spans="1:27">
      <c r="A788" s="1"/>
      <c r="B788" s="43">
        <f t="shared" si="30"/>
        <v>611</v>
      </c>
      <c r="C788" s="43" t="e">
        <f t="shared" si="29"/>
        <v>#VALUE!</v>
      </c>
      <c r="D788" s="43"/>
      <c r="E788" s="43"/>
      <c r="F788" s="43"/>
      <c r="G788" s="1"/>
      <c r="H788" s="1"/>
      <c r="I788" s="1"/>
      <c r="J788" s="1"/>
      <c r="K788" s="1"/>
      <c r="L788" s="1"/>
      <c r="M788" s="1"/>
      <c r="N788" s="1"/>
      <c r="O788" s="1"/>
      <c r="P788" s="1"/>
      <c r="Q788" s="1"/>
      <c r="R788" s="1"/>
      <c r="S788" s="1"/>
      <c r="T788" s="1"/>
      <c r="U788" s="1"/>
      <c r="V788" s="1"/>
      <c r="W788" s="1"/>
      <c r="X788" s="1"/>
      <c r="Y788" s="1"/>
      <c r="Z788" s="1"/>
      <c r="AA788" s="1"/>
    </row>
    <row r="789" spans="1:27">
      <c r="A789" s="1"/>
      <c r="B789" s="43">
        <f t="shared" si="30"/>
        <v>613</v>
      </c>
      <c r="C789" s="43" t="e">
        <f t="shared" si="29"/>
        <v>#VALUE!</v>
      </c>
      <c r="D789" s="43"/>
      <c r="E789" s="43"/>
      <c r="F789" s="43"/>
      <c r="G789" s="1"/>
      <c r="H789" s="1"/>
      <c r="I789" s="1"/>
      <c r="J789" s="1"/>
      <c r="K789" s="1"/>
      <c r="L789" s="1"/>
      <c r="M789" s="1"/>
      <c r="N789" s="1"/>
      <c r="O789" s="1"/>
      <c r="P789" s="1"/>
      <c r="Q789" s="1"/>
      <c r="R789" s="1"/>
      <c r="S789" s="1"/>
      <c r="T789" s="1"/>
      <c r="U789" s="1"/>
      <c r="V789" s="1"/>
      <c r="W789" s="1"/>
      <c r="X789" s="1"/>
      <c r="Y789" s="1"/>
      <c r="Z789" s="1"/>
      <c r="AA789" s="1"/>
    </row>
    <row r="790" spans="1:27">
      <c r="A790" s="1"/>
      <c r="B790" s="43">
        <f t="shared" si="30"/>
        <v>615</v>
      </c>
      <c r="C790" s="43" t="e">
        <f t="shared" si="29"/>
        <v>#VALUE!</v>
      </c>
      <c r="D790" s="43"/>
      <c r="E790" s="43"/>
      <c r="F790" s="43"/>
      <c r="G790" s="1"/>
      <c r="H790" s="1"/>
      <c r="I790" s="1"/>
      <c r="J790" s="1"/>
      <c r="K790" s="1"/>
      <c r="L790" s="1"/>
      <c r="M790" s="1"/>
      <c r="N790" s="1"/>
      <c r="O790" s="1"/>
      <c r="P790" s="1"/>
      <c r="Q790" s="1"/>
      <c r="R790" s="1"/>
      <c r="S790" s="1"/>
      <c r="T790" s="1"/>
      <c r="U790" s="1"/>
      <c r="V790" s="1"/>
      <c r="W790" s="1"/>
      <c r="X790" s="1"/>
      <c r="Y790" s="1"/>
      <c r="Z790" s="1"/>
      <c r="AA790" s="1"/>
    </row>
    <row r="791" spans="1:27">
      <c r="A791" s="1"/>
      <c r="B791" s="43">
        <f t="shared" si="30"/>
        <v>617</v>
      </c>
      <c r="C791" s="43" t="e">
        <f t="shared" si="29"/>
        <v>#VALUE!</v>
      </c>
      <c r="D791" s="43"/>
      <c r="E791" s="43"/>
      <c r="F791" s="43"/>
      <c r="G791" s="1"/>
      <c r="H791" s="1"/>
      <c r="I791" s="1"/>
      <c r="J791" s="1"/>
      <c r="K791" s="1"/>
      <c r="L791" s="1"/>
      <c r="M791" s="1"/>
      <c r="N791" s="1"/>
      <c r="O791" s="1"/>
      <c r="P791" s="1"/>
      <c r="Q791" s="1"/>
      <c r="R791" s="1"/>
      <c r="S791" s="1"/>
      <c r="T791" s="1"/>
      <c r="U791" s="1"/>
      <c r="V791" s="1"/>
      <c r="W791" s="1"/>
      <c r="X791" s="1"/>
      <c r="Y791" s="1"/>
      <c r="Z791" s="1"/>
      <c r="AA791" s="1"/>
    </row>
    <row r="792" spans="1:27">
      <c r="A792" s="1"/>
      <c r="B792" s="43">
        <f t="shared" si="30"/>
        <v>619</v>
      </c>
      <c r="C792" s="43" t="e">
        <f t="shared" si="29"/>
        <v>#VALUE!</v>
      </c>
      <c r="D792" s="43"/>
      <c r="E792" s="43"/>
      <c r="F792" s="43"/>
      <c r="G792" s="1"/>
      <c r="H792" s="1"/>
      <c r="I792" s="1"/>
      <c r="J792" s="1"/>
      <c r="K792" s="1"/>
      <c r="L792" s="1"/>
      <c r="M792" s="1"/>
      <c r="N792" s="1"/>
      <c r="O792" s="1"/>
      <c r="P792" s="1"/>
      <c r="Q792" s="1"/>
      <c r="R792" s="1"/>
      <c r="S792" s="1"/>
      <c r="T792" s="1"/>
      <c r="U792" s="1"/>
      <c r="V792" s="1"/>
      <c r="W792" s="1"/>
      <c r="X792" s="1"/>
      <c r="Y792" s="1"/>
      <c r="Z792" s="1"/>
      <c r="AA792" s="1"/>
    </row>
    <row r="793" spans="1:27">
      <c r="A793" s="1"/>
      <c r="B793" s="43">
        <f t="shared" si="30"/>
        <v>621</v>
      </c>
      <c r="C793" s="43" t="e">
        <f t="shared" si="29"/>
        <v>#VALUE!</v>
      </c>
      <c r="D793" s="43"/>
      <c r="E793" s="43"/>
      <c r="F793" s="43"/>
      <c r="G793" s="1"/>
      <c r="H793" s="1"/>
      <c r="I793" s="1"/>
      <c r="J793" s="1"/>
      <c r="K793" s="1"/>
      <c r="L793" s="1"/>
      <c r="M793" s="1"/>
      <c r="N793" s="1"/>
      <c r="O793" s="1"/>
      <c r="P793" s="1"/>
      <c r="Q793" s="1"/>
      <c r="R793" s="1"/>
      <c r="S793" s="1"/>
      <c r="T793" s="1"/>
      <c r="U793" s="1"/>
      <c r="V793" s="1"/>
      <c r="W793" s="1"/>
      <c r="X793" s="1"/>
      <c r="Y793" s="1"/>
      <c r="Z793" s="1"/>
      <c r="AA793" s="1"/>
    </row>
    <row r="794" spans="1:27">
      <c r="A794" s="1"/>
      <c r="B794" s="43">
        <f t="shared" si="30"/>
        <v>623</v>
      </c>
      <c r="C794" s="43" t="e">
        <f t="shared" si="29"/>
        <v>#VALUE!</v>
      </c>
      <c r="D794" s="43"/>
      <c r="E794" s="43"/>
      <c r="F794" s="43"/>
      <c r="G794" s="1"/>
      <c r="H794" s="1"/>
      <c r="I794" s="1"/>
      <c r="J794" s="1"/>
      <c r="K794" s="1"/>
      <c r="L794" s="1"/>
      <c r="M794" s="1"/>
      <c r="N794" s="1"/>
      <c r="O794" s="1"/>
      <c r="P794" s="1"/>
      <c r="Q794" s="1"/>
      <c r="R794" s="1"/>
      <c r="S794" s="1"/>
      <c r="T794" s="1"/>
      <c r="U794" s="1"/>
      <c r="V794" s="1"/>
      <c r="W794" s="1"/>
      <c r="X794" s="1"/>
      <c r="Y794" s="1"/>
      <c r="Z794" s="1"/>
      <c r="AA794" s="1"/>
    </row>
    <row r="795" spans="1:27">
      <c r="A795" s="1"/>
      <c r="B795" s="43">
        <f t="shared" si="30"/>
        <v>625</v>
      </c>
      <c r="C795" s="43" t="e">
        <f t="shared" si="29"/>
        <v>#VALUE!</v>
      </c>
      <c r="D795" s="43"/>
      <c r="E795" s="43"/>
      <c r="F795" s="43"/>
      <c r="G795" s="1"/>
      <c r="H795" s="1"/>
      <c r="I795" s="1"/>
      <c r="J795" s="1"/>
      <c r="K795" s="1"/>
      <c r="L795" s="1"/>
      <c r="M795" s="1"/>
      <c r="N795" s="1"/>
      <c r="O795" s="1"/>
      <c r="P795" s="1"/>
      <c r="Q795" s="1"/>
      <c r="R795" s="1"/>
      <c r="S795" s="1"/>
      <c r="T795" s="1"/>
      <c r="U795" s="1"/>
      <c r="V795" s="1"/>
      <c r="W795" s="1"/>
      <c r="X795" s="1"/>
      <c r="Y795" s="1"/>
      <c r="Z795" s="1"/>
      <c r="AA795" s="1"/>
    </row>
    <row r="796" spans="1:27">
      <c r="A796" s="1"/>
      <c r="B796" s="43">
        <f t="shared" si="30"/>
        <v>627</v>
      </c>
      <c r="C796" s="43" t="e">
        <f t="shared" si="29"/>
        <v>#VALUE!</v>
      </c>
      <c r="D796" s="43"/>
      <c r="E796" s="43"/>
      <c r="F796" s="43"/>
      <c r="G796" s="1"/>
      <c r="H796" s="1"/>
      <c r="I796" s="1"/>
      <c r="J796" s="1"/>
      <c r="K796" s="1"/>
      <c r="L796" s="1"/>
      <c r="M796" s="1"/>
      <c r="N796" s="1"/>
      <c r="O796" s="1"/>
      <c r="P796" s="1"/>
      <c r="Q796" s="1"/>
      <c r="R796" s="1"/>
      <c r="S796" s="1"/>
      <c r="T796" s="1"/>
      <c r="U796" s="1"/>
      <c r="V796" s="1"/>
      <c r="W796" s="1"/>
      <c r="X796" s="1"/>
      <c r="Y796" s="1"/>
      <c r="Z796" s="1"/>
      <c r="AA796" s="1"/>
    </row>
    <row r="797" spans="1:27">
      <c r="A797" s="1"/>
      <c r="B797" s="43">
        <f t="shared" si="30"/>
        <v>629</v>
      </c>
      <c r="C797" s="43" t="e">
        <f t="shared" si="29"/>
        <v>#VALUE!</v>
      </c>
      <c r="D797" s="43"/>
      <c r="E797" s="43"/>
      <c r="F797" s="43"/>
      <c r="G797" s="1"/>
      <c r="H797" s="1"/>
      <c r="I797" s="1"/>
      <c r="J797" s="1"/>
      <c r="K797" s="1"/>
      <c r="L797" s="1"/>
      <c r="M797" s="1"/>
      <c r="N797" s="1"/>
      <c r="O797" s="1"/>
      <c r="P797" s="1"/>
      <c r="Q797" s="1"/>
      <c r="R797" s="1"/>
      <c r="S797" s="1"/>
      <c r="T797" s="1"/>
      <c r="U797" s="1"/>
      <c r="V797" s="1"/>
      <c r="W797" s="1"/>
      <c r="X797" s="1"/>
      <c r="Y797" s="1"/>
      <c r="Z797" s="1"/>
      <c r="AA797" s="1"/>
    </row>
    <row r="798" spans="1:27">
      <c r="A798" s="1"/>
      <c r="B798" s="43">
        <f t="shared" si="30"/>
        <v>631</v>
      </c>
      <c r="C798" s="43" t="e">
        <f t="shared" si="29"/>
        <v>#VALUE!</v>
      </c>
      <c r="D798" s="43"/>
      <c r="E798" s="43"/>
      <c r="F798" s="43"/>
      <c r="G798" s="1"/>
      <c r="H798" s="1"/>
      <c r="I798" s="1"/>
      <c r="J798" s="1"/>
      <c r="K798" s="1"/>
      <c r="L798" s="1"/>
      <c r="M798" s="1"/>
      <c r="N798" s="1"/>
      <c r="O798" s="1"/>
      <c r="P798" s="1"/>
      <c r="Q798" s="1"/>
      <c r="R798" s="1"/>
      <c r="S798" s="1"/>
      <c r="T798" s="1"/>
      <c r="U798" s="1"/>
      <c r="V798" s="1"/>
      <c r="W798" s="1"/>
      <c r="X798" s="1"/>
      <c r="Y798" s="1"/>
      <c r="Z798" s="1"/>
      <c r="AA798" s="1"/>
    </row>
    <row r="799" spans="1:27">
      <c r="A799" s="1"/>
      <c r="B799" s="43">
        <f t="shared" si="30"/>
        <v>633</v>
      </c>
      <c r="C799" s="43" t="e">
        <f t="shared" si="29"/>
        <v>#VALUE!</v>
      </c>
      <c r="D799" s="43"/>
      <c r="E799" s="43"/>
      <c r="F799" s="43"/>
      <c r="G799" s="1"/>
      <c r="H799" s="1"/>
      <c r="I799" s="1"/>
      <c r="J799" s="1"/>
      <c r="K799" s="1"/>
      <c r="L799" s="1"/>
      <c r="M799" s="1"/>
      <c r="N799" s="1"/>
      <c r="O799" s="1"/>
      <c r="P799" s="1"/>
      <c r="Q799" s="1"/>
      <c r="R799" s="1"/>
      <c r="S799" s="1"/>
      <c r="T799" s="1"/>
      <c r="U799" s="1"/>
      <c r="V799" s="1"/>
      <c r="W799" s="1"/>
      <c r="X799" s="1"/>
      <c r="Y799" s="1"/>
      <c r="Z799" s="1"/>
      <c r="AA799" s="1"/>
    </row>
    <row r="800" spans="1:27">
      <c r="A800" s="1"/>
      <c r="B800" s="43">
        <f t="shared" si="30"/>
        <v>635</v>
      </c>
      <c r="C800" s="43" t="e">
        <f t="shared" si="29"/>
        <v>#VALUE!</v>
      </c>
      <c r="D800" s="43"/>
      <c r="E800" s="43"/>
      <c r="F800" s="43"/>
      <c r="G800" s="1"/>
      <c r="H800" s="1"/>
      <c r="I800" s="1"/>
      <c r="J800" s="1"/>
      <c r="K800" s="1"/>
      <c r="L800" s="1"/>
      <c r="M800" s="1"/>
      <c r="N800" s="1"/>
      <c r="O800" s="1"/>
      <c r="P800" s="1"/>
      <c r="Q800" s="1"/>
      <c r="R800" s="1"/>
      <c r="S800" s="1"/>
      <c r="T800" s="1"/>
      <c r="U800" s="1"/>
      <c r="V800" s="1"/>
      <c r="W800" s="1"/>
      <c r="X800" s="1"/>
      <c r="Y800" s="1"/>
      <c r="Z800" s="1"/>
      <c r="AA800" s="1"/>
    </row>
    <row r="801" spans="1:27">
      <c r="A801" s="1"/>
      <c r="B801" s="43">
        <f t="shared" si="30"/>
        <v>637</v>
      </c>
      <c r="C801" s="43" t="e">
        <f t="shared" si="29"/>
        <v>#VALUE!</v>
      </c>
      <c r="D801" s="43"/>
      <c r="E801" s="43"/>
      <c r="F801" s="43"/>
      <c r="G801" s="1"/>
      <c r="H801" s="1"/>
      <c r="I801" s="1"/>
      <c r="J801" s="1"/>
      <c r="K801" s="1"/>
      <c r="L801" s="1"/>
      <c r="M801" s="1"/>
      <c r="N801" s="1"/>
      <c r="O801" s="1"/>
      <c r="P801" s="1"/>
      <c r="Q801" s="1"/>
      <c r="R801" s="1"/>
      <c r="S801" s="1"/>
      <c r="T801" s="1"/>
      <c r="U801" s="1"/>
      <c r="V801" s="1"/>
      <c r="W801" s="1"/>
      <c r="X801" s="1"/>
      <c r="Y801" s="1"/>
      <c r="Z801" s="1"/>
      <c r="AA801" s="1"/>
    </row>
    <row r="802" spans="1:27">
      <c r="A802" s="1"/>
      <c r="B802" s="43">
        <f t="shared" si="30"/>
        <v>639</v>
      </c>
      <c r="C802" s="43" t="e">
        <f t="shared" si="29"/>
        <v>#VALUE!</v>
      </c>
      <c r="D802" s="43"/>
      <c r="E802" s="43"/>
      <c r="F802" s="43"/>
      <c r="G802" s="1"/>
      <c r="H802" s="1"/>
      <c r="I802" s="1"/>
      <c r="J802" s="1"/>
      <c r="K802" s="1"/>
      <c r="L802" s="1"/>
      <c r="M802" s="1"/>
      <c r="N802" s="1"/>
      <c r="O802" s="1"/>
      <c r="P802" s="1"/>
      <c r="Q802" s="1"/>
      <c r="R802" s="1"/>
      <c r="S802" s="1"/>
      <c r="T802" s="1"/>
      <c r="U802" s="1"/>
      <c r="V802" s="1"/>
      <c r="W802" s="1"/>
      <c r="X802" s="1"/>
      <c r="Y802" s="1"/>
      <c r="Z802" s="1"/>
      <c r="AA802" s="1"/>
    </row>
    <row r="803" spans="1:27">
      <c r="A803" s="1"/>
      <c r="B803" s="43">
        <f t="shared" si="30"/>
        <v>641</v>
      </c>
      <c r="C803" s="43" t="e">
        <f t="shared" si="29"/>
        <v>#VALUE!</v>
      </c>
      <c r="D803" s="43"/>
      <c r="E803" s="43"/>
      <c r="F803" s="43"/>
      <c r="G803" s="1"/>
      <c r="H803" s="1"/>
      <c r="I803" s="1"/>
      <c r="J803" s="1"/>
      <c r="K803" s="1"/>
      <c r="L803" s="1"/>
      <c r="M803" s="1"/>
      <c r="N803" s="1"/>
      <c r="O803" s="1"/>
      <c r="P803" s="1"/>
      <c r="Q803" s="1"/>
      <c r="R803" s="1"/>
      <c r="S803" s="1"/>
      <c r="T803" s="1"/>
      <c r="U803" s="1"/>
      <c r="V803" s="1"/>
      <c r="W803" s="1"/>
      <c r="X803" s="1"/>
      <c r="Y803" s="1"/>
      <c r="Z803" s="1"/>
      <c r="AA803" s="1"/>
    </row>
    <row r="804" spans="1:27">
      <c r="A804" s="1"/>
      <c r="B804" s="43">
        <f t="shared" si="30"/>
        <v>643</v>
      </c>
      <c r="C804" s="43" t="e">
        <f t="shared" si="29"/>
        <v>#VALUE!</v>
      </c>
      <c r="D804" s="43"/>
      <c r="E804" s="43"/>
      <c r="F804" s="43"/>
      <c r="G804" s="1"/>
      <c r="H804" s="1"/>
      <c r="I804" s="1"/>
      <c r="J804" s="1"/>
      <c r="K804" s="1"/>
      <c r="L804" s="1"/>
      <c r="M804" s="1"/>
      <c r="N804" s="1"/>
      <c r="O804" s="1"/>
      <c r="P804" s="1"/>
      <c r="Q804" s="1"/>
      <c r="R804" s="1"/>
      <c r="S804" s="1"/>
      <c r="T804" s="1"/>
      <c r="U804" s="1"/>
      <c r="V804" s="1"/>
      <c r="W804" s="1"/>
      <c r="X804" s="1"/>
      <c r="Y804" s="1"/>
      <c r="Z804" s="1"/>
      <c r="AA804" s="1"/>
    </row>
    <row r="805" spans="1:27">
      <c r="A805" s="1"/>
      <c r="B805" s="43">
        <f t="shared" si="30"/>
        <v>645</v>
      </c>
      <c r="C805" s="43" t="e">
        <f t="shared" si="29"/>
        <v>#VALUE!</v>
      </c>
      <c r="D805" s="43"/>
      <c r="E805" s="43"/>
      <c r="F805" s="43"/>
      <c r="G805" s="1"/>
      <c r="H805" s="1"/>
      <c r="I805" s="1"/>
      <c r="J805" s="1"/>
      <c r="K805" s="1"/>
      <c r="L805" s="1"/>
      <c r="M805" s="1"/>
      <c r="N805" s="1"/>
      <c r="O805" s="1"/>
      <c r="P805" s="1"/>
      <c r="Q805" s="1"/>
      <c r="R805" s="1"/>
      <c r="S805" s="1"/>
      <c r="T805" s="1"/>
      <c r="U805" s="1"/>
      <c r="V805" s="1"/>
      <c r="W805" s="1"/>
      <c r="X805" s="1"/>
      <c r="Y805" s="1"/>
      <c r="Z805" s="1"/>
      <c r="AA805" s="1"/>
    </row>
    <row r="806" spans="1:27">
      <c r="A806" s="1"/>
      <c r="B806" s="43">
        <f t="shared" si="30"/>
        <v>647</v>
      </c>
      <c r="C806" s="43" t="e">
        <f t="shared" si="29"/>
        <v>#VALUE!</v>
      </c>
      <c r="D806" s="43"/>
      <c r="E806" s="43"/>
      <c r="F806" s="43"/>
      <c r="G806" s="1"/>
      <c r="H806" s="1"/>
      <c r="I806" s="1"/>
      <c r="J806" s="1"/>
      <c r="K806" s="1"/>
      <c r="L806" s="1"/>
      <c r="M806" s="1"/>
      <c r="N806" s="1"/>
      <c r="O806" s="1"/>
      <c r="P806" s="1"/>
      <c r="Q806" s="1"/>
      <c r="R806" s="1"/>
      <c r="S806" s="1"/>
      <c r="T806" s="1"/>
      <c r="U806" s="1"/>
      <c r="V806" s="1"/>
      <c r="W806" s="1"/>
      <c r="X806" s="1"/>
      <c r="Y806" s="1"/>
      <c r="Z806" s="1"/>
      <c r="AA806" s="1"/>
    </row>
    <row r="807" spans="1:27">
      <c r="A807" s="1"/>
      <c r="B807" s="43">
        <f t="shared" si="30"/>
        <v>649</v>
      </c>
      <c r="C807" s="43" t="e">
        <f t="shared" si="29"/>
        <v>#VALUE!</v>
      </c>
      <c r="D807" s="43"/>
      <c r="E807" s="43"/>
      <c r="F807" s="43"/>
      <c r="G807" s="1"/>
      <c r="H807" s="1"/>
      <c r="I807" s="1"/>
      <c r="J807" s="1"/>
      <c r="K807" s="1"/>
      <c r="L807" s="1"/>
      <c r="M807" s="1"/>
      <c r="N807" s="1"/>
      <c r="O807" s="1"/>
      <c r="P807" s="1"/>
      <c r="Q807" s="1"/>
      <c r="R807" s="1"/>
      <c r="S807" s="1"/>
      <c r="T807" s="1"/>
      <c r="U807" s="1"/>
      <c r="V807" s="1"/>
      <c r="W807" s="1"/>
      <c r="X807" s="1"/>
      <c r="Y807" s="1"/>
      <c r="Z807" s="1"/>
      <c r="AA807" s="1"/>
    </row>
    <row r="808" spans="1:27">
      <c r="A808" s="1"/>
      <c r="B808" s="43">
        <f t="shared" si="30"/>
        <v>651</v>
      </c>
      <c r="C808" s="43" t="e">
        <f t="shared" si="29"/>
        <v>#VALUE!</v>
      </c>
      <c r="D808" s="43"/>
      <c r="E808" s="43"/>
      <c r="F808" s="43"/>
      <c r="G808" s="1"/>
      <c r="H808" s="1"/>
      <c r="I808" s="1"/>
      <c r="J808" s="1"/>
      <c r="K808" s="1"/>
      <c r="L808" s="1"/>
      <c r="M808" s="1"/>
      <c r="N808" s="1"/>
      <c r="O808" s="1"/>
      <c r="P808" s="1"/>
      <c r="Q808" s="1"/>
      <c r="R808" s="1"/>
      <c r="S808" s="1"/>
      <c r="T808" s="1"/>
      <c r="U808" s="1"/>
      <c r="V808" s="1"/>
      <c r="W808" s="1"/>
      <c r="X808" s="1"/>
      <c r="Y808" s="1"/>
      <c r="Z808" s="1"/>
      <c r="AA808" s="1"/>
    </row>
    <row r="809" spans="1:27">
      <c r="A809" s="1"/>
      <c r="B809" s="43">
        <f t="shared" si="30"/>
        <v>653</v>
      </c>
      <c r="C809" s="43" t="e">
        <f t="shared" si="29"/>
        <v>#VALUE!</v>
      </c>
      <c r="D809" s="43"/>
      <c r="E809" s="43"/>
      <c r="F809" s="43"/>
      <c r="G809" s="1"/>
      <c r="H809" s="1"/>
      <c r="I809" s="1"/>
      <c r="J809" s="1"/>
      <c r="K809" s="1"/>
      <c r="L809" s="1"/>
      <c r="M809" s="1"/>
      <c r="N809" s="1"/>
      <c r="O809" s="1"/>
      <c r="P809" s="1"/>
      <c r="Q809" s="1"/>
      <c r="R809" s="1"/>
      <c r="S809" s="1"/>
      <c r="T809" s="1"/>
      <c r="U809" s="1"/>
      <c r="V809" s="1"/>
      <c r="W809" s="1"/>
      <c r="X809" s="1"/>
      <c r="Y809" s="1"/>
      <c r="Z809" s="1"/>
      <c r="AA809" s="1"/>
    </row>
    <row r="810" spans="1:27">
      <c r="B810" s="43">
        <f t="shared" si="30"/>
        <v>655</v>
      </c>
      <c r="C810" s="43" t="e">
        <f t="shared" si="29"/>
        <v>#VALUE!</v>
      </c>
      <c r="D810" s="151"/>
      <c r="E810" s="151"/>
      <c r="F810" s="151"/>
    </row>
    <row r="811" spans="1:27">
      <c r="B811" s="43">
        <f t="shared" si="30"/>
        <v>657</v>
      </c>
      <c r="C811" s="43" t="e">
        <f t="shared" si="29"/>
        <v>#VALUE!</v>
      </c>
      <c r="D811" s="151"/>
      <c r="E811" s="151"/>
      <c r="F811" s="151"/>
    </row>
    <row r="812" spans="1:27">
      <c r="B812" s="43">
        <f t="shared" si="30"/>
        <v>659</v>
      </c>
      <c r="C812" s="43" t="e">
        <f t="shared" si="29"/>
        <v>#VALUE!</v>
      </c>
      <c r="D812" s="151"/>
      <c r="E812" s="151"/>
      <c r="F812" s="151"/>
    </row>
    <row r="813" spans="1:27">
      <c r="B813" s="43">
        <f t="shared" si="30"/>
        <v>661</v>
      </c>
      <c r="C813" s="43" t="e">
        <f t="shared" si="29"/>
        <v>#VALUE!</v>
      </c>
      <c r="D813" s="151"/>
      <c r="E813" s="151"/>
      <c r="F813" s="151"/>
    </row>
    <row r="814" spans="1:27">
      <c r="B814" s="43">
        <f t="shared" si="30"/>
        <v>663</v>
      </c>
      <c r="C814" s="43" t="e">
        <f t="shared" si="29"/>
        <v>#VALUE!</v>
      </c>
      <c r="D814" s="151"/>
      <c r="E814" s="151"/>
      <c r="F814" s="151"/>
    </row>
    <row r="815" spans="1:27">
      <c r="B815" s="43">
        <f t="shared" si="30"/>
        <v>665</v>
      </c>
      <c r="C815" s="43" t="e">
        <f t="shared" si="29"/>
        <v>#VALUE!</v>
      </c>
      <c r="D815" s="151"/>
      <c r="E815" s="151"/>
      <c r="F815" s="151"/>
    </row>
    <row r="816" spans="1:27">
      <c r="B816" s="43">
        <f t="shared" si="30"/>
        <v>667</v>
      </c>
      <c r="C816" s="43" t="e">
        <f t="shared" si="29"/>
        <v>#VALUE!</v>
      </c>
      <c r="D816" s="151"/>
      <c r="E816" s="151"/>
      <c r="F816" s="151"/>
    </row>
    <row r="817" spans="2:6">
      <c r="B817" s="43">
        <f t="shared" si="30"/>
        <v>669</v>
      </c>
      <c r="C817" s="43" t="e">
        <f t="shared" si="29"/>
        <v>#VALUE!</v>
      </c>
      <c r="D817" s="151"/>
      <c r="E817" s="151"/>
      <c r="F817" s="151"/>
    </row>
    <row r="818" spans="2:6">
      <c r="B818" s="43">
        <f t="shared" si="30"/>
        <v>671</v>
      </c>
      <c r="C818" s="43" t="e">
        <f t="shared" si="29"/>
        <v>#VALUE!</v>
      </c>
      <c r="D818" s="151"/>
      <c r="E818" s="151"/>
      <c r="F818" s="151"/>
    </row>
    <row r="819" spans="2:6">
      <c r="B819" s="43">
        <f t="shared" si="30"/>
        <v>673</v>
      </c>
      <c r="C819" s="43" t="e">
        <f t="shared" si="29"/>
        <v>#VALUE!</v>
      </c>
      <c r="D819" s="151"/>
      <c r="E819" s="151"/>
      <c r="F819" s="151"/>
    </row>
    <row r="820" spans="2:6">
      <c r="B820" s="43">
        <f t="shared" si="30"/>
        <v>675</v>
      </c>
      <c r="C820" s="43" t="e">
        <f t="shared" ref="C820:C883" si="31">CHAR(HEX2DEC(MID($H$1,B820,2)))</f>
        <v>#VALUE!</v>
      </c>
      <c r="D820" s="151"/>
      <c r="E820" s="151"/>
      <c r="F820" s="151"/>
    </row>
    <row r="821" spans="2:6">
      <c r="B821" s="43">
        <f t="shared" si="30"/>
        <v>677</v>
      </c>
      <c r="C821" s="43" t="e">
        <f t="shared" si="31"/>
        <v>#VALUE!</v>
      </c>
      <c r="D821" s="151"/>
      <c r="E821" s="151"/>
      <c r="F821" s="151"/>
    </row>
    <row r="822" spans="2:6">
      <c r="B822" s="43">
        <f t="shared" ref="B822:B885" si="32">B821+2</f>
        <v>679</v>
      </c>
      <c r="C822" s="43" t="e">
        <f t="shared" si="31"/>
        <v>#VALUE!</v>
      </c>
      <c r="D822" s="151"/>
      <c r="E822" s="151"/>
      <c r="F822" s="151"/>
    </row>
    <row r="823" spans="2:6">
      <c r="B823" s="43">
        <f t="shared" si="32"/>
        <v>681</v>
      </c>
      <c r="C823" s="43" t="e">
        <f t="shared" si="31"/>
        <v>#VALUE!</v>
      </c>
      <c r="D823" s="151"/>
      <c r="E823" s="151"/>
      <c r="F823" s="151"/>
    </row>
    <row r="824" spans="2:6">
      <c r="B824" s="43">
        <f t="shared" si="32"/>
        <v>683</v>
      </c>
      <c r="C824" s="43" t="e">
        <f t="shared" si="31"/>
        <v>#VALUE!</v>
      </c>
      <c r="D824" s="151"/>
      <c r="E824" s="151"/>
      <c r="F824" s="151"/>
    </row>
    <row r="825" spans="2:6">
      <c r="B825" s="43">
        <f t="shared" si="32"/>
        <v>685</v>
      </c>
      <c r="C825" s="43" t="e">
        <f t="shared" si="31"/>
        <v>#VALUE!</v>
      </c>
      <c r="D825" s="151"/>
      <c r="E825" s="151"/>
      <c r="F825" s="151"/>
    </row>
    <row r="826" spans="2:6">
      <c r="B826" s="43">
        <f t="shared" si="32"/>
        <v>687</v>
      </c>
      <c r="C826" s="43" t="e">
        <f t="shared" si="31"/>
        <v>#VALUE!</v>
      </c>
      <c r="D826" s="151"/>
      <c r="E826" s="151"/>
      <c r="F826" s="151"/>
    </row>
    <row r="827" spans="2:6">
      <c r="B827" s="43">
        <f t="shared" si="32"/>
        <v>689</v>
      </c>
      <c r="C827" s="43" t="e">
        <f t="shared" si="31"/>
        <v>#VALUE!</v>
      </c>
      <c r="D827" s="151"/>
      <c r="E827" s="151"/>
      <c r="F827" s="151"/>
    </row>
    <row r="828" spans="2:6">
      <c r="B828" s="43">
        <f t="shared" si="32"/>
        <v>691</v>
      </c>
      <c r="C828" s="43" t="e">
        <f t="shared" si="31"/>
        <v>#VALUE!</v>
      </c>
      <c r="D828" s="151"/>
      <c r="E828" s="151"/>
      <c r="F828" s="151"/>
    </row>
    <row r="829" spans="2:6">
      <c r="B829" s="43">
        <f t="shared" si="32"/>
        <v>693</v>
      </c>
      <c r="C829" s="43" t="e">
        <f t="shared" si="31"/>
        <v>#VALUE!</v>
      </c>
      <c r="D829" s="151"/>
      <c r="E829" s="151"/>
      <c r="F829" s="151"/>
    </row>
    <row r="830" spans="2:6">
      <c r="B830" s="43">
        <f t="shared" si="32"/>
        <v>695</v>
      </c>
      <c r="C830" s="43" t="e">
        <f t="shared" si="31"/>
        <v>#VALUE!</v>
      </c>
      <c r="D830" s="151"/>
      <c r="E830" s="151"/>
      <c r="F830" s="151"/>
    </row>
    <row r="831" spans="2:6">
      <c r="B831" s="43">
        <f t="shared" si="32"/>
        <v>697</v>
      </c>
      <c r="C831" s="43" t="e">
        <f t="shared" si="31"/>
        <v>#VALUE!</v>
      </c>
      <c r="D831" s="151"/>
      <c r="E831" s="151"/>
      <c r="F831" s="151"/>
    </row>
    <row r="832" spans="2:6">
      <c r="B832" s="43">
        <f t="shared" si="32"/>
        <v>699</v>
      </c>
      <c r="C832" s="43" t="e">
        <f t="shared" si="31"/>
        <v>#VALUE!</v>
      </c>
      <c r="D832" s="151"/>
      <c r="E832" s="151"/>
      <c r="F832" s="151"/>
    </row>
    <row r="833" spans="2:6">
      <c r="B833" s="43">
        <f t="shared" si="32"/>
        <v>701</v>
      </c>
      <c r="C833" s="43" t="e">
        <f t="shared" si="31"/>
        <v>#VALUE!</v>
      </c>
      <c r="D833" s="151"/>
      <c r="E833" s="151"/>
      <c r="F833" s="151"/>
    </row>
    <row r="834" spans="2:6">
      <c r="B834" s="43">
        <f t="shared" si="32"/>
        <v>703</v>
      </c>
      <c r="C834" s="43" t="e">
        <f t="shared" si="31"/>
        <v>#VALUE!</v>
      </c>
      <c r="D834" s="151"/>
      <c r="E834" s="151"/>
      <c r="F834" s="151"/>
    </row>
    <row r="835" spans="2:6">
      <c r="B835" s="43">
        <f t="shared" si="32"/>
        <v>705</v>
      </c>
      <c r="C835" s="43" t="e">
        <f t="shared" si="31"/>
        <v>#VALUE!</v>
      </c>
      <c r="D835" s="151"/>
      <c r="E835" s="151"/>
      <c r="F835" s="151"/>
    </row>
    <row r="836" spans="2:6">
      <c r="B836" s="43">
        <f t="shared" si="32"/>
        <v>707</v>
      </c>
      <c r="C836" s="43" t="e">
        <f t="shared" si="31"/>
        <v>#VALUE!</v>
      </c>
      <c r="D836" s="151"/>
      <c r="E836" s="151"/>
      <c r="F836" s="151"/>
    </row>
    <row r="837" spans="2:6">
      <c r="B837" s="43">
        <f t="shared" si="32"/>
        <v>709</v>
      </c>
      <c r="C837" s="43" t="e">
        <f t="shared" si="31"/>
        <v>#VALUE!</v>
      </c>
      <c r="D837" s="151"/>
      <c r="E837" s="151"/>
      <c r="F837" s="151"/>
    </row>
    <row r="838" spans="2:6">
      <c r="B838" s="43">
        <f t="shared" si="32"/>
        <v>711</v>
      </c>
      <c r="C838" s="43" t="e">
        <f t="shared" si="31"/>
        <v>#VALUE!</v>
      </c>
      <c r="D838" s="151"/>
      <c r="E838" s="151"/>
      <c r="F838" s="151"/>
    </row>
    <row r="839" spans="2:6">
      <c r="B839" s="43">
        <f t="shared" si="32"/>
        <v>713</v>
      </c>
      <c r="C839" s="43" t="e">
        <f t="shared" si="31"/>
        <v>#VALUE!</v>
      </c>
      <c r="D839" s="151"/>
      <c r="E839" s="151"/>
      <c r="F839" s="151"/>
    </row>
    <row r="840" spans="2:6">
      <c r="B840" s="43">
        <f t="shared" si="32"/>
        <v>715</v>
      </c>
      <c r="C840" s="43" t="e">
        <f t="shared" si="31"/>
        <v>#VALUE!</v>
      </c>
      <c r="D840" s="151"/>
      <c r="E840" s="151"/>
      <c r="F840" s="151"/>
    </row>
    <row r="841" spans="2:6">
      <c r="B841" s="43">
        <f t="shared" si="32"/>
        <v>717</v>
      </c>
      <c r="C841" s="43" t="e">
        <f t="shared" si="31"/>
        <v>#VALUE!</v>
      </c>
      <c r="D841" s="151"/>
      <c r="E841" s="151"/>
      <c r="F841" s="151"/>
    </row>
    <row r="842" spans="2:6">
      <c r="B842" s="43">
        <f t="shared" si="32"/>
        <v>719</v>
      </c>
      <c r="C842" s="43" t="e">
        <f t="shared" si="31"/>
        <v>#VALUE!</v>
      </c>
      <c r="D842" s="151"/>
      <c r="E842" s="151"/>
      <c r="F842" s="151"/>
    </row>
    <row r="843" spans="2:6">
      <c r="B843" s="43">
        <f t="shared" si="32"/>
        <v>721</v>
      </c>
      <c r="C843" s="43" t="e">
        <f t="shared" si="31"/>
        <v>#VALUE!</v>
      </c>
      <c r="D843" s="151"/>
      <c r="E843" s="151"/>
      <c r="F843" s="151"/>
    </row>
    <row r="844" spans="2:6">
      <c r="B844" s="43">
        <f t="shared" si="32"/>
        <v>723</v>
      </c>
      <c r="C844" s="43" t="e">
        <f t="shared" si="31"/>
        <v>#VALUE!</v>
      </c>
      <c r="D844" s="151"/>
      <c r="E844" s="151"/>
      <c r="F844" s="151"/>
    </row>
    <row r="845" spans="2:6">
      <c r="B845" s="43">
        <f t="shared" si="32"/>
        <v>725</v>
      </c>
      <c r="C845" s="43" t="e">
        <f t="shared" si="31"/>
        <v>#VALUE!</v>
      </c>
      <c r="D845" s="151"/>
      <c r="E845" s="151"/>
      <c r="F845" s="151"/>
    </row>
    <row r="846" spans="2:6">
      <c r="B846" s="43">
        <f t="shared" si="32"/>
        <v>727</v>
      </c>
      <c r="C846" s="43" t="e">
        <f t="shared" si="31"/>
        <v>#VALUE!</v>
      </c>
      <c r="D846" s="151"/>
      <c r="E846" s="151"/>
      <c r="F846" s="151"/>
    </row>
    <row r="847" spans="2:6">
      <c r="B847" s="43">
        <f t="shared" si="32"/>
        <v>729</v>
      </c>
      <c r="C847" s="43" t="e">
        <f t="shared" si="31"/>
        <v>#VALUE!</v>
      </c>
      <c r="D847" s="151"/>
      <c r="E847" s="151"/>
      <c r="F847" s="151"/>
    </row>
    <row r="848" spans="2:6">
      <c r="B848" s="43">
        <f t="shared" si="32"/>
        <v>731</v>
      </c>
      <c r="C848" s="43" t="e">
        <f t="shared" si="31"/>
        <v>#VALUE!</v>
      </c>
      <c r="D848" s="151"/>
      <c r="E848" s="151"/>
      <c r="F848" s="151"/>
    </row>
    <row r="849" spans="2:6">
      <c r="B849" s="43">
        <f t="shared" si="32"/>
        <v>733</v>
      </c>
      <c r="C849" s="43" t="e">
        <f t="shared" si="31"/>
        <v>#VALUE!</v>
      </c>
      <c r="D849" s="151"/>
      <c r="E849" s="151"/>
      <c r="F849" s="151"/>
    </row>
    <row r="850" spans="2:6">
      <c r="B850" s="43">
        <f t="shared" si="32"/>
        <v>735</v>
      </c>
      <c r="C850" s="43" t="e">
        <f t="shared" si="31"/>
        <v>#VALUE!</v>
      </c>
      <c r="D850" s="151"/>
      <c r="E850" s="151"/>
      <c r="F850" s="151"/>
    </row>
    <row r="851" spans="2:6">
      <c r="B851" s="43">
        <f t="shared" si="32"/>
        <v>737</v>
      </c>
      <c r="C851" s="43" t="e">
        <f t="shared" si="31"/>
        <v>#VALUE!</v>
      </c>
      <c r="D851" s="151"/>
      <c r="E851" s="151"/>
      <c r="F851" s="151"/>
    </row>
    <row r="852" spans="2:6">
      <c r="B852" s="43">
        <f t="shared" si="32"/>
        <v>739</v>
      </c>
      <c r="C852" s="43" t="e">
        <f t="shared" si="31"/>
        <v>#VALUE!</v>
      </c>
      <c r="D852" s="151"/>
      <c r="E852" s="151"/>
      <c r="F852" s="151"/>
    </row>
    <row r="853" spans="2:6">
      <c r="B853" s="43">
        <f t="shared" si="32"/>
        <v>741</v>
      </c>
      <c r="C853" s="43" t="e">
        <f t="shared" si="31"/>
        <v>#VALUE!</v>
      </c>
      <c r="D853" s="151"/>
      <c r="E853" s="151"/>
      <c r="F853" s="151"/>
    </row>
    <row r="854" spans="2:6">
      <c r="B854" s="43">
        <f t="shared" si="32"/>
        <v>743</v>
      </c>
      <c r="C854" s="43" t="e">
        <f t="shared" si="31"/>
        <v>#VALUE!</v>
      </c>
      <c r="D854" s="151"/>
      <c r="E854" s="151"/>
      <c r="F854" s="151"/>
    </row>
    <row r="855" spans="2:6">
      <c r="B855" s="43">
        <f t="shared" si="32"/>
        <v>745</v>
      </c>
      <c r="C855" s="43" t="e">
        <f t="shared" si="31"/>
        <v>#VALUE!</v>
      </c>
      <c r="D855" s="151"/>
      <c r="E855" s="151"/>
      <c r="F855" s="151"/>
    </row>
    <row r="856" spans="2:6">
      <c r="B856" s="43">
        <f t="shared" si="32"/>
        <v>747</v>
      </c>
      <c r="C856" s="43" t="e">
        <f t="shared" si="31"/>
        <v>#VALUE!</v>
      </c>
      <c r="D856" s="151"/>
      <c r="E856" s="151"/>
      <c r="F856" s="151"/>
    </row>
    <row r="857" spans="2:6">
      <c r="B857" s="43">
        <f t="shared" si="32"/>
        <v>749</v>
      </c>
      <c r="C857" s="43" t="e">
        <f t="shared" si="31"/>
        <v>#VALUE!</v>
      </c>
      <c r="D857" s="151"/>
      <c r="E857" s="151"/>
      <c r="F857" s="151"/>
    </row>
    <row r="858" spans="2:6">
      <c r="B858" s="43">
        <f t="shared" si="32"/>
        <v>751</v>
      </c>
      <c r="C858" s="43" t="e">
        <f t="shared" si="31"/>
        <v>#VALUE!</v>
      </c>
      <c r="D858" s="151"/>
      <c r="E858" s="151"/>
      <c r="F858" s="151"/>
    </row>
    <row r="859" spans="2:6">
      <c r="B859" s="43">
        <f t="shared" si="32"/>
        <v>753</v>
      </c>
      <c r="C859" s="43" t="e">
        <f t="shared" si="31"/>
        <v>#VALUE!</v>
      </c>
      <c r="D859" s="151"/>
      <c r="E859" s="151"/>
      <c r="F859" s="151"/>
    </row>
    <row r="860" spans="2:6">
      <c r="B860" s="43">
        <f t="shared" si="32"/>
        <v>755</v>
      </c>
      <c r="C860" s="43" t="e">
        <f t="shared" si="31"/>
        <v>#VALUE!</v>
      </c>
      <c r="D860" s="151"/>
      <c r="E860" s="151"/>
      <c r="F860" s="151"/>
    </row>
    <row r="861" spans="2:6">
      <c r="B861" s="43">
        <f t="shared" si="32"/>
        <v>757</v>
      </c>
      <c r="C861" s="43" t="e">
        <f t="shared" si="31"/>
        <v>#VALUE!</v>
      </c>
      <c r="D861" s="151"/>
      <c r="E861" s="151"/>
      <c r="F861" s="151"/>
    </row>
    <row r="862" spans="2:6">
      <c r="B862" s="43">
        <f t="shared" si="32"/>
        <v>759</v>
      </c>
      <c r="C862" s="43" t="e">
        <f t="shared" si="31"/>
        <v>#VALUE!</v>
      </c>
      <c r="D862" s="151"/>
      <c r="E862" s="151"/>
      <c r="F862" s="151"/>
    </row>
    <row r="863" spans="2:6">
      <c r="B863" s="43">
        <f t="shared" si="32"/>
        <v>761</v>
      </c>
      <c r="C863" s="43" t="e">
        <f t="shared" si="31"/>
        <v>#VALUE!</v>
      </c>
      <c r="D863" s="151"/>
      <c r="E863" s="151"/>
      <c r="F863" s="151"/>
    </row>
    <row r="864" spans="2:6">
      <c r="B864" s="43">
        <f t="shared" si="32"/>
        <v>763</v>
      </c>
      <c r="C864" s="43" t="e">
        <f t="shared" si="31"/>
        <v>#VALUE!</v>
      </c>
      <c r="D864" s="151"/>
      <c r="E864" s="151"/>
      <c r="F864" s="151"/>
    </row>
    <row r="865" spans="2:6">
      <c r="B865" s="43">
        <f t="shared" si="32"/>
        <v>765</v>
      </c>
      <c r="C865" s="43" t="e">
        <f t="shared" si="31"/>
        <v>#VALUE!</v>
      </c>
      <c r="D865" s="151"/>
      <c r="E865" s="151"/>
      <c r="F865" s="151"/>
    </row>
    <row r="866" spans="2:6">
      <c r="B866" s="43">
        <f t="shared" si="32"/>
        <v>767</v>
      </c>
      <c r="C866" s="43" t="e">
        <f t="shared" si="31"/>
        <v>#VALUE!</v>
      </c>
      <c r="D866" s="151"/>
      <c r="E866" s="151"/>
      <c r="F866" s="151"/>
    </row>
    <row r="867" spans="2:6">
      <c r="B867" s="43">
        <f t="shared" si="32"/>
        <v>769</v>
      </c>
      <c r="C867" s="43" t="e">
        <f t="shared" si="31"/>
        <v>#VALUE!</v>
      </c>
      <c r="D867" s="151"/>
      <c r="E867" s="151"/>
      <c r="F867" s="151"/>
    </row>
    <row r="868" spans="2:6">
      <c r="B868" s="43">
        <f t="shared" si="32"/>
        <v>771</v>
      </c>
      <c r="C868" s="43" t="e">
        <f t="shared" si="31"/>
        <v>#VALUE!</v>
      </c>
      <c r="D868" s="151"/>
      <c r="E868" s="151"/>
      <c r="F868" s="151"/>
    </row>
    <row r="869" spans="2:6">
      <c r="B869" s="43">
        <f t="shared" si="32"/>
        <v>773</v>
      </c>
      <c r="C869" s="43" t="e">
        <f t="shared" si="31"/>
        <v>#VALUE!</v>
      </c>
      <c r="D869" s="151"/>
      <c r="E869" s="151"/>
      <c r="F869" s="151"/>
    </row>
    <row r="870" spans="2:6">
      <c r="B870" s="43">
        <f t="shared" si="32"/>
        <v>775</v>
      </c>
      <c r="C870" s="43" t="e">
        <f t="shared" si="31"/>
        <v>#VALUE!</v>
      </c>
      <c r="D870" s="151"/>
      <c r="E870" s="151"/>
      <c r="F870" s="151"/>
    </row>
    <row r="871" spans="2:6">
      <c r="B871" s="43">
        <f t="shared" si="32"/>
        <v>777</v>
      </c>
      <c r="C871" s="43" t="e">
        <f t="shared" si="31"/>
        <v>#VALUE!</v>
      </c>
      <c r="D871" s="151"/>
      <c r="E871" s="151"/>
      <c r="F871" s="151"/>
    </row>
    <row r="872" spans="2:6">
      <c r="B872" s="43">
        <f t="shared" si="32"/>
        <v>779</v>
      </c>
      <c r="C872" s="43" t="e">
        <f t="shared" si="31"/>
        <v>#VALUE!</v>
      </c>
      <c r="D872" s="151"/>
      <c r="E872" s="151"/>
      <c r="F872" s="151"/>
    </row>
    <row r="873" spans="2:6">
      <c r="B873" s="43">
        <f t="shared" si="32"/>
        <v>781</v>
      </c>
      <c r="C873" s="43" t="e">
        <f t="shared" si="31"/>
        <v>#VALUE!</v>
      </c>
      <c r="D873" s="151"/>
      <c r="E873" s="151"/>
      <c r="F873" s="151"/>
    </row>
    <row r="874" spans="2:6">
      <c r="B874" s="43">
        <f t="shared" si="32"/>
        <v>783</v>
      </c>
      <c r="C874" s="43" t="e">
        <f t="shared" si="31"/>
        <v>#VALUE!</v>
      </c>
      <c r="D874" s="151"/>
      <c r="E874" s="151"/>
      <c r="F874" s="151"/>
    </row>
    <row r="875" spans="2:6">
      <c r="B875" s="43">
        <f t="shared" si="32"/>
        <v>785</v>
      </c>
      <c r="C875" s="43" t="e">
        <f t="shared" si="31"/>
        <v>#VALUE!</v>
      </c>
      <c r="D875" s="151"/>
      <c r="E875" s="151"/>
      <c r="F875" s="151"/>
    </row>
    <row r="876" spans="2:6">
      <c r="B876" s="43">
        <f t="shared" si="32"/>
        <v>787</v>
      </c>
      <c r="C876" s="43" t="e">
        <f t="shared" si="31"/>
        <v>#VALUE!</v>
      </c>
      <c r="D876" s="151"/>
      <c r="E876" s="151"/>
      <c r="F876" s="151"/>
    </row>
    <row r="877" spans="2:6">
      <c r="B877" s="43">
        <f t="shared" si="32"/>
        <v>789</v>
      </c>
      <c r="C877" s="43" t="e">
        <f t="shared" si="31"/>
        <v>#VALUE!</v>
      </c>
      <c r="D877" s="151"/>
      <c r="E877" s="151"/>
      <c r="F877" s="151"/>
    </row>
    <row r="878" spans="2:6">
      <c r="B878" s="43">
        <f t="shared" si="32"/>
        <v>791</v>
      </c>
      <c r="C878" s="43" t="e">
        <f t="shared" si="31"/>
        <v>#VALUE!</v>
      </c>
      <c r="D878" s="151"/>
      <c r="E878" s="151"/>
      <c r="F878" s="151"/>
    </row>
    <row r="879" spans="2:6">
      <c r="B879" s="43">
        <f t="shared" si="32"/>
        <v>793</v>
      </c>
      <c r="C879" s="43" t="e">
        <f t="shared" si="31"/>
        <v>#VALUE!</v>
      </c>
      <c r="D879" s="151"/>
      <c r="E879" s="151"/>
      <c r="F879" s="151"/>
    </row>
    <row r="880" spans="2:6">
      <c r="B880" s="43">
        <f t="shared" si="32"/>
        <v>795</v>
      </c>
      <c r="C880" s="43" t="e">
        <f t="shared" si="31"/>
        <v>#VALUE!</v>
      </c>
      <c r="D880" s="151"/>
      <c r="E880" s="151"/>
      <c r="F880" s="151"/>
    </row>
    <row r="881" spans="2:6">
      <c r="B881" s="43">
        <f t="shared" si="32"/>
        <v>797</v>
      </c>
      <c r="C881" s="43" t="e">
        <f t="shared" si="31"/>
        <v>#VALUE!</v>
      </c>
      <c r="D881" s="151"/>
      <c r="E881" s="151"/>
      <c r="F881" s="151"/>
    </row>
    <row r="882" spans="2:6">
      <c r="B882" s="43">
        <f t="shared" si="32"/>
        <v>799</v>
      </c>
      <c r="C882" s="43" t="e">
        <f t="shared" si="31"/>
        <v>#VALUE!</v>
      </c>
      <c r="D882" s="151"/>
      <c r="E882" s="151"/>
      <c r="F882" s="151"/>
    </row>
    <row r="883" spans="2:6">
      <c r="B883" s="43">
        <f t="shared" si="32"/>
        <v>801</v>
      </c>
      <c r="C883" s="43" t="e">
        <f t="shared" si="31"/>
        <v>#VALUE!</v>
      </c>
      <c r="D883" s="151"/>
      <c r="E883" s="151"/>
      <c r="F883" s="151"/>
    </row>
    <row r="884" spans="2:6">
      <c r="B884" s="43">
        <f t="shared" si="32"/>
        <v>803</v>
      </c>
      <c r="C884" s="43" t="e">
        <f t="shared" ref="C884:C936" si="33">CHAR(HEX2DEC(MID($H$1,B884,2)))</f>
        <v>#VALUE!</v>
      </c>
      <c r="D884" s="151"/>
      <c r="E884" s="151"/>
      <c r="F884" s="151"/>
    </row>
    <row r="885" spans="2:6">
      <c r="B885" s="43">
        <f t="shared" si="32"/>
        <v>805</v>
      </c>
      <c r="C885" s="43" t="e">
        <f t="shared" si="33"/>
        <v>#VALUE!</v>
      </c>
      <c r="D885" s="151"/>
      <c r="E885" s="151"/>
      <c r="F885" s="151"/>
    </row>
    <row r="886" spans="2:6">
      <c r="B886" s="43">
        <f t="shared" ref="B886:B936" si="34">B885+2</f>
        <v>807</v>
      </c>
      <c r="C886" s="43" t="e">
        <f t="shared" si="33"/>
        <v>#VALUE!</v>
      </c>
      <c r="D886" s="151"/>
      <c r="E886" s="151"/>
      <c r="F886" s="151"/>
    </row>
    <row r="887" spans="2:6">
      <c r="B887" s="43">
        <f t="shared" si="34"/>
        <v>809</v>
      </c>
      <c r="C887" s="43" t="e">
        <f t="shared" si="33"/>
        <v>#VALUE!</v>
      </c>
      <c r="D887" s="151"/>
      <c r="E887" s="151"/>
      <c r="F887" s="151"/>
    </row>
    <row r="888" spans="2:6">
      <c r="B888" s="43">
        <f t="shared" si="34"/>
        <v>811</v>
      </c>
      <c r="C888" s="43" t="e">
        <f t="shared" si="33"/>
        <v>#VALUE!</v>
      </c>
      <c r="D888" s="151"/>
      <c r="E888" s="151"/>
      <c r="F888" s="151"/>
    </row>
    <row r="889" spans="2:6">
      <c r="B889" s="43">
        <f t="shared" si="34"/>
        <v>813</v>
      </c>
      <c r="C889" s="43" t="e">
        <f t="shared" si="33"/>
        <v>#VALUE!</v>
      </c>
      <c r="D889" s="151"/>
      <c r="E889" s="151"/>
      <c r="F889" s="151"/>
    </row>
    <row r="890" spans="2:6">
      <c r="B890" s="43">
        <f t="shared" si="34"/>
        <v>815</v>
      </c>
      <c r="C890" s="43" t="e">
        <f t="shared" si="33"/>
        <v>#VALUE!</v>
      </c>
      <c r="D890" s="151"/>
      <c r="E890" s="151"/>
      <c r="F890" s="151"/>
    </row>
    <row r="891" spans="2:6">
      <c r="B891" s="43">
        <f t="shared" si="34"/>
        <v>817</v>
      </c>
      <c r="C891" s="43" t="e">
        <f t="shared" si="33"/>
        <v>#VALUE!</v>
      </c>
      <c r="D891" s="151"/>
      <c r="E891" s="151"/>
      <c r="F891" s="151"/>
    </row>
    <row r="892" spans="2:6">
      <c r="B892" s="43">
        <f t="shared" si="34"/>
        <v>819</v>
      </c>
      <c r="C892" s="43" t="e">
        <f t="shared" si="33"/>
        <v>#VALUE!</v>
      </c>
      <c r="D892" s="151"/>
      <c r="E892" s="151"/>
      <c r="F892" s="151"/>
    </row>
    <row r="893" spans="2:6">
      <c r="B893" s="43">
        <f t="shared" si="34"/>
        <v>821</v>
      </c>
      <c r="C893" s="43" t="e">
        <f t="shared" si="33"/>
        <v>#VALUE!</v>
      </c>
      <c r="D893" s="151"/>
      <c r="E893" s="151"/>
      <c r="F893" s="151"/>
    </row>
    <row r="894" spans="2:6">
      <c r="B894" s="43">
        <f t="shared" si="34"/>
        <v>823</v>
      </c>
      <c r="C894" s="43" t="e">
        <f t="shared" si="33"/>
        <v>#VALUE!</v>
      </c>
      <c r="D894" s="151"/>
      <c r="E894" s="151"/>
      <c r="F894" s="151"/>
    </row>
    <row r="895" spans="2:6">
      <c r="B895" s="43">
        <f t="shared" si="34"/>
        <v>825</v>
      </c>
      <c r="C895" s="43" t="e">
        <f t="shared" si="33"/>
        <v>#VALUE!</v>
      </c>
      <c r="D895" s="151"/>
      <c r="E895" s="151"/>
      <c r="F895" s="151"/>
    </row>
    <row r="896" spans="2:6">
      <c r="B896" s="43">
        <f t="shared" si="34"/>
        <v>827</v>
      </c>
      <c r="C896" s="43" t="e">
        <f t="shared" si="33"/>
        <v>#VALUE!</v>
      </c>
      <c r="D896" s="151"/>
      <c r="E896" s="151"/>
      <c r="F896" s="151"/>
    </row>
    <row r="897" spans="2:6">
      <c r="B897" s="43">
        <f t="shared" si="34"/>
        <v>829</v>
      </c>
      <c r="C897" s="43" t="e">
        <f t="shared" si="33"/>
        <v>#VALUE!</v>
      </c>
      <c r="D897" s="151"/>
      <c r="E897" s="151"/>
      <c r="F897" s="151"/>
    </row>
    <row r="898" spans="2:6">
      <c r="B898" s="43">
        <f t="shared" si="34"/>
        <v>831</v>
      </c>
      <c r="C898" s="43" t="e">
        <f t="shared" si="33"/>
        <v>#VALUE!</v>
      </c>
      <c r="D898" s="151"/>
      <c r="E898" s="151"/>
      <c r="F898" s="151"/>
    </row>
    <row r="899" spans="2:6">
      <c r="B899" s="43">
        <f t="shared" si="34"/>
        <v>833</v>
      </c>
      <c r="C899" s="43" t="e">
        <f t="shared" si="33"/>
        <v>#VALUE!</v>
      </c>
      <c r="D899" s="151"/>
      <c r="E899" s="151"/>
      <c r="F899" s="151"/>
    </row>
    <row r="900" spans="2:6">
      <c r="B900" s="43">
        <f t="shared" si="34"/>
        <v>835</v>
      </c>
      <c r="C900" s="43" t="e">
        <f t="shared" si="33"/>
        <v>#VALUE!</v>
      </c>
      <c r="D900" s="151"/>
      <c r="E900" s="151"/>
      <c r="F900" s="151"/>
    </row>
    <row r="901" spans="2:6">
      <c r="B901" s="43">
        <f t="shared" si="34"/>
        <v>837</v>
      </c>
      <c r="C901" s="43" t="e">
        <f t="shared" si="33"/>
        <v>#VALUE!</v>
      </c>
      <c r="D901" s="151"/>
      <c r="E901" s="151"/>
      <c r="F901" s="151"/>
    </row>
    <row r="902" spans="2:6">
      <c r="B902" s="43">
        <f t="shared" si="34"/>
        <v>839</v>
      </c>
      <c r="C902" s="43" t="e">
        <f t="shared" si="33"/>
        <v>#VALUE!</v>
      </c>
      <c r="D902" s="151"/>
      <c r="E902" s="151"/>
      <c r="F902" s="151"/>
    </row>
    <row r="903" spans="2:6">
      <c r="B903" s="43">
        <f t="shared" si="34"/>
        <v>841</v>
      </c>
      <c r="C903" s="43" t="e">
        <f t="shared" si="33"/>
        <v>#VALUE!</v>
      </c>
      <c r="D903" s="151"/>
      <c r="E903" s="151"/>
      <c r="F903" s="151"/>
    </row>
    <row r="904" spans="2:6">
      <c r="B904" s="43">
        <f t="shared" si="34"/>
        <v>843</v>
      </c>
      <c r="C904" s="43" t="e">
        <f t="shared" si="33"/>
        <v>#VALUE!</v>
      </c>
      <c r="D904" s="151"/>
      <c r="E904" s="151"/>
      <c r="F904" s="151"/>
    </row>
    <row r="905" spans="2:6">
      <c r="B905" s="43">
        <f t="shared" si="34"/>
        <v>845</v>
      </c>
      <c r="C905" s="43" t="e">
        <f t="shared" si="33"/>
        <v>#VALUE!</v>
      </c>
      <c r="D905" s="151"/>
      <c r="E905" s="151"/>
      <c r="F905" s="151"/>
    </row>
    <row r="906" spans="2:6">
      <c r="B906" s="43">
        <f t="shared" si="34"/>
        <v>847</v>
      </c>
      <c r="C906" s="43" t="e">
        <f t="shared" si="33"/>
        <v>#VALUE!</v>
      </c>
      <c r="D906" s="151"/>
      <c r="E906" s="151"/>
      <c r="F906" s="151"/>
    </row>
    <row r="907" spans="2:6">
      <c r="B907" s="43">
        <f t="shared" si="34"/>
        <v>849</v>
      </c>
      <c r="C907" s="43" t="e">
        <f t="shared" si="33"/>
        <v>#VALUE!</v>
      </c>
      <c r="D907" s="151"/>
      <c r="E907" s="151"/>
      <c r="F907" s="151"/>
    </row>
    <row r="908" spans="2:6">
      <c r="B908" s="43">
        <f t="shared" si="34"/>
        <v>851</v>
      </c>
      <c r="C908" s="43" t="e">
        <f t="shared" si="33"/>
        <v>#VALUE!</v>
      </c>
      <c r="D908" s="151"/>
      <c r="E908" s="151"/>
      <c r="F908" s="151"/>
    </row>
    <row r="909" spans="2:6">
      <c r="B909" s="43">
        <f t="shared" si="34"/>
        <v>853</v>
      </c>
      <c r="C909" s="43" t="e">
        <f t="shared" si="33"/>
        <v>#VALUE!</v>
      </c>
      <c r="D909" s="151"/>
      <c r="E909" s="151"/>
      <c r="F909" s="151"/>
    </row>
    <row r="910" spans="2:6">
      <c r="B910" s="43">
        <f t="shared" si="34"/>
        <v>855</v>
      </c>
      <c r="C910" s="43" t="e">
        <f t="shared" si="33"/>
        <v>#VALUE!</v>
      </c>
      <c r="D910" s="151"/>
      <c r="E910" s="151"/>
      <c r="F910" s="151"/>
    </row>
    <row r="911" spans="2:6">
      <c r="B911" s="43">
        <f t="shared" si="34"/>
        <v>857</v>
      </c>
      <c r="C911" s="43" t="e">
        <f t="shared" si="33"/>
        <v>#VALUE!</v>
      </c>
      <c r="D911" s="151"/>
      <c r="E911" s="151"/>
      <c r="F911" s="151"/>
    </row>
    <row r="912" spans="2:6">
      <c r="B912" s="43">
        <f t="shared" si="34"/>
        <v>859</v>
      </c>
      <c r="C912" s="43" t="e">
        <f t="shared" si="33"/>
        <v>#VALUE!</v>
      </c>
      <c r="D912" s="151"/>
      <c r="E912" s="151"/>
      <c r="F912" s="151"/>
    </row>
    <row r="913" spans="2:6">
      <c r="B913" s="43">
        <f t="shared" si="34"/>
        <v>861</v>
      </c>
      <c r="C913" s="43" t="e">
        <f t="shared" si="33"/>
        <v>#VALUE!</v>
      </c>
      <c r="D913" s="151"/>
      <c r="E913" s="151"/>
      <c r="F913" s="151"/>
    </row>
    <row r="914" spans="2:6">
      <c r="B914" s="43">
        <f t="shared" si="34"/>
        <v>863</v>
      </c>
      <c r="C914" s="43" t="e">
        <f t="shared" si="33"/>
        <v>#VALUE!</v>
      </c>
      <c r="D914" s="151"/>
      <c r="E914" s="151"/>
      <c r="F914" s="151"/>
    </row>
    <row r="915" spans="2:6">
      <c r="B915" s="43">
        <f t="shared" si="34"/>
        <v>865</v>
      </c>
      <c r="C915" s="43" t="e">
        <f t="shared" si="33"/>
        <v>#VALUE!</v>
      </c>
      <c r="D915" s="151"/>
      <c r="E915" s="151"/>
      <c r="F915" s="151"/>
    </row>
    <row r="916" spans="2:6">
      <c r="B916" s="43">
        <f t="shared" si="34"/>
        <v>867</v>
      </c>
      <c r="C916" s="43" t="e">
        <f t="shared" si="33"/>
        <v>#VALUE!</v>
      </c>
      <c r="D916" s="151"/>
      <c r="E916" s="151"/>
      <c r="F916" s="151"/>
    </row>
    <row r="917" spans="2:6">
      <c r="B917" s="43">
        <f t="shared" si="34"/>
        <v>869</v>
      </c>
      <c r="C917" s="43" t="e">
        <f t="shared" si="33"/>
        <v>#VALUE!</v>
      </c>
      <c r="D917" s="151"/>
      <c r="E917" s="151"/>
      <c r="F917" s="151"/>
    </row>
    <row r="918" spans="2:6">
      <c r="B918" s="43">
        <f t="shared" si="34"/>
        <v>871</v>
      </c>
      <c r="C918" s="43" t="e">
        <f t="shared" si="33"/>
        <v>#VALUE!</v>
      </c>
      <c r="D918" s="151"/>
      <c r="E918" s="151"/>
      <c r="F918" s="151"/>
    </row>
    <row r="919" spans="2:6">
      <c r="B919" s="43">
        <f t="shared" si="34"/>
        <v>873</v>
      </c>
      <c r="C919" s="43" t="e">
        <f t="shared" si="33"/>
        <v>#VALUE!</v>
      </c>
      <c r="D919" s="151"/>
      <c r="E919" s="151"/>
      <c r="F919" s="151"/>
    </row>
    <row r="920" spans="2:6">
      <c r="B920" s="43">
        <f t="shared" si="34"/>
        <v>875</v>
      </c>
      <c r="C920" s="43" t="e">
        <f t="shared" si="33"/>
        <v>#VALUE!</v>
      </c>
      <c r="D920" s="151"/>
      <c r="E920" s="151"/>
      <c r="F920" s="151"/>
    </row>
    <row r="921" spans="2:6">
      <c r="B921" s="43">
        <f t="shared" si="34"/>
        <v>877</v>
      </c>
      <c r="C921" s="43" t="e">
        <f t="shared" si="33"/>
        <v>#VALUE!</v>
      </c>
      <c r="D921" s="151"/>
      <c r="E921" s="151"/>
      <c r="F921" s="151"/>
    </row>
    <row r="922" spans="2:6">
      <c r="B922" s="43">
        <f t="shared" si="34"/>
        <v>879</v>
      </c>
      <c r="C922" s="43" t="e">
        <f t="shared" si="33"/>
        <v>#VALUE!</v>
      </c>
      <c r="D922" s="151"/>
      <c r="E922" s="151"/>
      <c r="F922" s="151"/>
    </row>
    <row r="923" spans="2:6">
      <c r="B923" s="43">
        <f t="shared" si="34"/>
        <v>881</v>
      </c>
      <c r="C923" s="43" t="e">
        <f t="shared" si="33"/>
        <v>#VALUE!</v>
      </c>
      <c r="D923" s="151"/>
      <c r="E923" s="151"/>
      <c r="F923" s="151"/>
    </row>
    <row r="924" spans="2:6">
      <c r="B924" s="43">
        <f t="shared" si="34"/>
        <v>883</v>
      </c>
      <c r="C924" s="43" t="e">
        <f t="shared" si="33"/>
        <v>#VALUE!</v>
      </c>
      <c r="D924" s="151"/>
      <c r="E924" s="151"/>
      <c r="F924" s="151"/>
    </row>
    <row r="925" spans="2:6">
      <c r="B925" s="43">
        <f t="shared" si="34"/>
        <v>885</v>
      </c>
      <c r="C925" s="43" t="e">
        <f t="shared" si="33"/>
        <v>#VALUE!</v>
      </c>
      <c r="D925" s="151"/>
      <c r="E925" s="151"/>
      <c r="F925" s="151"/>
    </row>
    <row r="926" spans="2:6">
      <c r="B926" s="43">
        <f t="shared" si="34"/>
        <v>887</v>
      </c>
      <c r="C926" s="43" t="e">
        <f t="shared" si="33"/>
        <v>#VALUE!</v>
      </c>
      <c r="D926" s="151"/>
      <c r="E926" s="151"/>
      <c r="F926" s="151"/>
    </row>
    <row r="927" spans="2:6">
      <c r="B927" s="43">
        <f t="shared" si="34"/>
        <v>889</v>
      </c>
      <c r="C927" s="43" t="e">
        <f t="shared" si="33"/>
        <v>#VALUE!</v>
      </c>
      <c r="D927" s="151"/>
      <c r="E927" s="151"/>
      <c r="F927" s="151"/>
    </row>
    <row r="928" spans="2:6">
      <c r="B928" s="43">
        <f t="shared" si="34"/>
        <v>891</v>
      </c>
      <c r="C928" s="43" t="e">
        <f t="shared" si="33"/>
        <v>#VALUE!</v>
      </c>
      <c r="D928" s="151"/>
      <c r="E928" s="151"/>
      <c r="F928" s="151"/>
    </row>
    <row r="929" spans="2:6">
      <c r="B929" s="43">
        <f t="shared" si="34"/>
        <v>893</v>
      </c>
      <c r="C929" s="43" t="e">
        <f t="shared" si="33"/>
        <v>#VALUE!</v>
      </c>
      <c r="D929" s="151"/>
      <c r="E929" s="151"/>
      <c r="F929" s="151"/>
    </row>
    <row r="930" spans="2:6">
      <c r="B930" s="43">
        <f t="shared" si="34"/>
        <v>895</v>
      </c>
      <c r="C930" s="43" t="e">
        <f t="shared" si="33"/>
        <v>#VALUE!</v>
      </c>
      <c r="D930" s="151"/>
      <c r="E930" s="151"/>
      <c r="F930" s="151"/>
    </row>
    <row r="931" spans="2:6">
      <c r="B931" s="43">
        <f t="shared" si="34"/>
        <v>897</v>
      </c>
      <c r="C931" s="43" t="e">
        <f t="shared" si="33"/>
        <v>#VALUE!</v>
      </c>
      <c r="D931" s="151"/>
      <c r="E931" s="151"/>
      <c r="F931" s="151"/>
    </row>
    <row r="932" spans="2:6">
      <c r="B932" s="43">
        <f t="shared" si="34"/>
        <v>899</v>
      </c>
      <c r="C932" s="43" t="e">
        <f t="shared" si="33"/>
        <v>#VALUE!</v>
      </c>
      <c r="D932" s="151"/>
      <c r="E932" s="151"/>
      <c r="F932" s="151"/>
    </row>
    <row r="933" spans="2:6">
      <c r="B933" s="43">
        <f t="shared" si="34"/>
        <v>901</v>
      </c>
      <c r="C933" s="43" t="e">
        <f t="shared" si="33"/>
        <v>#VALUE!</v>
      </c>
      <c r="D933" s="151"/>
      <c r="E933" s="151"/>
      <c r="F933" s="151"/>
    </row>
    <row r="934" spans="2:6">
      <c r="B934" s="43">
        <f t="shared" si="34"/>
        <v>903</v>
      </c>
      <c r="C934" s="43" t="e">
        <f t="shared" si="33"/>
        <v>#VALUE!</v>
      </c>
      <c r="D934" s="151"/>
      <c r="E934" s="151"/>
      <c r="F934" s="151"/>
    </row>
    <row r="935" spans="2:6">
      <c r="B935" s="43">
        <f t="shared" si="34"/>
        <v>905</v>
      </c>
      <c r="C935" s="43" t="e">
        <f t="shared" si="33"/>
        <v>#VALUE!</v>
      </c>
      <c r="D935" s="151"/>
      <c r="E935" s="151"/>
      <c r="F935" s="151"/>
    </row>
    <row r="936" spans="2:6">
      <c r="B936" s="43">
        <f t="shared" si="34"/>
        <v>907</v>
      </c>
      <c r="C936" s="43" t="e">
        <f t="shared" si="33"/>
        <v>#VALUE!</v>
      </c>
      <c r="D936" s="151"/>
      <c r="E936" s="151"/>
      <c r="F936" s="151"/>
    </row>
    <row r="937" spans="2:6">
      <c r="B937" s="151"/>
      <c r="C937" s="151"/>
      <c r="D937" s="151"/>
      <c r="E937" s="151"/>
      <c r="F937" s="151"/>
    </row>
    <row r="938" spans="2:6">
      <c r="B938" s="151"/>
      <c r="C938" s="151"/>
      <c r="D938" s="151"/>
      <c r="E938" s="151"/>
      <c r="F938" s="151"/>
    </row>
    <row r="939" spans="2:6">
      <c r="B939" s="151"/>
      <c r="C939" s="151"/>
      <c r="D939" s="151"/>
      <c r="E939" s="151"/>
      <c r="F939" s="151"/>
    </row>
    <row r="940" spans="2:6">
      <c r="B940" s="151"/>
      <c r="C940" s="151"/>
      <c r="D940" s="151"/>
      <c r="E940" s="151"/>
      <c r="F940" s="151"/>
    </row>
    <row r="941" spans="2:6">
      <c r="B941" s="151"/>
      <c r="C941" s="151"/>
      <c r="D941" s="151"/>
      <c r="E941" s="151"/>
      <c r="F941" s="151"/>
    </row>
    <row r="942" spans="2:6">
      <c r="B942" s="151"/>
      <c r="C942" s="151"/>
      <c r="D942" s="151"/>
      <c r="E942" s="151"/>
      <c r="F942" s="151"/>
    </row>
    <row r="943" spans="2:6">
      <c r="B943" s="151"/>
      <c r="C943" s="151"/>
      <c r="D943" s="151"/>
      <c r="E943" s="151"/>
      <c r="F943" s="151"/>
    </row>
    <row r="944" spans="2:6">
      <c r="B944" s="151"/>
      <c r="C944" s="151"/>
      <c r="D944" s="151"/>
      <c r="E944" s="151"/>
      <c r="F944" s="151"/>
    </row>
    <row r="945" spans="2:6">
      <c r="B945" s="151"/>
      <c r="C945" s="151"/>
      <c r="D945" s="151"/>
      <c r="E945" s="151"/>
      <c r="F945" s="151"/>
    </row>
    <row r="946" spans="2:6">
      <c r="B946" s="151"/>
      <c r="C946" s="151"/>
      <c r="D946" s="151"/>
      <c r="E946" s="151"/>
      <c r="F946" s="151"/>
    </row>
    <row r="947" spans="2:6">
      <c r="B947" s="151"/>
      <c r="C947" s="151"/>
      <c r="D947" s="151"/>
      <c r="E947" s="151"/>
      <c r="F947" s="151"/>
    </row>
    <row r="948" spans="2:6">
      <c r="B948" s="151"/>
      <c r="C948" s="151"/>
      <c r="D948" s="151"/>
      <c r="E948" s="151"/>
      <c r="F948" s="151"/>
    </row>
    <row r="949" spans="2:6">
      <c r="B949" s="151"/>
      <c r="C949" s="151"/>
      <c r="D949" s="151"/>
      <c r="E949" s="151"/>
      <c r="F949" s="151"/>
    </row>
    <row r="950" spans="2:6">
      <c r="B950" s="151"/>
      <c r="C950" s="151"/>
      <c r="D950" s="151"/>
      <c r="E950" s="151"/>
      <c r="F950" s="151"/>
    </row>
    <row r="951" spans="2:6">
      <c r="B951" s="151"/>
      <c r="C951" s="151"/>
      <c r="D951" s="151"/>
      <c r="E951" s="151"/>
      <c r="F951" s="151"/>
    </row>
    <row r="952" spans="2:6">
      <c r="B952" s="151"/>
      <c r="C952" s="151"/>
      <c r="D952" s="151"/>
      <c r="E952" s="151"/>
      <c r="F952" s="151"/>
    </row>
    <row r="953" spans="2:6">
      <c r="B953" s="151"/>
      <c r="C953" s="151"/>
      <c r="D953" s="151"/>
      <c r="E953" s="151"/>
      <c r="F953" s="151"/>
    </row>
    <row r="954" spans="2:6">
      <c r="B954" s="151"/>
      <c r="C954" s="151"/>
      <c r="D954" s="151"/>
      <c r="E954" s="151"/>
      <c r="F954" s="151"/>
    </row>
    <row r="955" spans="2:6">
      <c r="B955" s="151"/>
      <c r="C955" s="151"/>
      <c r="D955" s="151"/>
      <c r="E955" s="151"/>
      <c r="F955" s="151"/>
    </row>
    <row r="956" spans="2:6">
      <c r="B956" s="151"/>
      <c r="C956" s="151"/>
      <c r="D956" s="151"/>
      <c r="E956" s="151"/>
      <c r="F956" s="151"/>
    </row>
    <row r="957" spans="2:6">
      <c r="B957" s="151"/>
      <c r="C957" s="151"/>
      <c r="D957" s="151"/>
      <c r="E957" s="151"/>
      <c r="F957" s="151"/>
    </row>
    <row r="958" spans="2:6">
      <c r="B958" s="151"/>
      <c r="C958" s="151"/>
      <c r="D958" s="151"/>
      <c r="E958" s="151"/>
      <c r="F958" s="151"/>
    </row>
    <row r="959" spans="2:6">
      <c r="B959" s="151"/>
      <c r="C959" s="151"/>
      <c r="D959" s="151"/>
      <c r="E959" s="151"/>
      <c r="F959" s="151"/>
    </row>
    <row r="960" spans="2:6">
      <c r="B960" s="151"/>
      <c r="C960" s="151"/>
      <c r="D960" s="151"/>
      <c r="E960" s="151"/>
      <c r="F960" s="151"/>
    </row>
    <row r="961" spans="2:6">
      <c r="B961" s="151"/>
      <c r="C961" s="151"/>
      <c r="D961" s="151"/>
      <c r="E961" s="151"/>
      <c r="F961" s="151"/>
    </row>
    <row r="962" spans="2:6">
      <c r="B962" s="151"/>
      <c r="C962" s="151"/>
      <c r="D962" s="151"/>
      <c r="E962" s="151"/>
      <c r="F962" s="151"/>
    </row>
    <row r="963" spans="2:6">
      <c r="B963" s="151"/>
      <c r="C963" s="151"/>
      <c r="D963" s="151"/>
      <c r="E963" s="151"/>
      <c r="F963" s="151"/>
    </row>
    <row r="964" spans="2:6">
      <c r="B964" s="151"/>
      <c r="C964" s="151"/>
      <c r="D964" s="151"/>
      <c r="E964" s="151"/>
      <c r="F964" s="151"/>
    </row>
    <row r="965" spans="2:6">
      <c r="B965" s="151"/>
      <c r="C965" s="151"/>
      <c r="D965" s="151"/>
      <c r="E965" s="151"/>
      <c r="F965" s="151"/>
    </row>
    <row r="966" spans="2:6">
      <c r="B966" s="151"/>
      <c r="C966" s="151"/>
      <c r="D966" s="151"/>
      <c r="E966" s="151"/>
      <c r="F966" s="151"/>
    </row>
    <row r="967" spans="2:6">
      <c r="B967" s="151"/>
      <c r="C967" s="151"/>
      <c r="D967" s="151"/>
      <c r="E967" s="151"/>
      <c r="F967" s="151"/>
    </row>
    <row r="968" spans="2:6">
      <c r="B968" s="151"/>
      <c r="C968" s="151"/>
      <c r="D968" s="151"/>
      <c r="E968" s="151"/>
      <c r="F968" s="151"/>
    </row>
    <row r="969" spans="2:6">
      <c r="B969" s="151"/>
      <c r="C969" s="151"/>
      <c r="D969" s="151"/>
      <c r="E969" s="151"/>
      <c r="F969" s="151"/>
    </row>
    <row r="970" spans="2:6">
      <c r="B970" s="151"/>
      <c r="C970" s="151"/>
      <c r="D970" s="151"/>
      <c r="E970" s="151"/>
      <c r="F970" s="151"/>
    </row>
    <row r="971" spans="2:6">
      <c r="B971" s="151"/>
      <c r="C971" s="151"/>
      <c r="D971" s="151"/>
      <c r="E971" s="151"/>
      <c r="F971" s="151"/>
    </row>
    <row r="972" spans="2:6">
      <c r="B972" s="151"/>
      <c r="C972" s="151"/>
      <c r="D972" s="151"/>
      <c r="E972" s="151"/>
      <c r="F972" s="151"/>
    </row>
    <row r="973" spans="2:6">
      <c r="B973" s="151"/>
      <c r="C973" s="151"/>
      <c r="D973" s="151"/>
      <c r="E973" s="151"/>
      <c r="F973" s="151"/>
    </row>
    <row r="974" spans="2:6">
      <c r="B974" s="151"/>
      <c r="C974" s="151"/>
      <c r="D974" s="151"/>
      <c r="E974" s="151"/>
      <c r="F974" s="151"/>
    </row>
    <row r="975" spans="2:6">
      <c r="B975" s="151"/>
      <c r="C975" s="151"/>
      <c r="D975" s="151"/>
      <c r="E975" s="151"/>
      <c r="F975" s="151"/>
    </row>
    <row r="976" spans="2:6">
      <c r="B976" s="151"/>
      <c r="C976" s="151"/>
      <c r="D976" s="151"/>
      <c r="E976" s="151"/>
      <c r="F976" s="151"/>
    </row>
    <row r="977" spans="2:6">
      <c r="B977" s="151"/>
      <c r="C977" s="151"/>
      <c r="D977" s="151"/>
      <c r="E977" s="151"/>
      <c r="F977" s="151"/>
    </row>
    <row r="978" spans="2:6">
      <c r="B978" s="151"/>
      <c r="C978" s="151"/>
      <c r="D978" s="151"/>
      <c r="E978" s="151"/>
      <c r="F978" s="151"/>
    </row>
    <row r="979" spans="2:6">
      <c r="B979" s="151"/>
      <c r="C979" s="151"/>
      <c r="D979" s="151"/>
      <c r="E979" s="151"/>
      <c r="F979" s="151"/>
    </row>
    <row r="980" spans="2:6">
      <c r="B980" s="151"/>
      <c r="C980" s="151"/>
      <c r="D980" s="151"/>
      <c r="E980" s="151"/>
      <c r="F980" s="151"/>
    </row>
    <row r="981" spans="2:6">
      <c r="B981" s="151"/>
      <c r="C981" s="151"/>
      <c r="D981" s="151"/>
      <c r="E981" s="151"/>
      <c r="F981" s="151"/>
    </row>
    <row r="982" spans="2:6">
      <c r="B982" s="151"/>
      <c r="C982" s="151"/>
      <c r="D982" s="151"/>
      <c r="E982" s="151"/>
      <c r="F982" s="151"/>
    </row>
    <row r="983" spans="2:6">
      <c r="B983" s="151"/>
      <c r="C983" s="151"/>
      <c r="D983" s="151"/>
      <c r="E983" s="151"/>
      <c r="F983" s="151"/>
    </row>
    <row r="984" spans="2:6">
      <c r="B984" s="151"/>
      <c r="C984" s="151"/>
      <c r="D984" s="151"/>
      <c r="E984" s="151"/>
      <c r="F984" s="151"/>
    </row>
    <row r="985" spans="2:6">
      <c r="B985" s="151"/>
      <c r="C985" s="151"/>
      <c r="D985" s="151"/>
      <c r="E985" s="151"/>
      <c r="F985" s="151"/>
    </row>
    <row r="986" spans="2:6">
      <c r="B986" s="151"/>
      <c r="C986" s="151"/>
      <c r="D986" s="151"/>
      <c r="E986" s="151"/>
      <c r="F986" s="151"/>
    </row>
    <row r="987" spans="2:6">
      <c r="B987" s="151"/>
      <c r="C987" s="151"/>
      <c r="D987" s="151"/>
      <c r="E987" s="151"/>
      <c r="F987" s="151"/>
    </row>
    <row r="988" spans="2:6">
      <c r="B988" s="151"/>
      <c r="C988" s="151"/>
      <c r="D988" s="151"/>
      <c r="E988" s="151"/>
      <c r="F988" s="151"/>
    </row>
    <row r="989" spans="2:6">
      <c r="B989" s="151"/>
      <c r="C989" s="151"/>
      <c r="D989" s="151"/>
      <c r="E989" s="151"/>
      <c r="F989" s="151"/>
    </row>
    <row r="990" spans="2:6">
      <c r="B990" s="151"/>
      <c r="C990" s="151"/>
      <c r="D990" s="151"/>
      <c r="E990" s="151"/>
      <c r="F990" s="151"/>
    </row>
    <row r="991" spans="2:6">
      <c r="B991" s="151"/>
      <c r="C991" s="151"/>
      <c r="D991" s="151"/>
      <c r="E991" s="151"/>
      <c r="F991" s="151"/>
    </row>
    <row r="992" spans="2:6">
      <c r="B992" s="151"/>
      <c r="C992" s="151"/>
      <c r="D992" s="151"/>
      <c r="E992" s="151"/>
      <c r="F992" s="151"/>
    </row>
    <row r="993" spans="2:6">
      <c r="B993" s="151"/>
      <c r="C993" s="151"/>
      <c r="D993" s="151"/>
      <c r="E993" s="151"/>
      <c r="F993" s="151"/>
    </row>
    <row r="994" spans="2:6">
      <c r="B994" s="151"/>
      <c r="C994" s="151"/>
      <c r="D994" s="151"/>
      <c r="E994" s="151"/>
      <c r="F994" s="151"/>
    </row>
    <row r="995" spans="2:6">
      <c r="B995" s="151"/>
      <c r="C995" s="151"/>
      <c r="D995" s="151"/>
      <c r="E995" s="151"/>
      <c r="F995" s="151"/>
    </row>
    <row r="996" spans="2:6">
      <c r="B996" s="151"/>
      <c r="C996" s="151"/>
      <c r="D996" s="151"/>
      <c r="E996" s="151"/>
      <c r="F996" s="151"/>
    </row>
    <row r="997" spans="2:6"/>
    <row r="998" spans="2:6"/>
    <row r="999" spans="2:6"/>
  </sheetData>
  <mergeCells count="13">
    <mergeCell ref="A1:G1"/>
    <mergeCell ref="A2:F11"/>
    <mergeCell ref="K2:K9"/>
    <mergeCell ref="A187:Y188"/>
    <mergeCell ref="H200:H201"/>
    <mergeCell ref="R3:X5"/>
    <mergeCell ref="K11:K18"/>
    <mergeCell ref="A30:B43"/>
    <mergeCell ref="C56:C57"/>
    <mergeCell ref="O66:Q66"/>
    <mergeCell ref="C20:F27"/>
    <mergeCell ref="K20:K27"/>
    <mergeCell ref="L23:O27"/>
  </mergeCells>
  <conditionalFormatting sqref="A189:B191 A347:I371 I30:S30 I97 I105 I113 I121 I129 I137 I145 I153 I161 I169 D195:G195 H334:I344 G250:G346 H324:I332 I345:I346 H322:I322 I333 H320:I320 I323 H318:I318 I321 I319 D249:G249 G30:G43 A51:K51 A50:I50 A372:A809 E372:AA809 L96:O174 J96:K178 I200:I201 M197:N246 J197:L201 B245:E246 H195:H200 A245:A247 L248:N287 J249:K299 H179:K179 A96:G185 B193:M193 P96:P170 D372:D499 D501:D809 B372:C936 B186:F186 A44:G45 A30 C30:C43 I47:I48 H180:O184 B52:M54 H96:H178 P197:P283 A46:A47 P176:P184 N52:S55 A52:A55 O197:O287 I31:Y46 A192:G192 I195:P195 B46:H49 A49 B249:B346 I308:I317 F202:L246 F266:F267 D308:F346 D250:F265 B195 A193:A194 C243:C244 O192:P194 N193:N194 F196:G201 D196:E244 D266:E307 I249:I267 H257:H259 H261:H263 H265:H316 H253:H255 B248:G248 I248:K248 H249:H251">
    <cfRule type="cellIs" dxfId="209" priority="1" operator="equal">
      <formula>0</formula>
    </cfRule>
  </conditionalFormatting>
  <conditionalFormatting sqref="P2:P9 P11:P18 AC13 P20:P22">
    <cfRule type="cellIs" dxfId="208" priority="4" stopIfTrue="1" operator="equal">
      <formula>"1"</formula>
    </cfRule>
  </conditionalFormatting>
  <conditionalFormatting sqref="I28">
    <cfRule type="cellIs" dxfId="207" priority="2" operator="equal">
      <formula>"Message Unsupported"</formula>
    </cfRule>
    <cfRule type="cellIs" dxfId="206" priority="3" operator="equal">
      <formula>"Data Error"</formula>
    </cfRule>
  </conditionalFormatting>
  <pageMargins left="0.7" right="0.7" top="0.75" bottom="0.75" header="0.3" footer="0.3"/>
  <pageSetup paperSize="9" orientation="portrait"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D1AC56-BA0A-4DA5-A1C9-25A1386C04C1}">
  <sheetPr codeName="Sheet7"/>
  <dimension ref="A1:P134"/>
  <sheetViews>
    <sheetView zoomScaleNormal="100" workbookViewId="0">
      <pane ySplit="6" topLeftCell="A7" activePane="bottomLeft" state="frozen"/>
      <selection pane="bottomLeft" activeCell="C14" sqref="C14"/>
    </sheetView>
  </sheetViews>
  <sheetFormatPr defaultColWidth="0" defaultRowHeight="13.2" zeroHeight="1"/>
  <cols>
    <col min="1" max="1" width="16.88671875" customWidth="1"/>
    <col min="2" max="2" width="84.44140625" customWidth="1"/>
    <col min="3" max="3" width="9.109375" customWidth="1"/>
    <col min="4" max="12" width="5.6640625" customWidth="1"/>
    <col min="13" max="13" width="5.33203125" customWidth="1"/>
    <col min="14" max="14" width="6" customWidth="1"/>
    <col min="15" max="15" width="7" customWidth="1"/>
  </cols>
  <sheetData>
    <row r="1" spans="1:15" ht="21">
      <c r="A1" s="285" t="s">
        <v>187</v>
      </c>
      <c r="B1" s="286"/>
      <c r="C1" s="1025" t="s">
        <v>401</v>
      </c>
      <c r="D1" s="286" t="s">
        <v>302</v>
      </c>
      <c r="E1" s="286"/>
      <c r="F1" s="286"/>
      <c r="G1" s="286"/>
      <c r="H1" s="286"/>
      <c r="I1" s="286"/>
      <c r="J1" s="286"/>
      <c r="K1" s="286"/>
      <c r="L1" s="287"/>
    </row>
    <row r="2" spans="1:15">
      <c r="A2" s="288" t="s">
        <v>188</v>
      </c>
      <c r="B2" t="s">
        <v>189</v>
      </c>
      <c r="L2" s="289"/>
    </row>
    <row r="3" spans="1:15" ht="13.8" thickBot="1">
      <c r="A3" s="290" t="s">
        <v>190</v>
      </c>
      <c r="B3" s="292" t="s">
        <v>402</v>
      </c>
      <c r="C3" s="292" t="s">
        <v>191</v>
      </c>
      <c r="D3" s="292"/>
      <c r="E3" s="292"/>
      <c r="F3" s="292"/>
      <c r="G3" s="292"/>
      <c r="H3" s="292"/>
      <c r="I3" s="292"/>
      <c r="J3" s="292"/>
      <c r="K3" s="292"/>
      <c r="L3" s="293"/>
    </row>
    <row r="4" spans="1:15" ht="13.8" thickBot="1"/>
    <row r="5" spans="1:15" ht="36.75" customHeight="1" thickBot="1">
      <c r="A5" s="295" t="s">
        <v>192</v>
      </c>
      <c r="B5" s="1361" t="str">
        <f>N5</f>
        <v>TEK643,S0=84,S1=00,S2=7F2017,S3=84,S4=0000,S5=0000,S6=0000,S7=00,S8=00,S9=,S10=,S11=TEK643,S12=,S13=,S14=,S15=,S16=,S17=1C20,S18=00000,S19=00,S20=00,S21=C8,S22=00,S23=11,S24=00,S25=00,S26=00,R4=DEACT,Z=9462</v>
      </c>
      <c r="C5" s="1361"/>
      <c r="D5" s="1361"/>
      <c r="E5" s="1361"/>
      <c r="F5" s="1361"/>
      <c r="G5" s="1361"/>
      <c r="H5" s="1361"/>
      <c r="I5" s="1361"/>
      <c r="J5" s="1361"/>
      <c r="K5" s="1361"/>
      <c r="L5" s="1362"/>
      <c r="M5" s="415" t="str">
        <f>C1&amp;","&amp;C10&amp;","&amp;C14&amp;","&amp;C28&amp;","&amp;C40&amp;","&amp;C56&amp;","&amp;F56&amp;","&amp;I56&amp;","&amp;C63&amp;","&amp;F63&amp;","&amp;C69&amp;","&amp;C71&amp;","&amp;C73&amp;","&amp;C75&amp;","&amp;C77&amp;","&amp;C79&amp;","&amp;C81&amp;","&amp;C83&amp;","&amp;C88&amp;","&amp;C90&amp;","&amp;C92&amp;","&amp;C96&amp;","&amp;C100&amp;","&amp;C103&amp;","&amp;C45&amp;","&amp;C49&amp;","&amp;C107&amp;","&amp;C119&amp;",R4=DEACT"</f>
        <v>TEK643,S0=84,S1=00,S2=7F2017,S3=84,S4=0000,S5=0000,S6=0000,S7=00,S8=00,S9=,S10=,S11=TEK643,S12=,S13=,S14=,S15=,S16=,S17=1C20,S18=00000,S19=00,S20=00,S21=C8,S22=00,S23=11,S24=00,S25=00,S26=00,R4=DEACT</v>
      </c>
      <c r="N5" s="415" t="str">
        <f>(M5&amp;",Z")&amp;"="&amp; CITT_CRC_String((M5&amp;",Z"))</f>
        <v>TEK643,S0=84,S1=00,S2=7F2017,S3=84,S4=0000,S5=0000,S6=0000,S7=00,S8=00,S9=,S10=,S11=TEK643,S12=,S13=,S14=,S15=,S16=,S17=1C20,S18=00000,S19=00,S20=00,S21=C8,S22=00,S23=11,S24=00,S25=00,S26=00,R4=DEACT,Z=9462</v>
      </c>
      <c r="O5" s="415"/>
    </row>
    <row r="6" spans="1:15" ht="19.5" customHeight="1">
      <c r="A6" s="296"/>
      <c r="B6" s="767"/>
      <c r="C6" s="297"/>
      <c r="D6" s="297"/>
      <c r="E6" s="297"/>
      <c r="F6" s="297"/>
      <c r="G6" s="297"/>
      <c r="H6" s="297"/>
      <c r="I6" s="297"/>
      <c r="J6" s="297"/>
      <c r="K6" s="297"/>
      <c r="L6" s="297"/>
    </row>
    <row r="7" spans="1:15" ht="18" customHeight="1">
      <c r="A7" s="1363"/>
      <c r="B7" s="1364"/>
      <c r="C7" s="1364"/>
      <c r="D7" s="1364"/>
      <c r="E7" s="1364"/>
      <c r="F7" s="1364"/>
      <c r="G7" s="1364"/>
      <c r="H7" s="1364"/>
      <c r="I7" s="1364"/>
      <c r="J7" s="1364"/>
      <c r="K7" s="298"/>
      <c r="L7" s="299"/>
    </row>
    <row r="8" spans="1:15">
      <c r="A8" s="1365" t="s">
        <v>193</v>
      </c>
      <c r="B8" s="1" t="s">
        <v>194</v>
      </c>
      <c r="C8" s="300">
        <v>1</v>
      </c>
      <c r="D8" s="402" t="s">
        <v>140</v>
      </c>
      <c r="E8" s="1368" t="s">
        <v>138</v>
      </c>
      <c r="F8" s="1369"/>
      <c r="G8" s="1369"/>
      <c r="H8" s="1369"/>
      <c r="I8" s="1369"/>
      <c r="J8" s="1369"/>
      <c r="K8" s="1369"/>
      <c r="L8" s="301"/>
    </row>
    <row r="9" spans="1:15">
      <c r="A9" s="1366"/>
      <c r="B9" s="1" t="s">
        <v>195</v>
      </c>
      <c r="C9" s="283">
        <v>1</v>
      </c>
      <c r="L9" s="301"/>
    </row>
    <row r="10" spans="1:15">
      <c r="A10" s="1367"/>
      <c r="B10" s="302" t="str">
        <f>IF(C9=0,"Data sampled Once per min, ","Data sample once every 15 mins, ") &amp; IF(C8=B97,IF(C9=0," Logged every 1 min","Logged ever 15 mins"),"Logged every "&amp; C8 &amp; " hours")</f>
        <v>Data sample once every 15 mins, Logged every 1 hours</v>
      </c>
      <c r="C10" s="303" t="str">
        <f>"S0="&amp;DEC2HEX( 128*C9 + C8*4,2)</f>
        <v>S0=84</v>
      </c>
      <c r="D10" s="304"/>
      <c r="E10" s="304"/>
      <c r="F10" s="304"/>
      <c r="G10" s="304"/>
      <c r="H10" s="304"/>
      <c r="I10" s="304"/>
      <c r="J10" s="1370"/>
      <c r="K10" s="1370"/>
      <c r="L10" s="1371"/>
    </row>
    <row r="11" spans="1:15" ht="13.8" thickBot="1">
      <c r="C11" s="305"/>
    </row>
    <row r="12" spans="1:15" ht="17.399999999999999">
      <c r="A12" s="1341"/>
      <c r="B12" s="1355"/>
      <c r="C12" s="1355"/>
      <c r="D12" s="1355"/>
      <c r="E12" s="1355"/>
      <c r="F12" s="1355"/>
      <c r="G12" s="1355"/>
      <c r="H12" s="1355"/>
      <c r="I12" s="1355"/>
      <c r="J12" s="1355"/>
      <c r="K12" s="286"/>
      <c r="L12" s="287"/>
    </row>
    <row r="13" spans="1:15" ht="12.75" customHeight="1">
      <c r="A13" s="1333" t="s">
        <v>196</v>
      </c>
      <c r="B13" s="1" t="s">
        <v>347</v>
      </c>
      <c r="C13" s="306">
        <v>0</v>
      </c>
      <c r="D13" s="402"/>
      <c r="E13" s="433"/>
      <c r="F13" s="43"/>
      <c r="G13" s="43"/>
      <c r="H13" s="43"/>
      <c r="I13" s="43"/>
      <c r="J13" s="43"/>
      <c r="K13" s="43"/>
      <c r="L13" s="289"/>
      <c r="M13" s="307"/>
    </row>
    <row r="14" spans="1:15" ht="12.75" customHeight="1">
      <c r="A14" s="1333"/>
      <c r="C14" s="305" t="str">
        <f>"S1=" &amp;DEC2HEX( C13/5,2)</f>
        <v>S1=00</v>
      </c>
      <c r="L14" s="289"/>
    </row>
    <row r="15" spans="1:15" ht="13.8" thickBot="1">
      <c r="A15" s="1334"/>
      <c r="B15" s="292"/>
      <c r="C15" s="292"/>
      <c r="D15" s="292"/>
      <c r="E15" s="292"/>
      <c r="F15" s="292"/>
      <c r="G15" s="292"/>
      <c r="H15" s="292"/>
      <c r="I15" s="292"/>
      <c r="J15" s="292"/>
      <c r="K15" s="292"/>
      <c r="L15" s="293"/>
      <c r="O15" s="1"/>
    </row>
    <row r="16" spans="1:15" ht="15" customHeight="1" thickBot="1">
      <c r="A16" s="1356"/>
      <c r="B16" s="1357"/>
      <c r="C16" s="1357"/>
      <c r="D16" s="1357"/>
      <c r="E16" s="1357"/>
      <c r="F16" s="1357"/>
      <c r="G16" s="1357"/>
      <c r="H16" s="1357"/>
      <c r="I16" s="1357"/>
      <c r="J16" s="1357"/>
    </row>
    <row r="17" spans="1:15" ht="51" customHeight="1">
      <c r="A17" s="308" t="s">
        <v>197</v>
      </c>
      <c r="B17" s="309" t="s">
        <v>198</v>
      </c>
      <c r="C17" s="310"/>
      <c r="D17" s="311" t="s">
        <v>145</v>
      </c>
      <c r="E17" s="311" t="s">
        <v>146</v>
      </c>
      <c r="F17" s="311" t="s">
        <v>147</v>
      </c>
      <c r="G17" s="311" t="s">
        <v>148</v>
      </c>
      <c r="H17" s="311" t="s">
        <v>149</v>
      </c>
      <c r="I17" s="311" t="s">
        <v>150</v>
      </c>
      <c r="J17" s="311" t="s">
        <v>151</v>
      </c>
      <c r="K17" s="286"/>
      <c r="L17" s="287"/>
    </row>
    <row r="18" spans="1:15" ht="15.75" customHeight="1">
      <c r="A18" s="1358" t="s">
        <v>155</v>
      </c>
      <c r="B18" s="503" t="s">
        <v>911</v>
      </c>
      <c r="D18" s="306">
        <v>1</v>
      </c>
      <c r="E18" s="306">
        <v>1</v>
      </c>
      <c r="F18" s="306">
        <v>1</v>
      </c>
      <c r="G18" s="306">
        <v>1</v>
      </c>
      <c r="H18" s="306">
        <v>1</v>
      </c>
      <c r="I18" s="306">
        <v>1</v>
      </c>
      <c r="J18" s="306">
        <v>1</v>
      </c>
      <c r="L18" s="289"/>
    </row>
    <row r="19" spans="1:15">
      <c r="A19" s="1358"/>
      <c r="B19" t="s">
        <v>152</v>
      </c>
      <c r="C19" s="306">
        <v>8</v>
      </c>
      <c r="D19" t="s">
        <v>137</v>
      </c>
      <c r="E19" s="1359" t="s">
        <v>153</v>
      </c>
      <c r="F19" s="1359"/>
      <c r="G19" s="1359"/>
      <c r="H19" s="1359"/>
      <c r="I19" s="1359"/>
      <c r="J19" s="43" t="str">
        <f>BIN2HEX(C26 &amp; D18&amp;E18&amp;F18&amp;G18&amp;H18&amp;I18&amp;J18,2)</f>
        <v>7F</v>
      </c>
      <c r="L19" s="289"/>
    </row>
    <row r="20" spans="1:15">
      <c r="A20" s="1358"/>
      <c r="B20" t="s">
        <v>318</v>
      </c>
      <c r="C20" s="306">
        <v>0</v>
      </c>
      <c r="D20" t="s">
        <v>156</v>
      </c>
      <c r="E20" s="1360"/>
      <c r="F20" s="1360"/>
      <c r="G20" s="1360"/>
      <c r="H20" s="1360"/>
      <c r="I20" s="1360"/>
      <c r="J20" s="43" t="str">
        <f>DEC2HEX((C27*128) + (C19*4) + (C20/15),2)</f>
        <v>20</v>
      </c>
      <c r="L20" s="289"/>
    </row>
    <row r="21" spans="1:15">
      <c r="A21" s="288"/>
      <c r="D21" s="1"/>
      <c r="E21" s="1"/>
      <c r="F21" s="1"/>
      <c r="G21" s="1"/>
      <c r="H21" s="1"/>
      <c r="I21" s="1"/>
      <c r="J21" s="1"/>
      <c r="K21" s="1"/>
      <c r="L21" s="312"/>
      <c r="M21" s="1"/>
      <c r="N21" s="1"/>
      <c r="O21" s="1"/>
    </row>
    <row r="22" spans="1:15" ht="12.75" customHeight="1">
      <c r="A22" s="1372" t="s">
        <v>199</v>
      </c>
      <c r="B22" s="1" t="s">
        <v>348</v>
      </c>
      <c r="C22" s="306">
        <v>0</v>
      </c>
      <c r="D22" s="43" t="str">
        <f>IF(C22=1,IF(C23=1,"Then, Every 4 hours, until ","Then, Every 2 hours, until ") &amp; C24 &amp;":00 Hours","Daily")</f>
        <v>Daily</v>
      </c>
      <c r="E22" s="1"/>
      <c r="G22" s="1"/>
      <c r="H22" s="1"/>
      <c r="I22" s="1"/>
      <c r="J22" s="1"/>
      <c r="K22" s="1"/>
      <c r="L22" s="312"/>
      <c r="M22" s="1"/>
      <c r="N22" s="1"/>
      <c r="O22" s="1"/>
    </row>
    <row r="23" spans="1:15">
      <c r="A23" s="1358"/>
      <c r="B23" s="1" t="s">
        <v>349</v>
      </c>
      <c r="C23" s="306">
        <v>0</v>
      </c>
      <c r="D23" s="43"/>
      <c r="E23" s="1"/>
      <c r="F23" s="416"/>
      <c r="H23" s="1"/>
      <c r="I23" s="1"/>
      <c r="J23" s="1"/>
      <c r="K23" s="1"/>
      <c r="L23" s="312"/>
      <c r="M23" s="1"/>
      <c r="N23" s="1"/>
      <c r="O23" s="1"/>
    </row>
    <row r="24" spans="1:15">
      <c r="A24" s="1358"/>
      <c r="B24" s="305" t="s">
        <v>350</v>
      </c>
      <c r="C24" s="306">
        <v>23</v>
      </c>
      <c r="D24" s="43" t="str">
        <f>DEC2HEX((C23 * 64 +C22*32 + C24),2)</f>
        <v>17</v>
      </c>
      <c r="E24" s="1"/>
      <c r="F24" s="1"/>
      <c r="G24" s="1"/>
      <c r="H24" s="1"/>
      <c r="I24" s="1"/>
      <c r="J24" s="1"/>
      <c r="K24" s="1"/>
      <c r="L24" s="312"/>
      <c r="M24" s="1"/>
      <c r="N24" s="1"/>
      <c r="O24" s="1"/>
    </row>
    <row r="25" spans="1:15" ht="12.75" customHeight="1">
      <c r="A25" s="288"/>
      <c r="D25" s="43"/>
      <c r="E25" s="1"/>
      <c r="F25" s="1"/>
      <c r="G25" s="1"/>
      <c r="H25" s="1"/>
      <c r="I25" s="1"/>
      <c r="J25" s="1"/>
      <c r="K25" s="1"/>
      <c r="L25" s="312"/>
      <c r="M25" s="1"/>
      <c r="N25" s="1"/>
      <c r="O25" s="1"/>
    </row>
    <row r="26" spans="1:15" ht="14.25" customHeight="1">
      <c r="A26" s="1373" t="s">
        <v>200</v>
      </c>
      <c r="B26" s="313" t="s">
        <v>201</v>
      </c>
      <c r="C26" s="283">
        <v>0</v>
      </c>
      <c r="D26" s="43"/>
      <c r="E26" s="1"/>
      <c r="F26" s="1"/>
      <c r="G26" s="1"/>
      <c r="I26" s="1"/>
      <c r="J26" s="1048"/>
      <c r="K26" s="1"/>
      <c r="L26" s="312"/>
      <c r="M26" s="1"/>
      <c r="N26" s="1"/>
      <c r="O26" s="1"/>
    </row>
    <row r="27" spans="1:15" ht="14.25" customHeight="1">
      <c r="A27" s="1373"/>
      <c r="B27" s="313" t="s">
        <v>224</v>
      </c>
      <c r="C27" s="283">
        <v>0</v>
      </c>
      <c r="D27" s="43" t="str">
        <f>IF(C26=1,IF(C27=1,"Monthly","Fortnightly"),"")</f>
        <v/>
      </c>
      <c r="F27" s="1"/>
      <c r="G27" s="1"/>
      <c r="I27" s="1"/>
      <c r="J27" s="1"/>
      <c r="K27" s="1"/>
      <c r="L27" s="312"/>
      <c r="M27" s="1"/>
      <c r="N27" s="1"/>
      <c r="O27" s="1"/>
    </row>
    <row r="28" spans="1:15" ht="15.75" customHeight="1">
      <c r="A28" s="288"/>
      <c r="B28" t="s">
        <v>157</v>
      </c>
      <c r="C28" s="1374" t="str">
        <f>"S2="&amp; J19 &amp; J20  &amp; D24</f>
        <v>S2=7F2017</v>
      </c>
      <c r="D28" s="1374"/>
      <c r="E28" s="1374"/>
      <c r="F28" s="314"/>
      <c r="G28" s="314"/>
      <c r="H28" s="314"/>
      <c r="I28" s="314"/>
      <c r="L28" s="289"/>
    </row>
    <row r="29" spans="1:15" ht="13.8" thickBot="1">
      <c r="A29" s="290"/>
      <c r="B29" s="315" t="s">
        <v>154</v>
      </c>
      <c r="C29" s="417" t="str">
        <f>IF(AND(C26=0),  "Start " &amp; C19&amp;":"&amp;  IF(((INT(C20/15)*15)+C48)&lt;10,"0"&amp; ((INT(C20/15)*15)+C48),    ((INT(C20/15)*15)+C48)),   C19&amp;":"&amp;((INT(C20/15)*15)+C48))</f>
        <v>Start 8:00</v>
      </c>
      <c r="D29" s="316" t="str">
        <f>IF(C26=1,D27,D22)</f>
        <v>Daily</v>
      </c>
      <c r="E29" s="317"/>
      <c r="F29" s="292"/>
      <c r="G29" s="292"/>
      <c r="H29" s="292"/>
      <c r="I29" s="292"/>
      <c r="J29" s="292"/>
      <c r="K29" s="292"/>
      <c r="L29" s="293"/>
    </row>
    <row r="30" spans="1:15" ht="13.8" thickBot="1"/>
    <row r="31" spans="1:15">
      <c r="A31" s="318"/>
      <c r="B31" s="286"/>
      <c r="C31" s="319" t="s">
        <v>202</v>
      </c>
      <c r="D31" s="320" t="s">
        <v>403</v>
      </c>
      <c r="E31" s="321"/>
      <c r="F31" s="321"/>
      <c r="G31" s="321"/>
      <c r="H31" s="321"/>
      <c r="I31" s="321"/>
      <c r="J31" s="321"/>
      <c r="K31" s="286"/>
      <c r="L31" s="322"/>
      <c r="M31" s="2"/>
    </row>
    <row r="32" spans="1:15">
      <c r="B32" s="1" t="s">
        <v>320</v>
      </c>
      <c r="C32" s="283">
        <v>0</v>
      </c>
      <c r="D32" s="418">
        <v>0</v>
      </c>
      <c r="E32" s="2"/>
      <c r="F32" s="2"/>
      <c r="G32" s="2"/>
      <c r="H32" s="2"/>
      <c r="I32" s="2"/>
      <c r="J32" s="2"/>
      <c r="L32" s="326"/>
      <c r="M32" s="2"/>
    </row>
    <row r="33" spans="1:12" ht="12.75" customHeight="1">
      <c r="A33" s="1375" t="s">
        <v>203</v>
      </c>
      <c r="B33" t="s">
        <v>404</v>
      </c>
      <c r="C33" s="283">
        <v>0</v>
      </c>
      <c r="D33" s="418">
        <v>1</v>
      </c>
      <c r="E33" s="106"/>
      <c r="F33" s="106"/>
      <c r="G33" s="106"/>
      <c r="H33" s="106"/>
      <c r="I33" s="106"/>
      <c r="J33" s="106"/>
      <c r="K33" s="106"/>
      <c r="L33" s="289"/>
    </row>
    <row r="34" spans="1:12" ht="12.75" customHeight="1">
      <c r="A34" s="1375"/>
      <c r="B34" t="s">
        <v>353</v>
      </c>
      <c r="C34" s="283">
        <v>1</v>
      </c>
      <c r="D34" s="419" t="s">
        <v>405</v>
      </c>
      <c r="E34" s="420"/>
      <c r="F34" s="420"/>
      <c r="G34" s="420"/>
      <c r="H34" s="420"/>
      <c r="I34" s="420"/>
      <c r="J34" s="106"/>
      <c r="K34" s="106"/>
      <c r="L34" s="289"/>
    </row>
    <row r="35" spans="1:12" ht="13.5" customHeight="1">
      <c r="A35" s="1375"/>
      <c r="B35" s="1" t="s">
        <v>406</v>
      </c>
      <c r="C35" s="283">
        <v>0</v>
      </c>
      <c r="D35" s="418">
        <v>3</v>
      </c>
      <c r="L35" s="289"/>
    </row>
    <row r="36" spans="1:12" ht="12.75" customHeight="1">
      <c r="A36" s="1375"/>
      <c r="B36" s="1" t="s">
        <v>321</v>
      </c>
      <c r="C36" s="283">
        <v>0</v>
      </c>
      <c r="D36" s="418">
        <v>4</v>
      </c>
      <c r="L36" s="289"/>
    </row>
    <row r="37" spans="1:12" ht="11.25" customHeight="1">
      <c r="A37" s="1375"/>
      <c r="B37" s="1" t="s">
        <v>407</v>
      </c>
      <c r="C37" s="283">
        <v>0</v>
      </c>
      <c r="D37" s="418">
        <v>5</v>
      </c>
      <c r="L37" s="289"/>
    </row>
    <row r="38" spans="1:12" ht="13.5" customHeight="1">
      <c r="A38" s="1375"/>
      <c r="B38" s="3"/>
      <c r="C38" s="283">
        <v>0</v>
      </c>
      <c r="D38" s="418">
        <v>6</v>
      </c>
      <c r="L38" s="289"/>
    </row>
    <row r="39" spans="1:12">
      <c r="A39" s="1375"/>
      <c r="B39" s="2" t="s">
        <v>204</v>
      </c>
      <c r="C39" s="283">
        <v>1</v>
      </c>
      <c r="D39" s="418">
        <v>7</v>
      </c>
      <c r="L39" s="289"/>
    </row>
    <row r="40" spans="1:12" ht="13.8" thickBot="1">
      <c r="A40" s="290"/>
      <c r="B40" s="292" t="s">
        <v>157</v>
      </c>
      <c r="C40" s="328" t="str">
        <f>"S3="&amp;(BIN2HEX(C39&amp;C38&amp;C37&amp;C36&amp;C35&amp;C34&amp;C33&amp;C32,2))</f>
        <v>S3=84</v>
      </c>
      <c r="D40" s="292"/>
      <c r="E40" s="292"/>
      <c r="F40" s="292"/>
      <c r="G40" s="292"/>
      <c r="H40" s="292"/>
      <c r="I40" s="292"/>
      <c r="J40" s="292"/>
      <c r="K40" s="292"/>
      <c r="L40" s="293"/>
    </row>
    <row r="41" spans="1:12" ht="13.8" thickBot="1">
      <c r="C41" s="305"/>
    </row>
    <row r="42" spans="1:12" ht="12.75" customHeight="1">
      <c r="A42" s="1340" t="s">
        <v>205</v>
      </c>
      <c r="B42" s="286"/>
      <c r="C42" s="286"/>
      <c r="D42" s="321"/>
      <c r="E42" s="321"/>
      <c r="F42" s="321"/>
      <c r="G42" s="321"/>
      <c r="H42" s="321"/>
      <c r="I42" s="321"/>
      <c r="J42" s="321"/>
      <c r="K42" s="321"/>
      <c r="L42" s="287"/>
    </row>
    <row r="43" spans="1:12" ht="12.75" customHeight="1">
      <c r="A43" s="1333"/>
      <c r="B43" t="s">
        <v>206</v>
      </c>
      <c r="C43" s="306">
        <v>2</v>
      </c>
      <c r="D43" s="43">
        <f>C43-1</f>
        <v>1</v>
      </c>
      <c r="E43" s="43" t="s">
        <v>164</v>
      </c>
      <c r="F43" s="43"/>
      <c r="G43" s="43"/>
      <c r="H43" s="43" t="str">
        <f>DEC2BIN(D43,3)</f>
        <v>001</v>
      </c>
      <c r="I43" s="43"/>
      <c r="J43" s="2"/>
      <c r="K43" s="2"/>
      <c r="L43" s="289"/>
    </row>
    <row r="44" spans="1:12" ht="12.75" customHeight="1">
      <c r="A44" s="1333"/>
      <c r="B44" t="s">
        <v>207</v>
      </c>
      <c r="C44" s="306">
        <v>30</v>
      </c>
      <c r="D44" s="43">
        <f>INT(C44/10) -1</f>
        <v>2</v>
      </c>
      <c r="E44" s="43" t="s">
        <v>163</v>
      </c>
      <c r="F44" s="43"/>
      <c r="G44" s="43"/>
      <c r="H44" s="43" t="str">
        <f>DEC2BIN(D44,5)</f>
        <v>00010</v>
      </c>
      <c r="I44" s="43"/>
      <c r="J44" s="2"/>
      <c r="K44" s="2"/>
      <c r="L44" s="326"/>
    </row>
    <row r="45" spans="1:12" ht="13.8" thickBot="1">
      <c r="A45" s="1334"/>
      <c r="B45" s="292"/>
      <c r="C45" s="328" t="str">
        <f>"S23="&amp;DEC2HEX( D43 + D44*8,2)</f>
        <v>S23=11</v>
      </c>
      <c r="D45" s="292"/>
      <c r="E45" s="292"/>
      <c r="F45" s="292"/>
      <c r="G45" s="292"/>
      <c r="H45" s="292"/>
      <c r="I45" s="292"/>
      <c r="J45" s="292"/>
      <c r="K45" s="292"/>
      <c r="L45" s="293"/>
    </row>
    <row r="46" spans="1:12" ht="16.2" thickBot="1">
      <c r="A46" s="329"/>
      <c r="C46" s="305"/>
    </row>
    <row r="47" spans="1:12" ht="17.399999999999999">
      <c r="A47" s="1341"/>
      <c r="B47" s="1342"/>
      <c r="C47" s="1342"/>
      <c r="D47" s="1342"/>
      <c r="E47" s="1342"/>
      <c r="F47" s="1342"/>
      <c r="G47" s="1342"/>
      <c r="H47" s="1342"/>
      <c r="I47" s="1342"/>
      <c r="J47" s="1342"/>
      <c r="K47" s="286"/>
      <c r="L47" s="287"/>
    </row>
    <row r="48" spans="1:12" ht="12.75" customHeight="1">
      <c r="A48" s="1333" t="s">
        <v>208</v>
      </c>
      <c r="B48" s="1" t="s">
        <v>209</v>
      </c>
      <c r="C48" s="306">
        <v>0</v>
      </c>
      <c r="D48" s="330" t="s">
        <v>156</v>
      </c>
      <c r="E48" s="330"/>
      <c r="L48" s="289"/>
    </row>
    <row r="49" spans="1:15" ht="17.25" customHeight="1" thickBot="1">
      <c r="A49" s="1334"/>
      <c r="B49" s="292"/>
      <c r="C49" s="1335" t="str">
        <f>"S24="&amp;DEC2HEX( C48,2)</f>
        <v>S24=00</v>
      </c>
      <c r="D49" s="1335"/>
      <c r="E49" s="1335"/>
      <c r="F49" s="292"/>
      <c r="G49" s="292"/>
      <c r="H49" s="292"/>
      <c r="I49" s="292"/>
      <c r="J49" s="292"/>
      <c r="K49" s="292"/>
      <c r="L49" s="293"/>
    </row>
    <row r="50" spans="1:15" ht="18" thickBot="1">
      <c r="A50" s="331"/>
      <c r="B50" s="332"/>
      <c r="C50" s="332"/>
      <c r="D50" s="332"/>
      <c r="E50" s="332"/>
      <c r="F50" s="332"/>
      <c r="G50" s="332"/>
      <c r="H50" s="332"/>
      <c r="I50" s="332"/>
      <c r="J50" s="332"/>
      <c r="K50" s="3"/>
      <c r="L50" s="3"/>
      <c r="M50" s="3"/>
      <c r="N50" s="3"/>
      <c r="O50" s="3"/>
    </row>
    <row r="51" spans="1:15" ht="12.75" customHeight="1">
      <c r="A51" s="1325" t="s">
        <v>210</v>
      </c>
      <c r="B51" s="333"/>
      <c r="C51" s="334"/>
      <c r="D51" s="334"/>
      <c r="E51" s="334"/>
      <c r="F51" s="334"/>
      <c r="G51" s="334"/>
      <c r="H51" s="334"/>
      <c r="I51" s="334"/>
      <c r="J51" s="334"/>
      <c r="K51" s="334"/>
      <c r="L51" s="335"/>
      <c r="M51" s="3"/>
      <c r="N51" s="3"/>
      <c r="O51" s="3"/>
    </row>
    <row r="52" spans="1:15" ht="40.5" customHeight="1">
      <c r="A52" s="1326"/>
      <c r="B52" s="336" t="s">
        <v>211</v>
      </c>
      <c r="C52" s="337">
        <v>0</v>
      </c>
      <c r="D52" s="338">
        <f>C55+C54*(2^10) + C53*(2^14) + C52*(2^15)</f>
        <v>0</v>
      </c>
      <c r="E52" s="339"/>
      <c r="F52" s="337">
        <v>0</v>
      </c>
      <c r="G52" s="338">
        <f>F55+F54*(2^10) + F53*(2^14) + F52*(2^15)</f>
        <v>0</v>
      </c>
      <c r="H52" s="339"/>
      <c r="I52" s="337">
        <v>0</v>
      </c>
      <c r="J52" s="43">
        <f>I55+I54*(2^10) + I53*(2^14) + I52*(2^15)</f>
        <v>0</v>
      </c>
      <c r="K52" s="3"/>
      <c r="L52" s="340"/>
      <c r="M52" s="3"/>
      <c r="N52" s="3"/>
      <c r="O52" s="3"/>
    </row>
    <row r="53" spans="1:15" ht="12.75" customHeight="1">
      <c r="A53" s="1326"/>
      <c r="B53" s="341" t="s">
        <v>212</v>
      </c>
      <c r="C53" s="342">
        <v>0</v>
      </c>
      <c r="D53" s="3"/>
      <c r="E53" s="3"/>
      <c r="F53" s="342">
        <v>0</v>
      </c>
      <c r="G53" s="3"/>
      <c r="H53" s="3"/>
      <c r="I53" s="342">
        <v>0</v>
      </c>
      <c r="J53" s="3"/>
      <c r="K53" s="3"/>
      <c r="L53" s="340"/>
      <c r="M53" s="3"/>
      <c r="N53" s="3"/>
      <c r="O53" s="3"/>
    </row>
    <row r="54" spans="1:15" ht="13.5" customHeight="1">
      <c r="A54" s="1326"/>
      <c r="B54" s="341" t="s">
        <v>408</v>
      </c>
      <c r="C54" s="342">
        <v>0</v>
      </c>
      <c r="D54" s="3"/>
      <c r="E54" s="3"/>
      <c r="F54" s="342">
        <v>0</v>
      </c>
      <c r="G54" s="3"/>
      <c r="H54" s="3"/>
      <c r="I54" s="342">
        <v>0</v>
      </c>
      <c r="J54" s="3"/>
      <c r="K54" s="3"/>
      <c r="L54" s="289"/>
      <c r="N54" s="3"/>
      <c r="O54" s="3"/>
    </row>
    <row r="55" spans="1:15" ht="12.75" customHeight="1">
      <c r="A55" s="1326"/>
      <c r="B55" s="341" t="s">
        <v>356</v>
      </c>
      <c r="C55" s="342">
        <v>0</v>
      </c>
      <c r="D55" s="3"/>
      <c r="E55" s="3"/>
      <c r="F55" s="342">
        <v>0</v>
      </c>
      <c r="G55" s="3"/>
      <c r="H55" s="3"/>
      <c r="I55" s="342">
        <v>0</v>
      </c>
      <c r="J55" s="3"/>
      <c r="K55" s="3"/>
      <c r="L55" s="340"/>
      <c r="M55" s="3"/>
      <c r="N55" s="3"/>
      <c r="O55" s="3"/>
    </row>
    <row r="56" spans="1:15" ht="13.5" customHeight="1" thickBot="1">
      <c r="A56" s="1327"/>
      <c r="B56" s="343" t="str">
        <f>"S4 Example: "&amp;IF(C53=0,"No Alarm set","Alarm set if measured units are "&amp;IF(C52=1," &gt;" &amp; C55," &lt;"&amp;C55))</f>
        <v>S4 Example: No Alarm set</v>
      </c>
      <c r="C56" s="328" t="str">
        <f>"S4="&amp;DEC2HEX(D52,4)</f>
        <v>S4=0000</v>
      </c>
      <c r="D56" s="291"/>
      <c r="E56" s="291"/>
      <c r="F56" s="328" t="str">
        <f>"S5="&amp;DEC2HEX(G52,4)</f>
        <v>S5=0000</v>
      </c>
      <c r="G56" s="291"/>
      <c r="H56" s="291"/>
      <c r="I56" s="328" t="str">
        <f>"S6="&amp;DEC2HEX(J52,4)</f>
        <v>S6=0000</v>
      </c>
      <c r="J56" s="332"/>
      <c r="K56" s="332"/>
      <c r="L56" s="344"/>
      <c r="M56" s="3"/>
      <c r="N56" s="3"/>
      <c r="O56" s="3"/>
    </row>
    <row r="57" spans="1:15" ht="16.5" customHeight="1">
      <c r="A57" s="3"/>
      <c r="B57" s="3"/>
      <c r="C57" s="3"/>
      <c r="D57" s="3"/>
      <c r="E57" s="3"/>
      <c r="F57" s="3"/>
      <c r="G57" s="3"/>
      <c r="H57" s="3"/>
      <c r="I57" s="3"/>
      <c r="J57" s="3"/>
      <c r="K57" s="3"/>
      <c r="L57" s="3"/>
      <c r="M57" s="3"/>
      <c r="N57" s="3"/>
      <c r="O57" s="3"/>
    </row>
    <row r="58" spans="1:15" ht="14.25" customHeight="1" thickBot="1">
      <c r="A58" s="3"/>
      <c r="B58" s="331"/>
      <c r="D58" s="331"/>
      <c r="E58" s="331"/>
      <c r="F58" s="3"/>
      <c r="G58" s="3"/>
      <c r="H58" s="3"/>
      <c r="I58" s="3"/>
      <c r="J58" s="3"/>
      <c r="K58" s="3"/>
      <c r="L58" s="3"/>
      <c r="M58" s="3"/>
      <c r="N58" s="3"/>
      <c r="O58" s="3"/>
    </row>
    <row r="59" spans="1:15">
      <c r="A59" s="1267" t="s">
        <v>213</v>
      </c>
      <c r="B59" s="334"/>
      <c r="C59" s="334"/>
      <c r="D59" s="334"/>
      <c r="E59" s="334"/>
      <c r="F59" s="334"/>
      <c r="G59" s="334"/>
      <c r="H59" s="334"/>
      <c r="I59" s="334"/>
      <c r="J59" s="334"/>
      <c r="K59" s="334"/>
      <c r="L59" s="335"/>
      <c r="M59" s="1376"/>
      <c r="N59" s="1377"/>
      <c r="O59" s="1377"/>
    </row>
    <row r="60" spans="1:15">
      <c r="A60" s="1270"/>
      <c r="B60" s="1" t="s">
        <v>214</v>
      </c>
      <c r="C60" s="283">
        <v>0</v>
      </c>
      <c r="D60" s="43">
        <f>C60*2^7 + C61*2^6 + C62*10</f>
        <v>0</v>
      </c>
      <c r="E60" s="1"/>
      <c r="F60" s="283">
        <v>0</v>
      </c>
      <c r="G60" s="43">
        <f>F60*2^7 + F61*2^6 + F62*10</f>
        <v>0</v>
      </c>
      <c r="H60" s="43"/>
      <c r="I60" s="43"/>
      <c r="J60" s="43"/>
      <c r="K60" s="1"/>
      <c r="L60" s="312"/>
      <c r="M60" s="1376"/>
      <c r="N60" s="1377"/>
      <c r="O60" s="1377"/>
    </row>
    <row r="61" spans="1:15">
      <c r="A61" s="1270"/>
      <c r="B61" s="1" t="s">
        <v>165</v>
      </c>
      <c r="C61" s="283">
        <v>0</v>
      </c>
      <c r="D61" s="1"/>
      <c r="E61" s="1"/>
      <c r="F61" s="283">
        <v>0</v>
      </c>
      <c r="G61" s="43"/>
      <c r="H61" s="43"/>
      <c r="I61" s="43"/>
      <c r="J61" s="43"/>
      <c r="K61" s="1"/>
      <c r="L61" s="312"/>
      <c r="M61" s="1376"/>
      <c r="N61" s="1377"/>
      <c r="O61" s="1377"/>
    </row>
    <row r="62" spans="1:15">
      <c r="A62" s="1270"/>
      <c r="B62" s="336" t="s">
        <v>409</v>
      </c>
      <c r="C62" s="348">
        <v>0</v>
      </c>
      <c r="D62" s="350"/>
      <c r="E62" s="350"/>
      <c r="F62" s="348">
        <v>0</v>
      </c>
      <c r="G62" s="351"/>
      <c r="H62" s="43"/>
      <c r="I62" s="43"/>
      <c r="J62" s="43"/>
      <c r="K62" s="1"/>
      <c r="L62" s="312"/>
      <c r="M62" s="1376"/>
      <c r="N62" s="1377"/>
      <c r="O62" s="1377"/>
    </row>
    <row r="63" spans="1:15" ht="13.8" thickBot="1">
      <c r="A63" s="1271"/>
      <c r="B63" s="343" t="str">
        <f>"S7 Example: "&amp;IF(OR(C61=0,C62=0),"Alarm Disabled","Alarm if change &gt; "&amp; J63 &amp; " units/min")</f>
        <v>S7 Example: Alarm Disabled</v>
      </c>
      <c r="C63" s="328" t="str">
        <f>"S7=" &amp;DEC2HEX( D60,2)</f>
        <v>S7=00</v>
      </c>
      <c r="D63" s="291"/>
      <c r="E63" s="291"/>
      <c r="F63" s="328" t="str">
        <f>"S8=" &amp;DEC2HEX( G60,2)</f>
        <v>S8=00</v>
      </c>
      <c r="G63" s="352"/>
      <c r="H63" s="352"/>
      <c r="I63" s="421">
        <f>ROUND(IF(C9=0,  C62,  C62/15),3)</f>
        <v>0</v>
      </c>
      <c r="J63" s="353" t="str">
        <f>IF(C60=1,I63,"-"&amp;I63)</f>
        <v>-0</v>
      </c>
      <c r="K63" s="291"/>
      <c r="L63" s="354"/>
      <c r="M63" s="1376"/>
      <c r="N63" s="1377"/>
      <c r="O63" s="1377"/>
    </row>
    <row r="64" spans="1:15">
      <c r="A64" s="3"/>
      <c r="B64" s="355"/>
      <c r="C64" s="356"/>
      <c r="D64" s="3"/>
      <c r="E64" s="3"/>
      <c r="F64" s="3"/>
      <c r="G64" s="3"/>
      <c r="H64" s="3"/>
      <c r="I64" s="3"/>
      <c r="J64" s="3"/>
      <c r="K64" s="3"/>
      <c r="L64" s="3"/>
      <c r="M64" s="3"/>
      <c r="N64" s="3"/>
      <c r="O64" s="3"/>
    </row>
    <row r="65" spans="1:15" ht="13.8" thickBot="1">
      <c r="B65" s="355"/>
      <c r="C65" s="356"/>
      <c r="D65" s="3"/>
      <c r="E65" s="3"/>
      <c r="F65" s="3"/>
      <c r="G65" s="3"/>
      <c r="H65" s="3"/>
      <c r="I65" s="357"/>
      <c r="K65" s="356"/>
      <c r="L65" s="3"/>
      <c r="M65" s="3"/>
      <c r="N65" s="3"/>
      <c r="O65" s="3"/>
    </row>
    <row r="66" spans="1:15">
      <c r="A66" s="358" t="s">
        <v>215</v>
      </c>
      <c r="B66" s="359"/>
      <c r="C66" s="360"/>
      <c r="D66" s="361"/>
      <c r="E66" s="361"/>
      <c r="F66" s="361"/>
      <c r="G66" s="361"/>
      <c r="H66" s="361"/>
      <c r="I66" s="362"/>
      <c r="J66" s="361"/>
      <c r="K66" s="360"/>
      <c r="L66" s="363"/>
      <c r="N66" s="3"/>
      <c r="O66" s="3"/>
    </row>
    <row r="67" spans="1:15">
      <c r="A67" s="364"/>
      <c r="B67" s="336"/>
      <c r="C67" s="305"/>
      <c r="D67" s="1"/>
      <c r="E67" s="1"/>
      <c r="F67" s="1"/>
      <c r="G67" s="1"/>
      <c r="H67" s="1"/>
      <c r="I67" s="350"/>
      <c r="J67" s="1"/>
      <c r="K67" s="305"/>
      <c r="L67" s="312"/>
      <c r="N67" s="3"/>
      <c r="O67" s="3"/>
    </row>
    <row r="68" spans="1:15">
      <c r="A68" s="365" t="s">
        <v>357</v>
      </c>
      <c r="C68" s="1273"/>
      <c r="D68" s="1274"/>
      <c r="E68" s="1274"/>
      <c r="F68" s="1274"/>
      <c r="G68" s="1275"/>
      <c r="H68" s="1"/>
      <c r="I68" s="350"/>
      <c r="J68" s="1"/>
      <c r="K68" s="305"/>
      <c r="L68" s="312"/>
      <c r="M68" s="3"/>
      <c r="N68" s="3"/>
      <c r="O68" s="3"/>
    </row>
    <row r="69" spans="1:15">
      <c r="A69" s="366"/>
      <c r="C69" s="367" t="str">
        <f>"S9="&amp;C68</f>
        <v>S9=</v>
      </c>
      <c r="D69" s="350"/>
      <c r="E69" s="350"/>
      <c r="F69" s="350"/>
      <c r="G69" s="350"/>
      <c r="H69" s="350"/>
      <c r="I69" s="350"/>
      <c r="J69" s="1"/>
      <c r="K69" s="305"/>
      <c r="L69" s="312"/>
      <c r="M69" s="3"/>
      <c r="N69" s="3"/>
      <c r="O69" s="3"/>
    </row>
    <row r="70" spans="1:15">
      <c r="A70" s="365" t="s">
        <v>358</v>
      </c>
      <c r="C70" s="1273"/>
      <c r="D70" s="1274"/>
      <c r="E70" s="1274"/>
      <c r="F70" s="1274"/>
      <c r="G70" s="1275"/>
      <c r="H70" s="1"/>
      <c r="I70" s="350"/>
      <c r="J70" s="1"/>
      <c r="K70" s="305"/>
      <c r="L70" s="312"/>
      <c r="M70" s="3"/>
      <c r="N70" s="3"/>
      <c r="O70" s="3"/>
    </row>
    <row r="71" spans="1:15">
      <c r="A71" s="365"/>
      <c r="C71" s="367" t="str">
        <f>"S10="&amp;C70</f>
        <v>S10=</v>
      </c>
      <c r="D71" s="1"/>
      <c r="E71" s="1"/>
      <c r="F71" s="1"/>
      <c r="G71" s="1"/>
      <c r="H71" s="1"/>
      <c r="I71" s="350"/>
      <c r="J71" s="1"/>
      <c r="K71" s="305"/>
      <c r="L71" s="312"/>
      <c r="M71" s="3"/>
      <c r="N71" s="3"/>
      <c r="O71" s="3"/>
    </row>
    <row r="72" spans="1:15">
      <c r="A72" s="365" t="s">
        <v>216</v>
      </c>
      <c r="C72" s="1249" t="s">
        <v>401</v>
      </c>
      <c r="D72" s="1250"/>
      <c r="E72" s="1250"/>
      <c r="F72" s="1250"/>
      <c r="G72" s="1251"/>
      <c r="H72" s="1"/>
      <c r="I72" s="350"/>
      <c r="J72" s="1"/>
      <c r="K72" s="305"/>
      <c r="L72" s="312"/>
      <c r="M72" s="3"/>
      <c r="N72" s="3"/>
      <c r="O72" s="3"/>
    </row>
    <row r="73" spans="1:15">
      <c r="A73" s="365"/>
      <c r="C73" s="367" t="str">
        <f>"S11="&amp;C72</f>
        <v>S11=TEK643</v>
      </c>
      <c r="D73" s="1"/>
      <c r="E73" s="1"/>
      <c r="F73" s="1"/>
      <c r="G73" s="1"/>
      <c r="H73" s="1"/>
      <c r="I73" s="350"/>
      <c r="J73" s="1"/>
      <c r="K73" s="305"/>
      <c r="L73" s="312"/>
      <c r="M73" s="3"/>
      <c r="N73" s="3"/>
      <c r="O73" s="3"/>
    </row>
    <row r="74" spans="1:15">
      <c r="A74" s="365" t="s">
        <v>217</v>
      </c>
      <c r="C74" s="1249"/>
      <c r="D74" s="1250"/>
      <c r="E74" s="1250"/>
      <c r="F74" s="1250"/>
      <c r="G74" s="1251"/>
      <c r="H74" s="1"/>
      <c r="I74" s="350"/>
      <c r="J74" s="1"/>
      <c r="K74" s="305"/>
      <c r="L74" s="312"/>
      <c r="M74" s="3"/>
      <c r="N74" s="3"/>
      <c r="O74" s="3"/>
    </row>
    <row r="75" spans="1:15">
      <c r="A75" s="365"/>
      <c r="C75" s="367" t="str">
        <f>"S12="&amp;C74</f>
        <v>S12=</v>
      </c>
      <c r="D75" s="1"/>
      <c r="E75" s="1"/>
      <c r="F75" s="1"/>
      <c r="G75" s="1"/>
      <c r="H75" s="1"/>
      <c r="I75" s="350"/>
      <c r="J75" s="1"/>
      <c r="K75" s="305"/>
      <c r="L75" s="312"/>
      <c r="M75" s="3"/>
      <c r="N75" s="3"/>
      <c r="O75" s="3"/>
    </row>
    <row r="76" spans="1:15">
      <c r="A76" s="365" t="s">
        <v>218</v>
      </c>
      <c r="C76" s="1249"/>
      <c r="D76" s="1250"/>
      <c r="E76" s="1250"/>
      <c r="F76" s="1250"/>
      <c r="G76" s="1251"/>
      <c r="H76" s="1"/>
      <c r="I76" s="350"/>
      <c r="J76" s="1"/>
      <c r="K76" s="305"/>
      <c r="L76" s="312"/>
      <c r="M76" s="3"/>
      <c r="N76" s="3"/>
      <c r="O76" s="3"/>
    </row>
    <row r="77" spans="1:15">
      <c r="A77" s="365"/>
      <c r="C77" s="367" t="str">
        <f>"S13="&amp;C76</f>
        <v>S13=</v>
      </c>
      <c r="D77" s="1"/>
      <c r="E77" s="1"/>
      <c r="F77" s="1"/>
      <c r="G77" s="1"/>
      <c r="H77" s="1"/>
      <c r="I77" s="350"/>
      <c r="J77" s="1"/>
      <c r="K77" s="305"/>
      <c r="L77" s="312"/>
      <c r="M77" s="3"/>
      <c r="N77" s="3"/>
      <c r="O77" s="3"/>
    </row>
    <row r="78" spans="1:15">
      <c r="A78" s="365" t="s">
        <v>219</v>
      </c>
      <c r="C78" s="1249"/>
      <c r="D78" s="1250"/>
      <c r="E78" s="1250"/>
      <c r="F78" s="1250"/>
      <c r="G78" s="1251"/>
      <c r="H78" s="1"/>
      <c r="I78" s="350"/>
      <c r="J78" s="1"/>
      <c r="K78" s="305"/>
      <c r="L78" s="312"/>
      <c r="M78" s="3"/>
      <c r="N78" s="3"/>
      <c r="O78" s="3"/>
    </row>
    <row r="79" spans="1:15">
      <c r="A79" s="365"/>
      <c r="C79" s="367" t="str">
        <f>"S14="&amp;C78</f>
        <v>S14=</v>
      </c>
      <c r="D79" s="1"/>
      <c r="E79" s="1"/>
      <c r="F79" s="1"/>
      <c r="G79" s="1"/>
      <c r="H79" s="1"/>
      <c r="I79" s="350"/>
      <c r="J79" s="1"/>
      <c r="K79" s="305"/>
      <c r="L79" s="312"/>
      <c r="M79" s="3"/>
      <c r="N79" s="3"/>
      <c r="O79" s="3"/>
    </row>
    <row r="80" spans="1:15">
      <c r="A80" s="365" t="s">
        <v>220</v>
      </c>
      <c r="C80" s="1249"/>
      <c r="D80" s="1250"/>
      <c r="E80" s="1250"/>
      <c r="F80" s="1250"/>
      <c r="G80" s="1251"/>
      <c r="H80" s="1"/>
      <c r="I80" s="350"/>
      <c r="J80" s="1"/>
      <c r="K80" s="305"/>
      <c r="L80" s="312"/>
      <c r="M80" s="3"/>
      <c r="N80" s="3"/>
      <c r="O80" s="3"/>
    </row>
    <row r="81" spans="1:16">
      <c r="A81" s="365"/>
      <c r="C81" s="367" t="str">
        <f>"S15="&amp;C80</f>
        <v>S15=</v>
      </c>
      <c r="D81" s="1"/>
      <c r="E81" s="1"/>
      <c r="F81" s="1"/>
      <c r="G81" s="1"/>
      <c r="H81" s="1"/>
      <c r="I81" s="350"/>
      <c r="J81" s="1"/>
      <c r="K81" s="305"/>
      <c r="L81" s="312"/>
      <c r="M81" s="3"/>
      <c r="N81" s="3"/>
      <c r="O81" s="3"/>
    </row>
    <row r="82" spans="1:16">
      <c r="A82" s="365" t="s">
        <v>222</v>
      </c>
      <c r="C82" s="1249"/>
      <c r="D82" s="1250"/>
      <c r="E82" s="1250"/>
      <c r="F82" s="1250"/>
      <c r="G82" s="1251"/>
      <c r="H82" s="1"/>
      <c r="I82" s="350"/>
      <c r="J82" s="1"/>
      <c r="K82" s="305"/>
      <c r="L82" s="312"/>
      <c r="M82" s="3"/>
      <c r="N82" s="3"/>
      <c r="O82" s="3"/>
    </row>
    <row r="83" spans="1:16" ht="13.8" thickBot="1">
      <c r="A83" s="368"/>
      <c r="B83" s="292"/>
      <c r="C83" s="369" t="str">
        <f>"S16="&amp;C82</f>
        <v>S16=</v>
      </c>
      <c r="D83" s="370"/>
      <c r="E83" s="370"/>
      <c r="F83" s="370"/>
      <c r="G83" s="370"/>
      <c r="H83" s="291"/>
      <c r="I83" s="371"/>
      <c r="J83" s="291"/>
      <c r="K83" s="328"/>
      <c r="L83" s="354"/>
      <c r="M83" s="3"/>
      <c r="N83" s="3"/>
      <c r="O83" s="3"/>
    </row>
    <row r="84" spans="1:16">
      <c r="A84" s="305"/>
      <c r="B84" s="336"/>
      <c r="D84" s="1"/>
      <c r="E84" s="1"/>
      <c r="F84" s="1"/>
      <c r="G84" s="1"/>
      <c r="H84" s="1"/>
      <c r="I84" s="350"/>
      <c r="J84" s="1"/>
      <c r="K84" s="305"/>
      <c r="L84" s="1"/>
      <c r="M84" s="3"/>
      <c r="N84" s="3"/>
      <c r="O84" s="3"/>
    </row>
    <row r="85" spans="1:16" ht="13.8" thickBot="1">
      <c r="A85" s="305"/>
      <c r="B85" s="336"/>
      <c r="D85" s="1"/>
      <c r="E85" s="1"/>
      <c r="F85" s="1"/>
      <c r="G85" s="1"/>
      <c r="H85" s="1"/>
      <c r="I85" s="350"/>
      <c r="J85" s="1"/>
      <c r="K85" s="305"/>
      <c r="L85" s="1"/>
      <c r="M85" s="3"/>
      <c r="N85" s="3"/>
      <c r="O85" s="3"/>
    </row>
    <row r="86" spans="1:16">
      <c r="A86" s="358"/>
      <c r="B86" s="359"/>
      <c r="C86" s="286"/>
      <c r="D86" s="361"/>
      <c r="E86" s="361"/>
      <c r="F86" s="361"/>
      <c r="G86" s="361"/>
      <c r="H86" s="361"/>
      <c r="I86" s="362"/>
      <c r="J86" s="361"/>
      <c r="K86" s="360"/>
      <c r="L86" s="363"/>
    </row>
    <row r="87" spans="1:16">
      <c r="A87" s="392" t="s">
        <v>410</v>
      </c>
      <c r="B87" s="336"/>
      <c r="C87" s="1249">
        <v>7200</v>
      </c>
      <c r="D87" s="1250"/>
      <c r="E87" s="1250"/>
      <c r="F87" s="1250"/>
      <c r="G87" s="1251"/>
      <c r="H87" s="1"/>
      <c r="I87" s="1380" t="s">
        <v>411</v>
      </c>
      <c r="J87" s="1380"/>
      <c r="K87" s="1380"/>
      <c r="L87" s="312"/>
    </row>
    <row r="88" spans="1:16">
      <c r="A88" s="392"/>
      <c r="B88" s="336"/>
      <c r="C88" s="367" t="str">
        <f>"S17="&amp;DEC2HEX(C87,4)</f>
        <v>S17=1C20</v>
      </c>
      <c r="D88" s="1"/>
      <c r="E88" s="1"/>
      <c r="F88" s="1"/>
      <c r="G88" s="1"/>
      <c r="H88" s="1"/>
      <c r="I88" s="1" t="s">
        <v>647</v>
      </c>
      <c r="K88">
        <v>3600</v>
      </c>
      <c r="L88" s="312"/>
      <c r="P88" t="s">
        <v>412</v>
      </c>
    </row>
    <row r="89" spans="1:16">
      <c r="A89" s="392" t="s">
        <v>413</v>
      </c>
      <c r="B89" s="336"/>
      <c r="C89" s="1378"/>
      <c r="D89" s="1378"/>
      <c r="E89" s="1378"/>
      <c r="F89" s="1378"/>
      <c r="G89" s="1378"/>
      <c r="H89" s="1"/>
      <c r="I89" s="1" t="s">
        <v>648</v>
      </c>
      <c r="K89">
        <v>7700</v>
      </c>
      <c r="L89" s="312"/>
      <c r="P89" t="s">
        <v>412</v>
      </c>
    </row>
    <row r="90" spans="1:16">
      <c r="A90" s="392"/>
      <c r="B90" s="336"/>
      <c r="C90" s="422" t="str">
        <f>"S18="&amp;DEC2HEX(C89,5)</f>
        <v>S18=00000</v>
      </c>
      <c r="D90" s="1"/>
      <c r="E90" s="1"/>
      <c r="F90" s="1"/>
      <c r="G90" s="1"/>
      <c r="H90" s="1"/>
      <c r="I90" s="1" t="s">
        <v>649</v>
      </c>
      <c r="K90">
        <v>7200</v>
      </c>
      <c r="L90" s="312"/>
      <c r="P90" t="s">
        <v>412</v>
      </c>
    </row>
    <row r="91" spans="1:16">
      <c r="A91" s="392" t="s">
        <v>414</v>
      </c>
      <c r="B91" s="336"/>
      <c r="C91" s="1249"/>
      <c r="D91" s="1250"/>
      <c r="E91" s="1250"/>
      <c r="F91" s="1250"/>
      <c r="G91" s="1251"/>
      <c r="H91" s="1"/>
      <c r="I91" s="350"/>
      <c r="J91" s="1"/>
      <c r="K91" s="305"/>
      <c r="L91" s="312"/>
      <c r="M91" s="3"/>
      <c r="N91" s="3"/>
      <c r="O91" s="3"/>
    </row>
    <row r="92" spans="1:16" ht="13.8" thickBot="1">
      <c r="A92" s="423"/>
      <c r="B92" s="373"/>
      <c r="C92" s="369" t="str">
        <f>"S19="&amp;DEC2HEX(C91,2)</f>
        <v>S19=00</v>
      </c>
      <c r="D92" s="291"/>
      <c r="E92" s="291"/>
      <c r="F92" s="291"/>
      <c r="G92" s="291"/>
      <c r="H92" s="291"/>
      <c r="I92" s="371"/>
      <c r="J92" s="291"/>
      <c r="K92" s="328"/>
      <c r="L92" s="354"/>
      <c r="M92" s="3"/>
      <c r="N92" s="3"/>
      <c r="O92" s="3"/>
    </row>
    <row r="93" spans="1:16" ht="13.8" thickBot="1">
      <c r="A93" s="3"/>
      <c r="B93" s="355"/>
      <c r="C93" s="356"/>
      <c r="D93" s="3"/>
      <c r="E93" s="3"/>
      <c r="F93" s="3"/>
      <c r="G93" s="3"/>
      <c r="H93" s="3"/>
      <c r="I93" s="3"/>
      <c r="J93" s="357"/>
      <c r="K93" s="357"/>
      <c r="L93" s="3"/>
      <c r="M93" s="3"/>
      <c r="N93" s="3"/>
      <c r="O93" s="3"/>
    </row>
    <row r="94" spans="1:16" ht="17.399999999999999">
      <c r="A94" s="1267" t="s">
        <v>415</v>
      </c>
      <c r="B94" s="372"/>
      <c r="C94" s="286"/>
      <c r="D94" s="286"/>
      <c r="E94" s="286"/>
      <c r="F94" s="286"/>
      <c r="G94" s="286"/>
      <c r="H94" s="286"/>
      <c r="I94" s="286"/>
      <c r="J94" s="286"/>
      <c r="K94" s="286"/>
      <c r="L94" s="335"/>
      <c r="M94" s="3"/>
      <c r="N94" s="3"/>
      <c r="O94" s="3"/>
    </row>
    <row r="95" spans="1:16">
      <c r="A95" s="1270"/>
      <c r="B95" s="1" t="s">
        <v>416</v>
      </c>
      <c r="C95" s="283">
        <v>0</v>
      </c>
      <c r="D95" s="1" t="s">
        <v>417</v>
      </c>
      <c r="E95" s="3"/>
      <c r="F95" s="3"/>
      <c r="G95" s="3"/>
      <c r="H95" s="3"/>
      <c r="I95" s="3"/>
      <c r="J95" s="357"/>
      <c r="K95" s="357"/>
      <c r="L95" s="340"/>
      <c r="M95" s="3"/>
      <c r="N95" s="3"/>
      <c r="O95" s="3"/>
    </row>
    <row r="96" spans="1:16" ht="13.8" thickBot="1">
      <c r="A96" s="1271"/>
      <c r="B96" s="373" t="s">
        <v>418</v>
      </c>
      <c r="C96" s="328" t="str">
        <f>"S20=" &amp;DEC2HEX( (ROUND(200*C95/5,0)),2)</f>
        <v>S20=00</v>
      </c>
      <c r="D96" s="332"/>
      <c r="E96" s="332"/>
      <c r="F96" s="332"/>
      <c r="G96" s="332"/>
      <c r="H96" s="332"/>
      <c r="I96" s="332"/>
      <c r="J96" s="374"/>
      <c r="K96" s="374"/>
      <c r="L96" s="344"/>
      <c r="M96" s="3"/>
      <c r="N96" s="3"/>
      <c r="O96" s="3"/>
    </row>
    <row r="97" spans="1:15" ht="13.8" thickBot="1">
      <c r="A97" s="3"/>
      <c r="B97" s="355"/>
      <c r="C97" s="356"/>
      <c r="D97" s="3"/>
      <c r="E97" s="3"/>
      <c r="F97" s="3"/>
      <c r="G97" s="3"/>
      <c r="H97" s="3"/>
      <c r="I97" s="3"/>
      <c r="J97" s="357"/>
      <c r="K97" s="357"/>
      <c r="L97" s="3"/>
      <c r="M97" s="3"/>
      <c r="N97" s="3"/>
      <c r="O97" s="3"/>
    </row>
    <row r="98" spans="1:15" ht="18" customHeight="1">
      <c r="A98" s="1267" t="s">
        <v>419</v>
      </c>
      <c r="B98" s="372"/>
      <c r="C98" s="286"/>
      <c r="D98" s="286"/>
      <c r="E98" s="286"/>
      <c r="F98" s="286"/>
      <c r="G98" s="286"/>
      <c r="H98" s="286"/>
      <c r="I98" s="286"/>
      <c r="J98" s="286"/>
      <c r="K98" s="286"/>
      <c r="L98" s="335"/>
      <c r="M98" s="3"/>
      <c r="N98" s="3"/>
      <c r="O98" s="3"/>
    </row>
    <row r="99" spans="1:15">
      <c r="A99" s="1270"/>
      <c r="B99" t="s">
        <v>420</v>
      </c>
      <c r="C99" s="283">
        <v>5</v>
      </c>
      <c r="D99" s="1" t="s">
        <v>421</v>
      </c>
      <c r="E99" s="3"/>
      <c r="F99" s="3"/>
      <c r="G99" s="3"/>
      <c r="H99" s="3"/>
      <c r="I99" s="3"/>
      <c r="J99" s="351">
        <f>(ROUND(200*C99/5,0))</f>
        <v>200</v>
      </c>
      <c r="K99" s="357"/>
      <c r="L99" s="340"/>
      <c r="M99" s="3"/>
      <c r="N99" s="3"/>
      <c r="O99" s="3"/>
    </row>
    <row r="100" spans="1:15" ht="13.8" thickBot="1">
      <c r="A100" s="1271"/>
      <c r="B100" s="373" t="s">
        <v>418</v>
      </c>
      <c r="C100" s="328" t="str">
        <f>"S21=" &amp;DEC2HEX( (ROUND(200*C99/5,0)),2)</f>
        <v>S21=C8</v>
      </c>
      <c r="D100" s="332"/>
      <c r="E100" s="332"/>
      <c r="F100" s="332"/>
      <c r="G100" s="332"/>
      <c r="H100" s="332"/>
      <c r="I100" s="332"/>
      <c r="J100" s="374"/>
      <c r="K100" s="374"/>
      <c r="L100" s="344"/>
      <c r="M100" s="3"/>
      <c r="N100" s="3"/>
      <c r="O100" s="3"/>
    </row>
    <row r="101" spans="1:15" ht="13.8" thickBot="1">
      <c r="A101" s="3"/>
      <c r="B101" s="355"/>
      <c r="C101" s="356"/>
      <c r="D101" s="3"/>
      <c r="E101" s="3"/>
      <c r="F101" s="3"/>
      <c r="G101" s="3"/>
      <c r="H101" s="3"/>
      <c r="I101" s="3"/>
      <c r="J101" s="357"/>
      <c r="K101" s="357"/>
      <c r="L101" s="3"/>
      <c r="M101" s="3"/>
      <c r="N101" s="3"/>
      <c r="O101" s="3"/>
    </row>
    <row r="102" spans="1:15">
      <c r="A102" s="424" t="s">
        <v>422</v>
      </c>
      <c r="B102" s="359"/>
      <c r="C102" s="1378"/>
      <c r="D102" s="1378"/>
      <c r="E102" s="1378"/>
      <c r="F102" s="1378"/>
      <c r="G102" s="1378"/>
      <c r="H102" s="361"/>
      <c r="I102" s="362"/>
      <c r="J102" s="361"/>
      <c r="K102" s="360"/>
      <c r="L102" s="363"/>
      <c r="M102" s="3"/>
      <c r="N102" s="3"/>
      <c r="O102" s="3"/>
    </row>
    <row r="103" spans="1:15">
      <c r="A103" s="392"/>
      <c r="B103" s="336"/>
      <c r="C103" s="367" t="str">
        <f>"S22="&amp;DEC2HEX(C102,2)</f>
        <v>S22=00</v>
      </c>
      <c r="D103" s="1"/>
      <c r="E103" s="1"/>
      <c r="F103" s="1"/>
      <c r="G103" s="1"/>
      <c r="H103" s="1"/>
      <c r="I103" s="350"/>
      <c r="J103" s="1"/>
      <c r="K103" s="305"/>
      <c r="L103" s="312"/>
      <c r="M103" s="3"/>
      <c r="N103" s="3"/>
      <c r="O103" s="3"/>
    </row>
    <row r="104" spans="1:15" ht="13.8" thickBot="1">
      <c r="A104" s="387"/>
      <c r="B104" s="332"/>
      <c r="C104" s="332"/>
      <c r="D104" s="332"/>
      <c r="E104" s="332"/>
      <c r="F104" s="332"/>
      <c r="G104" s="332"/>
      <c r="H104" s="332"/>
      <c r="I104" s="332"/>
      <c r="J104" s="332"/>
      <c r="K104" s="332"/>
      <c r="L104" s="344"/>
      <c r="M104" s="3"/>
      <c r="N104" s="3"/>
      <c r="O104" s="3"/>
    </row>
    <row r="105" spans="1:15" ht="13.8" thickBot="1"/>
    <row r="106" spans="1:15" ht="12.9" customHeight="1">
      <c r="A106" s="424" t="s">
        <v>423</v>
      </c>
      <c r="B106" s="359"/>
      <c r="C106" s="1378"/>
      <c r="D106" s="1378"/>
      <c r="E106" s="1378"/>
      <c r="F106" s="1378"/>
      <c r="G106" s="1378"/>
      <c r="H106" s="361"/>
      <c r="I106" s="362"/>
      <c r="J106" s="361"/>
      <c r="K106" s="360"/>
      <c r="L106" s="363"/>
    </row>
    <row r="107" spans="1:15" ht="12.9" customHeight="1">
      <c r="A107" s="392"/>
      <c r="B107" s="336"/>
      <c r="C107" s="367" t="str">
        <f>"S25="&amp;DEC2HEX(C106,2)</f>
        <v>S25=00</v>
      </c>
      <c r="D107" s="1"/>
      <c r="E107" s="1"/>
      <c r="F107" s="1"/>
      <c r="G107" s="1"/>
      <c r="H107" s="1"/>
      <c r="I107" s="350"/>
      <c r="J107" s="1"/>
      <c r="K107" s="305"/>
      <c r="L107" s="312"/>
    </row>
    <row r="108" spans="1:15" ht="12.9" customHeight="1" thickBot="1">
      <c r="A108" s="387"/>
      <c r="B108" s="332"/>
      <c r="C108" s="332"/>
      <c r="D108" s="332"/>
      <c r="E108" s="332"/>
      <c r="F108" s="332"/>
      <c r="G108" s="332"/>
      <c r="H108" s="332"/>
      <c r="I108" s="332"/>
      <c r="J108" s="332"/>
      <c r="K108" s="332"/>
      <c r="L108" s="344"/>
      <c r="M108" t="str">
        <f>D111&amp;E111&amp;F111&amp;G111&amp;H111&amp;I111&amp;J111&amp;K111</f>
        <v/>
      </c>
    </row>
    <row r="109" spans="1:15" ht="12.9" customHeight="1" thickBot="1">
      <c r="A109" s="379"/>
      <c r="B109" s="379"/>
      <c r="C109" s="379"/>
      <c r="D109" s="379"/>
      <c r="E109" s="379"/>
      <c r="F109" s="379"/>
      <c r="G109" s="379"/>
      <c r="H109" s="379"/>
      <c r="I109" s="379"/>
      <c r="J109" s="379"/>
    </row>
    <row r="110" spans="1:15" ht="12.9" customHeight="1">
      <c r="A110" s="318"/>
      <c r="B110" s="286"/>
      <c r="C110" s="286"/>
      <c r="D110" s="286"/>
      <c r="E110" s="286"/>
      <c r="F110" s="286"/>
      <c r="G110" s="286"/>
      <c r="H110" s="286"/>
      <c r="I110" s="286"/>
      <c r="J110" s="286"/>
      <c r="K110" s="286"/>
      <c r="L110" s="287"/>
      <c r="M110" s="380"/>
      <c r="N110" s="109"/>
      <c r="O110" s="109"/>
    </row>
    <row r="111" spans="1:15" ht="12.9" customHeight="1">
      <c r="A111" s="1268" t="s">
        <v>223</v>
      </c>
      <c r="B111" s="425" t="s">
        <v>424</v>
      </c>
      <c r="C111" s="327">
        <v>0</v>
      </c>
      <c r="D111" s="382"/>
      <c r="E111" s="382"/>
      <c r="F111" s="383"/>
      <c r="G111" s="383"/>
      <c r="H111" s="382"/>
      <c r="I111" s="383"/>
      <c r="J111" s="69"/>
      <c r="K111" s="69"/>
      <c r="L111" s="289"/>
      <c r="M111" s="43" t="str">
        <f>"Ratiometric span from "&amp;C95&amp;"Volts to "&amp;C99&amp;"Volts, "</f>
        <v xml:space="preserve">Ratiometric span from 0Volts to 5Volts, </v>
      </c>
      <c r="N111" s="109"/>
      <c r="O111" s="109"/>
    </row>
    <row r="112" spans="1:15" ht="12.9" customHeight="1">
      <c r="A112" s="1268"/>
      <c r="B112" s="1" t="s">
        <v>343</v>
      </c>
      <c r="C112" s="306">
        <v>0</v>
      </c>
      <c r="L112" s="289"/>
      <c r="M112" s="43" t="str">
        <f>IF(C118=1,"Raw ADC value",M111&amp;IF(C116=0,"Inverted Output, ","Normal Output, ")&amp;IF(C117=0,"Low Resolution","High Resolution"))</f>
        <v>Ratiometric span from 0Volts to 5Volts, Inverted Output, Low Resolution</v>
      </c>
      <c r="N112" s="109"/>
      <c r="O112" s="109"/>
    </row>
    <row r="113" spans="1:15" ht="12.9" customHeight="1">
      <c r="A113" s="1268"/>
      <c r="B113" s="1" t="s">
        <v>344</v>
      </c>
      <c r="C113" s="306">
        <v>0</v>
      </c>
      <c r="L113" s="289"/>
      <c r="M113" s="380"/>
      <c r="N113" s="109"/>
      <c r="O113" s="109"/>
    </row>
    <row r="114" spans="1:15" ht="12.9" customHeight="1">
      <c r="A114" s="1268"/>
      <c r="B114" s="1" t="s">
        <v>425</v>
      </c>
      <c r="C114" s="306">
        <v>0</v>
      </c>
      <c r="E114" s="43"/>
      <c r="F114" s="43"/>
      <c r="G114" s="43"/>
      <c r="H114" s="43"/>
      <c r="I114" s="43"/>
      <c r="J114" s="43"/>
      <c r="L114" s="289"/>
      <c r="M114" s="380"/>
      <c r="N114" s="109"/>
      <c r="O114" s="109"/>
    </row>
    <row r="115" spans="1:15" ht="12.9" customHeight="1">
      <c r="A115" s="1268"/>
      <c r="B115" s="1" t="s">
        <v>426</v>
      </c>
      <c r="C115" s="283">
        <v>0</v>
      </c>
      <c r="E115" s="43" t="str">
        <f>C118&amp;C117&amp;C116&amp;C115&amp;C114&amp;C113&amp;C112&amp;C111</f>
        <v>00000000</v>
      </c>
      <c r="F115" s="43"/>
      <c r="G115" s="43"/>
      <c r="H115" s="43" t="str">
        <f>BIN2HEX(E115,2)</f>
        <v>00</v>
      </c>
      <c r="I115" s="43"/>
      <c r="J115" s="43"/>
      <c r="L115" s="289"/>
      <c r="M115" s="380"/>
      <c r="N115" s="109"/>
      <c r="O115" s="109"/>
    </row>
    <row r="116" spans="1:15" ht="12.9" customHeight="1">
      <c r="A116" s="1268"/>
      <c r="B116" s="1" t="s">
        <v>427</v>
      </c>
      <c r="C116" s="306">
        <v>0</v>
      </c>
      <c r="E116" s="1379" t="s">
        <v>428</v>
      </c>
      <c r="F116" s="1379"/>
      <c r="G116" s="1379"/>
      <c r="H116" s="1379"/>
      <c r="I116" s="1379"/>
      <c r="J116" s="1379"/>
      <c r="K116" s="1379"/>
      <c r="L116" s="289"/>
      <c r="M116" s="380"/>
      <c r="N116" s="109"/>
      <c r="O116" s="109"/>
    </row>
    <row r="117" spans="1:15" ht="12.9" customHeight="1">
      <c r="A117" s="1268"/>
      <c r="B117" s="1" t="s">
        <v>429</v>
      </c>
      <c r="C117" s="306">
        <v>0</v>
      </c>
      <c r="E117" s="1379"/>
      <c r="F117" s="1379"/>
      <c r="G117" s="1379"/>
      <c r="H117" s="1379"/>
      <c r="I117" s="1379"/>
      <c r="J117" s="1379"/>
      <c r="K117" s="1379"/>
      <c r="L117" s="289"/>
      <c r="M117" s="380"/>
      <c r="N117" s="109"/>
      <c r="O117" s="109"/>
    </row>
    <row r="118" spans="1:15" ht="12.9" customHeight="1">
      <c r="A118" s="1268"/>
      <c r="B118" s="1" t="s">
        <v>430</v>
      </c>
      <c r="C118" s="306">
        <v>0</v>
      </c>
      <c r="E118" s="1379"/>
      <c r="F118" s="1379"/>
      <c r="G118" s="1379"/>
      <c r="H118" s="1379"/>
      <c r="I118" s="1379"/>
      <c r="J118" s="1379"/>
      <c r="K118" s="1379"/>
      <c r="L118" s="289"/>
      <c r="M118" s="1324"/>
      <c r="N118" s="1324"/>
      <c r="O118" s="1324"/>
    </row>
    <row r="119" spans="1:15" ht="12.9" customHeight="1">
      <c r="A119" s="385"/>
      <c r="B119" s="386" t="str">
        <f>"ADC1 will return " &amp;IF(C118=1,"Raw ADC value",M111&amp;IF(C116=1,"Inverted Output, ","Normal Output, ")&amp;IF(C117=0,"Low Resolution","High Resolution"))</f>
        <v>ADC1 will return Ratiometric span from 0Volts to 5Volts, Normal Output, Low Resolution</v>
      </c>
      <c r="C119" s="109" t="str">
        <f>"S26="&amp;H115</f>
        <v>S26=00</v>
      </c>
      <c r="D119" s="3"/>
      <c r="E119" s="3"/>
      <c r="F119" s="3"/>
      <c r="G119" s="3"/>
      <c r="H119" s="3"/>
      <c r="I119" s="3"/>
      <c r="J119" s="3"/>
      <c r="K119" s="3"/>
      <c r="L119" s="340"/>
      <c r="M119" s="3"/>
    </row>
    <row r="120" spans="1:15" ht="12.9" customHeight="1" thickBot="1">
      <c r="A120" s="387"/>
      <c r="B120" s="292"/>
      <c r="C120" s="388"/>
      <c r="D120" s="332"/>
      <c r="E120" s="332"/>
      <c r="F120" s="332"/>
      <c r="G120" s="332"/>
      <c r="H120" s="332"/>
      <c r="I120" s="332"/>
      <c r="J120" s="332"/>
      <c r="K120" s="332"/>
      <c r="L120" s="344"/>
      <c r="M120" s="3"/>
    </row>
    <row r="121" spans="1:15">
      <c r="A121" s="3"/>
      <c r="C121" s="69"/>
      <c r="D121" s="3"/>
      <c r="E121" s="3"/>
      <c r="F121" s="3"/>
      <c r="G121" s="3"/>
      <c r="H121" s="3"/>
      <c r="I121" s="3"/>
      <c r="J121" s="3"/>
      <c r="K121" s="3"/>
      <c r="L121" s="3"/>
      <c r="M121" s="3"/>
    </row>
    <row r="122" spans="1:15">
      <c r="A122" s="3"/>
      <c r="B122" s="1"/>
      <c r="C122" s="69"/>
      <c r="D122" s="3"/>
      <c r="E122" s="3"/>
      <c r="F122" s="3"/>
      <c r="G122" s="3"/>
      <c r="H122" s="3"/>
      <c r="I122" s="3"/>
      <c r="J122" s="3"/>
      <c r="K122" s="3"/>
      <c r="L122" s="3"/>
    </row>
    <row r="123" spans="1:15" ht="12" customHeight="1">
      <c r="H123" s="426"/>
      <c r="I123" s="426"/>
      <c r="J123" s="426"/>
      <c r="K123" s="3"/>
      <c r="L123" s="3"/>
    </row>
    <row r="124" spans="1:15">
      <c r="H124" s="3"/>
      <c r="I124" s="3"/>
      <c r="J124" s="3"/>
      <c r="K124" s="3"/>
      <c r="L124" s="3"/>
    </row>
    <row r="125" spans="1:15" ht="12.75" customHeight="1"/>
    <row r="126" spans="1:15"/>
    <row r="127" spans="1:15"/>
    <row r="128" spans="1:15"/>
    <row r="129"/>
    <row r="130"/>
    <row r="131"/>
    <row r="132"/>
    <row r="133"/>
    <row r="134"/>
  </sheetData>
  <mergeCells count="40">
    <mergeCell ref="M118:O118"/>
    <mergeCell ref="C89:G89"/>
    <mergeCell ref="C91:G91"/>
    <mergeCell ref="A94:A96"/>
    <mergeCell ref="A98:A100"/>
    <mergeCell ref="C102:G102"/>
    <mergeCell ref="C78:G78"/>
    <mergeCell ref="C80:G80"/>
    <mergeCell ref="C82:G82"/>
    <mergeCell ref="C106:G106"/>
    <mergeCell ref="A111:A118"/>
    <mergeCell ref="E116:K118"/>
    <mergeCell ref="I87:K87"/>
    <mergeCell ref="C87:G87"/>
    <mergeCell ref="M59:O63"/>
    <mergeCell ref="C68:G68"/>
    <mergeCell ref="C70:G70"/>
    <mergeCell ref="C74:G74"/>
    <mergeCell ref="C76:G76"/>
    <mergeCell ref="C72:G72"/>
    <mergeCell ref="A48:A49"/>
    <mergeCell ref="C49:E49"/>
    <mergeCell ref="A51:A56"/>
    <mergeCell ref="A59:A63"/>
    <mergeCell ref="A22:A24"/>
    <mergeCell ref="A26:A27"/>
    <mergeCell ref="C28:E28"/>
    <mergeCell ref="A33:A39"/>
    <mergeCell ref="A42:A45"/>
    <mergeCell ref="A47:J47"/>
    <mergeCell ref="B5:L5"/>
    <mergeCell ref="A7:J7"/>
    <mergeCell ref="A8:A10"/>
    <mergeCell ref="E8:K8"/>
    <mergeCell ref="J10:L10"/>
    <mergeCell ref="A12:J12"/>
    <mergeCell ref="A13:A15"/>
    <mergeCell ref="A16:J16"/>
    <mergeCell ref="A18:A20"/>
    <mergeCell ref="E19:I20"/>
  </mergeCells>
  <conditionalFormatting sqref="O16">
    <cfRule type="expression" dxfId="205" priority="4" stopIfTrue="1">
      <formula>$O$15="x"</formula>
    </cfRule>
  </conditionalFormatting>
  <conditionalFormatting sqref="D18:J18">
    <cfRule type="expression" dxfId="204" priority="3" stopIfTrue="1">
      <formula>$C$26=1</formula>
    </cfRule>
  </conditionalFormatting>
  <conditionalFormatting sqref="C23:C24">
    <cfRule type="expression" dxfId="203" priority="2" stopIfTrue="1">
      <formula>$C$22=0</formula>
    </cfRule>
  </conditionalFormatting>
  <conditionalFormatting sqref="C22:C23">
    <cfRule type="expression" dxfId="202" priority="1" stopIfTrue="1">
      <formula>$C$26=1</formula>
    </cfRule>
  </conditionalFormatting>
  <conditionalFormatting sqref="C24">
    <cfRule type="expression" dxfId="201" priority="5" stopIfTrue="1">
      <formula>$C$26=1</formula>
    </cfRule>
    <cfRule type="cellIs" priority="6" stopIfTrue="1" operator="greaterThan">
      <formula>$C$19 + $C$20 * $B$24/60</formula>
    </cfRule>
  </conditionalFormatting>
  <dataValidations count="15">
    <dataValidation type="whole" allowBlank="1" showInputMessage="1" showErrorMessage="1" sqref="C48" xr:uid="{2295ABC6-FF62-434A-9F65-5157714EC2D9}">
      <formula1>0</formula1>
      <formula2>14</formula2>
    </dataValidation>
    <dataValidation type="decimal" allowBlank="1" showInputMessage="1" showErrorMessage="1" sqref="C62 F62" xr:uid="{722CE9D7-05AB-424F-88A3-EA82C5D58C17}">
      <formula1>0</formula1>
      <formula2>6.3</formula2>
    </dataValidation>
    <dataValidation type="decimal" allowBlank="1" showInputMessage="1" showErrorMessage="1" sqref="C95" xr:uid="{ACA2018F-5C3E-4C9F-94BF-29A79D421A75}">
      <formula1>0</formula1>
      <formula2>5</formula2>
    </dataValidation>
    <dataValidation type="whole" allowBlank="1" showInputMessage="1" showErrorMessage="1" sqref="C20" xr:uid="{2B4064CA-FF15-4C39-AE3D-4319BF4EC1E5}">
      <formula1>0</formula1>
      <formula2>59</formula2>
    </dataValidation>
    <dataValidation type="decimal" allowBlank="1" showInputMessage="1" showErrorMessage="1" sqref="C8" xr:uid="{5BADD33D-6B61-4938-A47F-93B99B0EA5DF}">
      <formula1>0</formula1>
      <formula2>31</formula2>
    </dataValidation>
    <dataValidation type="whole" allowBlank="1" showInputMessage="1" showErrorMessage="1" sqref="C19" xr:uid="{5060F652-3399-43C1-A44D-9EFDF6F5A71E}">
      <formula1>0</formula1>
      <formula2>23</formula2>
    </dataValidation>
    <dataValidation type="custom" allowBlank="1" showInputMessage="1" showErrorMessage="1" sqref="M15" xr:uid="{CB52D192-155C-4AE5-BA77-BFA63C743372}">
      <formula1>"&gt;0,&lt;155"</formula1>
    </dataValidation>
    <dataValidation type="whole" allowBlank="1" showInputMessage="1" showErrorMessage="1" sqref="C13" xr:uid="{2B7EBC75-1FA0-4BB7-B9D9-D1F792CD9B38}">
      <formula1>0</formula1>
      <formula2>155</formula2>
    </dataValidation>
    <dataValidation type="whole" allowBlank="1" showInputMessage="1" showErrorMessage="1" sqref="C54 F54 I54" xr:uid="{391F75E7-FE15-4E74-B7B9-D8BC15C887FB}">
      <formula1>0</formula1>
      <formula2>15</formula2>
    </dataValidation>
    <dataValidation type="whole" allowBlank="1" showInputMessage="1" showErrorMessage="1" sqref="C55 F55 I55" xr:uid="{2BED3224-BF9D-486F-BD63-A5A9DF595376}">
      <formula1>0</formula1>
      <formula2>1023</formula2>
    </dataValidation>
    <dataValidation type="whole" allowBlank="1" showInputMessage="1" showErrorMessage="1" sqref="C111:C118 C9 C26:C27 F60:F61 C52:C53 F52:F53 I52:I53 C60:C61 C32:C39" xr:uid="{2788B900-3376-4051-A683-4A465466BEE1}">
      <formula1>0</formula1>
      <formula2>1</formula2>
    </dataValidation>
    <dataValidation type="whole" allowBlank="1" showInputMessage="1" showErrorMessage="1" sqref="I62" xr:uid="{5F35536D-980B-418D-B7D8-AAAA70E21DBE}">
      <formula1>0</formula1>
      <formula2>63</formula2>
    </dataValidation>
    <dataValidation type="whole" operator="greaterThan" allowBlank="1" showInputMessage="1" showErrorMessage="1" sqref="C24" xr:uid="{87901684-7970-4D79-A187-AEB19C6CDCC3}">
      <formula1>C19 + C20/60</formula1>
    </dataValidation>
    <dataValidation type="decimal" allowBlank="1" showInputMessage="1" showErrorMessage="1" sqref="C99" xr:uid="{3BF8FB62-8253-47C7-95D5-468BAADCCAF2}">
      <formula1>C95</formula1>
      <formula2>5</formula2>
    </dataValidation>
    <dataValidation type="custom" errorStyle="warning" allowBlank="1" showInputMessage="1" showErrorMessage="1" sqref="O14" xr:uid="{33BC7842-3190-4F52-B82C-671C30B23FDC}">
      <formula1>IF(O13=0,0)</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1A9B74-13B0-42EF-804A-5F510797C5B8}">
  <sheetPr codeName="Sheet8"/>
  <dimension ref="A1:AL999"/>
  <sheetViews>
    <sheetView zoomScaleNormal="100" workbookViewId="0">
      <selection activeCell="H1" sqref="H1"/>
    </sheetView>
  </sheetViews>
  <sheetFormatPr defaultColWidth="0" defaultRowHeight="13.2" zeroHeight="1"/>
  <cols>
    <col min="1" max="1" width="4.109375" style="41" customWidth="1"/>
    <col min="2" max="2" width="9.33203125" style="41" customWidth="1"/>
    <col min="3" max="3" width="9.5546875" style="41" customWidth="1"/>
    <col min="4" max="4" width="8.88671875" style="41" customWidth="1"/>
    <col min="5" max="5" width="8.6640625" style="41" customWidth="1"/>
    <col min="6" max="6" width="8.88671875" style="41" customWidth="1"/>
    <col min="7" max="7" width="6.44140625" style="42" customWidth="1"/>
    <col min="8" max="8" width="25.5546875" style="41" customWidth="1"/>
    <col min="9" max="9" width="11.88671875" style="41" customWidth="1"/>
    <col min="10" max="10" width="4.33203125" style="41" customWidth="1"/>
    <col min="11" max="11" width="5.5546875" style="41" customWidth="1"/>
    <col min="12" max="12" width="5.6640625" style="41" customWidth="1"/>
    <col min="13" max="13" width="6" style="41" customWidth="1"/>
    <col min="14" max="15" width="9.109375" style="41" customWidth="1"/>
    <col min="16" max="16" width="3.88671875" style="41" customWidth="1"/>
    <col min="17" max="17" width="10.109375" style="41" bestFit="1" customWidth="1"/>
    <col min="18" max="27" width="9.109375" style="41" customWidth="1"/>
  </cols>
  <sheetData>
    <row r="1" spans="1:35" s="4" customFormat="1" ht="27.75" customHeight="1">
      <c r="A1" s="1282" t="s">
        <v>170</v>
      </c>
      <c r="B1" s="1283"/>
      <c r="C1" s="1283"/>
      <c r="D1" s="1283"/>
      <c r="E1" s="1283"/>
      <c r="F1" s="1283"/>
      <c r="G1" s="1283"/>
      <c r="H1" s="436" t="s">
        <v>398</v>
      </c>
      <c r="I1" s="409"/>
      <c r="J1" s="410"/>
      <c r="K1" s="139"/>
      <c r="L1" s="139"/>
      <c r="M1" s="139"/>
      <c r="N1" s="139"/>
      <c r="O1" s="139"/>
      <c r="P1" s="139"/>
      <c r="Q1" s="139"/>
      <c r="R1" s="411"/>
      <c r="S1" s="411"/>
      <c r="T1" s="139"/>
      <c r="U1" s="139"/>
      <c r="V1" s="139"/>
      <c r="W1" s="139"/>
      <c r="X1" s="139"/>
      <c r="Y1" s="139"/>
      <c r="Z1" s="139"/>
      <c r="AA1" s="139"/>
    </row>
    <row r="2" spans="1:35" s="4" customFormat="1" ht="12.9" customHeight="1" thickBot="1">
      <c r="A2" s="1289" t="s">
        <v>258</v>
      </c>
      <c r="B2" s="1289"/>
      <c r="C2" s="1289"/>
      <c r="D2" s="1289"/>
      <c r="E2" s="1289"/>
      <c r="F2" s="1289"/>
      <c r="G2" s="44"/>
      <c r="H2" s="135"/>
      <c r="I2" s="44"/>
      <c r="J2" s="9"/>
      <c r="K2" s="1132" t="str">
        <f>H16</f>
        <v>Contact Reason</v>
      </c>
      <c r="L2" s="45" t="s">
        <v>303</v>
      </c>
      <c r="M2" s="46"/>
      <c r="N2" s="46"/>
      <c r="O2" s="47"/>
      <c r="P2" s="11" t="str">
        <f>MID($C16,1,1)</f>
        <v>0</v>
      </c>
      <c r="Q2" s="12"/>
      <c r="R2" s="12"/>
      <c r="S2" s="10"/>
      <c r="W2" s="12"/>
      <c r="AC2" s="12"/>
      <c r="AD2" s="12"/>
      <c r="AE2" s="12"/>
      <c r="AF2" s="12"/>
    </row>
    <row r="3" spans="1:35" s="4" customFormat="1" ht="12.9" customHeight="1">
      <c r="A3" s="1289"/>
      <c r="B3" s="1289"/>
      <c r="C3" s="1289"/>
      <c r="D3" s="1289"/>
      <c r="E3" s="1289"/>
      <c r="F3" s="1289"/>
      <c r="G3" s="44"/>
      <c r="H3" s="44"/>
      <c r="I3" s="44"/>
      <c r="J3" s="9"/>
      <c r="K3" s="1133"/>
      <c r="L3" s="45" t="s">
        <v>172</v>
      </c>
      <c r="M3" s="46"/>
      <c r="N3" s="46"/>
      <c r="O3" s="47"/>
      <c r="P3" s="11" t="str">
        <f>MID($C16,2,1)</f>
        <v>0</v>
      </c>
      <c r="Q3" s="12"/>
      <c r="R3" s="1135" t="s">
        <v>304</v>
      </c>
      <c r="S3" s="1294"/>
      <c r="T3" s="1294"/>
      <c r="U3" s="1294"/>
      <c r="V3" s="1295"/>
      <c r="W3" s="1295"/>
      <c r="X3" s="1296"/>
      <c r="AC3" s="12"/>
      <c r="AD3" s="12"/>
      <c r="AE3" s="12"/>
      <c r="AF3" s="12"/>
    </row>
    <row r="4" spans="1:35" s="4" customFormat="1" ht="12.9" customHeight="1">
      <c r="A4" s="1289"/>
      <c r="B4" s="1289"/>
      <c r="C4" s="1289"/>
      <c r="D4" s="1289"/>
      <c r="E4" s="1289"/>
      <c r="F4" s="1289"/>
      <c r="G4" s="44"/>
      <c r="H4" s="44"/>
      <c r="I4" s="44"/>
      <c r="J4" s="9"/>
      <c r="K4" s="1133"/>
      <c r="L4" s="45" t="s">
        <v>173</v>
      </c>
      <c r="M4" s="46"/>
      <c r="N4" s="46"/>
      <c r="O4" s="47"/>
      <c r="P4" s="11" t="str">
        <f>MID($C16,3,1)</f>
        <v>0</v>
      </c>
      <c r="R4" s="1297"/>
      <c r="S4" s="1298"/>
      <c r="T4" s="1298"/>
      <c r="U4" s="1298"/>
      <c r="V4" s="1299"/>
      <c r="W4" s="1299"/>
      <c r="X4" s="1300"/>
      <c r="AC4" s="12"/>
      <c r="AD4" s="12"/>
      <c r="AE4" s="12"/>
      <c r="AF4" s="12"/>
    </row>
    <row r="5" spans="1:35" s="4" customFormat="1" ht="12.9" customHeight="1" thickBot="1">
      <c r="A5" s="1289"/>
      <c r="B5" s="1289"/>
      <c r="C5" s="1289"/>
      <c r="D5" s="1289"/>
      <c r="E5" s="1289"/>
      <c r="F5" s="1289"/>
      <c r="G5" s="44"/>
      <c r="H5" s="44"/>
      <c r="I5" s="44"/>
      <c r="J5" s="9"/>
      <c r="K5" s="1133"/>
      <c r="L5" s="45" t="s">
        <v>174</v>
      </c>
      <c r="M5" s="46"/>
      <c r="N5" s="46"/>
      <c r="O5" s="47"/>
      <c r="P5" s="11" t="str">
        <f>MID($C16,4,1)</f>
        <v>0</v>
      </c>
      <c r="R5" s="1301"/>
      <c r="S5" s="1302"/>
      <c r="T5" s="1302"/>
      <c r="U5" s="1302"/>
      <c r="V5" s="1303"/>
      <c r="W5" s="1303"/>
      <c r="X5" s="1304"/>
      <c r="AC5" s="12"/>
      <c r="AD5" s="12"/>
      <c r="AE5" s="12"/>
      <c r="AF5" s="12"/>
    </row>
    <row r="6" spans="1:35" s="4" customFormat="1" ht="12.9" customHeight="1">
      <c r="A6" s="1289"/>
      <c r="B6" s="1289"/>
      <c r="C6" s="1289"/>
      <c r="D6" s="1289"/>
      <c r="E6" s="1289"/>
      <c r="F6" s="1289"/>
      <c r="G6" s="44"/>
      <c r="H6" s="44"/>
      <c r="I6" s="44"/>
      <c r="K6" s="1133"/>
      <c r="L6" s="45" t="s">
        <v>177</v>
      </c>
      <c r="M6" s="46"/>
      <c r="N6" s="46"/>
      <c r="O6" s="47"/>
      <c r="P6" s="11" t="str">
        <f>MID($C16,5,1)</f>
        <v>0</v>
      </c>
      <c r="R6" s="12" t="s">
        <v>240</v>
      </c>
      <c r="S6" s="10"/>
      <c r="AC6" s="12"/>
      <c r="AD6" s="12"/>
      <c r="AE6" s="12"/>
      <c r="AF6" s="12"/>
    </row>
    <row r="7" spans="1:35" s="4" customFormat="1" ht="12.9" customHeight="1">
      <c r="A7" s="1289"/>
      <c r="B7" s="1289"/>
      <c r="C7" s="1289"/>
      <c r="D7" s="1289"/>
      <c r="E7" s="1289"/>
      <c r="F7" s="1289"/>
      <c r="G7" s="44"/>
      <c r="I7" s="44"/>
      <c r="K7" s="1133"/>
      <c r="L7" s="45" t="s">
        <v>175</v>
      </c>
      <c r="M7" s="46"/>
      <c r="N7" s="46"/>
      <c r="O7" s="47"/>
      <c r="P7" s="11" t="str">
        <f>MID($C16,6,1)</f>
        <v>1</v>
      </c>
      <c r="R7" s="10" t="s">
        <v>234</v>
      </c>
      <c r="S7" s="10" t="s">
        <v>399</v>
      </c>
      <c r="AC7" s="12"/>
      <c r="AD7" s="12"/>
      <c r="AE7" s="12"/>
      <c r="AF7" s="12"/>
    </row>
    <row r="8" spans="1:35" s="4" customFormat="1" ht="12.9" customHeight="1" thickBot="1">
      <c r="A8" s="1289"/>
      <c r="B8" s="1289"/>
      <c r="C8" s="1289"/>
      <c r="D8" s="1289"/>
      <c r="E8" s="1289"/>
      <c r="F8" s="1289"/>
      <c r="G8" s="44"/>
      <c r="H8" s="44"/>
      <c r="I8" s="44"/>
      <c r="K8" s="1133"/>
      <c r="L8" s="45" t="s">
        <v>176</v>
      </c>
      <c r="M8" s="46"/>
      <c r="N8" s="46"/>
      <c r="O8" s="47"/>
      <c r="P8" s="11" t="str">
        <f>MID($C16,7,1)</f>
        <v>0</v>
      </c>
      <c r="R8" s="10" t="s">
        <v>235</v>
      </c>
      <c r="S8" s="10" t="s">
        <v>398</v>
      </c>
      <c r="AC8" s="12"/>
      <c r="AD8" s="12"/>
      <c r="AE8" s="12"/>
      <c r="AF8" s="12"/>
    </row>
    <row r="9" spans="1:35" s="4" customFormat="1" ht="12.9" customHeight="1">
      <c r="A9" s="1289"/>
      <c r="B9" s="1289"/>
      <c r="C9" s="1289"/>
      <c r="D9" s="1289"/>
      <c r="E9" s="1289"/>
      <c r="F9" s="1289"/>
      <c r="G9" s="61">
        <v>1</v>
      </c>
      <c r="H9" s="54" t="s">
        <v>162</v>
      </c>
      <c r="K9" s="1134"/>
      <c r="L9" s="45" t="s">
        <v>186</v>
      </c>
      <c r="M9" s="46"/>
      <c r="N9" s="46"/>
      <c r="O9" s="47"/>
      <c r="P9" s="11" t="str">
        <f>MID($C16,8,1)</f>
        <v>0</v>
      </c>
      <c r="R9" s="10" t="s">
        <v>236</v>
      </c>
      <c r="S9" s="10" t="s">
        <v>392</v>
      </c>
      <c r="AC9" s="12"/>
      <c r="AD9" s="12"/>
      <c r="AE9" s="12"/>
      <c r="AF9" s="12"/>
    </row>
    <row r="10" spans="1:35" s="4" customFormat="1" ht="12.9" customHeight="1" thickBot="1">
      <c r="A10" s="1289"/>
      <c r="B10" s="1289"/>
      <c r="C10" s="1289"/>
      <c r="D10" s="1289"/>
      <c r="E10" s="1289"/>
      <c r="F10" s="1289"/>
      <c r="G10" s="62"/>
      <c r="H10" s="55"/>
      <c r="I10" s="13"/>
      <c r="J10" s="13"/>
      <c r="K10" s="77"/>
      <c r="L10" s="14"/>
      <c r="M10" s="14"/>
      <c r="N10" s="14"/>
      <c r="O10" s="14"/>
      <c r="P10" s="14"/>
      <c r="R10" s="10" t="s">
        <v>237</v>
      </c>
      <c r="S10" s="10" t="s">
        <v>393</v>
      </c>
    </row>
    <row r="11" spans="1:35" s="4" customFormat="1" ht="12.9" customHeight="1">
      <c r="A11" s="1289"/>
      <c r="B11" s="1289"/>
      <c r="C11" s="1289"/>
      <c r="D11" s="1289"/>
      <c r="E11" s="1289"/>
      <c r="F11" s="1289"/>
      <c r="G11" s="15"/>
      <c r="K11" s="1132" t="str">
        <f>H17</f>
        <v>Alarm/ Status</v>
      </c>
      <c r="L11" s="45" t="s">
        <v>178</v>
      </c>
      <c r="M11" s="46"/>
      <c r="N11" s="46"/>
      <c r="O11" s="47"/>
      <c r="P11" s="11" t="str">
        <f>MID($C17,1,1)</f>
        <v>1</v>
      </c>
      <c r="Q11" s="12"/>
      <c r="R11" s="10" t="s">
        <v>238</v>
      </c>
      <c r="S11" s="276" t="s">
        <v>394</v>
      </c>
      <c r="T11" s="12"/>
      <c r="Z11" s="12"/>
      <c r="AA11" s="12"/>
    </row>
    <row r="12" spans="1:35" s="4" customFormat="1" ht="12.9" customHeight="1">
      <c r="A12" s="76"/>
      <c r="B12" s="16"/>
      <c r="D12" s="16"/>
      <c r="E12" s="16"/>
      <c r="F12" s="16"/>
      <c r="G12" s="17" t="s">
        <v>141</v>
      </c>
      <c r="K12" s="1133"/>
      <c r="L12" s="45" t="s">
        <v>179</v>
      </c>
      <c r="M12" s="46"/>
      <c r="N12" s="46"/>
      <c r="O12" s="47"/>
      <c r="P12" s="11" t="str">
        <f>MID($C17,2,1)</f>
        <v>0</v>
      </c>
      <c r="Q12" s="18"/>
      <c r="R12" s="10" t="s">
        <v>239</v>
      </c>
      <c r="S12" s="10" t="s">
        <v>400</v>
      </c>
      <c r="T12" s="12"/>
      <c r="Z12" s="12"/>
      <c r="AA12" s="12"/>
    </row>
    <row r="13" spans="1:35" s="4" customFormat="1" ht="12.9" customHeight="1">
      <c r="A13" s="4" t="str">
        <f t="shared" ref="A13:A29" si="0">MID($H$1,$G$9+2*G13,2)</f>
        <v>06</v>
      </c>
      <c r="B13" s="19" t="str">
        <f t="shared" ref="B13:B29" si="1">HEX2BIN(A13,8)</f>
        <v>00000110</v>
      </c>
      <c r="C13" s="59">
        <f>HEX2DEC(A13)</f>
        <v>6</v>
      </c>
      <c r="D13" s="60"/>
      <c r="E13" s="60"/>
      <c r="F13" s="60"/>
      <c r="G13" s="15">
        <v>0</v>
      </c>
      <c r="H13" s="20" t="s">
        <v>142</v>
      </c>
      <c r="I13" s="21" t="str">
        <f>IF(C13=5,"TEK 733",IF(C13=6,"TEK643",IF(C13=2,"TEK586")))</f>
        <v>TEK643</v>
      </c>
      <c r="K13" s="1133"/>
      <c r="L13" s="45" t="s">
        <v>180</v>
      </c>
      <c r="M13" s="46"/>
      <c r="N13" s="46"/>
      <c r="O13" s="47"/>
      <c r="P13" s="11" t="str">
        <f>MID($C17,3,1)</f>
        <v>0</v>
      </c>
      <c r="Q13" s="18"/>
      <c r="R13" s="10"/>
      <c r="S13" s="393"/>
      <c r="T13" s="18"/>
      <c r="Z13" s="18"/>
      <c r="AA13" s="18"/>
      <c r="AC13" s="22"/>
      <c r="AD13" s="12"/>
      <c r="AE13" s="12"/>
      <c r="AF13" s="12"/>
      <c r="AG13" s="12"/>
      <c r="AH13" s="12"/>
      <c r="AI13" s="12"/>
    </row>
    <row r="14" spans="1:35" s="4" customFormat="1" ht="12.9" customHeight="1">
      <c r="A14" s="4" t="str">
        <f t="shared" si="0"/>
        <v>03</v>
      </c>
      <c r="B14" s="19" t="str">
        <f t="shared" si="1"/>
        <v>00000011</v>
      </c>
      <c r="C14" s="59" t="str">
        <f>BIN2DEC(I23) &amp; "." &amp;BIN2DEC( I22)</f>
        <v>3.0</v>
      </c>
      <c r="D14" s="60"/>
      <c r="E14" s="60"/>
      <c r="F14" s="60"/>
      <c r="G14" s="15">
        <v>1</v>
      </c>
      <c r="H14" s="20" t="s">
        <v>143</v>
      </c>
      <c r="I14" s="21" t="str">
        <f>IF(BIN2DEC(I22)=0,"UC20",IF(BIN2DEC(I22)=1,"UC15","M10"))</f>
        <v>UC20</v>
      </c>
      <c r="J14" s="23"/>
      <c r="K14" s="1133"/>
      <c r="L14" s="45" t="s">
        <v>305</v>
      </c>
      <c r="M14" s="46"/>
      <c r="N14" s="46"/>
      <c r="O14" s="47"/>
      <c r="P14" s="11" t="str">
        <f>MID($C17,4,1)</f>
        <v>0</v>
      </c>
      <c r="Q14" s="18"/>
      <c r="R14" s="18"/>
      <c r="S14" s="28">
        <f>LEN(S7)</f>
        <v>237</v>
      </c>
      <c r="T14" s="168"/>
      <c r="Z14" s="18"/>
      <c r="AA14" s="18"/>
      <c r="AC14" s="12"/>
      <c r="AD14" s="12"/>
      <c r="AE14" s="12"/>
      <c r="AF14" s="12"/>
      <c r="AG14" s="24"/>
      <c r="AH14" s="24"/>
      <c r="AI14" s="24"/>
    </row>
    <row r="15" spans="1:35" s="4" customFormat="1" ht="12.9" customHeight="1">
      <c r="A15" s="4" t="str">
        <f t="shared" si="0"/>
        <v>C2</v>
      </c>
      <c r="B15" s="19" t="str">
        <f t="shared" si="1"/>
        <v>11000010</v>
      </c>
      <c r="C15" s="59" t="str">
        <f>BIN2DEC(I25) &amp; "." &amp;BIN2DEC( I24)</f>
        <v>2.6</v>
      </c>
      <c r="D15" s="60"/>
      <c r="E15" s="60"/>
      <c r="F15" s="60"/>
      <c r="G15" s="15">
        <v>2</v>
      </c>
      <c r="H15" s="20" t="s">
        <v>168</v>
      </c>
      <c r="I15" s="21" t="str">
        <f>"FW "&amp; C15</f>
        <v>FW 2.6</v>
      </c>
      <c r="K15" s="1133"/>
      <c r="L15" s="45" t="s">
        <v>171</v>
      </c>
      <c r="M15" s="46"/>
      <c r="N15" s="46"/>
      <c r="O15" s="47"/>
      <c r="P15" s="11" t="str">
        <f>MID($C17,5,1)</f>
        <v>1</v>
      </c>
      <c r="Q15" s="168" t="str">
        <f>MID($C17,5,1)</f>
        <v>1</v>
      </c>
      <c r="R15" s="18"/>
      <c r="S15" s="28">
        <f>LEN(S8)</f>
        <v>280</v>
      </c>
      <c r="T15" s="168"/>
      <c r="Z15" s="18"/>
      <c r="AA15" s="18"/>
      <c r="AC15" s="25"/>
      <c r="AD15" s="18"/>
      <c r="AE15" s="18"/>
      <c r="AF15" s="18"/>
      <c r="AG15" s="18"/>
      <c r="AH15" s="18"/>
      <c r="AI15" s="18"/>
    </row>
    <row r="16" spans="1:35" s="4" customFormat="1" ht="12.9" customHeight="1">
      <c r="A16" s="4" t="str">
        <f t="shared" si="0"/>
        <v>04</v>
      </c>
      <c r="B16" s="19" t="str">
        <f t="shared" si="1"/>
        <v>00000100</v>
      </c>
      <c r="C16" s="59" t="str">
        <f>HEX2BIN(A16,8)</f>
        <v>00000100</v>
      </c>
      <c r="D16" s="60"/>
      <c r="E16" s="60"/>
      <c r="F16" s="60"/>
      <c r="G16" s="15">
        <v>3</v>
      </c>
      <c r="H16" s="20" t="s">
        <v>144</v>
      </c>
      <c r="K16" s="1133"/>
      <c r="L16" s="45" t="s">
        <v>181</v>
      </c>
      <c r="M16" s="46"/>
      <c r="N16" s="46"/>
      <c r="O16" s="47"/>
      <c r="P16" s="11" t="str">
        <f>MID($C17,6,1)</f>
        <v>0</v>
      </c>
      <c r="Q16" s="26"/>
      <c r="R16" s="26"/>
      <c r="S16" s="28">
        <f>LEN(S9)</f>
        <v>280</v>
      </c>
      <c r="T16" s="168"/>
      <c r="U16" s="18"/>
      <c r="V16" s="18"/>
      <c r="W16" s="18" t="s">
        <v>254</v>
      </c>
      <c r="X16" s="18"/>
      <c r="Y16" s="18"/>
      <c r="Z16" s="18"/>
      <c r="AA16" s="18"/>
      <c r="AC16" s="25"/>
      <c r="AD16" s="18"/>
      <c r="AE16" s="18"/>
      <c r="AF16" s="18"/>
      <c r="AG16" s="18"/>
      <c r="AH16" s="18"/>
      <c r="AI16" s="18"/>
    </row>
    <row r="17" spans="1:35" s="4" customFormat="1" ht="12.9" customHeight="1">
      <c r="A17" s="4" t="str">
        <f t="shared" si="0"/>
        <v>88</v>
      </c>
      <c r="B17" s="19" t="str">
        <f t="shared" si="1"/>
        <v>10001000</v>
      </c>
      <c r="C17" s="59" t="str">
        <f>HEX2BIN(A17,8)</f>
        <v>10001000</v>
      </c>
      <c r="D17" s="60"/>
      <c r="E17" s="60"/>
      <c r="F17" s="60"/>
      <c r="G17" s="15">
        <v>4</v>
      </c>
      <c r="H17" s="20" t="s">
        <v>166</v>
      </c>
      <c r="K17" s="1133"/>
      <c r="L17" s="45" t="s">
        <v>182</v>
      </c>
      <c r="M17" s="46"/>
      <c r="N17" s="46"/>
      <c r="O17" s="47"/>
      <c r="P17" s="11" t="str">
        <f>MID($C17,7,1)</f>
        <v>0</v>
      </c>
      <c r="S17" s="28">
        <f>LEN(S10)</f>
        <v>571</v>
      </c>
      <c r="T17" s="394"/>
      <c r="U17" s="26"/>
      <c r="V17" s="26"/>
      <c r="W17" s="26"/>
      <c r="X17" s="26"/>
      <c r="Y17" s="26"/>
      <c r="Z17" s="26"/>
      <c r="AA17" s="26"/>
      <c r="AC17" s="25"/>
      <c r="AD17" s="18"/>
      <c r="AE17" s="18"/>
      <c r="AF17" s="18"/>
      <c r="AG17" s="18"/>
      <c r="AH17" s="18"/>
      <c r="AI17" s="18"/>
    </row>
    <row r="18" spans="1:35" s="4" customFormat="1" ht="12.9" customHeight="1">
      <c r="A18" s="4" t="str">
        <f t="shared" si="0"/>
        <v>17</v>
      </c>
      <c r="B18" s="19" t="str">
        <f t="shared" si="1"/>
        <v>00010111</v>
      </c>
      <c r="C18" s="59">
        <f>HEX2DEC(A18)</f>
        <v>23</v>
      </c>
      <c r="D18" s="60"/>
      <c r="E18" s="60"/>
      <c r="F18" s="60"/>
      <c r="G18" s="15">
        <v>5</v>
      </c>
      <c r="H18" s="20" t="s">
        <v>306</v>
      </c>
      <c r="K18" s="1134"/>
      <c r="L18" s="45" t="s">
        <v>183</v>
      </c>
      <c r="M18" s="46"/>
      <c r="N18" s="46"/>
      <c r="O18" s="47"/>
      <c r="P18" s="11" t="str">
        <f>MID($C17,8,1)</f>
        <v>0</v>
      </c>
      <c r="S18" s="28">
        <f>LEN(S11)</f>
        <v>127</v>
      </c>
      <c r="T18" s="28"/>
      <c r="AC18" s="25"/>
      <c r="AD18" s="18"/>
      <c r="AE18" s="18"/>
      <c r="AF18" s="18"/>
      <c r="AG18" s="18"/>
      <c r="AH18" s="18"/>
      <c r="AI18" s="18"/>
    </row>
    <row r="19" spans="1:35" s="4" customFormat="1" ht="12.9" customHeight="1" thickBot="1">
      <c r="A19" s="4" t="str">
        <f t="shared" si="0"/>
        <v>60</v>
      </c>
      <c r="B19" s="19" t="str">
        <f t="shared" si="1"/>
        <v>01100000</v>
      </c>
      <c r="C19" s="412" t="str">
        <f>ROUND((BIN2DEC(RIGHT(B19,5)) /0.31),2)&amp;"% Capacity Remaining"</f>
        <v>0% Capacity Remaining</v>
      </c>
      <c r="D19" s="60"/>
      <c r="E19" s="60"/>
      <c r="F19" s="60"/>
      <c r="G19" s="15">
        <v>6</v>
      </c>
      <c r="H19" s="20" t="s">
        <v>159</v>
      </c>
      <c r="K19" s="78"/>
      <c r="L19" s="23"/>
      <c r="M19" s="23"/>
      <c r="N19" s="23"/>
      <c r="O19" s="23"/>
      <c r="P19" s="23"/>
      <c r="S19"/>
      <c r="AA19" s="27"/>
      <c r="AC19" s="26"/>
      <c r="AD19" s="26"/>
      <c r="AE19" s="26"/>
      <c r="AF19" s="26"/>
      <c r="AG19" s="26"/>
      <c r="AH19" s="26"/>
      <c r="AI19" s="26"/>
    </row>
    <row r="20" spans="1:35" s="4" customFormat="1" ht="12.9" customHeight="1">
      <c r="A20" s="4" t="str">
        <f t="shared" si="0"/>
        <v>08</v>
      </c>
      <c r="B20" s="19" t="str">
        <f t="shared" si="1"/>
        <v>00001000</v>
      </c>
      <c r="C20" s="1346" t="str">
        <f>"IMEI: " &amp;A20&amp;A21&amp;A22&amp;A23&amp;A24&amp;A25&amp;A26&amp;A27</f>
        <v>IMEI: 0861075025239302</v>
      </c>
      <c r="D20" s="1347"/>
      <c r="E20" s="1347"/>
      <c r="F20" s="1348"/>
      <c r="G20" s="15">
        <v>7</v>
      </c>
      <c r="H20" s="63" t="s">
        <v>139</v>
      </c>
      <c r="K20" s="1132" t="str">
        <f>H19</f>
        <v>Battery/Status</v>
      </c>
      <c r="L20" s="56" t="s">
        <v>185</v>
      </c>
      <c r="M20" s="57"/>
      <c r="N20" s="57"/>
      <c r="O20" s="58"/>
      <c r="P20" s="11" t="str">
        <f>MID($B19,1,1)</f>
        <v>0</v>
      </c>
    </row>
    <row r="21" spans="1:35" s="4" customFormat="1" ht="12.9" customHeight="1">
      <c r="A21" s="4" t="str">
        <f t="shared" si="0"/>
        <v>61</v>
      </c>
      <c r="B21" s="19" t="str">
        <f t="shared" si="1"/>
        <v>01100001</v>
      </c>
      <c r="C21" s="1349"/>
      <c r="D21" s="1350"/>
      <c r="E21" s="1350"/>
      <c r="F21" s="1351"/>
      <c r="G21" s="15">
        <v>8</v>
      </c>
      <c r="H21" s="64"/>
      <c r="I21" s="28"/>
      <c r="J21" s="28"/>
      <c r="K21" s="1133"/>
      <c r="L21" s="45" t="s">
        <v>382</v>
      </c>
      <c r="M21" s="46"/>
      <c r="N21" s="46"/>
      <c r="O21" s="47"/>
      <c r="P21" s="11" t="str">
        <f>MID($B19,2,1)</f>
        <v>1</v>
      </c>
    </row>
    <row r="22" spans="1:35" s="4" customFormat="1" ht="12.9" customHeight="1">
      <c r="A22" s="4" t="str">
        <f t="shared" si="0"/>
        <v>07</v>
      </c>
      <c r="B22" s="19" t="str">
        <f t="shared" si="1"/>
        <v>00000111</v>
      </c>
      <c r="C22" s="1349"/>
      <c r="D22" s="1350"/>
      <c r="E22" s="1350"/>
      <c r="F22" s="1351"/>
      <c r="G22" s="15">
        <v>9</v>
      </c>
      <c r="H22" s="64"/>
      <c r="I22" s="28" t="str">
        <f>LEFT(B14,5)</f>
        <v>00000</v>
      </c>
      <c r="J22" s="28"/>
      <c r="K22" s="1133"/>
      <c r="L22" s="45" t="s">
        <v>184</v>
      </c>
      <c r="M22" s="46"/>
      <c r="N22" s="46"/>
      <c r="O22" s="47"/>
      <c r="P22" s="11" t="str">
        <f>MID($B19,3,1)</f>
        <v>1</v>
      </c>
    </row>
    <row r="23" spans="1:35" s="4" customFormat="1" ht="12.9" customHeight="1">
      <c r="A23" s="4" t="str">
        <f t="shared" si="0"/>
        <v>50</v>
      </c>
      <c r="B23" s="19" t="str">
        <f t="shared" si="1"/>
        <v>01010000</v>
      </c>
      <c r="C23" s="1349"/>
      <c r="D23" s="1350"/>
      <c r="E23" s="1350"/>
      <c r="F23" s="1351"/>
      <c r="G23" s="15">
        <v>10</v>
      </c>
      <c r="H23" s="64"/>
      <c r="I23" s="28" t="str">
        <f>RIGHT(B14,3)</f>
        <v>011</v>
      </c>
      <c r="J23" s="28"/>
      <c r="K23" s="1133"/>
      <c r="L23" s="1314" t="s">
        <v>169</v>
      </c>
      <c r="M23" s="1315"/>
      <c r="N23" s="1315"/>
      <c r="O23" s="1316"/>
      <c r="P23" s="11" t="str">
        <f>MID($B19,4,1)</f>
        <v>0</v>
      </c>
    </row>
    <row r="24" spans="1:35" s="4" customFormat="1" ht="12.9" customHeight="1">
      <c r="A24" s="4" t="str">
        <f t="shared" si="0"/>
        <v>25</v>
      </c>
      <c r="B24" s="19" t="str">
        <f t="shared" si="1"/>
        <v>00100101</v>
      </c>
      <c r="C24" s="1349"/>
      <c r="D24" s="1350"/>
      <c r="E24" s="1350"/>
      <c r="F24" s="1351"/>
      <c r="G24" s="15">
        <v>11</v>
      </c>
      <c r="H24" s="64"/>
      <c r="I24" s="28" t="str">
        <f>LEFT(B15,3)</f>
        <v>110</v>
      </c>
      <c r="J24" s="28"/>
      <c r="K24" s="1133"/>
      <c r="L24" s="1317"/>
      <c r="M24" s="1318"/>
      <c r="N24" s="1318"/>
      <c r="O24" s="1319"/>
      <c r="P24" s="11" t="str">
        <f>MID($B19,5,1)</f>
        <v>0</v>
      </c>
    </row>
    <row r="25" spans="1:35" s="4" customFormat="1" ht="12.9" customHeight="1">
      <c r="A25" s="4" t="str">
        <f t="shared" si="0"/>
        <v>23</v>
      </c>
      <c r="B25" s="19" t="str">
        <f t="shared" si="1"/>
        <v>00100011</v>
      </c>
      <c r="C25" s="1349"/>
      <c r="D25" s="1350"/>
      <c r="E25" s="1350"/>
      <c r="F25" s="1351"/>
      <c r="G25" s="15">
        <v>12</v>
      </c>
      <c r="H25" s="64"/>
      <c r="I25" s="28" t="str">
        <f>RIGHT(B15,5)</f>
        <v>00010</v>
      </c>
      <c r="J25" s="28"/>
      <c r="K25" s="1133"/>
      <c r="L25" s="1317"/>
      <c r="M25" s="1318"/>
      <c r="N25" s="1318"/>
      <c r="O25" s="1319"/>
      <c r="P25" s="11" t="str">
        <f>MID($B19,6,1)</f>
        <v>0</v>
      </c>
    </row>
    <row r="26" spans="1:35" s="4" customFormat="1" ht="12.9" customHeight="1">
      <c r="A26" s="4" t="str">
        <f t="shared" si="0"/>
        <v>93</v>
      </c>
      <c r="B26" s="19" t="str">
        <f t="shared" si="1"/>
        <v>10010011</v>
      </c>
      <c r="C26" s="1349"/>
      <c r="D26" s="1350"/>
      <c r="E26" s="1350"/>
      <c r="F26" s="1351"/>
      <c r="G26" s="15">
        <v>13</v>
      </c>
      <c r="H26" s="64"/>
      <c r="I26" s="10"/>
      <c r="J26" s="10"/>
      <c r="K26" s="1133"/>
      <c r="L26" s="1317"/>
      <c r="M26" s="1318"/>
      <c r="N26" s="1318"/>
      <c r="O26" s="1319"/>
      <c r="P26" s="11" t="str">
        <f>MID($B19,7,1)</f>
        <v>0</v>
      </c>
    </row>
    <row r="27" spans="1:35" s="4" customFormat="1" ht="12.9" customHeight="1" thickBot="1">
      <c r="A27" s="4" t="str">
        <f t="shared" si="0"/>
        <v>02</v>
      </c>
      <c r="B27" s="19" t="str">
        <f t="shared" si="1"/>
        <v>00000010</v>
      </c>
      <c r="C27" s="1352"/>
      <c r="D27" s="1353"/>
      <c r="E27" s="1353"/>
      <c r="F27" s="1354"/>
      <c r="G27" s="15">
        <v>14</v>
      </c>
      <c r="H27" s="65"/>
      <c r="K27" s="1134"/>
      <c r="L27" s="1320"/>
      <c r="M27" s="1321"/>
      <c r="N27" s="1321"/>
      <c r="O27" s="1322"/>
      <c r="P27" s="11" t="str">
        <f>MID($B19,8,1)</f>
        <v>0</v>
      </c>
    </row>
    <row r="28" spans="1:35" s="4" customFormat="1" ht="12.9" customHeight="1" thickBot="1">
      <c r="A28" s="4" t="str">
        <f t="shared" si="0"/>
        <v>04</v>
      </c>
      <c r="B28" s="19" t="str">
        <f t="shared" si="1"/>
        <v>00000100</v>
      </c>
      <c r="C28" s="66">
        <f>BIN2DEC(RIGHT(B28,6))</f>
        <v>4</v>
      </c>
      <c r="D28" s="67"/>
      <c r="E28" s="67"/>
      <c r="F28" s="68"/>
      <c r="G28" s="15">
        <v>15</v>
      </c>
      <c r="H28" s="29" t="s">
        <v>158</v>
      </c>
      <c r="I28" s="30" t="str">
        <f>IF(C28=2,"Message Valid",IF(C28=4,"Message Valid",IF(C28=6,"Message Valid",IF(C28=8,"Message Valid",IF(C28=16,"Message Valid",IF(C28=17,"Message Valid","Message Unsupported"))))))</f>
        <v>Message Valid</v>
      </c>
    </row>
    <row r="29" spans="1:35" s="4" customFormat="1" ht="12.9" customHeight="1" thickBot="1">
      <c r="A29" s="31" t="str">
        <f t="shared" si="0"/>
        <v>7B</v>
      </c>
      <c r="B29" s="19" t="str">
        <f t="shared" si="1"/>
        <v>01111011</v>
      </c>
      <c r="C29" s="27">
        <f>HEX2DEC(A29) +BIN2DEC(LEFT( B28,2)) *256</f>
        <v>123</v>
      </c>
      <c r="D29" s="70"/>
      <c r="E29" s="70"/>
      <c r="F29" s="70"/>
      <c r="G29" s="32">
        <v>16</v>
      </c>
      <c r="H29" s="33" t="s">
        <v>160</v>
      </c>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row>
    <row r="30" spans="1:35" s="4" customFormat="1" ht="12.9" hidden="1" customHeight="1">
      <c r="A30" s="1277" t="s">
        <v>252</v>
      </c>
      <c r="B30" s="1277"/>
      <c r="C30" s="84"/>
      <c r="D30" s="84"/>
      <c r="E30" s="84"/>
      <c r="F30" s="84"/>
      <c r="G30" s="10" t="e">
        <f ca="1">FIND(",",A47,1)</f>
        <v>#VALUE!</v>
      </c>
      <c r="H30" s="85" t="s">
        <v>136</v>
      </c>
      <c r="I30" s="10"/>
      <c r="J30" s="10"/>
      <c r="K30" s="10"/>
      <c r="L30" s="10"/>
      <c r="M30" s="10"/>
      <c r="N30" s="10"/>
      <c r="O30" s="10"/>
      <c r="P30" s="10"/>
      <c r="Q30" s="10"/>
      <c r="R30" s="10"/>
      <c r="S30" s="10"/>
    </row>
    <row r="31" spans="1:35" s="4" customFormat="1" ht="12.9" hidden="1" customHeight="1">
      <c r="A31" s="1278"/>
      <c r="B31" s="1278"/>
      <c r="C31" s="83" t="e">
        <f t="shared" ref="C31:C42" ca="1" si="2">MID($A$47,G30+1,G31-G30-1)</f>
        <v>#VALUE!</v>
      </c>
      <c r="D31" s="83"/>
      <c r="E31" s="83"/>
      <c r="F31" s="83"/>
      <c r="G31" s="10" t="e">
        <f t="shared" ref="G31:G41" ca="1" si="3">FIND(",",$A$47,1+G30)</f>
        <v>#VALUE!</v>
      </c>
      <c r="H31" s="85" t="s">
        <v>251</v>
      </c>
      <c r="I31" s="10"/>
      <c r="J31" s="10"/>
      <c r="K31" s="10"/>
      <c r="L31" s="10"/>
      <c r="M31" s="10"/>
      <c r="N31" s="10"/>
      <c r="O31" s="10"/>
      <c r="P31" s="10"/>
      <c r="Q31" s="10"/>
      <c r="R31" s="10"/>
      <c r="S31" s="10"/>
      <c r="T31" s="10"/>
      <c r="U31" s="10"/>
      <c r="V31" s="10"/>
      <c r="W31" s="10"/>
      <c r="X31" s="10"/>
      <c r="Y31" s="10"/>
    </row>
    <row r="32" spans="1:35" s="4" customFormat="1" ht="12.9" hidden="1" customHeight="1">
      <c r="A32" s="1278"/>
      <c r="B32" s="1278"/>
      <c r="C32" s="83" t="e">
        <f t="shared" ca="1" si="2"/>
        <v>#VALUE!</v>
      </c>
      <c r="D32" s="83"/>
      <c r="E32" s="83"/>
      <c r="F32" s="83"/>
      <c r="G32" s="10" t="e">
        <f t="shared" ca="1" si="3"/>
        <v>#VALUE!</v>
      </c>
      <c r="H32" s="85" t="s">
        <v>125</v>
      </c>
      <c r="I32" s="10"/>
      <c r="J32" s="10"/>
      <c r="K32" s="10"/>
      <c r="L32" s="10"/>
      <c r="M32" s="10"/>
      <c r="N32" s="10"/>
      <c r="O32" s="10"/>
      <c r="P32" s="10"/>
      <c r="Q32" s="10"/>
      <c r="R32" s="10"/>
      <c r="S32" s="10"/>
      <c r="T32" s="10"/>
      <c r="U32" s="10"/>
      <c r="V32" s="10"/>
      <c r="W32" s="10"/>
      <c r="X32" s="10"/>
      <c r="Y32" s="10"/>
    </row>
    <row r="33" spans="1:25" s="4" customFormat="1" ht="12.9" hidden="1" customHeight="1">
      <c r="A33" s="1278"/>
      <c r="B33" s="1278"/>
      <c r="C33" s="83" t="e">
        <f t="shared" ca="1" si="2"/>
        <v>#VALUE!</v>
      </c>
      <c r="D33" s="83"/>
      <c r="E33" s="83"/>
      <c r="F33" s="83"/>
      <c r="G33" s="10" t="e">
        <f t="shared" ca="1" si="3"/>
        <v>#VALUE!</v>
      </c>
      <c r="H33" s="85" t="s">
        <v>126</v>
      </c>
      <c r="I33" s="10"/>
      <c r="J33" s="10"/>
      <c r="K33" s="10"/>
      <c r="L33" s="10"/>
      <c r="M33" s="10"/>
      <c r="N33" s="10"/>
      <c r="O33" s="10"/>
      <c r="P33" s="10"/>
      <c r="Q33" s="10"/>
      <c r="R33" s="10"/>
      <c r="S33" s="10"/>
      <c r="T33" s="10"/>
      <c r="U33" s="10"/>
      <c r="V33" s="10"/>
      <c r="W33" s="10"/>
      <c r="X33" s="10"/>
      <c r="Y33" s="10"/>
    </row>
    <row r="34" spans="1:25" s="4" customFormat="1" ht="12.9" hidden="1" customHeight="1">
      <c r="A34" s="1278"/>
      <c r="B34" s="1278"/>
      <c r="C34" s="83" t="e">
        <f t="shared" ca="1" si="2"/>
        <v>#VALUE!</v>
      </c>
      <c r="D34" s="83"/>
      <c r="E34" s="83"/>
      <c r="F34" s="83"/>
      <c r="G34" s="10" t="e">
        <f t="shared" ca="1" si="3"/>
        <v>#VALUE!</v>
      </c>
      <c r="H34" s="85" t="s">
        <v>127</v>
      </c>
      <c r="I34" s="10"/>
      <c r="J34" s="10"/>
      <c r="K34" s="10"/>
      <c r="L34" s="10"/>
      <c r="M34" s="10"/>
      <c r="N34" s="10"/>
      <c r="O34" s="10"/>
      <c r="P34" s="10"/>
      <c r="Q34" s="10"/>
      <c r="R34" s="10"/>
      <c r="S34" s="10"/>
      <c r="T34" s="10"/>
      <c r="U34" s="10"/>
      <c r="V34" s="10"/>
      <c r="W34" s="10"/>
      <c r="X34" s="10"/>
      <c r="Y34" s="10"/>
    </row>
    <row r="35" spans="1:25" s="4" customFormat="1" ht="12.9" hidden="1" customHeight="1">
      <c r="A35" s="1278"/>
      <c r="B35" s="1278"/>
      <c r="C35" s="83" t="e">
        <f t="shared" ca="1" si="2"/>
        <v>#VALUE!</v>
      </c>
      <c r="D35" s="83"/>
      <c r="E35" s="83"/>
      <c r="F35" s="83"/>
      <c r="G35" s="10" t="e">
        <f t="shared" ca="1" si="3"/>
        <v>#VALUE!</v>
      </c>
      <c r="H35" s="85" t="s">
        <v>128</v>
      </c>
      <c r="I35" s="10"/>
      <c r="J35" s="10"/>
      <c r="K35" s="10"/>
      <c r="L35" s="10"/>
      <c r="M35" s="10"/>
      <c r="N35" s="10"/>
      <c r="O35" s="10"/>
      <c r="P35" s="10"/>
      <c r="Q35" s="10"/>
      <c r="R35" s="10"/>
      <c r="S35" s="10"/>
      <c r="T35" s="10"/>
      <c r="U35" s="10"/>
      <c r="V35" s="10"/>
      <c r="W35" s="10"/>
      <c r="X35" s="10"/>
      <c r="Y35" s="10"/>
    </row>
    <row r="36" spans="1:25" s="4" customFormat="1" ht="12.9" hidden="1" customHeight="1">
      <c r="A36" s="1278"/>
      <c r="B36" s="1278"/>
      <c r="C36" s="83" t="e">
        <f t="shared" ca="1" si="2"/>
        <v>#VALUE!</v>
      </c>
      <c r="D36" s="83"/>
      <c r="E36" s="83"/>
      <c r="F36" s="83"/>
      <c r="G36" s="10" t="e">
        <f t="shared" ca="1" si="3"/>
        <v>#VALUE!</v>
      </c>
      <c r="H36" s="85" t="s">
        <v>129</v>
      </c>
      <c r="I36" s="10"/>
      <c r="J36" s="10"/>
      <c r="K36" s="10"/>
      <c r="L36" s="10"/>
      <c r="M36" s="10"/>
      <c r="N36" s="10"/>
      <c r="O36" s="10"/>
      <c r="P36" s="10"/>
      <c r="Q36" s="10"/>
      <c r="R36" s="10"/>
      <c r="S36" s="10"/>
      <c r="T36" s="10"/>
      <c r="U36" s="10"/>
      <c r="V36" s="10"/>
      <c r="W36" s="10"/>
      <c r="X36" s="10"/>
      <c r="Y36" s="10"/>
    </row>
    <row r="37" spans="1:25" s="4" customFormat="1" ht="12.9" hidden="1" customHeight="1">
      <c r="A37" s="1278"/>
      <c r="B37" s="1278"/>
      <c r="C37" s="83" t="e">
        <f t="shared" ca="1" si="2"/>
        <v>#VALUE!</v>
      </c>
      <c r="D37" s="83"/>
      <c r="E37" s="83"/>
      <c r="F37" s="83"/>
      <c r="G37" s="10" t="e">
        <f t="shared" ca="1" si="3"/>
        <v>#VALUE!</v>
      </c>
      <c r="H37" s="85" t="s">
        <v>130</v>
      </c>
      <c r="I37" s="10"/>
      <c r="J37" s="10"/>
      <c r="K37" s="10"/>
      <c r="L37" s="10"/>
      <c r="M37" s="10"/>
      <c r="N37" s="10"/>
      <c r="O37" s="10"/>
      <c r="P37" s="10"/>
      <c r="Q37" s="10"/>
      <c r="R37" s="10"/>
      <c r="S37" s="10"/>
      <c r="T37" s="10"/>
      <c r="U37" s="10"/>
      <c r="V37" s="10"/>
      <c r="W37" s="10"/>
      <c r="X37" s="10"/>
      <c r="Y37" s="10"/>
    </row>
    <row r="38" spans="1:25" s="4" customFormat="1" ht="12.9" hidden="1" customHeight="1">
      <c r="A38" s="1278"/>
      <c r="B38" s="1278"/>
      <c r="C38" s="83" t="e">
        <f t="shared" ca="1" si="2"/>
        <v>#VALUE!</v>
      </c>
      <c r="D38" s="83"/>
      <c r="E38" s="83"/>
      <c r="F38" s="83"/>
      <c r="G38" s="10" t="e">
        <f t="shared" ca="1" si="3"/>
        <v>#VALUE!</v>
      </c>
      <c r="H38" s="85" t="s">
        <v>131</v>
      </c>
      <c r="I38" s="10"/>
      <c r="J38" s="10"/>
      <c r="K38" s="10"/>
      <c r="L38" s="10"/>
      <c r="M38" s="10"/>
      <c r="N38" s="10"/>
      <c r="O38" s="10"/>
      <c r="P38" s="10"/>
      <c r="Q38" s="10"/>
      <c r="R38" s="10"/>
      <c r="S38" s="10"/>
      <c r="T38" s="10"/>
      <c r="U38" s="10"/>
      <c r="V38" s="10"/>
      <c r="W38" s="10"/>
      <c r="X38" s="10"/>
      <c r="Y38" s="10"/>
    </row>
    <row r="39" spans="1:25" s="4" customFormat="1" ht="12.9" hidden="1" customHeight="1">
      <c r="A39" s="1278"/>
      <c r="B39" s="1278"/>
      <c r="C39" s="83" t="e">
        <f t="shared" ca="1" si="2"/>
        <v>#VALUE!</v>
      </c>
      <c r="D39" s="83"/>
      <c r="E39" s="83"/>
      <c r="F39" s="83"/>
      <c r="G39" s="10" t="e">
        <f t="shared" ca="1" si="3"/>
        <v>#VALUE!</v>
      </c>
      <c r="H39" s="85" t="s">
        <v>132</v>
      </c>
      <c r="I39" s="10"/>
      <c r="J39" s="10"/>
      <c r="K39" s="10"/>
      <c r="L39" s="10"/>
      <c r="M39" s="10"/>
      <c r="N39" s="10"/>
      <c r="O39" s="10"/>
      <c r="P39" s="10"/>
      <c r="Q39" s="10"/>
      <c r="R39" s="10"/>
      <c r="S39" s="10"/>
      <c r="T39" s="10"/>
      <c r="U39" s="10"/>
      <c r="V39" s="10"/>
      <c r="W39" s="10"/>
      <c r="X39" s="10"/>
      <c r="Y39" s="10"/>
    </row>
    <row r="40" spans="1:25" s="4" customFormat="1" ht="12.9" hidden="1" customHeight="1">
      <c r="A40" s="1278"/>
      <c r="B40" s="1278"/>
      <c r="C40" s="83" t="e">
        <f t="shared" ca="1" si="2"/>
        <v>#VALUE!</v>
      </c>
      <c r="D40" s="83"/>
      <c r="E40" s="83"/>
      <c r="F40" s="83"/>
      <c r="G40" s="10" t="e">
        <f t="shared" ca="1" si="3"/>
        <v>#VALUE!</v>
      </c>
      <c r="H40" s="85" t="s">
        <v>133</v>
      </c>
      <c r="I40" s="10"/>
      <c r="J40" s="10"/>
      <c r="K40" s="10"/>
      <c r="L40" s="10"/>
      <c r="M40" s="10"/>
      <c r="N40" s="10"/>
      <c r="O40" s="10"/>
      <c r="P40" s="10"/>
      <c r="Q40" s="10"/>
      <c r="R40" s="10"/>
      <c r="S40" s="10"/>
      <c r="T40" s="10"/>
      <c r="U40" s="10"/>
      <c r="V40" s="10"/>
      <c r="W40" s="10"/>
      <c r="X40" s="10"/>
      <c r="Y40" s="10"/>
    </row>
    <row r="41" spans="1:25" s="4" customFormat="1" ht="12.9" hidden="1" customHeight="1">
      <c r="A41" s="1278"/>
      <c r="B41" s="1278"/>
      <c r="C41" s="83" t="e">
        <f t="shared" ca="1" si="2"/>
        <v>#VALUE!</v>
      </c>
      <c r="D41" s="83"/>
      <c r="E41" s="83"/>
      <c r="F41" s="83"/>
      <c r="G41" s="10" t="e">
        <f t="shared" ca="1" si="3"/>
        <v>#VALUE!</v>
      </c>
      <c r="H41" s="85" t="s">
        <v>134</v>
      </c>
      <c r="I41" s="10"/>
      <c r="J41" s="10"/>
      <c r="K41" s="10"/>
      <c r="L41" s="10"/>
      <c r="M41" s="10"/>
      <c r="N41" s="10"/>
      <c r="O41" s="10"/>
      <c r="P41" s="10"/>
      <c r="Q41" s="10"/>
      <c r="R41" s="10"/>
      <c r="S41" s="10"/>
      <c r="T41" s="10"/>
      <c r="U41" s="10"/>
      <c r="V41" s="10"/>
      <c r="W41" s="10"/>
      <c r="X41" s="10"/>
      <c r="Y41" s="10"/>
    </row>
    <row r="42" spans="1:25" s="4" customFormat="1" ht="12.9" hidden="1" customHeight="1">
      <c r="A42" s="1278"/>
      <c r="B42" s="1278"/>
      <c r="C42" s="83" t="e">
        <f t="shared" ca="1" si="2"/>
        <v>#VALUE!</v>
      </c>
      <c r="D42" s="83"/>
      <c r="E42" s="83"/>
      <c r="F42" s="83"/>
      <c r="G42" s="10" t="e">
        <f ca="1">FIND(",",$A$47,1+G41)</f>
        <v>#VALUE!</v>
      </c>
      <c r="H42" s="85" t="s">
        <v>135</v>
      </c>
      <c r="I42" s="10"/>
      <c r="J42" s="10"/>
      <c r="K42" s="10"/>
      <c r="L42" s="10"/>
      <c r="M42" s="10"/>
      <c r="N42" s="10"/>
      <c r="O42" s="10"/>
      <c r="P42" s="10"/>
      <c r="Q42" s="10"/>
      <c r="R42" s="10"/>
      <c r="S42" s="10"/>
      <c r="T42" s="10"/>
      <c r="U42" s="10"/>
      <c r="V42" s="10"/>
      <c r="W42" s="10"/>
      <c r="X42" s="10"/>
      <c r="Y42" s="10"/>
    </row>
    <row r="43" spans="1:25" s="4" customFormat="1" ht="12.9" hidden="1" customHeight="1">
      <c r="A43" s="1278"/>
      <c r="B43" s="1278"/>
      <c r="C43" s="83"/>
      <c r="D43" s="83"/>
      <c r="E43" s="83"/>
      <c r="F43" s="83"/>
      <c r="G43" s="10"/>
      <c r="H43" s="85" t="s">
        <v>136</v>
      </c>
      <c r="I43" s="10"/>
      <c r="J43" s="10"/>
      <c r="K43" s="10"/>
      <c r="L43" s="10"/>
      <c r="M43" s="10"/>
      <c r="N43" s="10"/>
      <c r="O43" s="10"/>
      <c r="P43" s="10"/>
      <c r="Q43" s="10"/>
      <c r="R43" s="10"/>
      <c r="S43" s="10"/>
      <c r="T43" s="10"/>
      <c r="U43" s="10"/>
      <c r="V43" s="10"/>
      <c r="W43" s="10"/>
      <c r="X43" s="10"/>
      <c r="Y43" s="10"/>
    </row>
    <row r="44" spans="1:25" s="4" customFormat="1" ht="12.9" hidden="1" customHeight="1">
      <c r="A44" s="10"/>
      <c r="B44" s="10"/>
      <c r="C44" s="10"/>
      <c r="D44" s="10"/>
      <c r="E44" s="10"/>
      <c r="F44" s="10"/>
      <c r="G44" s="10"/>
      <c r="H44" s="86" t="s">
        <v>85</v>
      </c>
      <c r="I44" s="10"/>
      <c r="J44" s="10"/>
      <c r="K44" s="10"/>
      <c r="L44" s="10"/>
      <c r="M44" s="10"/>
      <c r="N44" s="10"/>
      <c r="O44" s="10"/>
      <c r="P44" s="10"/>
      <c r="Q44" s="10"/>
      <c r="R44" s="10"/>
      <c r="S44" s="10"/>
      <c r="T44" s="10"/>
      <c r="U44" s="10"/>
      <c r="V44" s="10"/>
      <c r="W44" s="10"/>
      <c r="X44" s="10"/>
      <c r="Y44" s="10"/>
    </row>
    <row r="45" spans="1:25" s="4" customFormat="1" ht="12.9" hidden="1" customHeight="1">
      <c r="A45" s="10"/>
      <c r="B45" s="10"/>
      <c r="C45" s="10"/>
      <c r="D45" s="10"/>
      <c r="E45" s="10"/>
      <c r="F45" s="10"/>
      <c r="G45" s="10"/>
      <c r="H45" s="87"/>
      <c r="I45" s="10"/>
      <c r="J45" s="10"/>
      <c r="K45" s="10"/>
      <c r="L45" s="10"/>
      <c r="M45" s="10"/>
      <c r="N45" s="10"/>
      <c r="O45" s="10"/>
      <c r="P45" s="10"/>
      <c r="Q45" s="10"/>
      <c r="R45" s="10"/>
      <c r="S45" s="10"/>
      <c r="T45" s="10"/>
      <c r="U45" s="10"/>
      <c r="V45" s="10"/>
      <c r="W45" s="10"/>
      <c r="X45" s="10"/>
      <c r="Y45" s="10"/>
    </row>
    <row r="46" spans="1:25" s="4" customFormat="1" ht="12.9" hidden="1" customHeight="1">
      <c r="A46" s="10"/>
      <c r="B46" s="10"/>
      <c r="C46" s="10"/>
      <c r="D46" s="10"/>
      <c r="E46" s="10"/>
      <c r="F46" s="10"/>
      <c r="G46" s="10"/>
      <c r="H46" s="10"/>
      <c r="I46" s="10"/>
      <c r="J46" s="10"/>
      <c r="K46" s="10"/>
      <c r="L46" s="10"/>
      <c r="M46" s="10"/>
      <c r="N46" s="10"/>
      <c r="O46" s="10"/>
      <c r="P46" s="10"/>
      <c r="Q46" s="10"/>
      <c r="R46" s="10"/>
      <c r="S46" s="10"/>
      <c r="T46" s="10"/>
      <c r="U46" s="10"/>
      <c r="V46" s="10"/>
      <c r="W46" s="10"/>
      <c r="X46" s="10"/>
      <c r="Y46" s="10"/>
    </row>
    <row r="47" spans="1:25" s="4" customFormat="1" ht="12.9" hidden="1" customHeight="1">
      <c r="A47" s="71" t="e">
        <f ca="1">A497</f>
        <v>#VALUE!</v>
      </c>
      <c r="B47" s="10"/>
      <c r="C47" s="10"/>
      <c r="D47" s="10"/>
      <c r="E47" s="10"/>
      <c r="F47" s="10"/>
      <c r="G47" s="10"/>
      <c r="H47" s="10"/>
      <c r="I47" s="10"/>
    </row>
    <row r="48" spans="1:25" s="4" customFormat="1" ht="12.9" hidden="1" customHeight="1">
      <c r="B48" s="10"/>
      <c r="C48" s="10"/>
      <c r="D48" s="10"/>
      <c r="E48" s="10"/>
      <c r="F48" s="10"/>
      <c r="G48" s="10"/>
      <c r="H48" s="10"/>
      <c r="I48" s="10"/>
    </row>
    <row r="49" spans="1:37" s="4" customFormat="1" ht="12.9" hidden="1" customHeight="1">
      <c r="A49" s="10"/>
      <c r="B49" s="10"/>
      <c r="C49" s="10"/>
      <c r="D49" s="10"/>
      <c r="E49" s="10"/>
      <c r="F49" s="10"/>
      <c r="G49" s="10"/>
      <c r="H49" s="10"/>
    </row>
    <row r="50" spans="1:37" s="4" customFormat="1" ht="12.9" hidden="1" customHeight="1">
      <c r="A50" s="10"/>
      <c r="B50" s="10"/>
      <c r="C50" s="10"/>
      <c r="D50" s="10"/>
      <c r="E50" s="10"/>
      <c r="F50" s="10"/>
      <c r="G50" s="10"/>
      <c r="H50" s="10"/>
      <c r="I50" s="10"/>
    </row>
    <row r="51" spans="1:37" s="4" customFormat="1" ht="12.9" hidden="1" customHeight="1">
      <c r="A51" s="10"/>
      <c r="B51" s="10"/>
      <c r="C51" s="10"/>
      <c r="D51" s="10"/>
      <c r="E51" s="10"/>
      <c r="F51" s="10"/>
      <c r="G51" s="17"/>
      <c r="H51" s="10"/>
      <c r="I51" s="10"/>
      <c r="J51" s="10"/>
      <c r="K51" s="10"/>
    </row>
    <row r="52" spans="1:37" s="4" customFormat="1" ht="12.9" hidden="1" customHeight="1">
      <c r="A52" s="10"/>
      <c r="B52" s="10"/>
      <c r="C52" s="10"/>
      <c r="D52" s="10"/>
      <c r="E52" s="10"/>
      <c r="F52" s="10"/>
      <c r="G52" s="17"/>
      <c r="H52" s="10"/>
      <c r="I52" s="10"/>
      <c r="J52" s="10"/>
      <c r="K52" s="10"/>
      <c r="L52" s="10"/>
      <c r="M52" s="10"/>
      <c r="N52" s="10"/>
      <c r="O52" s="10"/>
      <c r="P52" s="10"/>
      <c r="Q52" s="10"/>
      <c r="R52" s="10"/>
      <c r="S52" s="10"/>
    </row>
    <row r="53" spans="1:37" s="4" customFormat="1" ht="12.9" hidden="1" customHeight="1">
      <c r="A53" s="10"/>
      <c r="B53" s="10"/>
      <c r="C53" s="10"/>
      <c r="D53" s="10"/>
      <c r="E53" s="10"/>
      <c r="F53" s="10"/>
      <c r="G53" s="17"/>
      <c r="H53" s="10"/>
      <c r="I53" s="10"/>
      <c r="J53" s="10"/>
      <c r="K53" s="10"/>
      <c r="L53" s="10"/>
      <c r="M53" s="10"/>
      <c r="N53" s="10"/>
      <c r="O53" s="10"/>
      <c r="P53" s="10"/>
      <c r="Q53" s="10"/>
      <c r="R53" s="10"/>
      <c r="S53" s="10"/>
    </row>
    <row r="54" spans="1:37" s="4" customFormat="1" ht="12.9" hidden="1" customHeight="1">
      <c r="A54" s="10"/>
      <c r="B54" s="10"/>
      <c r="C54" s="10"/>
      <c r="D54" s="10"/>
      <c r="E54" s="10"/>
      <c r="F54" s="10"/>
      <c r="G54" s="17"/>
      <c r="H54" s="10"/>
      <c r="I54" s="10"/>
      <c r="J54" s="10"/>
      <c r="K54" s="10"/>
      <c r="L54" s="10"/>
      <c r="M54" s="10"/>
      <c r="N54" s="10"/>
      <c r="O54" s="10"/>
      <c r="P54" s="10"/>
      <c r="Q54" s="10"/>
      <c r="R54" s="10"/>
      <c r="S54" s="10"/>
    </row>
    <row r="55" spans="1:37" s="4" customFormat="1" ht="12.9" hidden="1" customHeight="1">
      <c r="A55" s="74" t="s">
        <v>253</v>
      </c>
      <c r="B55" s="74"/>
      <c r="C55" s="74"/>
      <c r="D55" s="74"/>
      <c r="E55" s="74"/>
      <c r="F55" s="74"/>
      <c r="G55" s="74"/>
      <c r="H55" s="74"/>
      <c r="I55" s="74"/>
      <c r="J55" s="74"/>
      <c r="K55" s="74"/>
      <c r="L55" s="74"/>
      <c r="M55" s="74"/>
      <c r="N55" s="10"/>
      <c r="O55" s="10"/>
      <c r="P55" s="10"/>
      <c r="Q55" s="10"/>
      <c r="R55" s="10"/>
      <c r="S55" s="10"/>
    </row>
    <row r="56" spans="1:37" ht="12.9" customHeight="1">
      <c r="A56" s="88" t="str">
        <f t="shared" ref="A56:A63" si="4">MID($H$1,$G$9+2*G56,2)</f>
        <v>02</v>
      </c>
      <c r="B56" s="89" t="str">
        <f>HEX2BIN(A56,8)</f>
        <v>00000010</v>
      </c>
      <c r="C56" s="1343">
        <f>HEX2DEC(A56) * 256 +HEX2DEC( A57)</f>
        <v>514</v>
      </c>
      <c r="D56" s="90"/>
      <c r="E56" s="90"/>
      <c r="F56" s="90"/>
      <c r="G56" s="91">
        <v>17</v>
      </c>
      <c r="H56" s="92" t="s">
        <v>245</v>
      </c>
      <c r="I56"/>
      <c r="J56" s="93">
        <v>1</v>
      </c>
      <c r="K56"/>
      <c r="L56"/>
      <c r="M56"/>
      <c r="N56"/>
      <c r="O56"/>
      <c r="P56"/>
      <c r="Q56"/>
      <c r="R56"/>
      <c r="S56"/>
      <c r="T56"/>
      <c r="U56"/>
      <c r="V56"/>
      <c r="W56"/>
      <c r="X56"/>
      <c r="Y56"/>
      <c r="Z56"/>
      <c r="AA56"/>
    </row>
    <row r="57" spans="1:37" ht="12.9" customHeight="1">
      <c r="A57" s="88" t="str">
        <f t="shared" si="4"/>
        <v>02</v>
      </c>
      <c r="B57" s="89" t="s">
        <v>2</v>
      </c>
      <c r="C57" s="1344"/>
      <c r="D57" s="70"/>
      <c r="E57" s="70"/>
      <c r="F57" s="70"/>
      <c r="G57" s="91">
        <v>18</v>
      </c>
      <c r="H57" s="94"/>
      <c r="I57"/>
      <c r="J57" s="93">
        <v>2</v>
      </c>
      <c r="K57"/>
      <c r="L57"/>
      <c r="M57"/>
      <c r="N57"/>
      <c r="O57"/>
      <c r="P57"/>
      <c r="Q57"/>
      <c r="R57"/>
      <c r="S57"/>
      <c r="T57"/>
      <c r="U57"/>
      <c r="V57"/>
      <c r="W57"/>
      <c r="X57"/>
      <c r="Y57"/>
      <c r="Z57"/>
      <c r="AA57"/>
    </row>
    <row r="58" spans="1:37" ht="12.9" customHeight="1">
      <c r="A58" s="88" t="str">
        <f>MID($H$1,$G$9+2*G58,2)</f>
        <v>88</v>
      </c>
      <c r="B58" s="89" t="str">
        <f>RIGHT(HEX2BIN(A58,8),5)</f>
        <v>01000</v>
      </c>
      <c r="C58" s="123" t="str">
        <f>BIN2DEC(LEFT(HEX2BIN(A58,8),3)) &amp; " Try Tickets Remaining"</f>
        <v>4 Try Tickets Remaining</v>
      </c>
      <c r="D58" s="70"/>
      <c r="E58" s="70"/>
      <c r="F58" s="70"/>
      <c r="G58" s="91">
        <v>19</v>
      </c>
      <c r="H58" s="95" t="s">
        <v>246</v>
      </c>
      <c r="I58"/>
      <c r="J58" s="93">
        <v>3</v>
      </c>
      <c r="K58"/>
      <c r="L58"/>
      <c r="M58"/>
      <c r="N58"/>
      <c r="O58"/>
      <c r="P58"/>
      <c r="Q58"/>
      <c r="R58"/>
      <c r="S58"/>
      <c r="T58"/>
      <c r="U58"/>
      <c r="V58"/>
      <c r="W58"/>
      <c r="X58"/>
      <c r="Y58"/>
      <c r="Z58"/>
      <c r="AA58"/>
    </row>
    <row r="59" spans="1:37" ht="13.5" customHeight="1">
      <c r="A59" s="88" t="str">
        <f t="shared" si="4"/>
        <v>03</v>
      </c>
      <c r="B59" s="89"/>
      <c r="C59" s="123">
        <f>HEX2DEC(B60)</f>
        <v>1001</v>
      </c>
      <c r="D59" s="70"/>
      <c r="E59" s="70"/>
      <c r="F59" s="70"/>
      <c r="G59" s="91">
        <v>20</v>
      </c>
      <c r="H59" s="395" t="s">
        <v>309</v>
      </c>
      <c r="I59"/>
      <c r="J59" s="93">
        <v>4</v>
      </c>
      <c r="K59"/>
      <c r="L59"/>
      <c r="M59"/>
      <c r="N59"/>
      <c r="O59"/>
      <c r="P59"/>
      <c r="Q59"/>
      <c r="R59"/>
      <c r="S59"/>
      <c r="T59"/>
      <c r="U59"/>
      <c r="V59"/>
      <c r="W59"/>
      <c r="X59"/>
      <c r="Y59"/>
      <c r="Z59"/>
      <c r="AA59"/>
      <c r="AC59" s="96">
        <v>41388</v>
      </c>
      <c r="AD59" s="96"/>
      <c r="AE59" s="96"/>
      <c r="AF59" s="96"/>
      <c r="AH59" s="97"/>
      <c r="AI59" s="97"/>
      <c r="AJ59" s="97"/>
      <c r="AK59" s="97"/>
    </row>
    <row r="60" spans="1:37" ht="24" customHeight="1">
      <c r="A60" s="88" t="str">
        <f t="shared" si="4"/>
        <v>E9</v>
      </c>
      <c r="B60" s="89" t="str">
        <f>A59 &amp; A60</f>
        <v>03E9</v>
      </c>
      <c r="C60" s="123"/>
      <c r="D60" s="70"/>
      <c r="E60" s="70"/>
      <c r="F60" s="70"/>
      <c r="G60" s="91">
        <v>21</v>
      </c>
      <c r="H60" s="94"/>
      <c r="I60"/>
      <c r="J60" s="93">
        <v>5</v>
      </c>
      <c r="K60"/>
      <c r="L60"/>
      <c r="M60"/>
      <c r="N60"/>
      <c r="O60"/>
      <c r="P60"/>
      <c r="Q60"/>
      <c r="R60"/>
      <c r="S60"/>
      <c r="T60"/>
      <c r="U60"/>
      <c r="V60"/>
      <c r="W60"/>
      <c r="X60"/>
      <c r="Y60"/>
      <c r="Z60"/>
      <c r="AA60"/>
      <c r="AC60" s="98"/>
      <c r="AD60" s="98"/>
      <c r="AE60" s="98"/>
      <c r="AF60" s="98"/>
      <c r="AH60" s="97"/>
      <c r="AI60" s="97"/>
      <c r="AJ60" s="97"/>
      <c r="AK60" s="97"/>
    </row>
    <row r="61" spans="1:37" ht="13.8">
      <c r="A61" s="88" t="str">
        <f t="shared" si="4"/>
        <v>FF</v>
      </c>
      <c r="B61" s="89" t="str">
        <f>HEX2BIN(A61,8)</f>
        <v>11111111</v>
      </c>
      <c r="C61" s="123">
        <f>HEX2DEC(A61)</f>
        <v>255</v>
      </c>
      <c r="D61" s="70"/>
      <c r="E61" s="70"/>
      <c r="F61" s="70"/>
      <c r="G61" s="91">
        <v>22</v>
      </c>
      <c r="H61" s="396" t="s">
        <v>310</v>
      </c>
      <c r="I61"/>
      <c r="J61" s="93">
        <v>6</v>
      </c>
      <c r="K61" s="397">
        <v>41388</v>
      </c>
      <c r="L61" s="397"/>
      <c r="M61" s="397"/>
      <c r="N61"/>
      <c r="O61"/>
      <c r="P61"/>
      <c r="Q61"/>
      <c r="R61"/>
      <c r="S61"/>
      <c r="T61"/>
      <c r="U61"/>
      <c r="V61"/>
      <c r="W61"/>
      <c r="X61"/>
      <c r="Y61"/>
      <c r="Z61"/>
      <c r="AA61"/>
      <c r="AI61" s="97"/>
      <c r="AJ61" s="97"/>
      <c r="AK61" s="97"/>
    </row>
    <row r="62" spans="1:37" ht="13.8">
      <c r="A62" s="88" t="str">
        <f t="shared" si="4"/>
        <v>00</v>
      </c>
      <c r="B62" s="89" t="str">
        <f>HEX2BIN(A62,8)</f>
        <v>00000000</v>
      </c>
      <c r="C62" s="124">
        <f>(IF(A62="00",1,IF(A62="80",15,BIN2DEC(RIGHT(  B62,7))*15))) /1440</f>
        <v>6.9444444444444447E-4</v>
      </c>
      <c r="D62" s="70"/>
      <c r="E62" s="70"/>
      <c r="F62" s="70"/>
      <c r="G62" s="91">
        <v>23</v>
      </c>
      <c r="H62" s="99" t="s">
        <v>247</v>
      </c>
      <c r="J62" s="93">
        <v>7</v>
      </c>
      <c r="K62" s="101">
        <v>1.0416666666666666E-2</v>
      </c>
      <c r="L62" s="102" t="s">
        <v>256</v>
      </c>
      <c r="M62"/>
      <c r="N62" s="103"/>
      <c r="O62" s="103"/>
      <c r="P62" s="1"/>
      <c r="Q62" s="1" t="s">
        <v>122</v>
      </c>
      <c r="R62" s="69"/>
      <c r="S62">
        <v>0</v>
      </c>
      <c r="T62" s="1" t="s">
        <v>255</v>
      </c>
      <c r="U62"/>
      <c r="X62"/>
      <c r="Y62" s="69"/>
      <c r="Z62"/>
      <c r="AA62" t="s">
        <v>221</v>
      </c>
      <c r="AB62" s="1" t="s">
        <v>255</v>
      </c>
    </row>
    <row r="63" spans="1:37" ht="13.8">
      <c r="A63" s="88" t="str">
        <f t="shared" si="4"/>
        <v>04</v>
      </c>
      <c r="B63" s="89" t="str">
        <f>HEX2BIN(A63,8)</f>
        <v>00000100</v>
      </c>
      <c r="C63" s="123">
        <f>HEX2DEC(A63)*5</f>
        <v>20</v>
      </c>
      <c r="D63" s="70"/>
      <c r="E63" s="70"/>
      <c r="F63" s="70"/>
      <c r="G63" s="91">
        <v>24</v>
      </c>
      <c r="H63" s="104" t="s">
        <v>248</v>
      </c>
      <c r="I63"/>
      <c r="J63" s="93">
        <v>8</v>
      </c>
      <c r="K63" s="2"/>
      <c r="L63" s="2"/>
      <c r="M63" s="2"/>
      <c r="N63" s="105"/>
      <c r="O63" s="106"/>
      <c r="P63" s="43"/>
      <c r="Q63" s="43">
        <f>(IF(A62="00",1,IF(A62="80",15,BIN2DEC(RIGHT(  B62,7))*15)))</f>
        <v>1</v>
      </c>
      <c r="R63" s="43">
        <f>Q63/60</f>
        <v>1.6666666666666666E-2</v>
      </c>
      <c r="S63" s="43">
        <f>R63/24</f>
        <v>6.9444444444444447E-4</v>
      </c>
      <c r="T63" s="2">
        <f>S63/7</f>
        <v>9.9206349206349206E-5</v>
      </c>
      <c r="U63"/>
      <c r="V63"/>
      <c r="W63"/>
      <c r="X63"/>
      <c r="Y63"/>
      <c r="Z63"/>
      <c r="AA63"/>
    </row>
    <row r="64" spans="1:37" ht="13.8">
      <c r="A64" s="88" t="str">
        <f>MID($H$1,$G$9+2*G64,2)</f>
        <v>24</v>
      </c>
      <c r="B64" s="89" t="str">
        <f>HEX2BIN(A64,8)</f>
        <v>00100100</v>
      </c>
      <c r="C64" s="126">
        <f>(BIN2DEC(B58)/24)+(BIN2DEC(B64)/1440) + K61</f>
        <v>41388.35833333333</v>
      </c>
      <c r="D64" s="70"/>
      <c r="E64" s="70"/>
      <c r="F64" s="70"/>
      <c r="G64" s="91">
        <v>25</v>
      </c>
      <c r="H64" s="99" t="s">
        <v>249</v>
      </c>
      <c r="I64"/>
      <c r="J64" s="93">
        <v>9</v>
      </c>
      <c r="K64"/>
      <c r="L64"/>
      <c r="M64"/>
      <c r="N64"/>
      <c r="O64"/>
      <c r="P64"/>
      <c r="Q64"/>
      <c r="R64"/>
      <c r="S64"/>
      <c r="T64"/>
      <c r="U64"/>
      <c r="V64"/>
      <c r="W64"/>
      <c r="X64"/>
      <c r="Y64"/>
      <c r="Z64"/>
      <c r="AA64"/>
      <c r="AE64" s="71"/>
      <c r="AF64" s="71"/>
      <c r="AG64" s="71"/>
      <c r="AH64" s="71"/>
      <c r="AI64" s="71"/>
    </row>
    <row r="65" spans="1:38" ht="13.8">
      <c r="A65" s="88"/>
      <c r="B65" s="107" t="s">
        <v>86</v>
      </c>
      <c r="C65" s="107" t="s">
        <v>311</v>
      </c>
      <c r="D65" s="107" t="s">
        <v>312</v>
      </c>
      <c r="E65" s="107" t="s">
        <v>313</v>
      </c>
      <c r="F65" s="107" t="s">
        <v>89</v>
      </c>
      <c r="G65" s="108"/>
      <c r="H65" s="109"/>
      <c r="I65"/>
      <c r="J65" s="93"/>
      <c r="K65"/>
      <c r="L65"/>
      <c r="M65"/>
      <c r="N65"/>
      <c r="O65"/>
      <c r="P65"/>
      <c r="Q65"/>
      <c r="R65"/>
      <c r="S65"/>
      <c r="T65"/>
      <c r="U65"/>
      <c r="V65"/>
      <c r="W65"/>
      <c r="X65"/>
      <c r="Y65"/>
      <c r="Z65"/>
      <c r="AA65"/>
      <c r="AE65" s="71"/>
      <c r="AF65" s="71"/>
      <c r="AG65" s="71"/>
      <c r="AH65" s="71"/>
      <c r="AI65" s="71"/>
    </row>
    <row r="66" spans="1:38" ht="12.75" customHeight="1">
      <c r="A66" s="110" t="str">
        <f>MID($H$1,$G$9+2*G66,8)</f>
        <v>0A6C2800</v>
      </c>
      <c r="B66" s="111">
        <f>IF(AND(C$28=4,Q36="1"),C64-AA62/1440,C64)</f>
        <v>41388.35833333333</v>
      </c>
      <c r="C66" s="82">
        <f t="shared" ref="C66:C93" si="5">(BIN2DEC(RIGHT(HEX2BIN(M66,8),2))) *256+HEX2DEC( N66)</f>
        <v>0</v>
      </c>
      <c r="D66" s="82">
        <f t="shared" ref="D66:D93" si="6">INT(HEX2DEC(M66)/4)</f>
        <v>10</v>
      </c>
      <c r="E66" s="82">
        <f t="shared" ref="E66:E93" si="7">HEX2DEC(K66)</f>
        <v>10</v>
      </c>
      <c r="F66" s="399">
        <f t="shared" ref="F66:F93" si="8">ROUNDDOWN((HEX2DEC(L66)/2),0)-30</f>
        <v>24</v>
      </c>
      <c r="G66" s="112">
        <f>G64+1</f>
        <v>26</v>
      </c>
      <c r="H66" s="113" t="s">
        <v>90</v>
      </c>
      <c r="I66" s="2">
        <v>1</v>
      </c>
      <c r="J66" s="93">
        <f>T63*28</f>
        <v>2.7777777777777779E-3</v>
      </c>
      <c r="K66" s="106" t="str">
        <f>MID(A66,1,2)</f>
        <v>0A</v>
      </c>
      <c r="L66" s="106" t="str">
        <f>MID(A66,3,2)</f>
        <v>6C</v>
      </c>
      <c r="M66" s="2" t="str">
        <f>MID(A66,5,2)</f>
        <v>28</v>
      </c>
      <c r="N66" s="106" t="str">
        <f>MID(A66,7,2)</f>
        <v>00</v>
      </c>
      <c r="O66" s="2"/>
      <c r="P66" s="3"/>
      <c r="Q66" s="3"/>
      <c r="R66" s="3"/>
      <c r="S66" s="3"/>
      <c r="T66"/>
      <c r="U66"/>
      <c r="V66"/>
      <c r="W66" s="69"/>
      <c r="X66" s="69"/>
      <c r="Y66" s="70"/>
      <c r="Z66" s="69"/>
      <c r="AA66" s="69"/>
      <c r="AB66" s="69"/>
      <c r="AC66" s="69"/>
      <c r="AD66" s="69"/>
      <c r="AL66" s="114" t="str">
        <f t="shared" ref="AL66:AL93" si="9">"DataLog["&amp;I66-1&amp;"] = 0x"&amp;A66&amp;";"</f>
        <v>DataLog[0] = 0x0A6C2800;</v>
      </c>
    </row>
    <row r="67" spans="1:38">
      <c r="A67" s="110" t="str">
        <f t="shared" ref="A67:A94" si="10">MID($H$1,$G$9+2*G67,8)</f>
        <v>0A6C2800</v>
      </c>
      <c r="B67" s="100">
        <f>IF(C$28=4,$B$66-(I66*$C$62),  IF($N$4="1",$B$66,$B$66-(I66*$K$62)))</f>
        <v>41388.357638888883</v>
      </c>
      <c r="C67" s="69">
        <f t="shared" si="5"/>
        <v>0</v>
      </c>
      <c r="D67" s="69">
        <f t="shared" si="6"/>
        <v>10</v>
      </c>
      <c r="E67" s="69">
        <f t="shared" si="7"/>
        <v>10</v>
      </c>
      <c r="F67" s="69">
        <f t="shared" si="8"/>
        <v>24</v>
      </c>
      <c r="G67" s="91">
        <f>G66+4</f>
        <v>30</v>
      </c>
      <c r="H67" s="115" t="s">
        <v>91</v>
      </c>
      <c r="I67" s="2">
        <v>2</v>
      </c>
      <c r="J67" s="116">
        <f>J66-$T$63</f>
        <v>2.6785714285714286E-3</v>
      </c>
      <c r="K67" s="106" t="str">
        <f t="shared" ref="K67:K93" si="11">MID(A67,1,2)</f>
        <v>0A</v>
      </c>
      <c r="L67" s="106" t="str">
        <f t="shared" ref="L67:L93" si="12">MID(A67,3,2)</f>
        <v>6C</v>
      </c>
      <c r="M67" s="2" t="str">
        <f t="shared" ref="M67:M93" si="13">MID(A67,5,2)</f>
        <v>28</v>
      </c>
      <c r="N67" s="106" t="str">
        <f t="shared" ref="N67:N93" si="14">MID(A67,7,2)</f>
        <v>00</v>
      </c>
      <c r="O67" s="2"/>
      <c r="P67" s="3"/>
      <c r="Q67" s="3"/>
      <c r="R67" s="3"/>
      <c r="S67" s="3"/>
      <c r="T67"/>
      <c r="U67"/>
      <c r="V67"/>
      <c r="W67" s="69"/>
      <c r="X67" s="69"/>
      <c r="Y67" s="69"/>
      <c r="Z67" s="69"/>
      <c r="AA67" s="69"/>
      <c r="AB67" s="69"/>
      <c r="AC67" s="69"/>
      <c r="AD67" s="69"/>
      <c r="AE67" s="69"/>
      <c r="AF67" s="69"/>
      <c r="AG67" s="69"/>
      <c r="AH67" s="69"/>
      <c r="AI67" s="69"/>
      <c r="AL67" s="114" t="str">
        <f t="shared" si="9"/>
        <v>DataLog[1] = 0x0A6C2800;</v>
      </c>
    </row>
    <row r="68" spans="1:38" ht="15.6">
      <c r="A68" s="110" t="str">
        <f t="shared" si="10"/>
        <v>0A6C2800</v>
      </c>
      <c r="B68" s="111">
        <f t="shared" ref="B68:B93" si="15">IF(C$28=4,$B$66-(I67*$C$62),IF($N$4="1",$B$66,$B$66-(I67*$K$62)))</f>
        <v>41388.356944444444</v>
      </c>
      <c r="C68" s="82">
        <f t="shared" si="5"/>
        <v>0</v>
      </c>
      <c r="D68" s="82">
        <f t="shared" si="6"/>
        <v>10</v>
      </c>
      <c r="E68" s="82">
        <f t="shared" si="7"/>
        <v>10</v>
      </c>
      <c r="F68" s="399">
        <f t="shared" si="8"/>
        <v>24</v>
      </c>
      <c r="G68" s="112">
        <f t="shared" ref="G68:G95" si="16">G67+4</f>
        <v>34</v>
      </c>
      <c r="H68" s="113" t="s">
        <v>92</v>
      </c>
      <c r="I68" s="2">
        <v>3</v>
      </c>
      <c r="J68" s="116">
        <f t="shared" ref="J68:J93" si="17">J67-$T$63</f>
        <v>2.5793650793650793E-3</v>
      </c>
      <c r="K68" s="106" t="str">
        <f t="shared" si="11"/>
        <v>0A</v>
      </c>
      <c r="L68" s="106" t="str">
        <f t="shared" si="12"/>
        <v>6C</v>
      </c>
      <c r="M68" s="2" t="str">
        <f t="shared" si="13"/>
        <v>28</v>
      </c>
      <c r="N68" s="106" t="str">
        <f t="shared" si="14"/>
        <v>00</v>
      </c>
      <c r="O68" s="2"/>
      <c r="P68" s="3"/>
      <c r="Q68" s="3"/>
      <c r="R68" s="3"/>
      <c r="S68" s="398"/>
      <c r="T68" s="69"/>
      <c r="U68" s="117"/>
      <c r="V68" s="69"/>
      <c r="W68" s="69"/>
      <c r="X68" s="69"/>
      <c r="Y68" s="69"/>
      <c r="Z68" s="69"/>
      <c r="AA68" s="69"/>
      <c r="AB68" s="69"/>
      <c r="AC68" s="69"/>
      <c r="AD68" s="69"/>
      <c r="AE68" s="69"/>
      <c r="AF68" s="69"/>
      <c r="AG68" s="69"/>
      <c r="AH68" s="69"/>
      <c r="AI68" s="69"/>
      <c r="AL68" s="114" t="str">
        <f t="shared" si="9"/>
        <v>DataLog[2] = 0x0A6C2800;</v>
      </c>
    </row>
    <row r="69" spans="1:38" ht="15.6">
      <c r="A69" s="110" t="str">
        <f t="shared" si="10"/>
        <v>0A6C2800</v>
      </c>
      <c r="B69" s="100">
        <f t="shared" si="15"/>
        <v>41388.356249999997</v>
      </c>
      <c r="C69" s="69">
        <f t="shared" si="5"/>
        <v>0</v>
      </c>
      <c r="D69" s="69">
        <f t="shared" si="6"/>
        <v>10</v>
      </c>
      <c r="E69" s="69">
        <f t="shared" si="7"/>
        <v>10</v>
      </c>
      <c r="F69" s="69">
        <f t="shared" si="8"/>
        <v>24</v>
      </c>
      <c r="G69" s="91">
        <f t="shared" si="16"/>
        <v>38</v>
      </c>
      <c r="H69" s="115" t="s">
        <v>93</v>
      </c>
      <c r="I69" s="2">
        <v>4</v>
      </c>
      <c r="J69" s="116">
        <f t="shared" si="17"/>
        <v>2.48015873015873E-3</v>
      </c>
      <c r="K69" s="106" t="str">
        <f t="shared" si="11"/>
        <v>0A</v>
      </c>
      <c r="L69" s="106" t="str">
        <f t="shared" si="12"/>
        <v>6C</v>
      </c>
      <c r="M69" s="2" t="str">
        <f t="shared" si="13"/>
        <v>28</v>
      </c>
      <c r="N69" s="106" t="str">
        <f t="shared" si="14"/>
        <v>00</v>
      </c>
      <c r="O69" s="2"/>
      <c r="P69" s="3"/>
      <c r="Q69" s="3"/>
      <c r="R69" s="3"/>
      <c r="S69" s="91"/>
      <c r="T69" s="69"/>
      <c r="U69" s="117"/>
      <c r="V69" s="69"/>
      <c r="W69" s="69"/>
      <c r="X69" s="69"/>
      <c r="Y69" s="69"/>
      <c r="Z69" s="69"/>
      <c r="AA69" s="69"/>
      <c r="AB69" s="69"/>
      <c r="AC69" s="69"/>
      <c r="AD69" s="69"/>
      <c r="AE69" s="69"/>
      <c r="AF69" s="69"/>
      <c r="AG69" s="69"/>
      <c r="AH69" s="69"/>
      <c r="AI69" s="69"/>
      <c r="AL69" s="114" t="str">
        <f t="shared" si="9"/>
        <v>DataLog[3] = 0x0A6C2800;</v>
      </c>
    </row>
    <row r="70" spans="1:38">
      <c r="A70" s="110" t="str">
        <f t="shared" si="10"/>
        <v>0A6C2800</v>
      </c>
      <c r="B70" s="111">
        <f t="shared" si="15"/>
        <v>41388.35555555555</v>
      </c>
      <c r="C70" s="82">
        <f t="shared" si="5"/>
        <v>0</v>
      </c>
      <c r="D70" s="82">
        <f t="shared" si="6"/>
        <v>10</v>
      </c>
      <c r="E70" s="82">
        <f t="shared" si="7"/>
        <v>10</v>
      </c>
      <c r="F70" s="399">
        <f t="shared" si="8"/>
        <v>24</v>
      </c>
      <c r="G70" s="112">
        <f t="shared" si="16"/>
        <v>42</v>
      </c>
      <c r="H70" s="113" t="s">
        <v>94</v>
      </c>
      <c r="I70" s="2">
        <v>5</v>
      </c>
      <c r="J70" s="116">
        <f t="shared" si="17"/>
        <v>2.3809523809523807E-3</v>
      </c>
      <c r="K70" s="106" t="str">
        <f t="shared" si="11"/>
        <v>0A</v>
      </c>
      <c r="L70" s="106" t="str">
        <f t="shared" si="12"/>
        <v>6C</v>
      </c>
      <c r="M70" s="2" t="str">
        <f t="shared" si="13"/>
        <v>28</v>
      </c>
      <c r="N70" s="106" t="str">
        <f t="shared" si="14"/>
        <v>00</v>
      </c>
      <c r="O70" s="2"/>
      <c r="P70" s="3"/>
      <c r="Q70" s="3"/>
      <c r="R70" s="3"/>
      <c r="S70" s="91"/>
      <c r="T70" s="69"/>
      <c r="U70"/>
      <c r="V70" s="69"/>
      <c r="W70" s="69"/>
      <c r="X70" s="69"/>
      <c r="Y70" s="69"/>
      <c r="Z70"/>
      <c r="AA70"/>
      <c r="AF70" s="69"/>
      <c r="AG70" s="69"/>
      <c r="AH70" s="69"/>
      <c r="AI70" s="69"/>
      <c r="AL70" s="114" t="str">
        <f t="shared" si="9"/>
        <v>DataLog[4] = 0x0A6C2800;</v>
      </c>
    </row>
    <row r="71" spans="1:38" ht="15.6">
      <c r="A71" s="110" t="str">
        <f t="shared" si="10"/>
        <v>0A6C2800</v>
      </c>
      <c r="B71" s="100">
        <f t="shared" si="15"/>
        <v>41388.354861111111</v>
      </c>
      <c r="C71" s="69">
        <f t="shared" si="5"/>
        <v>0</v>
      </c>
      <c r="D71" s="69">
        <f t="shared" si="6"/>
        <v>10</v>
      </c>
      <c r="E71" s="69">
        <f t="shared" si="7"/>
        <v>10</v>
      </c>
      <c r="F71" s="69">
        <f t="shared" si="8"/>
        <v>24</v>
      </c>
      <c r="G71" s="91">
        <f t="shared" si="16"/>
        <v>46</v>
      </c>
      <c r="H71" s="115" t="s">
        <v>95</v>
      </c>
      <c r="I71" s="2">
        <v>6</v>
      </c>
      <c r="J71" s="116">
        <f t="shared" si="17"/>
        <v>2.2817460317460314E-3</v>
      </c>
      <c r="K71" s="106" t="str">
        <f t="shared" si="11"/>
        <v>0A</v>
      </c>
      <c r="L71" s="106" t="str">
        <f t="shared" si="12"/>
        <v>6C</v>
      </c>
      <c r="M71" s="2" t="str">
        <f t="shared" si="13"/>
        <v>28</v>
      </c>
      <c r="N71" s="106" t="str">
        <f t="shared" si="14"/>
        <v>00</v>
      </c>
      <c r="O71" s="2"/>
      <c r="P71" s="3"/>
      <c r="Q71" s="3"/>
      <c r="R71" s="3"/>
      <c r="S71" s="91"/>
      <c r="T71" s="69"/>
      <c r="U71" s="117"/>
      <c r="V71" s="69"/>
      <c r="W71" s="69"/>
      <c r="X71" s="69"/>
      <c r="Y71" s="69"/>
      <c r="Z71" s="69"/>
      <c r="AA71" s="69"/>
      <c r="AB71" s="69"/>
      <c r="AC71" s="69"/>
      <c r="AD71" s="69"/>
      <c r="AE71" s="69"/>
      <c r="AF71" s="69"/>
      <c r="AG71" s="69"/>
      <c r="AH71" s="69"/>
      <c r="AI71" s="69"/>
      <c r="AL71" s="114" t="str">
        <f t="shared" si="9"/>
        <v>DataLog[5] = 0x0A6C2800;</v>
      </c>
    </row>
    <row r="72" spans="1:38">
      <c r="A72" s="110" t="str">
        <f t="shared" si="10"/>
        <v>0A6C2800</v>
      </c>
      <c r="B72" s="111">
        <f t="shared" si="15"/>
        <v>41388.354166666664</v>
      </c>
      <c r="C72" s="82">
        <f t="shared" si="5"/>
        <v>0</v>
      </c>
      <c r="D72" s="82">
        <f t="shared" si="6"/>
        <v>10</v>
      </c>
      <c r="E72" s="82">
        <f t="shared" si="7"/>
        <v>10</v>
      </c>
      <c r="F72" s="399">
        <f t="shared" si="8"/>
        <v>24</v>
      </c>
      <c r="G72" s="112">
        <f t="shared" si="16"/>
        <v>50</v>
      </c>
      <c r="H72" s="113" t="s">
        <v>96</v>
      </c>
      <c r="I72" s="2">
        <v>7</v>
      </c>
      <c r="J72" s="116">
        <f t="shared" si="17"/>
        <v>2.1825396825396822E-3</v>
      </c>
      <c r="K72" s="106" t="str">
        <f t="shared" si="11"/>
        <v>0A</v>
      </c>
      <c r="L72" s="106" t="str">
        <f t="shared" si="12"/>
        <v>6C</v>
      </c>
      <c r="M72" s="2" t="str">
        <f t="shared" si="13"/>
        <v>28</v>
      </c>
      <c r="N72" s="106" t="str">
        <f t="shared" si="14"/>
        <v>00</v>
      </c>
      <c r="O72" s="2"/>
      <c r="P72" s="3"/>
      <c r="Q72" s="3"/>
      <c r="R72" s="3"/>
      <c r="S72" s="3"/>
      <c r="T72"/>
      <c r="U72"/>
      <c r="V72"/>
      <c r="W72"/>
      <c r="X72"/>
      <c r="Y72"/>
      <c r="Z72"/>
      <c r="AA72"/>
      <c r="AL72" s="114" t="str">
        <f t="shared" si="9"/>
        <v>DataLog[6] = 0x0A6C2800;</v>
      </c>
    </row>
    <row r="73" spans="1:38">
      <c r="A73" s="110" t="str">
        <f t="shared" si="10"/>
        <v>0A6C2800</v>
      </c>
      <c r="B73" s="100">
        <f t="shared" si="15"/>
        <v>41388.353472222218</v>
      </c>
      <c r="C73" s="69">
        <f t="shared" si="5"/>
        <v>0</v>
      </c>
      <c r="D73" s="69">
        <f t="shared" si="6"/>
        <v>10</v>
      </c>
      <c r="E73" s="69">
        <f t="shared" si="7"/>
        <v>10</v>
      </c>
      <c r="F73" s="69">
        <f t="shared" si="8"/>
        <v>24</v>
      </c>
      <c r="G73" s="91">
        <f t="shared" si="16"/>
        <v>54</v>
      </c>
      <c r="H73" s="115" t="s">
        <v>97</v>
      </c>
      <c r="I73" s="2">
        <v>8</v>
      </c>
      <c r="J73" s="116">
        <f t="shared" si="17"/>
        <v>2.0833333333333329E-3</v>
      </c>
      <c r="K73" s="106" t="str">
        <f t="shared" si="11"/>
        <v>0A</v>
      </c>
      <c r="L73" s="106" t="str">
        <f t="shared" si="12"/>
        <v>6C</v>
      </c>
      <c r="M73" s="2" t="str">
        <f t="shared" si="13"/>
        <v>28</v>
      </c>
      <c r="N73" s="106" t="str">
        <f t="shared" si="14"/>
        <v>00</v>
      </c>
      <c r="O73" s="2"/>
      <c r="P73" s="3"/>
      <c r="Q73" s="3"/>
      <c r="R73" s="3"/>
      <c r="S73" s="3"/>
      <c r="T73"/>
      <c r="U73"/>
      <c r="V73"/>
      <c r="W73"/>
      <c r="X73"/>
      <c r="Y73"/>
      <c r="Z73"/>
      <c r="AA73"/>
      <c r="AL73" s="114" t="str">
        <f t="shared" si="9"/>
        <v>DataLog[7] = 0x0A6C2800;</v>
      </c>
    </row>
    <row r="74" spans="1:38">
      <c r="A74" s="110" t="str">
        <f t="shared" si="10"/>
        <v>0A6C2800</v>
      </c>
      <c r="B74" s="111">
        <f t="shared" si="15"/>
        <v>41388.352777777771</v>
      </c>
      <c r="C74" s="82">
        <f t="shared" si="5"/>
        <v>0</v>
      </c>
      <c r="D74" s="82">
        <f t="shared" si="6"/>
        <v>10</v>
      </c>
      <c r="E74" s="82">
        <f t="shared" si="7"/>
        <v>10</v>
      </c>
      <c r="F74" s="399">
        <f t="shared" si="8"/>
        <v>24</v>
      </c>
      <c r="G74" s="112">
        <f t="shared" si="16"/>
        <v>58</v>
      </c>
      <c r="H74" s="113" t="s">
        <v>98</v>
      </c>
      <c r="I74" s="2">
        <v>9</v>
      </c>
      <c r="J74" s="116">
        <f t="shared" si="17"/>
        <v>1.9841269841269836E-3</v>
      </c>
      <c r="K74" s="106" t="str">
        <f t="shared" si="11"/>
        <v>0A</v>
      </c>
      <c r="L74" s="106" t="str">
        <f t="shared" si="12"/>
        <v>6C</v>
      </c>
      <c r="M74" s="2" t="str">
        <f t="shared" si="13"/>
        <v>28</v>
      </c>
      <c r="N74" s="106" t="str">
        <f t="shared" si="14"/>
        <v>00</v>
      </c>
      <c r="O74" s="2"/>
      <c r="P74" s="3"/>
      <c r="Q74" s="3"/>
      <c r="R74" s="3"/>
      <c r="S74" s="3"/>
      <c r="T74"/>
      <c r="U74"/>
      <c r="V74"/>
      <c r="W74"/>
      <c r="X74"/>
      <c r="Y74"/>
      <c r="Z74"/>
      <c r="AA74"/>
      <c r="AL74" s="114" t="str">
        <f t="shared" si="9"/>
        <v>DataLog[8] = 0x0A6C2800;</v>
      </c>
    </row>
    <row r="75" spans="1:38">
      <c r="A75" s="110" t="str">
        <f t="shared" si="10"/>
        <v>0A6C2800</v>
      </c>
      <c r="B75" s="100">
        <f t="shared" si="15"/>
        <v>41388.352083333331</v>
      </c>
      <c r="C75" s="69">
        <f t="shared" si="5"/>
        <v>0</v>
      </c>
      <c r="D75" s="69">
        <f t="shared" si="6"/>
        <v>10</v>
      </c>
      <c r="E75" s="69">
        <f t="shared" si="7"/>
        <v>10</v>
      </c>
      <c r="F75" s="69">
        <f t="shared" si="8"/>
        <v>24</v>
      </c>
      <c r="G75" s="91">
        <f t="shared" si="16"/>
        <v>62</v>
      </c>
      <c r="H75" s="115" t="s">
        <v>99</v>
      </c>
      <c r="I75" s="2">
        <v>10</v>
      </c>
      <c r="J75" s="116">
        <f t="shared" si="17"/>
        <v>1.8849206349206343E-3</v>
      </c>
      <c r="K75" s="106" t="str">
        <f t="shared" si="11"/>
        <v>0A</v>
      </c>
      <c r="L75" s="106" t="str">
        <f t="shared" si="12"/>
        <v>6C</v>
      </c>
      <c r="M75" s="2" t="str">
        <f t="shared" si="13"/>
        <v>28</v>
      </c>
      <c r="N75" s="106" t="str">
        <f t="shared" si="14"/>
        <v>00</v>
      </c>
      <c r="O75" s="2"/>
      <c r="P75" s="3"/>
      <c r="Q75" s="3"/>
      <c r="R75" s="3"/>
      <c r="S75" s="3"/>
      <c r="T75"/>
      <c r="U75"/>
      <c r="V75"/>
      <c r="W75"/>
      <c r="X75"/>
      <c r="Y75"/>
      <c r="Z75"/>
      <c r="AA75"/>
      <c r="AL75" s="114" t="str">
        <f t="shared" si="9"/>
        <v>DataLog[9] = 0x0A6C2800;</v>
      </c>
    </row>
    <row r="76" spans="1:38">
      <c r="A76" s="110" t="str">
        <f t="shared" si="10"/>
        <v>0A6C2800</v>
      </c>
      <c r="B76" s="111">
        <f t="shared" si="15"/>
        <v>41388.351388888885</v>
      </c>
      <c r="C76" s="82">
        <f t="shared" si="5"/>
        <v>0</v>
      </c>
      <c r="D76" s="82">
        <f t="shared" si="6"/>
        <v>10</v>
      </c>
      <c r="E76" s="82">
        <f t="shared" si="7"/>
        <v>10</v>
      </c>
      <c r="F76" s="399">
        <f t="shared" si="8"/>
        <v>24</v>
      </c>
      <c r="G76" s="112">
        <f t="shared" si="16"/>
        <v>66</v>
      </c>
      <c r="H76" s="113" t="s">
        <v>100</v>
      </c>
      <c r="I76" s="2">
        <v>11</v>
      </c>
      <c r="J76" s="116">
        <f t="shared" si="17"/>
        <v>1.785714285714285E-3</v>
      </c>
      <c r="K76" s="106" t="str">
        <f t="shared" si="11"/>
        <v>0A</v>
      </c>
      <c r="L76" s="106" t="str">
        <f t="shared" si="12"/>
        <v>6C</v>
      </c>
      <c r="M76" s="2" t="str">
        <f t="shared" si="13"/>
        <v>28</v>
      </c>
      <c r="N76" s="106" t="str">
        <f t="shared" si="14"/>
        <v>00</v>
      </c>
      <c r="O76" s="2"/>
      <c r="P76" s="3"/>
      <c r="Q76" s="3"/>
      <c r="R76" s="3"/>
      <c r="S76" s="3"/>
      <c r="T76"/>
      <c r="U76"/>
      <c r="V76"/>
      <c r="W76"/>
      <c r="X76"/>
      <c r="Y76"/>
      <c r="Z76"/>
      <c r="AA76"/>
      <c r="AL76" s="114" t="str">
        <f t="shared" si="9"/>
        <v>DataLog[10] = 0x0A6C2800;</v>
      </c>
    </row>
    <row r="77" spans="1:38">
      <c r="A77" s="110" t="str">
        <f t="shared" si="10"/>
        <v>0A6C2800</v>
      </c>
      <c r="B77" s="100">
        <f t="shared" si="15"/>
        <v>41388.350694444438</v>
      </c>
      <c r="C77" s="69">
        <f t="shared" si="5"/>
        <v>0</v>
      </c>
      <c r="D77" s="69">
        <f t="shared" si="6"/>
        <v>10</v>
      </c>
      <c r="E77" s="69">
        <f t="shared" si="7"/>
        <v>10</v>
      </c>
      <c r="F77" s="69">
        <f t="shared" si="8"/>
        <v>24</v>
      </c>
      <c r="G77" s="91">
        <f t="shared" si="16"/>
        <v>70</v>
      </c>
      <c r="H77" s="115" t="s">
        <v>101</v>
      </c>
      <c r="I77" s="2">
        <v>12</v>
      </c>
      <c r="J77" s="116">
        <f t="shared" si="17"/>
        <v>1.6865079365079357E-3</v>
      </c>
      <c r="K77" s="106" t="str">
        <f t="shared" si="11"/>
        <v>0A</v>
      </c>
      <c r="L77" s="106" t="str">
        <f t="shared" si="12"/>
        <v>6C</v>
      </c>
      <c r="M77" s="2" t="str">
        <f t="shared" si="13"/>
        <v>28</v>
      </c>
      <c r="N77" s="106" t="str">
        <f t="shared" si="14"/>
        <v>00</v>
      </c>
      <c r="O77" s="2"/>
      <c r="P77" s="3"/>
      <c r="Q77" s="3"/>
      <c r="R77" s="3"/>
      <c r="S77" s="3"/>
      <c r="T77"/>
      <c r="U77"/>
      <c r="V77"/>
      <c r="W77"/>
      <c r="X77"/>
      <c r="Y77"/>
      <c r="Z77"/>
      <c r="AA77"/>
      <c r="AL77" s="114" t="str">
        <f t="shared" si="9"/>
        <v>DataLog[11] = 0x0A6C2800;</v>
      </c>
    </row>
    <row r="78" spans="1:38">
      <c r="A78" s="110" t="str">
        <f t="shared" si="10"/>
        <v>0A6C2800</v>
      </c>
      <c r="B78" s="111">
        <f t="shared" si="15"/>
        <v>41388.35</v>
      </c>
      <c r="C78" s="82">
        <f t="shared" si="5"/>
        <v>0</v>
      </c>
      <c r="D78" s="82">
        <f t="shared" si="6"/>
        <v>10</v>
      </c>
      <c r="E78" s="82">
        <f t="shared" si="7"/>
        <v>10</v>
      </c>
      <c r="F78" s="399">
        <f t="shared" si="8"/>
        <v>24</v>
      </c>
      <c r="G78" s="112">
        <f t="shared" si="16"/>
        <v>74</v>
      </c>
      <c r="H78" s="113" t="s">
        <v>102</v>
      </c>
      <c r="I78" s="2">
        <v>13</v>
      </c>
      <c r="J78" s="116">
        <f t="shared" si="17"/>
        <v>1.5873015873015864E-3</v>
      </c>
      <c r="K78" s="106" t="str">
        <f t="shared" si="11"/>
        <v>0A</v>
      </c>
      <c r="L78" s="106" t="str">
        <f t="shared" si="12"/>
        <v>6C</v>
      </c>
      <c r="M78" s="2" t="str">
        <f t="shared" si="13"/>
        <v>28</v>
      </c>
      <c r="N78" s="106" t="str">
        <f t="shared" si="14"/>
        <v>00</v>
      </c>
      <c r="O78" s="2"/>
      <c r="P78" s="3"/>
      <c r="Q78" s="3"/>
      <c r="R78" s="3"/>
      <c r="S78" s="3"/>
      <c r="T78"/>
      <c r="U78"/>
      <c r="V78"/>
      <c r="W78"/>
      <c r="X78"/>
      <c r="Y78"/>
      <c r="Z78"/>
      <c r="AA78"/>
      <c r="AL78" s="114" t="str">
        <f t="shared" si="9"/>
        <v>DataLog[12] = 0x0A6C2800;</v>
      </c>
    </row>
    <row r="79" spans="1:38">
      <c r="A79" s="110" t="str">
        <f t="shared" si="10"/>
        <v>0A6C2800</v>
      </c>
      <c r="B79" s="100">
        <f t="shared" si="15"/>
        <v>41388.349305555552</v>
      </c>
      <c r="C79" s="69">
        <f t="shared" si="5"/>
        <v>0</v>
      </c>
      <c r="D79" s="69">
        <f t="shared" si="6"/>
        <v>10</v>
      </c>
      <c r="E79" s="69">
        <f t="shared" si="7"/>
        <v>10</v>
      </c>
      <c r="F79" s="69">
        <f t="shared" si="8"/>
        <v>24</v>
      </c>
      <c r="G79" s="91">
        <f t="shared" si="16"/>
        <v>78</v>
      </c>
      <c r="H79" s="115" t="s">
        <v>103</v>
      </c>
      <c r="I79" s="2">
        <v>14</v>
      </c>
      <c r="J79" s="116">
        <f t="shared" si="17"/>
        <v>1.4880952380952371E-3</v>
      </c>
      <c r="K79" s="106" t="str">
        <f t="shared" si="11"/>
        <v>0A</v>
      </c>
      <c r="L79" s="106" t="str">
        <f t="shared" si="12"/>
        <v>6C</v>
      </c>
      <c r="M79" s="2" t="str">
        <f t="shared" si="13"/>
        <v>28</v>
      </c>
      <c r="N79" s="106" t="str">
        <f t="shared" si="14"/>
        <v>00</v>
      </c>
      <c r="O79" s="2"/>
      <c r="P79" s="3"/>
      <c r="Q79" s="3"/>
      <c r="R79" s="3"/>
      <c r="S79" s="3"/>
      <c r="T79"/>
      <c r="U79"/>
      <c r="V79"/>
      <c r="W79"/>
      <c r="X79"/>
      <c r="Y79"/>
      <c r="Z79"/>
      <c r="AA79"/>
      <c r="AL79" s="114" t="str">
        <f t="shared" si="9"/>
        <v>DataLog[13] = 0x0A6C2800;</v>
      </c>
    </row>
    <row r="80" spans="1:38">
      <c r="A80" s="110" t="str">
        <f t="shared" si="10"/>
        <v>0A6C2800</v>
      </c>
      <c r="B80" s="111">
        <f t="shared" si="15"/>
        <v>41388.348611111105</v>
      </c>
      <c r="C80" s="82">
        <f t="shared" si="5"/>
        <v>0</v>
      </c>
      <c r="D80" s="82">
        <f t="shared" si="6"/>
        <v>10</v>
      </c>
      <c r="E80" s="82">
        <f t="shared" si="7"/>
        <v>10</v>
      </c>
      <c r="F80" s="399">
        <f t="shared" si="8"/>
        <v>24</v>
      </c>
      <c r="G80" s="112">
        <f t="shared" si="16"/>
        <v>82</v>
      </c>
      <c r="H80" s="113" t="s">
        <v>104</v>
      </c>
      <c r="I80" s="2">
        <v>15</v>
      </c>
      <c r="J80" s="116">
        <f t="shared" si="17"/>
        <v>1.3888888888888879E-3</v>
      </c>
      <c r="K80" s="106" t="str">
        <f t="shared" si="11"/>
        <v>0A</v>
      </c>
      <c r="L80" s="106" t="str">
        <f t="shared" si="12"/>
        <v>6C</v>
      </c>
      <c r="M80" s="2" t="str">
        <f t="shared" si="13"/>
        <v>28</v>
      </c>
      <c r="N80" s="106" t="str">
        <f t="shared" si="14"/>
        <v>00</v>
      </c>
      <c r="O80" s="2"/>
      <c r="P80" s="3"/>
      <c r="Q80" s="3"/>
      <c r="R80" s="3"/>
      <c r="S80" s="3"/>
      <c r="T80"/>
      <c r="U80"/>
      <c r="V80"/>
      <c r="W80"/>
      <c r="X80"/>
      <c r="Y80"/>
      <c r="Z80"/>
      <c r="AA80"/>
      <c r="AL80" s="114" t="str">
        <f t="shared" si="9"/>
        <v>DataLog[14] = 0x0A6C2800;</v>
      </c>
    </row>
    <row r="81" spans="1:38">
      <c r="A81" s="110" t="str">
        <f t="shared" si="10"/>
        <v>0A6C2800</v>
      </c>
      <c r="B81" s="100">
        <f t="shared" si="15"/>
        <v>41388.347916666666</v>
      </c>
      <c r="C81" s="69">
        <f t="shared" si="5"/>
        <v>0</v>
      </c>
      <c r="D81" s="69">
        <f t="shared" si="6"/>
        <v>10</v>
      </c>
      <c r="E81" s="69">
        <f t="shared" si="7"/>
        <v>10</v>
      </c>
      <c r="F81" s="69">
        <f t="shared" si="8"/>
        <v>24</v>
      </c>
      <c r="G81" s="91">
        <f t="shared" si="16"/>
        <v>86</v>
      </c>
      <c r="H81" s="115" t="s">
        <v>105</v>
      </c>
      <c r="I81" s="2">
        <v>16</v>
      </c>
      <c r="J81" s="116">
        <f t="shared" si="17"/>
        <v>1.2896825396825386E-3</v>
      </c>
      <c r="K81" s="106" t="str">
        <f t="shared" si="11"/>
        <v>0A</v>
      </c>
      <c r="L81" s="106" t="str">
        <f t="shared" si="12"/>
        <v>6C</v>
      </c>
      <c r="M81" s="2" t="str">
        <f t="shared" si="13"/>
        <v>28</v>
      </c>
      <c r="N81" s="106" t="str">
        <f t="shared" si="14"/>
        <v>00</v>
      </c>
      <c r="O81" s="2"/>
      <c r="P81" s="3"/>
      <c r="Q81" s="3"/>
      <c r="R81" s="3"/>
      <c r="S81" s="3"/>
      <c r="T81"/>
      <c r="U81"/>
      <c r="V81"/>
      <c r="W81"/>
      <c r="X81"/>
      <c r="Y81"/>
      <c r="Z81"/>
      <c r="AA81"/>
      <c r="AL81" s="114" t="str">
        <f t="shared" si="9"/>
        <v>DataLog[15] = 0x0A6C2800;</v>
      </c>
    </row>
    <row r="82" spans="1:38">
      <c r="A82" s="110" t="str">
        <f t="shared" si="10"/>
        <v>0A6A2800</v>
      </c>
      <c r="B82" s="111">
        <f t="shared" si="15"/>
        <v>41388.347222222219</v>
      </c>
      <c r="C82" s="82">
        <f t="shared" si="5"/>
        <v>0</v>
      </c>
      <c r="D82" s="82">
        <f t="shared" si="6"/>
        <v>10</v>
      </c>
      <c r="E82" s="82">
        <f t="shared" si="7"/>
        <v>10</v>
      </c>
      <c r="F82" s="399">
        <f t="shared" si="8"/>
        <v>23</v>
      </c>
      <c r="G82" s="112">
        <f t="shared" si="16"/>
        <v>90</v>
      </c>
      <c r="H82" s="113" t="s">
        <v>106</v>
      </c>
      <c r="I82" s="2">
        <v>17</v>
      </c>
      <c r="J82" s="116">
        <f t="shared" si="17"/>
        <v>1.1904761904761893E-3</v>
      </c>
      <c r="K82" s="106" t="str">
        <f t="shared" si="11"/>
        <v>0A</v>
      </c>
      <c r="L82" s="106" t="str">
        <f t="shared" si="12"/>
        <v>6A</v>
      </c>
      <c r="M82" s="2" t="str">
        <f t="shared" si="13"/>
        <v>28</v>
      </c>
      <c r="N82" s="106" t="str">
        <f t="shared" si="14"/>
        <v>00</v>
      </c>
      <c r="O82" s="2"/>
      <c r="P82" s="3"/>
      <c r="Q82" s="3"/>
      <c r="R82" s="3"/>
      <c r="S82" s="3"/>
      <c r="T82"/>
      <c r="U82"/>
      <c r="V82"/>
      <c r="W82"/>
      <c r="X82"/>
      <c r="Y82"/>
      <c r="Z82"/>
      <c r="AA82"/>
      <c r="AL82" s="114" t="str">
        <f t="shared" si="9"/>
        <v>DataLog[16] = 0x0A6A2800;</v>
      </c>
    </row>
    <row r="83" spans="1:38">
      <c r="A83" s="110" t="str">
        <f t="shared" si="10"/>
        <v>0A6A2800</v>
      </c>
      <c r="B83" s="100">
        <f t="shared" si="15"/>
        <v>41388.346527777772</v>
      </c>
      <c r="C83" s="69">
        <f t="shared" si="5"/>
        <v>0</v>
      </c>
      <c r="D83" s="69">
        <f t="shared" si="6"/>
        <v>10</v>
      </c>
      <c r="E83" s="69">
        <f t="shared" si="7"/>
        <v>10</v>
      </c>
      <c r="F83" s="69">
        <f t="shared" si="8"/>
        <v>23</v>
      </c>
      <c r="G83" s="91">
        <f t="shared" si="16"/>
        <v>94</v>
      </c>
      <c r="H83" s="115" t="s">
        <v>107</v>
      </c>
      <c r="I83" s="2">
        <v>18</v>
      </c>
      <c r="J83" s="116">
        <f t="shared" si="17"/>
        <v>1.09126984126984E-3</v>
      </c>
      <c r="K83" s="106" t="str">
        <f t="shared" si="11"/>
        <v>0A</v>
      </c>
      <c r="L83" s="106" t="str">
        <f t="shared" si="12"/>
        <v>6A</v>
      </c>
      <c r="M83" s="2" t="str">
        <f t="shared" si="13"/>
        <v>28</v>
      </c>
      <c r="N83" s="106" t="str">
        <f t="shared" si="14"/>
        <v>00</v>
      </c>
      <c r="O83" s="2"/>
      <c r="P83" s="3"/>
      <c r="Q83" s="3"/>
      <c r="R83" s="3"/>
      <c r="S83" s="3"/>
      <c r="T83"/>
      <c r="U83"/>
      <c r="V83"/>
      <c r="W83"/>
      <c r="X83"/>
      <c r="Y83"/>
      <c r="Z83"/>
      <c r="AA83"/>
      <c r="AL83" s="114" t="str">
        <f t="shared" si="9"/>
        <v>DataLog[17] = 0x0A6A2800;</v>
      </c>
    </row>
    <row r="84" spans="1:38">
      <c r="A84" s="110" t="str">
        <f t="shared" si="10"/>
        <v>0A6A2800</v>
      </c>
      <c r="B84" s="111">
        <f t="shared" si="15"/>
        <v>41388.345833333333</v>
      </c>
      <c r="C84" s="82">
        <f t="shared" si="5"/>
        <v>0</v>
      </c>
      <c r="D84" s="82">
        <f t="shared" si="6"/>
        <v>10</v>
      </c>
      <c r="E84" s="82">
        <f t="shared" si="7"/>
        <v>10</v>
      </c>
      <c r="F84" s="399">
        <f t="shared" si="8"/>
        <v>23</v>
      </c>
      <c r="G84" s="112">
        <f t="shared" si="16"/>
        <v>98</v>
      </c>
      <c r="H84" s="113" t="s">
        <v>108</v>
      </c>
      <c r="I84" s="2">
        <v>19</v>
      </c>
      <c r="J84" s="116">
        <f t="shared" si="17"/>
        <v>9.9206349206349071E-4</v>
      </c>
      <c r="K84" s="106" t="str">
        <f t="shared" si="11"/>
        <v>0A</v>
      </c>
      <c r="L84" s="106" t="str">
        <f t="shared" si="12"/>
        <v>6A</v>
      </c>
      <c r="M84" s="2" t="str">
        <f t="shared" si="13"/>
        <v>28</v>
      </c>
      <c r="N84" s="106" t="str">
        <f t="shared" si="14"/>
        <v>00</v>
      </c>
      <c r="O84" s="2"/>
      <c r="P84" s="3"/>
      <c r="Q84" s="3"/>
      <c r="R84" s="3"/>
      <c r="S84" s="3"/>
      <c r="T84"/>
      <c r="U84"/>
      <c r="V84"/>
      <c r="W84"/>
      <c r="X84"/>
      <c r="Y84"/>
      <c r="Z84"/>
      <c r="AA84"/>
      <c r="AL84" s="114" t="str">
        <f t="shared" si="9"/>
        <v>DataLog[18] = 0x0A6A2800;</v>
      </c>
    </row>
    <row r="85" spans="1:38">
      <c r="A85" s="110" t="str">
        <f t="shared" si="10"/>
        <v>0A6A2800</v>
      </c>
      <c r="B85" s="100">
        <f t="shared" si="15"/>
        <v>41388.345138888886</v>
      </c>
      <c r="C85" s="69">
        <f t="shared" si="5"/>
        <v>0</v>
      </c>
      <c r="D85" s="69">
        <f t="shared" si="6"/>
        <v>10</v>
      </c>
      <c r="E85" s="69">
        <f t="shared" si="7"/>
        <v>10</v>
      </c>
      <c r="F85" s="69">
        <f t="shared" si="8"/>
        <v>23</v>
      </c>
      <c r="G85" s="91">
        <f t="shared" si="16"/>
        <v>102</v>
      </c>
      <c r="H85" s="115" t="s">
        <v>109</v>
      </c>
      <c r="I85" s="2">
        <v>20</v>
      </c>
      <c r="J85" s="116">
        <f t="shared" si="17"/>
        <v>8.9285714285714153E-4</v>
      </c>
      <c r="K85" s="106" t="str">
        <f t="shared" si="11"/>
        <v>0A</v>
      </c>
      <c r="L85" s="106" t="str">
        <f t="shared" si="12"/>
        <v>6A</v>
      </c>
      <c r="M85" s="2" t="str">
        <f t="shared" si="13"/>
        <v>28</v>
      </c>
      <c r="N85" s="106" t="str">
        <f t="shared" si="14"/>
        <v>00</v>
      </c>
      <c r="O85" s="2"/>
      <c r="P85" s="3"/>
      <c r="Q85" s="3"/>
      <c r="R85" s="3"/>
      <c r="S85" s="3"/>
      <c r="T85"/>
      <c r="U85"/>
      <c r="V85"/>
      <c r="W85"/>
      <c r="X85"/>
      <c r="Y85"/>
      <c r="Z85"/>
      <c r="AA85"/>
      <c r="AL85" s="114" t="str">
        <f t="shared" si="9"/>
        <v>DataLog[19] = 0x0A6A2800;</v>
      </c>
    </row>
    <row r="86" spans="1:38">
      <c r="A86" s="110" t="str">
        <f t="shared" si="10"/>
        <v>0A6A2800</v>
      </c>
      <c r="B86" s="111">
        <f t="shared" si="15"/>
        <v>41388.344444444439</v>
      </c>
      <c r="C86" s="82">
        <f t="shared" si="5"/>
        <v>0</v>
      </c>
      <c r="D86" s="82">
        <f t="shared" si="6"/>
        <v>10</v>
      </c>
      <c r="E86" s="82">
        <f t="shared" si="7"/>
        <v>10</v>
      </c>
      <c r="F86" s="399">
        <f t="shared" si="8"/>
        <v>23</v>
      </c>
      <c r="G86" s="112">
        <f t="shared" si="16"/>
        <v>106</v>
      </c>
      <c r="H86" s="113" t="s">
        <v>110</v>
      </c>
      <c r="I86" s="2">
        <v>21</v>
      </c>
      <c r="J86" s="116">
        <f t="shared" si="17"/>
        <v>7.9365079365079235E-4</v>
      </c>
      <c r="K86" s="106" t="str">
        <f t="shared" si="11"/>
        <v>0A</v>
      </c>
      <c r="L86" s="106" t="str">
        <f t="shared" si="12"/>
        <v>6A</v>
      </c>
      <c r="M86" s="2" t="str">
        <f t="shared" si="13"/>
        <v>28</v>
      </c>
      <c r="N86" s="106" t="str">
        <f t="shared" si="14"/>
        <v>00</v>
      </c>
      <c r="O86" s="2"/>
      <c r="P86" s="3"/>
      <c r="Q86" s="3"/>
      <c r="R86" s="3"/>
      <c r="S86" s="3"/>
      <c r="T86"/>
      <c r="U86"/>
      <c r="V86"/>
      <c r="W86"/>
      <c r="X86"/>
      <c r="Y86"/>
      <c r="Z86"/>
      <c r="AA86"/>
      <c r="AL86" s="114" t="str">
        <f t="shared" si="9"/>
        <v>DataLog[20] = 0x0A6A2800;</v>
      </c>
    </row>
    <row r="87" spans="1:38">
      <c r="A87" s="110" t="str">
        <f t="shared" si="10"/>
        <v>0A6A2800</v>
      </c>
      <c r="B87" s="100">
        <f t="shared" si="15"/>
        <v>41388.34375</v>
      </c>
      <c r="C87" s="69">
        <f t="shared" si="5"/>
        <v>0</v>
      </c>
      <c r="D87" s="69">
        <f t="shared" si="6"/>
        <v>10</v>
      </c>
      <c r="E87" s="69">
        <f t="shared" si="7"/>
        <v>10</v>
      </c>
      <c r="F87" s="69">
        <f t="shared" si="8"/>
        <v>23</v>
      </c>
      <c r="G87" s="91">
        <f t="shared" si="16"/>
        <v>110</v>
      </c>
      <c r="H87" s="115" t="s">
        <v>111</v>
      </c>
      <c r="I87" s="2">
        <v>22</v>
      </c>
      <c r="J87" s="116">
        <f t="shared" si="17"/>
        <v>6.9444444444444317E-4</v>
      </c>
      <c r="K87" s="106" t="str">
        <f t="shared" si="11"/>
        <v>0A</v>
      </c>
      <c r="L87" s="106" t="str">
        <f t="shared" si="12"/>
        <v>6A</v>
      </c>
      <c r="M87" s="2" t="str">
        <f t="shared" si="13"/>
        <v>28</v>
      </c>
      <c r="N87" s="106" t="str">
        <f t="shared" si="14"/>
        <v>00</v>
      </c>
      <c r="O87" s="2"/>
      <c r="P87" s="3"/>
      <c r="Q87" s="3"/>
      <c r="R87" s="3"/>
      <c r="S87" s="3"/>
      <c r="T87"/>
      <c r="U87"/>
      <c r="V87"/>
      <c r="W87"/>
      <c r="X87"/>
      <c r="Y87"/>
      <c r="Z87"/>
      <c r="AA87"/>
      <c r="AL87" s="114" t="str">
        <f t="shared" si="9"/>
        <v>DataLog[21] = 0x0A6A2800;</v>
      </c>
    </row>
    <row r="88" spans="1:38">
      <c r="A88" s="110" t="str">
        <f t="shared" si="10"/>
        <v>0A6A2800</v>
      </c>
      <c r="B88" s="111">
        <f t="shared" si="15"/>
        <v>41388.343055555553</v>
      </c>
      <c r="C88" s="82">
        <f t="shared" si="5"/>
        <v>0</v>
      </c>
      <c r="D88" s="82">
        <f t="shared" si="6"/>
        <v>10</v>
      </c>
      <c r="E88" s="82">
        <f t="shared" si="7"/>
        <v>10</v>
      </c>
      <c r="F88" s="399">
        <f t="shared" si="8"/>
        <v>23</v>
      </c>
      <c r="G88" s="112">
        <f t="shared" si="16"/>
        <v>114</v>
      </c>
      <c r="H88" s="113" t="s">
        <v>112</v>
      </c>
      <c r="I88" s="2">
        <v>23</v>
      </c>
      <c r="J88" s="116">
        <f t="shared" si="17"/>
        <v>5.9523809523809399E-4</v>
      </c>
      <c r="K88" s="106" t="str">
        <f t="shared" si="11"/>
        <v>0A</v>
      </c>
      <c r="L88" s="106" t="str">
        <f t="shared" si="12"/>
        <v>6A</v>
      </c>
      <c r="M88" s="2" t="str">
        <f t="shared" si="13"/>
        <v>28</v>
      </c>
      <c r="N88" s="106" t="str">
        <f t="shared" si="14"/>
        <v>00</v>
      </c>
      <c r="O88" s="2"/>
      <c r="P88" s="3"/>
      <c r="Q88" s="3"/>
      <c r="R88" s="3"/>
      <c r="S88" s="3"/>
      <c r="T88"/>
      <c r="U88"/>
      <c r="V88"/>
      <c r="W88"/>
      <c r="X88"/>
      <c r="Y88"/>
      <c r="Z88"/>
      <c r="AA88"/>
      <c r="AL88" s="114" t="str">
        <f t="shared" si="9"/>
        <v>DataLog[22] = 0x0A6A2800;</v>
      </c>
    </row>
    <row r="89" spans="1:38">
      <c r="A89" s="110" t="str">
        <f t="shared" si="10"/>
        <v>0A6A2800</v>
      </c>
      <c r="B89" s="100">
        <f t="shared" si="15"/>
        <v>41388.342361111107</v>
      </c>
      <c r="C89" s="69">
        <f t="shared" si="5"/>
        <v>0</v>
      </c>
      <c r="D89" s="69">
        <f t="shared" si="6"/>
        <v>10</v>
      </c>
      <c r="E89" s="69">
        <f t="shared" si="7"/>
        <v>10</v>
      </c>
      <c r="F89" s="69">
        <f t="shared" si="8"/>
        <v>23</v>
      </c>
      <c r="G89" s="91">
        <f t="shared" si="16"/>
        <v>118</v>
      </c>
      <c r="H89" s="115" t="s">
        <v>113</v>
      </c>
      <c r="I89" s="2">
        <v>24</v>
      </c>
      <c r="J89" s="116">
        <f t="shared" si="17"/>
        <v>4.9603174603174481E-4</v>
      </c>
      <c r="K89" s="106" t="str">
        <f t="shared" si="11"/>
        <v>0A</v>
      </c>
      <c r="L89" s="106" t="str">
        <f t="shared" si="12"/>
        <v>6A</v>
      </c>
      <c r="M89" s="2" t="str">
        <f t="shared" si="13"/>
        <v>28</v>
      </c>
      <c r="N89" s="106" t="str">
        <f t="shared" si="14"/>
        <v>00</v>
      </c>
      <c r="O89" s="2"/>
      <c r="P89" s="3"/>
      <c r="Q89" s="3"/>
      <c r="R89" s="3"/>
      <c r="S89" s="3"/>
      <c r="T89"/>
      <c r="U89"/>
      <c r="V89"/>
      <c r="W89"/>
      <c r="X89"/>
      <c r="Y89"/>
      <c r="Z89"/>
      <c r="AA89"/>
      <c r="AL89" s="114" t="str">
        <f t="shared" si="9"/>
        <v>DataLog[23] = 0x0A6A2800;</v>
      </c>
    </row>
    <row r="90" spans="1:38">
      <c r="A90" s="110" t="str">
        <f t="shared" si="10"/>
        <v>0A6A2800</v>
      </c>
      <c r="B90" s="111">
        <f t="shared" si="15"/>
        <v>41388.34166666666</v>
      </c>
      <c r="C90" s="82">
        <f t="shared" si="5"/>
        <v>0</v>
      </c>
      <c r="D90" s="82">
        <f t="shared" si="6"/>
        <v>10</v>
      </c>
      <c r="E90" s="82">
        <f t="shared" si="7"/>
        <v>10</v>
      </c>
      <c r="F90" s="399">
        <f t="shared" si="8"/>
        <v>23</v>
      </c>
      <c r="G90" s="112">
        <f t="shared" si="16"/>
        <v>122</v>
      </c>
      <c r="H90" s="113" t="s">
        <v>114</v>
      </c>
      <c r="I90" s="2">
        <v>25</v>
      </c>
      <c r="J90" s="116">
        <f t="shared" si="17"/>
        <v>3.9682539682539563E-4</v>
      </c>
      <c r="K90" s="106" t="str">
        <f t="shared" si="11"/>
        <v>0A</v>
      </c>
      <c r="L90" s="106" t="str">
        <f t="shared" si="12"/>
        <v>6A</v>
      </c>
      <c r="M90" s="2" t="str">
        <f t="shared" si="13"/>
        <v>28</v>
      </c>
      <c r="N90" s="106" t="str">
        <f t="shared" si="14"/>
        <v>00</v>
      </c>
      <c r="O90" s="2"/>
      <c r="P90" s="3"/>
      <c r="Q90" s="3"/>
      <c r="R90" s="3"/>
      <c r="S90" s="118"/>
      <c r="T90"/>
      <c r="U90"/>
      <c r="V90"/>
      <c r="W90"/>
      <c r="X90"/>
      <c r="Y90"/>
      <c r="Z90"/>
      <c r="AA90"/>
      <c r="AL90" s="114" t="str">
        <f t="shared" si="9"/>
        <v>DataLog[24] = 0x0A6A2800;</v>
      </c>
    </row>
    <row r="91" spans="1:38">
      <c r="A91" s="110" t="str">
        <f t="shared" si="10"/>
        <v>0A6A2800</v>
      </c>
      <c r="B91" s="100">
        <f t="shared" si="15"/>
        <v>41388.34097222222</v>
      </c>
      <c r="C91" s="69">
        <f t="shared" si="5"/>
        <v>0</v>
      </c>
      <c r="D91" s="69">
        <f t="shared" si="6"/>
        <v>10</v>
      </c>
      <c r="E91" s="69">
        <f t="shared" si="7"/>
        <v>10</v>
      </c>
      <c r="F91" s="69">
        <f t="shared" si="8"/>
        <v>23</v>
      </c>
      <c r="G91" s="91">
        <f t="shared" si="16"/>
        <v>126</v>
      </c>
      <c r="H91" s="115" t="s">
        <v>115</v>
      </c>
      <c r="I91" s="2">
        <v>26</v>
      </c>
      <c r="J91" s="116">
        <f t="shared" si="17"/>
        <v>2.9761904761904645E-4</v>
      </c>
      <c r="K91" s="106" t="str">
        <f t="shared" si="11"/>
        <v>0A</v>
      </c>
      <c r="L91" s="106" t="str">
        <f t="shared" si="12"/>
        <v>6A</v>
      </c>
      <c r="M91" s="2" t="str">
        <f t="shared" si="13"/>
        <v>28</v>
      </c>
      <c r="N91" s="106" t="str">
        <f t="shared" si="14"/>
        <v>00</v>
      </c>
      <c r="O91" s="2"/>
      <c r="P91" s="3"/>
      <c r="Q91" s="3"/>
      <c r="R91" s="3"/>
      <c r="S91" s="3"/>
      <c r="T91"/>
      <c r="U91"/>
      <c r="V91"/>
      <c r="W91"/>
      <c r="X91"/>
      <c r="Y91"/>
      <c r="Z91"/>
      <c r="AA91"/>
      <c r="AL91" s="114" t="str">
        <f t="shared" si="9"/>
        <v>DataLog[25] = 0x0A6A2800;</v>
      </c>
    </row>
    <row r="92" spans="1:38">
      <c r="A92" s="110" t="str">
        <f t="shared" si="10"/>
        <v>0A6A2800</v>
      </c>
      <c r="B92" s="111">
        <f t="shared" si="15"/>
        <v>41388.340277777774</v>
      </c>
      <c r="C92" s="82">
        <f t="shared" si="5"/>
        <v>0</v>
      </c>
      <c r="D92" s="82">
        <f t="shared" si="6"/>
        <v>10</v>
      </c>
      <c r="E92" s="82">
        <f t="shared" si="7"/>
        <v>10</v>
      </c>
      <c r="F92" s="399">
        <f t="shared" si="8"/>
        <v>23</v>
      </c>
      <c r="G92" s="112">
        <f t="shared" si="16"/>
        <v>130</v>
      </c>
      <c r="H92" s="113" t="s">
        <v>116</v>
      </c>
      <c r="I92" s="2">
        <v>27</v>
      </c>
      <c r="J92" s="116">
        <f t="shared" si="17"/>
        <v>1.9841269841269725E-4</v>
      </c>
      <c r="K92" s="106" t="str">
        <f t="shared" si="11"/>
        <v>0A</v>
      </c>
      <c r="L92" s="106" t="str">
        <f t="shared" si="12"/>
        <v>6A</v>
      </c>
      <c r="M92" s="2" t="str">
        <f t="shared" si="13"/>
        <v>28</v>
      </c>
      <c r="N92" s="106" t="str">
        <f t="shared" si="14"/>
        <v>00</v>
      </c>
      <c r="O92" s="2"/>
      <c r="P92" s="3"/>
      <c r="Q92" s="3"/>
      <c r="R92" s="3"/>
      <c r="S92" s="3"/>
      <c r="T92"/>
      <c r="U92"/>
      <c r="V92"/>
      <c r="W92"/>
      <c r="X92"/>
      <c r="Y92"/>
      <c r="Z92"/>
      <c r="AA92"/>
      <c r="AL92" s="114" t="str">
        <f t="shared" si="9"/>
        <v>DataLog[26] = 0x0A6A2800;</v>
      </c>
    </row>
    <row r="93" spans="1:38">
      <c r="A93" s="110" t="str">
        <f t="shared" si="10"/>
        <v>0A6A2800</v>
      </c>
      <c r="B93" s="100">
        <f t="shared" si="15"/>
        <v>41388.339583333327</v>
      </c>
      <c r="C93" s="69">
        <f t="shared" si="5"/>
        <v>0</v>
      </c>
      <c r="D93" s="69">
        <f t="shared" si="6"/>
        <v>10</v>
      </c>
      <c r="E93" s="69">
        <f t="shared" si="7"/>
        <v>10</v>
      </c>
      <c r="F93" s="69">
        <f t="shared" si="8"/>
        <v>23</v>
      </c>
      <c r="G93" s="91">
        <f t="shared" si="16"/>
        <v>134</v>
      </c>
      <c r="H93" s="115" t="s">
        <v>117</v>
      </c>
      <c r="I93" s="2">
        <v>28</v>
      </c>
      <c r="J93" s="116">
        <f t="shared" si="17"/>
        <v>9.9206349206348041E-5</v>
      </c>
      <c r="K93" s="106" t="str">
        <f t="shared" si="11"/>
        <v>0A</v>
      </c>
      <c r="L93" s="106" t="str">
        <f t="shared" si="12"/>
        <v>6A</v>
      </c>
      <c r="M93" s="2" t="str">
        <f t="shared" si="13"/>
        <v>28</v>
      </c>
      <c r="N93" s="106" t="str">
        <f t="shared" si="14"/>
        <v>00</v>
      </c>
      <c r="O93" s="2"/>
      <c r="P93" s="3"/>
      <c r="Q93" s="3"/>
      <c r="R93" s="3"/>
      <c r="S93" s="3"/>
      <c r="T93"/>
      <c r="U93"/>
      <c r="V93"/>
      <c r="W93"/>
      <c r="X93"/>
      <c r="Y93"/>
      <c r="Z93"/>
      <c r="AA93"/>
      <c r="AL93" s="114" t="str">
        <f t="shared" si="9"/>
        <v>DataLog[27] = 0x0A6A2800;</v>
      </c>
    </row>
    <row r="94" spans="1:38">
      <c r="A94" s="110" t="str">
        <f t="shared" si="10"/>
        <v>82E6</v>
      </c>
      <c r="B94" s="127"/>
      <c r="C94" s="127" t="s">
        <v>118</v>
      </c>
      <c r="D94" s="128"/>
      <c r="E94" s="128"/>
      <c r="F94" s="128"/>
      <c r="G94" s="112">
        <f t="shared" si="16"/>
        <v>138</v>
      </c>
      <c r="H94" s="129" t="s">
        <v>119</v>
      </c>
      <c r="I94" s="119"/>
      <c r="J94" s="93"/>
      <c r="K94" s="120"/>
      <c r="L94" s="120"/>
      <c r="M94" s="120"/>
      <c r="N94" s="120"/>
      <c r="O94" s="121"/>
      <c r="P94" s="91"/>
      <c r="Q94" s="3" t="str">
        <f>MID(A94,5,2)</f>
        <v/>
      </c>
      <c r="R94" s="91" t="str">
        <f>MID(A94,7,2)</f>
        <v/>
      </c>
      <c r="S94" s="3"/>
      <c r="T94"/>
      <c r="U94"/>
      <c r="V94"/>
      <c r="W94"/>
      <c r="X94"/>
      <c r="Y94"/>
      <c r="Z94"/>
      <c r="AA94"/>
      <c r="AL94" s="114"/>
    </row>
    <row r="95" spans="1:38" ht="13.8">
      <c r="A95" s="88" t="str">
        <f>MID($G$1,$G$2+2*G95,8)</f>
        <v/>
      </c>
      <c r="B95" s="127"/>
      <c r="C95" s="127" t="s">
        <v>120</v>
      </c>
      <c r="D95" s="127"/>
      <c r="E95" s="127"/>
      <c r="F95" s="127"/>
      <c r="G95" s="399">
        <f t="shared" si="16"/>
        <v>142</v>
      </c>
      <c r="H95" s="400" t="s">
        <v>121</v>
      </c>
      <c r="I95" s="122"/>
      <c r="J95" s="93"/>
      <c r="K95"/>
      <c r="L95"/>
      <c r="M95"/>
      <c r="N95"/>
      <c r="O95"/>
      <c r="P95"/>
      <c r="Q95"/>
      <c r="R95"/>
      <c r="S95"/>
      <c r="T95"/>
      <c r="U95"/>
      <c r="V95"/>
      <c r="W95"/>
      <c r="X95"/>
      <c r="Y95"/>
      <c r="Z95"/>
      <c r="AA95"/>
    </row>
    <row r="96" spans="1:38">
      <c r="A96" s="10"/>
      <c r="B96" s="10"/>
      <c r="C96" s="10"/>
      <c r="D96" s="10"/>
      <c r="E96" s="10"/>
      <c r="F96" s="10"/>
      <c r="G96" s="17"/>
      <c r="H96" s="17"/>
      <c r="I96" s="34"/>
      <c r="J96" s="10"/>
      <c r="K96" s="10"/>
      <c r="L96" s="10"/>
      <c r="M96" s="10"/>
      <c r="N96" s="10"/>
      <c r="O96" s="10"/>
      <c r="P96" s="10"/>
      <c r="Q96" s="4"/>
      <c r="R96" s="4"/>
      <c r="S96" s="4"/>
      <c r="T96" s="4"/>
      <c r="U96" s="4"/>
      <c r="V96" s="4"/>
      <c r="W96" s="4"/>
      <c r="X96" s="4"/>
      <c r="Y96" s="4"/>
      <c r="Z96" s="4"/>
      <c r="AA96" s="4"/>
      <c r="AB96" s="4"/>
      <c r="AC96" s="4"/>
      <c r="AD96" s="4"/>
      <c r="AE96" s="4"/>
      <c r="AF96" s="4"/>
    </row>
    <row r="97" spans="1:35">
      <c r="A97" s="10"/>
      <c r="B97" s="10"/>
      <c r="C97" s="10"/>
      <c r="D97" s="10"/>
      <c r="E97" s="10"/>
      <c r="F97" s="10"/>
      <c r="G97" s="17"/>
      <c r="H97" s="17"/>
      <c r="I97" s="34"/>
      <c r="J97" s="10"/>
      <c r="K97" s="10"/>
      <c r="L97" s="10"/>
      <c r="M97" s="10"/>
      <c r="N97" s="10"/>
      <c r="O97" s="10"/>
      <c r="P97" s="10"/>
      <c r="Q97" s="4"/>
      <c r="R97" s="4"/>
      <c r="S97" s="4"/>
      <c r="T97" s="4"/>
      <c r="U97" s="4"/>
      <c r="V97" s="4"/>
      <c r="W97" s="4"/>
      <c r="X97" s="4"/>
      <c r="Y97" s="4"/>
      <c r="Z97" s="4"/>
      <c r="AA97" s="4"/>
      <c r="AB97" s="4"/>
      <c r="AC97" s="4"/>
      <c r="AD97" s="4"/>
      <c r="AE97" s="4"/>
      <c r="AF97" s="4"/>
    </row>
    <row r="98" spans="1:35">
      <c r="A98" s="10"/>
      <c r="B98" s="10"/>
      <c r="C98" s="10"/>
      <c r="D98" s="10"/>
      <c r="E98" s="10"/>
      <c r="F98" s="10"/>
      <c r="G98" s="17"/>
      <c r="H98" s="17"/>
      <c r="I98" s="34"/>
      <c r="J98" s="10"/>
      <c r="K98" s="10"/>
      <c r="L98" s="10"/>
      <c r="M98" s="10"/>
      <c r="N98" s="10"/>
      <c r="O98" s="10"/>
      <c r="P98" s="10"/>
      <c r="Q98" s="4"/>
      <c r="R98" s="4"/>
      <c r="S98" s="4"/>
      <c r="T98" s="4"/>
      <c r="U98" s="4"/>
      <c r="V98" s="4"/>
      <c r="W98" s="4"/>
      <c r="X98" s="4"/>
      <c r="Y98" s="4"/>
      <c r="Z98" s="4"/>
      <c r="AA98" s="4"/>
      <c r="AB98" s="4"/>
      <c r="AC98" s="4"/>
      <c r="AD98" s="4"/>
      <c r="AE98" s="4"/>
      <c r="AF98" s="4"/>
    </row>
    <row r="99" spans="1:35">
      <c r="A99" s="10"/>
      <c r="B99" s="10"/>
      <c r="C99" s="10"/>
      <c r="D99" s="10"/>
      <c r="E99" s="10"/>
      <c r="F99" s="10"/>
      <c r="G99" s="17"/>
      <c r="H99" s="17"/>
      <c r="I99" s="34"/>
      <c r="J99" s="10"/>
      <c r="K99" s="10"/>
      <c r="L99" s="10"/>
      <c r="M99" s="10"/>
      <c r="N99" s="10"/>
      <c r="O99" s="10"/>
      <c r="P99" s="10"/>
      <c r="Q99" s="4"/>
      <c r="R99" s="4"/>
      <c r="S99" s="4"/>
      <c r="T99" s="4"/>
      <c r="U99" s="4"/>
      <c r="V99" s="4"/>
      <c r="W99" s="4"/>
      <c r="X99" s="4"/>
      <c r="Y99" s="4"/>
      <c r="Z99" s="4"/>
      <c r="AA99" s="4"/>
      <c r="AB99" s="4"/>
      <c r="AC99" s="4"/>
      <c r="AD99" s="4"/>
      <c r="AE99" s="4"/>
      <c r="AF99" s="4"/>
    </row>
    <row r="100" spans="1:35">
      <c r="A100" s="10"/>
      <c r="B100" s="10"/>
      <c r="C100" s="10"/>
      <c r="D100" s="10"/>
      <c r="E100" s="10"/>
      <c r="F100" s="10"/>
      <c r="G100" s="17"/>
      <c r="H100" s="17"/>
      <c r="I100" s="34"/>
      <c r="J100" s="10"/>
      <c r="K100" s="10"/>
      <c r="L100" s="10"/>
      <c r="M100" s="10"/>
      <c r="N100" s="10"/>
      <c r="O100" s="10"/>
      <c r="P100" s="10"/>
      <c r="Q100" s="4"/>
      <c r="R100" s="4"/>
      <c r="S100" s="4"/>
      <c r="T100" s="4"/>
      <c r="U100" s="4"/>
      <c r="V100" s="4"/>
      <c r="W100" s="4"/>
      <c r="X100" s="4"/>
      <c r="Y100" s="4"/>
      <c r="Z100" s="4"/>
      <c r="AA100" s="4"/>
      <c r="AB100" s="4"/>
      <c r="AC100" s="4"/>
      <c r="AD100" s="4"/>
      <c r="AE100" s="4"/>
      <c r="AF100" s="4"/>
    </row>
    <row r="101" spans="1:35">
      <c r="A101" s="10"/>
      <c r="B101" s="10"/>
      <c r="C101" s="10"/>
      <c r="D101" s="10"/>
      <c r="E101" s="10"/>
      <c r="F101" s="10"/>
      <c r="G101" s="17"/>
      <c r="H101" s="17"/>
      <c r="I101" s="34"/>
      <c r="J101" s="10"/>
      <c r="K101" s="10"/>
      <c r="L101" s="10"/>
      <c r="M101" s="10"/>
      <c r="N101" s="10"/>
      <c r="O101" s="10"/>
      <c r="P101" s="10"/>
      <c r="Q101" s="4"/>
      <c r="R101" s="4"/>
      <c r="S101" s="4"/>
      <c r="T101" s="4"/>
      <c r="U101" s="4"/>
      <c r="V101" s="4"/>
      <c r="W101" s="4"/>
      <c r="X101" s="4"/>
      <c r="Y101" s="4"/>
      <c r="Z101" s="4"/>
      <c r="AA101" s="4"/>
      <c r="AB101" s="4"/>
      <c r="AC101" s="4"/>
      <c r="AD101" s="4"/>
      <c r="AE101" s="4"/>
      <c r="AF101" s="4"/>
    </row>
    <row r="102" spans="1:35">
      <c r="A102" s="10"/>
      <c r="B102" s="10"/>
      <c r="C102" s="10"/>
      <c r="D102" s="10"/>
      <c r="E102" s="10"/>
      <c r="F102" s="10"/>
      <c r="G102" s="17"/>
      <c r="H102" s="17"/>
      <c r="I102" s="34"/>
      <c r="J102" s="10"/>
      <c r="K102" s="10"/>
      <c r="L102" s="10"/>
      <c r="M102" s="10"/>
      <c r="N102" s="10"/>
      <c r="O102" s="10"/>
      <c r="P102" s="10"/>
      <c r="Q102" s="4"/>
      <c r="R102" s="4"/>
      <c r="S102" s="4"/>
      <c r="T102" s="4"/>
      <c r="U102" s="4"/>
      <c r="V102" s="4"/>
      <c r="W102" s="4"/>
      <c r="X102" s="4"/>
      <c r="Y102" s="4"/>
      <c r="Z102" s="4"/>
      <c r="AA102" s="4"/>
      <c r="AB102" s="4"/>
      <c r="AC102" s="4"/>
      <c r="AD102" s="4"/>
      <c r="AE102" s="4"/>
      <c r="AF102" s="4"/>
    </row>
    <row r="103" spans="1:35" hidden="1">
      <c r="A103" s="10"/>
      <c r="B103" s="10"/>
      <c r="C103" s="10"/>
      <c r="D103" s="10"/>
      <c r="E103" s="10"/>
      <c r="F103" s="10"/>
      <c r="G103" s="17"/>
      <c r="H103" s="17"/>
      <c r="I103" s="34"/>
      <c r="J103" s="10"/>
      <c r="K103" s="10"/>
      <c r="L103" s="10"/>
      <c r="M103" s="10"/>
      <c r="N103" s="10"/>
      <c r="O103" s="10"/>
      <c r="P103" s="10"/>
      <c r="Q103" s="4"/>
      <c r="R103" s="4"/>
      <c r="S103" s="4"/>
      <c r="T103" s="4"/>
      <c r="U103" s="4"/>
      <c r="V103" s="4"/>
      <c r="W103" s="4"/>
      <c r="X103" s="4"/>
      <c r="Y103" s="4"/>
      <c r="Z103" s="4"/>
      <c r="AA103" s="4"/>
      <c r="AB103" s="4"/>
      <c r="AC103" s="4"/>
      <c r="AD103" s="4"/>
      <c r="AE103" s="4"/>
      <c r="AF103" s="4"/>
    </row>
    <row r="104" spans="1:35" hidden="1">
      <c r="A104" s="10"/>
      <c r="B104" s="10"/>
      <c r="C104" s="10"/>
      <c r="D104" s="10"/>
      <c r="E104" s="10"/>
      <c r="F104" s="10"/>
      <c r="G104" s="17"/>
      <c r="H104" s="17"/>
      <c r="I104" s="34"/>
      <c r="J104" s="10"/>
      <c r="K104" s="10"/>
      <c r="L104" s="10"/>
      <c r="M104" s="10"/>
      <c r="N104" s="10"/>
      <c r="O104" s="10"/>
      <c r="P104" s="10"/>
      <c r="Q104" s="4"/>
      <c r="R104" s="4"/>
      <c r="S104" s="4"/>
      <c r="T104" s="4"/>
      <c r="U104" s="4"/>
      <c r="V104" s="4"/>
      <c r="W104" s="4"/>
      <c r="X104" s="4"/>
      <c r="Y104" s="4"/>
      <c r="Z104" s="4"/>
      <c r="AA104" s="4"/>
      <c r="AB104" s="4"/>
      <c r="AC104" s="4"/>
      <c r="AD104" s="4"/>
      <c r="AE104" s="4"/>
      <c r="AF104" s="4"/>
    </row>
    <row r="105" spans="1:35" hidden="1">
      <c r="A105" s="10"/>
      <c r="B105" s="10"/>
      <c r="C105" s="10"/>
      <c r="D105" s="10"/>
      <c r="E105" s="10"/>
      <c r="F105" s="10"/>
      <c r="G105" s="17"/>
      <c r="H105" s="17"/>
      <c r="I105" s="34"/>
      <c r="J105" s="10"/>
      <c r="K105" s="10"/>
      <c r="L105" s="10"/>
      <c r="M105" s="10"/>
      <c r="N105" s="10"/>
      <c r="O105" s="10"/>
      <c r="P105" s="10"/>
      <c r="Q105" s="4"/>
      <c r="R105" s="4"/>
      <c r="S105" s="4"/>
      <c r="T105" s="4"/>
      <c r="U105" s="4"/>
      <c r="V105" s="4"/>
      <c r="W105" s="4"/>
      <c r="X105" s="4"/>
      <c r="Y105" s="4"/>
      <c r="Z105" s="4"/>
      <c r="AA105" s="4"/>
      <c r="AB105" s="4"/>
      <c r="AC105" s="4"/>
      <c r="AD105" s="4"/>
      <c r="AE105" s="4"/>
      <c r="AF105" s="4"/>
      <c r="AG105" s="4"/>
      <c r="AH105" s="4"/>
      <c r="AI105" s="4"/>
    </row>
    <row r="106" spans="1:35" hidden="1">
      <c r="A106" s="10"/>
      <c r="B106" s="10"/>
      <c r="C106" s="10"/>
      <c r="D106" s="10"/>
      <c r="E106" s="10"/>
      <c r="F106" s="10"/>
      <c r="G106" s="17"/>
      <c r="H106" s="17"/>
      <c r="I106" s="34"/>
      <c r="J106" s="10"/>
      <c r="K106" s="10"/>
      <c r="L106" s="10"/>
      <c r="M106" s="10"/>
      <c r="N106" s="10"/>
      <c r="O106" s="10"/>
      <c r="P106" s="10"/>
      <c r="Q106" s="4"/>
      <c r="R106" s="4"/>
      <c r="S106" s="4"/>
      <c r="T106" s="4"/>
      <c r="U106" s="4"/>
      <c r="V106" s="4"/>
      <c r="W106" s="4"/>
      <c r="X106" s="4"/>
      <c r="Y106" s="4"/>
      <c r="Z106" s="4"/>
      <c r="AA106" s="4"/>
      <c r="AB106" s="4"/>
      <c r="AC106" s="4"/>
      <c r="AD106" s="4"/>
      <c r="AE106" s="4"/>
      <c r="AF106" s="4"/>
      <c r="AG106" s="4"/>
      <c r="AH106" s="4"/>
      <c r="AI106" s="4"/>
    </row>
    <row r="107" spans="1:35" hidden="1">
      <c r="A107" s="10"/>
      <c r="B107" s="10"/>
      <c r="C107" s="10"/>
      <c r="D107" s="10"/>
      <c r="E107" s="10"/>
      <c r="F107" s="10"/>
      <c r="G107" s="17"/>
      <c r="H107" s="17"/>
      <c r="I107" s="34"/>
      <c r="J107" s="10"/>
      <c r="K107" s="10"/>
      <c r="L107" s="10"/>
      <c r="M107" s="10"/>
      <c r="N107" s="10"/>
      <c r="O107" s="10"/>
      <c r="P107" s="10"/>
      <c r="Q107" s="4"/>
      <c r="R107" s="4"/>
      <c r="S107" s="4"/>
      <c r="T107" s="4"/>
      <c r="U107" s="4"/>
      <c r="V107" s="4"/>
      <c r="W107" s="4"/>
      <c r="X107" s="4"/>
      <c r="Y107" s="4"/>
      <c r="Z107" s="4"/>
      <c r="AA107" s="4"/>
      <c r="AB107" s="4"/>
      <c r="AC107" s="4"/>
      <c r="AD107" s="4"/>
      <c r="AE107" s="4"/>
      <c r="AF107" s="4"/>
      <c r="AG107" s="4"/>
      <c r="AH107" s="4"/>
      <c r="AI107" s="4"/>
    </row>
    <row r="108" spans="1:35" hidden="1">
      <c r="A108" s="10"/>
      <c r="B108" s="10"/>
      <c r="C108" s="10"/>
      <c r="D108" s="10"/>
      <c r="E108" s="10"/>
      <c r="F108" s="10"/>
      <c r="G108" s="17"/>
      <c r="H108" s="17"/>
      <c r="I108" s="34"/>
      <c r="J108" s="10"/>
      <c r="K108" s="10"/>
      <c r="L108" s="10"/>
      <c r="M108" s="10"/>
      <c r="N108" s="10"/>
      <c r="O108" s="10"/>
      <c r="P108" s="10"/>
      <c r="Q108" s="4"/>
      <c r="R108" s="4"/>
      <c r="S108" s="4"/>
      <c r="T108" s="4"/>
      <c r="U108" s="4"/>
      <c r="V108" s="4"/>
      <c r="W108" s="4"/>
      <c r="X108" s="4"/>
      <c r="Y108" s="4"/>
      <c r="Z108" s="4"/>
      <c r="AA108" s="4"/>
      <c r="AB108" s="4"/>
      <c r="AC108" s="4"/>
      <c r="AD108" s="4"/>
      <c r="AE108" s="4"/>
      <c r="AF108" s="4"/>
      <c r="AG108" s="4"/>
      <c r="AH108" s="4"/>
      <c r="AI108" s="4"/>
    </row>
    <row r="109" spans="1:35" hidden="1">
      <c r="A109" s="10"/>
      <c r="B109" s="10"/>
      <c r="C109" s="10"/>
      <c r="D109" s="10"/>
      <c r="E109" s="10"/>
      <c r="F109" s="10"/>
      <c r="G109" s="17"/>
      <c r="H109" s="17"/>
      <c r="I109" s="34"/>
      <c r="J109" s="10"/>
      <c r="K109" s="10"/>
      <c r="L109" s="10"/>
      <c r="M109" s="10"/>
      <c r="N109" s="10"/>
      <c r="O109" s="10"/>
      <c r="P109" s="10"/>
      <c r="Q109" s="4"/>
      <c r="R109" s="4"/>
      <c r="S109" s="4"/>
      <c r="T109" s="4"/>
      <c r="U109" s="4"/>
      <c r="V109" s="4"/>
      <c r="W109" s="4"/>
      <c r="X109" s="4"/>
      <c r="Y109" s="4"/>
      <c r="Z109" s="4"/>
      <c r="AA109" s="4"/>
      <c r="AB109" s="4"/>
      <c r="AC109" s="4"/>
      <c r="AD109" s="4"/>
      <c r="AE109" s="4"/>
      <c r="AF109" s="4"/>
      <c r="AG109" s="4"/>
      <c r="AH109" s="4"/>
      <c r="AI109" s="4"/>
    </row>
    <row r="110" spans="1:35" hidden="1">
      <c r="A110" s="10"/>
      <c r="B110" s="10"/>
      <c r="C110" s="10"/>
      <c r="D110" s="10"/>
      <c r="E110" s="10"/>
      <c r="F110" s="10"/>
      <c r="G110" s="17"/>
      <c r="H110" s="17"/>
      <c r="I110" s="34"/>
      <c r="J110" s="10"/>
      <c r="K110" s="10"/>
      <c r="L110" s="10"/>
      <c r="M110" s="10"/>
      <c r="N110" s="10"/>
      <c r="O110" s="10"/>
      <c r="P110" s="10"/>
      <c r="Q110" s="4"/>
      <c r="R110" s="4"/>
      <c r="S110" s="4"/>
      <c r="T110" s="4"/>
      <c r="U110" s="4"/>
      <c r="V110" s="4"/>
      <c r="W110" s="4"/>
      <c r="X110" s="4"/>
      <c r="Y110" s="4"/>
      <c r="Z110" s="4"/>
      <c r="AA110" s="4"/>
      <c r="AB110" s="4"/>
      <c r="AC110" s="4"/>
      <c r="AD110" s="4"/>
      <c r="AE110" s="4"/>
      <c r="AF110" s="4"/>
      <c r="AG110" s="4"/>
      <c r="AH110" s="4"/>
      <c r="AI110" s="4"/>
    </row>
    <row r="111" spans="1:35" hidden="1">
      <c r="A111" s="10"/>
      <c r="B111" s="10"/>
      <c r="C111" s="10"/>
      <c r="D111" s="10"/>
      <c r="E111" s="10"/>
      <c r="F111" s="10"/>
      <c r="G111" s="17"/>
      <c r="H111" s="17"/>
      <c r="I111" s="34"/>
      <c r="J111" s="10"/>
      <c r="K111" s="10"/>
      <c r="L111" s="10"/>
      <c r="M111" s="10"/>
      <c r="N111" s="10"/>
      <c r="O111" s="10"/>
      <c r="P111" s="10"/>
      <c r="Q111" s="4"/>
      <c r="R111" s="4"/>
      <c r="S111" s="4"/>
      <c r="T111" s="4"/>
      <c r="U111" s="4"/>
      <c r="V111" s="4"/>
      <c r="W111" s="4"/>
      <c r="X111" s="4"/>
      <c r="Y111" s="4"/>
      <c r="Z111" s="4"/>
      <c r="AA111" s="4"/>
      <c r="AB111" s="4"/>
      <c r="AC111" s="4"/>
      <c r="AD111" s="4"/>
      <c r="AE111" s="4"/>
      <c r="AF111" s="4"/>
      <c r="AG111" s="4"/>
      <c r="AH111" s="4"/>
      <c r="AI111" s="4"/>
    </row>
    <row r="112" spans="1:35" hidden="1">
      <c r="A112" s="10"/>
      <c r="B112" s="10"/>
      <c r="C112" s="10"/>
      <c r="D112" s="10"/>
      <c r="E112" s="10"/>
      <c r="F112" s="10"/>
      <c r="G112" s="17"/>
      <c r="H112" s="17"/>
      <c r="I112" s="34"/>
      <c r="J112" s="10"/>
      <c r="K112" s="10"/>
      <c r="L112" s="10"/>
      <c r="M112" s="10"/>
      <c r="N112" s="10"/>
      <c r="O112" s="10"/>
      <c r="P112" s="10"/>
      <c r="Q112" s="4"/>
      <c r="R112" s="4"/>
      <c r="S112" s="4"/>
      <c r="T112" s="4"/>
      <c r="U112" s="4"/>
      <c r="V112" s="4"/>
      <c r="W112" s="4"/>
      <c r="X112" s="4"/>
      <c r="Y112" s="4"/>
      <c r="Z112" s="4"/>
      <c r="AA112" s="4"/>
      <c r="AB112" s="4"/>
      <c r="AC112" s="4"/>
      <c r="AD112" s="4"/>
      <c r="AE112" s="4"/>
      <c r="AF112" s="4"/>
      <c r="AG112" s="4"/>
      <c r="AH112" s="4"/>
      <c r="AI112" s="4"/>
    </row>
    <row r="113" spans="1:35" hidden="1">
      <c r="A113" s="10"/>
      <c r="B113" s="10"/>
      <c r="C113" s="10"/>
      <c r="D113" s="10"/>
      <c r="E113" s="10"/>
      <c r="F113" s="10"/>
      <c r="G113" s="17"/>
      <c r="H113" s="17"/>
      <c r="I113" s="34"/>
      <c r="J113" s="10"/>
      <c r="K113" s="10"/>
      <c r="L113" s="10"/>
      <c r="M113" s="10"/>
      <c r="N113" s="10"/>
      <c r="O113" s="10"/>
      <c r="P113" s="10"/>
      <c r="Q113" s="4"/>
      <c r="R113" s="4"/>
      <c r="S113" s="4"/>
      <c r="T113" s="4"/>
      <c r="U113" s="4"/>
      <c r="V113" s="4"/>
      <c r="W113" s="4"/>
      <c r="X113" s="4"/>
      <c r="Y113" s="4"/>
      <c r="Z113" s="4"/>
      <c r="AA113" s="4"/>
      <c r="AB113" s="4"/>
      <c r="AC113" s="4"/>
      <c r="AD113" s="4"/>
      <c r="AE113" s="4"/>
      <c r="AF113" s="4"/>
      <c r="AG113" s="4"/>
      <c r="AH113" s="4"/>
      <c r="AI113" s="4"/>
    </row>
    <row r="114" spans="1:35" hidden="1">
      <c r="A114" s="10"/>
      <c r="B114" s="10"/>
      <c r="C114" s="10"/>
      <c r="D114" s="10"/>
      <c r="E114" s="10"/>
      <c r="F114" s="10"/>
      <c r="G114" s="17"/>
      <c r="H114" s="17"/>
      <c r="I114" s="34"/>
      <c r="J114" s="10"/>
      <c r="K114" s="10"/>
      <c r="L114" s="10"/>
      <c r="M114" s="10"/>
      <c r="N114" s="10"/>
      <c r="O114" s="10"/>
      <c r="P114" s="10"/>
      <c r="Q114" s="4"/>
      <c r="R114" s="4"/>
      <c r="S114" s="4"/>
      <c r="T114" s="4"/>
      <c r="U114" s="4"/>
      <c r="V114" s="4"/>
      <c r="W114" s="4"/>
      <c r="X114" s="4"/>
      <c r="Y114" s="4"/>
      <c r="Z114" s="4"/>
      <c r="AA114" s="4"/>
      <c r="AB114" s="4"/>
      <c r="AC114" s="4"/>
      <c r="AD114" s="4"/>
      <c r="AE114" s="4"/>
      <c r="AF114" s="4"/>
      <c r="AG114" s="4"/>
      <c r="AH114" s="4"/>
      <c r="AI114" s="4"/>
    </row>
    <row r="115" spans="1:35" hidden="1">
      <c r="A115" s="10"/>
      <c r="B115" s="10"/>
      <c r="C115" s="10"/>
      <c r="D115" s="10"/>
      <c r="E115" s="10"/>
      <c r="F115" s="10"/>
      <c r="G115" s="17"/>
      <c r="H115" s="17"/>
      <c r="I115" s="34"/>
      <c r="J115" s="10"/>
      <c r="K115" s="10"/>
      <c r="L115" s="10"/>
      <c r="M115" s="10"/>
      <c r="N115" s="10"/>
      <c r="O115" s="10"/>
      <c r="P115" s="10"/>
      <c r="Q115" s="4"/>
      <c r="R115" s="4"/>
      <c r="S115" s="4"/>
      <c r="T115" s="4"/>
      <c r="U115" s="4"/>
      <c r="V115" s="4"/>
      <c r="W115" s="4"/>
      <c r="X115" s="4"/>
      <c r="Y115" s="4"/>
      <c r="Z115" s="4"/>
      <c r="AA115" s="4"/>
      <c r="AB115" s="4"/>
      <c r="AC115" s="4"/>
      <c r="AD115" s="4"/>
      <c r="AE115" s="4"/>
      <c r="AF115" s="4"/>
      <c r="AG115" s="4"/>
      <c r="AH115" s="4"/>
      <c r="AI115" s="4"/>
    </row>
    <row r="116" spans="1:35" hidden="1">
      <c r="A116" s="10"/>
      <c r="B116" s="10"/>
      <c r="C116" s="10"/>
      <c r="D116" s="10"/>
      <c r="E116" s="10"/>
      <c r="F116" s="10"/>
      <c r="G116" s="17"/>
      <c r="H116" s="17"/>
      <c r="I116" s="34"/>
      <c r="J116" s="10"/>
      <c r="K116" s="10"/>
      <c r="L116" s="10"/>
      <c r="M116" s="10"/>
      <c r="N116" s="10"/>
      <c r="O116" s="10"/>
      <c r="P116" s="10"/>
      <c r="Q116" s="4"/>
      <c r="R116" s="4"/>
      <c r="S116" s="4"/>
      <c r="T116" s="4"/>
      <c r="U116" s="4"/>
      <c r="V116" s="4"/>
      <c r="W116" s="4"/>
      <c r="X116" s="4"/>
      <c r="Y116" s="4"/>
      <c r="Z116" s="4"/>
      <c r="AA116" s="4"/>
      <c r="AB116" s="4"/>
      <c r="AC116" s="4"/>
      <c r="AD116" s="4"/>
      <c r="AE116" s="4"/>
      <c r="AF116" s="4"/>
      <c r="AG116" s="4"/>
      <c r="AH116" s="4"/>
      <c r="AI116" s="4"/>
    </row>
    <row r="117" spans="1:35" hidden="1">
      <c r="A117" s="10"/>
      <c r="B117" s="10"/>
      <c r="C117" s="10"/>
      <c r="D117" s="10"/>
      <c r="E117" s="10"/>
      <c r="F117" s="10"/>
      <c r="G117" s="17"/>
      <c r="H117" s="17"/>
      <c r="I117" s="34"/>
      <c r="J117" s="10"/>
      <c r="K117" s="10"/>
      <c r="L117" s="10"/>
      <c r="M117" s="10"/>
      <c r="N117" s="10"/>
      <c r="O117" s="10"/>
      <c r="P117" s="10"/>
      <c r="Q117" s="4"/>
      <c r="R117" s="4"/>
      <c r="S117" s="4"/>
      <c r="T117" s="4"/>
      <c r="U117" s="4"/>
      <c r="V117" s="4"/>
      <c r="W117" s="4"/>
      <c r="X117" s="4"/>
      <c r="Y117" s="4"/>
      <c r="Z117" s="4"/>
      <c r="AA117" s="4"/>
      <c r="AB117" s="4"/>
      <c r="AC117" s="4"/>
      <c r="AD117" s="4"/>
      <c r="AE117" s="4"/>
      <c r="AF117" s="4"/>
      <c r="AG117" s="4"/>
      <c r="AH117" s="4"/>
      <c r="AI117" s="4"/>
    </row>
    <row r="118" spans="1:35" hidden="1">
      <c r="A118" s="10"/>
      <c r="B118" s="10"/>
      <c r="C118" s="10"/>
      <c r="D118" s="10"/>
      <c r="E118" s="10"/>
      <c r="F118" s="10"/>
      <c r="G118" s="17"/>
      <c r="H118" s="17"/>
      <c r="I118" s="34"/>
      <c r="J118" s="10"/>
      <c r="K118" s="10"/>
      <c r="L118" s="10"/>
      <c r="M118" s="10"/>
      <c r="N118" s="10"/>
      <c r="O118" s="10"/>
      <c r="P118" s="10"/>
      <c r="Q118" s="4"/>
      <c r="R118" s="4"/>
      <c r="S118" s="4"/>
      <c r="T118" s="4"/>
      <c r="U118" s="4"/>
      <c r="V118" s="4"/>
      <c r="W118" s="4"/>
      <c r="X118" s="4"/>
      <c r="Y118" s="4"/>
      <c r="Z118" s="4"/>
      <c r="AA118" s="4"/>
      <c r="AB118" s="4"/>
      <c r="AC118" s="4"/>
      <c r="AD118" s="4"/>
      <c r="AE118" s="4"/>
      <c r="AF118" s="4"/>
      <c r="AG118" s="4"/>
      <c r="AH118" s="4"/>
      <c r="AI118" s="4"/>
    </row>
    <row r="119" spans="1:35" hidden="1">
      <c r="A119" s="10"/>
      <c r="B119" s="10"/>
      <c r="C119" s="10"/>
      <c r="D119" s="10"/>
      <c r="E119" s="10"/>
      <c r="F119" s="10"/>
      <c r="G119" s="17"/>
      <c r="H119" s="17"/>
      <c r="I119" s="34"/>
      <c r="J119" s="10"/>
      <c r="K119" s="10"/>
      <c r="L119" s="10"/>
      <c r="M119" s="10"/>
      <c r="N119" s="10"/>
      <c r="O119" s="10"/>
      <c r="P119" s="10"/>
      <c r="Q119" s="4"/>
      <c r="R119" s="4"/>
      <c r="S119" s="4"/>
      <c r="T119" s="4"/>
      <c r="U119" s="4"/>
      <c r="V119" s="4"/>
      <c r="W119" s="4"/>
      <c r="X119" s="4"/>
      <c r="Y119" s="4"/>
      <c r="Z119" s="4"/>
      <c r="AA119" s="4"/>
      <c r="AB119" s="4"/>
      <c r="AC119" s="4"/>
      <c r="AD119" s="4"/>
      <c r="AE119" s="4"/>
      <c r="AF119" s="4"/>
      <c r="AG119" s="4"/>
      <c r="AH119" s="4"/>
      <c r="AI119" s="4"/>
    </row>
    <row r="120" spans="1:35" hidden="1">
      <c r="A120" s="10"/>
      <c r="B120" s="10"/>
      <c r="C120" s="10"/>
      <c r="D120" s="10"/>
      <c r="E120" s="10"/>
      <c r="F120" s="10"/>
      <c r="G120" s="17"/>
      <c r="H120" s="17"/>
      <c r="I120" s="34"/>
      <c r="J120" s="10"/>
      <c r="K120" s="10"/>
      <c r="L120" s="10"/>
      <c r="M120" s="10"/>
      <c r="N120" s="10"/>
      <c r="O120" s="10"/>
      <c r="P120" s="10"/>
      <c r="Q120" s="4"/>
      <c r="R120" s="4"/>
      <c r="S120" s="4"/>
      <c r="T120" s="4"/>
      <c r="U120" s="4"/>
      <c r="V120" s="4"/>
      <c r="W120" s="4"/>
      <c r="X120" s="4"/>
      <c r="Y120" s="4"/>
      <c r="Z120" s="4"/>
      <c r="AA120" s="4"/>
      <c r="AB120" s="4"/>
      <c r="AC120" s="4"/>
      <c r="AD120" s="4"/>
      <c r="AE120" s="4"/>
      <c r="AF120" s="4"/>
      <c r="AG120" s="4"/>
      <c r="AH120" s="4"/>
      <c r="AI120" s="4"/>
    </row>
    <row r="121" spans="1:35" hidden="1">
      <c r="A121" s="10"/>
      <c r="B121" s="10"/>
      <c r="C121" s="10"/>
      <c r="D121" s="10"/>
      <c r="E121" s="10"/>
      <c r="F121" s="10"/>
      <c r="G121" s="17"/>
      <c r="H121" s="17"/>
      <c r="I121" s="34"/>
      <c r="J121" s="10"/>
      <c r="K121" s="10"/>
      <c r="L121" s="10"/>
      <c r="M121" s="10"/>
      <c r="N121" s="10"/>
      <c r="O121" s="10"/>
      <c r="P121" s="10"/>
      <c r="Q121" s="4"/>
      <c r="R121" s="4"/>
      <c r="S121" s="4"/>
      <c r="T121" s="4"/>
      <c r="U121" s="4"/>
      <c r="V121" s="4"/>
      <c r="W121" s="4"/>
      <c r="X121" s="4"/>
      <c r="Y121" s="4"/>
      <c r="Z121" s="4"/>
      <c r="AA121" s="4"/>
      <c r="AB121" s="4"/>
      <c r="AC121" s="4"/>
      <c r="AD121" s="4"/>
      <c r="AE121" s="4"/>
      <c r="AF121" s="4"/>
      <c r="AG121" s="4"/>
      <c r="AH121" s="4"/>
      <c r="AI121" s="4"/>
    </row>
    <row r="122" spans="1:35" hidden="1">
      <c r="A122" s="10"/>
      <c r="B122" s="10"/>
      <c r="C122" s="10"/>
      <c r="D122" s="10"/>
      <c r="E122" s="10"/>
      <c r="F122" s="10"/>
      <c r="G122" s="17"/>
      <c r="H122" s="17"/>
      <c r="I122" s="34"/>
      <c r="J122" s="10"/>
      <c r="K122" s="10"/>
      <c r="L122" s="10"/>
      <c r="M122" s="10"/>
      <c r="N122" s="10"/>
      <c r="O122" s="10"/>
      <c r="P122" s="10"/>
      <c r="Q122" s="4"/>
      <c r="R122" s="4"/>
      <c r="S122" s="4"/>
      <c r="T122" s="4"/>
      <c r="U122" s="4"/>
      <c r="V122" s="4"/>
      <c r="W122" s="4"/>
      <c r="X122" s="4"/>
      <c r="Y122" s="4"/>
      <c r="Z122" s="4"/>
      <c r="AA122" s="4"/>
      <c r="AB122" s="4"/>
      <c r="AC122" s="4"/>
      <c r="AD122" s="4"/>
      <c r="AE122" s="4"/>
      <c r="AF122" s="4"/>
      <c r="AG122" s="4"/>
      <c r="AH122" s="4"/>
      <c r="AI122" s="4"/>
    </row>
    <row r="123" spans="1:35" hidden="1">
      <c r="A123" s="10"/>
      <c r="B123" s="10"/>
      <c r="C123" s="10"/>
      <c r="D123" s="10"/>
      <c r="E123" s="10"/>
      <c r="F123" s="10"/>
      <c r="G123" s="17"/>
      <c r="H123" s="17"/>
      <c r="I123" s="34"/>
      <c r="J123" s="10"/>
      <c r="K123" s="10"/>
      <c r="L123" s="10"/>
      <c r="M123" s="10"/>
      <c r="N123" s="10"/>
      <c r="O123" s="10"/>
      <c r="P123" s="10"/>
      <c r="Q123" s="4"/>
      <c r="R123" s="4"/>
      <c r="S123" s="4"/>
      <c r="T123" s="4"/>
      <c r="U123" s="4"/>
      <c r="V123" s="4"/>
      <c r="W123" s="4"/>
      <c r="X123" s="4"/>
      <c r="Y123" s="4"/>
      <c r="Z123" s="4"/>
      <c r="AA123" s="4"/>
      <c r="AB123" s="4"/>
      <c r="AC123" s="4"/>
      <c r="AD123" s="4"/>
      <c r="AE123" s="4"/>
      <c r="AF123" s="4"/>
      <c r="AG123" s="4"/>
      <c r="AH123" s="4"/>
      <c r="AI123" s="4"/>
    </row>
    <row r="124" spans="1:35" hidden="1">
      <c r="A124" s="10"/>
      <c r="B124" s="10"/>
      <c r="C124" s="10"/>
      <c r="D124" s="10"/>
      <c r="E124" s="10"/>
      <c r="F124" s="10"/>
      <c r="G124" s="17"/>
      <c r="H124" s="17"/>
      <c r="I124" s="34"/>
      <c r="J124" s="10"/>
      <c r="K124" s="10"/>
      <c r="L124" s="10"/>
      <c r="M124" s="10"/>
      <c r="N124" s="10"/>
      <c r="O124" s="10"/>
      <c r="P124" s="10"/>
      <c r="Q124" s="4"/>
      <c r="R124" s="4"/>
      <c r="S124" s="4"/>
      <c r="T124" s="4"/>
      <c r="U124" s="4"/>
      <c r="V124" s="4"/>
      <c r="W124" s="4"/>
      <c r="X124" s="4"/>
      <c r="Y124" s="4"/>
      <c r="Z124" s="4"/>
      <c r="AA124" s="4"/>
      <c r="AB124" s="4"/>
      <c r="AC124" s="4"/>
      <c r="AD124" s="4"/>
      <c r="AE124" s="4"/>
      <c r="AF124" s="4"/>
      <c r="AG124" s="4"/>
      <c r="AH124" s="4"/>
      <c r="AI124" s="4"/>
    </row>
    <row r="125" spans="1:35" hidden="1">
      <c r="A125" s="10"/>
      <c r="B125" s="10"/>
      <c r="C125" s="10"/>
      <c r="D125" s="10"/>
      <c r="E125" s="10"/>
      <c r="F125" s="10"/>
      <c r="G125" s="17"/>
      <c r="H125" s="17"/>
      <c r="I125" s="34"/>
      <c r="J125" s="10"/>
      <c r="K125" s="10"/>
      <c r="L125" s="10"/>
      <c r="M125" s="10"/>
      <c r="N125" s="10"/>
      <c r="O125" s="10"/>
      <c r="P125" s="10"/>
      <c r="Q125" s="4"/>
      <c r="R125" s="4"/>
      <c r="S125" s="4"/>
      <c r="T125" s="4"/>
      <c r="U125" s="4"/>
      <c r="V125" s="4"/>
      <c r="W125" s="4"/>
      <c r="X125" s="4"/>
      <c r="Y125" s="4"/>
      <c r="Z125" s="4"/>
      <c r="AA125" s="4"/>
      <c r="AB125" s="4"/>
      <c r="AC125" s="4"/>
      <c r="AD125" s="4"/>
      <c r="AE125" s="4"/>
      <c r="AF125" s="4"/>
      <c r="AG125" s="4"/>
      <c r="AH125" s="4"/>
      <c r="AI125" s="4"/>
    </row>
    <row r="126" spans="1:35" hidden="1">
      <c r="A126" s="10"/>
      <c r="B126" s="10"/>
      <c r="C126" s="10"/>
      <c r="D126" s="10"/>
      <c r="E126" s="10"/>
      <c r="F126" s="10"/>
      <c r="G126" s="17"/>
      <c r="H126" s="17"/>
      <c r="I126" s="34"/>
      <c r="J126" s="10"/>
      <c r="K126" s="10"/>
      <c r="L126" s="10"/>
      <c r="M126" s="10"/>
      <c r="N126" s="10"/>
      <c r="O126" s="10"/>
      <c r="P126" s="10"/>
      <c r="Q126" s="4"/>
      <c r="R126" s="4"/>
      <c r="S126" s="4"/>
      <c r="T126" s="4"/>
      <c r="U126" s="4"/>
      <c r="V126" s="4"/>
      <c r="W126" s="4"/>
      <c r="X126" s="4"/>
      <c r="Y126" s="4"/>
      <c r="Z126" s="4"/>
      <c r="AA126" s="4"/>
      <c r="AB126" s="4"/>
      <c r="AC126" s="4"/>
      <c r="AD126" s="4"/>
      <c r="AE126" s="4"/>
      <c r="AF126" s="4"/>
      <c r="AG126" s="4"/>
      <c r="AH126" s="4"/>
      <c r="AI126" s="4"/>
    </row>
    <row r="127" spans="1:35" hidden="1">
      <c r="A127" s="10"/>
      <c r="B127" s="10"/>
      <c r="C127" s="10"/>
      <c r="D127" s="10"/>
      <c r="E127" s="10"/>
      <c r="F127" s="10"/>
      <c r="G127" s="17"/>
      <c r="H127" s="17"/>
      <c r="I127" s="34"/>
      <c r="J127" s="10"/>
      <c r="K127" s="10"/>
      <c r="L127" s="10"/>
      <c r="M127" s="10"/>
      <c r="N127" s="10"/>
      <c r="O127" s="10"/>
      <c r="P127" s="10"/>
      <c r="Q127" s="4"/>
      <c r="R127" s="4"/>
      <c r="S127" s="4"/>
      <c r="T127" s="4"/>
      <c r="U127" s="4"/>
      <c r="V127" s="4"/>
      <c r="W127" s="4"/>
      <c r="X127" s="4"/>
      <c r="Y127" s="4"/>
      <c r="Z127" s="4"/>
      <c r="AA127" s="4"/>
      <c r="AB127" s="4"/>
      <c r="AC127" s="4"/>
      <c r="AD127" s="4"/>
      <c r="AE127" s="4"/>
      <c r="AF127" s="4"/>
      <c r="AG127" s="4"/>
      <c r="AH127" s="4"/>
      <c r="AI127" s="4"/>
    </row>
    <row r="128" spans="1:35" hidden="1">
      <c r="A128" s="10"/>
      <c r="B128" s="10"/>
      <c r="C128" s="10"/>
      <c r="D128" s="10"/>
      <c r="E128" s="10"/>
      <c r="F128" s="10"/>
      <c r="G128" s="17"/>
      <c r="H128" s="17"/>
      <c r="I128" s="34"/>
      <c r="J128" s="10"/>
      <c r="K128" s="10"/>
      <c r="L128" s="10"/>
      <c r="M128" s="10"/>
      <c r="N128" s="10"/>
      <c r="O128" s="10"/>
      <c r="P128" s="10"/>
      <c r="Q128" s="4"/>
      <c r="R128" s="4"/>
      <c r="S128" s="4"/>
      <c r="T128" s="4"/>
      <c r="U128" s="4"/>
      <c r="V128" s="4"/>
      <c r="W128" s="4"/>
      <c r="X128" s="4"/>
      <c r="Y128" s="4"/>
      <c r="Z128" s="4"/>
      <c r="AA128" s="4"/>
      <c r="AB128" s="4"/>
      <c r="AC128" s="4"/>
      <c r="AD128" s="4"/>
      <c r="AE128" s="4"/>
      <c r="AF128" s="4"/>
      <c r="AG128" s="4"/>
      <c r="AH128" s="4"/>
      <c r="AI128" s="4"/>
    </row>
    <row r="129" spans="1:35" hidden="1">
      <c r="A129" s="10"/>
      <c r="B129" s="10"/>
      <c r="C129" s="10"/>
      <c r="D129" s="10"/>
      <c r="E129" s="10"/>
      <c r="F129" s="10"/>
      <c r="G129" s="17"/>
      <c r="H129" s="17"/>
      <c r="I129" s="34"/>
      <c r="J129" s="10"/>
      <c r="K129" s="10"/>
      <c r="L129" s="10"/>
      <c r="M129" s="10"/>
      <c r="N129" s="10"/>
      <c r="O129" s="10"/>
      <c r="P129" s="10"/>
      <c r="Q129" s="4"/>
      <c r="R129" s="4"/>
      <c r="S129" s="4"/>
      <c r="T129" s="4"/>
      <c r="U129" s="4"/>
      <c r="V129" s="4"/>
      <c r="W129" s="4"/>
      <c r="X129" s="4"/>
      <c r="Y129" s="4"/>
      <c r="Z129" s="4"/>
      <c r="AA129" s="4"/>
      <c r="AB129" s="4"/>
      <c r="AC129" s="4"/>
      <c r="AD129" s="4"/>
      <c r="AE129" s="4"/>
      <c r="AF129" s="4"/>
      <c r="AG129" s="4"/>
      <c r="AH129" s="4"/>
      <c r="AI129" s="4"/>
    </row>
    <row r="130" spans="1:35" hidden="1">
      <c r="A130" s="10"/>
      <c r="B130" s="10"/>
      <c r="C130" s="10"/>
      <c r="D130" s="10"/>
      <c r="E130" s="10"/>
      <c r="F130" s="10"/>
      <c r="G130" s="17"/>
      <c r="H130" s="17"/>
      <c r="I130" s="34"/>
      <c r="J130" s="10"/>
      <c r="K130" s="10"/>
      <c r="L130" s="10"/>
      <c r="M130" s="10"/>
      <c r="N130" s="10"/>
      <c r="O130" s="10"/>
      <c r="P130" s="10"/>
      <c r="Q130" s="4"/>
      <c r="R130" s="4"/>
      <c r="S130" s="4"/>
      <c r="T130" s="4"/>
      <c r="U130" s="4"/>
      <c r="V130" s="4"/>
      <c r="W130" s="4"/>
      <c r="X130" s="4"/>
      <c r="Y130" s="4"/>
      <c r="Z130" s="4"/>
      <c r="AA130" s="4"/>
      <c r="AB130" s="4"/>
      <c r="AC130" s="4"/>
      <c r="AD130" s="4"/>
      <c r="AE130" s="4"/>
      <c r="AF130" s="4"/>
      <c r="AG130" s="4"/>
      <c r="AH130" s="4"/>
      <c r="AI130" s="4"/>
    </row>
    <row r="131" spans="1:35" hidden="1">
      <c r="A131" s="10"/>
      <c r="B131" s="10"/>
      <c r="C131" s="10"/>
      <c r="D131" s="10"/>
      <c r="E131" s="10"/>
      <c r="F131" s="10"/>
      <c r="G131" s="17"/>
      <c r="H131" s="17"/>
      <c r="I131" s="34"/>
      <c r="J131" s="10"/>
      <c r="K131" s="10"/>
      <c r="L131" s="10"/>
      <c r="M131" s="10"/>
      <c r="N131" s="10"/>
      <c r="O131" s="10"/>
      <c r="P131" s="10"/>
      <c r="Q131" s="4"/>
      <c r="R131" s="4"/>
      <c r="S131" s="4"/>
      <c r="T131" s="4"/>
      <c r="U131" s="4"/>
      <c r="V131" s="4"/>
      <c r="W131" s="4"/>
      <c r="X131" s="4"/>
      <c r="Y131" s="4"/>
      <c r="Z131" s="4"/>
      <c r="AA131" s="4"/>
      <c r="AB131" s="4"/>
      <c r="AC131" s="4"/>
      <c r="AD131" s="4"/>
      <c r="AE131" s="4"/>
      <c r="AF131" s="4"/>
      <c r="AG131" s="4"/>
      <c r="AH131" s="4"/>
      <c r="AI131" s="4"/>
    </row>
    <row r="132" spans="1:35" hidden="1">
      <c r="A132" s="10"/>
      <c r="B132" s="10"/>
      <c r="C132" s="10"/>
      <c r="D132" s="10"/>
      <c r="E132" s="10"/>
      <c r="F132" s="10"/>
      <c r="G132" s="17"/>
      <c r="H132" s="17"/>
      <c r="I132" s="34"/>
      <c r="J132" s="10"/>
      <c r="K132" s="10"/>
      <c r="L132" s="10"/>
      <c r="M132" s="10"/>
      <c r="N132" s="10"/>
      <c r="O132" s="10"/>
      <c r="P132" s="10"/>
      <c r="Q132" s="4"/>
      <c r="R132" s="4"/>
      <c r="S132" s="4"/>
      <c r="T132" s="4"/>
      <c r="U132" s="4"/>
      <c r="V132" s="4"/>
      <c r="W132" s="4"/>
      <c r="X132" s="4"/>
      <c r="Y132" s="4"/>
      <c r="Z132" s="4"/>
      <c r="AA132" s="4"/>
      <c r="AB132" s="4"/>
      <c r="AC132" s="4"/>
      <c r="AD132" s="4"/>
      <c r="AE132" s="4"/>
      <c r="AF132" s="4"/>
      <c r="AG132" s="4"/>
      <c r="AH132" s="4"/>
      <c r="AI132" s="4"/>
    </row>
    <row r="133" spans="1:35" hidden="1">
      <c r="A133" s="10"/>
      <c r="B133" s="10"/>
      <c r="C133" s="10"/>
      <c r="D133" s="10"/>
      <c r="E133" s="10"/>
      <c r="F133" s="10"/>
      <c r="G133" s="17"/>
      <c r="H133" s="17"/>
      <c r="I133" s="34"/>
      <c r="J133" s="10"/>
      <c r="K133" s="10"/>
      <c r="L133" s="10"/>
      <c r="M133" s="10"/>
      <c r="N133" s="10"/>
      <c r="O133" s="10"/>
      <c r="P133" s="10"/>
      <c r="Q133" s="4"/>
      <c r="R133" s="4"/>
      <c r="S133" s="4"/>
      <c r="T133" s="4"/>
      <c r="U133" s="4"/>
      <c r="V133" s="4"/>
      <c r="W133" s="4"/>
      <c r="X133" s="4"/>
      <c r="Y133" s="4"/>
      <c r="Z133" s="4"/>
      <c r="AA133" s="4"/>
      <c r="AB133" s="4"/>
      <c r="AC133" s="4"/>
      <c r="AD133" s="4"/>
      <c r="AE133" s="4"/>
      <c r="AF133" s="4"/>
      <c r="AG133" s="4"/>
      <c r="AH133" s="4"/>
      <c r="AI133" s="4"/>
    </row>
    <row r="134" spans="1:35" hidden="1">
      <c r="A134" s="10"/>
      <c r="B134" s="10"/>
      <c r="C134" s="10"/>
      <c r="D134" s="10"/>
      <c r="E134" s="10"/>
      <c r="F134" s="10"/>
      <c r="G134" s="17"/>
      <c r="H134" s="17"/>
      <c r="I134" s="34"/>
      <c r="J134" s="10"/>
      <c r="K134" s="10"/>
      <c r="L134" s="10"/>
      <c r="M134" s="10"/>
      <c r="N134" s="10"/>
      <c r="O134" s="10"/>
      <c r="P134" s="10"/>
      <c r="Q134" s="4"/>
      <c r="R134" s="4"/>
      <c r="S134" s="4"/>
      <c r="T134" s="4"/>
      <c r="U134" s="4"/>
      <c r="V134" s="4"/>
      <c r="W134" s="4"/>
      <c r="X134" s="4"/>
      <c r="Y134" s="4"/>
      <c r="Z134" s="4"/>
      <c r="AA134" s="4"/>
      <c r="AB134" s="4"/>
      <c r="AC134" s="4"/>
      <c r="AD134" s="4"/>
      <c r="AE134" s="4"/>
      <c r="AF134" s="4"/>
      <c r="AG134" s="4"/>
      <c r="AH134" s="4"/>
      <c r="AI134" s="4"/>
    </row>
    <row r="135" spans="1:35" hidden="1">
      <c r="A135" s="10"/>
      <c r="B135" s="10"/>
      <c r="C135" s="10"/>
      <c r="D135" s="10"/>
      <c r="E135" s="10"/>
      <c r="F135" s="10"/>
      <c r="G135" s="17"/>
      <c r="H135" s="17"/>
      <c r="I135" s="34"/>
      <c r="J135" s="10"/>
      <c r="K135" s="10"/>
      <c r="L135" s="10"/>
      <c r="M135" s="10"/>
      <c r="N135" s="10"/>
      <c r="O135" s="10"/>
      <c r="P135" s="10"/>
      <c r="Q135" s="4"/>
      <c r="R135" s="4"/>
      <c r="S135" s="4"/>
      <c r="T135" s="4"/>
      <c r="U135" s="4"/>
      <c r="V135" s="4"/>
      <c r="W135" s="4"/>
      <c r="X135" s="4"/>
      <c r="Y135" s="4"/>
      <c r="Z135" s="4"/>
      <c r="AA135" s="4"/>
      <c r="AB135" s="4"/>
      <c r="AC135" s="4"/>
      <c r="AD135" s="4"/>
      <c r="AE135" s="4"/>
      <c r="AF135" s="4"/>
      <c r="AG135" s="4"/>
      <c r="AH135" s="4"/>
      <c r="AI135" s="4"/>
    </row>
    <row r="136" spans="1:35" hidden="1">
      <c r="A136" s="10"/>
      <c r="B136" s="10"/>
      <c r="C136" s="10"/>
      <c r="D136" s="10"/>
      <c r="E136" s="10"/>
      <c r="F136" s="10"/>
      <c r="G136" s="17"/>
      <c r="H136" s="17"/>
      <c r="I136" s="34"/>
      <c r="J136" s="10"/>
      <c r="K136" s="10"/>
      <c r="L136" s="10"/>
      <c r="M136" s="10"/>
      <c r="N136" s="10"/>
      <c r="O136" s="10"/>
      <c r="P136" s="10"/>
      <c r="Q136" s="4"/>
      <c r="R136" s="4"/>
      <c r="S136" s="4"/>
      <c r="T136" s="4"/>
      <c r="U136" s="4"/>
      <c r="V136" s="4"/>
      <c r="W136" s="4"/>
      <c r="X136" s="4"/>
      <c r="Y136" s="4"/>
      <c r="Z136" s="4"/>
      <c r="AA136" s="4"/>
      <c r="AB136" s="4"/>
      <c r="AC136" s="4"/>
      <c r="AD136" s="4"/>
      <c r="AE136" s="4"/>
      <c r="AF136" s="4"/>
      <c r="AG136" s="4"/>
      <c r="AH136" s="4"/>
      <c r="AI136" s="4"/>
    </row>
    <row r="137" spans="1:35" hidden="1">
      <c r="A137" s="10"/>
      <c r="B137" s="10"/>
      <c r="C137" s="10"/>
      <c r="D137" s="10"/>
      <c r="E137" s="10"/>
      <c r="F137" s="10"/>
      <c r="G137" s="17"/>
      <c r="H137" s="17"/>
      <c r="I137" s="34"/>
      <c r="J137" s="10"/>
      <c r="K137" s="10"/>
      <c r="L137" s="10"/>
      <c r="M137" s="10"/>
      <c r="N137" s="10"/>
      <c r="O137" s="10"/>
      <c r="P137" s="10"/>
      <c r="Q137" s="4"/>
      <c r="R137" s="4"/>
      <c r="S137" s="4"/>
      <c r="T137" s="4"/>
      <c r="U137" s="4"/>
      <c r="V137" s="4"/>
      <c r="W137" s="4"/>
      <c r="X137" s="4"/>
      <c r="Y137" s="4"/>
      <c r="Z137" s="4"/>
      <c r="AA137" s="4"/>
      <c r="AB137" s="4"/>
      <c r="AC137" s="4"/>
      <c r="AD137" s="4"/>
      <c r="AE137" s="4"/>
      <c r="AF137" s="4"/>
      <c r="AG137" s="4"/>
      <c r="AH137" s="4"/>
      <c r="AI137" s="4"/>
    </row>
    <row r="138" spans="1:35" hidden="1">
      <c r="A138" s="10"/>
      <c r="B138" s="10"/>
      <c r="C138" s="10"/>
      <c r="D138" s="10"/>
      <c r="E138" s="10"/>
      <c r="F138" s="10"/>
      <c r="G138" s="17"/>
      <c r="H138" s="17"/>
      <c r="I138" s="34"/>
      <c r="J138" s="10"/>
      <c r="K138" s="10"/>
      <c r="L138" s="10"/>
      <c r="M138" s="10"/>
      <c r="N138" s="10"/>
      <c r="O138" s="10"/>
      <c r="P138" s="10"/>
      <c r="Q138" s="4"/>
      <c r="R138" s="4"/>
      <c r="S138" s="4"/>
      <c r="T138" s="4"/>
      <c r="U138" s="4"/>
      <c r="V138" s="4"/>
      <c r="W138" s="4"/>
      <c r="X138" s="4"/>
      <c r="Y138" s="4"/>
      <c r="Z138" s="4"/>
      <c r="AA138" s="4"/>
      <c r="AB138" s="4"/>
      <c r="AC138" s="4"/>
      <c r="AD138" s="4"/>
      <c r="AE138" s="4"/>
      <c r="AF138" s="4"/>
      <c r="AG138" s="4"/>
      <c r="AH138" s="4"/>
      <c r="AI138" s="4"/>
    </row>
    <row r="139" spans="1:35" hidden="1">
      <c r="A139" s="10"/>
      <c r="B139" s="10"/>
      <c r="C139" s="10"/>
      <c r="D139" s="10"/>
      <c r="E139" s="10"/>
      <c r="F139" s="10"/>
      <c r="G139" s="17"/>
      <c r="H139" s="17"/>
      <c r="I139" s="34"/>
      <c r="J139" s="10"/>
      <c r="K139" s="10"/>
      <c r="L139" s="10"/>
      <c r="M139" s="10"/>
      <c r="N139" s="10"/>
      <c r="O139" s="10"/>
      <c r="P139" s="10"/>
      <c r="Q139" s="4"/>
      <c r="R139" s="4"/>
      <c r="S139" s="4"/>
      <c r="T139" s="4"/>
      <c r="U139" s="4"/>
      <c r="V139" s="4"/>
      <c r="W139" s="4"/>
      <c r="X139" s="4"/>
      <c r="Y139" s="4"/>
      <c r="Z139" s="4"/>
      <c r="AA139" s="4"/>
      <c r="AB139" s="4"/>
      <c r="AC139" s="4"/>
      <c r="AD139" s="4"/>
      <c r="AE139" s="4"/>
      <c r="AF139" s="4"/>
      <c r="AG139" s="4"/>
      <c r="AH139" s="4"/>
      <c r="AI139" s="4"/>
    </row>
    <row r="140" spans="1:35" hidden="1">
      <c r="A140" s="10"/>
      <c r="B140" s="10"/>
      <c r="C140" s="10"/>
      <c r="D140" s="10"/>
      <c r="E140" s="10"/>
      <c r="F140" s="10"/>
      <c r="G140" s="17"/>
      <c r="H140" s="17"/>
      <c r="I140" s="34"/>
      <c r="J140" s="10"/>
      <c r="K140" s="10"/>
      <c r="L140" s="10"/>
      <c r="M140" s="10"/>
      <c r="N140" s="10"/>
      <c r="O140" s="10"/>
      <c r="P140" s="10"/>
      <c r="Q140" s="4"/>
      <c r="R140" s="4"/>
      <c r="S140" s="4"/>
      <c r="T140" s="4"/>
      <c r="U140" s="4"/>
      <c r="V140" s="4"/>
      <c r="W140" s="4"/>
      <c r="X140" s="4"/>
      <c r="Y140" s="4"/>
      <c r="Z140" s="4"/>
      <c r="AA140" s="4"/>
      <c r="AB140" s="4"/>
      <c r="AC140" s="4"/>
      <c r="AD140" s="4"/>
      <c r="AE140" s="4"/>
      <c r="AF140" s="4"/>
      <c r="AG140" s="4"/>
      <c r="AH140" s="4"/>
      <c r="AI140" s="4"/>
    </row>
    <row r="141" spans="1:35" hidden="1">
      <c r="A141" s="10"/>
      <c r="B141" s="10"/>
      <c r="C141" s="10"/>
      <c r="D141" s="10"/>
      <c r="E141" s="10"/>
      <c r="F141" s="10"/>
      <c r="G141" s="17"/>
      <c r="H141" s="17"/>
      <c r="I141" s="34"/>
      <c r="J141" s="10"/>
      <c r="K141" s="10"/>
      <c r="L141" s="10"/>
      <c r="M141" s="10"/>
      <c r="N141" s="10"/>
      <c r="O141" s="10"/>
      <c r="P141" s="10"/>
      <c r="Q141" s="4"/>
      <c r="R141" s="4"/>
      <c r="S141" s="4"/>
      <c r="T141" s="4"/>
      <c r="U141" s="4"/>
      <c r="V141" s="4"/>
      <c r="W141" s="4"/>
      <c r="X141" s="4"/>
      <c r="Y141" s="4"/>
      <c r="Z141" s="4"/>
      <c r="AA141" s="4"/>
      <c r="AB141" s="4"/>
      <c r="AC141" s="4"/>
      <c r="AD141" s="4"/>
      <c r="AE141" s="4"/>
      <c r="AF141" s="4"/>
      <c r="AG141" s="4"/>
      <c r="AH141" s="4"/>
      <c r="AI141" s="4"/>
    </row>
    <row r="142" spans="1:35" hidden="1">
      <c r="A142" s="10"/>
      <c r="B142" s="10"/>
      <c r="C142" s="10"/>
      <c r="D142" s="10"/>
      <c r="E142" s="10"/>
      <c r="F142" s="10"/>
      <c r="G142" s="17"/>
      <c r="H142" s="17"/>
      <c r="I142" s="34"/>
      <c r="J142" s="10"/>
      <c r="K142" s="10"/>
      <c r="L142" s="10"/>
      <c r="M142" s="10"/>
      <c r="N142" s="10"/>
      <c r="O142" s="10"/>
      <c r="P142" s="10"/>
      <c r="Q142" s="4"/>
      <c r="R142" s="4"/>
      <c r="S142" s="4"/>
      <c r="T142" s="4"/>
      <c r="U142" s="4"/>
      <c r="V142" s="4"/>
      <c r="W142" s="4"/>
      <c r="X142" s="4"/>
      <c r="Y142" s="4"/>
      <c r="Z142" s="4"/>
      <c r="AA142" s="4"/>
      <c r="AB142" s="4"/>
      <c r="AC142" s="4"/>
      <c r="AD142" s="4"/>
      <c r="AE142" s="4"/>
      <c r="AF142" s="4"/>
      <c r="AG142" s="4"/>
      <c r="AH142" s="4"/>
      <c r="AI142" s="4"/>
    </row>
    <row r="143" spans="1:35" hidden="1">
      <c r="A143" s="10"/>
      <c r="B143" s="10"/>
      <c r="C143" s="10"/>
      <c r="D143" s="10"/>
      <c r="E143" s="10"/>
      <c r="F143" s="10"/>
      <c r="G143" s="17"/>
      <c r="H143" s="17"/>
      <c r="I143" s="34"/>
      <c r="J143" s="10"/>
      <c r="K143" s="10"/>
      <c r="L143" s="10"/>
      <c r="M143" s="10"/>
      <c r="N143" s="10"/>
      <c r="O143" s="10"/>
      <c r="P143" s="10"/>
      <c r="Q143" s="4"/>
      <c r="R143" s="4"/>
      <c r="S143" s="4"/>
      <c r="T143" s="4"/>
      <c r="U143" s="4"/>
      <c r="V143" s="4"/>
      <c r="W143" s="4"/>
      <c r="X143" s="4"/>
      <c r="Y143" s="4"/>
      <c r="Z143" s="4"/>
      <c r="AA143" s="4"/>
      <c r="AB143" s="4"/>
      <c r="AC143" s="4"/>
      <c r="AD143" s="4"/>
      <c r="AE143" s="4"/>
      <c r="AF143" s="4"/>
      <c r="AG143" s="4"/>
      <c r="AH143" s="4"/>
      <c r="AI143" s="4"/>
    </row>
    <row r="144" spans="1:35" hidden="1">
      <c r="A144" s="10"/>
      <c r="B144" s="10"/>
      <c r="C144" s="10"/>
      <c r="D144" s="10"/>
      <c r="E144" s="10"/>
      <c r="F144" s="10"/>
      <c r="G144" s="17"/>
      <c r="H144" s="17"/>
      <c r="I144" s="34"/>
      <c r="J144" s="10"/>
      <c r="K144" s="10"/>
      <c r="L144" s="10"/>
      <c r="M144" s="10"/>
      <c r="N144" s="10"/>
      <c r="O144" s="10"/>
      <c r="P144" s="10"/>
      <c r="Q144" s="4"/>
      <c r="R144" s="4"/>
      <c r="S144" s="4"/>
      <c r="T144" s="4"/>
      <c r="U144" s="4"/>
      <c r="V144" s="4"/>
      <c r="W144" s="4"/>
      <c r="X144" s="4"/>
      <c r="Y144" s="4"/>
      <c r="Z144" s="4"/>
      <c r="AA144" s="4"/>
      <c r="AB144" s="4"/>
      <c r="AC144" s="4"/>
      <c r="AD144" s="4"/>
      <c r="AE144" s="4"/>
      <c r="AF144" s="4"/>
      <c r="AG144" s="4"/>
      <c r="AH144" s="4"/>
      <c r="AI144" s="4"/>
    </row>
    <row r="145" spans="1:35" hidden="1">
      <c r="A145" s="10"/>
      <c r="B145" s="10"/>
      <c r="C145" s="10"/>
      <c r="D145" s="10"/>
      <c r="E145" s="10"/>
      <c r="F145" s="10"/>
      <c r="G145" s="17"/>
      <c r="H145" s="17"/>
      <c r="I145" s="34"/>
      <c r="J145" s="10"/>
      <c r="K145" s="10"/>
      <c r="L145" s="10"/>
      <c r="M145" s="10"/>
      <c r="N145" s="10"/>
      <c r="O145" s="10"/>
      <c r="P145" s="10"/>
      <c r="Q145" s="4"/>
      <c r="R145" s="4"/>
      <c r="S145" s="4"/>
      <c r="T145" s="4"/>
      <c r="U145" s="4"/>
      <c r="V145" s="4"/>
      <c r="W145" s="4"/>
      <c r="X145" s="4"/>
      <c r="Y145" s="4"/>
      <c r="Z145" s="4"/>
      <c r="AA145" s="4"/>
      <c r="AB145" s="4"/>
      <c r="AC145" s="4"/>
      <c r="AD145" s="4"/>
      <c r="AE145" s="4"/>
      <c r="AF145" s="4"/>
      <c r="AG145" s="4"/>
      <c r="AH145" s="4"/>
      <c r="AI145" s="4"/>
    </row>
    <row r="146" spans="1:35" hidden="1">
      <c r="A146" s="10"/>
      <c r="B146" s="10"/>
      <c r="C146" s="10"/>
      <c r="D146" s="10"/>
      <c r="E146" s="10"/>
      <c r="F146" s="10"/>
      <c r="G146" s="17"/>
      <c r="H146" s="17"/>
      <c r="I146" s="34"/>
      <c r="J146" s="10"/>
      <c r="K146" s="10"/>
      <c r="L146" s="10"/>
      <c r="M146" s="10"/>
      <c r="N146" s="10"/>
      <c r="O146" s="10"/>
      <c r="P146" s="10"/>
      <c r="Q146" s="4"/>
      <c r="R146" s="4"/>
      <c r="S146" s="4"/>
      <c r="T146" s="4"/>
      <c r="U146" s="4"/>
      <c r="V146" s="4"/>
      <c r="W146" s="4"/>
      <c r="X146" s="4"/>
      <c r="Y146" s="4"/>
      <c r="Z146" s="4"/>
      <c r="AA146" s="4"/>
      <c r="AB146" s="4"/>
      <c r="AC146" s="4"/>
      <c r="AD146" s="4"/>
      <c r="AE146" s="4"/>
      <c r="AF146" s="4"/>
      <c r="AG146" s="4"/>
      <c r="AH146" s="4"/>
      <c r="AI146" s="4"/>
    </row>
    <row r="147" spans="1:35" hidden="1">
      <c r="A147" s="10"/>
      <c r="B147" s="10"/>
      <c r="C147" s="10"/>
      <c r="D147" s="10"/>
      <c r="E147" s="10"/>
      <c r="F147" s="10"/>
      <c r="G147" s="17"/>
      <c r="H147" s="17"/>
      <c r="I147" s="34"/>
      <c r="J147" s="10"/>
      <c r="K147" s="10"/>
      <c r="L147" s="10"/>
      <c r="M147" s="10"/>
      <c r="N147" s="10"/>
      <c r="O147" s="10"/>
      <c r="P147" s="10"/>
      <c r="Q147" s="4"/>
      <c r="R147" s="4"/>
      <c r="S147" s="4"/>
      <c r="T147" s="4"/>
      <c r="U147" s="4"/>
      <c r="V147" s="4"/>
      <c r="W147" s="4"/>
      <c r="X147" s="4"/>
      <c r="Y147" s="4"/>
      <c r="Z147" s="4"/>
      <c r="AA147" s="4"/>
      <c r="AB147" s="4"/>
      <c r="AC147" s="4"/>
      <c r="AD147" s="4"/>
      <c r="AE147" s="4"/>
      <c r="AF147" s="4"/>
      <c r="AG147" s="4"/>
      <c r="AH147" s="4"/>
      <c r="AI147" s="4"/>
    </row>
    <row r="148" spans="1:35" hidden="1">
      <c r="A148" s="10"/>
      <c r="B148" s="10"/>
      <c r="C148" s="10"/>
      <c r="D148" s="10"/>
      <c r="E148" s="10"/>
      <c r="F148" s="10"/>
      <c r="G148" s="17"/>
      <c r="H148" s="17"/>
      <c r="I148" s="34"/>
      <c r="J148" s="10"/>
      <c r="K148" s="10"/>
      <c r="L148" s="10"/>
      <c r="M148" s="10"/>
      <c r="N148" s="10"/>
      <c r="O148" s="10"/>
      <c r="P148" s="10"/>
      <c r="Q148" s="4"/>
      <c r="R148" s="4"/>
      <c r="S148" s="4"/>
      <c r="T148" s="4"/>
      <c r="U148" s="4"/>
      <c r="V148" s="4"/>
      <c r="W148" s="4"/>
      <c r="X148" s="4"/>
      <c r="Y148" s="4"/>
      <c r="Z148" s="4"/>
      <c r="AA148" s="4"/>
      <c r="AB148" s="4"/>
      <c r="AC148" s="4"/>
      <c r="AD148" s="4"/>
      <c r="AE148" s="4"/>
      <c r="AF148" s="4"/>
      <c r="AG148" s="4"/>
      <c r="AH148" s="4"/>
      <c r="AI148" s="4"/>
    </row>
    <row r="149" spans="1:35" hidden="1">
      <c r="A149" s="10"/>
      <c r="B149" s="10"/>
      <c r="C149" s="10"/>
      <c r="D149" s="10"/>
      <c r="E149" s="10"/>
      <c r="F149" s="10"/>
      <c r="G149" s="17"/>
      <c r="H149" s="17"/>
      <c r="I149" s="34"/>
      <c r="J149" s="10"/>
      <c r="K149" s="10"/>
      <c r="L149" s="10"/>
      <c r="M149" s="10"/>
      <c r="N149" s="10"/>
      <c r="O149" s="10"/>
      <c r="P149" s="10"/>
      <c r="Q149" s="4"/>
      <c r="R149" s="4"/>
      <c r="S149" s="4"/>
      <c r="T149" s="4"/>
      <c r="U149" s="4"/>
      <c r="V149" s="4"/>
      <c r="W149" s="4"/>
      <c r="X149" s="4"/>
      <c r="Y149" s="4"/>
      <c r="Z149" s="4"/>
      <c r="AA149" s="4"/>
      <c r="AB149" s="4"/>
      <c r="AC149" s="4"/>
      <c r="AD149" s="4"/>
      <c r="AE149" s="4"/>
      <c r="AF149" s="4"/>
      <c r="AG149" s="4"/>
      <c r="AH149" s="4"/>
      <c r="AI149" s="4"/>
    </row>
    <row r="150" spans="1:35" hidden="1">
      <c r="A150" s="10"/>
      <c r="B150" s="10"/>
      <c r="C150" s="10"/>
      <c r="D150" s="10"/>
      <c r="E150" s="10"/>
      <c r="F150" s="10"/>
      <c r="G150" s="17"/>
      <c r="H150" s="17"/>
      <c r="I150" s="34"/>
      <c r="J150" s="10"/>
      <c r="K150" s="10"/>
      <c r="L150" s="10"/>
      <c r="M150" s="10"/>
      <c r="N150" s="10"/>
      <c r="O150" s="10"/>
      <c r="P150" s="10"/>
      <c r="Q150" s="4"/>
      <c r="R150" s="4"/>
      <c r="S150" s="4"/>
      <c r="T150" s="4"/>
      <c r="U150" s="4"/>
      <c r="V150" s="4"/>
      <c r="W150" s="4"/>
      <c r="X150" s="4"/>
      <c r="Y150" s="4"/>
      <c r="Z150" s="4"/>
      <c r="AA150" s="4"/>
      <c r="AB150" s="4"/>
      <c r="AC150" s="4"/>
      <c r="AD150" s="4"/>
      <c r="AE150" s="4"/>
      <c r="AF150" s="4"/>
      <c r="AG150" s="4"/>
      <c r="AH150" s="4"/>
      <c r="AI150" s="4"/>
    </row>
    <row r="151" spans="1:35" hidden="1">
      <c r="A151" s="10"/>
      <c r="B151" s="10"/>
      <c r="C151" s="10"/>
      <c r="D151" s="10"/>
      <c r="E151" s="10"/>
      <c r="F151" s="10"/>
      <c r="G151" s="17"/>
      <c r="H151" s="17"/>
      <c r="I151" s="34"/>
      <c r="J151" s="10"/>
      <c r="K151" s="10"/>
      <c r="L151" s="10"/>
      <c r="M151" s="10"/>
      <c r="N151" s="10"/>
      <c r="O151" s="10"/>
      <c r="P151" s="10"/>
      <c r="Q151" s="4"/>
      <c r="R151" s="4"/>
      <c r="S151" s="4"/>
      <c r="T151" s="4"/>
      <c r="U151" s="4"/>
      <c r="V151" s="4"/>
      <c r="W151" s="4"/>
      <c r="X151" s="4"/>
      <c r="Y151" s="4"/>
      <c r="Z151" s="4"/>
      <c r="AA151" s="4"/>
      <c r="AB151" s="4"/>
      <c r="AC151" s="4"/>
      <c r="AD151" s="4"/>
      <c r="AE151" s="4"/>
      <c r="AF151" s="4"/>
      <c r="AG151" s="4"/>
      <c r="AH151" s="4"/>
      <c r="AI151" s="4"/>
    </row>
    <row r="152" spans="1:35" hidden="1">
      <c r="A152" s="10"/>
      <c r="B152" s="10"/>
      <c r="C152" s="10"/>
      <c r="D152" s="10"/>
      <c r="E152" s="10"/>
      <c r="F152" s="10"/>
      <c r="G152" s="17"/>
      <c r="H152" s="17"/>
      <c r="I152" s="34"/>
      <c r="J152" s="10"/>
      <c r="K152" s="10"/>
      <c r="L152" s="10"/>
      <c r="M152" s="10"/>
      <c r="N152" s="10"/>
      <c r="O152" s="10"/>
      <c r="P152" s="10"/>
      <c r="Q152" s="4"/>
      <c r="R152" s="4"/>
      <c r="S152" s="4"/>
      <c r="T152" s="4"/>
      <c r="U152" s="4"/>
      <c r="V152" s="4"/>
      <c r="W152" s="4"/>
      <c r="X152" s="4"/>
      <c r="Y152" s="4"/>
      <c r="Z152" s="4"/>
      <c r="AA152" s="4"/>
      <c r="AB152" s="4"/>
      <c r="AC152" s="4"/>
      <c r="AD152" s="4"/>
      <c r="AE152" s="4"/>
      <c r="AF152" s="4"/>
      <c r="AG152" s="4"/>
      <c r="AH152" s="4"/>
      <c r="AI152" s="4"/>
    </row>
    <row r="153" spans="1:35" hidden="1">
      <c r="A153" s="10"/>
      <c r="B153" s="10"/>
      <c r="C153" s="10"/>
      <c r="D153" s="10"/>
      <c r="E153" s="10"/>
      <c r="F153" s="10"/>
      <c r="G153" s="17"/>
      <c r="H153" s="17"/>
      <c r="I153" s="34"/>
      <c r="J153" s="10"/>
      <c r="K153" s="10"/>
      <c r="L153" s="10"/>
      <c r="M153" s="10"/>
      <c r="N153" s="10"/>
      <c r="O153" s="10"/>
      <c r="P153" s="10"/>
      <c r="Q153" s="4"/>
      <c r="R153" s="4"/>
      <c r="S153" s="4"/>
      <c r="T153" s="4"/>
      <c r="U153" s="4"/>
      <c r="V153" s="4"/>
      <c r="W153" s="4"/>
      <c r="X153" s="4"/>
      <c r="Y153" s="4"/>
      <c r="Z153" s="4"/>
      <c r="AA153" s="4"/>
      <c r="AB153" s="4"/>
      <c r="AC153" s="4"/>
      <c r="AD153" s="4"/>
      <c r="AE153" s="4"/>
      <c r="AF153" s="4"/>
      <c r="AG153" s="4"/>
      <c r="AH153" s="4"/>
      <c r="AI153" s="4"/>
    </row>
    <row r="154" spans="1:35" hidden="1">
      <c r="A154" s="10"/>
      <c r="B154" s="10"/>
      <c r="C154" s="10"/>
      <c r="D154" s="10"/>
      <c r="E154" s="10"/>
      <c r="F154" s="10"/>
      <c r="G154" s="17"/>
      <c r="H154" s="17"/>
      <c r="I154" s="34"/>
      <c r="J154" s="10"/>
      <c r="K154" s="10"/>
      <c r="L154" s="10"/>
      <c r="M154" s="10"/>
      <c r="N154" s="10"/>
      <c r="O154" s="10"/>
      <c r="P154" s="10"/>
      <c r="Q154" s="4"/>
      <c r="R154" s="4"/>
      <c r="S154" s="4"/>
      <c r="T154" s="4"/>
      <c r="U154" s="4"/>
      <c r="V154" s="4"/>
      <c r="W154" s="4"/>
      <c r="X154" s="4"/>
      <c r="Y154" s="4"/>
      <c r="Z154" s="4"/>
      <c r="AA154" s="4"/>
      <c r="AB154" s="4"/>
      <c r="AC154" s="4"/>
      <c r="AD154" s="4"/>
      <c r="AE154" s="4"/>
      <c r="AF154" s="4"/>
      <c r="AG154" s="4"/>
      <c r="AH154" s="4"/>
      <c r="AI154" s="4"/>
    </row>
    <row r="155" spans="1:35" hidden="1">
      <c r="A155" s="10"/>
      <c r="B155" s="10"/>
      <c r="C155" s="10"/>
      <c r="D155" s="10"/>
      <c r="E155" s="10"/>
      <c r="F155" s="10"/>
      <c r="G155" s="17"/>
      <c r="H155" s="17"/>
      <c r="I155" s="34"/>
      <c r="J155" s="10"/>
      <c r="K155" s="10"/>
      <c r="L155" s="10"/>
      <c r="M155" s="10"/>
      <c r="N155" s="10"/>
      <c r="O155" s="10"/>
      <c r="P155" s="10"/>
      <c r="Q155" s="4"/>
      <c r="R155" s="4"/>
      <c r="S155" s="4"/>
      <c r="T155" s="4"/>
      <c r="U155" s="4"/>
      <c r="V155" s="4"/>
      <c r="W155" s="4"/>
      <c r="X155" s="4"/>
      <c r="Y155" s="4"/>
      <c r="Z155" s="4"/>
      <c r="AA155" s="4"/>
      <c r="AB155" s="4"/>
      <c r="AC155" s="4"/>
      <c r="AD155" s="4"/>
      <c r="AE155" s="4"/>
      <c r="AF155" s="4"/>
      <c r="AG155" s="4"/>
      <c r="AH155" s="4"/>
      <c r="AI155" s="4"/>
    </row>
    <row r="156" spans="1:35" hidden="1">
      <c r="A156" s="10"/>
      <c r="B156" s="10"/>
      <c r="C156" s="10"/>
      <c r="D156" s="10"/>
      <c r="E156" s="10"/>
      <c r="F156" s="10"/>
      <c r="G156" s="17"/>
      <c r="H156" s="17"/>
      <c r="I156" s="34"/>
      <c r="J156" s="10"/>
      <c r="K156" s="10"/>
      <c r="L156" s="10"/>
      <c r="M156" s="10"/>
      <c r="N156" s="10"/>
      <c r="O156" s="10"/>
      <c r="P156" s="10"/>
      <c r="Q156" s="4"/>
      <c r="R156" s="4"/>
      <c r="S156" s="4"/>
      <c r="T156" s="4"/>
      <c r="U156" s="4"/>
      <c r="V156" s="4"/>
      <c r="W156" s="4"/>
      <c r="X156" s="4"/>
      <c r="Y156" s="4"/>
      <c r="Z156" s="4"/>
      <c r="AA156" s="4"/>
      <c r="AB156" s="4"/>
      <c r="AC156" s="4"/>
      <c r="AD156" s="4"/>
      <c r="AE156" s="4"/>
      <c r="AF156" s="4"/>
      <c r="AG156" s="4"/>
      <c r="AH156" s="4"/>
      <c r="AI156" s="4"/>
    </row>
    <row r="157" spans="1:35" hidden="1">
      <c r="A157" s="10"/>
      <c r="B157" s="10"/>
      <c r="C157" s="10"/>
      <c r="D157" s="10"/>
      <c r="E157" s="10"/>
      <c r="F157" s="10"/>
      <c r="G157" s="17"/>
      <c r="H157" s="17"/>
      <c r="I157" s="34"/>
      <c r="J157" s="10"/>
      <c r="K157" s="10"/>
      <c r="L157" s="10"/>
      <c r="M157" s="10"/>
      <c r="N157" s="10"/>
      <c r="O157" s="10"/>
      <c r="P157" s="10"/>
      <c r="Q157" s="4"/>
      <c r="R157" s="4"/>
      <c r="S157" s="4"/>
      <c r="T157" s="4"/>
      <c r="U157" s="4"/>
      <c r="V157" s="4"/>
      <c r="W157" s="4"/>
      <c r="X157" s="4"/>
      <c r="Y157" s="4"/>
      <c r="Z157" s="4"/>
      <c r="AA157" s="4"/>
      <c r="AB157" s="4"/>
      <c r="AC157" s="4"/>
      <c r="AD157" s="4"/>
      <c r="AE157" s="4"/>
      <c r="AF157" s="4"/>
      <c r="AG157" s="4"/>
      <c r="AH157" s="4"/>
      <c r="AI157" s="4"/>
    </row>
    <row r="158" spans="1:35" hidden="1">
      <c r="A158" s="10"/>
      <c r="B158" s="10"/>
      <c r="C158" s="10"/>
      <c r="D158" s="10"/>
      <c r="E158" s="10"/>
      <c r="F158" s="10"/>
      <c r="G158" s="17"/>
      <c r="H158" s="17"/>
      <c r="I158" s="34"/>
      <c r="J158" s="10"/>
      <c r="K158" s="10"/>
      <c r="L158" s="10"/>
      <c r="M158" s="10"/>
      <c r="N158" s="10"/>
      <c r="O158" s="10"/>
      <c r="P158" s="10"/>
      <c r="Q158" s="4"/>
      <c r="R158" s="4"/>
      <c r="S158" s="4"/>
      <c r="T158" s="4"/>
      <c r="U158" s="4"/>
      <c r="V158" s="4"/>
      <c r="W158" s="4"/>
      <c r="X158" s="4"/>
      <c r="Y158" s="4"/>
      <c r="Z158" s="4"/>
      <c r="AA158" s="4"/>
      <c r="AB158" s="4"/>
      <c r="AC158" s="4"/>
      <c r="AD158" s="4"/>
      <c r="AE158" s="4"/>
      <c r="AF158" s="4"/>
      <c r="AG158" s="4"/>
      <c r="AH158" s="4"/>
      <c r="AI158" s="4"/>
    </row>
    <row r="159" spans="1:35" hidden="1">
      <c r="A159" s="10"/>
      <c r="B159" s="10"/>
      <c r="C159" s="10"/>
      <c r="D159" s="10"/>
      <c r="E159" s="10"/>
      <c r="F159" s="10"/>
      <c r="G159" s="17"/>
      <c r="H159" s="17"/>
      <c r="I159" s="34"/>
      <c r="J159" s="10"/>
      <c r="K159" s="10"/>
      <c r="L159" s="10"/>
      <c r="M159" s="10"/>
      <c r="N159" s="10"/>
      <c r="O159" s="10"/>
      <c r="P159" s="10"/>
      <c r="Q159" s="4"/>
      <c r="R159" s="4"/>
      <c r="S159" s="4"/>
      <c r="T159" s="4"/>
      <c r="U159" s="4"/>
      <c r="V159" s="4"/>
      <c r="W159" s="4"/>
      <c r="X159" s="4"/>
      <c r="Y159" s="4"/>
      <c r="Z159" s="4"/>
      <c r="AA159" s="4"/>
      <c r="AB159" s="4"/>
      <c r="AC159" s="4"/>
      <c r="AD159" s="4"/>
      <c r="AE159" s="4"/>
      <c r="AF159" s="4"/>
      <c r="AG159" s="4"/>
      <c r="AH159" s="4"/>
      <c r="AI159" s="4"/>
    </row>
    <row r="160" spans="1:35" hidden="1">
      <c r="A160" s="10"/>
      <c r="B160" s="10"/>
      <c r="C160" s="10"/>
      <c r="D160" s="10"/>
      <c r="E160" s="10"/>
      <c r="F160" s="10"/>
      <c r="G160" s="17"/>
      <c r="H160" s="17"/>
      <c r="I160" s="34"/>
      <c r="J160" s="10"/>
      <c r="K160" s="10"/>
      <c r="L160" s="10"/>
      <c r="M160" s="10"/>
      <c r="N160" s="10"/>
      <c r="O160" s="10"/>
      <c r="P160" s="10"/>
      <c r="Q160" s="4"/>
      <c r="R160" s="4"/>
      <c r="S160" s="4"/>
      <c r="T160" s="4"/>
      <c r="U160" s="4"/>
      <c r="V160" s="4"/>
      <c r="W160" s="4"/>
      <c r="X160" s="4"/>
      <c r="Y160" s="4"/>
      <c r="Z160" s="4"/>
      <c r="AA160" s="4"/>
      <c r="AB160" s="4"/>
      <c r="AC160" s="4"/>
      <c r="AD160" s="4"/>
      <c r="AE160" s="4"/>
      <c r="AF160" s="4"/>
      <c r="AG160" s="4"/>
      <c r="AH160" s="4"/>
      <c r="AI160" s="4"/>
    </row>
    <row r="161" spans="1:35" hidden="1">
      <c r="A161" s="10"/>
      <c r="B161" s="10"/>
      <c r="C161" s="10"/>
      <c r="D161" s="10"/>
      <c r="E161" s="10"/>
      <c r="F161" s="10"/>
      <c r="G161" s="17"/>
      <c r="H161" s="17"/>
      <c r="I161" s="34"/>
      <c r="J161" s="10"/>
      <c r="K161" s="10"/>
      <c r="L161" s="10"/>
      <c r="M161" s="10"/>
      <c r="N161" s="10"/>
      <c r="O161" s="10"/>
      <c r="P161" s="10"/>
      <c r="Q161" s="4"/>
      <c r="R161" s="4"/>
      <c r="S161" s="4"/>
      <c r="T161" s="4"/>
      <c r="U161" s="4"/>
      <c r="V161" s="4"/>
      <c r="W161" s="4"/>
      <c r="X161" s="4"/>
      <c r="Y161" s="4"/>
      <c r="Z161" s="4"/>
      <c r="AA161" s="4"/>
      <c r="AB161" s="4"/>
      <c r="AC161" s="4"/>
      <c r="AD161" s="4"/>
      <c r="AE161" s="4"/>
      <c r="AF161" s="4"/>
      <c r="AG161" s="4"/>
      <c r="AH161" s="4"/>
      <c r="AI161" s="4"/>
    </row>
    <row r="162" spans="1:35" hidden="1">
      <c r="A162" s="10"/>
      <c r="B162" s="10"/>
      <c r="C162" s="10"/>
      <c r="D162" s="10"/>
      <c r="E162" s="10"/>
      <c r="F162" s="10"/>
      <c r="G162" s="17"/>
      <c r="H162" s="17"/>
      <c r="I162" s="34"/>
      <c r="J162" s="10"/>
      <c r="K162" s="10"/>
      <c r="L162" s="10"/>
      <c r="M162" s="10"/>
      <c r="N162" s="10"/>
      <c r="O162" s="10"/>
      <c r="P162" s="10"/>
      <c r="Q162" s="4"/>
      <c r="R162" s="4"/>
      <c r="S162" s="4"/>
      <c r="T162" s="4"/>
      <c r="U162" s="4"/>
      <c r="V162" s="4"/>
      <c r="W162" s="4"/>
      <c r="X162" s="4"/>
      <c r="Y162" s="4"/>
      <c r="Z162" s="4"/>
      <c r="AA162" s="4"/>
      <c r="AB162" s="4"/>
      <c r="AC162" s="4"/>
      <c r="AD162" s="4"/>
      <c r="AE162" s="4"/>
      <c r="AF162" s="4"/>
      <c r="AG162" s="4"/>
      <c r="AH162" s="4"/>
      <c r="AI162" s="4"/>
    </row>
    <row r="163" spans="1:35" hidden="1">
      <c r="A163" s="10"/>
      <c r="B163" s="10"/>
      <c r="C163" s="10"/>
      <c r="D163" s="10"/>
      <c r="E163" s="10"/>
      <c r="F163" s="10"/>
      <c r="G163" s="17"/>
      <c r="H163" s="17"/>
      <c r="I163" s="34"/>
      <c r="J163" s="10"/>
      <c r="K163" s="10"/>
      <c r="L163" s="10"/>
      <c r="M163" s="10"/>
      <c r="N163" s="10"/>
      <c r="O163" s="10"/>
      <c r="P163" s="10"/>
      <c r="Q163" s="4"/>
      <c r="R163" s="4"/>
      <c r="S163" s="4"/>
      <c r="T163" s="4"/>
      <c r="U163" s="4"/>
      <c r="V163" s="4"/>
      <c r="W163" s="4"/>
      <c r="X163" s="4"/>
      <c r="Y163" s="4"/>
      <c r="Z163" s="4"/>
      <c r="AA163" s="4"/>
      <c r="AB163" s="4"/>
      <c r="AC163" s="4"/>
      <c r="AD163" s="4"/>
      <c r="AE163" s="4"/>
      <c r="AF163" s="4"/>
      <c r="AG163" s="4"/>
      <c r="AH163" s="4"/>
      <c r="AI163" s="4"/>
    </row>
    <row r="164" spans="1:35" hidden="1">
      <c r="A164" s="10"/>
      <c r="B164" s="10"/>
      <c r="C164" s="10"/>
      <c r="D164" s="10"/>
      <c r="E164" s="10"/>
      <c r="F164" s="10"/>
      <c r="G164" s="17"/>
      <c r="H164" s="17"/>
      <c r="I164" s="34"/>
      <c r="J164" s="10"/>
      <c r="K164" s="10"/>
      <c r="L164" s="10"/>
      <c r="M164" s="10"/>
      <c r="N164" s="10"/>
      <c r="O164" s="10"/>
      <c r="P164" s="10"/>
      <c r="Q164" s="4"/>
      <c r="R164" s="4"/>
      <c r="S164" s="4"/>
      <c r="T164" s="4"/>
      <c r="U164" s="4"/>
      <c r="V164" s="4"/>
      <c r="W164" s="4"/>
      <c r="X164" s="4"/>
      <c r="Y164" s="4"/>
      <c r="Z164" s="4"/>
      <c r="AA164" s="4"/>
      <c r="AB164" s="4"/>
      <c r="AC164" s="4"/>
      <c r="AD164" s="4"/>
      <c r="AE164" s="4"/>
      <c r="AF164" s="4"/>
      <c r="AG164" s="4"/>
      <c r="AH164" s="4"/>
      <c r="AI164" s="4"/>
    </row>
    <row r="165" spans="1:35" hidden="1">
      <c r="A165" s="10"/>
      <c r="B165" s="10"/>
      <c r="C165" s="10"/>
      <c r="D165" s="10"/>
      <c r="E165" s="10"/>
      <c r="F165" s="10"/>
      <c r="G165" s="17"/>
      <c r="H165" s="17"/>
      <c r="I165" s="34"/>
      <c r="J165" s="10"/>
      <c r="K165" s="10"/>
      <c r="L165" s="10"/>
      <c r="M165" s="10"/>
      <c r="N165" s="10"/>
      <c r="O165" s="10"/>
      <c r="P165" s="10"/>
      <c r="Q165" s="4"/>
      <c r="R165" s="4"/>
      <c r="S165" s="4"/>
      <c r="T165" s="4"/>
      <c r="U165" s="4"/>
      <c r="V165" s="4"/>
      <c r="W165" s="4"/>
      <c r="X165" s="4"/>
      <c r="Y165" s="4"/>
      <c r="Z165" s="4"/>
      <c r="AA165" s="4"/>
      <c r="AB165" s="4"/>
      <c r="AC165" s="4"/>
      <c r="AD165" s="4"/>
      <c r="AE165" s="4"/>
      <c r="AF165" s="4"/>
      <c r="AG165" s="4"/>
      <c r="AH165" s="4"/>
      <c r="AI165" s="4"/>
    </row>
    <row r="166" spans="1:35" hidden="1">
      <c r="A166" s="10"/>
      <c r="B166" s="10"/>
      <c r="C166" s="10"/>
      <c r="D166" s="10"/>
      <c r="E166" s="10"/>
      <c r="F166" s="10"/>
      <c r="G166" s="17"/>
      <c r="H166" s="17"/>
      <c r="I166" s="34"/>
      <c r="J166" s="10"/>
      <c r="K166" s="10"/>
      <c r="L166" s="10"/>
      <c r="M166" s="10"/>
      <c r="N166" s="10"/>
      <c r="O166" s="10"/>
      <c r="P166" s="10"/>
      <c r="Q166" s="4"/>
      <c r="R166" s="4"/>
      <c r="S166" s="4"/>
      <c r="T166" s="4"/>
      <c r="U166" s="4"/>
      <c r="V166" s="4"/>
      <c r="W166" s="4"/>
      <c r="X166" s="4"/>
      <c r="Y166" s="4"/>
      <c r="Z166" s="4"/>
      <c r="AA166" s="4"/>
      <c r="AB166" s="4"/>
      <c r="AC166" s="4"/>
      <c r="AD166" s="4"/>
      <c r="AE166" s="4"/>
      <c r="AF166" s="4"/>
      <c r="AG166" s="4"/>
      <c r="AH166" s="4"/>
      <c r="AI166" s="4"/>
    </row>
    <row r="167" spans="1:35" hidden="1">
      <c r="A167" s="10"/>
      <c r="B167" s="10"/>
      <c r="C167" s="10"/>
      <c r="D167" s="10"/>
      <c r="E167" s="10"/>
      <c r="F167" s="10"/>
      <c r="G167" s="17"/>
      <c r="H167" s="17"/>
      <c r="I167" s="34"/>
      <c r="J167" s="10"/>
      <c r="K167" s="10"/>
      <c r="L167" s="10"/>
      <c r="M167" s="10"/>
      <c r="N167" s="10"/>
      <c r="O167" s="10"/>
      <c r="P167" s="10"/>
      <c r="Q167" s="4"/>
      <c r="R167" s="4"/>
      <c r="S167" s="4"/>
      <c r="T167" s="4"/>
      <c r="U167" s="4"/>
      <c r="V167" s="4"/>
      <c r="W167" s="4"/>
      <c r="X167" s="4"/>
      <c r="Y167" s="4"/>
      <c r="Z167" s="4"/>
      <c r="AA167" s="4"/>
      <c r="AB167" s="4"/>
      <c r="AC167" s="4"/>
      <c r="AD167" s="4"/>
      <c r="AE167" s="4"/>
      <c r="AF167" s="4"/>
      <c r="AG167" s="4"/>
      <c r="AH167" s="4"/>
      <c r="AI167" s="4"/>
    </row>
    <row r="168" spans="1:35" hidden="1">
      <c r="A168" s="10"/>
      <c r="B168" s="10"/>
      <c r="C168" s="10"/>
      <c r="D168" s="10"/>
      <c r="E168" s="10"/>
      <c r="F168" s="10"/>
      <c r="G168" s="17"/>
      <c r="H168" s="17"/>
      <c r="I168" s="34"/>
      <c r="J168" s="10"/>
      <c r="K168" s="10"/>
      <c r="L168" s="10"/>
      <c r="M168" s="10"/>
      <c r="N168" s="10"/>
      <c r="O168" s="10"/>
      <c r="P168" s="10"/>
      <c r="Q168" s="4"/>
      <c r="R168" s="4"/>
      <c r="S168" s="4"/>
      <c r="T168" s="4"/>
      <c r="U168" s="4"/>
      <c r="V168" s="4"/>
      <c r="W168" s="4"/>
      <c r="X168" s="4"/>
      <c r="Y168" s="4"/>
      <c r="Z168" s="4"/>
      <c r="AA168" s="4"/>
      <c r="AB168" s="4"/>
      <c r="AC168" s="4"/>
      <c r="AD168" s="4"/>
      <c r="AE168" s="4"/>
      <c r="AF168" s="4"/>
      <c r="AG168" s="4"/>
      <c r="AH168" s="4"/>
      <c r="AI168" s="4"/>
    </row>
    <row r="169" spans="1:35" hidden="1">
      <c r="A169" s="10"/>
      <c r="B169" s="10"/>
      <c r="C169" s="10"/>
      <c r="D169" s="10"/>
      <c r="E169" s="10"/>
      <c r="F169" s="10"/>
      <c r="G169" s="17"/>
      <c r="H169" s="17"/>
      <c r="I169" s="34"/>
      <c r="J169" s="10"/>
      <c r="K169" s="10"/>
      <c r="L169" s="10"/>
      <c r="M169" s="10"/>
      <c r="N169" s="10"/>
      <c r="O169" s="10"/>
      <c r="P169" s="10"/>
      <c r="Q169" s="4"/>
      <c r="R169" s="4"/>
      <c r="S169" s="4"/>
      <c r="T169" s="4"/>
      <c r="U169" s="4"/>
      <c r="V169" s="4"/>
      <c r="W169" s="4"/>
      <c r="X169" s="4"/>
      <c r="Y169" s="4"/>
      <c r="Z169" s="4"/>
      <c r="AA169" s="4"/>
      <c r="AB169" s="4"/>
      <c r="AC169" s="4"/>
      <c r="AD169" s="4"/>
      <c r="AE169" s="4"/>
      <c r="AF169" s="4"/>
      <c r="AG169" s="4"/>
      <c r="AH169" s="4"/>
      <c r="AI169" s="4"/>
    </row>
    <row r="170" spans="1:35" hidden="1">
      <c r="A170" s="10"/>
      <c r="B170" s="10"/>
      <c r="C170" s="10"/>
      <c r="D170" s="10"/>
      <c r="E170" s="10"/>
      <c r="F170" s="10"/>
      <c r="G170" s="17"/>
      <c r="H170" s="17"/>
      <c r="I170" s="34"/>
      <c r="J170" s="10"/>
      <c r="K170" s="10"/>
      <c r="L170" s="10"/>
      <c r="M170" s="10"/>
      <c r="N170" s="10"/>
      <c r="O170" s="10"/>
      <c r="P170" s="10"/>
      <c r="Q170" s="4"/>
      <c r="R170" s="4"/>
      <c r="S170" s="4"/>
      <c r="T170" s="4"/>
      <c r="U170" s="4"/>
      <c r="V170" s="4"/>
      <c r="W170" s="4"/>
      <c r="X170" s="4"/>
      <c r="Y170" s="4"/>
      <c r="Z170" s="4"/>
      <c r="AA170" s="4"/>
      <c r="AB170" s="4"/>
      <c r="AC170" s="4"/>
      <c r="AD170" s="4"/>
      <c r="AE170" s="4"/>
      <c r="AF170" s="4"/>
      <c r="AG170" s="4"/>
      <c r="AH170" s="4"/>
      <c r="AI170" s="4"/>
    </row>
    <row r="171" spans="1:35" ht="15" hidden="1">
      <c r="A171" s="10"/>
      <c r="B171" s="10"/>
      <c r="C171" s="10"/>
      <c r="D171" s="10"/>
      <c r="E171" s="10"/>
      <c r="F171" s="10"/>
      <c r="G171" s="17"/>
      <c r="H171" s="17"/>
      <c r="I171" s="34"/>
      <c r="J171" s="10"/>
      <c r="K171" s="10"/>
      <c r="L171" s="10"/>
      <c r="M171" s="10"/>
      <c r="N171" s="10"/>
      <c r="O171" s="10"/>
      <c r="P171" s="36"/>
      <c r="Q171" s="36"/>
      <c r="R171" s="36"/>
      <c r="S171" s="36"/>
      <c r="T171" s="4"/>
      <c r="U171" s="4"/>
      <c r="V171" s="4"/>
      <c r="W171" s="4"/>
      <c r="X171" s="4"/>
      <c r="Y171" s="4"/>
      <c r="Z171" s="4"/>
      <c r="AA171" s="4"/>
      <c r="AB171" s="4"/>
      <c r="AC171" s="4"/>
      <c r="AD171" s="4"/>
      <c r="AE171" s="4"/>
      <c r="AF171" s="4"/>
      <c r="AG171" s="4"/>
      <c r="AH171" s="4"/>
      <c r="AI171" s="4"/>
    </row>
    <row r="172" spans="1:35" ht="15" hidden="1">
      <c r="A172" s="10"/>
      <c r="B172" s="10"/>
      <c r="C172" s="10"/>
      <c r="D172" s="10"/>
      <c r="E172" s="10"/>
      <c r="F172" s="10"/>
      <c r="G172" s="17"/>
      <c r="H172" s="17"/>
      <c r="I172" s="34"/>
      <c r="J172" s="10"/>
      <c r="K172" s="10"/>
      <c r="L172" s="10"/>
      <c r="M172" s="10"/>
      <c r="N172" s="10"/>
      <c r="O172" s="10"/>
      <c r="P172" s="36"/>
      <c r="Q172" s="36"/>
      <c r="R172" s="36"/>
      <c r="S172" s="36"/>
      <c r="T172" s="4"/>
      <c r="U172" s="4"/>
      <c r="V172" s="4"/>
      <c r="W172" s="4"/>
      <c r="X172" s="4"/>
      <c r="Y172" s="4"/>
      <c r="Z172" s="4"/>
      <c r="AA172" s="4"/>
      <c r="AB172" s="4"/>
      <c r="AC172" s="4"/>
      <c r="AD172" s="4"/>
      <c r="AE172" s="4"/>
      <c r="AF172" s="4"/>
      <c r="AG172" s="4"/>
      <c r="AH172" s="4"/>
      <c r="AI172" s="4"/>
    </row>
    <row r="173" spans="1:35" ht="15" hidden="1">
      <c r="A173" s="10"/>
      <c r="B173" s="10"/>
      <c r="C173" s="10"/>
      <c r="D173" s="10"/>
      <c r="E173" s="10"/>
      <c r="F173" s="10"/>
      <c r="G173" s="17"/>
      <c r="H173" s="17"/>
      <c r="I173" s="34"/>
      <c r="J173" s="10"/>
      <c r="K173" s="10"/>
      <c r="L173" s="10"/>
      <c r="M173" s="10"/>
      <c r="N173" s="10"/>
      <c r="O173" s="10"/>
      <c r="P173" s="36"/>
      <c r="Q173" s="36"/>
      <c r="R173" s="36"/>
      <c r="S173" s="36"/>
      <c r="T173" s="4"/>
      <c r="U173" s="4"/>
      <c r="V173" s="4"/>
      <c r="W173" s="4"/>
      <c r="X173" s="4"/>
      <c r="Y173" s="4"/>
      <c r="Z173" s="4"/>
      <c r="AA173" s="4"/>
      <c r="AB173" s="4"/>
      <c r="AC173" s="4"/>
      <c r="AD173" s="4"/>
      <c r="AE173" s="4"/>
      <c r="AF173" s="4"/>
      <c r="AG173" s="4"/>
      <c r="AH173" s="4"/>
      <c r="AI173" s="4"/>
    </row>
    <row r="174" spans="1:35" ht="15" hidden="1">
      <c r="A174" s="10"/>
      <c r="B174" s="10"/>
      <c r="C174" s="10"/>
      <c r="D174" s="10"/>
      <c r="E174" s="10"/>
      <c r="F174" s="10"/>
      <c r="G174" s="17"/>
      <c r="H174" s="17"/>
      <c r="I174" s="34"/>
      <c r="J174" s="10"/>
      <c r="K174" s="10"/>
      <c r="L174" s="10"/>
      <c r="M174" s="10"/>
      <c r="N174" s="10"/>
      <c r="O174" s="10"/>
      <c r="P174" s="36"/>
      <c r="Q174" s="36"/>
      <c r="R174" s="36"/>
      <c r="S174" s="36"/>
      <c r="T174" s="4"/>
      <c r="U174" s="4"/>
      <c r="V174" s="4"/>
      <c r="W174" s="4"/>
      <c r="X174" s="4"/>
      <c r="Y174" s="4"/>
      <c r="Z174" s="4"/>
      <c r="AA174" s="4"/>
      <c r="AB174" s="4"/>
      <c r="AC174" s="4"/>
      <c r="AD174" s="4"/>
      <c r="AE174" s="4"/>
      <c r="AF174" s="4"/>
      <c r="AG174" s="4"/>
      <c r="AH174" s="4"/>
      <c r="AI174" s="4"/>
    </row>
    <row r="175" spans="1:35" ht="15" hidden="1">
      <c r="A175" s="10"/>
      <c r="B175" s="10"/>
      <c r="C175" s="10"/>
      <c r="D175" s="10"/>
      <c r="E175" s="10"/>
      <c r="F175" s="10"/>
      <c r="G175" s="17"/>
      <c r="H175" s="17"/>
      <c r="I175" s="34"/>
      <c r="J175" s="10"/>
      <c r="K175" s="10"/>
      <c r="L175" s="36"/>
      <c r="M175" s="36"/>
      <c r="N175" s="36"/>
      <c r="O175" s="36"/>
      <c r="P175" s="36"/>
      <c r="Q175" s="36"/>
      <c r="R175" s="36"/>
      <c r="S175" s="36"/>
      <c r="T175" s="36"/>
      <c r="U175" s="36"/>
      <c r="V175" s="4"/>
      <c r="W175" s="4"/>
      <c r="X175" s="4"/>
      <c r="Y175" s="4"/>
      <c r="Z175" s="4"/>
      <c r="AA175" s="4"/>
      <c r="AB175" s="4"/>
      <c r="AC175" s="4"/>
      <c r="AD175" s="4"/>
      <c r="AE175" s="4"/>
      <c r="AF175" s="4"/>
      <c r="AG175" s="4"/>
      <c r="AH175" s="4"/>
      <c r="AI175" s="4"/>
    </row>
    <row r="176" spans="1:35" ht="15" hidden="1">
      <c r="A176" s="10"/>
      <c r="B176" s="10"/>
      <c r="C176" s="10"/>
      <c r="D176" s="10"/>
      <c r="E176" s="10"/>
      <c r="F176" s="10"/>
      <c r="G176" s="17"/>
      <c r="H176" s="10"/>
      <c r="I176" s="34"/>
      <c r="J176" s="10"/>
      <c r="K176" s="10"/>
      <c r="L176" s="36"/>
      <c r="M176" s="36"/>
      <c r="N176" s="36"/>
      <c r="O176" s="36"/>
      <c r="P176" s="10"/>
      <c r="Q176" s="4"/>
      <c r="R176" s="4"/>
      <c r="S176" s="4"/>
      <c r="T176" s="36"/>
      <c r="U176" s="36"/>
      <c r="V176" s="4"/>
      <c r="W176" s="4"/>
      <c r="X176" s="4"/>
      <c r="Y176" s="4"/>
      <c r="Z176" s="4"/>
      <c r="AA176" s="4"/>
      <c r="AB176" s="4"/>
      <c r="AC176" s="4"/>
      <c r="AD176" s="4"/>
      <c r="AE176" s="4"/>
      <c r="AF176" s="4"/>
      <c r="AG176" s="4"/>
      <c r="AH176" s="4"/>
      <c r="AI176" s="4"/>
    </row>
    <row r="177" spans="1:35" ht="15" hidden="1">
      <c r="A177" s="10"/>
      <c r="B177" s="10"/>
      <c r="C177" s="10"/>
      <c r="D177" s="10"/>
      <c r="E177" s="10"/>
      <c r="F177" s="10"/>
      <c r="G177" s="17"/>
      <c r="H177" s="10"/>
      <c r="I177" s="10"/>
      <c r="J177" s="10"/>
      <c r="K177" s="10"/>
      <c r="L177" s="36"/>
      <c r="M177" s="36"/>
      <c r="N177" s="36"/>
      <c r="O177" s="36"/>
      <c r="P177" s="10"/>
      <c r="Q177" s="4"/>
      <c r="R177" s="4"/>
      <c r="S177" s="4"/>
      <c r="T177" s="36"/>
      <c r="U177" s="36"/>
      <c r="V177" s="4"/>
      <c r="W177" s="4"/>
      <c r="X177" s="4"/>
      <c r="Y177" s="4"/>
      <c r="Z177" s="4"/>
      <c r="AA177" s="4"/>
      <c r="AB177" s="4"/>
      <c r="AC177" s="4"/>
      <c r="AD177" s="4"/>
      <c r="AE177" s="4"/>
      <c r="AF177" s="4"/>
      <c r="AG177" s="4"/>
      <c r="AH177" s="4"/>
      <c r="AI177" s="4"/>
    </row>
    <row r="178" spans="1:35" ht="15" hidden="1">
      <c r="A178" s="10"/>
      <c r="B178" s="10"/>
      <c r="C178" s="10"/>
      <c r="D178" s="10"/>
      <c r="E178" s="10"/>
      <c r="F178" s="10"/>
      <c r="G178" s="17"/>
      <c r="H178" s="10"/>
      <c r="I178" s="10"/>
      <c r="J178" s="10"/>
      <c r="K178" s="10"/>
      <c r="L178" s="36"/>
      <c r="M178" s="36"/>
      <c r="N178" s="36"/>
      <c r="O178" s="36"/>
      <c r="P178" s="10"/>
      <c r="Q178" s="4"/>
      <c r="R178" s="4"/>
      <c r="S178" s="4"/>
      <c r="T178" s="36"/>
      <c r="U178" s="36"/>
      <c r="V178" s="4"/>
      <c r="W178" s="4"/>
      <c r="X178" s="4"/>
      <c r="Y178" s="4"/>
      <c r="Z178" s="4"/>
      <c r="AA178" s="4"/>
      <c r="AB178" s="4"/>
      <c r="AC178" s="4"/>
      <c r="AD178" s="4"/>
      <c r="AE178" s="4"/>
      <c r="AF178" s="4"/>
      <c r="AG178" s="4"/>
      <c r="AH178" s="4"/>
      <c r="AI178" s="4"/>
    </row>
    <row r="179" spans="1:35" ht="15" hidden="1">
      <c r="A179" s="10"/>
      <c r="B179" s="10"/>
      <c r="C179" s="10"/>
      <c r="D179" s="10"/>
      <c r="E179" s="10"/>
      <c r="F179" s="10"/>
      <c r="G179" s="17"/>
      <c r="H179" s="10"/>
      <c r="I179" s="10"/>
      <c r="J179" s="10"/>
      <c r="K179" s="10"/>
      <c r="L179" s="36"/>
      <c r="M179" s="36"/>
      <c r="N179" s="36"/>
      <c r="O179" s="36"/>
      <c r="P179" s="10"/>
      <c r="Q179" s="4"/>
      <c r="R179" s="4"/>
      <c r="S179" s="4"/>
      <c r="T179" s="36"/>
      <c r="U179" s="36"/>
      <c r="V179" s="4"/>
      <c r="W179" s="4"/>
      <c r="X179" s="4"/>
      <c r="Y179" s="4"/>
      <c r="Z179" s="4"/>
      <c r="AA179" s="4"/>
      <c r="AB179" s="4"/>
      <c r="AC179" s="4"/>
      <c r="AD179" s="4"/>
      <c r="AE179" s="4"/>
      <c r="AF179" s="4"/>
      <c r="AG179" s="4"/>
      <c r="AH179" s="4"/>
      <c r="AI179" s="4"/>
    </row>
    <row r="180" spans="1:35" hidden="1">
      <c r="A180" s="10"/>
      <c r="B180" s="10"/>
      <c r="C180" s="10"/>
      <c r="D180" s="10"/>
      <c r="E180" s="10"/>
      <c r="F180" s="10"/>
      <c r="G180" s="17"/>
      <c r="H180" s="10"/>
      <c r="I180" s="10"/>
      <c r="J180" s="10"/>
      <c r="K180" s="10"/>
      <c r="L180" s="10"/>
      <c r="M180" s="10"/>
      <c r="N180" s="10"/>
      <c r="O180" s="10"/>
      <c r="P180" s="10"/>
      <c r="Q180" s="4"/>
      <c r="R180" s="4"/>
      <c r="S180" s="4"/>
      <c r="T180" s="4"/>
      <c r="U180" s="4"/>
      <c r="V180" s="4"/>
      <c r="W180" s="4"/>
      <c r="X180" s="4"/>
      <c r="Y180" s="4"/>
      <c r="Z180" s="4"/>
      <c r="AA180" s="4"/>
      <c r="AB180" s="4"/>
      <c r="AC180" s="4"/>
      <c r="AD180" s="4"/>
      <c r="AE180" s="4"/>
      <c r="AF180" s="4"/>
      <c r="AG180" s="4"/>
      <c r="AH180" s="4"/>
      <c r="AI180" s="4"/>
    </row>
    <row r="181" spans="1:35" hidden="1">
      <c r="A181" s="10"/>
      <c r="B181" s="10"/>
      <c r="C181" s="10"/>
      <c r="D181" s="10"/>
      <c r="E181" s="10"/>
      <c r="F181" s="10"/>
      <c r="G181" s="17"/>
      <c r="H181" s="10"/>
      <c r="I181" s="10"/>
      <c r="J181" s="10"/>
      <c r="K181" s="10"/>
      <c r="L181" s="10"/>
      <c r="M181" s="10"/>
      <c r="N181" s="10"/>
      <c r="O181" s="10"/>
      <c r="P181" s="10"/>
      <c r="Q181" s="4"/>
      <c r="R181" s="4"/>
      <c r="S181" s="4"/>
      <c r="T181" s="4"/>
      <c r="U181" s="4"/>
      <c r="V181" s="4"/>
      <c r="W181" s="4"/>
      <c r="X181" s="4"/>
      <c r="Y181" s="4"/>
      <c r="Z181" s="4"/>
      <c r="AA181" s="4"/>
      <c r="AB181" s="4"/>
      <c r="AC181" s="4"/>
      <c r="AD181" s="4"/>
      <c r="AE181" s="4"/>
      <c r="AF181" s="4"/>
      <c r="AG181" s="4"/>
      <c r="AH181" s="4"/>
      <c r="AI181" s="4"/>
    </row>
    <row r="182" spans="1:35" hidden="1">
      <c r="A182" s="10"/>
      <c r="B182" s="10"/>
      <c r="C182" s="10"/>
      <c r="D182" s="10"/>
      <c r="E182" s="10"/>
      <c r="F182" s="10"/>
      <c r="G182" s="17"/>
      <c r="H182" s="10"/>
      <c r="I182" s="10"/>
      <c r="J182" s="10"/>
      <c r="K182" s="10"/>
      <c r="L182" s="10"/>
      <c r="M182" s="10"/>
      <c r="N182" s="10"/>
      <c r="O182" s="10"/>
      <c r="P182" s="10"/>
      <c r="Q182" s="4"/>
      <c r="R182" s="4"/>
      <c r="S182" s="4"/>
      <c r="T182" s="4"/>
      <c r="U182" s="4"/>
      <c r="V182" s="4"/>
      <c r="W182" s="4"/>
      <c r="X182" s="4"/>
      <c r="Y182" s="4"/>
      <c r="Z182" s="4"/>
      <c r="AA182" s="4"/>
      <c r="AB182" s="4"/>
      <c r="AC182" s="4"/>
      <c r="AD182" s="4"/>
      <c r="AE182" s="4"/>
      <c r="AF182" s="4"/>
    </row>
    <row r="183" spans="1:35" hidden="1">
      <c r="A183" s="10"/>
      <c r="B183" s="10"/>
      <c r="C183" s="10"/>
      <c r="D183" s="10"/>
      <c r="E183" s="10"/>
      <c r="F183" s="10"/>
      <c r="G183" s="17"/>
      <c r="H183" s="10"/>
      <c r="I183" s="10"/>
      <c r="J183" s="10"/>
      <c r="K183" s="10"/>
      <c r="L183" s="10"/>
      <c r="M183" s="10"/>
      <c r="N183" s="10"/>
      <c r="O183" s="10"/>
      <c r="P183" s="10"/>
      <c r="Q183" s="4"/>
      <c r="R183" s="4"/>
      <c r="S183" s="4"/>
      <c r="T183" s="4"/>
      <c r="U183" s="4"/>
      <c r="V183" s="4"/>
      <c r="W183" s="4"/>
      <c r="X183" s="4"/>
      <c r="Y183" s="4"/>
      <c r="Z183" s="4"/>
      <c r="AA183" s="4"/>
      <c r="AB183" s="4"/>
      <c r="AC183" s="4"/>
      <c r="AD183" s="4"/>
      <c r="AE183" s="4"/>
      <c r="AF183" s="4"/>
    </row>
    <row r="184" spans="1:35" hidden="1">
      <c r="A184" s="10"/>
      <c r="B184" s="10"/>
      <c r="C184" s="10"/>
      <c r="D184" s="10"/>
      <c r="E184" s="10"/>
      <c r="F184" s="10"/>
      <c r="G184" s="17"/>
      <c r="H184" s="10"/>
      <c r="I184" s="10"/>
      <c r="J184" s="10"/>
      <c r="K184" s="10"/>
      <c r="L184" s="10"/>
      <c r="M184" s="10"/>
      <c r="N184" s="10"/>
      <c r="O184" s="10"/>
      <c r="P184" s="10"/>
      <c r="Q184" s="4"/>
      <c r="R184" s="4"/>
      <c r="S184" s="4"/>
      <c r="T184" s="4"/>
      <c r="U184" s="4"/>
      <c r="V184" s="4"/>
      <c r="W184" s="4"/>
      <c r="X184" s="4"/>
      <c r="Y184" s="4"/>
      <c r="Z184" s="4"/>
      <c r="AA184" s="4"/>
      <c r="AB184" s="4"/>
      <c r="AC184" s="4"/>
      <c r="AD184" s="4"/>
      <c r="AE184" s="4"/>
      <c r="AF184" s="4"/>
    </row>
    <row r="185" spans="1:35" hidden="1">
      <c r="A185" s="10"/>
      <c r="B185" s="10"/>
      <c r="C185" s="10"/>
      <c r="D185" s="10"/>
      <c r="E185" s="10"/>
      <c r="F185" s="10"/>
      <c r="G185" s="75"/>
      <c r="H185" s="75"/>
      <c r="I185" s="75"/>
      <c r="J185" s="75"/>
      <c r="K185" s="75"/>
      <c r="L185" s="75"/>
      <c r="M185" s="75"/>
      <c r="N185" s="75"/>
      <c r="O185" s="75"/>
      <c r="P185" s="75"/>
      <c r="Q185" s="75"/>
      <c r="R185" s="75"/>
      <c r="S185" s="75"/>
      <c r="T185" s="75"/>
      <c r="U185" s="75"/>
      <c r="V185" s="75"/>
      <c r="W185" s="4"/>
      <c r="X185" s="4"/>
      <c r="Y185" s="4"/>
      <c r="Z185" s="4"/>
      <c r="AA185" s="4"/>
      <c r="AB185" s="4"/>
      <c r="AC185" s="4"/>
      <c r="AD185" s="4"/>
      <c r="AE185" s="4"/>
      <c r="AF185" s="4"/>
    </row>
    <row r="186" spans="1:35" hidden="1">
      <c r="A186" s="4"/>
      <c r="B186" s="10"/>
      <c r="C186" s="10"/>
      <c r="D186" s="10"/>
      <c r="E186" s="10"/>
      <c r="F186" s="10"/>
      <c r="G186" s="75"/>
      <c r="H186" s="75"/>
      <c r="I186" s="75"/>
      <c r="J186" s="75"/>
      <c r="K186" s="75"/>
      <c r="L186" s="75"/>
      <c r="M186" s="75"/>
      <c r="N186" s="75"/>
      <c r="O186" s="75"/>
      <c r="P186" s="75"/>
      <c r="Q186" s="75"/>
      <c r="R186" s="75"/>
      <c r="S186" s="75"/>
      <c r="T186" s="75"/>
      <c r="U186" s="75"/>
      <c r="V186" s="75"/>
      <c r="W186" s="4"/>
      <c r="X186" s="4"/>
      <c r="Y186" s="4"/>
      <c r="Z186" s="4"/>
      <c r="AA186" s="4"/>
      <c r="AB186" s="4"/>
      <c r="AC186" s="4"/>
      <c r="AD186" s="4"/>
      <c r="AE186" s="4"/>
      <c r="AF186" s="4"/>
    </row>
    <row r="187" spans="1:35" ht="12.75" hidden="1" customHeight="1">
      <c r="A187" s="1279" t="e">
        <f ca="1">A497</f>
        <v>#VALUE!</v>
      </c>
      <c r="B187" s="1279"/>
      <c r="C187" s="1279"/>
      <c r="D187" s="1279"/>
      <c r="E187" s="1279"/>
      <c r="F187" s="1279"/>
      <c r="G187" s="1279"/>
      <c r="H187" s="1279"/>
      <c r="I187" s="1279"/>
      <c r="J187" s="1279"/>
      <c r="K187" s="1279"/>
      <c r="L187" s="1279"/>
      <c r="M187" s="1279"/>
      <c r="N187" s="1279"/>
      <c r="O187" s="1279"/>
      <c r="P187" s="1279"/>
      <c r="Q187" s="1279"/>
      <c r="R187" s="1279"/>
      <c r="S187" s="1279"/>
      <c r="T187" s="1279"/>
      <c r="U187" s="1279"/>
      <c r="V187" s="1279"/>
      <c r="W187" s="1279"/>
      <c r="X187" s="1279"/>
      <c r="Y187" s="1279"/>
      <c r="Z187" s="4"/>
      <c r="AA187" s="4"/>
      <c r="AB187" s="4"/>
      <c r="AC187" s="4"/>
      <c r="AD187" s="4"/>
      <c r="AE187" s="4"/>
      <c r="AF187" s="4"/>
    </row>
    <row r="188" spans="1:35" ht="12.75" hidden="1" customHeight="1">
      <c r="A188" s="1279"/>
      <c r="B188" s="1279"/>
      <c r="C188" s="1279"/>
      <c r="D188" s="1279"/>
      <c r="E188" s="1279"/>
      <c r="F188" s="1279"/>
      <c r="G188" s="1279"/>
      <c r="H188" s="1279"/>
      <c r="I188" s="1279"/>
      <c r="J188" s="1279"/>
      <c r="K188" s="1279"/>
      <c r="L188" s="1279"/>
      <c r="M188" s="1279"/>
      <c r="N188" s="1279"/>
      <c r="O188" s="1279"/>
      <c r="P188" s="1279"/>
      <c r="Q188" s="1279"/>
      <c r="R188" s="1279"/>
      <c r="S188" s="1279"/>
      <c r="T188" s="1279"/>
      <c r="U188" s="1279"/>
      <c r="V188" s="1279"/>
      <c r="W188" s="1279"/>
      <c r="X188" s="1279"/>
      <c r="Y188" s="1279"/>
      <c r="Z188" s="4"/>
      <c r="AA188" s="4"/>
      <c r="AB188" s="4"/>
      <c r="AC188" s="4"/>
      <c r="AD188" s="4"/>
      <c r="AE188" s="4"/>
      <c r="AF188" s="4"/>
    </row>
    <row r="189" spans="1:35" ht="12.75" hidden="1" customHeight="1">
      <c r="A189" s="10"/>
      <c r="B189" s="10"/>
      <c r="C189" s="37"/>
      <c r="D189" s="37"/>
      <c r="E189" s="37"/>
      <c r="F189" s="37"/>
      <c r="G189" s="75"/>
      <c r="H189" s="75"/>
      <c r="I189" s="75"/>
      <c r="J189" s="75"/>
      <c r="K189" s="75"/>
      <c r="L189" s="75"/>
      <c r="M189" s="75"/>
      <c r="N189" s="75"/>
      <c r="O189" s="75"/>
      <c r="P189" s="75"/>
      <c r="Q189" s="75"/>
      <c r="R189" s="75"/>
      <c r="S189" s="75"/>
      <c r="T189" s="75"/>
      <c r="U189" s="75"/>
      <c r="V189" s="75"/>
      <c r="W189" s="4"/>
      <c r="X189" s="4"/>
      <c r="Y189" s="4"/>
      <c r="Z189" s="4"/>
      <c r="AA189" s="4"/>
      <c r="AB189" s="4"/>
      <c r="AC189" s="4"/>
      <c r="AD189" s="4"/>
      <c r="AE189" s="4"/>
      <c r="AF189" s="4"/>
    </row>
    <row r="190" spans="1:35" ht="12.75" hidden="1" customHeight="1">
      <c r="A190" s="10"/>
      <c r="B190" s="10"/>
      <c r="C190" s="37"/>
      <c r="D190" s="37"/>
      <c r="E190" s="37"/>
      <c r="F190" s="37"/>
      <c r="G190" s="75"/>
      <c r="H190" s="75"/>
      <c r="I190" s="75"/>
      <c r="J190" s="75"/>
      <c r="K190" s="75"/>
      <c r="L190" s="75"/>
      <c r="M190" s="75"/>
      <c r="N190" s="75"/>
      <c r="O190" s="75"/>
      <c r="P190" s="75"/>
      <c r="Q190" s="75"/>
      <c r="R190" s="75"/>
      <c r="S190" s="75"/>
      <c r="T190" s="75"/>
      <c r="U190" s="75"/>
      <c r="V190" s="75"/>
      <c r="W190" s="4"/>
      <c r="X190" s="4"/>
      <c r="Y190" s="4"/>
      <c r="Z190" s="4"/>
      <c r="AA190" s="4"/>
      <c r="AB190" s="4"/>
      <c r="AC190" s="4"/>
      <c r="AD190" s="4"/>
      <c r="AE190" s="4"/>
      <c r="AF190" s="4"/>
    </row>
    <row r="191" spans="1:35" ht="12.75" hidden="1" customHeight="1">
      <c r="A191" s="10"/>
      <c r="B191" s="10"/>
      <c r="C191" s="37"/>
      <c r="D191" s="37"/>
      <c r="E191" s="37"/>
      <c r="F191" s="37"/>
      <c r="G191" s="75"/>
      <c r="H191" s="75"/>
      <c r="I191" s="75"/>
      <c r="J191" s="75"/>
      <c r="K191" s="75"/>
      <c r="L191" s="75"/>
      <c r="M191" s="75"/>
      <c r="N191" s="75"/>
      <c r="O191" s="75"/>
      <c r="P191" s="75"/>
      <c r="Q191" s="75"/>
      <c r="R191" s="75"/>
      <c r="S191" s="75"/>
      <c r="T191" s="75"/>
      <c r="U191" s="75"/>
      <c r="V191" s="75"/>
      <c r="W191" s="4"/>
      <c r="X191" s="4"/>
      <c r="Y191" s="4"/>
      <c r="Z191" s="4"/>
      <c r="AA191" s="4"/>
      <c r="AB191" s="4"/>
      <c r="AC191" s="4"/>
      <c r="AD191" s="4"/>
      <c r="AE191" s="4"/>
      <c r="AF191" s="4"/>
    </row>
    <row r="192" spans="1:35" hidden="1">
      <c r="A192" s="10"/>
      <c r="B192" s="10"/>
      <c r="C192" s="10"/>
      <c r="D192" s="10"/>
      <c r="E192" s="10"/>
      <c r="F192" s="10"/>
      <c r="G192" s="17"/>
      <c r="H192" s="10"/>
      <c r="I192" s="10"/>
      <c r="J192" s="10"/>
      <c r="K192" s="10"/>
      <c r="L192" s="10"/>
      <c r="M192" s="10"/>
      <c r="N192" s="10"/>
      <c r="O192" s="10"/>
      <c r="P192" s="10"/>
      <c r="Q192" s="4"/>
      <c r="R192" s="4"/>
      <c r="S192" s="4"/>
      <c r="T192" s="4"/>
      <c r="U192" s="4"/>
      <c r="V192" s="4"/>
      <c r="W192" s="4"/>
      <c r="X192" s="4"/>
      <c r="Y192" s="4"/>
      <c r="Z192" s="4"/>
      <c r="AA192" s="4"/>
      <c r="AB192" s="4"/>
      <c r="AC192" s="4"/>
      <c r="AD192" s="4"/>
      <c r="AE192" s="4"/>
      <c r="AF192" s="4"/>
    </row>
    <row r="193" spans="1:32" hidden="1">
      <c r="A193" s="10"/>
      <c r="B193" s="10"/>
      <c r="C193" s="10"/>
      <c r="D193" s="10"/>
      <c r="E193" s="10"/>
      <c r="F193" s="10"/>
      <c r="G193" s="17"/>
      <c r="H193" s="10"/>
      <c r="I193" s="10"/>
      <c r="J193" s="10"/>
      <c r="K193" s="10"/>
      <c r="L193" s="10"/>
      <c r="M193" s="10"/>
      <c r="N193" s="10"/>
      <c r="O193" s="10"/>
      <c r="P193" s="10"/>
      <c r="Q193" s="4"/>
      <c r="R193" s="4"/>
      <c r="S193" s="4"/>
      <c r="T193" s="4"/>
      <c r="U193" s="4"/>
      <c r="V193" s="4"/>
      <c r="W193" s="4"/>
      <c r="X193" s="4"/>
      <c r="Y193" s="4"/>
      <c r="Z193" s="4"/>
      <c r="AA193" s="4"/>
      <c r="AB193" s="4"/>
      <c r="AC193" s="4"/>
      <c r="AD193" s="4"/>
      <c r="AE193" s="4"/>
      <c r="AF193" s="4"/>
    </row>
    <row r="194" spans="1:32" s="73" customFormat="1" hidden="1">
      <c r="A194" s="74"/>
      <c r="B194" s="74"/>
      <c r="C194" s="74"/>
      <c r="D194" s="74"/>
      <c r="E194" s="74"/>
      <c r="F194" s="74"/>
      <c r="G194" s="74"/>
      <c r="H194" s="74"/>
      <c r="I194" s="74"/>
      <c r="J194" s="74"/>
      <c r="K194" s="74"/>
      <c r="L194" s="74"/>
      <c r="M194" s="74"/>
      <c r="N194" s="72"/>
      <c r="O194" s="72"/>
      <c r="P194" s="72"/>
    </row>
    <row r="195" spans="1:32" hidden="1">
      <c r="A195" s="10" t="str">
        <f>MID($H$1,$G$9+2*G195,2)</f>
        <v>02</v>
      </c>
      <c r="B195" s="4"/>
      <c r="C195" s="10" t="str">
        <f>CHAR(HEX2DEC(A195))</f>
        <v>_x0002_</v>
      </c>
      <c r="D195" s="10"/>
      <c r="E195" s="10"/>
      <c r="F195" s="10"/>
      <c r="G195" s="17">
        <v>17</v>
      </c>
      <c r="H195" s="881" t="s">
        <v>123</v>
      </c>
      <c r="I195" s="10" t="s">
        <v>578</v>
      </c>
      <c r="J195" s="10"/>
      <c r="K195" s="10"/>
      <c r="L195" s="10"/>
      <c r="M195" s="10"/>
      <c r="N195" s="10"/>
      <c r="O195" s="10"/>
      <c r="P195" s="10"/>
      <c r="Q195" s="4"/>
      <c r="R195" s="4"/>
      <c r="S195" s="4"/>
      <c r="T195" s="4"/>
      <c r="U195" s="4"/>
      <c r="V195" s="4"/>
      <c r="W195" s="4"/>
      <c r="X195" s="4"/>
      <c r="Y195" s="4"/>
      <c r="Z195" s="4"/>
      <c r="AA195" s="4"/>
      <c r="AB195" s="4"/>
      <c r="AC195" s="4"/>
      <c r="AD195" s="4"/>
      <c r="AE195" s="4"/>
      <c r="AF195" s="4"/>
    </row>
    <row r="196" spans="1:32" hidden="1">
      <c r="A196" s="10" t="str">
        <f>MID($H$1,$G$9+2*G196,2)</f>
        <v>02</v>
      </c>
      <c r="B196" s="4"/>
      <c r="C196" s="10" t="str">
        <f>CHAR(HEX2DEC(A196))</f>
        <v>_x0002_</v>
      </c>
      <c r="D196" s="10"/>
      <c r="E196" s="10"/>
      <c r="F196" s="10"/>
      <c r="G196" s="17">
        <v>18</v>
      </c>
      <c r="H196" s="1382" t="s">
        <v>124</v>
      </c>
      <c r="I196" s="10"/>
      <c r="J196" s="10"/>
      <c r="K196" s="10"/>
      <c r="L196" s="10"/>
      <c r="M196" s="10"/>
      <c r="N196" s="10"/>
      <c r="O196" s="10"/>
      <c r="P196" s="10"/>
      <c r="Q196" s="4"/>
      <c r="R196" s="4"/>
      <c r="S196" s="4"/>
      <c r="T196" s="4"/>
      <c r="U196" s="4"/>
      <c r="V196" s="4"/>
      <c r="W196" s="4"/>
      <c r="X196" s="4"/>
      <c r="Y196" s="4"/>
      <c r="Z196" s="4"/>
      <c r="AA196" s="4"/>
      <c r="AB196" s="4"/>
      <c r="AC196" s="4"/>
      <c r="AD196" s="4"/>
      <c r="AE196" s="4"/>
      <c r="AF196" s="4"/>
    </row>
    <row r="197" spans="1:32" hidden="1">
      <c r="A197" s="10" t="str">
        <f t="shared" ref="A197:A215" si="18">MID($H$1,$G$9+2*G197,2)</f>
        <v>88</v>
      </c>
      <c r="B197" s="4"/>
      <c r="C197" s="10" t="str">
        <f>CHAR(HEX2DEC(A197))</f>
        <v>ˆ</v>
      </c>
      <c r="D197" s="10"/>
      <c r="E197" s="10"/>
      <c r="F197" s="10"/>
      <c r="G197" s="17">
        <v>19</v>
      </c>
      <c r="H197" s="1382"/>
      <c r="I197" s="10"/>
      <c r="J197" s="10"/>
      <c r="K197" s="10"/>
      <c r="L197" s="10"/>
      <c r="M197" s="10"/>
      <c r="N197" s="10"/>
      <c r="O197" s="10"/>
      <c r="P197" s="10"/>
      <c r="Q197" s="4"/>
      <c r="R197" s="4"/>
      <c r="S197" s="4"/>
      <c r="T197" s="4"/>
      <c r="U197" s="4"/>
      <c r="V197" s="4"/>
      <c r="W197" s="4"/>
      <c r="X197" s="4"/>
      <c r="Y197" s="4"/>
      <c r="Z197" s="4"/>
      <c r="AA197" s="4"/>
      <c r="AB197" s="4"/>
      <c r="AC197" s="4"/>
      <c r="AD197" s="4"/>
      <c r="AE197" s="4"/>
      <c r="AF197" s="4"/>
    </row>
    <row r="198" spans="1:32" hidden="1">
      <c r="A198" s="10" t="str">
        <f t="shared" si="18"/>
        <v>03</v>
      </c>
      <c r="B198" s="4"/>
      <c r="C198" s="10" t="str">
        <f>CHAR(HEX2DEC(A198))</f>
        <v>_x0003_</v>
      </c>
      <c r="D198" s="10"/>
      <c r="E198" s="10"/>
      <c r="F198" s="10"/>
      <c r="G198" s="17">
        <v>20</v>
      </c>
      <c r="H198" s="1382"/>
      <c r="I198" s="10"/>
      <c r="J198" s="10"/>
      <c r="K198" s="10"/>
      <c r="L198" s="10"/>
      <c r="M198" s="10"/>
      <c r="N198" s="10"/>
      <c r="O198" s="10"/>
      <c r="P198" s="10"/>
      <c r="Q198" s="4"/>
      <c r="R198" s="4"/>
      <c r="S198" s="4"/>
      <c r="T198" s="4"/>
      <c r="U198" s="4"/>
      <c r="V198" s="4"/>
      <c r="W198" s="4"/>
      <c r="X198" s="4"/>
      <c r="Y198" s="4"/>
      <c r="Z198" s="4"/>
      <c r="AA198" s="4"/>
      <c r="AB198" s="4"/>
      <c r="AC198" s="4"/>
      <c r="AD198" s="4"/>
      <c r="AE198" s="4"/>
      <c r="AF198" s="4"/>
    </row>
    <row r="199" spans="1:32" hidden="1">
      <c r="A199" s="10" t="str">
        <f t="shared" si="18"/>
        <v>E9</v>
      </c>
      <c r="B199" s="4"/>
      <c r="C199" s="10" t="str">
        <f t="shared" ref="C199:C244" si="19">CHAR(HEX2DEC(A199))</f>
        <v>é</v>
      </c>
      <c r="D199" s="10"/>
      <c r="E199" s="10"/>
      <c r="F199" s="10"/>
      <c r="G199" s="17">
        <v>21</v>
      </c>
      <c r="H199" s="1382"/>
      <c r="I199" s="10"/>
      <c r="J199" s="10"/>
      <c r="K199" s="10"/>
      <c r="L199" s="10"/>
      <c r="M199" s="10"/>
      <c r="N199" s="10"/>
      <c r="O199" s="10"/>
      <c r="P199" s="10"/>
      <c r="Q199" s="4"/>
      <c r="R199" s="4"/>
      <c r="S199" s="4"/>
      <c r="T199" s="4"/>
      <c r="U199" s="4"/>
      <c r="V199" s="4"/>
      <c r="W199" s="4"/>
      <c r="X199" s="4"/>
      <c r="Y199" s="4"/>
      <c r="Z199" s="4"/>
      <c r="AA199" s="4"/>
      <c r="AB199" s="4"/>
      <c r="AC199" s="4"/>
      <c r="AD199" s="4"/>
      <c r="AE199" s="4"/>
      <c r="AF199" s="4"/>
    </row>
    <row r="200" spans="1:32" hidden="1">
      <c r="A200" s="10" t="str">
        <f t="shared" si="18"/>
        <v>FF</v>
      </c>
      <c r="B200" s="4"/>
      <c r="C200" s="10" t="str">
        <f t="shared" si="19"/>
        <v>ÿ</v>
      </c>
      <c r="D200" s="10"/>
      <c r="E200" s="10"/>
      <c r="F200" s="10"/>
      <c r="G200" s="17">
        <v>22</v>
      </c>
      <c r="H200" s="1382"/>
      <c r="I200" s="10"/>
      <c r="J200" s="10"/>
      <c r="K200" s="10"/>
      <c r="L200" s="10"/>
      <c r="M200" s="10"/>
      <c r="N200" s="10"/>
      <c r="O200" s="10"/>
      <c r="P200" s="10"/>
      <c r="Q200" s="4"/>
      <c r="R200" s="4"/>
      <c r="S200" s="4"/>
      <c r="T200" s="4"/>
      <c r="U200" s="4"/>
      <c r="V200" s="4"/>
      <c r="W200" s="4"/>
      <c r="X200" s="4"/>
      <c r="Y200" s="4"/>
      <c r="Z200" s="4"/>
      <c r="AA200" s="4"/>
      <c r="AB200" s="4"/>
      <c r="AC200" s="4"/>
      <c r="AD200" s="4"/>
      <c r="AE200" s="4"/>
      <c r="AF200" s="4"/>
    </row>
    <row r="201" spans="1:32" hidden="1">
      <c r="A201" s="10" t="str">
        <f t="shared" si="18"/>
        <v>00</v>
      </c>
      <c r="B201" s="4"/>
      <c r="C201" s="10" t="e">
        <f t="shared" si="19"/>
        <v>#VALUE!</v>
      </c>
      <c r="D201" s="10"/>
      <c r="E201" s="10"/>
      <c r="F201" s="10"/>
      <c r="G201" s="17">
        <v>23</v>
      </c>
      <c r="H201" s="1382"/>
      <c r="I201" s="10"/>
      <c r="J201" s="10"/>
      <c r="K201" s="10"/>
      <c r="L201" s="10"/>
      <c r="M201" s="10"/>
      <c r="N201" s="10"/>
      <c r="O201" s="10"/>
      <c r="P201" s="10"/>
      <c r="Q201" s="4"/>
      <c r="R201" s="4"/>
      <c r="S201" s="4"/>
      <c r="T201" s="4"/>
      <c r="U201" s="4"/>
      <c r="V201" s="4"/>
      <c r="W201" s="4"/>
      <c r="X201" s="4"/>
      <c r="Y201" s="4"/>
      <c r="Z201" s="4"/>
      <c r="AA201" s="4"/>
      <c r="AB201" s="4"/>
      <c r="AC201" s="4"/>
      <c r="AD201" s="4"/>
      <c r="AE201" s="4"/>
      <c r="AF201" s="4"/>
    </row>
    <row r="202" spans="1:32" hidden="1">
      <c r="A202" s="10" t="str">
        <f t="shared" si="18"/>
        <v>04</v>
      </c>
      <c r="B202" s="4"/>
      <c r="C202" s="10" t="str">
        <f t="shared" si="19"/>
        <v>_x0004_</v>
      </c>
      <c r="D202" s="10"/>
      <c r="E202" s="10"/>
      <c r="F202" s="10"/>
      <c r="G202" s="17">
        <v>24</v>
      </c>
      <c r="H202" s="1382"/>
      <c r="I202" s="10"/>
      <c r="J202" s="10"/>
      <c r="K202" s="10"/>
      <c r="L202" s="10"/>
      <c r="M202" s="10"/>
      <c r="N202" s="10"/>
      <c r="O202" s="10"/>
      <c r="P202" s="10"/>
      <c r="Q202" s="4"/>
      <c r="R202" s="4"/>
      <c r="S202" s="4"/>
      <c r="T202" s="4"/>
      <c r="U202" s="4"/>
      <c r="V202" s="4"/>
      <c r="W202" s="4"/>
      <c r="X202" s="4"/>
      <c r="Y202" s="4"/>
      <c r="Z202" s="4"/>
      <c r="AA202" s="4"/>
      <c r="AB202" s="4"/>
      <c r="AC202" s="4"/>
      <c r="AD202" s="4"/>
      <c r="AE202" s="4"/>
      <c r="AF202" s="4"/>
    </row>
    <row r="203" spans="1:32" hidden="1">
      <c r="A203" s="10" t="str">
        <f t="shared" si="18"/>
        <v>24</v>
      </c>
      <c r="B203" s="4"/>
      <c r="C203" s="10" t="str">
        <f t="shared" si="19"/>
        <v>$</v>
      </c>
      <c r="D203" s="10"/>
      <c r="E203" s="10"/>
      <c r="F203" s="10"/>
      <c r="G203" s="17">
        <v>25</v>
      </c>
      <c r="H203" s="1382"/>
      <c r="I203" s="10"/>
      <c r="J203" s="10"/>
      <c r="K203" s="10"/>
      <c r="L203" s="10"/>
      <c r="M203" s="10"/>
      <c r="N203" s="10"/>
      <c r="O203" s="10"/>
      <c r="P203" s="10"/>
      <c r="Q203" s="4"/>
      <c r="R203" s="4"/>
      <c r="S203" s="4"/>
      <c r="T203" s="4"/>
      <c r="U203" s="4"/>
      <c r="V203" s="4"/>
      <c r="W203" s="4"/>
      <c r="X203" s="4"/>
      <c r="Y203" s="4"/>
      <c r="Z203" s="4"/>
      <c r="AA203" s="4"/>
      <c r="AB203" s="4"/>
      <c r="AC203" s="4"/>
      <c r="AD203" s="4"/>
      <c r="AE203" s="4"/>
      <c r="AF203" s="4"/>
    </row>
    <row r="204" spans="1:32" hidden="1">
      <c r="A204" s="10" t="str">
        <f t="shared" si="18"/>
        <v>0A</v>
      </c>
      <c r="B204" s="4"/>
      <c r="C204" s="10" t="str">
        <f t="shared" si="19"/>
        <v xml:space="preserve">
</v>
      </c>
      <c r="D204" s="10"/>
      <c r="E204" s="10"/>
      <c r="F204" s="10"/>
      <c r="G204" s="17">
        <v>26</v>
      </c>
      <c r="H204" s="1382"/>
      <c r="I204" s="10"/>
      <c r="J204" s="10"/>
      <c r="K204" s="10"/>
      <c r="L204" s="10"/>
      <c r="M204" s="10"/>
      <c r="N204" s="10"/>
      <c r="O204" s="10"/>
      <c r="P204" s="10"/>
      <c r="Q204" s="4"/>
      <c r="R204" s="4"/>
      <c r="S204" s="4"/>
      <c r="T204" s="4"/>
      <c r="U204" s="4"/>
      <c r="V204" s="4"/>
      <c r="W204" s="4"/>
      <c r="X204" s="4"/>
      <c r="Y204" s="4"/>
      <c r="Z204" s="4"/>
      <c r="AA204" s="4"/>
      <c r="AB204" s="4"/>
      <c r="AC204" s="4"/>
      <c r="AD204" s="4"/>
      <c r="AE204" s="4"/>
      <c r="AF204" s="4"/>
    </row>
    <row r="205" spans="1:32" hidden="1">
      <c r="A205" s="10" t="str">
        <f t="shared" si="18"/>
        <v>6C</v>
      </c>
      <c r="B205" s="4"/>
      <c r="C205" s="10" t="str">
        <f t="shared" si="19"/>
        <v>l</v>
      </c>
      <c r="D205" s="10"/>
      <c r="E205" s="10"/>
      <c r="F205" s="10"/>
      <c r="G205" s="17">
        <v>27</v>
      </c>
      <c r="H205" s="1382"/>
      <c r="I205" s="10"/>
      <c r="J205" s="10"/>
      <c r="K205" s="10"/>
      <c r="L205" s="10"/>
      <c r="M205" s="10"/>
      <c r="N205" s="10"/>
      <c r="O205" s="10"/>
      <c r="P205" s="10"/>
      <c r="Q205" s="4"/>
      <c r="R205" s="4"/>
      <c r="S205" s="4"/>
      <c r="T205" s="4"/>
      <c r="U205" s="4"/>
      <c r="V205" s="4"/>
      <c r="W205" s="4"/>
      <c r="X205" s="4"/>
      <c r="Y205" s="4"/>
      <c r="Z205" s="4"/>
      <c r="AA205" s="4"/>
      <c r="AB205" s="4"/>
      <c r="AC205" s="4"/>
      <c r="AD205" s="4"/>
      <c r="AE205" s="4"/>
      <c r="AF205" s="4"/>
    </row>
    <row r="206" spans="1:32" hidden="1">
      <c r="A206" s="10" t="str">
        <f t="shared" si="18"/>
        <v>28</v>
      </c>
      <c r="B206" s="4"/>
      <c r="C206" s="10" t="str">
        <f t="shared" si="19"/>
        <v>(</v>
      </c>
      <c r="D206" s="10"/>
      <c r="E206" s="10"/>
      <c r="F206" s="10"/>
      <c r="G206" s="17">
        <v>28</v>
      </c>
      <c r="H206" s="1382"/>
      <c r="I206" s="23" t="e">
        <f>C196&amp;C197&amp;C198&amp;C199&amp;C200&amp;C201&amp;C202&amp;C203&amp;C204&amp;C205&amp;C206&amp;C207&amp;C208&amp;C209&amp;C210&amp;C211&amp;C212&amp;C213&amp;C214&amp;C215</f>
        <v>#VALUE!</v>
      </c>
      <c r="J206" s="10"/>
      <c r="K206" s="10"/>
      <c r="L206" s="10"/>
      <c r="M206" s="10"/>
      <c r="N206" s="10"/>
      <c r="O206" s="10"/>
      <c r="P206" s="10"/>
      <c r="Q206" s="4"/>
      <c r="R206" s="4"/>
      <c r="S206" s="4"/>
      <c r="T206" s="4"/>
      <c r="U206" s="4"/>
      <c r="V206" s="4"/>
      <c r="W206" s="4"/>
      <c r="X206" s="4"/>
      <c r="Y206" s="4"/>
      <c r="Z206" s="4"/>
      <c r="AA206" s="4"/>
      <c r="AB206" s="4"/>
      <c r="AC206" s="4"/>
      <c r="AD206" s="4"/>
      <c r="AE206" s="4"/>
      <c r="AF206" s="4"/>
    </row>
    <row r="207" spans="1:32" hidden="1">
      <c r="A207" s="10" t="str">
        <f t="shared" si="18"/>
        <v>00</v>
      </c>
      <c r="B207" s="4"/>
      <c r="C207" s="10" t="e">
        <f t="shared" si="19"/>
        <v>#VALUE!</v>
      </c>
      <c r="D207" s="10"/>
      <c r="E207" s="10"/>
      <c r="F207" s="10"/>
      <c r="G207" s="17">
        <v>29</v>
      </c>
      <c r="H207" s="1382"/>
      <c r="I207" s="10"/>
      <c r="J207" s="10"/>
      <c r="K207" s="10"/>
      <c r="L207" s="10"/>
      <c r="M207" s="10"/>
      <c r="N207" s="10"/>
      <c r="O207" s="10"/>
      <c r="P207" s="10"/>
      <c r="Q207" s="4"/>
      <c r="R207" s="4"/>
      <c r="S207" s="4"/>
      <c r="T207" s="4"/>
      <c r="U207" s="4"/>
      <c r="V207" s="4"/>
      <c r="W207" s="4"/>
      <c r="X207" s="4"/>
      <c r="Y207" s="4"/>
      <c r="Z207" s="4"/>
      <c r="AA207" s="4"/>
      <c r="AB207" s="4"/>
      <c r="AC207" s="4"/>
      <c r="AD207" s="4"/>
      <c r="AE207" s="4"/>
      <c r="AF207" s="4"/>
    </row>
    <row r="208" spans="1:32" hidden="1">
      <c r="A208" s="10" t="str">
        <f t="shared" si="18"/>
        <v>0A</v>
      </c>
      <c r="B208" s="4"/>
      <c r="C208" s="10" t="str">
        <f t="shared" si="19"/>
        <v xml:space="preserve">
</v>
      </c>
      <c r="D208" s="10"/>
      <c r="E208" s="10"/>
      <c r="F208" s="10"/>
      <c r="G208" s="17">
        <v>30</v>
      </c>
      <c r="H208" s="1382"/>
      <c r="I208" s="10"/>
      <c r="J208" s="10"/>
      <c r="K208" s="10"/>
      <c r="L208" s="10"/>
      <c r="M208" s="10"/>
      <c r="N208" s="10"/>
      <c r="O208" s="10"/>
      <c r="P208" s="10"/>
      <c r="Q208" s="4"/>
      <c r="R208" s="4"/>
      <c r="S208" s="4"/>
      <c r="T208" s="4"/>
      <c r="U208" s="4"/>
      <c r="V208" s="4"/>
      <c r="W208" s="4"/>
      <c r="X208" s="4"/>
      <c r="Y208" s="4"/>
      <c r="Z208" s="4"/>
      <c r="AA208" s="4"/>
      <c r="AB208" s="4"/>
      <c r="AC208" s="4"/>
      <c r="AD208" s="4"/>
      <c r="AE208" s="4"/>
      <c r="AF208" s="4"/>
    </row>
    <row r="209" spans="1:32" hidden="1">
      <c r="A209" s="10" t="str">
        <f t="shared" si="18"/>
        <v>6C</v>
      </c>
      <c r="B209" s="4"/>
      <c r="C209" s="10" t="str">
        <f t="shared" si="19"/>
        <v>l</v>
      </c>
      <c r="D209" s="10"/>
      <c r="E209" s="10"/>
      <c r="F209" s="10"/>
      <c r="G209" s="17">
        <v>31</v>
      </c>
      <c r="H209" s="1382"/>
      <c r="I209" s="10"/>
      <c r="J209" s="10"/>
      <c r="K209" s="10"/>
      <c r="L209" s="10"/>
      <c r="M209" s="10"/>
      <c r="N209" s="10"/>
      <c r="O209" s="10"/>
      <c r="P209" s="10"/>
      <c r="Q209" s="4"/>
      <c r="R209" s="4"/>
      <c r="S209" s="4"/>
      <c r="T209" s="4"/>
      <c r="U209" s="4"/>
      <c r="V209" s="4"/>
      <c r="W209" s="4"/>
      <c r="X209" s="4"/>
      <c r="Y209" s="4"/>
      <c r="Z209" s="4"/>
      <c r="AA209" s="4"/>
      <c r="AB209" s="4"/>
      <c r="AC209" s="4"/>
      <c r="AD209" s="4"/>
      <c r="AE209" s="4"/>
      <c r="AF209" s="4"/>
    </row>
    <row r="210" spans="1:32" hidden="1">
      <c r="A210" s="10" t="str">
        <f t="shared" si="18"/>
        <v>28</v>
      </c>
      <c r="B210" s="4"/>
      <c r="C210" s="10" t="str">
        <f t="shared" si="19"/>
        <v>(</v>
      </c>
      <c r="D210" s="10"/>
      <c r="E210" s="10"/>
      <c r="F210" s="10"/>
      <c r="G210" s="17">
        <v>32</v>
      </c>
      <c r="H210" s="1382"/>
      <c r="I210" s="10"/>
      <c r="J210" s="10"/>
      <c r="K210" s="10"/>
      <c r="L210" s="10"/>
      <c r="M210" s="10"/>
      <c r="N210" s="10"/>
      <c r="O210" s="10"/>
      <c r="P210" s="10"/>
      <c r="Q210" s="4"/>
      <c r="R210" s="4"/>
      <c r="S210" s="4"/>
      <c r="T210" s="4"/>
      <c r="U210" s="4"/>
      <c r="V210" s="4"/>
      <c r="W210" s="4"/>
      <c r="X210" s="4"/>
      <c r="Y210" s="4"/>
      <c r="Z210" s="4"/>
      <c r="AA210" s="4"/>
      <c r="AB210" s="4"/>
      <c r="AC210" s="4"/>
      <c r="AD210" s="4"/>
      <c r="AE210" s="4"/>
      <c r="AF210" s="4"/>
    </row>
    <row r="211" spans="1:32" hidden="1">
      <c r="A211" s="10" t="str">
        <f t="shared" si="18"/>
        <v>00</v>
      </c>
      <c r="B211" s="4"/>
      <c r="C211" s="10" t="e">
        <f t="shared" si="19"/>
        <v>#VALUE!</v>
      </c>
      <c r="D211" s="10"/>
      <c r="E211" s="10"/>
      <c r="F211" s="10"/>
      <c r="G211" s="17">
        <v>33</v>
      </c>
      <c r="H211" s="1382"/>
      <c r="I211" s="10"/>
      <c r="J211" s="10"/>
      <c r="K211" s="10"/>
      <c r="L211" s="10"/>
      <c r="M211" s="10"/>
      <c r="N211" s="10"/>
      <c r="O211" s="10"/>
      <c r="P211" s="10"/>
      <c r="Q211" s="4"/>
      <c r="R211" s="4"/>
      <c r="S211" s="4"/>
      <c r="T211" s="4"/>
      <c r="U211" s="4"/>
      <c r="V211" s="4"/>
      <c r="W211" s="4"/>
      <c r="X211" s="4"/>
      <c r="Y211" s="4"/>
      <c r="Z211" s="4"/>
      <c r="AA211" s="4"/>
      <c r="AB211" s="4"/>
      <c r="AC211" s="4"/>
      <c r="AD211" s="4"/>
      <c r="AE211" s="4"/>
      <c r="AF211" s="4"/>
    </row>
    <row r="212" spans="1:32" hidden="1">
      <c r="A212" s="10" t="str">
        <f t="shared" si="18"/>
        <v>0A</v>
      </c>
      <c r="B212" s="4"/>
      <c r="C212" s="10" t="str">
        <f t="shared" si="19"/>
        <v xml:space="preserve">
</v>
      </c>
      <c r="D212" s="10"/>
      <c r="E212" s="10"/>
      <c r="F212" s="10"/>
      <c r="G212" s="17">
        <v>34</v>
      </c>
      <c r="H212" s="1382"/>
      <c r="I212" s="10"/>
      <c r="J212" s="10"/>
      <c r="K212" s="10"/>
      <c r="L212" s="10"/>
      <c r="M212" s="10"/>
      <c r="N212" s="10"/>
      <c r="O212" s="10"/>
      <c r="P212" s="10"/>
      <c r="Q212" s="4"/>
      <c r="R212" s="4"/>
      <c r="S212" s="4"/>
      <c r="T212" s="4"/>
      <c r="U212" s="4"/>
      <c r="V212" s="4"/>
      <c r="W212" s="4"/>
      <c r="X212" s="4"/>
      <c r="Y212" s="4"/>
      <c r="Z212" s="4"/>
      <c r="AA212" s="4"/>
      <c r="AB212" s="4"/>
      <c r="AC212" s="4"/>
      <c r="AD212" s="4"/>
      <c r="AE212" s="4"/>
      <c r="AF212" s="4"/>
    </row>
    <row r="213" spans="1:32" hidden="1">
      <c r="A213" s="10" t="str">
        <f t="shared" si="18"/>
        <v>6C</v>
      </c>
      <c r="B213" s="4"/>
      <c r="C213" s="10" t="str">
        <f t="shared" si="19"/>
        <v>l</v>
      </c>
      <c r="D213" s="10"/>
      <c r="E213" s="10"/>
      <c r="F213" s="10"/>
      <c r="G213" s="17">
        <v>35</v>
      </c>
      <c r="H213" s="1382"/>
      <c r="I213" s="10"/>
      <c r="J213" s="10"/>
      <c r="K213" s="10"/>
      <c r="L213" s="10"/>
      <c r="M213" s="10"/>
      <c r="N213" s="10"/>
      <c r="O213" s="10"/>
      <c r="P213" s="10"/>
      <c r="Q213" s="4"/>
      <c r="R213" s="4"/>
      <c r="S213" s="4"/>
      <c r="T213" s="4"/>
      <c r="U213" s="4"/>
      <c r="V213" s="4"/>
      <c r="W213" s="4"/>
      <c r="X213" s="4"/>
      <c r="Y213" s="4"/>
      <c r="Z213" s="4"/>
      <c r="AA213" s="4"/>
      <c r="AB213" s="4"/>
      <c r="AC213" s="4"/>
      <c r="AD213" s="4"/>
      <c r="AE213" s="4"/>
      <c r="AF213" s="4"/>
    </row>
    <row r="214" spans="1:32" hidden="1">
      <c r="A214" s="10" t="str">
        <f t="shared" si="18"/>
        <v>28</v>
      </c>
      <c r="B214" s="4"/>
      <c r="C214" s="10" t="str">
        <f t="shared" si="19"/>
        <v>(</v>
      </c>
      <c r="D214" s="10"/>
      <c r="E214" s="10"/>
      <c r="F214" s="10"/>
      <c r="G214" s="17">
        <v>36</v>
      </c>
      <c r="H214" s="1382"/>
      <c r="I214" s="10"/>
      <c r="J214" s="10"/>
      <c r="K214" s="10"/>
      <c r="L214" s="10"/>
      <c r="M214" s="10"/>
      <c r="N214" s="10"/>
      <c r="O214" s="10"/>
      <c r="P214" s="10"/>
      <c r="Q214" s="4"/>
      <c r="R214" s="4"/>
      <c r="S214" s="4"/>
      <c r="T214" s="4"/>
      <c r="U214" s="4"/>
      <c r="V214" s="4"/>
      <c r="W214" s="4"/>
      <c r="X214" s="4"/>
      <c r="Y214" s="4"/>
      <c r="Z214" s="4"/>
      <c r="AA214" s="4"/>
      <c r="AB214" s="4"/>
      <c r="AC214" s="4"/>
      <c r="AD214" s="4"/>
      <c r="AE214" s="4"/>
      <c r="AF214" s="4"/>
    </row>
    <row r="215" spans="1:32" hidden="1">
      <c r="A215" s="10" t="str">
        <f t="shared" si="18"/>
        <v>00</v>
      </c>
      <c r="B215" s="4"/>
      <c r="C215" s="10" t="e">
        <f t="shared" si="19"/>
        <v>#VALUE!</v>
      </c>
      <c r="D215" s="10"/>
      <c r="E215" s="10"/>
      <c r="F215" s="10"/>
      <c r="G215" s="17">
        <v>37</v>
      </c>
      <c r="H215" s="1382"/>
      <c r="I215" s="10"/>
      <c r="J215" s="10"/>
      <c r="K215" s="10"/>
      <c r="L215" s="10"/>
      <c r="M215" s="10"/>
      <c r="N215" s="10"/>
      <c r="O215" s="10"/>
      <c r="P215" s="10"/>
      <c r="Q215" s="4"/>
      <c r="R215" s="4"/>
      <c r="S215" s="4"/>
      <c r="T215" s="4"/>
      <c r="U215" s="4"/>
      <c r="V215" s="4"/>
      <c r="W215" s="4"/>
      <c r="X215" s="4"/>
      <c r="Y215" s="4"/>
      <c r="Z215" s="4"/>
      <c r="AA215" s="4"/>
      <c r="AB215" s="4"/>
      <c r="AC215" s="4"/>
      <c r="AD215" s="4"/>
      <c r="AE215" s="4"/>
      <c r="AF215" s="4"/>
    </row>
    <row r="216" spans="1:32" hidden="1">
      <c r="A216" s="10" t="str">
        <f t="shared" ref="A216:A244" si="20">MID($H$1,$G$9+2*G216,2)</f>
        <v>0A</v>
      </c>
      <c r="B216" s="4"/>
      <c r="C216" s="10" t="str">
        <f t="shared" si="19"/>
        <v xml:space="preserve">
</v>
      </c>
      <c r="D216" s="10"/>
      <c r="E216" s="10"/>
      <c r="F216" s="10"/>
      <c r="G216" s="17">
        <v>38</v>
      </c>
      <c r="H216" s="880" t="s">
        <v>123</v>
      </c>
      <c r="I216" s="10" t="s">
        <v>578</v>
      </c>
      <c r="J216" s="10"/>
      <c r="K216" s="10"/>
      <c r="L216" s="10"/>
      <c r="M216" s="10"/>
      <c r="N216" s="10"/>
      <c r="O216" s="10"/>
      <c r="P216" s="10"/>
      <c r="Q216" s="4"/>
      <c r="R216" s="4"/>
      <c r="S216" s="4"/>
      <c r="T216" s="4"/>
      <c r="U216" s="4"/>
      <c r="V216" s="4"/>
      <c r="W216" s="4"/>
      <c r="X216" s="4"/>
      <c r="Y216" s="4"/>
      <c r="Z216" s="4"/>
      <c r="AA216" s="4"/>
      <c r="AB216" s="4"/>
      <c r="AC216" s="4"/>
      <c r="AD216" s="4"/>
      <c r="AE216" s="4"/>
      <c r="AF216" s="4"/>
    </row>
    <row r="217" spans="1:32" ht="38.25" hidden="1" customHeight="1">
      <c r="A217" s="10" t="str">
        <f t="shared" si="20"/>
        <v>6C</v>
      </c>
      <c r="B217" s="4"/>
      <c r="C217" s="10" t="str">
        <f t="shared" si="19"/>
        <v>l</v>
      </c>
      <c r="D217" s="10"/>
      <c r="E217" s="10"/>
      <c r="F217" s="10"/>
      <c r="G217" s="17">
        <v>39</v>
      </c>
      <c r="H217" s="1381" t="s">
        <v>579</v>
      </c>
      <c r="I217" s="10"/>
      <c r="J217" s="10"/>
      <c r="K217" s="10"/>
      <c r="L217" s="10"/>
      <c r="M217" s="10"/>
      <c r="N217" s="10"/>
      <c r="O217" s="10"/>
      <c r="P217" s="10"/>
      <c r="Q217" s="4"/>
      <c r="R217" s="4"/>
      <c r="S217" s="4"/>
      <c r="T217" s="4"/>
      <c r="U217" s="4"/>
      <c r="V217" s="4"/>
      <c r="W217" s="4"/>
      <c r="X217" s="4"/>
      <c r="Y217" s="4"/>
      <c r="Z217" s="4"/>
      <c r="AA217" s="4"/>
      <c r="AB217" s="4"/>
      <c r="AC217" s="4"/>
      <c r="AD217" s="4"/>
      <c r="AE217" s="4"/>
      <c r="AF217" s="4"/>
    </row>
    <row r="218" spans="1:32" hidden="1">
      <c r="A218" s="10" t="str">
        <f t="shared" si="20"/>
        <v>28</v>
      </c>
      <c r="B218" s="4"/>
      <c r="C218" s="10" t="str">
        <f t="shared" si="19"/>
        <v>(</v>
      </c>
      <c r="D218" s="10"/>
      <c r="E218" s="10"/>
      <c r="F218" s="10"/>
      <c r="G218" s="17">
        <v>40</v>
      </c>
      <c r="H218" s="1381"/>
      <c r="I218" s="10"/>
      <c r="J218" s="10"/>
      <c r="K218" s="10"/>
      <c r="L218" s="10"/>
      <c r="M218" s="10"/>
      <c r="N218" s="10"/>
      <c r="O218" s="10"/>
      <c r="P218" s="10"/>
      <c r="Q218" s="4"/>
      <c r="R218" s="4"/>
      <c r="S218" s="4"/>
      <c r="T218" s="4"/>
      <c r="U218" s="4"/>
      <c r="V218" s="4"/>
      <c r="W218" s="4"/>
      <c r="X218" s="4"/>
      <c r="Y218" s="4"/>
      <c r="Z218" s="4"/>
      <c r="AA218" s="4"/>
      <c r="AB218" s="4"/>
      <c r="AC218" s="4"/>
      <c r="AD218" s="4"/>
      <c r="AE218" s="4"/>
      <c r="AF218" s="4"/>
    </row>
    <row r="219" spans="1:32" hidden="1">
      <c r="A219" s="10" t="str">
        <f t="shared" si="20"/>
        <v>00</v>
      </c>
      <c r="B219" s="4"/>
      <c r="C219" s="10" t="e">
        <f t="shared" si="19"/>
        <v>#VALUE!</v>
      </c>
      <c r="D219" s="10"/>
      <c r="E219" s="10"/>
      <c r="F219" s="10"/>
      <c r="G219" s="17">
        <v>41</v>
      </c>
      <c r="H219" s="1381"/>
      <c r="I219" s="10"/>
      <c r="J219" s="10"/>
      <c r="K219" s="10"/>
      <c r="L219" s="10"/>
      <c r="M219" s="10"/>
      <c r="N219" s="10"/>
      <c r="O219" s="10"/>
      <c r="P219" s="10"/>
      <c r="Q219" s="4"/>
      <c r="R219" s="4"/>
      <c r="S219" s="4"/>
      <c r="T219" s="4"/>
      <c r="U219" s="4"/>
      <c r="V219" s="4"/>
      <c r="W219" s="4"/>
      <c r="X219" s="4"/>
      <c r="Y219" s="4"/>
      <c r="Z219" s="4"/>
      <c r="AA219" s="4"/>
      <c r="AB219" s="4"/>
      <c r="AC219" s="4"/>
      <c r="AD219" s="4"/>
      <c r="AE219" s="4"/>
      <c r="AF219" s="4"/>
    </row>
    <row r="220" spans="1:32" hidden="1">
      <c r="A220" s="10" t="str">
        <f t="shared" si="20"/>
        <v>0A</v>
      </c>
      <c r="B220" s="4"/>
      <c r="C220" s="10" t="str">
        <f t="shared" si="19"/>
        <v xml:space="preserve">
</v>
      </c>
      <c r="D220" s="10"/>
      <c r="E220" s="10"/>
      <c r="F220" s="10"/>
      <c r="G220" s="17">
        <v>42</v>
      </c>
      <c r="H220" s="1381"/>
      <c r="I220" s="10"/>
      <c r="J220" s="10"/>
      <c r="K220" s="10"/>
      <c r="L220" s="10"/>
      <c r="M220" s="10"/>
      <c r="N220" s="10"/>
      <c r="O220" s="10"/>
      <c r="P220" s="10"/>
      <c r="Q220" s="4"/>
      <c r="R220" s="4"/>
      <c r="S220" s="4"/>
      <c r="T220" s="4"/>
      <c r="U220" s="4"/>
      <c r="V220" s="4"/>
      <c r="W220" s="4"/>
      <c r="X220" s="4"/>
      <c r="Y220" s="4"/>
      <c r="Z220" s="4"/>
      <c r="AA220" s="4"/>
      <c r="AB220" s="4"/>
      <c r="AC220" s="4"/>
      <c r="AD220" s="4"/>
      <c r="AE220" s="4"/>
      <c r="AF220" s="4"/>
    </row>
    <row r="221" spans="1:32" hidden="1">
      <c r="A221" s="10" t="str">
        <f t="shared" si="20"/>
        <v>6C</v>
      </c>
      <c r="B221" s="4"/>
      <c r="C221" s="10" t="str">
        <f t="shared" si="19"/>
        <v>l</v>
      </c>
      <c r="D221" s="10"/>
      <c r="E221" s="10"/>
      <c r="F221" s="10"/>
      <c r="G221" s="17">
        <v>43</v>
      </c>
      <c r="H221" s="1381"/>
      <c r="I221" s="10"/>
      <c r="J221" s="10"/>
      <c r="K221" s="10"/>
      <c r="L221" s="10"/>
      <c r="M221" s="10"/>
      <c r="N221" s="10"/>
      <c r="O221" s="10"/>
      <c r="P221" s="10"/>
      <c r="Q221" s="4"/>
      <c r="R221" s="4"/>
      <c r="S221" s="4"/>
      <c r="T221" s="4"/>
      <c r="U221" s="4"/>
      <c r="V221" s="4"/>
      <c r="W221" s="4"/>
      <c r="X221" s="4"/>
      <c r="Y221" s="4"/>
      <c r="Z221" s="4"/>
      <c r="AA221" s="4"/>
      <c r="AB221" s="4"/>
      <c r="AC221" s="4"/>
      <c r="AD221" s="4"/>
      <c r="AE221" s="4"/>
      <c r="AF221" s="4"/>
    </row>
    <row r="222" spans="1:32" hidden="1">
      <c r="A222" s="10" t="str">
        <f t="shared" si="20"/>
        <v>28</v>
      </c>
      <c r="B222" s="4"/>
      <c r="C222" s="10" t="str">
        <f t="shared" si="19"/>
        <v>(</v>
      </c>
      <c r="D222" s="10"/>
      <c r="E222" s="10"/>
      <c r="F222" s="10"/>
      <c r="G222" s="17">
        <v>44</v>
      </c>
      <c r="H222" s="1381"/>
      <c r="I222" s="10"/>
      <c r="J222" s="10"/>
      <c r="K222" s="10"/>
      <c r="L222" s="10"/>
      <c r="M222" s="10"/>
      <c r="N222" s="10"/>
      <c r="O222" s="10"/>
      <c r="P222" s="10"/>
      <c r="Q222" s="4"/>
      <c r="R222" s="4"/>
      <c r="S222" s="4"/>
      <c r="T222" s="4"/>
      <c r="U222" s="4"/>
      <c r="V222" s="4"/>
      <c r="W222" s="4"/>
      <c r="X222" s="4"/>
      <c r="Y222" s="4"/>
      <c r="Z222" s="4"/>
      <c r="AA222" s="4"/>
      <c r="AB222" s="4"/>
      <c r="AC222" s="4"/>
      <c r="AD222" s="4"/>
      <c r="AE222" s="4"/>
      <c r="AF222" s="4"/>
    </row>
    <row r="223" spans="1:32" hidden="1">
      <c r="A223" s="10" t="str">
        <f t="shared" si="20"/>
        <v>00</v>
      </c>
      <c r="B223" s="4"/>
      <c r="C223" s="10" t="e">
        <f t="shared" si="19"/>
        <v>#VALUE!</v>
      </c>
      <c r="D223" s="10"/>
      <c r="E223" s="10"/>
      <c r="F223" s="10"/>
      <c r="G223" s="17">
        <v>45</v>
      </c>
      <c r="H223" s="1381"/>
      <c r="I223" s="10"/>
      <c r="J223" s="10"/>
      <c r="K223" s="10"/>
      <c r="L223" s="10"/>
      <c r="M223" s="10"/>
      <c r="N223" s="10"/>
      <c r="O223" s="10"/>
      <c r="P223" s="10"/>
      <c r="Q223" s="4"/>
      <c r="R223" s="4"/>
      <c r="S223" s="4"/>
      <c r="T223" s="4"/>
      <c r="U223" s="4"/>
      <c r="V223" s="4"/>
      <c r="W223" s="4"/>
      <c r="X223" s="4"/>
      <c r="Y223" s="4"/>
      <c r="Z223" s="4"/>
      <c r="AA223" s="4"/>
      <c r="AB223" s="4"/>
      <c r="AC223" s="4"/>
      <c r="AD223" s="4"/>
      <c r="AE223" s="4"/>
      <c r="AF223" s="4"/>
    </row>
    <row r="224" spans="1:32" hidden="1">
      <c r="A224" s="10" t="str">
        <f t="shared" si="20"/>
        <v>0A</v>
      </c>
      <c r="B224" s="4"/>
      <c r="C224" s="10" t="str">
        <f t="shared" si="19"/>
        <v xml:space="preserve">
</v>
      </c>
      <c r="D224" s="10"/>
      <c r="E224" s="10"/>
      <c r="F224" s="10"/>
      <c r="G224" s="17">
        <v>46</v>
      </c>
      <c r="H224" s="1381"/>
      <c r="I224" s="10"/>
      <c r="J224" s="10"/>
      <c r="K224" s="10"/>
      <c r="L224" s="10"/>
      <c r="M224" s="10"/>
      <c r="N224" s="10"/>
      <c r="O224" s="10"/>
      <c r="P224" s="10"/>
      <c r="Q224" s="4"/>
      <c r="R224" s="4"/>
      <c r="S224" s="4"/>
      <c r="T224" s="4"/>
      <c r="U224" s="4"/>
      <c r="V224" s="4"/>
      <c r="W224" s="4"/>
      <c r="X224" s="4"/>
      <c r="Y224" s="4"/>
      <c r="Z224" s="4"/>
      <c r="AA224" s="4"/>
      <c r="AB224" s="4"/>
      <c r="AC224" s="4"/>
      <c r="AD224" s="4"/>
      <c r="AE224" s="4"/>
      <c r="AF224" s="4"/>
    </row>
    <row r="225" spans="1:32" hidden="1">
      <c r="A225" s="10" t="str">
        <f t="shared" si="20"/>
        <v>6C</v>
      </c>
      <c r="B225" s="4"/>
      <c r="C225" s="10" t="str">
        <f t="shared" si="19"/>
        <v>l</v>
      </c>
      <c r="D225" s="10"/>
      <c r="E225" s="10"/>
      <c r="F225" s="10"/>
      <c r="G225" s="17">
        <v>47</v>
      </c>
      <c r="H225" s="1381"/>
      <c r="I225" s="10"/>
      <c r="J225" s="10"/>
      <c r="K225" s="10"/>
      <c r="L225" s="10"/>
      <c r="M225" s="10"/>
      <c r="N225" s="10"/>
      <c r="O225" s="10"/>
      <c r="P225" s="10"/>
      <c r="Q225" s="4"/>
      <c r="R225" s="4"/>
      <c r="S225" s="4"/>
      <c r="T225" s="4"/>
      <c r="U225" s="4"/>
      <c r="V225" s="4"/>
      <c r="W225" s="4"/>
      <c r="X225" s="4"/>
      <c r="Y225" s="4"/>
      <c r="Z225" s="4"/>
      <c r="AA225" s="4"/>
      <c r="AB225" s="4"/>
      <c r="AC225" s="4"/>
      <c r="AD225" s="4"/>
      <c r="AE225" s="4"/>
      <c r="AF225" s="4"/>
    </row>
    <row r="226" spans="1:32" hidden="1">
      <c r="A226" s="10" t="str">
        <f t="shared" si="20"/>
        <v>28</v>
      </c>
      <c r="B226" s="4"/>
      <c r="C226" s="10" t="str">
        <f t="shared" si="19"/>
        <v>(</v>
      </c>
      <c r="D226" s="10"/>
      <c r="E226" s="10"/>
      <c r="F226" s="10"/>
      <c r="G226" s="17">
        <v>48</v>
      </c>
      <c r="H226" s="1381"/>
      <c r="I226" s="10"/>
      <c r="J226" s="10"/>
      <c r="K226" s="10"/>
      <c r="L226" s="10"/>
      <c r="M226" s="10"/>
      <c r="N226" s="10"/>
      <c r="O226" s="10"/>
      <c r="P226" s="10"/>
      <c r="Q226" s="4"/>
      <c r="R226" s="4"/>
      <c r="S226" s="4"/>
      <c r="T226" s="4"/>
      <c r="U226" s="4"/>
      <c r="V226" s="4"/>
      <c r="W226" s="4"/>
      <c r="X226" s="4"/>
      <c r="Y226" s="4"/>
      <c r="Z226" s="4"/>
      <c r="AA226" s="4"/>
      <c r="AB226" s="4"/>
      <c r="AC226" s="4"/>
      <c r="AD226" s="4"/>
      <c r="AE226" s="4"/>
      <c r="AF226" s="4"/>
    </row>
    <row r="227" spans="1:32" hidden="1">
      <c r="A227" s="10" t="str">
        <f t="shared" si="20"/>
        <v>00</v>
      </c>
      <c r="B227" s="4"/>
      <c r="C227" s="10" t="e">
        <f t="shared" si="19"/>
        <v>#VALUE!</v>
      </c>
      <c r="D227" s="10"/>
      <c r="E227" s="10"/>
      <c r="F227" s="10"/>
      <c r="G227" s="17">
        <v>49</v>
      </c>
      <c r="H227" s="1381"/>
      <c r="I227" s="10"/>
      <c r="J227" s="10"/>
      <c r="K227" s="10"/>
      <c r="L227" s="10"/>
      <c r="M227" s="10"/>
      <c r="N227" s="10"/>
      <c r="O227" s="10"/>
      <c r="P227" s="10"/>
      <c r="Q227" s="4"/>
      <c r="R227" s="4"/>
      <c r="S227" s="4"/>
      <c r="T227" s="4"/>
      <c r="U227" s="4"/>
      <c r="V227" s="4"/>
      <c r="W227" s="4"/>
      <c r="X227" s="4"/>
      <c r="Y227" s="4"/>
      <c r="Z227" s="4"/>
      <c r="AA227" s="4"/>
      <c r="AB227" s="4"/>
      <c r="AC227" s="4"/>
      <c r="AD227" s="4"/>
      <c r="AE227" s="4"/>
      <c r="AF227" s="4"/>
    </row>
    <row r="228" spans="1:32" hidden="1">
      <c r="A228" s="10" t="str">
        <f t="shared" si="20"/>
        <v>0A</v>
      </c>
      <c r="B228" s="4"/>
      <c r="C228" s="10" t="str">
        <f t="shared" si="19"/>
        <v xml:space="preserve">
</v>
      </c>
      <c r="D228" s="10"/>
      <c r="E228" s="10"/>
      <c r="F228" s="10"/>
      <c r="G228" s="17">
        <v>50</v>
      </c>
      <c r="H228" s="1381"/>
      <c r="I228" s="23" t="e">
        <f>C217&amp;C218&amp;C219&amp;C220&amp;C221&amp;C222&amp;C223&amp;C224&amp;C225&amp;C226&amp;C227&amp;C228&amp;C229&amp;C230&amp;C231&amp;C232&amp;C233&amp;C234&amp;C235&amp;C236&amp;C237</f>
        <v>#VALUE!</v>
      </c>
      <c r="J228" s="10"/>
      <c r="K228" s="10"/>
      <c r="L228" s="10"/>
      <c r="M228" s="10"/>
      <c r="N228" s="10"/>
      <c r="O228" s="10"/>
      <c r="P228" s="10"/>
      <c r="Q228" s="4"/>
      <c r="R228" s="4"/>
      <c r="S228" s="4"/>
      <c r="T228" s="4"/>
      <c r="U228" s="4"/>
      <c r="V228" s="4"/>
      <c r="W228" s="4"/>
      <c r="X228" s="4"/>
      <c r="Y228" s="4"/>
      <c r="Z228" s="4"/>
      <c r="AA228" s="4"/>
      <c r="AB228" s="4"/>
      <c r="AC228" s="4"/>
      <c r="AD228" s="4"/>
      <c r="AE228" s="4"/>
      <c r="AF228" s="4"/>
    </row>
    <row r="229" spans="1:32" hidden="1">
      <c r="A229" s="10" t="str">
        <f t="shared" si="20"/>
        <v>6C</v>
      </c>
      <c r="B229" s="4"/>
      <c r="C229" s="10" t="str">
        <f t="shared" si="19"/>
        <v>l</v>
      </c>
      <c r="D229" s="10"/>
      <c r="E229" s="10"/>
      <c r="F229" s="10"/>
      <c r="G229" s="17">
        <v>51</v>
      </c>
      <c r="H229" s="1381"/>
      <c r="I229" s="10"/>
      <c r="J229" s="10"/>
      <c r="K229" s="10"/>
      <c r="L229" s="10"/>
      <c r="M229" s="10"/>
      <c r="N229" s="10"/>
      <c r="O229" s="10"/>
      <c r="P229" s="10"/>
      <c r="Q229" s="4"/>
      <c r="R229" s="4"/>
      <c r="S229" s="4"/>
      <c r="T229" s="4"/>
      <c r="U229" s="4"/>
      <c r="V229" s="4"/>
      <c r="W229" s="4"/>
      <c r="X229" s="4"/>
      <c r="Y229" s="4"/>
      <c r="Z229" s="4"/>
      <c r="AA229" s="4"/>
      <c r="AB229" s="4"/>
      <c r="AC229" s="4"/>
      <c r="AD229" s="4"/>
      <c r="AE229" s="4"/>
      <c r="AF229" s="4"/>
    </row>
    <row r="230" spans="1:32" hidden="1">
      <c r="A230" s="10" t="str">
        <f t="shared" si="20"/>
        <v>28</v>
      </c>
      <c r="B230" s="4"/>
      <c r="C230" s="10" t="str">
        <f t="shared" si="19"/>
        <v>(</v>
      </c>
      <c r="D230" s="10"/>
      <c r="E230" s="10"/>
      <c r="F230" s="10"/>
      <c r="G230" s="17">
        <v>52</v>
      </c>
      <c r="H230" s="1381"/>
      <c r="I230" s="10"/>
      <c r="J230" s="10"/>
      <c r="K230" s="10"/>
      <c r="L230" s="10"/>
      <c r="M230" s="10"/>
      <c r="N230" s="10"/>
      <c r="O230" s="10"/>
      <c r="P230" s="10"/>
      <c r="Q230" s="4"/>
      <c r="R230" s="4"/>
      <c r="S230" s="4"/>
      <c r="T230" s="4"/>
      <c r="U230" s="4"/>
      <c r="V230" s="4"/>
      <c r="W230" s="4"/>
      <c r="X230" s="4"/>
      <c r="Y230" s="4"/>
      <c r="Z230" s="4"/>
      <c r="AA230" s="4"/>
      <c r="AB230" s="4"/>
      <c r="AC230" s="4"/>
      <c r="AD230" s="4"/>
      <c r="AE230" s="4"/>
      <c r="AF230" s="4"/>
    </row>
    <row r="231" spans="1:32" hidden="1">
      <c r="A231" s="10" t="str">
        <f t="shared" si="20"/>
        <v>00</v>
      </c>
      <c r="B231" s="4"/>
      <c r="C231" s="10" t="e">
        <f t="shared" si="19"/>
        <v>#VALUE!</v>
      </c>
      <c r="D231" s="10"/>
      <c r="E231" s="10"/>
      <c r="F231" s="10"/>
      <c r="G231" s="17">
        <v>53</v>
      </c>
      <c r="H231" s="1381"/>
      <c r="I231" s="10"/>
      <c r="J231" s="10"/>
      <c r="K231" s="10"/>
      <c r="L231" s="10"/>
      <c r="M231" s="10"/>
      <c r="N231" s="10"/>
      <c r="O231" s="10"/>
      <c r="P231" s="10"/>
      <c r="Q231" s="4"/>
      <c r="R231" s="4"/>
      <c r="S231" s="4"/>
      <c r="T231" s="4"/>
      <c r="U231" s="4"/>
      <c r="V231" s="4"/>
      <c r="W231" s="4"/>
      <c r="X231" s="4"/>
      <c r="Y231" s="4"/>
      <c r="Z231" s="4"/>
      <c r="AA231" s="4"/>
      <c r="AB231" s="4"/>
      <c r="AC231" s="4"/>
      <c r="AD231" s="4"/>
      <c r="AE231" s="4"/>
      <c r="AF231" s="4"/>
    </row>
    <row r="232" spans="1:32" hidden="1">
      <c r="A232" s="10" t="str">
        <f t="shared" si="20"/>
        <v>0A</v>
      </c>
      <c r="B232" s="4"/>
      <c r="C232" s="10" t="str">
        <f t="shared" si="19"/>
        <v xml:space="preserve">
</v>
      </c>
      <c r="D232" s="10"/>
      <c r="E232" s="10"/>
      <c r="F232" s="10"/>
      <c r="G232" s="17">
        <v>54</v>
      </c>
      <c r="H232" s="1381"/>
      <c r="I232" s="10"/>
      <c r="J232" s="10"/>
      <c r="K232" s="10"/>
      <c r="L232" s="10"/>
      <c r="M232" s="10"/>
      <c r="N232" s="10"/>
      <c r="O232" s="10"/>
      <c r="P232" s="10"/>
      <c r="Q232" s="4"/>
      <c r="R232" s="4"/>
      <c r="S232" s="4"/>
      <c r="T232" s="4"/>
      <c r="U232" s="4"/>
      <c r="V232" s="4"/>
      <c r="W232" s="4"/>
      <c r="X232" s="4"/>
      <c r="Y232" s="4"/>
      <c r="Z232" s="4"/>
      <c r="AA232" s="4"/>
      <c r="AB232" s="4"/>
      <c r="AC232" s="4"/>
      <c r="AD232" s="4"/>
      <c r="AE232" s="4"/>
      <c r="AF232" s="4"/>
    </row>
    <row r="233" spans="1:32" hidden="1">
      <c r="A233" s="10" t="str">
        <f t="shared" si="20"/>
        <v>6C</v>
      </c>
      <c r="B233" s="4"/>
      <c r="C233" s="10" t="str">
        <f t="shared" si="19"/>
        <v>l</v>
      </c>
      <c r="D233" s="10"/>
      <c r="E233" s="10"/>
      <c r="F233" s="10"/>
      <c r="G233" s="17">
        <v>55</v>
      </c>
      <c r="H233" s="1381"/>
      <c r="I233" s="10"/>
      <c r="J233" s="10"/>
      <c r="K233" s="10"/>
      <c r="L233" s="10"/>
      <c r="M233" s="10"/>
      <c r="N233" s="10"/>
      <c r="O233" s="10"/>
      <c r="P233" s="10"/>
      <c r="Q233" s="4"/>
      <c r="R233" s="4"/>
      <c r="S233" s="4"/>
      <c r="T233" s="4"/>
      <c r="U233" s="4"/>
      <c r="V233" s="4"/>
      <c r="W233" s="4"/>
      <c r="X233" s="4"/>
      <c r="Y233" s="4"/>
      <c r="Z233" s="4"/>
      <c r="AA233" s="4"/>
      <c r="AB233" s="4"/>
      <c r="AC233" s="4"/>
      <c r="AD233" s="4"/>
      <c r="AE233" s="4"/>
      <c r="AF233" s="4"/>
    </row>
    <row r="234" spans="1:32" hidden="1">
      <c r="A234" s="10" t="str">
        <f t="shared" si="20"/>
        <v>28</v>
      </c>
      <c r="B234" s="4"/>
      <c r="C234" s="10" t="str">
        <f t="shared" si="19"/>
        <v>(</v>
      </c>
      <c r="D234" s="10"/>
      <c r="E234" s="10"/>
      <c r="F234" s="10"/>
      <c r="G234" s="17">
        <v>56</v>
      </c>
      <c r="H234" s="1381"/>
      <c r="I234" s="10"/>
      <c r="J234" s="10"/>
      <c r="K234" s="10"/>
      <c r="L234" s="10"/>
      <c r="M234" s="10"/>
      <c r="N234" s="10"/>
      <c r="O234" s="10"/>
      <c r="P234" s="10"/>
      <c r="Q234" s="4"/>
      <c r="R234" s="4"/>
      <c r="S234" s="4"/>
      <c r="T234" s="4"/>
      <c r="U234" s="4"/>
      <c r="V234" s="4"/>
      <c r="W234" s="4"/>
      <c r="X234" s="4"/>
      <c r="Y234" s="4"/>
      <c r="Z234" s="4"/>
      <c r="AA234" s="4"/>
      <c r="AB234" s="4"/>
      <c r="AC234" s="4"/>
      <c r="AD234" s="4"/>
      <c r="AE234" s="4"/>
      <c r="AF234" s="4"/>
    </row>
    <row r="235" spans="1:32" hidden="1">
      <c r="A235" s="10" t="str">
        <f t="shared" si="20"/>
        <v>00</v>
      </c>
      <c r="B235" s="4"/>
      <c r="C235" s="10" t="e">
        <f t="shared" si="19"/>
        <v>#VALUE!</v>
      </c>
      <c r="D235" s="10"/>
      <c r="E235" s="10"/>
      <c r="F235" s="10"/>
      <c r="G235" s="17">
        <v>57</v>
      </c>
      <c r="H235" s="1381"/>
      <c r="I235" s="10"/>
      <c r="J235" s="10"/>
      <c r="K235" s="10"/>
      <c r="L235" s="10"/>
      <c r="M235" s="10"/>
      <c r="N235" s="10"/>
      <c r="O235" s="10"/>
      <c r="P235" s="10"/>
      <c r="Q235" s="4"/>
      <c r="R235" s="4"/>
      <c r="S235" s="4"/>
      <c r="T235" s="4"/>
      <c r="U235" s="4"/>
      <c r="V235" s="4"/>
      <c r="W235" s="4"/>
      <c r="X235" s="4"/>
      <c r="Y235" s="4"/>
      <c r="Z235" s="4"/>
      <c r="AA235" s="4"/>
      <c r="AB235" s="4"/>
      <c r="AC235" s="4"/>
      <c r="AD235" s="4"/>
      <c r="AE235" s="4"/>
      <c r="AF235" s="4"/>
    </row>
    <row r="236" spans="1:32" hidden="1">
      <c r="A236" s="10" t="str">
        <f t="shared" si="20"/>
        <v>0A</v>
      </c>
      <c r="B236" s="4"/>
      <c r="C236" s="10" t="str">
        <f t="shared" si="19"/>
        <v xml:space="preserve">
</v>
      </c>
      <c r="D236" s="10"/>
      <c r="E236" s="10"/>
      <c r="F236" s="10"/>
      <c r="G236" s="17">
        <v>58</v>
      </c>
      <c r="H236" s="1381"/>
      <c r="I236" s="10"/>
      <c r="J236" s="10"/>
      <c r="K236" s="10"/>
      <c r="L236" s="10"/>
      <c r="M236" s="10"/>
      <c r="N236" s="10"/>
      <c r="O236" s="10"/>
      <c r="P236" s="10"/>
      <c r="Q236" s="4"/>
      <c r="R236" s="4"/>
      <c r="S236" s="4"/>
      <c r="T236" s="4"/>
      <c r="U236" s="4"/>
      <c r="V236" s="4"/>
      <c r="W236" s="4"/>
      <c r="X236" s="4"/>
      <c r="Y236" s="4"/>
      <c r="Z236" s="4"/>
      <c r="AA236" s="4"/>
      <c r="AB236" s="4"/>
      <c r="AC236" s="4"/>
      <c r="AD236" s="4"/>
      <c r="AE236" s="4"/>
      <c r="AF236" s="4"/>
    </row>
    <row r="237" spans="1:32" hidden="1">
      <c r="A237" s="10" t="str">
        <f t="shared" si="20"/>
        <v>6C</v>
      </c>
      <c r="B237" s="4"/>
      <c r="C237" s="10" t="str">
        <f t="shared" si="19"/>
        <v>l</v>
      </c>
      <c r="D237" s="10"/>
      <c r="E237" s="10"/>
      <c r="F237" s="10"/>
      <c r="G237" s="17">
        <v>59</v>
      </c>
      <c r="H237" s="1381"/>
      <c r="I237" s="10"/>
      <c r="J237" s="10"/>
      <c r="K237" s="10"/>
      <c r="L237" s="10"/>
      <c r="M237" s="10"/>
      <c r="N237" s="10"/>
      <c r="O237" s="10"/>
      <c r="P237" s="10"/>
      <c r="Q237" s="4"/>
      <c r="R237" s="4"/>
      <c r="S237" s="4"/>
      <c r="T237" s="4"/>
      <c r="U237" s="4"/>
      <c r="V237" s="4"/>
      <c r="W237" s="4"/>
      <c r="X237" s="4"/>
      <c r="Y237" s="4"/>
      <c r="Z237" s="4"/>
      <c r="AA237" s="4"/>
      <c r="AB237" s="4"/>
      <c r="AC237" s="4"/>
      <c r="AD237" s="4"/>
      <c r="AE237" s="4"/>
      <c r="AF237" s="4"/>
    </row>
    <row r="238" spans="1:32" hidden="1">
      <c r="A238" s="10" t="str">
        <f t="shared" si="20"/>
        <v>28</v>
      </c>
      <c r="B238" s="4"/>
      <c r="C238" s="10" t="str">
        <f t="shared" si="19"/>
        <v>(</v>
      </c>
      <c r="D238" s="10"/>
      <c r="E238" s="10"/>
      <c r="F238" s="10"/>
      <c r="G238" s="17">
        <v>60</v>
      </c>
      <c r="H238" s="1381"/>
      <c r="I238" s="10"/>
      <c r="J238" s="10"/>
      <c r="K238" s="10"/>
      <c r="L238" s="10"/>
      <c r="M238" s="10"/>
      <c r="N238" s="10"/>
      <c r="O238" s="10"/>
      <c r="P238" s="10"/>
      <c r="Q238" s="4"/>
      <c r="R238" s="4"/>
      <c r="S238" s="4"/>
      <c r="T238" s="4"/>
      <c r="U238" s="4"/>
      <c r="V238" s="4"/>
      <c r="W238" s="4"/>
      <c r="X238" s="4"/>
      <c r="Y238" s="4"/>
      <c r="Z238" s="4"/>
      <c r="AA238" s="4"/>
      <c r="AB238" s="4"/>
      <c r="AC238" s="4"/>
      <c r="AD238" s="4"/>
      <c r="AE238" s="4"/>
      <c r="AF238" s="4"/>
    </row>
    <row r="239" spans="1:32" hidden="1">
      <c r="A239" s="10" t="str">
        <f t="shared" si="20"/>
        <v>00</v>
      </c>
      <c r="B239" s="4"/>
      <c r="C239" s="10" t="e">
        <f t="shared" si="19"/>
        <v>#VALUE!</v>
      </c>
      <c r="D239" s="10"/>
      <c r="E239" s="10"/>
      <c r="F239" s="10"/>
      <c r="G239" s="17">
        <v>61</v>
      </c>
      <c r="H239" s="1381"/>
      <c r="I239" s="10"/>
      <c r="J239" s="10"/>
      <c r="K239" s="10"/>
      <c r="L239" s="10"/>
      <c r="M239" s="10"/>
      <c r="N239" s="10"/>
      <c r="O239" s="10"/>
      <c r="P239" s="10"/>
      <c r="Q239" s="4"/>
      <c r="R239" s="4"/>
      <c r="S239" s="4"/>
      <c r="T239" s="4"/>
      <c r="U239" s="4"/>
      <c r="V239" s="4"/>
      <c r="W239" s="4"/>
      <c r="X239" s="4"/>
      <c r="Y239" s="4"/>
      <c r="Z239" s="4"/>
      <c r="AA239" s="4"/>
      <c r="AB239" s="4"/>
      <c r="AC239" s="4"/>
      <c r="AD239" s="4"/>
      <c r="AE239" s="4"/>
      <c r="AF239" s="4"/>
    </row>
    <row r="240" spans="1:32" hidden="1">
      <c r="A240" s="10" t="str">
        <f t="shared" si="20"/>
        <v>0A</v>
      </c>
      <c r="B240" s="4"/>
      <c r="C240" s="10" t="str">
        <f t="shared" si="19"/>
        <v xml:space="preserve">
</v>
      </c>
      <c r="D240" s="10"/>
      <c r="E240" s="10"/>
      <c r="F240" s="10"/>
      <c r="G240" s="17">
        <v>62</v>
      </c>
      <c r="H240" s="880" t="s">
        <v>123</v>
      </c>
      <c r="I240" s="10" t="s">
        <v>578</v>
      </c>
      <c r="J240" s="10"/>
      <c r="K240" s="10"/>
      <c r="L240" s="10"/>
      <c r="M240" s="10"/>
      <c r="N240" s="10"/>
      <c r="O240" s="10"/>
      <c r="P240" s="10"/>
      <c r="Q240" s="4"/>
      <c r="R240" s="4"/>
      <c r="S240" s="4"/>
      <c r="T240" s="4"/>
      <c r="U240" s="4"/>
      <c r="V240" s="4"/>
      <c r="W240" s="4"/>
      <c r="X240" s="4"/>
      <c r="Y240" s="4"/>
      <c r="Z240" s="4"/>
      <c r="AA240" s="4"/>
      <c r="AB240" s="4"/>
      <c r="AC240" s="4"/>
      <c r="AD240" s="4"/>
      <c r="AE240" s="4"/>
      <c r="AF240" s="4"/>
    </row>
    <row r="241" spans="1:32" hidden="1">
      <c r="A241" s="10" t="str">
        <f t="shared" si="20"/>
        <v>6C</v>
      </c>
      <c r="B241" s="4"/>
      <c r="C241" s="10" t="str">
        <f t="shared" si="19"/>
        <v>l</v>
      </c>
      <c r="D241" s="10"/>
      <c r="E241" s="10"/>
      <c r="F241" s="10"/>
      <c r="G241" s="17">
        <v>63</v>
      </c>
      <c r="H241" s="413" t="s">
        <v>85</v>
      </c>
      <c r="I241" s="10"/>
      <c r="J241" s="10"/>
      <c r="K241" s="10"/>
      <c r="L241" s="10"/>
      <c r="M241" s="10"/>
      <c r="N241" s="10"/>
      <c r="O241" s="10"/>
      <c r="P241" s="10"/>
      <c r="Q241" s="4"/>
      <c r="R241" s="4"/>
      <c r="S241" s="4"/>
      <c r="T241" s="4"/>
      <c r="U241" s="4"/>
      <c r="V241" s="4"/>
      <c r="W241" s="4"/>
      <c r="X241" s="4"/>
      <c r="Y241" s="4"/>
      <c r="Z241" s="4"/>
      <c r="AA241" s="4"/>
      <c r="AB241" s="4"/>
      <c r="AC241" s="4"/>
      <c r="AD241" s="4"/>
      <c r="AE241" s="4"/>
      <c r="AF241" s="4"/>
    </row>
    <row r="242" spans="1:32" hidden="1">
      <c r="A242" s="10" t="str">
        <f t="shared" si="20"/>
        <v>28</v>
      </c>
      <c r="B242" s="4"/>
      <c r="C242" s="10" t="str">
        <f t="shared" si="19"/>
        <v>(</v>
      </c>
      <c r="D242" s="10"/>
      <c r="E242" s="10"/>
      <c r="F242" s="10"/>
      <c r="G242" s="17">
        <v>64</v>
      </c>
      <c r="H242" s="414"/>
      <c r="I242" s="10"/>
      <c r="J242" s="10"/>
      <c r="K242" s="10"/>
      <c r="L242" s="10"/>
      <c r="M242" s="10"/>
      <c r="N242" s="10"/>
      <c r="O242" s="10"/>
      <c r="P242" s="10"/>
      <c r="Q242" s="4"/>
      <c r="R242" s="4"/>
      <c r="S242" s="4"/>
      <c r="T242" s="4"/>
      <c r="U242" s="4"/>
      <c r="V242" s="4"/>
      <c r="W242" s="4"/>
      <c r="X242" s="4"/>
      <c r="Y242" s="4"/>
      <c r="Z242" s="4"/>
      <c r="AA242" s="4"/>
      <c r="AB242" s="4"/>
      <c r="AC242" s="4"/>
      <c r="AD242" s="4"/>
      <c r="AE242" s="4"/>
      <c r="AF242" s="4"/>
    </row>
    <row r="243" spans="1:32" hidden="1">
      <c r="A243" s="10" t="str">
        <f t="shared" si="20"/>
        <v>00</v>
      </c>
      <c r="B243" s="4"/>
      <c r="C243" s="10" t="e">
        <f t="shared" si="19"/>
        <v>#VALUE!</v>
      </c>
      <c r="D243" s="10"/>
      <c r="E243" s="10"/>
      <c r="F243" s="10"/>
      <c r="G243" s="17">
        <v>65</v>
      </c>
      <c r="H243" s="10"/>
      <c r="I243" s="10"/>
      <c r="J243" s="10"/>
      <c r="K243" s="10"/>
      <c r="L243" s="10"/>
      <c r="M243" s="10"/>
      <c r="N243" s="10"/>
      <c r="O243" s="10"/>
      <c r="P243" s="10"/>
      <c r="Q243" s="4"/>
      <c r="R243" s="4"/>
      <c r="S243" s="4"/>
      <c r="T243" s="4"/>
      <c r="U243" s="4"/>
      <c r="V243" s="4"/>
      <c r="W243" s="4"/>
      <c r="X243" s="4"/>
      <c r="Y243" s="4"/>
      <c r="Z243" s="4"/>
      <c r="AA243" s="4"/>
      <c r="AB243" s="4"/>
      <c r="AC243" s="4"/>
      <c r="AD243" s="4"/>
      <c r="AE243" s="4"/>
      <c r="AF243" s="4"/>
    </row>
    <row r="244" spans="1:32" hidden="1">
      <c r="A244" s="10" t="str">
        <f t="shared" si="20"/>
        <v>0A</v>
      </c>
      <c r="B244" s="4"/>
      <c r="C244" s="10" t="str">
        <f t="shared" si="19"/>
        <v xml:space="preserve">
</v>
      </c>
      <c r="D244" s="10"/>
      <c r="E244" s="10"/>
      <c r="F244" s="10"/>
      <c r="G244" s="17">
        <v>66</v>
      </c>
      <c r="H244" s="10"/>
      <c r="I244" s="10"/>
      <c r="J244" s="10"/>
      <c r="K244" s="10"/>
      <c r="L244" s="10"/>
      <c r="M244" s="10"/>
      <c r="N244" s="10"/>
      <c r="O244" s="10"/>
      <c r="P244" s="10"/>
      <c r="Q244" s="4"/>
      <c r="R244" s="4"/>
      <c r="S244" s="4"/>
      <c r="T244" s="4"/>
      <c r="U244" s="4"/>
      <c r="V244" s="4"/>
      <c r="W244" s="4"/>
      <c r="X244" s="4"/>
      <c r="Y244" s="4"/>
      <c r="Z244" s="4"/>
      <c r="AA244" s="4"/>
      <c r="AB244" s="4"/>
      <c r="AC244" s="4"/>
      <c r="AD244" s="4"/>
      <c r="AE244" s="4"/>
      <c r="AF244" s="4"/>
    </row>
    <row r="245" spans="1:32" hidden="1">
      <c r="A245" s="10"/>
      <c r="B245" s="10"/>
      <c r="C245" s="10"/>
      <c r="D245" s="10"/>
      <c r="E245" s="10"/>
      <c r="F245" s="10"/>
      <c r="G245" s="17"/>
      <c r="H245" s="10"/>
      <c r="I245" s="10"/>
      <c r="J245" s="10"/>
      <c r="K245" s="10"/>
      <c r="L245" s="10"/>
      <c r="M245" s="10"/>
      <c r="N245" s="10"/>
      <c r="O245" s="10"/>
      <c r="P245" s="10"/>
      <c r="Q245" s="4"/>
      <c r="R245" s="4"/>
      <c r="S245" s="4"/>
      <c r="T245" s="4"/>
      <c r="U245" s="4"/>
      <c r="V245" s="4"/>
      <c r="W245" s="4"/>
      <c r="X245" s="4"/>
      <c r="Y245" s="4"/>
      <c r="Z245" s="4"/>
      <c r="AA245" s="4"/>
      <c r="AB245" s="4"/>
      <c r="AC245" s="4"/>
      <c r="AD245" s="4"/>
      <c r="AE245" s="4"/>
      <c r="AF245" s="4"/>
    </row>
    <row r="246" spans="1:32" hidden="1">
      <c r="A246" s="10"/>
      <c r="B246" s="10"/>
      <c r="C246" s="10"/>
      <c r="D246" s="10"/>
      <c r="E246" s="10"/>
      <c r="F246" s="10"/>
      <c r="G246" s="17"/>
      <c r="H246" s="10"/>
      <c r="I246" s="10"/>
      <c r="J246" s="10"/>
      <c r="K246" s="10"/>
      <c r="L246" s="10"/>
      <c r="M246" s="10"/>
      <c r="N246" s="10"/>
      <c r="O246" s="10"/>
      <c r="P246" s="10"/>
      <c r="Q246" s="4"/>
      <c r="R246" s="4"/>
      <c r="S246" s="4"/>
      <c r="T246" s="4"/>
      <c r="U246" s="4"/>
      <c r="V246" s="4"/>
      <c r="W246" s="4"/>
      <c r="X246" s="4"/>
      <c r="Y246" s="4"/>
      <c r="Z246" s="4"/>
      <c r="AA246" s="4"/>
      <c r="AB246" s="4"/>
      <c r="AC246" s="4"/>
      <c r="AD246" s="4"/>
      <c r="AE246" s="4"/>
      <c r="AF246" s="4"/>
    </row>
    <row r="247" spans="1:32" s="73" customFormat="1" hidden="1">
      <c r="A247" s="74" t="s">
        <v>234</v>
      </c>
      <c r="B247" s="74"/>
      <c r="C247" s="74"/>
      <c r="D247" s="74"/>
      <c r="E247" s="74"/>
      <c r="F247" s="74"/>
      <c r="G247" s="74"/>
      <c r="H247" s="74"/>
      <c r="I247" s="74"/>
      <c r="J247" s="74"/>
      <c r="K247" s="74"/>
      <c r="L247" s="74"/>
      <c r="M247" s="74"/>
      <c r="N247" s="74"/>
      <c r="O247" s="72"/>
      <c r="P247" s="72"/>
    </row>
    <row r="248" spans="1:32" hidden="1">
      <c r="A248" s="10" t="str">
        <f t="shared" ref="A248:A253" si="21">MID($H$1,$G$9+2*G248,2)</f>
        <v>02</v>
      </c>
      <c r="B248" s="10"/>
      <c r="C248" s="628"/>
      <c r="D248" s="38"/>
      <c r="E248" s="38"/>
      <c r="F248" s="38"/>
      <c r="G248" s="17">
        <v>17</v>
      </c>
      <c r="H248" s="1383" t="s">
        <v>3</v>
      </c>
      <c r="I248" s="10"/>
      <c r="J248" s="10"/>
      <c r="K248" s="10"/>
      <c r="L248" s="10"/>
      <c r="M248" s="10"/>
      <c r="N248" s="10"/>
      <c r="O248" s="10"/>
      <c r="P248" s="10"/>
      <c r="Q248" s="4"/>
      <c r="R248" s="4"/>
      <c r="S248" s="4"/>
      <c r="T248" s="4"/>
      <c r="U248" s="4"/>
      <c r="V248" s="4"/>
      <c r="W248" s="4"/>
      <c r="X248" s="4"/>
      <c r="Y248" s="4"/>
      <c r="Z248" s="4"/>
      <c r="AA248" s="4"/>
      <c r="AB248" s="4"/>
      <c r="AC248" s="4"/>
      <c r="AD248" s="4"/>
      <c r="AE248" s="4"/>
      <c r="AF248" s="4"/>
    </row>
    <row r="249" spans="1:32" hidden="1">
      <c r="A249" s="10" t="str">
        <f t="shared" si="21"/>
        <v>02</v>
      </c>
      <c r="B249" s="10"/>
      <c r="C249" s="632" t="str">
        <f>HEX2DEC( A248) *256 +HEX2DEC( A249) &amp; " cm"</f>
        <v>514 cm</v>
      </c>
      <c r="D249" s="38"/>
      <c r="E249" s="38"/>
      <c r="F249" s="38"/>
      <c r="G249" s="17">
        <v>18</v>
      </c>
      <c r="H249" s="1384"/>
      <c r="I249" s="10"/>
      <c r="J249" s="10"/>
      <c r="K249" s="10"/>
      <c r="L249" s="10"/>
      <c r="M249" s="10"/>
      <c r="N249" s="10"/>
      <c r="O249" s="10"/>
      <c r="P249" s="10"/>
      <c r="Q249" s="4"/>
      <c r="R249" s="4"/>
      <c r="S249" s="4"/>
      <c r="T249" s="4"/>
      <c r="U249" s="4"/>
      <c r="V249" s="4"/>
      <c r="W249" s="4"/>
      <c r="X249" s="4"/>
      <c r="Y249" s="4"/>
      <c r="Z249" s="4"/>
      <c r="AA249" s="4"/>
      <c r="AB249" s="4"/>
      <c r="AC249" s="4"/>
      <c r="AD249" s="4"/>
      <c r="AE249" s="4"/>
      <c r="AF249" s="4"/>
    </row>
    <row r="250" spans="1:32" hidden="1">
      <c r="A250" s="10" t="str">
        <f t="shared" si="21"/>
        <v>88</v>
      </c>
      <c r="B250" s="10"/>
      <c r="C250" s="633">
        <f>HEX2DEC(A250)</f>
        <v>136</v>
      </c>
      <c r="D250" s="38"/>
      <c r="E250" s="38"/>
      <c r="F250" s="38"/>
      <c r="G250" s="17">
        <v>19</v>
      </c>
      <c r="H250" s="620" t="s">
        <v>4</v>
      </c>
      <c r="I250" s="10"/>
      <c r="J250" s="10"/>
      <c r="K250" s="10"/>
      <c r="L250" s="10"/>
      <c r="M250" s="10"/>
      <c r="N250" s="10"/>
      <c r="O250" s="10"/>
      <c r="P250" s="10"/>
      <c r="Q250" s="4"/>
      <c r="R250" s="4"/>
      <c r="S250" s="4"/>
      <c r="T250" s="4"/>
      <c r="U250" s="4"/>
      <c r="V250" s="4"/>
      <c r="W250" s="4"/>
      <c r="X250" s="4"/>
      <c r="Y250" s="4"/>
      <c r="Z250" s="4"/>
      <c r="AA250" s="4"/>
      <c r="AB250" s="4"/>
      <c r="AC250" s="4"/>
      <c r="AD250" s="4"/>
      <c r="AE250" s="4"/>
      <c r="AF250" s="4"/>
    </row>
    <row r="251" spans="1:32" hidden="1">
      <c r="A251" s="10" t="str">
        <f t="shared" si="21"/>
        <v>03</v>
      </c>
      <c r="B251" s="10"/>
      <c r="C251" s="633">
        <f>HEX2DEC(A251)</f>
        <v>3</v>
      </c>
      <c r="D251" s="38"/>
      <c r="E251" s="38"/>
      <c r="F251" s="38"/>
      <c r="G251" s="17">
        <v>20</v>
      </c>
      <c r="H251" s="621" t="s">
        <v>5</v>
      </c>
      <c r="I251" s="10"/>
      <c r="J251" s="10"/>
      <c r="K251" s="10"/>
      <c r="L251" s="10"/>
      <c r="M251" s="10"/>
      <c r="N251" s="10"/>
      <c r="O251" s="10"/>
      <c r="P251" s="10"/>
      <c r="Q251" s="4"/>
      <c r="R251" s="4"/>
      <c r="S251" s="4"/>
      <c r="T251" s="4"/>
      <c r="U251" s="4"/>
      <c r="V251" s="4"/>
      <c r="W251" s="4"/>
      <c r="X251" s="4"/>
      <c r="Y251" s="4"/>
      <c r="Z251" s="4"/>
      <c r="AA251" s="4"/>
      <c r="AB251" s="4"/>
      <c r="AC251" s="4"/>
      <c r="AD251" s="4"/>
      <c r="AE251" s="4"/>
      <c r="AF251" s="4"/>
    </row>
    <row r="252" spans="1:32" hidden="1">
      <c r="A252" s="10" t="str">
        <f t="shared" si="21"/>
        <v>E9</v>
      </c>
      <c r="B252" s="10"/>
      <c r="C252" s="633"/>
      <c r="D252" s="38"/>
      <c r="E252" s="38"/>
      <c r="F252" s="38"/>
      <c r="G252" s="17">
        <v>21</v>
      </c>
      <c r="H252" s="1384" t="s">
        <v>6</v>
      </c>
      <c r="I252" s="10"/>
      <c r="J252" s="10"/>
      <c r="K252" s="10"/>
      <c r="L252" s="10"/>
      <c r="M252" s="10"/>
      <c r="N252" s="10"/>
      <c r="O252" s="10"/>
      <c r="P252" s="10"/>
      <c r="Q252" s="4"/>
      <c r="R252" s="4"/>
      <c r="S252" s="4"/>
      <c r="T252" s="4"/>
      <c r="U252" s="4"/>
      <c r="V252" s="4"/>
      <c r="W252" s="4"/>
      <c r="X252" s="4"/>
      <c r="Y252" s="4"/>
      <c r="Z252" s="4"/>
      <c r="AA252" s="4"/>
      <c r="AB252" s="4"/>
      <c r="AC252" s="4"/>
      <c r="AD252" s="4"/>
      <c r="AE252" s="4"/>
      <c r="AF252" s="4"/>
    </row>
    <row r="253" spans="1:32" hidden="1">
      <c r="A253" s="10" t="str">
        <f t="shared" si="21"/>
        <v>FF</v>
      </c>
      <c r="B253" s="10"/>
      <c r="C253" s="634" t="str">
        <f>HEX2DEC( A253) *256 +HEX2DEC( A252) &amp; " cm"</f>
        <v>65513 cm</v>
      </c>
      <c r="D253" s="38"/>
      <c r="E253" s="38"/>
      <c r="F253" s="38"/>
      <c r="G253" s="17">
        <v>22</v>
      </c>
      <c r="H253" s="1384"/>
      <c r="I253" s="10"/>
      <c r="J253" s="10"/>
      <c r="K253" s="10"/>
      <c r="L253" s="10"/>
      <c r="M253" s="10"/>
      <c r="N253" s="10"/>
      <c r="O253" s="10"/>
      <c r="P253" s="10"/>
      <c r="Q253" s="4"/>
      <c r="R253" s="4"/>
      <c r="S253" s="4"/>
      <c r="T253" s="4"/>
      <c r="U253" s="4"/>
      <c r="V253" s="4"/>
      <c r="W253" s="4"/>
      <c r="X253" s="4"/>
      <c r="Y253" s="4"/>
      <c r="Z253" s="4"/>
      <c r="AA253" s="4"/>
      <c r="AB253" s="4"/>
      <c r="AC253" s="4"/>
      <c r="AD253" s="4"/>
      <c r="AE253" s="4"/>
      <c r="AF253" s="4"/>
    </row>
    <row r="254" spans="1:32" hidden="1">
      <c r="A254" s="10" t="str">
        <f t="shared" ref="A254:A317" si="22">MID($H$1,$G$9+2*G254,2)</f>
        <v>00</v>
      </c>
      <c r="B254" s="10"/>
      <c r="C254" s="633">
        <f>HEX2DEC(A254)</f>
        <v>0</v>
      </c>
      <c r="D254" s="38"/>
      <c r="E254" s="38"/>
      <c r="F254" s="38"/>
      <c r="G254" s="17">
        <v>23</v>
      </c>
      <c r="H254" s="621" t="s">
        <v>7</v>
      </c>
      <c r="I254" s="10"/>
      <c r="J254" s="10"/>
      <c r="K254" s="10"/>
      <c r="L254" s="10"/>
      <c r="M254" s="10"/>
      <c r="N254" s="10"/>
      <c r="O254" s="10"/>
      <c r="P254" s="10"/>
      <c r="Q254" s="4"/>
      <c r="R254" s="4"/>
      <c r="S254" s="4"/>
      <c r="T254" s="4"/>
      <c r="U254" s="4"/>
      <c r="V254" s="4"/>
      <c r="W254" s="4"/>
      <c r="X254" s="4"/>
      <c r="Y254" s="4"/>
      <c r="Z254" s="4"/>
      <c r="AA254" s="4"/>
      <c r="AB254" s="4"/>
      <c r="AC254" s="4"/>
      <c r="AD254" s="4"/>
      <c r="AE254" s="4"/>
      <c r="AF254" s="4"/>
    </row>
    <row r="255" spans="1:32" hidden="1">
      <c r="A255" s="10" t="str">
        <f t="shared" si="22"/>
        <v>04</v>
      </c>
      <c r="B255" s="10"/>
      <c r="C255" s="633">
        <f>HEX2DEC(A255)</f>
        <v>4</v>
      </c>
      <c r="D255" s="38"/>
      <c r="E255" s="38"/>
      <c r="F255" s="38"/>
      <c r="G255" s="17">
        <v>24</v>
      </c>
      <c r="H255" s="620" t="s">
        <v>8</v>
      </c>
      <c r="I255" s="10"/>
      <c r="J255" s="10"/>
      <c r="K255" s="10"/>
      <c r="L255" s="10"/>
      <c r="M255" s="10"/>
      <c r="N255" s="10"/>
      <c r="O255" s="10"/>
      <c r="P255" s="10"/>
      <c r="Q255" s="4"/>
      <c r="R255" s="4"/>
      <c r="S255" s="4"/>
      <c r="T255" s="4"/>
      <c r="U255" s="4"/>
      <c r="V255" s="4"/>
      <c r="W255" s="4"/>
      <c r="X255" s="4"/>
      <c r="Y255" s="4"/>
      <c r="Z255" s="4"/>
      <c r="AA255" s="4"/>
      <c r="AB255" s="4"/>
      <c r="AC255" s="4"/>
      <c r="AD255" s="4"/>
      <c r="AE255" s="4"/>
      <c r="AF255" s="4"/>
    </row>
    <row r="256" spans="1:32" hidden="1">
      <c r="A256" s="10" t="str">
        <f t="shared" si="22"/>
        <v>24</v>
      </c>
      <c r="B256" s="10"/>
      <c r="C256" s="634"/>
      <c r="D256" s="38"/>
      <c r="E256" s="38"/>
      <c r="F256" s="38"/>
      <c r="G256" s="17">
        <v>25</v>
      </c>
      <c r="H256" s="1384" t="s">
        <v>9</v>
      </c>
      <c r="I256" s="10"/>
      <c r="J256" s="10"/>
      <c r="K256" s="10"/>
      <c r="L256" s="10"/>
      <c r="M256" s="10"/>
      <c r="N256" s="10"/>
      <c r="O256" s="10"/>
      <c r="P256" s="10"/>
      <c r="Q256" s="4"/>
      <c r="R256" s="4"/>
      <c r="S256" s="4"/>
      <c r="T256" s="4"/>
      <c r="U256" s="4"/>
      <c r="V256" s="4"/>
      <c r="W256" s="4"/>
      <c r="X256" s="4"/>
      <c r="Y256" s="4"/>
      <c r="Z256" s="4"/>
      <c r="AA256" s="4"/>
      <c r="AB256" s="4"/>
      <c r="AC256" s="4"/>
      <c r="AD256" s="4"/>
      <c r="AE256" s="4"/>
      <c r="AF256" s="4"/>
    </row>
    <row r="257" spans="1:32" hidden="1">
      <c r="A257" s="10" t="str">
        <f t="shared" si="22"/>
        <v>0A</v>
      </c>
      <c r="B257" s="10"/>
      <c r="C257" s="634" t="str">
        <f>HEX2DEC( A257) *256 +HEX2DEC( A256) &amp; " cm"</f>
        <v>2596 cm</v>
      </c>
      <c r="D257" s="38"/>
      <c r="E257" s="38"/>
      <c r="F257" s="38"/>
      <c r="G257" s="17">
        <v>26</v>
      </c>
      <c r="H257" s="1384"/>
      <c r="I257" s="10"/>
      <c r="J257" s="10"/>
      <c r="K257" s="10"/>
      <c r="L257" s="10"/>
      <c r="M257" s="10"/>
      <c r="N257" s="10"/>
      <c r="O257" s="10"/>
      <c r="P257" s="10"/>
      <c r="Q257" s="4"/>
      <c r="R257" s="4"/>
      <c r="S257" s="4"/>
      <c r="T257" s="4"/>
      <c r="U257" s="4"/>
      <c r="V257" s="4"/>
      <c r="W257" s="4"/>
      <c r="X257" s="4"/>
      <c r="Y257" s="4"/>
      <c r="Z257" s="4"/>
      <c r="AA257" s="4"/>
      <c r="AB257" s="4"/>
      <c r="AC257" s="4"/>
      <c r="AD257" s="4"/>
      <c r="AE257" s="4"/>
      <c r="AF257" s="4"/>
    </row>
    <row r="258" spans="1:32" hidden="1">
      <c r="A258" s="10" t="str">
        <f t="shared" si="22"/>
        <v>6C</v>
      </c>
      <c r="B258" s="10"/>
      <c r="C258" s="633">
        <f>HEX2DEC(A258)</f>
        <v>108</v>
      </c>
      <c r="D258" s="38"/>
      <c r="E258" s="38"/>
      <c r="F258" s="38"/>
      <c r="G258" s="17">
        <v>27</v>
      </c>
      <c r="H258" s="621" t="s">
        <v>10</v>
      </c>
      <c r="I258" s="10"/>
      <c r="J258" s="10"/>
      <c r="K258" s="10"/>
      <c r="L258" s="10"/>
      <c r="M258" s="10"/>
      <c r="N258" s="10"/>
      <c r="O258" s="10"/>
      <c r="P258" s="10"/>
      <c r="Q258" s="4"/>
      <c r="R258" s="4"/>
      <c r="S258" s="4"/>
      <c r="T258" s="4"/>
      <c r="U258" s="4"/>
      <c r="V258" s="4"/>
      <c r="W258" s="4"/>
      <c r="X258" s="4"/>
      <c r="Y258" s="4"/>
      <c r="Z258" s="4"/>
      <c r="AA258" s="4"/>
      <c r="AB258" s="4"/>
      <c r="AC258" s="4"/>
      <c r="AD258" s="4"/>
      <c r="AE258" s="4"/>
      <c r="AF258" s="4"/>
    </row>
    <row r="259" spans="1:32" hidden="1">
      <c r="A259" s="10" t="str">
        <f t="shared" si="22"/>
        <v>28</v>
      </c>
      <c r="B259" s="10"/>
      <c r="C259" s="633">
        <f>HEX2DEC(A259)</f>
        <v>40</v>
      </c>
      <c r="D259" s="38"/>
      <c r="E259" s="38"/>
      <c r="F259" s="38"/>
      <c r="G259" s="17">
        <v>28</v>
      </c>
      <c r="H259" s="620" t="s">
        <v>11</v>
      </c>
      <c r="I259" s="10"/>
      <c r="J259" s="10"/>
      <c r="K259" s="10"/>
      <c r="L259" s="10"/>
      <c r="M259" s="10"/>
      <c r="N259" s="10"/>
      <c r="O259" s="10"/>
      <c r="P259" s="10"/>
      <c r="Q259" s="4"/>
      <c r="R259" s="4"/>
      <c r="S259" s="4"/>
      <c r="T259" s="4"/>
      <c r="U259" s="4"/>
      <c r="V259" s="4"/>
      <c r="W259" s="4"/>
      <c r="X259" s="4"/>
      <c r="Y259" s="4"/>
      <c r="Z259" s="4"/>
      <c r="AA259" s="4"/>
      <c r="AB259" s="4"/>
      <c r="AC259" s="4"/>
      <c r="AD259" s="4"/>
      <c r="AE259" s="4"/>
      <c r="AF259" s="4"/>
    </row>
    <row r="260" spans="1:32" hidden="1">
      <c r="A260" s="10" t="str">
        <f t="shared" si="22"/>
        <v>00</v>
      </c>
      <c r="B260" s="10"/>
      <c r="C260" s="633"/>
      <c r="D260" s="38"/>
      <c r="E260" s="38"/>
      <c r="F260" s="38"/>
      <c r="G260" s="17">
        <v>29</v>
      </c>
      <c r="H260" s="1384" t="s">
        <v>12</v>
      </c>
      <c r="I260" s="10"/>
      <c r="J260" s="10"/>
      <c r="K260" s="10"/>
      <c r="L260" s="10"/>
      <c r="M260" s="10"/>
      <c r="N260" s="10"/>
      <c r="O260" s="10"/>
      <c r="P260" s="10"/>
      <c r="Q260" s="4"/>
      <c r="R260" s="4"/>
      <c r="S260" s="4"/>
      <c r="T260" s="4"/>
      <c r="U260" s="4"/>
      <c r="V260" s="4"/>
      <c r="W260" s="4"/>
      <c r="X260" s="4"/>
      <c r="Y260" s="4"/>
      <c r="Z260" s="4"/>
      <c r="AA260" s="4"/>
      <c r="AB260" s="4"/>
      <c r="AC260" s="4"/>
      <c r="AD260" s="4"/>
      <c r="AE260" s="4"/>
      <c r="AF260" s="4"/>
    </row>
    <row r="261" spans="1:32" hidden="1">
      <c r="A261" s="10" t="str">
        <f t="shared" si="22"/>
        <v>0A</v>
      </c>
      <c r="B261" s="10"/>
      <c r="C261" s="634" t="str">
        <f>HEX2DEC( A261) *256 +HEX2DEC( A260) &amp; " cm"</f>
        <v>2560 cm</v>
      </c>
      <c r="D261" s="38"/>
      <c r="E261" s="38"/>
      <c r="F261" s="38"/>
      <c r="G261" s="17">
        <v>30</v>
      </c>
      <c r="H261" s="1384"/>
      <c r="I261" s="10"/>
      <c r="J261" s="10"/>
      <c r="K261" s="10"/>
      <c r="L261" s="10"/>
      <c r="M261" s="10"/>
      <c r="N261" s="10"/>
      <c r="O261" s="10"/>
      <c r="P261" s="10"/>
      <c r="Q261" s="4"/>
      <c r="R261" s="4"/>
      <c r="S261" s="4"/>
      <c r="T261" s="4"/>
      <c r="U261" s="4"/>
      <c r="V261" s="4"/>
      <c r="W261" s="4"/>
      <c r="X261" s="4"/>
      <c r="Y261" s="4"/>
      <c r="Z261" s="4"/>
      <c r="AA261" s="4"/>
      <c r="AB261" s="4"/>
      <c r="AC261" s="4"/>
      <c r="AD261" s="4"/>
      <c r="AE261" s="4"/>
      <c r="AF261" s="4"/>
    </row>
    <row r="262" spans="1:32" hidden="1">
      <c r="A262" s="10" t="str">
        <f t="shared" si="22"/>
        <v>6C</v>
      </c>
      <c r="B262" s="10"/>
      <c r="C262" s="633">
        <f>HEX2DEC(A262)</f>
        <v>108</v>
      </c>
      <c r="D262" s="38"/>
      <c r="E262" s="38"/>
      <c r="F262" s="38"/>
      <c r="G262" s="17">
        <v>31</v>
      </c>
      <c r="H262" s="621" t="s">
        <v>13</v>
      </c>
      <c r="I262" s="10"/>
      <c r="J262" s="10"/>
      <c r="K262" s="10"/>
      <c r="L262" s="10"/>
      <c r="M262" s="10"/>
      <c r="N262" s="10"/>
      <c r="O262" s="10"/>
      <c r="P262" s="10"/>
      <c r="Q262" s="4"/>
      <c r="R262" s="4"/>
      <c r="S262" s="4"/>
      <c r="T262" s="4"/>
      <c r="U262" s="4"/>
      <c r="V262" s="4"/>
      <c r="W262" s="4"/>
      <c r="X262" s="4"/>
      <c r="Y262" s="4"/>
      <c r="Z262" s="4"/>
      <c r="AA262" s="4"/>
      <c r="AB262" s="4"/>
      <c r="AC262" s="4"/>
      <c r="AD262" s="4"/>
      <c r="AE262" s="4"/>
      <c r="AF262" s="4"/>
    </row>
    <row r="263" spans="1:32" hidden="1">
      <c r="A263" s="10" t="str">
        <f t="shared" si="22"/>
        <v>28</v>
      </c>
      <c r="B263" s="10"/>
      <c r="C263" s="633">
        <f>HEX2DEC(A263)</f>
        <v>40</v>
      </c>
      <c r="D263" s="38"/>
      <c r="E263" s="38"/>
      <c r="F263" s="38"/>
      <c r="G263" s="17">
        <v>32</v>
      </c>
      <c r="H263" s="620" t="s">
        <v>14</v>
      </c>
      <c r="I263" s="10"/>
      <c r="J263" s="10"/>
      <c r="K263" s="10"/>
      <c r="L263" s="10"/>
      <c r="M263" s="10"/>
      <c r="N263" s="10"/>
      <c r="O263" s="10"/>
      <c r="P263" s="10"/>
      <c r="Q263" s="4"/>
      <c r="R263" s="4"/>
      <c r="S263" s="4"/>
      <c r="T263" s="4"/>
      <c r="U263" s="4"/>
      <c r="V263" s="4"/>
      <c r="W263" s="4"/>
      <c r="X263" s="4"/>
      <c r="Y263" s="4"/>
      <c r="Z263" s="4"/>
      <c r="AA263" s="4"/>
      <c r="AB263" s="4"/>
      <c r="AC263" s="4"/>
      <c r="AD263" s="4"/>
      <c r="AE263" s="4"/>
      <c r="AF263" s="4"/>
    </row>
    <row r="264" spans="1:32" hidden="1">
      <c r="A264" s="10" t="str">
        <f t="shared" si="22"/>
        <v>00</v>
      </c>
      <c r="B264" s="10"/>
      <c r="C264" s="633"/>
      <c r="D264" s="38"/>
      <c r="E264" s="38"/>
      <c r="F264" s="38"/>
      <c r="G264" s="17">
        <v>33</v>
      </c>
      <c r="H264" s="1384" t="s">
        <v>15</v>
      </c>
      <c r="I264" s="10"/>
      <c r="J264" s="10"/>
      <c r="K264" s="10"/>
      <c r="L264" s="10"/>
      <c r="M264" s="10"/>
      <c r="N264" s="10"/>
      <c r="O264" s="10"/>
      <c r="P264" s="10"/>
      <c r="Q264" s="4"/>
      <c r="R264" s="4"/>
      <c r="S264" s="4"/>
      <c r="T264" s="4"/>
      <c r="U264" s="4"/>
      <c r="V264" s="4"/>
      <c r="W264" s="4"/>
      <c r="X264" s="4"/>
      <c r="Y264" s="4"/>
      <c r="Z264" s="4"/>
      <c r="AA264" s="4"/>
      <c r="AB264" s="4"/>
      <c r="AC264" s="4"/>
      <c r="AD264" s="4"/>
      <c r="AE264" s="4"/>
      <c r="AF264" s="4"/>
    </row>
    <row r="265" spans="1:32" hidden="1">
      <c r="A265" s="10" t="str">
        <f t="shared" si="22"/>
        <v>0A</v>
      </c>
      <c r="B265" s="10"/>
      <c r="C265" s="634" t="str">
        <f>HEX2DEC( A265) *256 +HEX2DEC( A264) &amp; " cm"</f>
        <v>2560 cm</v>
      </c>
      <c r="D265" s="38"/>
      <c r="E265" s="38"/>
      <c r="F265" s="38"/>
      <c r="G265" s="17">
        <v>34</v>
      </c>
      <c r="H265" s="1384"/>
      <c r="I265" s="10"/>
      <c r="J265" s="10"/>
      <c r="K265" s="10"/>
      <c r="L265" s="10"/>
      <c r="M265" s="10"/>
      <c r="N265" s="10"/>
      <c r="O265" s="10"/>
      <c r="P265" s="10"/>
      <c r="Q265" s="4"/>
      <c r="R265" s="4"/>
      <c r="S265" s="4"/>
      <c r="T265" s="4"/>
      <c r="U265" s="4"/>
      <c r="V265" s="4"/>
      <c r="W265" s="4"/>
      <c r="X265" s="4"/>
      <c r="Y265" s="4"/>
      <c r="Z265" s="4"/>
      <c r="AA265" s="4"/>
      <c r="AB265" s="4"/>
      <c r="AC265" s="4"/>
      <c r="AD265" s="4"/>
      <c r="AE265" s="4"/>
      <c r="AF265" s="4"/>
    </row>
    <row r="266" spans="1:32" hidden="1">
      <c r="A266" s="10" t="str">
        <f t="shared" si="22"/>
        <v>6C</v>
      </c>
      <c r="B266" s="10"/>
      <c r="C266" s="633">
        <f>HEX2DEC(A266)</f>
        <v>108</v>
      </c>
      <c r="D266" s="38"/>
      <c r="E266" s="38"/>
      <c r="F266" s="38"/>
      <c r="G266" s="17">
        <v>35</v>
      </c>
      <c r="H266" s="621" t="s">
        <v>16</v>
      </c>
      <c r="I266" s="10"/>
      <c r="J266" s="10"/>
      <c r="K266" s="10"/>
      <c r="L266" s="10"/>
      <c r="M266" s="10"/>
      <c r="N266" s="10"/>
      <c r="O266" s="10"/>
      <c r="P266" s="10"/>
      <c r="Q266" s="4"/>
      <c r="R266" s="4"/>
      <c r="S266" s="4"/>
      <c r="T266" s="4"/>
      <c r="U266" s="4"/>
      <c r="V266" s="4"/>
      <c r="W266" s="4"/>
      <c r="X266" s="4"/>
      <c r="Y266" s="4"/>
      <c r="Z266" s="4"/>
      <c r="AA266" s="4"/>
      <c r="AB266" s="4"/>
      <c r="AC266" s="4"/>
      <c r="AD266" s="4"/>
      <c r="AE266" s="4"/>
      <c r="AF266" s="4"/>
    </row>
    <row r="267" spans="1:32" hidden="1">
      <c r="A267" s="10" t="str">
        <f t="shared" si="22"/>
        <v>28</v>
      </c>
      <c r="B267" s="10"/>
      <c r="C267" s="633">
        <f>HEX2DEC(A267)</f>
        <v>40</v>
      </c>
      <c r="D267" s="38"/>
      <c r="E267" s="38"/>
      <c r="F267" s="38"/>
      <c r="G267" s="17">
        <v>36</v>
      </c>
      <c r="H267" s="620" t="s">
        <v>17</v>
      </c>
      <c r="I267" s="10"/>
      <c r="J267" s="10"/>
      <c r="K267" s="10"/>
      <c r="L267" s="10"/>
      <c r="M267" s="10"/>
      <c r="N267" s="10"/>
      <c r="O267" s="10"/>
      <c r="P267" s="10"/>
      <c r="Q267" s="4"/>
      <c r="R267" s="4"/>
      <c r="S267" s="4"/>
      <c r="T267" s="4"/>
      <c r="U267" s="4"/>
      <c r="V267" s="4"/>
      <c r="W267" s="4"/>
      <c r="X267" s="4"/>
      <c r="Y267" s="4"/>
      <c r="Z267" s="4"/>
      <c r="AA267" s="4"/>
      <c r="AB267" s="4"/>
      <c r="AC267" s="4"/>
      <c r="AD267" s="4"/>
      <c r="AE267" s="4"/>
      <c r="AF267" s="4"/>
    </row>
    <row r="268" spans="1:32" hidden="1">
      <c r="A268" s="10" t="str">
        <f t="shared" si="22"/>
        <v>00</v>
      </c>
      <c r="B268" s="10"/>
      <c r="C268" s="637" t="str">
        <f>"Ullage =" &amp;BIN2DEC(K268)</f>
        <v>Ullage =-512</v>
      </c>
      <c r="D268" s="638"/>
      <c r="E268" s="638"/>
      <c r="F268" s="638"/>
      <c r="G268" s="17">
        <v>37</v>
      </c>
      <c r="H268" s="622" t="s">
        <v>18</v>
      </c>
      <c r="I268" s="630" t="str">
        <f t="shared" ref="I268:I307" si="23">HEX2BIN(A268,8)</f>
        <v>00000000</v>
      </c>
      <c r="J268" s="503"/>
      <c r="K268" s="631" t="str">
        <f>RIGHT(I269,2) &amp; I268</f>
        <v>1000000000</v>
      </c>
      <c r="L268" s="503"/>
      <c r="M268" s="10"/>
      <c r="N268" s="10"/>
      <c r="O268" s="10"/>
      <c r="P268" s="10"/>
      <c r="Q268" s="4"/>
      <c r="R268" s="4"/>
      <c r="S268" s="4"/>
      <c r="T268" s="4"/>
      <c r="U268" s="4"/>
      <c r="V268" s="4"/>
      <c r="W268" s="4"/>
      <c r="X268" s="4"/>
      <c r="Y268" s="4"/>
      <c r="Z268" s="4"/>
      <c r="AA268" s="4"/>
      <c r="AB268" s="4"/>
      <c r="AC268" s="4"/>
      <c r="AD268" s="4"/>
      <c r="AE268" s="4"/>
      <c r="AF268" s="4"/>
    </row>
    <row r="269" spans="1:32" hidden="1">
      <c r="A269" s="10" t="str">
        <f t="shared" si="22"/>
        <v>0A</v>
      </c>
      <c r="B269" s="10"/>
      <c r="C269" s="637" t="str">
        <f>"ResCode =" &amp;BIN2DEC(K269)</f>
        <v>ResCode =2</v>
      </c>
      <c r="D269" s="638"/>
      <c r="E269" s="638"/>
      <c r="F269" s="638"/>
      <c r="G269" s="17">
        <v>38</v>
      </c>
      <c r="H269" s="622" t="s">
        <v>19</v>
      </c>
      <c r="I269" s="630" t="str">
        <f t="shared" si="23"/>
        <v>00001010</v>
      </c>
      <c r="J269" s="503"/>
      <c r="K269" s="631" t="str">
        <f>LEFT(I269,6)</f>
        <v>000010</v>
      </c>
      <c r="L269" s="503"/>
      <c r="M269" s="10"/>
      <c r="N269" s="10"/>
      <c r="O269" s="10"/>
      <c r="P269" s="10"/>
      <c r="Q269" s="4"/>
      <c r="R269" s="4"/>
      <c r="S269" s="4"/>
      <c r="T269" s="4"/>
      <c r="U269" s="4"/>
      <c r="V269" s="4"/>
      <c r="W269" s="4"/>
      <c r="X269" s="4"/>
      <c r="Y269" s="4"/>
      <c r="Z269" s="4"/>
      <c r="AA269" s="4"/>
      <c r="AB269" s="4"/>
      <c r="AC269" s="4"/>
      <c r="AD269" s="4"/>
      <c r="AE269" s="4"/>
      <c r="AF269" s="4"/>
    </row>
    <row r="270" spans="1:32" hidden="1">
      <c r="A270" s="10" t="str">
        <f t="shared" si="22"/>
        <v>6C</v>
      </c>
      <c r="B270" s="10"/>
      <c r="C270" s="637" t="str">
        <f>"Deg.C " &amp;BIN2DEC(K270)-30</f>
        <v>Deg.C 24</v>
      </c>
      <c r="D270" s="638"/>
      <c r="E270" s="638"/>
      <c r="F270" s="638"/>
      <c r="G270" s="17">
        <v>39</v>
      </c>
      <c r="H270" s="622" t="s">
        <v>20</v>
      </c>
      <c r="I270" s="630" t="str">
        <f t="shared" si="23"/>
        <v>01101100</v>
      </c>
      <c r="J270" s="503"/>
      <c r="K270" s="631" t="str">
        <f>LEFT(I270,7)</f>
        <v>0110110</v>
      </c>
      <c r="L270" s="503"/>
      <c r="M270" s="10"/>
      <c r="N270" s="10"/>
      <c r="O270" s="10"/>
      <c r="P270" s="10"/>
      <c r="Q270" s="4"/>
      <c r="R270" s="4"/>
      <c r="S270" s="4"/>
      <c r="T270" s="4"/>
      <c r="U270" s="4"/>
      <c r="V270" s="4"/>
      <c r="W270" s="4"/>
      <c r="X270" s="4"/>
      <c r="Y270" s="4"/>
      <c r="Z270" s="4"/>
      <c r="AA270" s="4"/>
      <c r="AB270" s="4"/>
      <c r="AC270" s="4"/>
      <c r="AD270" s="4"/>
      <c r="AE270" s="4"/>
      <c r="AF270" s="4"/>
    </row>
    <row r="271" spans="1:32" hidden="1">
      <c r="A271" s="10" t="str">
        <f t="shared" si="22"/>
        <v>28</v>
      </c>
      <c r="B271" s="10"/>
      <c r="C271" s="637" t="str">
        <f>"RSSI =" &amp;BIN2DEC(K271)</f>
        <v>RSSI =40</v>
      </c>
      <c r="D271" s="638"/>
      <c r="E271" s="638"/>
      <c r="F271" s="638"/>
      <c r="G271" s="17">
        <v>40</v>
      </c>
      <c r="H271" s="622" t="s">
        <v>21</v>
      </c>
      <c r="I271" s="630" t="str">
        <f t="shared" si="23"/>
        <v>00101000</v>
      </c>
      <c r="J271" s="503"/>
      <c r="K271" s="631" t="str">
        <f>I271</f>
        <v>00101000</v>
      </c>
      <c r="L271" s="503"/>
      <c r="M271" s="10"/>
      <c r="N271" s="10"/>
      <c r="O271" s="10"/>
      <c r="P271" s="10"/>
      <c r="Q271" s="4"/>
      <c r="R271" s="4"/>
      <c r="S271" s="4"/>
      <c r="T271" s="4"/>
      <c r="U271" s="4"/>
      <c r="V271" s="4"/>
      <c r="W271" s="4"/>
      <c r="X271" s="4"/>
      <c r="Y271" s="4"/>
      <c r="Z271" s="4"/>
      <c r="AA271" s="4"/>
      <c r="AB271" s="4"/>
      <c r="AC271" s="4"/>
      <c r="AD271" s="4"/>
      <c r="AE271" s="4"/>
      <c r="AF271" s="4"/>
    </row>
    <row r="272" spans="1:32" hidden="1">
      <c r="A272" s="10" t="str">
        <f t="shared" si="22"/>
        <v>00</v>
      </c>
      <c r="B272" s="10"/>
      <c r="C272" s="633" t="str">
        <f>"Ullage =" &amp;BIN2DEC(K272)</f>
        <v>Ullage =-512</v>
      </c>
      <c r="D272" s="38"/>
      <c r="E272" s="38"/>
      <c r="F272" s="38"/>
      <c r="G272" s="17">
        <v>41</v>
      </c>
      <c r="H272" s="622" t="s">
        <v>22</v>
      </c>
      <c r="I272" s="630" t="str">
        <f t="shared" si="23"/>
        <v>00000000</v>
      </c>
      <c r="J272" s="503"/>
      <c r="K272" s="631" t="str">
        <f>RIGHT(I273,2) &amp; I272</f>
        <v>1000000000</v>
      </c>
      <c r="L272" s="503"/>
      <c r="M272" s="10"/>
      <c r="N272" s="10"/>
      <c r="O272" s="10"/>
      <c r="P272" s="10"/>
      <c r="Q272" s="4"/>
      <c r="R272" s="4"/>
      <c r="S272" s="4"/>
      <c r="T272" s="4"/>
      <c r="U272" s="4"/>
      <c r="V272" s="4"/>
      <c r="W272" s="4"/>
      <c r="X272" s="4"/>
      <c r="Y272" s="4"/>
      <c r="Z272" s="4"/>
      <c r="AA272" s="4"/>
      <c r="AB272" s="4"/>
      <c r="AC272" s="4"/>
      <c r="AD272" s="4"/>
      <c r="AE272" s="4"/>
      <c r="AF272" s="4"/>
    </row>
    <row r="273" spans="1:32" hidden="1">
      <c r="A273" s="10" t="str">
        <f t="shared" si="22"/>
        <v>0A</v>
      </c>
      <c r="B273" s="10"/>
      <c r="C273" s="633" t="str">
        <f>"ResCode =" &amp;BIN2DEC(K273)</f>
        <v>ResCode =2</v>
      </c>
      <c r="D273" s="38"/>
      <c r="E273" s="38"/>
      <c r="F273" s="38"/>
      <c r="G273" s="17">
        <v>42</v>
      </c>
      <c r="H273" s="622" t="s">
        <v>23</v>
      </c>
      <c r="I273" s="630" t="str">
        <f t="shared" si="23"/>
        <v>00001010</v>
      </c>
      <c r="J273" s="503"/>
      <c r="K273" s="631" t="str">
        <f>LEFT(I273,6)</f>
        <v>000010</v>
      </c>
      <c r="L273" s="503"/>
      <c r="M273" s="10"/>
      <c r="N273" s="10"/>
      <c r="O273" s="10"/>
      <c r="P273" s="10"/>
      <c r="Q273" s="4"/>
      <c r="R273" s="4"/>
      <c r="S273" s="4"/>
      <c r="T273" s="4"/>
      <c r="U273" s="4"/>
      <c r="V273" s="4"/>
      <c r="W273" s="4"/>
      <c r="X273" s="4"/>
      <c r="Y273" s="4"/>
      <c r="Z273" s="4"/>
      <c r="AA273" s="4"/>
      <c r="AB273" s="4"/>
      <c r="AC273" s="4"/>
      <c r="AD273" s="4"/>
      <c r="AE273" s="4"/>
      <c r="AF273" s="4"/>
    </row>
    <row r="274" spans="1:32" hidden="1">
      <c r="A274" s="10" t="str">
        <f t="shared" si="22"/>
        <v>6C</v>
      </c>
      <c r="B274" s="10"/>
      <c r="C274" s="633" t="str">
        <f>"Deg.C " &amp;BIN2DEC(K274)-30</f>
        <v>Deg.C 24</v>
      </c>
      <c r="D274" s="38"/>
      <c r="E274" s="38"/>
      <c r="F274" s="38"/>
      <c r="G274" s="17">
        <v>43</v>
      </c>
      <c r="H274" s="622" t="s">
        <v>24</v>
      </c>
      <c r="I274" s="630" t="str">
        <f t="shared" si="23"/>
        <v>01101100</v>
      </c>
      <c r="J274" s="503"/>
      <c r="K274" s="631" t="str">
        <f>LEFT(I274,7)</f>
        <v>0110110</v>
      </c>
      <c r="L274" s="503"/>
      <c r="M274" s="10"/>
      <c r="N274" s="10"/>
      <c r="O274" s="10"/>
      <c r="P274" s="10"/>
      <c r="Q274" s="4"/>
      <c r="R274" s="4"/>
      <c r="S274" s="4"/>
      <c r="T274" s="4"/>
      <c r="U274" s="4"/>
      <c r="V274" s="4"/>
      <c r="W274" s="4"/>
      <c r="X274" s="4"/>
      <c r="Y274" s="4"/>
      <c r="Z274" s="4"/>
      <c r="AA274" s="4"/>
      <c r="AB274" s="4"/>
      <c r="AC274" s="4"/>
      <c r="AD274" s="4"/>
      <c r="AE274" s="4"/>
      <c r="AF274" s="4"/>
    </row>
    <row r="275" spans="1:32" hidden="1">
      <c r="A275" s="10" t="str">
        <f t="shared" si="22"/>
        <v>28</v>
      </c>
      <c r="B275" s="10"/>
      <c r="C275" s="633" t="str">
        <f>"RSSI =" &amp;BIN2DEC(J275)</f>
        <v>RSSI =0</v>
      </c>
      <c r="D275" s="38"/>
      <c r="E275" s="38"/>
      <c r="F275" s="38"/>
      <c r="G275" s="17">
        <v>44</v>
      </c>
      <c r="H275" s="622" t="s">
        <v>25</v>
      </c>
      <c r="I275" s="630" t="str">
        <f t="shared" si="23"/>
        <v>00101000</v>
      </c>
      <c r="J275" s="503"/>
      <c r="K275" s="631" t="str">
        <f>I275</f>
        <v>00101000</v>
      </c>
      <c r="L275" s="503"/>
      <c r="M275" s="10"/>
      <c r="N275" s="10"/>
      <c r="O275" s="10"/>
      <c r="P275" s="10"/>
      <c r="Q275" s="4"/>
      <c r="R275" s="4"/>
      <c r="S275" s="4"/>
      <c r="T275" s="4"/>
      <c r="U275" s="4"/>
      <c r="V275" s="4"/>
      <c r="W275" s="4"/>
      <c r="X275" s="4"/>
      <c r="Y275" s="4"/>
      <c r="Z275" s="4"/>
      <c r="AA275" s="4"/>
      <c r="AB275" s="4"/>
      <c r="AC275" s="4"/>
      <c r="AD275" s="4"/>
      <c r="AE275" s="4"/>
      <c r="AF275" s="4"/>
    </row>
    <row r="276" spans="1:32" hidden="1">
      <c r="A276" s="10" t="str">
        <f t="shared" si="22"/>
        <v>00</v>
      </c>
      <c r="B276" s="10"/>
      <c r="C276" s="637" t="str">
        <f>"Ullage =" &amp;BIN2DEC(K276)</f>
        <v>Ullage =-512</v>
      </c>
      <c r="D276" s="638"/>
      <c r="E276" s="638"/>
      <c r="F276" s="638"/>
      <c r="G276" s="17">
        <v>45</v>
      </c>
      <c r="H276" s="622" t="s">
        <v>26</v>
      </c>
      <c r="I276" s="630" t="str">
        <f t="shared" si="23"/>
        <v>00000000</v>
      </c>
      <c r="J276" s="503"/>
      <c r="K276" s="631" t="str">
        <f>RIGHT(I277,2) &amp; I276</f>
        <v>1000000000</v>
      </c>
      <c r="L276" s="503"/>
      <c r="M276" s="10"/>
      <c r="N276" s="10"/>
      <c r="O276" s="10"/>
      <c r="P276" s="10"/>
      <c r="Q276" s="4"/>
      <c r="R276" s="4"/>
      <c r="S276" s="4"/>
      <c r="T276" s="4"/>
      <c r="U276" s="4"/>
      <c r="V276" s="4"/>
      <c r="W276" s="4"/>
      <c r="X276" s="4"/>
      <c r="Y276" s="4"/>
      <c r="Z276" s="4"/>
      <c r="AA276" s="4"/>
      <c r="AB276" s="4"/>
      <c r="AC276" s="4"/>
      <c r="AD276" s="4"/>
      <c r="AE276" s="4"/>
      <c r="AF276" s="4"/>
    </row>
    <row r="277" spans="1:32" hidden="1">
      <c r="A277" s="10" t="str">
        <f t="shared" si="22"/>
        <v>0A</v>
      </c>
      <c r="B277" s="10"/>
      <c r="C277" s="637" t="str">
        <f>"ResCode =" &amp;BIN2DEC(K277)</f>
        <v>ResCode =2</v>
      </c>
      <c r="D277" s="638"/>
      <c r="E277" s="638"/>
      <c r="F277" s="638"/>
      <c r="G277" s="17">
        <v>46</v>
      </c>
      <c r="H277" s="622" t="s">
        <v>27</v>
      </c>
      <c r="I277" s="630" t="str">
        <f t="shared" si="23"/>
        <v>00001010</v>
      </c>
      <c r="J277" s="503"/>
      <c r="K277" s="631" t="str">
        <f>LEFT(I277,6)</f>
        <v>000010</v>
      </c>
      <c r="L277" s="503"/>
      <c r="M277" s="10"/>
      <c r="N277" s="10"/>
      <c r="O277" s="10"/>
      <c r="P277" s="10"/>
      <c r="Q277" s="4"/>
      <c r="R277" s="4"/>
      <c r="S277" s="4"/>
      <c r="T277" s="4"/>
      <c r="U277" s="4"/>
      <c r="V277" s="4"/>
      <c r="W277" s="4"/>
      <c r="X277" s="4"/>
      <c r="Y277" s="4"/>
      <c r="Z277" s="4"/>
      <c r="AA277" s="4"/>
      <c r="AB277" s="4"/>
      <c r="AC277" s="4"/>
      <c r="AD277" s="4"/>
      <c r="AE277" s="4"/>
      <c r="AF277" s="4"/>
    </row>
    <row r="278" spans="1:32" hidden="1">
      <c r="A278" s="10" t="str">
        <f t="shared" si="22"/>
        <v>6C</v>
      </c>
      <c r="B278" s="10"/>
      <c r="C278" s="637" t="str">
        <f>"Deg.C " &amp;BIN2DEC(K278)-30</f>
        <v>Deg.C 24</v>
      </c>
      <c r="D278" s="638"/>
      <c r="E278" s="638"/>
      <c r="F278" s="638"/>
      <c r="G278" s="17">
        <v>47</v>
      </c>
      <c r="H278" s="622" t="s">
        <v>28</v>
      </c>
      <c r="I278" s="630" t="str">
        <f t="shared" si="23"/>
        <v>01101100</v>
      </c>
      <c r="J278" s="503"/>
      <c r="K278" s="631" t="str">
        <f>LEFT(I278,7)</f>
        <v>0110110</v>
      </c>
      <c r="L278" s="503"/>
      <c r="M278" s="10"/>
      <c r="N278" s="10"/>
      <c r="O278" s="10"/>
      <c r="P278" s="10"/>
      <c r="Q278" s="4"/>
      <c r="R278" s="4"/>
      <c r="S278" s="4"/>
      <c r="T278" s="4"/>
      <c r="U278" s="4"/>
      <c r="V278" s="4"/>
      <c r="W278" s="4"/>
      <c r="X278" s="4"/>
      <c r="Y278" s="4"/>
      <c r="Z278" s="4"/>
      <c r="AA278" s="4"/>
      <c r="AB278" s="4"/>
      <c r="AC278" s="4"/>
      <c r="AD278" s="4"/>
      <c r="AE278" s="4"/>
      <c r="AF278" s="4"/>
    </row>
    <row r="279" spans="1:32" hidden="1">
      <c r="A279" s="10" t="str">
        <f t="shared" si="22"/>
        <v>28</v>
      </c>
      <c r="B279" s="10"/>
      <c r="C279" s="637" t="str">
        <f>"RSSI =" &amp;BIN2DEC(K279)</f>
        <v>RSSI =40</v>
      </c>
      <c r="D279" s="638"/>
      <c r="E279" s="638"/>
      <c r="F279" s="638"/>
      <c r="G279" s="17">
        <v>48</v>
      </c>
      <c r="H279" s="622" t="s">
        <v>29</v>
      </c>
      <c r="I279" s="630" t="str">
        <f t="shared" si="23"/>
        <v>00101000</v>
      </c>
      <c r="J279" s="503"/>
      <c r="K279" s="631" t="str">
        <f>I279</f>
        <v>00101000</v>
      </c>
      <c r="L279" s="503"/>
      <c r="M279" s="10"/>
      <c r="N279" s="10"/>
      <c r="O279" s="10"/>
      <c r="P279" s="10"/>
      <c r="Q279" s="4"/>
      <c r="R279" s="4"/>
      <c r="S279" s="4"/>
      <c r="T279" s="4"/>
      <c r="U279" s="4"/>
      <c r="V279" s="4"/>
      <c r="W279" s="4"/>
      <c r="X279" s="4"/>
      <c r="Y279" s="4"/>
      <c r="Z279" s="4"/>
      <c r="AA279" s="4"/>
      <c r="AB279" s="4"/>
      <c r="AC279" s="4"/>
      <c r="AD279" s="4"/>
      <c r="AE279" s="4"/>
      <c r="AF279" s="4"/>
    </row>
    <row r="280" spans="1:32" hidden="1">
      <c r="A280" s="10" t="str">
        <f t="shared" si="22"/>
        <v>00</v>
      </c>
      <c r="B280" s="10"/>
      <c r="C280" s="633" t="str">
        <f>"Ullage =" &amp;BIN2DEC(K280)</f>
        <v>Ullage =-512</v>
      </c>
      <c r="D280" s="38"/>
      <c r="E280" s="38"/>
      <c r="F280" s="38"/>
      <c r="G280" s="17">
        <v>49</v>
      </c>
      <c r="H280" s="622" t="s">
        <v>30</v>
      </c>
      <c r="I280" s="630" t="str">
        <f t="shared" si="23"/>
        <v>00000000</v>
      </c>
      <c r="J280" s="503"/>
      <c r="K280" s="631" t="str">
        <f>RIGHT(I281,2) &amp; I280</f>
        <v>1000000000</v>
      </c>
      <c r="L280" s="503"/>
      <c r="M280" s="10"/>
      <c r="N280" s="10"/>
      <c r="O280" s="10"/>
      <c r="P280" s="10"/>
      <c r="Q280" s="4"/>
      <c r="R280" s="4"/>
      <c r="S280" s="4"/>
      <c r="T280" s="4"/>
      <c r="U280" s="4"/>
      <c r="V280" s="4"/>
      <c r="W280" s="4"/>
      <c r="X280" s="4"/>
      <c r="Y280" s="4"/>
      <c r="Z280" s="4"/>
      <c r="AA280" s="4"/>
      <c r="AB280" s="4"/>
      <c r="AC280" s="4"/>
      <c r="AD280" s="4"/>
      <c r="AE280" s="4"/>
      <c r="AF280" s="4"/>
    </row>
    <row r="281" spans="1:32" hidden="1">
      <c r="A281" s="10" t="str">
        <f t="shared" si="22"/>
        <v>0A</v>
      </c>
      <c r="B281" s="10"/>
      <c r="C281" s="633" t="str">
        <f>"ResCode =" &amp;BIN2DEC(K281)</f>
        <v>ResCode =2</v>
      </c>
      <c r="D281" s="38"/>
      <c r="E281" s="38"/>
      <c r="F281" s="38"/>
      <c r="G281" s="17">
        <v>50</v>
      </c>
      <c r="H281" s="622" t="s">
        <v>31</v>
      </c>
      <c r="I281" s="630" t="str">
        <f t="shared" si="23"/>
        <v>00001010</v>
      </c>
      <c r="J281" s="503"/>
      <c r="K281" s="631" t="str">
        <f>LEFT(I281,6)</f>
        <v>000010</v>
      </c>
      <c r="L281" s="503"/>
      <c r="M281" s="10"/>
      <c r="N281" s="10"/>
      <c r="O281" s="10"/>
      <c r="P281" s="10"/>
      <c r="Q281" s="4"/>
      <c r="R281" s="4"/>
      <c r="S281" s="4"/>
      <c r="T281" s="4"/>
      <c r="U281" s="4"/>
      <c r="V281" s="4"/>
      <c r="W281" s="4"/>
      <c r="X281" s="4"/>
      <c r="Y281" s="4"/>
      <c r="Z281" s="4"/>
      <c r="AA281" s="4"/>
      <c r="AB281" s="4"/>
      <c r="AC281" s="4"/>
      <c r="AD281" s="4"/>
      <c r="AE281" s="4"/>
      <c r="AF281" s="4"/>
    </row>
    <row r="282" spans="1:32" hidden="1">
      <c r="A282" s="10" t="str">
        <f t="shared" si="22"/>
        <v>6C</v>
      </c>
      <c r="B282" s="10"/>
      <c r="C282" s="633" t="str">
        <f>"Deg.C " &amp;BIN2DEC(K282)-30</f>
        <v>Deg.C 24</v>
      </c>
      <c r="D282" s="38"/>
      <c r="E282" s="38"/>
      <c r="F282" s="38"/>
      <c r="G282" s="17">
        <v>51</v>
      </c>
      <c r="H282" s="622" t="s">
        <v>32</v>
      </c>
      <c r="I282" s="630" t="str">
        <f t="shared" si="23"/>
        <v>01101100</v>
      </c>
      <c r="J282" s="503"/>
      <c r="K282" s="631" t="str">
        <f>LEFT(I282,7)</f>
        <v>0110110</v>
      </c>
      <c r="L282" s="503"/>
      <c r="M282" s="10"/>
      <c r="N282" s="10"/>
      <c r="O282" s="10"/>
      <c r="P282" s="10"/>
      <c r="Q282" s="4"/>
      <c r="R282" s="4"/>
      <c r="S282" s="4"/>
      <c r="T282" s="4"/>
      <c r="U282" s="4"/>
      <c r="V282" s="4"/>
      <c r="W282" s="4"/>
      <c r="X282" s="4"/>
      <c r="Y282" s="4"/>
      <c r="Z282" s="4"/>
      <c r="AA282" s="4"/>
      <c r="AB282" s="4"/>
      <c r="AC282" s="4"/>
      <c r="AD282" s="4"/>
      <c r="AE282" s="4"/>
      <c r="AF282" s="4"/>
    </row>
    <row r="283" spans="1:32" hidden="1">
      <c r="A283" s="10" t="str">
        <f t="shared" si="22"/>
        <v>28</v>
      </c>
      <c r="B283" s="10"/>
      <c r="C283" s="633" t="str">
        <f>"RSSI =" &amp;BIN2DEC(J283)</f>
        <v>RSSI =0</v>
      </c>
      <c r="D283" s="38"/>
      <c r="E283" s="38"/>
      <c r="F283" s="38"/>
      <c r="G283" s="17">
        <v>52</v>
      </c>
      <c r="H283" s="622" t="s">
        <v>33</v>
      </c>
      <c r="I283" s="630" t="str">
        <f t="shared" si="23"/>
        <v>00101000</v>
      </c>
      <c r="J283" s="503"/>
      <c r="K283" s="631" t="str">
        <f>I283</f>
        <v>00101000</v>
      </c>
      <c r="L283" s="503"/>
      <c r="M283" s="10"/>
      <c r="N283" s="10"/>
      <c r="O283" s="10"/>
      <c r="P283" s="10"/>
      <c r="Q283" s="4"/>
      <c r="R283" s="4"/>
      <c r="S283" s="4"/>
      <c r="T283" s="4"/>
      <c r="U283" s="4"/>
      <c r="V283" s="4"/>
      <c r="W283" s="4"/>
      <c r="X283" s="4"/>
      <c r="Y283" s="4"/>
      <c r="Z283" s="4"/>
      <c r="AA283" s="4"/>
      <c r="AB283" s="4"/>
      <c r="AC283" s="4"/>
      <c r="AD283" s="4"/>
      <c r="AE283" s="4"/>
      <c r="AF283" s="4"/>
    </row>
    <row r="284" spans="1:32" hidden="1">
      <c r="A284" s="10" t="str">
        <f t="shared" si="22"/>
        <v>00</v>
      </c>
      <c r="B284" s="10"/>
      <c r="C284" s="637" t="str">
        <f>"Ullage =" &amp;BIN2DEC(K284)</f>
        <v>Ullage =-512</v>
      </c>
      <c r="D284" s="638"/>
      <c r="E284" s="638"/>
      <c r="F284" s="638"/>
      <c r="G284" s="17">
        <v>53</v>
      </c>
      <c r="H284" s="622" t="s">
        <v>34</v>
      </c>
      <c r="I284" s="630" t="str">
        <f t="shared" si="23"/>
        <v>00000000</v>
      </c>
      <c r="J284" s="503"/>
      <c r="K284" s="631" t="str">
        <f>RIGHT(I285,2) &amp; I284</f>
        <v>1000000000</v>
      </c>
      <c r="L284" s="503"/>
      <c r="M284" s="10"/>
      <c r="N284" s="10"/>
      <c r="O284" s="10"/>
      <c r="P284" s="10"/>
      <c r="Q284" s="4"/>
      <c r="R284" s="4"/>
      <c r="S284" s="4"/>
      <c r="T284" s="4"/>
      <c r="U284" s="4"/>
      <c r="V284" s="4"/>
      <c r="W284" s="4"/>
      <c r="X284" s="4"/>
      <c r="Y284" s="4"/>
      <c r="Z284" s="4"/>
      <c r="AA284" s="4"/>
      <c r="AB284" s="4"/>
      <c r="AC284" s="4"/>
      <c r="AD284" s="4"/>
      <c r="AE284" s="4"/>
      <c r="AF284" s="4"/>
    </row>
    <row r="285" spans="1:32" hidden="1">
      <c r="A285" s="10" t="str">
        <f t="shared" si="22"/>
        <v>0A</v>
      </c>
      <c r="B285" s="10"/>
      <c r="C285" s="637" t="str">
        <f>"ResCode =" &amp;BIN2DEC(K285)</f>
        <v>ResCode =2</v>
      </c>
      <c r="D285" s="638"/>
      <c r="E285" s="638"/>
      <c r="F285" s="638"/>
      <c r="G285" s="17">
        <v>54</v>
      </c>
      <c r="H285" s="622" t="s">
        <v>35</v>
      </c>
      <c r="I285" s="630" t="str">
        <f t="shared" si="23"/>
        <v>00001010</v>
      </c>
      <c r="J285" s="503"/>
      <c r="K285" s="631" t="str">
        <f>LEFT(I285,6)</f>
        <v>000010</v>
      </c>
      <c r="L285" s="503"/>
      <c r="M285" s="10"/>
      <c r="N285" s="10"/>
      <c r="O285" s="10"/>
      <c r="P285" s="10"/>
      <c r="Q285" s="4"/>
      <c r="R285" s="4"/>
      <c r="S285" s="4"/>
      <c r="T285" s="4"/>
      <c r="U285" s="4"/>
      <c r="V285" s="4"/>
      <c r="W285" s="4"/>
      <c r="X285" s="4"/>
      <c r="Y285" s="4"/>
      <c r="Z285" s="4"/>
      <c r="AA285" s="4"/>
      <c r="AB285" s="4"/>
      <c r="AC285" s="4"/>
      <c r="AD285" s="4"/>
      <c r="AE285" s="4"/>
      <c r="AF285" s="4"/>
    </row>
    <row r="286" spans="1:32" hidden="1">
      <c r="A286" s="10" t="str">
        <f t="shared" si="22"/>
        <v>6C</v>
      </c>
      <c r="B286" s="10"/>
      <c r="C286" s="637" t="str">
        <f>"Deg.C " &amp;BIN2DEC(K286)-30</f>
        <v>Deg.C 24</v>
      </c>
      <c r="D286" s="638"/>
      <c r="E286" s="638"/>
      <c r="F286" s="638"/>
      <c r="G286" s="17">
        <v>55</v>
      </c>
      <c r="H286" s="622" t="s">
        <v>36</v>
      </c>
      <c r="I286" s="630" t="str">
        <f t="shared" si="23"/>
        <v>01101100</v>
      </c>
      <c r="J286" s="503"/>
      <c r="K286" s="631" t="str">
        <f>LEFT(I286,7)</f>
        <v>0110110</v>
      </c>
      <c r="L286" s="503"/>
      <c r="M286" s="10"/>
      <c r="N286" s="10"/>
      <c r="O286" s="10"/>
      <c r="P286" s="10"/>
      <c r="Q286" s="4"/>
      <c r="R286" s="4"/>
      <c r="S286" s="4"/>
      <c r="T286" s="4"/>
      <c r="U286" s="4"/>
      <c r="V286" s="4"/>
      <c r="W286" s="4"/>
      <c r="X286" s="4"/>
      <c r="Y286" s="4"/>
      <c r="Z286" s="4"/>
      <c r="AA286" s="4"/>
      <c r="AB286" s="4"/>
      <c r="AC286" s="4"/>
      <c r="AD286" s="4"/>
      <c r="AE286" s="4"/>
      <c r="AF286" s="4"/>
    </row>
    <row r="287" spans="1:32" hidden="1">
      <c r="A287" s="10" t="str">
        <f t="shared" si="22"/>
        <v>28</v>
      </c>
      <c r="B287" s="10"/>
      <c r="C287" s="637" t="str">
        <f>"RSSI =" &amp;BIN2DEC(K287)</f>
        <v>RSSI =40</v>
      </c>
      <c r="D287" s="638"/>
      <c r="E287" s="638"/>
      <c r="F287" s="638"/>
      <c r="G287" s="17">
        <v>56</v>
      </c>
      <c r="H287" s="622" t="s">
        <v>37</v>
      </c>
      <c r="I287" s="630" t="str">
        <f t="shared" si="23"/>
        <v>00101000</v>
      </c>
      <c r="J287" s="503"/>
      <c r="K287" s="631" t="str">
        <f>I287</f>
        <v>00101000</v>
      </c>
      <c r="L287" s="503"/>
      <c r="M287" s="10"/>
      <c r="N287" s="10"/>
      <c r="O287" s="10"/>
      <c r="P287" s="10"/>
      <c r="Q287" s="4"/>
      <c r="R287" s="4"/>
      <c r="S287" s="4"/>
      <c r="T287" s="4"/>
      <c r="U287" s="4"/>
      <c r="V287" s="4"/>
      <c r="W287" s="4"/>
      <c r="X287" s="4"/>
      <c r="Y287" s="4"/>
      <c r="Z287" s="4"/>
      <c r="AA287" s="4"/>
      <c r="AB287" s="4"/>
      <c r="AC287" s="4"/>
      <c r="AD287" s="4"/>
      <c r="AE287" s="4"/>
      <c r="AF287" s="4"/>
    </row>
    <row r="288" spans="1:32" hidden="1">
      <c r="A288" s="10" t="str">
        <f t="shared" si="22"/>
        <v>00</v>
      </c>
      <c r="B288" s="10"/>
      <c r="C288" s="633" t="str">
        <f>"Ullage =" &amp;BIN2DEC(K288)</f>
        <v>Ullage =-512</v>
      </c>
      <c r="D288" s="38"/>
      <c r="E288" s="38"/>
      <c r="F288" s="38"/>
      <c r="G288" s="17">
        <v>57</v>
      </c>
      <c r="H288" s="622" t="s">
        <v>38</v>
      </c>
      <c r="I288" s="630" t="str">
        <f t="shared" si="23"/>
        <v>00000000</v>
      </c>
      <c r="J288" s="503"/>
      <c r="K288" s="631" t="str">
        <f>RIGHT(I289,2) &amp; I288</f>
        <v>1000000000</v>
      </c>
      <c r="L288" s="503"/>
      <c r="M288" s="10"/>
      <c r="N288" s="10"/>
      <c r="O288" s="10"/>
      <c r="P288" s="10"/>
      <c r="Q288" s="4"/>
      <c r="R288" s="4"/>
      <c r="S288" s="4"/>
      <c r="T288" s="4"/>
      <c r="U288" s="4"/>
      <c r="V288" s="4"/>
      <c r="W288" s="4"/>
      <c r="X288" s="4"/>
      <c r="Y288" s="4"/>
      <c r="Z288" s="4"/>
      <c r="AA288" s="4"/>
      <c r="AB288" s="4"/>
      <c r="AC288" s="4"/>
      <c r="AD288" s="4"/>
      <c r="AE288" s="4"/>
      <c r="AF288" s="4"/>
    </row>
    <row r="289" spans="1:32" hidden="1">
      <c r="A289" s="10" t="str">
        <f t="shared" si="22"/>
        <v>0A</v>
      </c>
      <c r="B289" s="10"/>
      <c r="C289" s="633" t="str">
        <f>"ResCode =" &amp;BIN2DEC(K289)</f>
        <v>ResCode =2</v>
      </c>
      <c r="D289" s="38"/>
      <c r="E289" s="38"/>
      <c r="F289" s="38"/>
      <c r="G289" s="17">
        <v>58</v>
      </c>
      <c r="H289" s="622" t="s">
        <v>39</v>
      </c>
      <c r="I289" s="630" t="str">
        <f t="shared" si="23"/>
        <v>00001010</v>
      </c>
      <c r="J289" s="503"/>
      <c r="K289" s="631" t="str">
        <f>LEFT(I289,6)</f>
        <v>000010</v>
      </c>
      <c r="L289" s="503"/>
      <c r="M289" s="10"/>
      <c r="N289" s="10"/>
      <c r="O289" s="10"/>
      <c r="P289" s="10"/>
      <c r="Q289" s="4"/>
      <c r="R289" s="4"/>
      <c r="S289" s="4"/>
      <c r="T289" s="4"/>
      <c r="U289" s="4"/>
      <c r="V289" s="4"/>
      <c r="W289" s="4"/>
      <c r="X289" s="4"/>
      <c r="Y289" s="4"/>
      <c r="Z289" s="4"/>
      <c r="AA289" s="4"/>
      <c r="AB289" s="4"/>
      <c r="AC289" s="4"/>
      <c r="AD289" s="4"/>
      <c r="AE289" s="4"/>
      <c r="AF289" s="4"/>
    </row>
    <row r="290" spans="1:32" hidden="1">
      <c r="A290" s="10" t="str">
        <f t="shared" si="22"/>
        <v>6C</v>
      </c>
      <c r="B290" s="10"/>
      <c r="C290" s="633" t="str">
        <f>"Deg.C " &amp;BIN2DEC(K290)-30</f>
        <v>Deg.C 24</v>
      </c>
      <c r="D290" s="38"/>
      <c r="E290" s="38"/>
      <c r="F290" s="38"/>
      <c r="G290" s="17">
        <v>59</v>
      </c>
      <c r="H290" s="622" t="s">
        <v>40</v>
      </c>
      <c r="I290" s="630" t="str">
        <f t="shared" si="23"/>
        <v>01101100</v>
      </c>
      <c r="J290" s="503"/>
      <c r="K290" s="631" t="str">
        <f>LEFT(I290,7)</f>
        <v>0110110</v>
      </c>
      <c r="L290" s="503"/>
      <c r="M290" s="10"/>
      <c r="N290" s="10"/>
      <c r="O290" s="10"/>
      <c r="P290" s="10"/>
      <c r="Q290" s="4"/>
      <c r="R290" s="4"/>
      <c r="S290" s="4"/>
      <c r="T290" s="4"/>
      <c r="U290" s="4"/>
      <c r="V290" s="4"/>
      <c r="W290" s="4"/>
      <c r="X290" s="4"/>
      <c r="Y290" s="4"/>
      <c r="Z290" s="4"/>
      <c r="AA290" s="4"/>
      <c r="AB290" s="4"/>
      <c r="AC290" s="4"/>
      <c r="AD290" s="4"/>
      <c r="AE290" s="4"/>
      <c r="AF290" s="4"/>
    </row>
    <row r="291" spans="1:32" hidden="1">
      <c r="A291" s="10" t="str">
        <f t="shared" si="22"/>
        <v>28</v>
      </c>
      <c r="B291" s="10"/>
      <c r="C291" s="633" t="str">
        <f>"RSSI =" &amp;BIN2DEC(J291)</f>
        <v>RSSI =0</v>
      </c>
      <c r="D291" s="38"/>
      <c r="E291" s="38"/>
      <c r="F291" s="38"/>
      <c r="G291" s="17">
        <v>60</v>
      </c>
      <c r="H291" s="622" t="s">
        <v>41</v>
      </c>
      <c r="I291" s="630" t="str">
        <f t="shared" si="23"/>
        <v>00101000</v>
      </c>
      <c r="J291" s="503"/>
      <c r="K291" s="631" t="str">
        <f>I291</f>
        <v>00101000</v>
      </c>
      <c r="L291" s="503"/>
      <c r="M291" s="10"/>
      <c r="N291" s="10"/>
      <c r="O291" s="10"/>
      <c r="P291" s="10"/>
      <c r="Q291" s="4"/>
      <c r="R291" s="4"/>
      <c r="S291" s="4"/>
      <c r="T291" s="4"/>
      <c r="U291" s="4"/>
      <c r="V291" s="4"/>
      <c r="W291" s="4"/>
      <c r="X291" s="4"/>
      <c r="Y291" s="4"/>
      <c r="Z291" s="4"/>
      <c r="AA291" s="4"/>
      <c r="AB291" s="4"/>
      <c r="AC291" s="4"/>
      <c r="AD291" s="4"/>
      <c r="AE291" s="4"/>
      <c r="AF291" s="4"/>
    </row>
    <row r="292" spans="1:32" hidden="1">
      <c r="A292" s="10" t="str">
        <f t="shared" si="22"/>
        <v>00</v>
      </c>
      <c r="B292" s="10"/>
      <c r="C292" s="637" t="str">
        <f>"Ullage =" &amp;BIN2DEC(K292)</f>
        <v>Ullage =-512</v>
      </c>
      <c r="D292" s="638"/>
      <c r="E292" s="638"/>
      <c r="F292" s="638"/>
      <c r="G292" s="17">
        <v>61</v>
      </c>
      <c r="H292" s="622" t="s">
        <v>42</v>
      </c>
      <c r="I292" s="630" t="str">
        <f t="shared" si="23"/>
        <v>00000000</v>
      </c>
      <c r="J292" s="503"/>
      <c r="K292" s="631" t="str">
        <f>RIGHT(I293,2) &amp; I292</f>
        <v>1000000000</v>
      </c>
      <c r="L292" s="503"/>
      <c r="M292" s="10"/>
      <c r="N292" s="10"/>
      <c r="O292" s="10"/>
      <c r="P292" s="10"/>
      <c r="Q292" s="4"/>
      <c r="R292" s="4"/>
      <c r="S292" s="4"/>
      <c r="T292" s="4"/>
      <c r="U292" s="4"/>
      <c r="V292" s="4"/>
      <c r="W292" s="4"/>
      <c r="X292" s="4"/>
      <c r="Y292" s="4"/>
      <c r="Z292" s="4"/>
      <c r="AA292" s="4"/>
      <c r="AB292" s="4"/>
      <c r="AC292" s="4"/>
      <c r="AD292" s="4"/>
      <c r="AE292" s="4"/>
      <c r="AF292" s="4"/>
    </row>
    <row r="293" spans="1:32" hidden="1">
      <c r="A293" s="10" t="str">
        <f t="shared" si="22"/>
        <v>0A</v>
      </c>
      <c r="B293" s="10"/>
      <c r="C293" s="637" t="str">
        <f>"ResCode =" &amp;BIN2DEC(K293)</f>
        <v>ResCode =2</v>
      </c>
      <c r="D293" s="638"/>
      <c r="E293" s="638"/>
      <c r="F293" s="638"/>
      <c r="G293" s="17">
        <v>62</v>
      </c>
      <c r="H293" s="622" t="s">
        <v>43</v>
      </c>
      <c r="I293" s="630" t="str">
        <f t="shared" si="23"/>
        <v>00001010</v>
      </c>
      <c r="J293" s="503"/>
      <c r="K293" s="631" t="str">
        <f>LEFT(I293,6)</f>
        <v>000010</v>
      </c>
      <c r="L293" s="503"/>
      <c r="M293" s="10"/>
      <c r="N293" s="10"/>
      <c r="O293" s="10"/>
      <c r="P293" s="10"/>
      <c r="Q293" s="4"/>
      <c r="R293" s="4"/>
      <c r="S293" s="4"/>
      <c r="T293" s="4"/>
      <c r="U293" s="4"/>
      <c r="V293" s="4"/>
      <c r="W293" s="4"/>
      <c r="X293" s="4"/>
      <c r="Y293" s="4"/>
      <c r="Z293" s="4"/>
      <c r="AA293" s="4"/>
      <c r="AB293" s="4"/>
      <c r="AC293" s="4"/>
      <c r="AD293" s="4"/>
      <c r="AE293" s="4"/>
      <c r="AF293" s="4"/>
    </row>
    <row r="294" spans="1:32" hidden="1">
      <c r="A294" s="10" t="str">
        <f t="shared" si="22"/>
        <v>6C</v>
      </c>
      <c r="B294" s="10"/>
      <c r="C294" s="637" t="str">
        <f>"Deg.C " &amp;BIN2DEC(K294)-30</f>
        <v>Deg.C 24</v>
      </c>
      <c r="D294" s="638"/>
      <c r="E294" s="638"/>
      <c r="F294" s="638"/>
      <c r="G294" s="17">
        <v>63</v>
      </c>
      <c r="H294" s="622" t="s">
        <v>44</v>
      </c>
      <c r="I294" s="630" t="str">
        <f t="shared" si="23"/>
        <v>01101100</v>
      </c>
      <c r="J294" s="503"/>
      <c r="K294" s="631" t="str">
        <f>LEFT(I294,7)</f>
        <v>0110110</v>
      </c>
      <c r="L294" s="503"/>
      <c r="M294" s="10"/>
      <c r="N294" s="10"/>
      <c r="O294" s="10"/>
      <c r="P294" s="10"/>
      <c r="Q294" s="4"/>
      <c r="R294" s="4"/>
      <c r="S294" s="4"/>
      <c r="T294" s="4"/>
      <c r="U294" s="4"/>
      <c r="V294" s="4"/>
      <c r="W294" s="4"/>
      <c r="X294" s="4"/>
      <c r="Y294" s="4"/>
      <c r="Z294" s="4"/>
      <c r="AA294" s="4"/>
      <c r="AB294" s="4"/>
      <c r="AC294" s="4"/>
      <c r="AD294" s="4"/>
      <c r="AE294" s="4"/>
      <c r="AF294" s="4"/>
    </row>
    <row r="295" spans="1:32" hidden="1">
      <c r="A295" s="10" t="str">
        <f t="shared" si="22"/>
        <v>28</v>
      </c>
      <c r="B295" s="10"/>
      <c r="C295" s="637" t="str">
        <f>"RSSI =" &amp;BIN2DEC(K295)</f>
        <v>RSSI =40</v>
      </c>
      <c r="D295" s="638"/>
      <c r="E295" s="638"/>
      <c r="F295" s="638"/>
      <c r="G295" s="17">
        <v>64</v>
      </c>
      <c r="H295" s="622" t="s">
        <v>45</v>
      </c>
      <c r="I295" s="630" t="str">
        <f t="shared" si="23"/>
        <v>00101000</v>
      </c>
      <c r="J295" s="503"/>
      <c r="K295" s="631" t="str">
        <f>I295</f>
        <v>00101000</v>
      </c>
      <c r="L295" s="503"/>
      <c r="M295" s="10"/>
      <c r="N295" s="10"/>
      <c r="O295" s="10"/>
      <c r="P295" s="10"/>
      <c r="Q295" s="4"/>
      <c r="R295" s="4"/>
      <c r="S295" s="4"/>
      <c r="T295" s="4"/>
      <c r="U295" s="4"/>
      <c r="V295" s="4"/>
      <c r="W295" s="4"/>
      <c r="X295" s="4"/>
      <c r="Y295" s="4"/>
      <c r="Z295" s="4"/>
      <c r="AA295" s="4"/>
      <c r="AB295" s="4"/>
      <c r="AC295" s="4"/>
      <c r="AD295" s="4"/>
      <c r="AE295" s="4"/>
      <c r="AF295" s="4"/>
    </row>
    <row r="296" spans="1:32" hidden="1">
      <c r="A296" s="10" t="str">
        <f t="shared" si="22"/>
        <v>00</v>
      </c>
      <c r="B296" s="10"/>
      <c r="C296" s="633" t="str">
        <f>"Ullage =" &amp;BIN2DEC(K296)</f>
        <v>Ullage =-512</v>
      </c>
      <c r="D296" s="38"/>
      <c r="E296" s="38"/>
      <c r="F296" s="38"/>
      <c r="G296" s="17">
        <v>65</v>
      </c>
      <c r="H296" s="622" t="s">
        <v>46</v>
      </c>
      <c r="I296" s="630" t="str">
        <f t="shared" si="23"/>
        <v>00000000</v>
      </c>
      <c r="J296" s="503"/>
      <c r="K296" s="631" t="str">
        <f>RIGHT(I297,2) &amp; I296</f>
        <v>1000000000</v>
      </c>
      <c r="L296" s="503"/>
      <c r="M296" s="10"/>
      <c r="N296" s="10"/>
      <c r="O296" s="10"/>
      <c r="P296" s="10"/>
      <c r="Q296" s="4"/>
      <c r="R296" s="4"/>
      <c r="S296" s="4"/>
      <c r="T296" s="4"/>
      <c r="U296" s="4"/>
      <c r="V296" s="4"/>
      <c r="W296" s="4"/>
      <c r="X296" s="4"/>
      <c r="Y296" s="4"/>
      <c r="Z296" s="4"/>
      <c r="AA296" s="4"/>
      <c r="AB296" s="4"/>
      <c r="AC296" s="4"/>
      <c r="AD296" s="4"/>
      <c r="AE296" s="4"/>
      <c r="AF296" s="4"/>
    </row>
    <row r="297" spans="1:32" hidden="1">
      <c r="A297" s="10" t="str">
        <f t="shared" si="22"/>
        <v>0A</v>
      </c>
      <c r="B297" s="10"/>
      <c r="C297" s="633" t="str">
        <f>"ResCode =" &amp;BIN2DEC(K297)</f>
        <v>ResCode =2</v>
      </c>
      <c r="D297" s="38"/>
      <c r="E297" s="38"/>
      <c r="F297" s="38"/>
      <c r="G297" s="17">
        <v>66</v>
      </c>
      <c r="H297" s="622" t="s">
        <v>47</v>
      </c>
      <c r="I297" s="630" t="str">
        <f t="shared" si="23"/>
        <v>00001010</v>
      </c>
      <c r="J297" s="503"/>
      <c r="K297" s="631" t="str">
        <f>LEFT(I297,6)</f>
        <v>000010</v>
      </c>
      <c r="L297" s="503"/>
      <c r="M297" s="10"/>
      <c r="N297" s="10"/>
      <c r="O297" s="10"/>
      <c r="P297" s="10"/>
      <c r="Q297" s="4"/>
      <c r="R297" s="4"/>
      <c r="S297" s="4"/>
      <c r="T297" s="4"/>
      <c r="U297" s="4"/>
      <c r="V297" s="4"/>
      <c r="W297" s="4"/>
      <c r="X297" s="4"/>
      <c r="Y297" s="4"/>
      <c r="Z297" s="4"/>
      <c r="AA297" s="4"/>
      <c r="AB297" s="4"/>
      <c r="AC297" s="4"/>
      <c r="AD297" s="4"/>
      <c r="AE297" s="4"/>
      <c r="AF297" s="4"/>
    </row>
    <row r="298" spans="1:32" hidden="1">
      <c r="A298" s="10" t="str">
        <f t="shared" si="22"/>
        <v>6C</v>
      </c>
      <c r="B298" s="10"/>
      <c r="C298" s="633" t="str">
        <f>"Deg.C " &amp;BIN2DEC(K298)-30</f>
        <v>Deg.C 24</v>
      </c>
      <c r="D298" s="38"/>
      <c r="E298" s="38"/>
      <c r="F298" s="38"/>
      <c r="G298" s="17">
        <v>67</v>
      </c>
      <c r="H298" s="622" t="s">
        <v>48</v>
      </c>
      <c r="I298" s="630" t="str">
        <f t="shared" si="23"/>
        <v>01101100</v>
      </c>
      <c r="J298" s="503"/>
      <c r="K298" s="631" t="str">
        <f>LEFT(I298,7)</f>
        <v>0110110</v>
      </c>
      <c r="L298" s="503"/>
      <c r="M298" s="10"/>
      <c r="N298" s="10"/>
      <c r="O298" s="10"/>
      <c r="P298" s="10"/>
      <c r="Q298" s="4"/>
      <c r="R298" s="4"/>
      <c r="S298" s="4"/>
      <c r="T298" s="4"/>
      <c r="U298" s="4"/>
      <c r="V298" s="4"/>
      <c r="W298" s="4"/>
      <c r="X298" s="4"/>
      <c r="Y298" s="4"/>
      <c r="Z298" s="4"/>
      <c r="AA298" s="4"/>
      <c r="AB298" s="4"/>
      <c r="AC298" s="4"/>
      <c r="AD298" s="4"/>
      <c r="AE298" s="4"/>
      <c r="AF298" s="4"/>
    </row>
    <row r="299" spans="1:32" hidden="1">
      <c r="A299" s="10" t="str">
        <f t="shared" si="22"/>
        <v>28</v>
      </c>
      <c r="B299" s="10"/>
      <c r="C299" s="633" t="str">
        <f>"RSSI =" &amp;BIN2DEC(J299)</f>
        <v>RSSI =0</v>
      </c>
      <c r="D299" s="38"/>
      <c r="E299" s="38"/>
      <c r="F299" s="38"/>
      <c r="G299" s="17">
        <v>68</v>
      </c>
      <c r="H299" s="622" t="s">
        <v>49</v>
      </c>
      <c r="I299" s="630" t="str">
        <f t="shared" si="23"/>
        <v>00101000</v>
      </c>
      <c r="J299" s="503"/>
      <c r="K299" s="631" t="str">
        <f>I299</f>
        <v>00101000</v>
      </c>
      <c r="L299" s="503"/>
      <c r="M299" s="10"/>
      <c r="N299" s="10"/>
      <c r="O299" s="10"/>
      <c r="P299" s="10"/>
      <c r="Q299" s="4"/>
      <c r="R299" s="4"/>
      <c r="S299" s="4"/>
      <c r="T299" s="4"/>
      <c r="U299" s="4"/>
      <c r="V299" s="4"/>
      <c r="W299" s="4"/>
      <c r="X299" s="4"/>
      <c r="Y299" s="4"/>
      <c r="Z299" s="4"/>
      <c r="AA299" s="4"/>
      <c r="AB299" s="4"/>
      <c r="AC299" s="4"/>
      <c r="AD299" s="4"/>
      <c r="AE299" s="4"/>
      <c r="AF299" s="4"/>
    </row>
    <row r="300" spans="1:32" hidden="1">
      <c r="A300" s="10" t="str">
        <f t="shared" si="22"/>
        <v>00</v>
      </c>
      <c r="B300" s="10"/>
      <c r="C300" s="637" t="str">
        <f>"Ullage =" &amp;BIN2DEC(K300)</f>
        <v>Ullage =-512</v>
      </c>
      <c r="D300" s="638"/>
      <c r="E300" s="638"/>
      <c r="F300" s="638"/>
      <c r="G300" s="17">
        <v>69</v>
      </c>
      <c r="H300" s="622" t="s">
        <v>50</v>
      </c>
      <c r="I300" s="630" t="str">
        <f t="shared" si="23"/>
        <v>00000000</v>
      </c>
      <c r="J300" s="503"/>
      <c r="K300" s="631" t="str">
        <f>RIGHT(I301,2) &amp; I300</f>
        <v>1000000000</v>
      </c>
      <c r="L300" s="503"/>
      <c r="M300" s="10"/>
      <c r="N300" s="10"/>
      <c r="O300" s="10"/>
      <c r="P300" s="10"/>
      <c r="Q300" s="4"/>
      <c r="R300" s="4"/>
      <c r="S300" s="4"/>
      <c r="T300" s="4"/>
      <c r="U300" s="4"/>
      <c r="V300" s="4"/>
      <c r="W300" s="4"/>
      <c r="X300" s="4"/>
      <c r="Y300" s="4"/>
      <c r="Z300" s="4"/>
      <c r="AA300" s="4"/>
      <c r="AB300" s="4"/>
      <c r="AC300" s="4"/>
      <c r="AD300" s="4"/>
      <c r="AE300" s="4"/>
      <c r="AF300" s="4"/>
    </row>
    <row r="301" spans="1:32" hidden="1">
      <c r="A301" s="10" t="str">
        <f t="shared" si="22"/>
        <v>0A</v>
      </c>
      <c r="B301" s="10"/>
      <c r="C301" s="637" t="str">
        <f>"ResCode =" &amp;BIN2DEC(K301)</f>
        <v>ResCode =2</v>
      </c>
      <c r="D301" s="638"/>
      <c r="E301" s="638"/>
      <c r="F301" s="638"/>
      <c r="G301" s="17">
        <v>70</v>
      </c>
      <c r="H301" s="622" t="s">
        <v>51</v>
      </c>
      <c r="I301" s="630" t="str">
        <f t="shared" si="23"/>
        <v>00001010</v>
      </c>
      <c r="J301" s="503"/>
      <c r="K301" s="631" t="str">
        <f>LEFT(I301,6)</f>
        <v>000010</v>
      </c>
      <c r="L301" s="503"/>
      <c r="M301" s="10"/>
      <c r="N301" s="10"/>
      <c r="O301" s="10"/>
      <c r="P301" s="10"/>
      <c r="Q301" s="4"/>
      <c r="R301" s="4"/>
      <c r="S301" s="4"/>
      <c r="T301" s="4"/>
      <c r="U301" s="4"/>
      <c r="V301" s="4"/>
      <c r="W301" s="4"/>
      <c r="X301" s="4"/>
      <c r="Y301" s="4"/>
      <c r="Z301" s="4"/>
      <c r="AA301" s="4"/>
      <c r="AB301" s="4"/>
      <c r="AC301" s="4"/>
      <c r="AD301" s="4"/>
      <c r="AE301" s="4"/>
      <c r="AF301" s="4"/>
    </row>
    <row r="302" spans="1:32" hidden="1">
      <c r="A302" s="10" t="str">
        <f t="shared" si="22"/>
        <v>6C</v>
      </c>
      <c r="B302" s="10"/>
      <c r="C302" s="637" t="str">
        <f>"Deg.C " &amp;BIN2DEC(K302)-30</f>
        <v>Deg.C 24</v>
      </c>
      <c r="D302" s="638"/>
      <c r="E302" s="638"/>
      <c r="F302" s="638"/>
      <c r="G302" s="17">
        <v>71</v>
      </c>
      <c r="H302" s="622" t="s">
        <v>52</v>
      </c>
      <c r="I302" s="630" t="str">
        <f t="shared" si="23"/>
        <v>01101100</v>
      </c>
      <c r="J302" s="503"/>
      <c r="K302" s="631" t="str">
        <f>LEFT(I302,7)</f>
        <v>0110110</v>
      </c>
      <c r="L302" s="503"/>
      <c r="M302" s="10"/>
      <c r="N302" s="10"/>
      <c r="O302" s="10"/>
      <c r="P302" s="10"/>
      <c r="Q302" s="4"/>
      <c r="R302" s="4"/>
      <c r="S302" s="4"/>
      <c r="T302" s="4"/>
      <c r="U302" s="4"/>
      <c r="V302" s="4"/>
      <c r="W302" s="4"/>
      <c r="X302" s="4"/>
      <c r="Y302" s="4"/>
      <c r="Z302" s="4"/>
      <c r="AA302" s="4"/>
      <c r="AB302" s="4"/>
      <c r="AC302" s="4"/>
      <c r="AD302" s="4"/>
      <c r="AE302" s="4"/>
      <c r="AF302" s="4"/>
    </row>
    <row r="303" spans="1:32" hidden="1">
      <c r="A303" s="10" t="str">
        <f t="shared" si="22"/>
        <v>28</v>
      </c>
      <c r="B303" s="10"/>
      <c r="C303" s="637" t="str">
        <f>"RSSI =" &amp;BIN2DEC(K303)</f>
        <v>RSSI =40</v>
      </c>
      <c r="D303" s="638"/>
      <c r="E303" s="638"/>
      <c r="F303" s="638"/>
      <c r="G303" s="17">
        <v>72</v>
      </c>
      <c r="H303" s="622" t="s">
        <v>53</v>
      </c>
      <c r="I303" s="630" t="str">
        <f t="shared" si="23"/>
        <v>00101000</v>
      </c>
      <c r="J303" s="503"/>
      <c r="K303" s="631" t="str">
        <f>I303</f>
        <v>00101000</v>
      </c>
      <c r="L303" s="503"/>
      <c r="M303" s="10"/>
      <c r="N303" s="10"/>
      <c r="O303" s="10"/>
      <c r="P303" s="10"/>
      <c r="Q303" s="4"/>
      <c r="R303" s="4"/>
      <c r="S303" s="4"/>
      <c r="T303" s="4"/>
      <c r="U303" s="4"/>
      <c r="V303" s="4"/>
      <c r="W303" s="4"/>
      <c r="X303" s="4"/>
      <c r="Y303" s="4"/>
      <c r="Z303" s="4"/>
      <c r="AA303" s="4"/>
      <c r="AB303" s="4"/>
      <c r="AC303" s="4"/>
      <c r="AD303" s="4"/>
      <c r="AE303" s="4"/>
      <c r="AF303" s="4"/>
    </row>
    <row r="304" spans="1:32" hidden="1">
      <c r="A304" s="10" t="str">
        <f t="shared" si="22"/>
        <v>00</v>
      </c>
      <c r="B304" s="10"/>
      <c r="C304" s="633" t="str">
        <f>"Ullage =" &amp;BIN2DEC(K304)</f>
        <v>Ullage =-512</v>
      </c>
      <c r="D304" s="38"/>
      <c r="E304" s="38"/>
      <c r="F304" s="38"/>
      <c r="G304" s="17">
        <v>73</v>
      </c>
      <c r="H304" s="622" t="s">
        <v>54</v>
      </c>
      <c r="I304" s="630" t="str">
        <f t="shared" si="23"/>
        <v>00000000</v>
      </c>
      <c r="J304" s="503"/>
      <c r="K304" s="631" t="str">
        <f>RIGHT(I305,2) &amp; I304</f>
        <v>1000000000</v>
      </c>
      <c r="L304" s="503"/>
      <c r="M304" s="10"/>
      <c r="N304" s="10"/>
      <c r="O304" s="10"/>
      <c r="P304" s="10"/>
      <c r="Q304" s="4"/>
      <c r="R304" s="4"/>
      <c r="S304" s="4"/>
      <c r="T304" s="4"/>
      <c r="U304" s="4"/>
      <c r="V304" s="4"/>
      <c r="W304" s="4"/>
      <c r="X304" s="4"/>
      <c r="Y304" s="4"/>
      <c r="Z304" s="4"/>
      <c r="AA304" s="4"/>
      <c r="AB304" s="4"/>
      <c r="AC304" s="4"/>
      <c r="AD304" s="4"/>
      <c r="AE304" s="4"/>
      <c r="AF304" s="4"/>
    </row>
    <row r="305" spans="1:32" hidden="1">
      <c r="A305" s="10" t="str">
        <f t="shared" si="22"/>
        <v>0A</v>
      </c>
      <c r="B305" s="10"/>
      <c r="C305" s="633" t="str">
        <f>"ResCode =" &amp;BIN2DEC(K305)</f>
        <v>ResCode =2</v>
      </c>
      <c r="D305" s="38"/>
      <c r="E305" s="38"/>
      <c r="F305" s="38"/>
      <c r="G305" s="17">
        <v>74</v>
      </c>
      <c r="H305" s="622" t="s">
        <v>55</v>
      </c>
      <c r="I305" s="630" t="str">
        <f t="shared" si="23"/>
        <v>00001010</v>
      </c>
      <c r="J305" s="503"/>
      <c r="K305" s="631" t="str">
        <f>LEFT(I305,6)</f>
        <v>000010</v>
      </c>
      <c r="L305" s="503"/>
      <c r="M305" s="10"/>
      <c r="N305" s="10"/>
      <c r="O305" s="10"/>
      <c r="P305" s="10"/>
      <c r="Q305" s="4"/>
      <c r="R305" s="4"/>
      <c r="S305" s="4"/>
      <c r="T305" s="4"/>
      <c r="U305" s="4"/>
      <c r="V305" s="4"/>
      <c r="W305" s="4"/>
      <c r="X305" s="4"/>
      <c r="Y305" s="4"/>
      <c r="Z305" s="4"/>
      <c r="AA305" s="4"/>
      <c r="AB305" s="4"/>
      <c r="AC305" s="4"/>
      <c r="AD305" s="4"/>
      <c r="AE305" s="4"/>
      <c r="AF305" s="4"/>
    </row>
    <row r="306" spans="1:32" hidden="1">
      <c r="A306" s="10" t="str">
        <f t="shared" si="22"/>
        <v>6C</v>
      </c>
      <c r="B306" s="10"/>
      <c r="C306" s="633" t="str">
        <f>"Deg.C " &amp;BIN2DEC(K306)-30</f>
        <v>Deg.C 24</v>
      </c>
      <c r="D306" s="38"/>
      <c r="E306" s="38"/>
      <c r="F306" s="38"/>
      <c r="G306" s="17">
        <v>75</v>
      </c>
      <c r="H306" s="622" t="s">
        <v>56</v>
      </c>
      <c r="I306" s="630" t="str">
        <f t="shared" si="23"/>
        <v>01101100</v>
      </c>
      <c r="J306" s="10"/>
      <c r="K306" s="631" t="str">
        <f>LEFT(I306,7)</f>
        <v>0110110</v>
      </c>
      <c r="L306" s="10"/>
      <c r="M306" s="10"/>
      <c r="N306" s="10"/>
      <c r="O306" s="10"/>
      <c r="P306" s="10"/>
      <c r="Q306" s="4"/>
      <c r="R306" s="4"/>
      <c r="S306" s="4"/>
      <c r="T306" s="4"/>
      <c r="U306" s="4"/>
      <c r="V306" s="4"/>
      <c r="W306" s="4"/>
      <c r="X306" s="4"/>
      <c r="Y306" s="4"/>
      <c r="Z306" s="4"/>
      <c r="AA306" s="4"/>
      <c r="AB306" s="4"/>
      <c r="AC306" s="4"/>
      <c r="AD306" s="4"/>
      <c r="AE306" s="4"/>
      <c r="AF306" s="4"/>
    </row>
    <row r="307" spans="1:32" hidden="1">
      <c r="A307" s="10" t="str">
        <f t="shared" si="22"/>
        <v>28</v>
      </c>
      <c r="B307" s="10"/>
      <c r="C307" s="633" t="str">
        <f>"RSSI =" &amp;BIN2DEC(J307)</f>
        <v>RSSI =0</v>
      </c>
      <c r="D307" s="38"/>
      <c r="E307" s="38"/>
      <c r="F307" s="38"/>
      <c r="G307" s="17">
        <v>76</v>
      </c>
      <c r="H307" s="622" t="s">
        <v>57</v>
      </c>
      <c r="I307" s="630" t="str">
        <f t="shared" si="23"/>
        <v>00101000</v>
      </c>
      <c r="J307" s="10"/>
      <c r="K307" s="631" t="str">
        <f>I307</f>
        <v>00101000</v>
      </c>
      <c r="L307" s="10"/>
      <c r="M307" s="10"/>
      <c r="N307" s="10"/>
      <c r="O307" s="10"/>
      <c r="P307" s="10"/>
      <c r="Q307" s="4"/>
      <c r="R307" s="4"/>
      <c r="S307" s="4"/>
      <c r="T307" s="4"/>
      <c r="U307" s="4"/>
      <c r="V307" s="4"/>
      <c r="W307" s="4"/>
      <c r="X307" s="4"/>
      <c r="Y307" s="4"/>
      <c r="Z307" s="4"/>
      <c r="AA307" s="4"/>
      <c r="AB307" s="4"/>
      <c r="AC307" s="4"/>
      <c r="AD307" s="4"/>
      <c r="AE307" s="4"/>
      <c r="AF307" s="4"/>
    </row>
    <row r="308" spans="1:32" hidden="1">
      <c r="A308" s="10" t="str">
        <f t="shared" si="22"/>
        <v>00</v>
      </c>
      <c r="B308" s="10"/>
      <c r="C308" s="635">
        <f>HEX2DEC(A308)</f>
        <v>0</v>
      </c>
      <c r="D308" s="38"/>
      <c r="E308" s="38"/>
      <c r="F308" s="38"/>
      <c r="G308" s="17">
        <v>77</v>
      </c>
      <c r="H308" s="623" t="s">
        <v>58</v>
      </c>
      <c r="I308" s="10"/>
      <c r="J308" s="10"/>
      <c r="K308" s="10"/>
      <c r="L308" s="10"/>
      <c r="M308" s="10"/>
      <c r="N308" s="10"/>
      <c r="O308" s="10"/>
      <c r="P308" s="10"/>
      <c r="Q308" s="4"/>
      <c r="R308" s="4"/>
      <c r="S308" s="4"/>
      <c r="T308" s="4"/>
      <c r="U308" s="4"/>
      <c r="V308" s="4"/>
      <c r="W308" s="4"/>
      <c r="X308" s="4"/>
      <c r="Y308" s="4"/>
      <c r="Z308" s="4"/>
      <c r="AA308" s="4"/>
      <c r="AB308" s="4"/>
      <c r="AC308" s="4"/>
      <c r="AD308" s="4"/>
      <c r="AE308" s="4"/>
      <c r="AF308" s="4"/>
    </row>
    <row r="309" spans="1:32" hidden="1">
      <c r="A309" s="10" t="str">
        <f t="shared" si="22"/>
        <v>0A</v>
      </c>
      <c r="B309" s="10"/>
      <c r="C309" s="633"/>
      <c r="D309" s="38"/>
      <c r="E309" s="38"/>
      <c r="F309" s="38"/>
      <c r="G309" s="17">
        <v>78</v>
      </c>
      <c r="H309" s="621" t="s">
        <v>59</v>
      </c>
      <c r="I309" s="10"/>
      <c r="J309" s="10"/>
      <c r="K309" s="10"/>
      <c r="L309" s="10"/>
      <c r="M309" s="10"/>
      <c r="N309" s="10"/>
      <c r="O309" s="10"/>
      <c r="P309" s="10"/>
      <c r="Q309" s="4"/>
      <c r="R309" s="4"/>
      <c r="S309" s="4"/>
      <c r="T309" s="4"/>
      <c r="U309" s="4"/>
      <c r="V309" s="4"/>
      <c r="W309" s="4"/>
      <c r="X309" s="4"/>
      <c r="Y309" s="4"/>
      <c r="Z309" s="4"/>
      <c r="AA309" s="4"/>
      <c r="AB309" s="4"/>
      <c r="AC309" s="4"/>
      <c r="AD309" s="4"/>
      <c r="AE309" s="4"/>
      <c r="AF309" s="4"/>
    </row>
    <row r="310" spans="1:32" hidden="1">
      <c r="A310" s="10" t="str">
        <f t="shared" si="22"/>
        <v>6C</v>
      </c>
      <c r="B310" s="10"/>
      <c r="C310" s="633" t="str">
        <f>HEX2DEC(A311) &amp;"/"&amp;HEX2DEC(A310)&amp;"/"&amp;HEX2DEC(A309)</f>
        <v>40/108/10</v>
      </c>
      <c r="D310" s="38"/>
      <c r="E310" s="38"/>
      <c r="F310" s="38"/>
      <c r="G310" s="17">
        <v>79</v>
      </c>
      <c r="H310" s="621" t="s">
        <v>60</v>
      </c>
      <c r="I310" s="10"/>
      <c r="J310" s="10"/>
      <c r="K310" s="10"/>
      <c r="L310" s="10"/>
      <c r="M310" s="10"/>
      <c r="N310" s="10"/>
      <c r="O310" s="10"/>
      <c r="P310" s="10"/>
      <c r="Q310" s="4"/>
      <c r="R310" s="4"/>
      <c r="S310" s="4"/>
      <c r="T310" s="4"/>
      <c r="U310" s="4"/>
      <c r="V310" s="4"/>
      <c r="W310" s="4"/>
      <c r="X310" s="4"/>
      <c r="Y310" s="4"/>
      <c r="Z310" s="4"/>
      <c r="AA310" s="4"/>
      <c r="AB310" s="4"/>
      <c r="AC310" s="4"/>
      <c r="AD310" s="4"/>
      <c r="AE310" s="4"/>
      <c r="AF310" s="4"/>
    </row>
    <row r="311" spans="1:32" hidden="1">
      <c r="A311" s="10" t="str">
        <f t="shared" si="22"/>
        <v>28</v>
      </c>
      <c r="B311" s="10"/>
      <c r="C311" s="633"/>
      <c r="D311" s="38"/>
      <c r="E311" s="38"/>
      <c r="F311" s="38"/>
      <c r="G311" s="17">
        <v>80</v>
      </c>
      <c r="H311" s="621" t="s">
        <v>61</v>
      </c>
      <c r="I311" s="10"/>
      <c r="J311" s="10"/>
      <c r="K311" s="10"/>
      <c r="L311" s="10"/>
      <c r="M311" s="10"/>
      <c r="N311" s="10"/>
      <c r="O311" s="10"/>
      <c r="P311" s="10"/>
      <c r="Q311" s="4"/>
      <c r="R311" s="4"/>
      <c r="S311" s="4"/>
      <c r="T311" s="4"/>
      <c r="U311" s="4"/>
      <c r="V311" s="4"/>
      <c r="W311" s="4"/>
      <c r="X311" s="4"/>
      <c r="Y311" s="4"/>
      <c r="Z311" s="4"/>
      <c r="AA311" s="4"/>
      <c r="AB311" s="4"/>
      <c r="AC311" s="4"/>
      <c r="AD311" s="4"/>
      <c r="AE311" s="4"/>
      <c r="AF311" s="4"/>
    </row>
    <row r="312" spans="1:32" hidden="1">
      <c r="A312" s="10" t="str">
        <f t="shared" si="22"/>
        <v>00</v>
      </c>
      <c r="B312" s="10"/>
      <c r="C312" s="633"/>
      <c r="D312" s="38"/>
      <c r="E312" s="38"/>
      <c r="F312" s="38"/>
      <c r="G312" s="17">
        <v>81</v>
      </c>
      <c r="H312" s="621" t="s">
        <v>62</v>
      </c>
      <c r="I312" s="10"/>
      <c r="J312" s="10"/>
      <c r="K312" s="10"/>
      <c r="L312" s="10"/>
      <c r="M312" s="10"/>
      <c r="N312" s="10"/>
      <c r="O312" s="10"/>
      <c r="P312" s="10"/>
      <c r="Q312" s="4"/>
      <c r="R312" s="4"/>
      <c r="S312" s="4"/>
      <c r="T312" s="4"/>
      <c r="U312" s="4"/>
      <c r="V312" s="4"/>
      <c r="W312" s="4"/>
      <c r="X312" s="4"/>
      <c r="Y312" s="4"/>
      <c r="Z312" s="4"/>
      <c r="AA312" s="4"/>
      <c r="AB312" s="4"/>
      <c r="AC312" s="4"/>
      <c r="AD312" s="4"/>
      <c r="AE312" s="4"/>
      <c r="AF312" s="4"/>
    </row>
    <row r="313" spans="1:32" hidden="1">
      <c r="A313" s="10" t="str">
        <f t="shared" si="22"/>
        <v>0A</v>
      </c>
      <c r="B313" s="10"/>
      <c r="C313" s="636" t="str">
        <f>HEX2DEC(A312) &amp;":"&amp;HEX2DEC(A313)&amp;":"&amp;HEX2DEC(A314)</f>
        <v>0:10:108</v>
      </c>
      <c r="D313" s="38"/>
      <c r="E313" s="38"/>
      <c r="F313" s="38"/>
      <c r="G313" s="17">
        <v>82</v>
      </c>
      <c r="H313" s="621" t="s">
        <v>63</v>
      </c>
      <c r="I313" s="10"/>
      <c r="J313" s="10"/>
      <c r="K313" s="10"/>
      <c r="L313" s="10"/>
      <c r="M313" s="10"/>
      <c r="N313" s="10"/>
      <c r="O313" s="10"/>
      <c r="P313" s="10"/>
      <c r="Q313" s="4"/>
      <c r="R313" s="4"/>
      <c r="S313" s="4"/>
      <c r="T313" s="4"/>
      <c r="U313" s="4"/>
      <c r="V313" s="4"/>
      <c r="W313" s="4"/>
      <c r="X313" s="4"/>
      <c r="Y313" s="4"/>
      <c r="Z313" s="4"/>
      <c r="AA313" s="4"/>
      <c r="AB313" s="4"/>
      <c r="AC313" s="4"/>
      <c r="AD313" s="4"/>
      <c r="AE313" s="4"/>
      <c r="AF313" s="4"/>
    </row>
    <row r="314" spans="1:32" hidden="1">
      <c r="A314" s="10" t="str">
        <f t="shared" si="22"/>
        <v>6C</v>
      </c>
      <c r="B314" s="10"/>
      <c r="C314" s="633"/>
      <c r="D314" s="38"/>
      <c r="E314" s="38"/>
      <c r="F314" s="38"/>
      <c r="G314" s="17">
        <v>83</v>
      </c>
      <c r="H314" s="621" t="s">
        <v>64</v>
      </c>
      <c r="I314" s="10"/>
      <c r="J314" s="10"/>
      <c r="K314" s="10"/>
      <c r="L314" s="10"/>
      <c r="M314" s="10"/>
      <c r="N314" s="10"/>
      <c r="O314" s="10"/>
      <c r="P314" s="10"/>
      <c r="Q314" s="4"/>
      <c r="R314" s="4"/>
      <c r="S314" s="4"/>
      <c r="T314" s="4"/>
      <c r="U314" s="4"/>
      <c r="V314" s="4"/>
      <c r="W314" s="4"/>
      <c r="X314" s="4"/>
      <c r="Y314" s="4"/>
      <c r="Z314" s="4"/>
      <c r="AA314" s="4"/>
      <c r="AB314" s="4"/>
      <c r="AC314" s="4"/>
      <c r="AD314" s="4"/>
      <c r="AE314" s="4"/>
      <c r="AF314" s="4"/>
    </row>
    <row r="315" spans="1:32" hidden="1">
      <c r="A315" s="10" t="str">
        <f t="shared" si="22"/>
        <v>28</v>
      </c>
      <c r="B315" s="10"/>
      <c r="C315" s="633"/>
      <c r="D315" s="38"/>
      <c r="E315" s="38"/>
      <c r="F315" s="38"/>
      <c r="G315" s="17">
        <v>84</v>
      </c>
      <c r="H315" s="621" t="s">
        <v>65</v>
      </c>
      <c r="I315" s="10"/>
      <c r="J315" s="10"/>
      <c r="K315" s="10"/>
      <c r="L315" s="10"/>
      <c r="M315" s="10"/>
      <c r="N315" s="10"/>
      <c r="O315" s="10"/>
      <c r="P315" s="10"/>
      <c r="Q315" s="4"/>
      <c r="R315" s="4"/>
      <c r="S315" s="4"/>
      <c r="T315" s="4"/>
      <c r="U315" s="4"/>
      <c r="V315" s="4"/>
      <c r="W315" s="4"/>
      <c r="X315" s="4"/>
      <c r="Y315" s="4"/>
      <c r="Z315" s="4"/>
      <c r="AA315" s="4"/>
      <c r="AB315" s="4"/>
      <c r="AC315" s="4"/>
      <c r="AD315" s="4"/>
      <c r="AE315" s="4"/>
      <c r="AF315" s="4"/>
    </row>
    <row r="316" spans="1:32" hidden="1">
      <c r="A316" s="10" t="str">
        <f t="shared" si="22"/>
        <v>00</v>
      </c>
      <c r="B316" s="10"/>
      <c r="C316" s="634"/>
      <c r="D316" s="38"/>
      <c r="E316" s="38"/>
      <c r="F316" s="38"/>
      <c r="G316" s="17">
        <v>85</v>
      </c>
      <c r="H316" s="1389" t="s">
        <v>245</v>
      </c>
      <c r="I316" s="10"/>
      <c r="J316" s="10"/>
      <c r="K316" s="10"/>
      <c r="L316" s="10"/>
      <c r="M316" s="10"/>
      <c r="N316" s="10"/>
      <c r="O316" s="10"/>
      <c r="P316" s="10"/>
      <c r="Q316" s="4"/>
      <c r="R316" s="4"/>
      <c r="S316" s="4"/>
      <c r="T316" s="4"/>
      <c r="U316" s="4"/>
      <c r="V316" s="4"/>
      <c r="W316" s="4"/>
      <c r="X316" s="4"/>
      <c r="Y316" s="4"/>
      <c r="Z316" s="4"/>
      <c r="AA316" s="4"/>
      <c r="AB316" s="4"/>
      <c r="AC316" s="4"/>
      <c r="AD316" s="4"/>
      <c r="AE316" s="4"/>
      <c r="AF316" s="4"/>
    </row>
    <row r="317" spans="1:32" hidden="1">
      <c r="A317" s="10" t="str">
        <f t="shared" si="22"/>
        <v>0A</v>
      </c>
      <c r="B317" s="10"/>
      <c r="C317" s="633">
        <f>HEX2DEC(A316) * 256 +HEX2DEC( A317)</f>
        <v>10</v>
      </c>
      <c r="D317" s="38"/>
      <c r="E317" s="38"/>
      <c r="F317" s="38"/>
      <c r="G317" s="17">
        <v>86</v>
      </c>
      <c r="H317" s="1390"/>
      <c r="I317" s="10"/>
      <c r="J317" s="10"/>
      <c r="K317" s="10"/>
      <c r="L317" s="10"/>
      <c r="M317" s="10"/>
      <c r="N317" s="10"/>
      <c r="O317" s="10"/>
      <c r="P317" s="10"/>
      <c r="Q317" s="4"/>
      <c r="R317" s="4"/>
      <c r="S317" s="4"/>
      <c r="T317" s="4"/>
      <c r="U317" s="4"/>
      <c r="V317" s="4"/>
      <c r="W317" s="4"/>
      <c r="X317" s="4"/>
      <c r="Y317" s="4"/>
      <c r="Z317" s="4"/>
      <c r="AA317" s="4"/>
      <c r="AB317" s="4"/>
      <c r="AC317" s="4"/>
      <c r="AD317" s="4"/>
      <c r="AE317" s="4"/>
      <c r="AF317" s="4"/>
    </row>
    <row r="318" spans="1:32" hidden="1">
      <c r="A318" s="10" t="str">
        <f t="shared" ref="A318:A346" si="24">MID($H$1,$G$9+2*G318,2)</f>
        <v>6C</v>
      </c>
      <c r="B318" s="10"/>
      <c r="C318" s="634"/>
      <c r="D318" s="38"/>
      <c r="E318" s="38"/>
      <c r="F318" s="38"/>
      <c r="G318" s="17">
        <v>87</v>
      </c>
      <c r="H318" s="1389" t="s">
        <v>383</v>
      </c>
      <c r="I318" s="10"/>
      <c r="J318" s="10"/>
      <c r="K318" s="10"/>
      <c r="L318" s="10"/>
      <c r="M318" s="10"/>
      <c r="N318" s="10"/>
      <c r="O318" s="10"/>
      <c r="P318" s="10"/>
      <c r="Q318" s="4"/>
      <c r="R318" s="4"/>
      <c r="S318" s="4"/>
      <c r="T318" s="4"/>
      <c r="U318" s="4"/>
      <c r="V318" s="4"/>
      <c r="W318" s="4"/>
      <c r="X318" s="4"/>
      <c r="Y318" s="4"/>
      <c r="Z318" s="4"/>
      <c r="AA318" s="4"/>
      <c r="AB318" s="4"/>
      <c r="AC318" s="4"/>
      <c r="AD318" s="4"/>
      <c r="AE318" s="4"/>
      <c r="AF318" s="4"/>
    </row>
    <row r="319" spans="1:32" hidden="1">
      <c r="A319" s="10" t="str">
        <f t="shared" si="24"/>
        <v>28</v>
      </c>
      <c r="B319" s="10"/>
      <c r="C319" s="633">
        <f>HEX2DEC(A318) * 256 +HEX2DEC( A319)</f>
        <v>27688</v>
      </c>
      <c r="D319" s="38"/>
      <c r="E319" s="38"/>
      <c r="F319" s="38"/>
      <c r="G319" s="17">
        <v>88</v>
      </c>
      <c r="H319" s="1390"/>
      <c r="I319" s="10"/>
      <c r="J319" s="10"/>
      <c r="K319" s="10"/>
      <c r="L319" s="10"/>
      <c r="M319" s="10"/>
      <c r="N319" s="10"/>
      <c r="O319" s="10"/>
      <c r="P319" s="10"/>
      <c r="Q319" s="4"/>
      <c r="R319" s="4"/>
      <c r="S319" s="4"/>
      <c r="T319" s="4"/>
      <c r="U319" s="4"/>
      <c r="V319" s="4"/>
      <c r="W319" s="4"/>
      <c r="X319" s="4"/>
      <c r="Y319" s="4"/>
      <c r="Z319" s="4"/>
      <c r="AA319" s="4"/>
      <c r="AB319" s="4"/>
      <c r="AC319" s="4"/>
      <c r="AD319" s="4"/>
      <c r="AE319" s="4"/>
      <c r="AF319" s="4"/>
    </row>
    <row r="320" spans="1:32" hidden="1">
      <c r="A320" s="10" t="str">
        <f t="shared" si="24"/>
        <v>00</v>
      </c>
      <c r="B320" s="10"/>
      <c r="C320" s="629"/>
      <c r="D320" s="38"/>
      <c r="E320" s="38"/>
      <c r="F320" s="38"/>
      <c r="G320" s="17">
        <v>89</v>
      </c>
      <c r="H320" s="1389" t="s">
        <v>66</v>
      </c>
      <c r="I320" s="10"/>
      <c r="J320" s="10"/>
      <c r="K320" s="10"/>
      <c r="L320" s="10"/>
      <c r="M320" s="10"/>
      <c r="N320" s="10"/>
      <c r="O320" s="10"/>
      <c r="P320" s="10"/>
      <c r="Q320" s="4"/>
      <c r="R320" s="4"/>
      <c r="S320" s="4"/>
      <c r="T320" s="4"/>
      <c r="U320" s="4"/>
      <c r="V320" s="4"/>
      <c r="W320" s="4"/>
      <c r="X320" s="4"/>
      <c r="Y320" s="4"/>
      <c r="Z320" s="4"/>
      <c r="AA320" s="4"/>
      <c r="AB320" s="4"/>
      <c r="AC320" s="4"/>
      <c r="AD320" s="4"/>
      <c r="AE320" s="4"/>
      <c r="AF320" s="4"/>
    </row>
    <row r="321" spans="1:32" hidden="1">
      <c r="A321" s="10" t="str">
        <f t="shared" si="24"/>
        <v>0A</v>
      </c>
      <c r="B321" s="10"/>
      <c r="C321" s="634"/>
      <c r="D321" s="38"/>
      <c r="E321" s="38"/>
      <c r="F321" s="38"/>
      <c r="G321" s="17">
        <v>90</v>
      </c>
      <c r="H321" s="1390"/>
      <c r="I321" s="10"/>
      <c r="J321" s="10"/>
      <c r="K321" s="10"/>
      <c r="L321" s="10"/>
      <c r="M321" s="10"/>
      <c r="N321" s="10"/>
      <c r="O321" s="10"/>
      <c r="P321" s="10"/>
      <c r="Q321" s="4"/>
      <c r="R321" s="4"/>
      <c r="S321" s="4"/>
      <c r="T321" s="4"/>
      <c r="U321" s="4"/>
      <c r="V321" s="4"/>
      <c r="W321" s="4"/>
      <c r="X321" s="4"/>
      <c r="Y321" s="4"/>
      <c r="Z321" s="4"/>
      <c r="AA321" s="4"/>
      <c r="AB321" s="4"/>
      <c r="AC321" s="4"/>
      <c r="AD321" s="4"/>
      <c r="AE321" s="4"/>
      <c r="AF321" s="4"/>
    </row>
    <row r="322" spans="1:32" hidden="1">
      <c r="A322" s="10" t="str">
        <f t="shared" si="24"/>
        <v>6A</v>
      </c>
      <c r="B322" s="10"/>
      <c r="C322" s="634"/>
      <c r="D322" s="38"/>
      <c r="E322" s="38"/>
      <c r="F322" s="38"/>
      <c r="G322" s="17">
        <v>91</v>
      </c>
      <c r="H322" s="1385" t="s">
        <v>67</v>
      </c>
      <c r="I322" s="10"/>
      <c r="J322" s="10"/>
      <c r="K322" s="10"/>
      <c r="L322" s="10"/>
      <c r="M322" s="10"/>
      <c r="N322" s="10"/>
      <c r="O322" s="10"/>
      <c r="P322" s="10"/>
      <c r="Q322" s="4"/>
      <c r="R322" s="4"/>
      <c r="S322" s="4"/>
      <c r="T322" s="4"/>
      <c r="U322" s="4"/>
      <c r="V322" s="4"/>
      <c r="W322" s="4"/>
      <c r="X322" s="4"/>
      <c r="Y322" s="4"/>
      <c r="Z322" s="4"/>
      <c r="AA322" s="4"/>
      <c r="AB322" s="4"/>
      <c r="AC322" s="4"/>
      <c r="AD322" s="4"/>
      <c r="AE322" s="4"/>
      <c r="AF322" s="4"/>
    </row>
    <row r="323" spans="1:32" hidden="1">
      <c r="A323" s="10" t="str">
        <f t="shared" si="24"/>
        <v>28</v>
      </c>
      <c r="B323" s="10"/>
      <c r="C323" s="634"/>
      <c r="D323" s="38"/>
      <c r="E323" s="38"/>
      <c r="F323" s="38"/>
      <c r="G323" s="17">
        <v>92</v>
      </c>
      <c r="H323" s="1386"/>
      <c r="I323" s="10"/>
      <c r="J323" s="10"/>
      <c r="K323" s="10"/>
      <c r="L323" s="10"/>
      <c r="M323" s="10"/>
      <c r="N323" s="10"/>
      <c r="O323" s="10"/>
      <c r="P323" s="10"/>
      <c r="Q323" s="4"/>
      <c r="R323" s="4"/>
      <c r="S323" s="4"/>
      <c r="T323" s="4"/>
      <c r="U323" s="4"/>
      <c r="V323" s="4"/>
      <c r="W323" s="4"/>
      <c r="X323" s="4"/>
      <c r="Y323" s="4"/>
      <c r="Z323" s="4"/>
      <c r="AA323" s="4"/>
      <c r="AB323" s="4"/>
      <c r="AC323" s="4"/>
      <c r="AD323" s="4"/>
      <c r="AE323" s="4"/>
      <c r="AF323" s="4"/>
    </row>
    <row r="324" spans="1:32" hidden="1">
      <c r="A324" s="10" t="str">
        <f t="shared" si="24"/>
        <v>00</v>
      </c>
      <c r="B324" s="10"/>
      <c r="C324" s="634"/>
      <c r="D324" s="38"/>
      <c r="E324" s="38"/>
      <c r="F324" s="38"/>
      <c r="G324" s="17">
        <v>93</v>
      </c>
      <c r="H324" s="621" t="s">
        <v>68</v>
      </c>
      <c r="I324" s="10"/>
      <c r="J324" s="10"/>
      <c r="K324" s="10"/>
      <c r="L324" s="10"/>
      <c r="M324" s="10"/>
      <c r="N324" s="10"/>
      <c r="O324" s="10"/>
      <c r="P324" s="10"/>
      <c r="Q324" s="4"/>
      <c r="R324" s="4"/>
      <c r="S324" s="4"/>
      <c r="T324" s="4"/>
      <c r="U324" s="4"/>
      <c r="V324" s="4"/>
      <c r="W324" s="4"/>
      <c r="X324" s="4"/>
      <c r="Y324" s="4"/>
      <c r="Z324" s="4"/>
      <c r="AA324" s="4"/>
      <c r="AB324" s="4"/>
      <c r="AC324" s="4"/>
      <c r="AD324" s="4"/>
      <c r="AE324" s="4"/>
      <c r="AF324" s="4"/>
    </row>
    <row r="325" spans="1:32" hidden="1">
      <c r="A325" s="10" t="str">
        <f t="shared" si="24"/>
        <v>0A</v>
      </c>
      <c r="B325" s="10"/>
      <c r="C325" s="634"/>
      <c r="D325" s="38"/>
      <c r="E325" s="38"/>
      <c r="F325" s="38"/>
      <c r="G325" s="17">
        <v>94</v>
      </c>
      <c r="H325" s="621" t="s">
        <v>69</v>
      </c>
      <c r="I325" s="10"/>
      <c r="J325" s="10"/>
      <c r="K325" s="10"/>
      <c r="L325" s="10"/>
      <c r="M325" s="10"/>
      <c r="N325" s="10"/>
      <c r="O325" s="10"/>
      <c r="P325" s="10"/>
      <c r="Q325" s="4"/>
      <c r="R325" s="4"/>
      <c r="S325" s="4"/>
      <c r="T325" s="4"/>
      <c r="U325" s="4"/>
      <c r="V325" s="4"/>
      <c r="W325" s="4"/>
      <c r="X325" s="4"/>
      <c r="Y325" s="4"/>
      <c r="Z325" s="4"/>
      <c r="AA325" s="4"/>
      <c r="AB325" s="4"/>
      <c r="AC325" s="4"/>
      <c r="AD325" s="4"/>
      <c r="AE325" s="4"/>
      <c r="AF325" s="4"/>
    </row>
    <row r="326" spans="1:32" hidden="1">
      <c r="A326" s="10" t="str">
        <f t="shared" si="24"/>
        <v>6A</v>
      </c>
      <c r="B326" s="10"/>
      <c r="C326" s="634" t="str">
        <f>HEX2BIN(A326,8)</f>
        <v>01101010</v>
      </c>
      <c r="D326" s="38"/>
      <c r="E326" s="38"/>
      <c r="F326" s="38"/>
      <c r="G326" s="17">
        <v>95</v>
      </c>
      <c r="H326" s="624" t="s">
        <v>70</v>
      </c>
      <c r="I326" s="10"/>
      <c r="J326" s="10"/>
      <c r="K326" s="10"/>
      <c r="L326" s="10"/>
      <c r="M326" s="10"/>
      <c r="N326" s="10"/>
      <c r="O326" s="10"/>
      <c r="P326" s="10"/>
      <c r="Q326" s="4"/>
      <c r="R326" s="4"/>
      <c r="S326" s="4"/>
      <c r="T326" s="4"/>
      <c r="U326" s="4"/>
      <c r="V326" s="4"/>
      <c r="W326" s="4"/>
      <c r="X326" s="4"/>
      <c r="Y326" s="4"/>
      <c r="Z326" s="4"/>
      <c r="AA326" s="4"/>
      <c r="AB326" s="4"/>
      <c r="AC326" s="4"/>
      <c r="AD326" s="4"/>
      <c r="AE326" s="4"/>
      <c r="AF326" s="4"/>
    </row>
    <row r="327" spans="1:32" hidden="1">
      <c r="A327" s="10" t="str">
        <f t="shared" si="24"/>
        <v>28</v>
      </c>
      <c r="B327" s="10"/>
      <c r="C327" s="634"/>
      <c r="D327" s="38"/>
      <c r="E327" s="38"/>
      <c r="F327" s="38"/>
      <c r="G327" s="17">
        <v>96</v>
      </c>
      <c r="H327" s="624" t="s">
        <v>71</v>
      </c>
      <c r="I327" s="10"/>
      <c r="J327" s="10"/>
      <c r="K327" s="10"/>
      <c r="L327" s="10"/>
      <c r="M327" s="10"/>
      <c r="N327" s="10"/>
      <c r="O327" s="10"/>
      <c r="P327" s="10"/>
      <c r="Q327" s="4"/>
      <c r="R327" s="4"/>
      <c r="S327" s="4"/>
      <c r="T327" s="4"/>
      <c r="U327" s="4"/>
      <c r="V327" s="4"/>
      <c r="W327" s="4"/>
      <c r="X327" s="4"/>
      <c r="Y327" s="4"/>
      <c r="Z327" s="4"/>
      <c r="AA327" s="4"/>
      <c r="AB327" s="4"/>
      <c r="AC327" s="4"/>
      <c r="AD327" s="4"/>
      <c r="AE327" s="4"/>
      <c r="AF327" s="4"/>
    </row>
    <row r="328" spans="1:32" hidden="1">
      <c r="A328" s="10" t="str">
        <f t="shared" si="24"/>
        <v>00</v>
      </c>
      <c r="B328" s="10"/>
      <c r="C328" s="634" t="str">
        <f>HEX2DEC(A329) &amp;":"&amp;HEX2DEC(A328)&amp;":"&amp;HEX2DEC(A327)</f>
        <v>10:0:40</v>
      </c>
      <c r="D328" s="38"/>
      <c r="E328" s="38"/>
      <c r="F328" s="38"/>
      <c r="G328" s="17">
        <v>97</v>
      </c>
      <c r="H328" s="624" t="s">
        <v>72</v>
      </c>
      <c r="I328" s="10"/>
      <c r="J328" s="10"/>
      <c r="K328" s="10"/>
      <c r="L328" s="10"/>
      <c r="M328" s="10"/>
      <c r="N328" s="10"/>
      <c r="O328" s="10"/>
      <c r="P328" s="10"/>
      <c r="Q328" s="4"/>
      <c r="R328" s="4"/>
      <c r="S328" s="4"/>
      <c r="T328" s="4"/>
      <c r="U328" s="4"/>
      <c r="V328" s="4"/>
      <c r="W328" s="4"/>
      <c r="X328" s="4"/>
      <c r="Y328" s="4"/>
      <c r="Z328" s="4"/>
      <c r="AA328" s="4"/>
      <c r="AB328" s="4"/>
      <c r="AC328" s="4"/>
      <c r="AD328" s="4"/>
      <c r="AE328" s="4"/>
      <c r="AF328" s="4"/>
    </row>
    <row r="329" spans="1:32" hidden="1">
      <c r="A329" s="10" t="str">
        <f t="shared" si="24"/>
        <v>0A</v>
      </c>
      <c r="B329" s="10"/>
      <c r="C329" s="634"/>
      <c r="D329" s="38"/>
      <c r="E329" s="38"/>
      <c r="F329" s="38"/>
      <c r="G329" s="17">
        <v>98</v>
      </c>
      <c r="H329" s="624" t="s">
        <v>73</v>
      </c>
      <c r="I329" s="10"/>
      <c r="J329" s="10"/>
      <c r="K329" s="10"/>
      <c r="L329" s="10"/>
      <c r="M329" s="10"/>
      <c r="N329" s="10"/>
      <c r="O329" s="10"/>
      <c r="P329" s="10"/>
      <c r="Q329" s="4"/>
      <c r="R329" s="4"/>
      <c r="S329" s="4"/>
      <c r="T329" s="4"/>
      <c r="U329" s="4"/>
      <c r="V329" s="4"/>
      <c r="W329" s="4"/>
      <c r="X329" s="4"/>
      <c r="Y329" s="4"/>
      <c r="Z329" s="4"/>
      <c r="AA329" s="4"/>
      <c r="AB329" s="4"/>
      <c r="AC329" s="4"/>
      <c r="AD329" s="4"/>
      <c r="AE329" s="4"/>
      <c r="AF329" s="4"/>
    </row>
    <row r="330" spans="1:32" hidden="1">
      <c r="A330" s="10" t="str">
        <f t="shared" si="24"/>
        <v>6A</v>
      </c>
      <c r="B330" s="10"/>
      <c r="C330" s="633">
        <f>HEX2DEC(A330)</f>
        <v>106</v>
      </c>
      <c r="D330" s="38"/>
      <c r="E330" s="38"/>
      <c r="F330" s="38"/>
      <c r="G330" s="17">
        <v>99</v>
      </c>
      <c r="H330" s="624" t="s">
        <v>74</v>
      </c>
      <c r="I330" s="10"/>
      <c r="J330" s="10"/>
      <c r="K330" s="10"/>
      <c r="L330" s="10"/>
      <c r="M330" s="10"/>
      <c r="N330" s="10"/>
      <c r="O330" s="10"/>
      <c r="P330" s="10"/>
      <c r="Q330" s="4"/>
      <c r="R330" s="4"/>
      <c r="S330" s="4"/>
      <c r="T330" s="4"/>
      <c r="U330" s="4"/>
      <c r="V330" s="4"/>
      <c r="W330" s="4"/>
      <c r="X330" s="4"/>
      <c r="Y330" s="4"/>
      <c r="Z330" s="4"/>
      <c r="AA330" s="4"/>
      <c r="AB330" s="4"/>
      <c r="AC330" s="4"/>
      <c r="AD330" s="4"/>
      <c r="AE330" s="4"/>
      <c r="AF330" s="4"/>
    </row>
    <row r="331" spans="1:32" hidden="1">
      <c r="A331" s="10" t="str">
        <f t="shared" si="24"/>
        <v>28</v>
      </c>
      <c r="B331" s="10"/>
      <c r="C331" s="634"/>
      <c r="D331" s="38"/>
      <c r="E331" s="38"/>
      <c r="F331" s="38"/>
      <c r="G331" s="17">
        <v>100</v>
      </c>
      <c r="H331" s="625" t="s">
        <v>75</v>
      </c>
      <c r="I331" s="10"/>
      <c r="J331" s="10"/>
      <c r="K331" s="10"/>
      <c r="L331" s="10"/>
      <c r="M331" s="10"/>
      <c r="N331" s="10"/>
      <c r="O331" s="10"/>
      <c r="P331" s="10"/>
      <c r="Q331" s="4"/>
      <c r="R331" s="4"/>
      <c r="S331" s="4"/>
      <c r="T331" s="4"/>
      <c r="U331" s="4"/>
      <c r="V331" s="4"/>
      <c r="W331" s="4"/>
      <c r="X331" s="4"/>
      <c r="Y331" s="4"/>
      <c r="Z331" s="4"/>
      <c r="AA331" s="4"/>
      <c r="AB331" s="4"/>
      <c r="AC331" s="4"/>
      <c r="AD331" s="4"/>
      <c r="AE331" s="4"/>
      <c r="AF331" s="4"/>
    </row>
    <row r="332" spans="1:32" hidden="1">
      <c r="A332" s="10" t="str">
        <f t="shared" si="24"/>
        <v>00</v>
      </c>
      <c r="B332" s="10"/>
      <c r="C332" s="634"/>
      <c r="D332" s="38"/>
      <c r="E332" s="38"/>
      <c r="F332" s="38"/>
      <c r="G332" s="17">
        <v>101</v>
      </c>
      <c r="H332" s="1385" t="s">
        <v>76</v>
      </c>
      <c r="I332" s="10"/>
      <c r="J332" s="10"/>
      <c r="K332" s="10"/>
      <c r="L332" s="10"/>
      <c r="M332" s="10"/>
      <c r="N332" s="10"/>
      <c r="O332" s="10"/>
      <c r="P332" s="10"/>
      <c r="Q332" s="4"/>
      <c r="R332" s="4"/>
      <c r="S332" s="4"/>
      <c r="T332" s="4"/>
      <c r="U332" s="4"/>
      <c r="V332" s="4"/>
      <c r="W332" s="4"/>
      <c r="X332" s="4"/>
      <c r="Y332" s="4"/>
      <c r="Z332" s="4"/>
      <c r="AA332" s="4"/>
      <c r="AB332" s="4"/>
      <c r="AC332" s="4"/>
      <c r="AD332" s="4"/>
      <c r="AE332" s="4"/>
      <c r="AF332" s="4"/>
    </row>
    <row r="333" spans="1:32" hidden="1">
      <c r="A333" s="10" t="str">
        <f t="shared" si="24"/>
        <v>0A</v>
      </c>
      <c r="B333" s="10"/>
      <c r="C333" s="633">
        <f>HEX2DEC(A332) *256 +HEX2DEC(A333)</f>
        <v>10</v>
      </c>
      <c r="D333" s="38"/>
      <c r="E333" s="38"/>
      <c r="F333" s="38"/>
      <c r="G333" s="17">
        <v>102</v>
      </c>
      <c r="H333" s="1386"/>
      <c r="I333" s="10"/>
      <c r="J333" s="10"/>
      <c r="K333" s="10"/>
      <c r="L333" s="10"/>
      <c r="M333" s="10"/>
      <c r="N333" s="10"/>
      <c r="O333" s="10"/>
      <c r="P333" s="10"/>
      <c r="Q333" s="4"/>
      <c r="R333" s="4"/>
      <c r="S333" s="4"/>
      <c r="T333" s="4"/>
      <c r="U333" s="4"/>
      <c r="V333" s="4"/>
      <c r="W333" s="4"/>
      <c r="X333" s="4"/>
      <c r="Y333" s="4"/>
      <c r="Z333" s="4"/>
      <c r="AA333" s="4"/>
      <c r="AB333" s="4"/>
      <c r="AC333" s="4"/>
      <c r="AD333" s="4"/>
      <c r="AE333" s="4"/>
      <c r="AF333" s="4"/>
    </row>
    <row r="334" spans="1:32" hidden="1">
      <c r="A334" s="10" t="str">
        <f t="shared" si="24"/>
        <v>6A</v>
      </c>
      <c r="B334" s="10"/>
      <c r="C334" s="634" t="str">
        <f>HEX2BIN(A334,8)</f>
        <v>01101010</v>
      </c>
      <c r="D334" s="38"/>
      <c r="E334" s="38"/>
      <c r="F334" s="38"/>
      <c r="G334" s="17">
        <v>103</v>
      </c>
      <c r="H334" s="626" t="s">
        <v>77</v>
      </c>
      <c r="I334" s="10"/>
      <c r="J334" s="10"/>
      <c r="K334" s="10"/>
      <c r="L334" s="10"/>
      <c r="M334" s="10"/>
      <c r="N334" s="10"/>
      <c r="O334" s="10"/>
      <c r="P334" s="10"/>
      <c r="Q334" s="4"/>
      <c r="R334" s="4"/>
      <c r="S334" s="4"/>
      <c r="T334" s="4"/>
      <c r="U334" s="4"/>
      <c r="V334" s="4"/>
      <c r="W334" s="4"/>
      <c r="X334" s="4"/>
      <c r="Y334" s="4"/>
      <c r="Z334" s="4"/>
      <c r="AA334" s="4"/>
      <c r="AB334" s="4"/>
      <c r="AC334" s="4"/>
      <c r="AD334" s="4"/>
      <c r="AE334" s="4"/>
      <c r="AF334" s="4"/>
    </row>
    <row r="335" spans="1:32" hidden="1">
      <c r="A335" s="10" t="str">
        <f t="shared" si="24"/>
        <v>28</v>
      </c>
      <c r="B335" s="10"/>
      <c r="C335" s="634" t="str">
        <f>HEX2BIN(A335,8)</f>
        <v>00101000</v>
      </c>
      <c r="D335" s="38"/>
      <c r="E335" s="38"/>
      <c r="F335" s="38"/>
      <c r="G335" s="17">
        <v>104</v>
      </c>
      <c r="H335" s="627" t="s">
        <v>78</v>
      </c>
      <c r="I335" s="10"/>
      <c r="J335" s="10"/>
      <c r="K335" s="10"/>
      <c r="L335" s="10"/>
      <c r="M335" s="10"/>
      <c r="N335" s="10"/>
      <c r="O335" s="10"/>
      <c r="P335" s="10"/>
      <c r="Q335" s="4"/>
      <c r="R335" s="4"/>
      <c r="S335" s="4"/>
      <c r="T335" s="4"/>
      <c r="U335" s="4"/>
      <c r="V335" s="4"/>
      <c r="W335" s="4"/>
      <c r="X335" s="4"/>
      <c r="Y335" s="4"/>
      <c r="Z335" s="4"/>
      <c r="AA335" s="4"/>
      <c r="AB335" s="4"/>
      <c r="AC335" s="4"/>
      <c r="AD335" s="4"/>
      <c r="AE335" s="4"/>
      <c r="AF335" s="4"/>
    </row>
    <row r="336" spans="1:32" hidden="1">
      <c r="A336" s="10" t="str">
        <f t="shared" si="24"/>
        <v>00</v>
      </c>
      <c r="B336" s="10"/>
      <c r="C336" s="633">
        <f>HEX2DEC(A336)</f>
        <v>0</v>
      </c>
      <c r="D336" s="38"/>
      <c r="E336" s="38"/>
      <c r="F336" s="38"/>
      <c r="G336" s="17">
        <v>105</v>
      </c>
      <c r="H336" s="623" t="s">
        <v>79</v>
      </c>
      <c r="I336" s="10"/>
      <c r="J336" s="10"/>
      <c r="K336" s="10"/>
      <c r="L336" s="10"/>
      <c r="M336" s="10"/>
      <c r="N336" s="10"/>
      <c r="O336" s="10"/>
      <c r="P336" s="10"/>
      <c r="Q336" s="4"/>
      <c r="R336" s="4"/>
      <c r="S336" s="4"/>
      <c r="T336" s="4"/>
      <c r="U336" s="4"/>
      <c r="V336" s="4"/>
      <c r="W336" s="4"/>
      <c r="X336" s="4"/>
      <c r="Y336" s="4"/>
      <c r="Z336" s="4"/>
      <c r="AA336" s="4"/>
      <c r="AB336" s="4"/>
      <c r="AC336" s="4"/>
      <c r="AD336" s="4"/>
      <c r="AE336" s="4"/>
      <c r="AF336" s="4"/>
    </row>
    <row r="337" spans="1:32" hidden="1">
      <c r="A337" s="10" t="str">
        <f t="shared" si="24"/>
        <v>0A</v>
      </c>
      <c r="B337" s="10"/>
      <c r="C337" s="634" t="str">
        <f>HEX2BIN(A337,8)</f>
        <v>00001010</v>
      </c>
      <c r="D337" s="38"/>
      <c r="E337" s="38"/>
      <c r="F337" s="38"/>
      <c r="G337" s="17">
        <v>106</v>
      </c>
      <c r="H337" s="627" t="s">
        <v>80</v>
      </c>
      <c r="I337" s="10"/>
      <c r="J337" s="10"/>
      <c r="K337" s="10"/>
      <c r="L337" s="10"/>
      <c r="M337" s="10"/>
      <c r="N337" s="10"/>
      <c r="O337" s="10"/>
      <c r="P337" s="10"/>
      <c r="Q337" s="4"/>
      <c r="R337" s="4"/>
      <c r="S337" s="4"/>
      <c r="T337" s="4"/>
      <c r="U337" s="4"/>
      <c r="V337" s="4"/>
      <c r="W337" s="4"/>
      <c r="X337" s="4"/>
      <c r="Y337" s="4"/>
      <c r="Z337" s="4"/>
      <c r="AA337" s="4"/>
      <c r="AB337" s="4"/>
      <c r="AC337" s="4"/>
      <c r="AD337" s="4"/>
      <c r="AE337" s="4"/>
      <c r="AF337" s="4"/>
    </row>
    <row r="338" spans="1:32" hidden="1">
      <c r="A338" s="10" t="str">
        <f t="shared" si="24"/>
        <v>6A</v>
      </c>
      <c r="B338" s="10"/>
      <c r="C338" s="633">
        <f>HEX2DEC(A338)</f>
        <v>106</v>
      </c>
      <c r="D338" s="38"/>
      <c r="E338" s="38"/>
      <c r="F338" s="38"/>
      <c r="G338" s="17">
        <v>107</v>
      </c>
      <c r="H338" s="623" t="s">
        <v>226</v>
      </c>
      <c r="I338" s="10"/>
      <c r="J338" s="10"/>
      <c r="K338" s="10"/>
      <c r="L338" s="10"/>
      <c r="M338" s="10"/>
      <c r="N338" s="10"/>
      <c r="O338" s="10"/>
      <c r="P338" s="10"/>
      <c r="Q338" s="4"/>
      <c r="R338" s="4"/>
      <c r="S338" s="4"/>
      <c r="T338" s="4"/>
      <c r="U338" s="4"/>
      <c r="V338" s="4"/>
      <c r="W338" s="4"/>
      <c r="X338" s="4"/>
      <c r="Y338" s="4"/>
      <c r="Z338" s="4"/>
      <c r="AA338" s="4"/>
      <c r="AB338" s="4"/>
      <c r="AC338" s="4"/>
      <c r="AD338" s="4"/>
      <c r="AE338" s="4"/>
      <c r="AF338" s="4"/>
    </row>
    <row r="339" spans="1:32" hidden="1">
      <c r="A339" s="10" t="str">
        <f t="shared" si="24"/>
        <v>28</v>
      </c>
      <c r="B339" s="10"/>
      <c r="C339" s="633">
        <f>HEX2DEC(A339)</f>
        <v>40</v>
      </c>
      <c r="D339" s="38"/>
      <c r="E339" s="38"/>
      <c r="F339" s="38"/>
      <c r="G339" s="17">
        <v>108</v>
      </c>
      <c r="H339" s="623" t="s">
        <v>81</v>
      </c>
      <c r="I339" s="10"/>
      <c r="J339" s="10"/>
      <c r="K339" s="10"/>
      <c r="L339" s="10"/>
      <c r="M339" s="10"/>
      <c r="N339" s="10"/>
      <c r="O339" s="10"/>
      <c r="P339" s="10"/>
      <c r="Q339" s="4"/>
      <c r="R339" s="4"/>
      <c r="S339" s="4"/>
      <c r="T339" s="4"/>
      <c r="U339" s="4"/>
      <c r="V339" s="4"/>
      <c r="W339" s="4"/>
      <c r="X339" s="4"/>
      <c r="Y339" s="4"/>
      <c r="Z339" s="4"/>
      <c r="AA339" s="4"/>
      <c r="AB339" s="4"/>
      <c r="AC339" s="4"/>
      <c r="AD339" s="4"/>
      <c r="AE339" s="4"/>
      <c r="AF339" s="4"/>
    </row>
    <row r="340" spans="1:32" hidden="1">
      <c r="A340" s="10" t="str">
        <f t="shared" si="24"/>
        <v>00</v>
      </c>
      <c r="B340" s="10"/>
      <c r="C340" s="633">
        <f>HEX2DEC(A340)</f>
        <v>0</v>
      </c>
      <c r="D340" s="38"/>
      <c r="E340" s="38"/>
      <c r="F340" s="38"/>
      <c r="G340" s="17">
        <v>109</v>
      </c>
      <c r="H340" s="623" t="s">
        <v>82</v>
      </c>
      <c r="I340" s="10"/>
      <c r="J340" s="10"/>
      <c r="K340" s="10"/>
      <c r="L340" s="10"/>
      <c r="M340" s="10"/>
      <c r="N340" s="10"/>
      <c r="O340" s="10"/>
      <c r="P340" s="10"/>
      <c r="Q340" s="4"/>
      <c r="R340" s="4"/>
      <c r="S340" s="4"/>
      <c r="T340" s="4"/>
      <c r="U340" s="4"/>
      <c r="V340" s="4"/>
      <c r="W340" s="4"/>
      <c r="X340" s="4"/>
      <c r="Y340" s="4"/>
      <c r="Z340" s="4"/>
      <c r="AA340" s="4"/>
      <c r="AB340" s="4"/>
      <c r="AC340" s="4"/>
      <c r="AD340" s="4"/>
      <c r="AE340" s="4"/>
      <c r="AF340" s="4"/>
    </row>
    <row r="341" spans="1:32" hidden="1">
      <c r="A341" s="10" t="str">
        <f t="shared" si="24"/>
        <v>0A</v>
      </c>
      <c r="B341" s="10"/>
      <c r="C341" s="633">
        <f>HEX2DEC(A341)</f>
        <v>10</v>
      </c>
      <c r="D341" s="38"/>
      <c r="E341" s="38"/>
      <c r="F341" s="38"/>
      <c r="G341" s="17">
        <v>110</v>
      </c>
      <c r="H341" s="623" t="s">
        <v>83</v>
      </c>
      <c r="I341" s="10"/>
      <c r="J341" s="10"/>
      <c r="K341" s="10"/>
      <c r="L341" s="10"/>
      <c r="M341" s="10"/>
      <c r="N341" s="10"/>
      <c r="O341" s="10"/>
      <c r="P341" s="10"/>
      <c r="Q341" s="4"/>
      <c r="R341" s="4"/>
      <c r="S341" s="4"/>
      <c r="T341" s="4"/>
      <c r="U341" s="4"/>
      <c r="V341" s="4"/>
      <c r="W341" s="4"/>
      <c r="X341" s="4"/>
      <c r="Y341" s="4"/>
      <c r="Z341" s="4"/>
      <c r="AA341" s="4"/>
      <c r="AB341" s="4"/>
      <c r="AC341" s="4"/>
      <c r="AD341" s="4"/>
      <c r="AE341" s="4"/>
      <c r="AF341" s="4"/>
    </row>
    <row r="342" spans="1:32" hidden="1">
      <c r="A342" s="10" t="str">
        <f t="shared" si="24"/>
        <v>6A</v>
      </c>
      <c r="B342" s="10"/>
      <c r="C342" s="633">
        <f>(HEX2DEC(A342))/10</f>
        <v>10.6</v>
      </c>
      <c r="D342" s="38"/>
      <c r="E342" s="38"/>
      <c r="F342" s="38"/>
      <c r="G342" s="17">
        <v>111</v>
      </c>
      <c r="H342" s="623" t="s">
        <v>84</v>
      </c>
      <c r="I342" s="10"/>
      <c r="J342" s="10"/>
      <c r="K342" s="10"/>
      <c r="L342" s="10"/>
      <c r="M342" s="10"/>
      <c r="N342" s="10"/>
      <c r="O342" s="10"/>
      <c r="P342" s="10"/>
      <c r="Q342" s="4"/>
      <c r="R342" s="4"/>
      <c r="S342" s="4"/>
      <c r="T342" s="4"/>
      <c r="U342" s="4"/>
      <c r="V342" s="4"/>
      <c r="W342" s="4"/>
      <c r="X342" s="4"/>
      <c r="Y342" s="4"/>
      <c r="Z342" s="4"/>
      <c r="AA342" s="4"/>
      <c r="AB342" s="4"/>
      <c r="AC342" s="4"/>
      <c r="AD342" s="4"/>
      <c r="AE342" s="4"/>
      <c r="AF342" s="4"/>
    </row>
    <row r="343" spans="1:32" hidden="1">
      <c r="A343" s="10" t="str">
        <f t="shared" si="24"/>
        <v>28</v>
      </c>
      <c r="B343" s="10"/>
      <c r="C343" s="633">
        <f>HEX2DEC(A343)</f>
        <v>40</v>
      </c>
      <c r="D343" s="38"/>
      <c r="E343" s="38"/>
      <c r="F343" s="38"/>
      <c r="G343" s="17">
        <v>112</v>
      </c>
      <c r="H343" s="623" t="s">
        <v>227</v>
      </c>
      <c r="I343" s="10"/>
      <c r="J343" s="10"/>
      <c r="K343" s="10"/>
      <c r="L343" s="10"/>
      <c r="M343" s="10"/>
      <c r="N343" s="10"/>
      <c r="O343" s="10"/>
      <c r="P343" s="10"/>
      <c r="Q343" s="4"/>
      <c r="R343" s="4"/>
      <c r="S343" s="4"/>
      <c r="T343" s="4"/>
      <c r="U343" s="4"/>
      <c r="V343" s="4"/>
      <c r="W343" s="4"/>
      <c r="X343" s="4"/>
      <c r="Y343" s="4"/>
      <c r="Z343" s="4"/>
      <c r="AA343" s="4"/>
      <c r="AB343" s="4"/>
      <c r="AC343" s="4"/>
      <c r="AD343" s="4"/>
      <c r="AE343" s="4"/>
      <c r="AF343" s="4"/>
    </row>
    <row r="344" spans="1:32" hidden="1">
      <c r="A344" s="10" t="str">
        <f t="shared" si="24"/>
        <v>00</v>
      </c>
      <c r="B344" s="10"/>
      <c r="C344" s="633">
        <f>HEX2DEC(A344)</f>
        <v>0</v>
      </c>
      <c r="D344" s="38"/>
      <c r="E344" s="38"/>
      <c r="F344" s="38"/>
      <c r="G344" s="17">
        <v>113</v>
      </c>
      <c r="H344" s="5"/>
      <c r="I344" s="10"/>
      <c r="J344" s="10"/>
      <c r="K344" s="10"/>
      <c r="L344" s="10"/>
      <c r="M344" s="10"/>
      <c r="N344" s="10"/>
      <c r="O344" s="10"/>
      <c r="P344" s="10"/>
      <c r="Q344" s="4"/>
      <c r="R344" s="4"/>
      <c r="S344" s="4"/>
      <c r="T344" s="4"/>
      <c r="U344" s="4"/>
      <c r="V344" s="4"/>
      <c r="W344" s="4"/>
      <c r="X344" s="4"/>
      <c r="Y344" s="4"/>
      <c r="Z344" s="4"/>
      <c r="AA344" s="4"/>
      <c r="AB344" s="4"/>
      <c r="AC344" s="4"/>
      <c r="AD344" s="4"/>
      <c r="AE344" s="4"/>
      <c r="AF344" s="4"/>
    </row>
    <row r="345" spans="1:32" hidden="1">
      <c r="A345" s="10" t="str">
        <f t="shared" si="24"/>
        <v>0A</v>
      </c>
      <c r="B345" s="10"/>
      <c r="C345" s="634"/>
      <c r="D345" s="38"/>
      <c r="E345" s="38"/>
      <c r="F345" s="38"/>
      <c r="G345" s="17">
        <v>114</v>
      </c>
      <c r="H345" s="1387" t="s">
        <v>85</v>
      </c>
      <c r="I345" s="10"/>
      <c r="J345" s="10"/>
      <c r="K345" s="10"/>
      <c r="L345" s="10"/>
      <c r="M345" s="10"/>
      <c r="N345" s="10"/>
      <c r="O345" s="10"/>
      <c r="P345" s="10"/>
      <c r="Q345" s="4"/>
      <c r="R345" s="4"/>
      <c r="S345" s="4"/>
      <c r="T345" s="4"/>
      <c r="U345" s="4"/>
      <c r="V345" s="4"/>
      <c r="W345" s="4"/>
      <c r="X345" s="4"/>
      <c r="Y345" s="4"/>
      <c r="Z345" s="4"/>
      <c r="AA345" s="4"/>
      <c r="AB345" s="4"/>
      <c r="AC345" s="4"/>
      <c r="AD345" s="4"/>
      <c r="AE345" s="4"/>
      <c r="AF345" s="4"/>
    </row>
    <row r="346" spans="1:32" hidden="1">
      <c r="A346" s="10" t="str">
        <f t="shared" si="24"/>
        <v>6A</v>
      </c>
      <c r="B346" s="10"/>
      <c r="C346" s="5"/>
      <c r="D346" s="38"/>
      <c r="E346" s="38"/>
      <c r="F346" s="38"/>
      <c r="G346" s="17">
        <v>115</v>
      </c>
      <c r="H346" s="1388"/>
      <c r="I346" s="10"/>
      <c r="J346" s="10"/>
      <c r="K346" s="10"/>
      <c r="L346" s="10"/>
      <c r="M346" s="10"/>
      <c r="N346" s="10"/>
      <c r="O346" s="10"/>
      <c r="P346" s="10"/>
      <c r="Q346" s="4"/>
      <c r="R346" s="4"/>
      <c r="S346" s="4"/>
      <c r="T346" s="4"/>
      <c r="U346" s="4"/>
      <c r="V346" s="4"/>
      <c r="W346" s="4"/>
      <c r="X346" s="4"/>
      <c r="Y346" s="4"/>
      <c r="Z346" s="4"/>
      <c r="AA346" s="4"/>
      <c r="AB346" s="4"/>
      <c r="AC346" s="4"/>
      <c r="AD346" s="4"/>
      <c r="AE346" s="4"/>
      <c r="AF346" s="4"/>
    </row>
    <row r="347" spans="1:32" hidden="1">
      <c r="A347" s="10"/>
      <c r="B347" s="10"/>
      <c r="C347" s="10"/>
      <c r="D347" s="10"/>
      <c r="E347" s="10"/>
      <c r="F347" s="10"/>
      <c r="G347" s="17"/>
      <c r="H347" s="10"/>
      <c r="I347" s="10"/>
      <c r="J347" s="10"/>
      <c r="K347" s="10"/>
      <c r="L347" s="10"/>
      <c r="M347" s="10"/>
      <c r="N347" s="10"/>
      <c r="O347" s="10"/>
      <c r="P347" s="10"/>
      <c r="Q347" s="4"/>
      <c r="R347" s="4"/>
      <c r="S347" s="4"/>
      <c r="T347" s="4"/>
      <c r="U347" s="4"/>
      <c r="V347" s="4"/>
      <c r="W347" s="4"/>
      <c r="X347" s="4"/>
      <c r="Y347" s="4"/>
      <c r="Z347" s="4"/>
      <c r="AA347" s="4"/>
      <c r="AB347" s="4"/>
      <c r="AC347" s="4"/>
      <c r="AD347" s="4"/>
      <c r="AE347" s="4"/>
      <c r="AF347" s="4"/>
    </row>
    <row r="348" spans="1:32" hidden="1">
      <c r="A348" s="10"/>
      <c r="B348" s="10"/>
      <c r="C348" s="10"/>
      <c r="D348" s="10"/>
      <c r="E348" s="10"/>
      <c r="F348" s="10"/>
      <c r="G348" s="17"/>
      <c r="H348" s="10"/>
      <c r="I348" s="10"/>
      <c r="J348" s="10"/>
      <c r="K348" s="10"/>
      <c r="L348" s="10"/>
      <c r="M348" s="10"/>
      <c r="N348" s="10"/>
      <c r="O348" s="10"/>
      <c r="P348" s="10"/>
      <c r="Q348" s="4"/>
      <c r="R348" s="4"/>
      <c r="S348" s="4"/>
      <c r="T348" s="4"/>
      <c r="U348" s="4"/>
      <c r="V348" s="4"/>
      <c r="W348" s="4"/>
      <c r="X348" s="4"/>
      <c r="Y348" s="4"/>
      <c r="Z348" s="4"/>
      <c r="AA348" s="4"/>
      <c r="AB348" s="4"/>
      <c r="AC348" s="4"/>
      <c r="AD348" s="4"/>
      <c r="AE348" s="4"/>
      <c r="AF348" s="4"/>
    </row>
    <row r="349" spans="1:32" hidden="1">
      <c r="A349" s="10"/>
      <c r="B349" s="10"/>
      <c r="C349" s="10"/>
      <c r="D349" s="10"/>
      <c r="E349" s="10"/>
      <c r="F349" s="10"/>
      <c r="G349" s="17"/>
      <c r="H349" s="10"/>
      <c r="I349" s="10"/>
      <c r="J349" s="10"/>
      <c r="K349" s="10"/>
      <c r="L349" s="10"/>
      <c r="M349" s="10"/>
      <c r="N349" s="10"/>
      <c r="O349" s="10"/>
      <c r="P349" s="10"/>
      <c r="Q349" s="4"/>
      <c r="R349" s="4"/>
      <c r="S349" s="4"/>
      <c r="T349" s="4"/>
      <c r="U349" s="4"/>
      <c r="V349" s="4"/>
      <c r="W349" s="4"/>
      <c r="X349" s="4"/>
      <c r="Y349" s="4"/>
      <c r="Z349" s="4"/>
      <c r="AA349" s="4"/>
      <c r="AB349" s="4"/>
      <c r="AC349" s="4"/>
      <c r="AD349" s="4"/>
      <c r="AE349" s="4"/>
      <c r="AF349" s="4"/>
    </row>
    <row r="350" spans="1:32" hidden="1">
      <c r="A350" s="10"/>
      <c r="B350" s="10"/>
      <c r="C350" s="10"/>
      <c r="D350" s="10"/>
      <c r="E350" s="10"/>
      <c r="F350" s="10"/>
      <c r="G350" s="17"/>
      <c r="H350" s="10"/>
      <c r="I350" s="10"/>
      <c r="J350" s="10"/>
      <c r="K350" s="10"/>
      <c r="L350" s="10"/>
      <c r="M350" s="10"/>
      <c r="N350" s="10"/>
      <c r="O350" s="10"/>
      <c r="P350" s="10"/>
      <c r="Q350" s="4"/>
      <c r="R350" s="4"/>
      <c r="S350" s="4"/>
      <c r="T350" s="4"/>
      <c r="U350" s="4"/>
      <c r="V350" s="4"/>
      <c r="W350" s="4"/>
      <c r="X350" s="4"/>
      <c r="Y350" s="4"/>
      <c r="Z350" s="4"/>
      <c r="AA350" s="4"/>
      <c r="AB350" s="4"/>
      <c r="AC350" s="4"/>
      <c r="AD350" s="4"/>
      <c r="AE350" s="4"/>
      <c r="AF350" s="4"/>
    </row>
    <row r="351" spans="1:32" hidden="1">
      <c r="A351" s="10"/>
      <c r="B351" s="10"/>
      <c r="C351" s="10"/>
      <c r="D351" s="10"/>
      <c r="E351" s="10"/>
      <c r="F351" s="10"/>
      <c r="G351" s="17"/>
      <c r="H351" s="10"/>
      <c r="I351" s="10"/>
      <c r="J351" s="10"/>
      <c r="K351" s="10"/>
      <c r="L351" s="1"/>
      <c r="M351" s="1"/>
      <c r="N351" s="1"/>
      <c r="O351" s="1"/>
      <c r="P351" s="1"/>
      <c r="Q351"/>
      <c r="R351"/>
      <c r="S351"/>
      <c r="T351"/>
      <c r="U351"/>
      <c r="V351"/>
      <c r="W351"/>
      <c r="X351"/>
      <c r="Y351"/>
      <c r="Z351"/>
      <c r="AA351" s="4"/>
      <c r="AB351" s="4"/>
      <c r="AC351" s="4"/>
      <c r="AD351" s="4"/>
      <c r="AE351" s="4"/>
      <c r="AF351" s="4"/>
    </row>
    <row r="352" spans="1:32" hidden="1">
      <c r="A352" s="10"/>
      <c r="B352" s="10"/>
      <c r="C352" s="10"/>
      <c r="D352" s="10"/>
      <c r="E352" s="10"/>
      <c r="F352" s="10"/>
      <c r="G352" s="17"/>
      <c r="H352" s="10"/>
      <c r="I352" s="10"/>
      <c r="J352" s="10"/>
      <c r="K352" s="10"/>
      <c r="L352" s="1"/>
      <c r="M352" s="1"/>
      <c r="N352" s="1"/>
      <c r="O352" s="1"/>
      <c r="P352" s="1"/>
      <c r="Q352"/>
      <c r="R352"/>
      <c r="S352"/>
      <c r="T352"/>
      <c r="U352"/>
      <c r="V352"/>
      <c r="W352"/>
      <c r="X352"/>
      <c r="Y352"/>
      <c r="Z352"/>
      <c r="AA352" s="4"/>
      <c r="AB352" s="4"/>
      <c r="AC352" s="4"/>
      <c r="AD352" s="4"/>
      <c r="AE352" s="4"/>
      <c r="AF352" s="4"/>
    </row>
    <row r="353" spans="1:32" hidden="1">
      <c r="A353" s="10"/>
      <c r="B353" s="10"/>
      <c r="C353" s="10"/>
      <c r="D353" s="10"/>
      <c r="E353" s="10"/>
      <c r="F353" s="10"/>
      <c r="G353" s="17"/>
      <c r="H353" s="10"/>
      <c r="I353" s="10"/>
      <c r="J353" s="10"/>
      <c r="K353" s="10"/>
      <c r="L353" s="1"/>
      <c r="M353" s="1"/>
      <c r="N353" s="1"/>
      <c r="O353" s="1"/>
      <c r="P353" s="1"/>
      <c r="Q353"/>
      <c r="R353"/>
      <c r="S353"/>
      <c r="T353"/>
      <c r="U353"/>
      <c r="V353"/>
      <c r="W353"/>
      <c r="X353"/>
      <c r="Y353"/>
      <c r="Z353"/>
      <c r="AA353" s="4"/>
      <c r="AB353" s="4"/>
      <c r="AC353" s="4"/>
      <c r="AD353" s="4"/>
      <c r="AE353" s="4"/>
      <c r="AF353" s="4"/>
    </row>
    <row r="354" spans="1:32" hidden="1">
      <c r="A354" s="10"/>
      <c r="B354" s="10"/>
      <c r="C354" s="10"/>
      <c r="D354" s="10"/>
      <c r="E354" s="10"/>
      <c r="F354" s="10"/>
      <c r="G354" s="17"/>
      <c r="H354" s="10"/>
      <c r="I354" s="10"/>
      <c r="J354" s="10"/>
      <c r="K354" s="10"/>
      <c r="L354" s="1"/>
      <c r="M354" s="1"/>
      <c r="N354" s="1"/>
      <c r="O354" s="1"/>
      <c r="P354" s="1"/>
      <c r="Q354"/>
      <c r="R354"/>
      <c r="S354"/>
      <c r="T354"/>
      <c r="U354"/>
      <c r="V354"/>
      <c r="W354"/>
      <c r="X354"/>
      <c r="Y354"/>
      <c r="Z354"/>
      <c r="AA354" s="4"/>
      <c r="AB354" s="4"/>
      <c r="AC354" s="4"/>
      <c r="AD354" s="4"/>
      <c r="AE354" s="4"/>
      <c r="AF354" s="4"/>
    </row>
    <row r="355" spans="1:32" hidden="1">
      <c r="A355" s="10"/>
      <c r="B355" s="10"/>
      <c r="C355" s="10"/>
      <c r="D355" s="10"/>
      <c r="E355" s="10"/>
      <c r="F355" s="10"/>
      <c r="G355" s="17"/>
      <c r="H355" s="10"/>
      <c r="I355" s="10"/>
      <c r="J355" s="10"/>
      <c r="K355" s="10"/>
      <c r="L355" s="1"/>
      <c r="M355" s="1"/>
      <c r="N355" s="1"/>
      <c r="O355" s="1"/>
      <c r="P355" s="1"/>
      <c r="Q355"/>
      <c r="R355"/>
      <c r="S355"/>
      <c r="T355"/>
      <c r="U355"/>
      <c r="V355"/>
      <c r="W355"/>
      <c r="X355"/>
      <c r="Y355"/>
      <c r="Z355"/>
      <c r="AA355" s="4"/>
      <c r="AB355" s="4"/>
      <c r="AC355" s="4"/>
      <c r="AD355" s="4"/>
      <c r="AE355" s="4"/>
      <c r="AF355" s="4"/>
    </row>
    <row r="356" spans="1:32" hidden="1">
      <c r="A356" s="10"/>
      <c r="B356" s="10"/>
      <c r="C356" s="1"/>
      <c r="D356" s="1"/>
      <c r="E356" s="1"/>
      <c r="F356" s="1"/>
      <c r="G356" s="40"/>
      <c r="H356" s="1"/>
      <c r="I356" s="10"/>
      <c r="J356" s="10"/>
      <c r="K356" s="10"/>
      <c r="L356" s="1"/>
      <c r="M356" s="1"/>
      <c r="N356" s="1"/>
      <c r="O356" s="1"/>
      <c r="P356" s="1"/>
      <c r="Q356"/>
      <c r="R356"/>
      <c r="S356"/>
      <c r="T356"/>
      <c r="U356"/>
      <c r="V356"/>
      <c r="W356"/>
      <c r="X356"/>
      <c r="Y356"/>
      <c r="Z356"/>
      <c r="AA356" s="4"/>
      <c r="AB356" s="4"/>
      <c r="AC356" s="4"/>
      <c r="AD356" s="4"/>
      <c r="AE356" s="4"/>
      <c r="AF356" s="4"/>
    </row>
    <row r="357" spans="1:32" hidden="1">
      <c r="A357" s="10"/>
      <c r="B357" s="10"/>
      <c r="C357" s="1"/>
      <c r="D357" s="1"/>
      <c r="E357" s="1"/>
      <c r="F357" s="1"/>
      <c r="G357" s="40"/>
      <c r="H357" s="1"/>
      <c r="I357" s="1"/>
      <c r="J357" s="1"/>
      <c r="K357" s="1"/>
      <c r="L357" s="1"/>
      <c r="M357" s="1"/>
      <c r="N357" s="1"/>
      <c r="O357" s="1"/>
      <c r="P357" s="1"/>
      <c r="Q357"/>
      <c r="R357"/>
      <c r="S357"/>
      <c r="T357"/>
      <c r="U357"/>
      <c r="V357"/>
      <c r="W357"/>
      <c r="X357"/>
      <c r="Y357"/>
      <c r="Z357"/>
      <c r="AA357"/>
    </row>
    <row r="358" spans="1:32" hidden="1">
      <c r="A358" s="10"/>
      <c r="B358" s="10"/>
      <c r="C358" s="1"/>
      <c r="D358" s="1"/>
      <c r="E358" s="1"/>
      <c r="F358" s="1"/>
      <c r="G358" s="40"/>
      <c r="H358" s="1"/>
      <c r="I358" s="1"/>
      <c r="J358" s="1"/>
      <c r="K358" s="1"/>
      <c r="L358" s="1"/>
      <c r="M358" s="1"/>
      <c r="N358" s="1"/>
      <c r="O358" s="1"/>
      <c r="P358" s="1"/>
      <c r="Q358"/>
      <c r="R358"/>
      <c r="S358"/>
      <c r="T358"/>
      <c r="U358"/>
      <c r="V358"/>
      <c r="W358"/>
      <c r="X358"/>
      <c r="Y358"/>
      <c r="Z358"/>
      <c r="AA358"/>
    </row>
    <row r="359" spans="1:32" hidden="1">
      <c r="A359" s="1"/>
      <c r="B359" s="1"/>
      <c r="C359" s="1"/>
      <c r="D359" s="1"/>
      <c r="E359" s="1"/>
      <c r="F359" s="1"/>
      <c r="G359" s="40"/>
      <c r="H359" s="1"/>
      <c r="I359" s="1"/>
      <c r="J359" s="1"/>
      <c r="K359" s="1"/>
      <c r="L359" s="1"/>
      <c r="M359" s="1"/>
      <c r="N359" s="1"/>
      <c r="O359" s="1"/>
      <c r="P359" s="1"/>
      <c r="Q359"/>
      <c r="R359"/>
      <c r="S359"/>
      <c r="T359"/>
      <c r="U359"/>
      <c r="V359"/>
      <c r="W359"/>
      <c r="X359"/>
      <c r="Y359"/>
      <c r="Z359"/>
      <c r="AA359"/>
    </row>
    <row r="360" spans="1:32" hidden="1">
      <c r="A360" s="1"/>
      <c r="B360" s="1"/>
      <c r="C360" s="1"/>
      <c r="D360" s="1"/>
      <c r="E360" s="1"/>
      <c r="F360" s="1"/>
      <c r="G360" s="40"/>
      <c r="H360" s="1"/>
      <c r="I360" s="1"/>
      <c r="J360" s="1"/>
      <c r="K360" s="1"/>
      <c r="L360" s="1"/>
      <c r="M360" s="1"/>
      <c r="N360" s="1"/>
      <c r="O360" s="1"/>
      <c r="P360" s="1"/>
      <c r="Q360"/>
      <c r="R360"/>
      <c r="S360"/>
      <c r="T360"/>
      <c r="U360"/>
      <c r="V360"/>
      <c r="W360"/>
      <c r="X360"/>
      <c r="Y360"/>
      <c r="Z360"/>
      <c r="AA360"/>
    </row>
    <row r="361" spans="1:32" hidden="1">
      <c r="A361" s="1"/>
      <c r="B361" s="1"/>
      <c r="C361" s="1"/>
      <c r="D361" s="1"/>
      <c r="E361" s="1"/>
      <c r="F361" s="1"/>
      <c r="G361" s="40"/>
      <c r="H361" s="1"/>
      <c r="I361" s="1"/>
      <c r="J361" s="1"/>
      <c r="K361" s="1"/>
      <c r="L361" s="1"/>
      <c r="M361" s="1"/>
      <c r="N361" s="1"/>
      <c r="O361" s="1"/>
      <c r="P361" s="1"/>
      <c r="Q361"/>
      <c r="R361"/>
      <c r="S361"/>
      <c r="T361"/>
      <c r="U361"/>
      <c r="V361"/>
      <c r="W361"/>
      <c r="X361"/>
      <c r="Y361"/>
      <c r="Z361"/>
      <c r="AA361"/>
    </row>
    <row r="362" spans="1:32" hidden="1">
      <c r="A362" s="1"/>
      <c r="B362" s="1"/>
      <c r="C362" s="1"/>
      <c r="D362" s="1"/>
      <c r="E362" s="1"/>
      <c r="F362" s="1"/>
      <c r="G362" s="40"/>
      <c r="H362" s="1"/>
      <c r="I362" s="1"/>
      <c r="J362" s="1"/>
      <c r="K362" s="1"/>
      <c r="L362" s="1"/>
      <c r="M362" s="1"/>
      <c r="N362" s="1"/>
      <c r="O362" s="1"/>
      <c r="P362" s="1"/>
      <c r="Q362"/>
      <c r="R362"/>
      <c r="S362"/>
      <c r="T362"/>
      <c r="U362"/>
      <c r="V362"/>
      <c r="W362"/>
      <c r="X362"/>
      <c r="Y362"/>
      <c r="Z362"/>
      <c r="AA362"/>
    </row>
    <row r="363" spans="1:32" hidden="1">
      <c r="A363" s="1"/>
      <c r="B363" s="1"/>
      <c r="C363" s="1"/>
      <c r="D363" s="1"/>
      <c r="E363" s="1"/>
      <c r="F363" s="1"/>
      <c r="G363" s="40"/>
      <c r="H363" s="1"/>
      <c r="I363" s="1"/>
      <c r="J363" s="1"/>
      <c r="K363" s="1"/>
      <c r="L363" s="1"/>
      <c r="M363" s="1"/>
      <c r="N363" s="1"/>
      <c r="O363" s="1"/>
      <c r="P363" s="1"/>
      <c r="Q363"/>
      <c r="R363"/>
      <c r="S363"/>
      <c r="T363"/>
      <c r="U363"/>
      <c r="V363"/>
      <c r="W363"/>
      <c r="X363"/>
      <c r="Y363"/>
      <c r="Z363"/>
      <c r="AA363"/>
    </row>
    <row r="364" spans="1:32" hidden="1">
      <c r="A364" s="1"/>
      <c r="B364" s="1"/>
      <c r="C364" s="1"/>
      <c r="D364" s="1"/>
      <c r="E364" s="1"/>
      <c r="F364" s="1"/>
      <c r="G364" s="40"/>
      <c r="H364" s="1"/>
      <c r="I364" s="1"/>
      <c r="J364" s="1"/>
      <c r="K364" s="1"/>
      <c r="L364" s="1"/>
      <c r="M364" s="1"/>
      <c r="N364" s="1"/>
      <c r="O364" s="1"/>
      <c r="P364" s="1"/>
      <c r="Q364"/>
      <c r="R364"/>
      <c r="S364"/>
      <c r="T364"/>
      <c r="U364"/>
      <c r="V364"/>
      <c r="W364"/>
      <c r="X364"/>
      <c r="Y364"/>
      <c r="Z364"/>
      <c r="AA364"/>
    </row>
    <row r="365" spans="1:32" hidden="1">
      <c r="A365" s="1"/>
      <c r="B365" s="1"/>
      <c r="C365" s="1"/>
      <c r="D365" s="1"/>
      <c r="E365" s="1"/>
      <c r="F365" s="1"/>
      <c r="G365" s="40"/>
      <c r="H365" s="1"/>
      <c r="I365" s="1"/>
      <c r="J365" s="1"/>
      <c r="K365" s="1"/>
      <c r="L365" s="1"/>
      <c r="M365" s="1"/>
      <c r="N365" s="1"/>
      <c r="O365" s="1"/>
      <c r="P365" s="1"/>
      <c r="Q365"/>
      <c r="R365"/>
      <c r="S365"/>
      <c r="T365"/>
      <c r="U365"/>
      <c r="V365"/>
      <c r="W365"/>
      <c r="X365"/>
      <c r="Y365"/>
      <c r="Z365"/>
      <c r="AA365"/>
    </row>
    <row r="366" spans="1:32" hidden="1">
      <c r="A366" s="1"/>
      <c r="B366" s="1"/>
      <c r="C366" s="1"/>
      <c r="D366" s="1"/>
      <c r="E366" s="1"/>
      <c r="F366" s="1"/>
      <c r="G366" s="40"/>
      <c r="H366" s="1"/>
      <c r="I366" s="1"/>
      <c r="J366" s="1"/>
      <c r="K366" s="1"/>
      <c r="L366" s="1"/>
      <c r="M366" s="1"/>
      <c r="N366" s="1"/>
      <c r="O366" s="1"/>
      <c r="P366" s="1"/>
      <c r="Q366"/>
      <c r="R366"/>
      <c r="S366"/>
      <c r="T366"/>
      <c r="U366"/>
      <c r="V366"/>
      <c r="W366"/>
      <c r="X366"/>
      <c r="Y366"/>
      <c r="Z366"/>
      <c r="AA366"/>
    </row>
    <row r="367" spans="1:32" hidden="1">
      <c r="A367" s="1"/>
      <c r="B367" s="1"/>
      <c r="C367" s="1"/>
      <c r="D367" s="1"/>
      <c r="E367" s="1"/>
      <c r="F367" s="1"/>
      <c r="G367" s="40"/>
      <c r="H367" s="1"/>
      <c r="I367" s="1"/>
      <c r="J367" s="1"/>
      <c r="K367" s="1"/>
      <c r="L367" s="1"/>
      <c r="M367" s="1"/>
      <c r="N367" s="1"/>
      <c r="O367" s="1"/>
      <c r="P367" s="1"/>
      <c r="Q367"/>
      <c r="R367"/>
      <c r="S367"/>
      <c r="T367"/>
      <c r="U367"/>
      <c r="V367"/>
      <c r="W367"/>
      <c r="X367"/>
      <c r="Y367"/>
      <c r="Z367"/>
      <c r="AA367"/>
    </row>
    <row r="368" spans="1:32" hidden="1">
      <c r="A368" s="1"/>
      <c r="B368" s="1"/>
      <c r="C368" s="1"/>
      <c r="D368" s="1"/>
      <c r="E368" s="1"/>
      <c r="F368" s="1"/>
      <c r="G368" s="40"/>
      <c r="H368" s="1"/>
      <c r="I368" s="1"/>
      <c r="J368" s="1"/>
      <c r="K368" s="1"/>
      <c r="L368" s="1"/>
      <c r="M368" s="1"/>
      <c r="N368" s="1"/>
      <c r="O368" s="1"/>
      <c r="P368" s="1"/>
      <c r="Q368"/>
      <c r="R368"/>
      <c r="S368"/>
      <c r="T368"/>
      <c r="U368"/>
      <c r="V368"/>
      <c r="W368"/>
      <c r="X368"/>
      <c r="Y368"/>
      <c r="Z368"/>
      <c r="AA368"/>
    </row>
    <row r="369" spans="1:27" hidden="1">
      <c r="A369" s="1"/>
      <c r="B369" s="1"/>
      <c r="C369" s="1"/>
      <c r="D369" s="1"/>
      <c r="E369" s="1"/>
      <c r="F369" s="1"/>
      <c r="G369" s="40"/>
      <c r="H369" s="1"/>
      <c r="I369" s="1"/>
      <c r="J369" s="1"/>
      <c r="K369" s="1"/>
      <c r="L369" s="1"/>
      <c r="M369" s="1"/>
      <c r="N369" s="1"/>
      <c r="O369" s="1"/>
      <c r="P369" s="1"/>
      <c r="Q369"/>
      <c r="R369"/>
      <c r="S369"/>
      <c r="T369"/>
      <c r="U369"/>
      <c r="V369"/>
      <c r="W369"/>
      <c r="X369"/>
      <c r="Y369"/>
      <c r="Z369"/>
      <c r="AA369"/>
    </row>
    <row r="370" spans="1:27" hidden="1">
      <c r="A370" s="1"/>
      <c r="B370" s="1"/>
      <c r="C370" s="1"/>
      <c r="D370" s="1"/>
      <c r="E370" s="1"/>
      <c r="F370" s="1"/>
      <c r="G370" s="40"/>
      <c r="H370" s="1"/>
      <c r="I370" s="1"/>
      <c r="J370" s="1"/>
      <c r="K370" s="1"/>
      <c r="L370" s="1"/>
      <c r="M370" s="1"/>
      <c r="N370" s="1"/>
      <c r="O370" s="1"/>
      <c r="P370" s="1"/>
      <c r="Q370"/>
      <c r="R370"/>
      <c r="S370"/>
      <c r="T370"/>
      <c r="U370"/>
      <c r="V370"/>
      <c r="W370"/>
      <c r="X370"/>
      <c r="Y370"/>
      <c r="Z370"/>
      <c r="AA370"/>
    </row>
    <row r="371" spans="1:27" hidden="1">
      <c r="A371" s="1"/>
      <c r="B371" s="1"/>
      <c r="C371" s="1"/>
      <c r="D371" s="1"/>
      <c r="E371" s="1"/>
      <c r="F371" s="1"/>
      <c r="G371" s="40"/>
      <c r="H371" s="1"/>
      <c r="I371" s="1"/>
      <c r="J371" s="1"/>
      <c r="K371" s="1"/>
      <c r="L371" s="1"/>
      <c r="M371" s="1"/>
      <c r="N371" s="1"/>
      <c r="O371" s="1"/>
      <c r="P371" s="1"/>
      <c r="Q371"/>
      <c r="R371"/>
      <c r="S371"/>
      <c r="T371"/>
      <c r="U371"/>
      <c r="V371"/>
      <c r="W371"/>
      <c r="X371"/>
      <c r="Y371"/>
      <c r="Z371"/>
      <c r="AA371"/>
    </row>
    <row r="372" spans="1:27" hidden="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idden="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idden="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idden="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idden="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idden="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idden="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idden="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idden="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idden="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idden="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idden="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idden="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idden="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idden="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idden="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idden="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idden="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idden="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idden="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idden="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idden="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idden="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idden="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idden="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idden="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idden="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idden="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idden="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hidden="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hidden="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row>
    <row r="403" spans="1:27" hidden="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row>
    <row r="404" spans="1:27" hidden="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row>
    <row r="405" spans="1:27" hidden="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row>
    <row r="406" spans="1:27" hidden="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row>
    <row r="407" spans="1:27" hidden="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row>
    <row r="408" spans="1:27" hidden="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row>
    <row r="409" spans="1:27" hidden="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row>
    <row r="410" spans="1:27" hidden="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row>
    <row r="411" spans="1:27" hidden="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row>
    <row r="412" spans="1:27" hidden="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row>
    <row r="413" spans="1:27" hidden="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row>
    <row r="414" spans="1:27" hidden="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row>
    <row r="415" spans="1:27" hidden="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row>
    <row r="416" spans="1:27" hidden="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row>
    <row r="417" spans="1:27" hidden="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row>
    <row r="418" spans="1:27" hidden="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row>
    <row r="419" spans="1:27" hidden="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row>
    <row r="420" spans="1:27" hidden="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row>
    <row r="421" spans="1:27" hidden="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row>
    <row r="422" spans="1:27" hidden="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row>
    <row r="423" spans="1:27" hidden="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row>
    <row r="424" spans="1:27" hidden="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row>
    <row r="425" spans="1:27" hidden="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row>
    <row r="426" spans="1:27" hidden="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row>
    <row r="427" spans="1:27" hidden="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row>
    <row r="428" spans="1:27" hidden="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row>
    <row r="429" spans="1:27" hidden="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row>
    <row r="430" spans="1:27" hidden="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row>
    <row r="431" spans="1:27" hidden="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row>
    <row r="432" spans="1:27" hidden="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row>
    <row r="433" spans="1:27" hidden="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row>
    <row r="434" spans="1:27" hidden="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row>
    <row r="435" spans="1:27" hidden="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row>
    <row r="436" spans="1:27" hidden="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row>
    <row r="437" spans="1:27" hidden="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row>
    <row r="438" spans="1:27" hidden="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row>
    <row r="439" spans="1:27" hidden="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row>
    <row r="440" spans="1:27" hidden="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row>
    <row r="441" spans="1:27" hidden="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row>
    <row r="442" spans="1:27" hidden="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row>
    <row r="443" spans="1:27" hidden="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row>
    <row r="444" spans="1:27" hidden="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row>
    <row r="445" spans="1:27" hidden="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row>
    <row r="446" spans="1:27" hidden="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row>
    <row r="447" spans="1:27" hidden="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row>
    <row r="448" spans="1:27" hidden="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row>
    <row r="449" spans="1:27" hidden="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row>
    <row r="450" spans="1:27" hidden="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row>
    <row r="451" spans="1:27" hidden="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row>
    <row r="452" spans="1:27" hidden="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row>
    <row r="453" spans="1:27" hidden="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row>
    <row r="454" spans="1:27" hidden="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row>
    <row r="455" spans="1:27" hidden="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row>
    <row r="456" spans="1:27" hidden="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row>
    <row r="457" spans="1:27" hidden="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row>
    <row r="458" spans="1:27" hidden="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row>
    <row r="459" spans="1:27" hidden="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row>
    <row r="460" spans="1:27" hidden="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row>
    <row r="461" spans="1:27" hidden="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row>
    <row r="462" spans="1:27" hidden="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row>
    <row r="463" spans="1:27" hidden="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row>
    <row r="464" spans="1:27" hidden="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row>
    <row r="465" spans="1:27" hidden="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row>
    <row r="466" spans="1:27" hidden="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row>
    <row r="467" spans="1:27" hidden="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row>
    <row r="468" spans="1:27" hidden="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row>
    <row r="469" spans="1:27" hidden="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row>
    <row r="470" spans="1:27" hidden="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row>
    <row r="471" spans="1:27" hidden="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row>
    <row r="472" spans="1:27" hidden="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row>
    <row r="473" spans="1:27" hidden="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row>
    <row r="474" spans="1:27" hidden="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row>
    <row r="475" spans="1:27" hidden="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hidden="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row>
    <row r="477" spans="1:27" hidden="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idden="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row>
    <row r="479" spans="1:27" hidden="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hidden="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row>
    <row r="481" spans="1:27" hidden="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hidden="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row>
    <row r="483" spans="1:27" hidden="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idden="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row>
    <row r="485" spans="1:27" hidden="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row>
    <row r="486" spans="1:27" hidden="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row>
    <row r="487" spans="1:27" hidden="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row>
    <row r="488" spans="1:27" hidden="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row>
    <row r="489" spans="1:27" hidden="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row>
    <row r="490" spans="1:27" hidden="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row>
    <row r="491" spans="1:27" hidden="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row>
    <row r="492" spans="1:27" hidden="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hidden="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row>
    <row r="494" spans="1:27" hidden="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hidden="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row>
    <row r="496" spans="1:27" hidden="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hidden="1">
      <c r="A497" s="71" t="e">
        <f ca="1">Concat2(C500:OFFSET(C500,C498,0))</f>
        <v>#VALUE!</v>
      </c>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row>
    <row r="498" spans="1:27" hidden="1">
      <c r="A498" s="1"/>
      <c r="B498" s="1">
        <f>LEN(H1)-40</f>
        <v>240</v>
      </c>
      <c r="C498" s="1">
        <f>INT(B498/2)</f>
        <v>120</v>
      </c>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hidden="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row>
    <row r="500" spans="1:27" hidden="1">
      <c r="A500" s="1"/>
      <c r="B500" s="1">
        <v>35</v>
      </c>
      <c r="C500" s="1" t="str">
        <f t="shared" ref="C500:C563" si="25">CHAR(HEX2DEC(MID($H$1,B500,2)))</f>
        <v>_x0002_</v>
      </c>
      <c r="E500" s="1"/>
      <c r="F500" s="1"/>
      <c r="G500" s="1"/>
      <c r="H500" s="1"/>
      <c r="I500" s="1"/>
      <c r="J500" s="1"/>
      <c r="K500" s="1"/>
      <c r="L500" s="1"/>
      <c r="M500" s="1"/>
      <c r="N500" s="1"/>
      <c r="O500" s="1"/>
      <c r="P500" s="1"/>
      <c r="Q500" s="1"/>
      <c r="R500" s="1"/>
      <c r="S500" s="1"/>
      <c r="T500" s="1"/>
      <c r="U500" s="1"/>
      <c r="V500" s="1"/>
      <c r="W500" s="1"/>
      <c r="X500" s="1"/>
      <c r="Y500" s="1"/>
      <c r="Z500" s="1"/>
      <c r="AA500" s="1"/>
    </row>
    <row r="501" spans="1:27">
      <c r="A501" s="1"/>
      <c r="B501" s="1">
        <f>B500+2</f>
        <v>37</v>
      </c>
      <c r="C501" s="1" t="str">
        <f t="shared" si="25"/>
        <v>_x0002_</v>
      </c>
      <c r="D501" s="1"/>
      <c r="E501" s="1"/>
      <c r="F501" s="1"/>
      <c r="G501" s="1"/>
      <c r="H501" s="1"/>
      <c r="I501" s="1"/>
      <c r="J501" s="1"/>
      <c r="K501" s="1"/>
      <c r="L501" s="1"/>
      <c r="M501" s="1"/>
      <c r="N501" s="1"/>
      <c r="O501" s="1"/>
      <c r="P501" s="1"/>
      <c r="Q501" s="1"/>
      <c r="R501" s="1"/>
      <c r="S501" s="1"/>
      <c r="T501" s="1"/>
      <c r="U501" s="1"/>
      <c r="V501" s="1"/>
      <c r="W501" s="1"/>
      <c r="X501" s="1"/>
      <c r="Y501" s="1"/>
      <c r="Z501" s="1"/>
      <c r="AA501" s="1"/>
    </row>
    <row r="502" spans="1:27">
      <c r="A502" s="1"/>
      <c r="B502" s="1">
        <f t="shared" ref="B502:B565" si="26">B501+2</f>
        <v>39</v>
      </c>
      <c r="C502" s="1" t="str">
        <f t="shared" si="25"/>
        <v>ˆ</v>
      </c>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c r="A503" s="1"/>
      <c r="B503" s="1">
        <f t="shared" si="26"/>
        <v>41</v>
      </c>
      <c r="C503" s="1" t="str">
        <f t="shared" si="25"/>
        <v>_x0003_</v>
      </c>
      <c r="D503" s="1"/>
      <c r="E503" s="1"/>
      <c r="F503" s="1"/>
      <c r="G503" s="1"/>
      <c r="H503" s="1"/>
      <c r="I503" s="1"/>
      <c r="J503" s="1"/>
      <c r="K503" s="1"/>
      <c r="L503" s="1"/>
      <c r="M503" s="1"/>
      <c r="N503" s="1"/>
      <c r="O503" s="1"/>
      <c r="P503" s="1"/>
      <c r="Q503" s="1"/>
      <c r="R503" s="1"/>
      <c r="S503" s="1"/>
      <c r="T503" s="1"/>
      <c r="U503" s="1"/>
      <c r="V503" s="1"/>
      <c r="W503" s="1"/>
      <c r="X503" s="1"/>
      <c r="Y503" s="1"/>
      <c r="Z503" s="1"/>
      <c r="AA503" s="1"/>
    </row>
    <row r="504" spans="1:27">
      <c r="A504" s="1"/>
      <c r="B504" s="1">
        <f t="shared" si="26"/>
        <v>43</v>
      </c>
      <c r="C504" s="1" t="str">
        <f t="shared" si="25"/>
        <v>é</v>
      </c>
      <c r="D504" s="1"/>
      <c r="E504" s="1"/>
      <c r="F504" s="1"/>
      <c r="G504" s="1"/>
      <c r="H504" s="1"/>
      <c r="I504" s="1"/>
      <c r="J504" s="1"/>
      <c r="K504" s="1"/>
      <c r="L504" s="1"/>
      <c r="M504" s="1"/>
      <c r="N504" s="1"/>
      <c r="O504" s="1"/>
      <c r="P504" s="1"/>
      <c r="Q504" s="1"/>
      <c r="R504" s="1"/>
      <c r="S504" s="1"/>
      <c r="T504" s="1"/>
      <c r="U504" s="1"/>
      <c r="V504" s="1"/>
      <c r="W504" s="1"/>
      <c r="X504" s="1"/>
      <c r="Y504" s="1"/>
      <c r="Z504" s="1"/>
      <c r="AA504" s="1"/>
    </row>
    <row r="505" spans="1:27">
      <c r="A505" s="1"/>
      <c r="B505" s="1">
        <f t="shared" si="26"/>
        <v>45</v>
      </c>
      <c r="C505" s="1" t="str">
        <f t="shared" si="25"/>
        <v>ÿ</v>
      </c>
      <c r="D505" s="1"/>
      <c r="E505" s="1"/>
      <c r="F505" s="1"/>
      <c r="G505" s="1"/>
      <c r="H505" s="1"/>
      <c r="I505" s="1"/>
      <c r="J505" s="1"/>
      <c r="K505" s="1"/>
      <c r="L505" s="1"/>
      <c r="M505" s="1"/>
      <c r="N505" s="1"/>
      <c r="O505" s="1"/>
      <c r="P505" s="1"/>
      <c r="Q505" s="1"/>
      <c r="R505" s="1"/>
      <c r="S505" s="1"/>
      <c r="T505" s="1"/>
      <c r="U505" s="1"/>
      <c r="V505" s="1"/>
      <c r="W505" s="1"/>
      <c r="X505" s="1"/>
      <c r="Y505" s="1"/>
      <c r="Z505" s="1"/>
      <c r="AA505" s="1"/>
    </row>
    <row r="506" spans="1:27">
      <c r="A506" s="1"/>
      <c r="B506" s="1">
        <f t="shared" si="26"/>
        <v>47</v>
      </c>
      <c r="C506" s="1" t="e">
        <f t="shared" si="25"/>
        <v>#VALUE!</v>
      </c>
      <c r="D506" s="1"/>
      <c r="E506" s="1"/>
      <c r="F506" s="1"/>
      <c r="G506" s="1"/>
      <c r="H506" s="1"/>
      <c r="I506" s="1"/>
      <c r="J506" s="1"/>
      <c r="K506" s="1"/>
      <c r="L506" s="1"/>
      <c r="M506" s="1"/>
      <c r="N506" s="1"/>
      <c r="O506" s="1"/>
      <c r="P506" s="1"/>
      <c r="Q506" s="1"/>
      <c r="R506" s="1"/>
      <c r="S506" s="1"/>
      <c r="T506" s="1"/>
      <c r="U506" s="1"/>
      <c r="V506" s="1"/>
      <c r="W506" s="1"/>
      <c r="X506" s="1"/>
      <c r="Y506" s="1"/>
      <c r="Z506" s="1"/>
      <c r="AA506" s="1"/>
    </row>
    <row r="507" spans="1:27">
      <c r="A507" s="1"/>
      <c r="B507" s="1">
        <f t="shared" si="26"/>
        <v>49</v>
      </c>
      <c r="C507" s="1" t="str">
        <f t="shared" si="25"/>
        <v>_x0004_</v>
      </c>
      <c r="D507" s="1"/>
      <c r="E507" s="1"/>
      <c r="F507" s="1"/>
      <c r="G507" s="1"/>
      <c r="H507" s="1"/>
      <c r="I507" s="1"/>
      <c r="J507" s="1"/>
      <c r="K507" s="1"/>
      <c r="L507" s="1"/>
      <c r="M507" s="1"/>
      <c r="N507" s="1"/>
      <c r="O507" s="1"/>
      <c r="P507" s="1"/>
      <c r="Q507" s="1"/>
      <c r="R507" s="1"/>
      <c r="S507" s="1"/>
      <c r="T507" s="1"/>
      <c r="U507" s="1"/>
      <c r="V507" s="1"/>
      <c r="W507" s="1"/>
      <c r="X507" s="1"/>
      <c r="Y507" s="1"/>
      <c r="Z507" s="1"/>
      <c r="AA507" s="1"/>
    </row>
    <row r="508" spans="1:27">
      <c r="A508" s="1"/>
      <c r="B508" s="1">
        <f t="shared" si="26"/>
        <v>51</v>
      </c>
      <c r="C508" s="1" t="str">
        <f t="shared" si="25"/>
        <v>$</v>
      </c>
      <c r="D508" s="1"/>
      <c r="E508" s="1"/>
      <c r="F508" s="1"/>
      <c r="G508" s="1"/>
      <c r="H508" s="1"/>
      <c r="I508" s="1"/>
      <c r="J508" s="1"/>
      <c r="K508" s="1"/>
      <c r="L508" s="1"/>
      <c r="M508" s="1"/>
      <c r="N508" s="1"/>
      <c r="O508" s="1"/>
      <c r="P508" s="1"/>
      <c r="Q508" s="1"/>
      <c r="R508" s="1"/>
      <c r="S508" s="1"/>
      <c r="T508" s="1"/>
      <c r="U508" s="1"/>
      <c r="V508" s="1"/>
      <c r="W508" s="1"/>
      <c r="X508" s="1"/>
      <c r="Y508" s="1"/>
      <c r="Z508" s="1"/>
      <c r="AA508" s="1"/>
    </row>
    <row r="509" spans="1:27">
      <c r="A509" s="1"/>
      <c r="B509" s="1">
        <f t="shared" si="26"/>
        <v>53</v>
      </c>
      <c r="C509" s="1" t="str">
        <f t="shared" si="25"/>
        <v xml:space="preserve">
</v>
      </c>
      <c r="D509" s="1"/>
      <c r="E509" s="1"/>
      <c r="F509" s="1"/>
      <c r="G509" s="1"/>
      <c r="H509" s="1"/>
      <c r="I509" s="1"/>
      <c r="J509" s="1"/>
      <c r="K509" s="1"/>
      <c r="L509" s="1"/>
      <c r="M509" s="1"/>
      <c r="N509" s="1"/>
      <c r="O509" s="1"/>
      <c r="P509" s="1"/>
      <c r="Q509" s="1"/>
      <c r="R509" s="1"/>
      <c r="S509" s="1"/>
      <c r="T509" s="1"/>
      <c r="U509" s="1"/>
      <c r="V509" s="1"/>
      <c r="W509" s="1"/>
      <c r="X509" s="1"/>
      <c r="Y509" s="1"/>
      <c r="Z509" s="1"/>
      <c r="AA509" s="1"/>
    </row>
    <row r="510" spans="1:27">
      <c r="A510" s="1"/>
      <c r="B510" s="1">
        <f t="shared" si="26"/>
        <v>55</v>
      </c>
      <c r="C510" s="1" t="str">
        <f t="shared" si="25"/>
        <v>l</v>
      </c>
      <c r="D510" s="1"/>
      <c r="E510" s="1"/>
      <c r="F510" s="1"/>
      <c r="G510" s="1"/>
      <c r="H510" s="1"/>
      <c r="I510" s="1"/>
      <c r="J510" s="1"/>
      <c r="K510" s="1"/>
      <c r="L510" s="1"/>
      <c r="M510" s="1"/>
      <c r="N510" s="1"/>
      <c r="O510" s="1"/>
      <c r="P510" s="1"/>
      <c r="Q510" s="1"/>
      <c r="R510" s="1"/>
      <c r="S510" s="1"/>
      <c r="T510" s="1"/>
      <c r="U510" s="1"/>
      <c r="V510" s="1"/>
      <c r="W510" s="1"/>
      <c r="X510" s="1"/>
      <c r="Y510" s="1"/>
      <c r="Z510" s="1"/>
      <c r="AA510" s="1"/>
    </row>
    <row r="511" spans="1:27">
      <c r="A511" s="1"/>
      <c r="B511" s="1">
        <f t="shared" si="26"/>
        <v>57</v>
      </c>
      <c r="C511" s="1" t="str">
        <f t="shared" si="25"/>
        <v>(</v>
      </c>
      <c r="D511" s="1"/>
      <c r="E511" s="1"/>
      <c r="F511" s="1"/>
      <c r="G511" s="1"/>
      <c r="H511" s="1"/>
      <c r="I511" s="1"/>
      <c r="J511" s="1"/>
      <c r="K511" s="1"/>
      <c r="L511" s="1"/>
      <c r="M511" s="1"/>
      <c r="N511" s="1"/>
      <c r="O511" s="1"/>
      <c r="P511" s="1"/>
      <c r="Q511" s="1"/>
      <c r="R511" s="1"/>
      <c r="S511" s="1"/>
      <c r="T511" s="1"/>
      <c r="U511" s="1"/>
      <c r="V511" s="1"/>
      <c r="W511" s="1"/>
      <c r="X511" s="1"/>
      <c r="Y511" s="1"/>
      <c r="Z511" s="1"/>
      <c r="AA511" s="1"/>
    </row>
    <row r="512" spans="1:27">
      <c r="A512" s="1"/>
      <c r="B512" s="1">
        <f t="shared" si="26"/>
        <v>59</v>
      </c>
      <c r="C512" s="1" t="e">
        <f t="shared" si="25"/>
        <v>#VALUE!</v>
      </c>
      <c r="D512" s="1"/>
      <c r="E512" s="1"/>
      <c r="F512" s="1"/>
      <c r="G512" s="1"/>
      <c r="H512" s="1"/>
      <c r="I512" s="1"/>
      <c r="J512" s="1"/>
      <c r="K512" s="1"/>
      <c r="L512" s="1"/>
      <c r="M512" s="1"/>
      <c r="N512" s="1"/>
      <c r="O512" s="1"/>
      <c r="P512" s="1"/>
      <c r="Q512" s="1"/>
      <c r="R512" s="1"/>
      <c r="S512" s="1"/>
      <c r="T512" s="1"/>
      <c r="U512" s="1"/>
      <c r="V512" s="1"/>
      <c r="W512" s="1"/>
      <c r="X512" s="1"/>
      <c r="Y512" s="1"/>
      <c r="Z512" s="1"/>
      <c r="AA512" s="1"/>
    </row>
    <row r="513" spans="1:27">
      <c r="A513" s="1"/>
      <c r="B513" s="1">
        <f t="shared" si="26"/>
        <v>61</v>
      </c>
      <c r="C513" s="1" t="str">
        <f t="shared" si="25"/>
        <v xml:space="preserve">
</v>
      </c>
      <c r="D513" s="1"/>
      <c r="E513" s="1"/>
      <c r="F513" s="1"/>
      <c r="G513" s="1"/>
      <c r="H513" s="1"/>
      <c r="I513" s="1"/>
      <c r="J513" s="1"/>
      <c r="K513" s="1"/>
      <c r="L513" s="1"/>
      <c r="M513" s="1"/>
      <c r="N513" s="1"/>
      <c r="O513" s="1"/>
      <c r="P513" s="1"/>
      <c r="Q513" s="1"/>
      <c r="R513" s="1"/>
      <c r="S513" s="1"/>
      <c r="T513" s="1"/>
      <c r="U513" s="1"/>
      <c r="V513" s="1"/>
      <c r="W513" s="1"/>
      <c r="X513" s="1"/>
      <c r="Y513" s="1"/>
      <c r="Z513" s="1"/>
      <c r="AA513" s="1"/>
    </row>
    <row r="514" spans="1:27">
      <c r="A514" s="1"/>
      <c r="B514" s="1">
        <f t="shared" si="26"/>
        <v>63</v>
      </c>
      <c r="C514" s="1" t="str">
        <f t="shared" si="25"/>
        <v>l</v>
      </c>
      <c r="D514" s="1"/>
      <c r="E514" s="1"/>
      <c r="F514" s="1"/>
      <c r="G514" s="1"/>
      <c r="H514" s="1"/>
      <c r="I514" s="1"/>
      <c r="J514" s="1"/>
      <c r="K514" s="1"/>
      <c r="L514" s="1"/>
      <c r="M514" s="1"/>
      <c r="N514" s="1"/>
      <c r="O514" s="1"/>
      <c r="P514" s="1"/>
      <c r="Q514" s="1"/>
      <c r="R514" s="1"/>
      <c r="S514" s="1"/>
      <c r="T514" s="1"/>
      <c r="U514" s="1"/>
      <c r="V514" s="1"/>
      <c r="W514" s="1"/>
      <c r="X514" s="1"/>
      <c r="Y514" s="1"/>
      <c r="Z514" s="1"/>
      <c r="AA514" s="1"/>
    </row>
    <row r="515" spans="1:27">
      <c r="A515" s="1"/>
      <c r="B515" s="1">
        <f t="shared" si="26"/>
        <v>65</v>
      </c>
      <c r="C515" s="1" t="str">
        <f t="shared" si="25"/>
        <v>(</v>
      </c>
      <c r="D515" s="1"/>
      <c r="E515" s="1"/>
      <c r="F515" s="1"/>
      <c r="G515" s="1"/>
      <c r="H515" s="1"/>
      <c r="I515" s="1"/>
      <c r="J515" s="1"/>
      <c r="K515" s="1"/>
      <c r="L515" s="1"/>
      <c r="M515" s="1"/>
      <c r="N515" s="1"/>
      <c r="O515" s="1"/>
      <c r="P515" s="1"/>
      <c r="Q515" s="1"/>
      <c r="R515" s="1"/>
      <c r="S515" s="1"/>
      <c r="T515" s="1"/>
      <c r="U515" s="1"/>
      <c r="V515" s="1"/>
      <c r="W515" s="1"/>
      <c r="X515" s="1"/>
      <c r="Y515" s="1"/>
      <c r="Z515" s="1"/>
      <c r="AA515" s="1"/>
    </row>
    <row r="516" spans="1:27">
      <c r="A516" s="1"/>
      <c r="B516" s="1">
        <f t="shared" si="26"/>
        <v>67</v>
      </c>
      <c r="C516" s="1" t="e">
        <f t="shared" si="25"/>
        <v>#VALUE!</v>
      </c>
      <c r="D516" s="1"/>
      <c r="E516" s="1"/>
      <c r="F516" s="1"/>
      <c r="G516" s="1"/>
      <c r="H516" s="1"/>
      <c r="I516" s="1"/>
      <c r="J516" s="1"/>
      <c r="K516" s="1"/>
      <c r="L516" s="1"/>
      <c r="M516" s="1"/>
      <c r="N516" s="1"/>
      <c r="O516" s="1"/>
      <c r="P516" s="1"/>
      <c r="Q516" s="1"/>
      <c r="R516" s="1"/>
      <c r="S516" s="1"/>
      <c r="T516" s="1"/>
      <c r="U516" s="1"/>
      <c r="V516" s="1"/>
      <c r="W516" s="1"/>
      <c r="X516" s="1"/>
      <c r="Y516" s="1"/>
      <c r="Z516" s="1"/>
      <c r="AA516" s="1"/>
    </row>
    <row r="517" spans="1:27">
      <c r="A517" s="1"/>
      <c r="B517" s="1">
        <f t="shared" si="26"/>
        <v>69</v>
      </c>
      <c r="C517" s="1" t="str">
        <f t="shared" si="25"/>
        <v xml:space="preserve">
</v>
      </c>
      <c r="D517" s="1"/>
      <c r="E517" s="1"/>
      <c r="F517" s="1"/>
      <c r="G517" s="1"/>
      <c r="H517" s="1"/>
      <c r="I517" s="1"/>
      <c r="J517" s="1"/>
      <c r="K517" s="1"/>
      <c r="L517" s="1"/>
      <c r="M517" s="1"/>
      <c r="N517" s="1"/>
      <c r="O517" s="1"/>
      <c r="P517" s="1"/>
      <c r="Q517" s="1"/>
      <c r="R517" s="1"/>
      <c r="S517" s="1"/>
      <c r="T517" s="1"/>
      <c r="U517" s="1"/>
      <c r="V517" s="1"/>
      <c r="W517" s="1"/>
      <c r="X517" s="1"/>
      <c r="Y517" s="1"/>
      <c r="Z517" s="1"/>
      <c r="AA517" s="1"/>
    </row>
    <row r="518" spans="1:27">
      <c r="A518" s="1"/>
      <c r="B518" s="1">
        <f t="shared" si="26"/>
        <v>71</v>
      </c>
      <c r="C518" s="1" t="str">
        <f t="shared" si="25"/>
        <v>l</v>
      </c>
      <c r="D518" s="1"/>
      <c r="E518" s="1"/>
      <c r="F518" s="1"/>
      <c r="G518" s="1"/>
      <c r="H518" s="1"/>
      <c r="I518" s="1"/>
      <c r="J518" s="1"/>
      <c r="K518" s="1"/>
      <c r="L518" s="1"/>
      <c r="M518" s="1"/>
      <c r="N518" s="1"/>
      <c r="O518" s="1"/>
      <c r="P518" s="1"/>
      <c r="Q518" s="1"/>
      <c r="R518" s="1"/>
      <c r="S518" s="1"/>
      <c r="T518" s="1"/>
      <c r="U518" s="1"/>
      <c r="V518" s="1"/>
      <c r="W518" s="1"/>
      <c r="X518" s="1"/>
      <c r="Y518" s="1"/>
      <c r="Z518" s="1"/>
      <c r="AA518" s="1"/>
    </row>
    <row r="519" spans="1:27">
      <c r="A519" s="1"/>
      <c r="B519" s="1">
        <f t="shared" si="26"/>
        <v>73</v>
      </c>
      <c r="C519" s="1" t="str">
        <f t="shared" si="25"/>
        <v>(</v>
      </c>
      <c r="D519" s="1"/>
      <c r="E519" s="1"/>
      <c r="F519" s="1"/>
      <c r="G519" s="1"/>
      <c r="H519" s="1"/>
      <c r="I519" s="1"/>
      <c r="J519" s="1"/>
      <c r="K519" s="1"/>
      <c r="L519" s="1"/>
      <c r="M519" s="1"/>
      <c r="N519" s="1"/>
      <c r="O519" s="1"/>
      <c r="P519" s="1"/>
      <c r="Q519" s="1"/>
      <c r="R519" s="1"/>
      <c r="S519" s="1"/>
      <c r="T519" s="1"/>
      <c r="U519" s="1"/>
      <c r="V519" s="1"/>
      <c r="W519" s="1"/>
      <c r="X519" s="1"/>
      <c r="Y519" s="1"/>
      <c r="Z519" s="1"/>
      <c r="AA519" s="1"/>
    </row>
    <row r="520" spans="1:27">
      <c r="A520" s="1"/>
      <c r="B520" s="1">
        <f t="shared" si="26"/>
        <v>75</v>
      </c>
      <c r="C520" s="1" t="e">
        <f t="shared" si="25"/>
        <v>#VALUE!</v>
      </c>
      <c r="D520" s="1"/>
      <c r="E520" s="1"/>
      <c r="F520" s="1"/>
      <c r="G520" s="1"/>
      <c r="H520" s="1"/>
      <c r="I520" s="1"/>
      <c r="J520" s="1"/>
      <c r="K520" s="1"/>
      <c r="L520" s="1"/>
      <c r="M520" s="1"/>
      <c r="N520" s="1"/>
      <c r="O520" s="1"/>
      <c r="P520" s="1"/>
      <c r="Q520" s="1"/>
      <c r="R520" s="1"/>
      <c r="S520" s="1"/>
      <c r="T520" s="1"/>
      <c r="U520" s="1"/>
      <c r="V520" s="1"/>
      <c r="W520" s="1"/>
      <c r="X520" s="1"/>
      <c r="Y520" s="1"/>
      <c r="Z520" s="1"/>
      <c r="AA520" s="1"/>
    </row>
    <row r="521" spans="1:27">
      <c r="A521" s="1"/>
      <c r="B521" s="1">
        <f t="shared" si="26"/>
        <v>77</v>
      </c>
      <c r="C521" s="1" t="str">
        <f t="shared" si="25"/>
        <v xml:space="preserve">
</v>
      </c>
      <c r="D521" s="1"/>
      <c r="E521" s="1"/>
      <c r="F521" s="1"/>
      <c r="G521" s="1"/>
      <c r="H521" s="1"/>
      <c r="I521" s="1"/>
      <c r="J521" s="1"/>
      <c r="K521" s="1"/>
      <c r="L521" s="1"/>
      <c r="M521" s="1"/>
      <c r="N521" s="1"/>
      <c r="O521" s="1"/>
      <c r="P521" s="1"/>
      <c r="Q521" s="1"/>
      <c r="R521" s="1"/>
      <c r="S521" s="1"/>
      <c r="T521" s="1"/>
      <c r="U521" s="1"/>
      <c r="V521" s="1"/>
      <c r="W521" s="1"/>
      <c r="X521" s="1"/>
      <c r="Y521" s="1"/>
      <c r="Z521" s="1"/>
      <c r="AA521" s="1"/>
    </row>
    <row r="522" spans="1:27">
      <c r="A522" s="1"/>
      <c r="B522" s="1">
        <f t="shared" si="26"/>
        <v>79</v>
      </c>
      <c r="C522" s="1" t="str">
        <f t="shared" si="25"/>
        <v>l</v>
      </c>
      <c r="D522" s="1"/>
      <c r="E522" s="1"/>
      <c r="F522" s="1"/>
      <c r="G522" s="1"/>
      <c r="H522" s="1"/>
      <c r="I522" s="1"/>
      <c r="J522" s="1"/>
      <c r="K522" s="1"/>
      <c r="L522" s="1"/>
      <c r="M522" s="1"/>
      <c r="N522" s="1"/>
      <c r="O522" s="1"/>
      <c r="P522" s="1"/>
      <c r="Q522" s="1"/>
      <c r="R522" s="1"/>
      <c r="S522" s="1"/>
      <c r="T522" s="1"/>
      <c r="U522" s="1"/>
      <c r="V522" s="1"/>
      <c r="W522" s="1"/>
      <c r="X522" s="1"/>
      <c r="Y522" s="1"/>
      <c r="Z522" s="1"/>
      <c r="AA522" s="1"/>
    </row>
    <row r="523" spans="1:27">
      <c r="A523" s="1"/>
      <c r="B523" s="1">
        <f t="shared" si="26"/>
        <v>81</v>
      </c>
      <c r="C523" s="1" t="str">
        <f t="shared" si="25"/>
        <v>(</v>
      </c>
      <c r="D523" s="1"/>
      <c r="E523" s="1"/>
      <c r="F523" s="1"/>
      <c r="G523" s="1"/>
      <c r="H523" s="1"/>
      <c r="I523" s="1"/>
      <c r="J523" s="1"/>
      <c r="K523" s="1"/>
      <c r="L523" s="1"/>
      <c r="M523" s="1"/>
      <c r="N523" s="1"/>
      <c r="O523" s="1"/>
      <c r="P523" s="1"/>
      <c r="Q523" s="1"/>
      <c r="R523" s="1"/>
      <c r="S523" s="1"/>
      <c r="T523" s="1"/>
      <c r="U523" s="1"/>
      <c r="V523" s="1"/>
      <c r="W523" s="1"/>
      <c r="X523" s="1"/>
      <c r="Y523" s="1"/>
      <c r="Z523" s="1"/>
      <c r="AA523" s="1"/>
    </row>
    <row r="524" spans="1:27">
      <c r="A524" s="1"/>
      <c r="B524" s="1">
        <f t="shared" si="26"/>
        <v>83</v>
      </c>
      <c r="C524" s="1" t="e">
        <f t="shared" si="25"/>
        <v>#VALUE!</v>
      </c>
      <c r="D524" s="1"/>
      <c r="E524" s="1"/>
      <c r="F524" s="1"/>
      <c r="G524" s="1"/>
      <c r="H524" s="1"/>
      <c r="I524" s="1"/>
      <c r="J524" s="1"/>
      <c r="K524" s="1"/>
      <c r="L524" s="1"/>
      <c r="M524" s="1"/>
      <c r="N524" s="1"/>
      <c r="O524" s="1"/>
      <c r="P524" s="1"/>
      <c r="Q524" s="1"/>
      <c r="R524" s="1"/>
      <c r="S524" s="1"/>
      <c r="T524" s="1"/>
      <c r="U524" s="1"/>
      <c r="V524" s="1"/>
      <c r="W524" s="1"/>
      <c r="X524" s="1"/>
      <c r="Y524" s="1"/>
      <c r="Z524" s="1"/>
      <c r="AA524" s="1"/>
    </row>
    <row r="525" spans="1:27">
      <c r="A525" s="1"/>
      <c r="B525" s="1">
        <f t="shared" si="26"/>
        <v>85</v>
      </c>
      <c r="C525" s="1" t="str">
        <f t="shared" si="25"/>
        <v xml:space="preserve">
</v>
      </c>
      <c r="D525" s="1"/>
      <c r="E525" s="1"/>
      <c r="F525" s="1"/>
      <c r="G525" s="1"/>
      <c r="H525" s="1"/>
      <c r="I525" s="1"/>
      <c r="J525" s="1"/>
      <c r="K525" s="1"/>
      <c r="L525" s="1"/>
      <c r="M525" s="1"/>
      <c r="N525" s="1"/>
      <c r="O525" s="1"/>
      <c r="P525" s="1"/>
      <c r="Q525" s="1"/>
      <c r="R525" s="1"/>
      <c r="S525" s="1"/>
      <c r="T525" s="1"/>
      <c r="U525" s="1"/>
      <c r="V525" s="1"/>
      <c r="W525" s="1"/>
      <c r="X525" s="1"/>
      <c r="Y525" s="1"/>
      <c r="Z525" s="1"/>
      <c r="AA525" s="1"/>
    </row>
    <row r="526" spans="1:27">
      <c r="A526" s="1"/>
      <c r="B526" s="1">
        <f t="shared" si="26"/>
        <v>87</v>
      </c>
      <c r="C526" s="1" t="str">
        <f t="shared" si="25"/>
        <v>l</v>
      </c>
      <c r="D526" s="1"/>
      <c r="E526" s="1"/>
      <c r="F526" s="1"/>
      <c r="G526" s="1"/>
      <c r="H526" s="1"/>
      <c r="I526" s="1"/>
      <c r="J526" s="1"/>
      <c r="K526" s="1"/>
      <c r="L526" s="1"/>
      <c r="M526" s="1"/>
      <c r="N526" s="1"/>
      <c r="O526" s="1"/>
      <c r="P526" s="1"/>
      <c r="Q526" s="1"/>
      <c r="R526" s="1"/>
      <c r="S526" s="1"/>
      <c r="T526" s="1"/>
      <c r="U526" s="1"/>
      <c r="V526" s="1"/>
      <c r="W526" s="1"/>
      <c r="X526" s="1"/>
      <c r="Y526" s="1"/>
      <c r="Z526" s="1"/>
      <c r="AA526" s="1"/>
    </row>
    <row r="527" spans="1:27">
      <c r="A527" s="1"/>
      <c r="B527" s="1">
        <f t="shared" si="26"/>
        <v>89</v>
      </c>
      <c r="C527" s="1" t="str">
        <f t="shared" si="25"/>
        <v>(</v>
      </c>
      <c r="D527" s="1"/>
      <c r="E527" s="1"/>
      <c r="F527" s="1"/>
      <c r="G527" s="1"/>
      <c r="H527" s="1"/>
      <c r="I527" s="1"/>
      <c r="J527" s="1"/>
      <c r="K527" s="1"/>
      <c r="L527" s="1"/>
      <c r="M527" s="1"/>
      <c r="N527" s="1"/>
      <c r="O527" s="1"/>
      <c r="P527" s="1"/>
      <c r="Q527" s="1"/>
      <c r="R527" s="1"/>
      <c r="S527" s="1"/>
      <c r="T527" s="1"/>
      <c r="U527" s="1"/>
      <c r="V527" s="1"/>
      <c r="W527" s="1"/>
      <c r="X527" s="1"/>
      <c r="Y527" s="1"/>
      <c r="Z527" s="1"/>
      <c r="AA527" s="1"/>
    </row>
    <row r="528" spans="1:27">
      <c r="A528" s="1"/>
      <c r="B528" s="1">
        <f t="shared" si="26"/>
        <v>91</v>
      </c>
      <c r="C528" s="1" t="e">
        <f t="shared" si="25"/>
        <v>#VALUE!</v>
      </c>
      <c r="D528" s="1"/>
      <c r="E528" s="1"/>
      <c r="F528" s="1"/>
      <c r="G528" s="1"/>
      <c r="H528" s="1"/>
      <c r="I528" s="1"/>
      <c r="J528" s="1"/>
      <c r="K528" s="1"/>
      <c r="L528" s="1"/>
      <c r="M528" s="1"/>
      <c r="N528" s="1"/>
      <c r="O528" s="1"/>
      <c r="P528" s="1"/>
      <c r="Q528" s="1"/>
      <c r="R528" s="1"/>
      <c r="S528" s="1"/>
      <c r="T528" s="1"/>
      <c r="U528" s="1"/>
      <c r="V528" s="1"/>
      <c r="W528" s="1"/>
      <c r="X528" s="1"/>
      <c r="Y528" s="1"/>
      <c r="Z528" s="1"/>
      <c r="AA528" s="1"/>
    </row>
    <row r="529" spans="1:27">
      <c r="A529" s="1"/>
      <c r="B529" s="1">
        <f t="shared" si="26"/>
        <v>93</v>
      </c>
      <c r="C529" s="1" t="str">
        <f t="shared" si="25"/>
        <v xml:space="preserve">
</v>
      </c>
      <c r="D529" s="1"/>
      <c r="E529" s="1"/>
      <c r="F529" s="1"/>
      <c r="G529" s="1"/>
      <c r="H529" s="1"/>
      <c r="I529" s="1"/>
      <c r="J529" s="1"/>
      <c r="K529" s="1"/>
      <c r="L529" s="1"/>
      <c r="M529" s="1"/>
      <c r="N529" s="1"/>
      <c r="O529" s="1"/>
      <c r="P529" s="1"/>
      <c r="Q529" s="1"/>
      <c r="R529" s="1"/>
      <c r="S529" s="1"/>
      <c r="T529" s="1"/>
      <c r="U529" s="1"/>
      <c r="V529" s="1"/>
      <c r="W529" s="1"/>
      <c r="X529" s="1"/>
      <c r="Y529" s="1"/>
      <c r="Z529" s="1"/>
      <c r="AA529" s="1"/>
    </row>
    <row r="530" spans="1:27">
      <c r="A530" s="1"/>
      <c r="B530" s="1">
        <f t="shared" si="26"/>
        <v>95</v>
      </c>
      <c r="C530" s="1" t="str">
        <f t="shared" si="25"/>
        <v>l</v>
      </c>
      <c r="D530" s="1"/>
      <c r="E530" s="1"/>
      <c r="F530" s="1"/>
      <c r="G530" s="1"/>
      <c r="H530" s="1"/>
      <c r="I530" s="1"/>
      <c r="J530" s="1"/>
      <c r="K530" s="1"/>
      <c r="L530" s="1"/>
      <c r="M530" s="1"/>
      <c r="N530" s="1"/>
      <c r="O530" s="1"/>
      <c r="P530" s="1"/>
      <c r="Q530" s="1"/>
      <c r="R530" s="1"/>
      <c r="S530" s="1"/>
      <c r="T530" s="1"/>
      <c r="U530" s="1"/>
      <c r="V530" s="1"/>
      <c r="W530" s="1"/>
      <c r="X530" s="1"/>
      <c r="Y530" s="1"/>
      <c r="Z530" s="1"/>
      <c r="AA530" s="1"/>
    </row>
    <row r="531" spans="1:27">
      <c r="A531" s="1"/>
      <c r="B531" s="1">
        <f t="shared" si="26"/>
        <v>97</v>
      </c>
      <c r="C531" s="1" t="str">
        <f t="shared" si="25"/>
        <v>(</v>
      </c>
      <c r="D531" s="1"/>
      <c r="E531" s="1"/>
      <c r="F531" s="1"/>
      <c r="G531" s="1"/>
      <c r="H531" s="1"/>
      <c r="I531" s="1"/>
      <c r="J531" s="1"/>
      <c r="K531" s="1"/>
      <c r="L531" s="1"/>
      <c r="M531" s="1"/>
      <c r="N531" s="1"/>
      <c r="O531" s="1"/>
      <c r="P531" s="1"/>
      <c r="Q531" s="1"/>
      <c r="R531" s="1"/>
      <c r="S531" s="1"/>
      <c r="T531" s="1"/>
      <c r="U531" s="1"/>
      <c r="V531" s="1"/>
      <c r="W531" s="1"/>
      <c r="X531" s="1"/>
      <c r="Y531" s="1"/>
      <c r="Z531" s="1"/>
      <c r="AA531" s="1"/>
    </row>
    <row r="532" spans="1:27">
      <c r="A532" s="1"/>
      <c r="B532" s="1">
        <f t="shared" si="26"/>
        <v>99</v>
      </c>
      <c r="C532" s="1" t="e">
        <f t="shared" si="25"/>
        <v>#VALUE!</v>
      </c>
      <c r="D532" s="1"/>
      <c r="E532" s="1"/>
      <c r="F532" s="1"/>
      <c r="G532" s="1"/>
      <c r="H532" s="1"/>
      <c r="I532" s="1"/>
      <c r="J532" s="1"/>
      <c r="K532" s="1"/>
      <c r="L532" s="1"/>
      <c r="M532" s="1"/>
      <c r="N532" s="1"/>
      <c r="O532" s="1"/>
      <c r="P532" s="1"/>
      <c r="Q532" s="1"/>
      <c r="R532" s="1"/>
      <c r="S532" s="1"/>
      <c r="T532" s="1"/>
      <c r="U532" s="1"/>
      <c r="V532" s="1"/>
      <c r="W532" s="1"/>
      <c r="X532" s="1"/>
      <c r="Y532" s="1"/>
      <c r="Z532" s="1"/>
      <c r="AA532" s="1"/>
    </row>
    <row r="533" spans="1:27">
      <c r="A533" s="1"/>
      <c r="B533" s="1">
        <f t="shared" si="26"/>
        <v>101</v>
      </c>
      <c r="C533" s="1" t="str">
        <f t="shared" si="25"/>
        <v xml:space="preserve">
</v>
      </c>
      <c r="D533" s="1"/>
      <c r="E533" s="1"/>
      <c r="F533" s="1"/>
      <c r="G533" s="1"/>
      <c r="H533" s="1"/>
      <c r="I533" s="1"/>
      <c r="J533" s="1"/>
      <c r="K533" s="1"/>
      <c r="L533" s="1"/>
      <c r="M533" s="1"/>
      <c r="N533" s="1"/>
      <c r="O533" s="1"/>
      <c r="P533" s="1"/>
      <c r="Q533" s="1"/>
      <c r="R533" s="1"/>
      <c r="S533" s="1"/>
      <c r="T533" s="1"/>
      <c r="U533" s="1"/>
      <c r="V533" s="1"/>
      <c r="W533" s="1"/>
      <c r="X533" s="1"/>
      <c r="Y533" s="1"/>
      <c r="Z533" s="1"/>
      <c r="AA533" s="1"/>
    </row>
    <row r="534" spans="1:27">
      <c r="A534" s="1"/>
      <c r="B534" s="1">
        <f t="shared" si="26"/>
        <v>103</v>
      </c>
      <c r="C534" s="1" t="str">
        <f t="shared" si="25"/>
        <v>l</v>
      </c>
      <c r="D534" s="1"/>
      <c r="E534" s="1"/>
      <c r="F534" s="1"/>
      <c r="G534" s="1"/>
      <c r="H534" s="1"/>
      <c r="I534" s="1"/>
      <c r="J534" s="1"/>
      <c r="K534" s="1"/>
      <c r="L534" s="1"/>
      <c r="M534" s="1"/>
      <c r="N534" s="1"/>
      <c r="O534" s="1"/>
      <c r="P534" s="1"/>
      <c r="Q534" s="1"/>
      <c r="R534" s="1"/>
      <c r="S534" s="1"/>
      <c r="T534" s="1"/>
      <c r="U534" s="1"/>
      <c r="V534" s="1"/>
      <c r="W534" s="1"/>
      <c r="X534" s="1"/>
      <c r="Y534" s="1"/>
      <c r="Z534" s="1"/>
      <c r="AA534" s="1"/>
    </row>
    <row r="535" spans="1:27">
      <c r="A535" s="1"/>
      <c r="B535" s="1">
        <f t="shared" si="26"/>
        <v>105</v>
      </c>
      <c r="C535" s="1" t="str">
        <f t="shared" si="25"/>
        <v>(</v>
      </c>
      <c r="D535" s="1"/>
      <c r="E535" s="1"/>
      <c r="F535" s="1"/>
      <c r="G535" s="1"/>
      <c r="H535" s="1"/>
      <c r="I535" s="1"/>
      <c r="J535" s="1"/>
      <c r="K535" s="1"/>
      <c r="L535" s="1"/>
      <c r="M535" s="1"/>
      <c r="N535" s="1"/>
      <c r="O535" s="1"/>
      <c r="P535" s="1"/>
      <c r="Q535" s="1"/>
      <c r="R535" s="1"/>
      <c r="S535" s="1"/>
      <c r="T535" s="1"/>
      <c r="U535" s="1"/>
      <c r="V535" s="1"/>
      <c r="W535" s="1"/>
      <c r="X535" s="1"/>
      <c r="Y535" s="1"/>
      <c r="Z535" s="1"/>
      <c r="AA535" s="1"/>
    </row>
    <row r="536" spans="1:27">
      <c r="A536" s="1"/>
      <c r="B536" s="1">
        <f t="shared" si="26"/>
        <v>107</v>
      </c>
      <c r="C536" s="1" t="e">
        <f t="shared" si="25"/>
        <v>#VALUE!</v>
      </c>
      <c r="D536" s="1"/>
      <c r="E536" s="1"/>
      <c r="F536" s="1"/>
      <c r="G536" s="1"/>
      <c r="H536" s="1"/>
      <c r="I536" s="1"/>
      <c r="J536" s="1"/>
      <c r="K536" s="1"/>
      <c r="L536" s="1"/>
      <c r="M536" s="1"/>
      <c r="N536" s="1"/>
      <c r="O536" s="1"/>
      <c r="P536" s="1"/>
      <c r="Q536" s="1"/>
      <c r="R536" s="1"/>
      <c r="S536" s="1"/>
      <c r="T536" s="1"/>
      <c r="U536" s="1"/>
      <c r="V536" s="1"/>
      <c r="W536" s="1"/>
      <c r="X536" s="1"/>
      <c r="Y536" s="1"/>
      <c r="Z536" s="1"/>
      <c r="AA536" s="1"/>
    </row>
    <row r="537" spans="1:27">
      <c r="A537" s="1"/>
      <c r="B537" s="1">
        <f t="shared" si="26"/>
        <v>109</v>
      </c>
      <c r="C537" s="1" t="str">
        <f t="shared" si="25"/>
        <v xml:space="preserve">
</v>
      </c>
      <c r="D537" s="1"/>
      <c r="E537" s="1"/>
      <c r="F537" s="1"/>
      <c r="G537" s="1"/>
      <c r="H537" s="1"/>
      <c r="I537" s="1"/>
      <c r="J537" s="1"/>
      <c r="K537" s="1"/>
      <c r="L537" s="1"/>
      <c r="M537" s="1"/>
      <c r="N537" s="1"/>
      <c r="O537" s="1"/>
      <c r="P537" s="1"/>
      <c r="Q537" s="1"/>
      <c r="R537" s="1"/>
      <c r="S537" s="1"/>
      <c r="T537" s="1"/>
      <c r="U537" s="1"/>
      <c r="V537" s="1"/>
      <c r="W537" s="1"/>
      <c r="X537" s="1"/>
      <c r="Y537" s="1"/>
      <c r="Z537" s="1"/>
      <c r="AA537" s="1"/>
    </row>
    <row r="538" spans="1:27">
      <c r="A538" s="1"/>
      <c r="B538" s="1">
        <f t="shared" si="26"/>
        <v>111</v>
      </c>
      <c r="C538" s="1" t="str">
        <f t="shared" si="25"/>
        <v>l</v>
      </c>
      <c r="D538" s="1"/>
      <c r="E538" s="1"/>
      <c r="F538" s="1"/>
      <c r="G538" s="1"/>
      <c r="H538" s="1"/>
      <c r="I538" s="1"/>
      <c r="J538" s="1"/>
      <c r="K538" s="1"/>
      <c r="L538" s="1"/>
      <c r="M538" s="1"/>
      <c r="N538" s="1"/>
      <c r="O538" s="1"/>
      <c r="P538" s="1"/>
      <c r="Q538" s="1"/>
      <c r="R538" s="1"/>
      <c r="S538" s="1"/>
      <c r="T538" s="1"/>
      <c r="U538" s="1"/>
      <c r="V538" s="1"/>
      <c r="W538" s="1"/>
      <c r="X538" s="1"/>
      <c r="Y538" s="1"/>
      <c r="Z538" s="1"/>
      <c r="AA538" s="1"/>
    </row>
    <row r="539" spans="1:27">
      <c r="A539" s="1"/>
      <c r="B539" s="1">
        <f t="shared" si="26"/>
        <v>113</v>
      </c>
      <c r="C539" s="1" t="str">
        <f t="shared" si="25"/>
        <v>(</v>
      </c>
      <c r="D539" s="1"/>
      <c r="E539" s="1"/>
      <c r="F539" s="1"/>
      <c r="G539" s="1"/>
      <c r="H539" s="1"/>
      <c r="I539" s="1"/>
      <c r="J539" s="1"/>
      <c r="K539" s="1"/>
      <c r="L539" s="1"/>
      <c r="M539" s="1"/>
      <c r="N539" s="1"/>
      <c r="O539" s="1"/>
      <c r="P539" s="1"/>
      <c r="Q539" s="1"/>
      <c r="R539" s="1"/>
      <c r="S539" s="1"/>
      <c r="T539" s="1"/>
      <c r="U539" s="1"/>
      <c r="V539" s="1"/>
      <c r="W539" s="1"/>
      <c r="X539" s="1"/>
      <c r="Y539" s="1"/>
      <c r="Z539" s="1"/>
      <c r="AA539" s="1"/>
    </row>
    <row r="540" spans="1:27">
      <c r="A540" s="1"/>
      <c r="B540" s="1">
        <f t="shared" si="26"/>
        <v>115</v>
      </c>
      <c r="C540" s="1" t="e">
        <f t="shared" si="25"/>
        <v>#VALUE!</v>
      </c>
      <c r="D540" s="1"/>
      <c r="E540" s="1"/>
      <c r="F540" s="1"/>
      <c r="G540" s="1"/>
      <c r="H540" s="1"/>
      <c r="I540" s="1"/>
      <c r="J540" s="1"/>
      <c r="K540" s="1"/>
      <c r="L540" s="1"/>
      <c r="M540" s="1"/>
      <c r="N540" s="1"/>
      <c r="O540" s="1"/>
      <c r="P540" s="1"/>
      <c r="Q540" s="1"/>
      <c r="R540" s="1"/>
      <c r="S540" s="1"/>
      <c r="T540" s="1"/>
      <c r="U540" s="1"/>
      <c r="V540" s="1"/>
      <c r="W540" s="1"/>
      <c r="X540" s="1"/>
      <c r="Y540" s="1"/>
      <c r="Z540" s="1"/>
      <c r="AA540" s="1"/>
    </row>
    <row r="541" spans="1:27">
      <c r="A541" s="1"/>
      <c r="B541" s="1">
        <f t="shared" si="26"/>
        <v>117</v>
      </c>
      <c r="C541" s="1" t="str">
        <f t="shared" si="25"/>
        <v xml:space="preserve">
</v>
      </c>
      <c r="D541" s="1"/>
      <c r="E541" s="1"/>
      <c r="F541" s="1"/>
      <c r="G541" s="1"/>
      <c r="H541" s="1"/>
      <c r="I541" s="1"/>
      <c r="J541" s="1"/>
      <c r="K541" s="1"/>
      <c r="L541" s="1"/>
      <c r="M541" s="1"/>
      <c r="N541" s="1"/>
      <c r="O541" s="1"/>
      <c r="P541" s="1"/>
      <c r="Q541" s="1"/>
      <c r="R541" s="1"/>
      <c r="S541" s="1"/>
      <c r="T541" s="1"/>
      <c r="U541" s="1"/>
      <c r="V541" s="1"/>
      <c r="W541" s="1"/>
      <c r="X541" s="1"/>
      <c r="Y541" s="1"/>
      <c r="Z541" s="1"/>
      <c r="AA541" s="1"/>
    </row>
    <row r="542" spans="1:27">
      <c r="A542" s="1"/>
      <c r="B542" s="1">
        <f t="shared" si="26"/>
        <v>119</v>
      </c>
      <c r="C542" s="1" t="str">
        <f t="shared" si="25"/>
        <v>l</v>
      </c>
      <c r="D542" s="1"/>
      <c r="E542" s="1"/>
      <c r="F542" s="1"/>
      <c r="G542" s="1"/>
      <c r="H542" s="1"/>
      <c r="I542" s="1"/>
      <c r="J542" s="1"/>
      <c r="K542" s="1"/>
      <c r="L542" s="1"/>
      <c r="M542" s="1"/>
      <c r="N542" s="1"/>
      <c r="O542" s="1"/>
      <c r="P542" s="1"/>
      <c r="Q542" s="1"/>
      <c r="R542" s="1"/>
      <c r="S542" s="1"/>
      <c r="T542" s="1"/>
      <c r="U542" s="1"/>
      <c r="V542" s="1"/>
      <c r="W542" s="1"/>
      <c r="X542" s="1"/>
      <c r="Y542" s="1"/>
      <c r="Z542" s="1"/>
      <c r="AA542" s="1"/>
    </row>
    <row r="543" spans="1:27">
      <c r="A543" s="1"/>
      <c r="B543" s="1">
        <f t="shared" si="26"/>
        <v>121</v>
      </c>
      <c r="C543" s="1" t="str">
        <f t="shared" si="25"/>
        <v>(</v>
      </c>
      <c r="D543" s="1"/>
      <c r="E543" s="1"/>
      <c r="F543" s="1"/>
      <c r="G543" s="1"/>
      <c r="H543" s="1"/>
      <c r="I543" s="1"/>
      <c r="J543" s="1"/>
      <c r="K543" s="1"/>
      <c r="L543" s="1"/>
      <c r="M543" s="1"/>
      <c r="N543" s="1"/>
      <c r="O543" s="1"/>
      <c r="P543" s="1"/>
      <c r="Q543" s="1"/>
      <c r="R543" s="1"/>
      <c r="S543" s="1"/>
      <c r="T543" s="1"/>
      <c r="U543" s="1"/>
      <c r="V543" s="1"/>
      <c r="W543" s="1"/>
      <c r="X543" s="1"/>
      <c r="Y543" s="1"/>
      <c r="Z543" s="1"/>
      <c r="AA543" s="1"/>
    </row>
    <row r="544" spans="1:27">
      <c r="A544" s="1"/>
      <c r="B544" s="1">
        <f t="shared" si="26"/>
        <v>123</v>
      </c>
      <c r="C544" s="1" t="e">
        <f t="shared" si="25"/>
        <v>#VALUE!</v>
      </c>
      <c r="D544" s="1"/>
      <c r="E544" s="1"/>
      <c r="F544" s="1"/>
      <c r="G544" s="1"/>
      <c r="H544" s="1"/>
      <c r="I544" s="1"/>
      <c r="J544" s="1"/>
      <c r="K544" s="1"/>
      <c r="L544" s="1"/>
      <c r="M544" s="1"/>
      <c r="N544" s="1"/>
      <c r="O544" s="1"/>
      <c r="P544" s="1"/>
      <c r="Q544" s="1"/>
      <c r="R544" s="1"/>
      <c r="S544" s="1"/>
      <c r="T544" s="1"/>
      <c r="U544" s="1"/>
      <c r="V544" s="1"/>
      <c r="W544" s="1"/>
      <c r="X544" s="1"/>
      <c r="Y544" s="1"/>
      <c r="Z544" s="1"/>
      <c r="AA544" s="1"/>
    </row>
    <row r="545" spans="1:27">
      <c r="A545" s="1"/>
      <c r="B545" s="1">
        <f t="shared" si="26"/>
        <v>125</v>
      </c>
      <c r="C545" s="1" t="str">
        <f t="shared" si="25"/>
        <v xml:space="preserve">
</v>
      </c>
      <c r="D545" s="1"/>
      <c r="E545" s="1"/>
      <c r="F545" s="1"/>
      <c r="G545" s="1"/>
      <c r="H545" s="1"/>
      <c r="I545" s="1"/>
      <c r="J545" s="1"/>
      <c r="K545" s="1"/>
      <c r="L545" s="1"/>
      <c r="M545" s="1"/>
      <c r="N545" s="1"/>
      <c r="O545" s="1"/>
      <c r="P545" s="1"/>
      <c r="Q545" s="1"/>
      <c r="R545" s="1"/>
      <c r="S545" s="1"/>
      <c r="T545" s="1"/>
      <c r="U545" s="1"/>
      <c r="V545" s="1"/>
      <c r="W545" s="1"/>
      <c r="X545" s="1"/>
      <c r="Y545" s="1"/>
      <c r="Z545" s="1"/>
      <c r="AA545" s="1"/>
    </row>
    <row r="546" spans="1:27">
      <c r="A546" s="1"/>
      <c r="B546" s="1">
        <f t="shared" si="26"/>
        <v>127</v>
      </c>
      <c r="C546" s="1" t="str">
        <f t="shared" si="25"/>
        <v>l</v>
      </c>
      <c r="D546" s="1"/>
      <c r="E546" s="1"/>
      <c r="F546" s="1"/>
      <c r="G546" s="1"/>
      <c r="H546" s="1"/>
      <c r="I546" s="1"/>
      <c r="J546" s="1"/>
      <c r="K546" s="1"/>
      <c r="L546" s="1"/>
      <c r="M546" s="1"/>
      <c r="N546" s="1"/>
      <c r="O546" s="1"/>
      <c r="P546" s="1"/>
      <c r="Q546" s="1"/>
      <c r="R546" s="1"/>
      <c r="S546" s="1"/>
      <c r="T546" s="1"/>
      <c r="U546" s="1"/>
      <c r="V546" s="1"/>
      <c r="W546" s="1"/>
      <c r="X546" s="1"/>
      <c r="Y546" s="1"/>
      <c r="Z546" s="1"/>
      <c r="AA546" s="1"/>
    </row>
    <row r="547" spans="1:27">
      <c r="A547" s="1"/>
      <c r="B547" s="1">
        <f t="shared" si="26"/>
        <v>129</v>
      </c>
      <c r="C547" s="1" t="str">
        <f t="shared" si="25"/>
        <v>(</v>
      </c>
      <c r="D547" s="1"/>
      <c r="E547" s="1"/>
      <c r="F547" s="1"/>
      <c r="G547" s="1"/>
      <c r="H547" s="1"/>
      <c r="I547" s="1"/>
      <c r="J547" s="1"/>
      <c r="K547" s="1"/>
      <c r="L547" s="1"/>
      <c r="M547" s="1"/>
      <c r="N547" s="1"/>
      <c r="O547" s="1"/>
      <c r="P547" s="1"/>
      <c r="Q547" s="1"/>
      <c r="R547" s="1"/>
      <c r="S547" s="1"/>
      <c r="T547" s="1"/>
      <c r="U547" s="1"/>
      <c r="V547" s="1"/>
      <c r="W547" s="1"/>
      <c r="X547" s="1"/>
      <c r="Y547" s="1"/>
      <c r="Z547" s="1"/>
      <c r="AA547" s="1"/>
    </row>
    <row r="548" spans="1:27">
      <c r="A548" s="1"/>
      <c r="B548" s="1">
        <f t="shared" si="26"/>
        <v>131</v>
      </c>
      <c r="C548" s="1" t="e">
        <f t="shared" si="25"/>
        <v>#VALUE!</v>
      </c>
      <c r="D548" s="1"/>
      <c r="E548" s="1"/>
      <c r="F548" s="1"/>
      <c r="G548" s="1"/>
      <c r="H548" s="1"/>
      <c r="I548" s="1"/>
      <c r="J548" s="1"/>
      <c r="K548" s="1"/>
      <c r="L548" s="1"/>
      <c r="M548" s="1"/>
      <c r="N548" s="1"/>
      <c r="O548" s="1"/>
      <c r="P548" s="1"/>
      <c r="Q548" s="1"/>
      <c r="R548" s="1"/>
      <c r="S548" s="1"/>
      <c r="T548" s="1"/>
      <c r="U548" s="1"/>
      <c r="V548" s="1"/>
      <c r="W548" s="1"/>
      <c r="X548" s="1"/>
      <c r="Y548" s="1"/>
      <c r="Z548" s="1"/>
      <c r="AA548" s="1"/>
    </row>
    <row r="549" spans="1:27">
      <c r="A549" s="1"/>
      <c r="B549" s="1">
        <f t="shared" si="26"/>
        <v>133</v>
      </c>
      <c r="C549" s="1" t="str">
        <f t="shared" si="25"/>
        <v xml:space="preserve">
</v>
      </c>
      <c r="D549" s="1"/>
      <c r="E549" s="1"/>
      <c r="F549" s="1"/>
      <c r="G549" s="1"/>
      <c r="H549" s="1"/>
      <c r="I549" s="1"/>
      <c r="J549" s="1"/>
      <c r="K549" s="1"/>
      <c r="L549" s="1"/>
      <c r="M549" s="1"/>
      <c r="N549" s="1"/>
      <c r="O549" s="1"/>
      <c r="P549" s="1"/>
      <c r="Q549" s="1"/>
      <c r="R549" s="1"/>
      <c r="S549" s="1"/>
      <c r="T549" s="1"/>
      <c r="U549" s="1"/>
      <c r="V549" s="1"/>
      <c r="W549" s="1"/>
      <c r="X549" s="1"/>
      <c r="Y549" s="1"/>
      <c r="Z549" s="1"/>
      <c r="AA549" s="1"/>
    </row>
    <row r="550" spans="1:27">
      <c r="A550" s="1"/>
      <c r="B550" s="1">
        <f t="shared" si="26"/>
        <v>135</v>
      </c>
      <c r="C550" s="1" t="str">
        <f t="shared" si="25"/>
        <v>l</v>
      </c>
      <c r="D550" s="1"/>
      <c r="E550" s="1"/>
      <c r="F550" s="1"/>
      <c r="G550" s="1"/>
      <c r="H550" s="1"/>
      <c r="I550" s="1"/>
      <c r="J550" s="1"/>
      <c r="K550" s="1"/>
      <c r="L550" s="1"/>
      <c r="M550" s="1"/>
      <c r="N550" s="1"/>
      <c r="O550" s="1"/>
      <c r="P550" s="1"/>
      <c r="Q550" s="1"/>
      <c r="R550" s="1"/>
      <c r="S550" s="1"/>
      <c r="T550" s="1"/>
      <c r="U550" s="1"/>
      <c r="V550" s="1"/>
      <c r="W550" s="1"/>
      <c r="X550" s="1"/>
      <c r="Y550" s="1"/>
      <c r="Z550" s="1"/>
      <c r="AA550" s="1"/>
    </row>
    <row r="551" spans="1:27">
      <c r="A551" s="1"/>
      <c r="B551" s="1">
        <f t="shared" si="26"/>
        <v>137</v>
      </c>
      <c r="C551" s="1" t="str">
        <f t="shared" si="25"/>
        <v>(</v>
      </c>
      <c r="D551" s="1"/>
      <c r="E551" s="1"/>
      <c r="F551" s="1"/>
      <c r="G551" s="1"/>
      <c r="H551" s="1"/>
      <c r="I551" s="1"/>
      <c r="J551" s="1"/>
      <c r="K551" s="1"/>
      <c r="L551" s="1"/>
      <c r="M551" s="1"/>
      <c r="N551" s="1"/>
      <c r="O551" s="1"/>
      <c r="P551" s="1"/>
      <c r="Q551" s="1"/>
      <c r="R551" s="1"/>
      <c r="S551" s="1"/>
      <c r="T551" s="1"/>
      <c r="U551" s="1"/>
      <c r="V551" s="1"/>
      <c r="W551" s="1"/>
      <c r="X551" s="1"/>
      <c r="Y551" s="1"/>
      <c r="Z551" s="1"/>
      <c r="AA551" s="1"/>
    </row>
    <row r="552" spans="1:27">
      <c r="A552" s="1"/>
      <c r="B552" s="1">
        <f t="shared" si="26"/>
        <v>139</v>
      </c>
      <c r="C552" s="1" t="e">
        <f t="shared" si="25"/>
        <v>#VALUE!</v>
      </c>
      <c r="D552" s="1"/>
      <c r="E552" s="1"/>
      <c r="F552" s="1"/>
      <c r="G552" s="1"/>
      <c r="H552" s="1"/>
      <c r="I552" s="1"/>
      <c r="J552" s="1"/>
      <c r="K552" s="1"/>
      <c r="L552" s="1"/>
      <c r="M552" s="1"/>
      <c r="N552" s="1"/>
      <c r="O552" s="1"/>
      <c r="P552" s="1"/>
      <c r="Q552" s="1"/>
      <c r="R552" s="1"/>
      <c r="S552" s="1"/>
      <c r="T552" s="1"/>
      <c r="U552" s="1"/>
      <c r="V552" s="1"/>
      <c r="W552" s="1"/>
      <c r="X552" s="1"/>
      <c r="Y552" s="1"/>
      <c r="Z552" s="1"/>
      <c r="AA552" s="1"/>
    </row>
    <row r="553" spans="1:27">
      <c r="A553" s="1"/>
      <c r="B553" s="1">
        <f t="shared" si="26"/>
        <v>141</v>
      </c>
      <c r="C553" s="1" t="str">
        <f t="shared" si="25"/>
        <v xml:space="preserve">
</v>
      </c>
      <c r="D553" s="1"/>
      <c r="E553" s="1"/>
      <c r="F553" s="1"/>
      <c r="G553" s="1"/>
      <c r="H553" s="1"/>
      <c r="I553" s="1"/>
      <c r="J553" s="1"/>
      <c r="K553" s="1"/>
      <c r="L553" s="1"/>
      <c r="M553" s="1"/>
      <c r="N553" s="1"/>
      <c r="O553" s="1"/>
      <c r="P553" s="1"/>
      <c r="Q553" s="1"/>
      <c r="R553" s="1"/>
      <c r="S553" s="1"/>
      <c r="T553" s="1"/>
      <c r="U553" s="1"/>
      <c r="V553" s="1"/>
      <c r="W553" s="1"/>
      <c r="X553" s="1"/>
      <c r="Y553" s="1"/>
      <c r="Z553" s="1"/>
      <c r="AA553" s="1"/>
    </row>
    <row r="554" spans="1:27">
      <c r="A554" s="1"/>
      <c r="B554" s="1">
        <f t="shared" si="26"/>
        <v>143</v>
      </c>
      <c r="C554" s="1" t="str">
        <f t="shared" si="25"/>
        <v>l</v>
      </c>
      <c r="D554" s="1"/>
      <c r="E554" s="1"/>
      <c r="F554" s="1"/>
      <c r="G554" s="1"/>
      <c r="H554" s="1"/>
      <c r="I554" s="1"/>
      <c r="J554" s="1"/>
      <c r="K554" s="1"/>
      <c r="L554" s="1"/>
      <c r="M554" s="1"/>
      <c r="N554" s="1"/>
      <c r="O554" s="1"/>
      <c r="P554" s="1"/>
      <c r="Q554" s="1"/>
      <c r="R554" s="1"/>
      <c r="S554" s="1"/>
      <c r="T554" s="1"/>
      <c r="U554" s="1"/>
      <c r="V554" s="1"/>
      <c r="W554" s="1"/>
      <c r="X554" s="1"/>
      <c r="Y554" s="1"/>
      <c r="Z554" s="1"/>
      <c r="AA554" s="1"/>
    </row>
    <row r="555" spans="1:27">
      <c r="A555" s="1"/>
      <c r="B555" s="1">
        <f t="shared" si="26"/>
        <v>145</v>
      </c>
      <c r="C555" s="1" t="str">
        <f t="shared" si="25"/>
        <v>(</v>
      </c>
      <c r="D555" s="1"/>
      <c r="E555" s="1"/>
      <c r="F555" s="1"/>
      <c r="G555" s="1"/>
      <c r="H555" s="1"/>
      <c r="I555" s="1"/>
      <c r="J555" s="1"/>
      <c r="K555" s="1"/>
      <c r="L555" s="1"/>
      <c r="M555" s="1"/>
      <c r="N555" s="1"/>
      <c r="O555" s="1"/>
      <c r="P555" s="1"/>
      <c r="Q555" s="1"/>
      <c r="R555" s="1"/>
      <c r="S555" s="1"/>
      <c r="T555" s="1"/>
      <c r="U555" s="1"/>
      <c r="V555" s="1"/>
      <c r="W555" s="1"/>
      <c r="X555" s="1"/>
      <c r="Y555" s="1"/>
      <c r="Z555" s="1"/>
      <c r="AA555" s="1"/>
    </row>
    <row r="556" spans="1:27">
      <c r="A556" s="1"/>
      <c r="B556" s="1">
        <f t="shared" si="26"/>
        <v>147</v>
      </c>
      <c r="C556" s="1" t="e">
        <f t="shared" si="25"/>
        <v>#VALUE!</v>
      </c>
      <c r="D556" s="1"/>
      <c r="E556" s="1"/>
      <c r="F556" s="1"/>
      <c r="G556" s="1"/>
      <c r="H556" s="1"/>
      <c r="I556" s="1"/>
      <c r="J556" s="1"/>
      <c r="K556" s="1"/>
      <c r="L556" s="1"/>
      <c r="M556" s="1"/>
      <c r="N556" s="1"/>
      <c r="O556" s="1"/>
      <c r="P556" s="1"/>
      <c r="Q556" s="1"/>
      <c r="R556" s="1"/>
      <c r="S556" s="1"/>
      <c r="T556" s="1"/>
      <c r="U556" s="1"/>
      <c r="V556" s="1"/>
      <c r="W556" s="1"/>
      <c r="X556" s="1"/>
      <c r="Y556" s="1"/>
      <c r="Z556" s="1"/>
      <c r="AA556" s="1"/>
    </row>
    <row r="557" spans="1:27">
      <c r="A557" s="1"/>
      <c r="B557" s="1">
        <f t="shared" si="26"/>
        <v>149</v>
      </c>
      <c r="C557" s="1" t="str">
        <f t="shared" si="25"/>
        <v xml:space="preserve">
</v>
      </c>
      <c r="D557" s="1"/>
      <c r="E557" s="1"/>
      <c r="F557" s="1"/>
      <c r="G557" s="1"/>
      <c r="H557" s="1"/>
      <c r="I557" s="1"/>
      <c r="J557" s="1"/>
      <c r="K557" s="1"/>
      <c r="L557" s="1"/>
      <c r="M557" s="1"/>
      <c r="N557" s="1"/>
      <c r="O557" s="1"/>
      <c r="P557" s="1"/>
      <c r="Q557" s="1"/>
      <c r="R557" s="1"/>
      <c r="S557" s="1"/>
      <c r="T557" s="1"/>
      <c r="U557" s="1"/>
      <c r="V557" s="1"/>
      <c r="W557" s="1"/>
      <c r="X557" s="1"/>
      <c r="Y557" s="1"/>
      <c r="Z557" s="1"/>
      <c r="AA557" s="1"/>
    </row>
    <row r="558" spans="1:27">
      <c r="A558" s="1"/>
      <c r="B558" s="1">
        <f t="shared" si="26"/>
        <v>151</v>
      </c>
      <c r="C558" s="1" t="str">
        <f t="shared" si="25"/>
        <v>l</v>
      </c>
      <c r="D558" s="1"/>
      <c r="E558" s="1"/>
      <c r="F558" s="1"/>
      <c r="G558" s="1"/>
      <c r="H558" s="1"/>
      <c r="I558" s="1"/>
      <c r="J558" s="1"/>
      <c r="K558" s="1"/>
      <c r="L558" s="1"/>
      <c r="M558" s="1"/>
      <c r="N558" s="1"/>
      <c r="O558" s="1"/>
      <c r="P558" s="1"/>
      <c r="Q558" s="1"/>
      <c r="R558" s="1"/>
      <c r="S558" s="1"/>
      <c r="T558" s="1"/>
      <c r="U558" s="1"/>
      <c r="V558" s="1"/>
      <c r="W558" s="1"/>
      <c r="X558" s="1"/>
      <c r="Y558" s="1"/>
      <c r="Z558" s="1"/>
      <c r="AA558" s="1"/>
    </row>
    <row r="559" spans="1:27">
      <c r="A559" s="1"/>
      <c r="B559" s="1">
        <f t="shared" si="26"/>
        <v>153</v>
      </c>
      <c r="C559" s="1" t="str">
        <f t="shared" si="25"/>
        <v>(</v>
      </c>
      <c r="D559" s="1"/>
      <c r="E559" s="1"/>
      <c r="F559" s="1"/>
      <c r="G559" s="1"/>
      <c r="H559" s="1"/>
      <c r="I559" s="1"/>
      <c r="J559" s="1"/>
      <c r="K559" s="1"/>
      <c r="L559" s="1"/>
      <c r="M559" s="1"/>
      <c r="N559" s="1"/>
      <c r="O559" s="1"/>
      <c r="P559" s="1"/>
      <c r="Q559" s="1"/>
      <c r="R559" s="1"/>
      <c r="S559" s="1"/>
      <c r="T559" s="1"/>
      <c r="U559" s="1"/>
      <c r="V559" s="1"/>
      <c r="W559" s="1"/>
      <c r="X559" s="1"/>
      <c r="Y559" s="1"/>
      <c r="Z559" s="1"/>
      <c r="AA559" s="1"/>
    </row>
    <row r="560" spans="1:27">
      <c r="A560" s="1"/>
      <c r="B560" s="1">
        <f t="shared" si="26"/>
        <v>155</v>
      </c>
      <c r="C560" s="1" t="e">
        <f t="shared" si="25"/>
        <v>#VALUE!</v>
      </c>
      <c r="D560" s="1"/>
      <c r="E560" s="1"/>
      <c r="F560" s="1"/>
      <c r="G560" s="1"/>
      <c r="H560" s="1"/>
      <c r="I560" s="1"/>
      <c r="J560" s="1"/>
      <c r="K560" s="1"/>
      <c r="L560" s="1"/>
      <c r="M560" s="1"/>
      <c r="N560" s="1"/>
      <c r="O560" s="1"/>
      <c r="P560" s="1"/>
      <c r="Q560" s="1"/>
      <c r="R560" s="1"/>
      <c r="S560" s="1"/>
      <c r="T560" s="1"/>
      <c r="U560" s="1"/>
      <c r="V560" s="1"/>
      <c r="W560" s="1"/>
      <c r="X560" s="1"/>
      <c r="Y560" s="1"/>
      <c r="Z560" s="1"/>
      <c r="AA560" s="1"/>
    </row>
    <row r="561" spans="1:27">
      <c r="A561" s="1"/>
      <c r="B561" s="1">
        <f t="shared" si="26"/>
        <v>157</v>
      </c>
      <c r="C561" s="1" t="str">
        <f t="shared" si="25"/>
        <v xml:space="preserve">
</v>
      </c>
      <c r="D561" s="1"/>
      <c r="E561" s="1"/>
      <c r="F561" s="1"/>
      <c r="G561" s="1"/>
      <c r="H561" s="1"/>
      <c r="I561" s="1"/>
      <c r="J561" s="1"/>
      <c r="K561" s="1"/>
      <c r="L561" s="1"/>
      <c r="M561" s="1"/>
      <c r="N561" s="1"/>
      <c r="O561" s="1"/>
      <c r="P561" s="1"/>
      <c r="Q561" s="1"/>
      <c r="R561" s="1"/>
      <c r="S561" s="1"/>
      <c r="T561" s="1"/>
      <c r="U561" s="1"/>
      <c r="V561" s="1"/>
      <c r="W561" s="1"/>
      <c r="X561" s="1"/>
      <c r="Y561" s="1"/>
      <c r="Z561" s="1"/>
      <c r="AA561" s="1"/>
    </row>
    <row r="562" spans="1:27">
      <c r="A562" s="1"/>
      <c r="B562" s="1">
        <f t="shared" si="26"/>
        <v>159</v>
      </c>
      <c r="C562" s="1" t="str">
        <f t="shared" si="25"/>
        <v>l</v>
      </c>
      <c r="D562" s="1"/>
      <c r="E562" s="1"/>
      <c r="F562" s="1"/>
      <c r="G562" s="1"/>
      <c r="H562" s="1"/>
      <c r="I562" s="1"/>
      <c r="J562" s="1"/>
      <c r="K562" s="1"/>
      <c r="L562" s="1"/>
      <c r="M562" s="1"/>
      <c r="N562" s="1"/>
      <c r="O562" s="1"/>
      <c r="P562" s="1"/>
      <c r="Q562" s="1"/>
      <c r="R562" s="1"/>
      <c r="S562" s="1"/>
      <c r="T562" s="1"/>
      <c r="U562" s="1"/>
      <c r="V562" s="1"/>
      <c r="W562" s="1"/>
      <c r="X562" s="1"/>
      <c r="Y562" s="1"/>
      <c r="Z562" s="1"/>
      <c r="AA562" s="1"/>
    </row>
    <row r="563" spans="1:27">
      <c r="A563" s="1"/>
      <c r="B563" s="1">
        <f t="shared" si="26"/>
        <v>161</v>
      </c>
      <c r="C563" s="1" t="str">
        <f t="shared" si="25"/>
        <v>(</v>
      </c>
      <c r="D563" s="1"/>
      <c r="E563" s="1"/>
      <c r="F563" s="1"/>
      <c r="G563" s="1"/>
      <c r="H563" s="1"/>
      <c r="I563" s="1"/>
      <c r="J563" s="1"/>
      <c r="K563" s="1"/>
      <c r="L563" s="1"/>
      <c r="M563" s="1"/>
      <c r="N563" s="1"/>
      <c r="O563" s="1"/>
      <c r="P563" s="1"/>
      <c r="Q563" s="1"/>
      <c r="R563" s="1"/>
      <c r="S563" s="1"/>
      <c r="T563" s="1"/>
      <c r="U563" s="1"/>
      <c r="V563" s="1"/>
      <c r="W563" s="1"/>
      <c r="X563" s="1"/>
      <c r="Y563" s="1"/>
      <c r="Z563" s="1"/>
      <c r="AA563" s="1"/>
    </row>
    <row r="564" spans="1:27">
      <c r="A564" s="1"/>
      <c r="B564" s="1">
        <f t="shared" si="26"/>
        <v>163</v>
      </c>
      <c r="C564" s="1" t="e">
        <f t="shared" ref="C564:C627" si="27">CHAR(HEX2DEC(MID($H$1,B564,2)))</f>
        <v>#VALUE!</v>
      </c>
      <c r="D564" s="1"/>
      <c r="E564" s="1"/>
      <c r="F564" s="1"/>
      <c r="G564" s="1"/>
      <c r="H564" s="1"/>
      <c r="I564" s="1"/>
      <c r="J564" s="1"/>
      <c r="K564" s="1"/>
      <c r="L564" s="1"/>
      <c r="M564" s="1"/>
      <c r="N564" s="1"/>
      <c r="O564" s="1"/>
      <c r="P564" s="1"/>
      <c r="Q564" s="1"/>
      <c r="R564" s="1"/>
      <c r="S564" s="1"/>
      <c r="T564" s="1"/>
      <c r="U564" s="1"/>
      <c r="V564" s="1"/>
      <c r="W564" s="1"/>
      <c r="X564" s="1"/>
      <c r="Y564" s="1"/>
      <c r="Z564" s="1"/>
      <c r="AA564" s="1"/>
    </row>
    <row r="565" spans="1:27">
      <c r="A565" s="1"/>
      <c r="B565" s="1">
        <f t="shared" si="26"/>
        <v>165</v>
      </c>
      <c r="C565" s="1" t="str">
        <f t="shared" si="27"/>
        <v xml:space="preserve">
</v>
      </c>
      <c r="D565" s="1"/>
      <c r="E565" s="1"/>
      <c r="F565" s="1"/>
      <c r="G565" s="1"/>
      <c r="H565" s="1"/>
      <c r="I565" s="1"/>
      <c r="J565" s="1"/>
      <c r="K565" s="1"/>
      <c r="L565" s="1"/>
      <c r="M565" s="1"/>
      <c r="N565" s="1"/>
      <c r="O565" s="1"/>
      <c r="P565" s="1"/>
      <c r="Q565" s="1"/>
      <c r="R565" s="1"/>
      <c r="S565" s="1"/>
      <c r="T565" s="1"/>
      <c r="U565" s="1"/>
      <c r="V565" s="1"/>
      <c r="W565" s="1"/>
      <c r="X565" s="1"/>
      <c r="Y565" s="1"/>
      <c r="Z565" s="1"/>
      <c r="AA565" s="1"/>
    </row>
    <row r="566" spans="1:27">
      <c r="A566" s="1"/>
      <c r="B566" s="1">
        <f t="shared" ref="B566:B629" si="28">B565+2</f>
        <v>167</v>
      </c>
      <c r="C566" s="1" t="str">
        <f t="shared" si="27"/>
        <v>l</v>
      </c>
      <c r="D566" s="1"/>
      <c r="E566" s="1"/>
      <c r="F566" s="1"/>
      <c r="G566" s="1"/>
      <c r="H566" s="1"/>
      <c r="I566" s="1"/>
      <c r="J566" s="1"/>
      <c r="K566" s="1"/>
      <c r="L566" s="1"/>
      <c r="M566" s="1"/>
      <c r="N566" s="1"/>
      <c r="O566" s="1"/>
      <c r="P566" s="1"/>
      <c r="Q566" s="1"/>
      <c r="R566" s="1"/>
      <c r="S566" s="1"/>
      <c r="T566" s="1"/>
      <c r="U566" s="1"/>
      <c r="V566" s="1"/>
      <c r="W566" s="1"/>
      <c r="X566" s="1"/>
      <c r="Y566" s="1"/>
      <c r="Z566" s="1"/>
      <c r="AA566" s="1"/>
    </row>
    <row r="567" spans="1:27">
      <c r="A567" s="1"/>
      <c r="B567" s="1">
        <f t="shared" si="28"/>
        <v>169</v>
      </c>
      <c r="C567" s="1" t="str">
        <f t="shared" si="27"/>
        <v>(</v>
      </c>
      <c r="D567" s="1"/>
      <c r="E567" s="1"/>
      <c r="F567" s="1"/>
      <c r="G567" s="1"/>
      <c r="H567" s="1"/>
      <c r="I567" s="1"/>
      <c r="J567" s="1"/>
      <c r="K567" s="1"/>
      <c r="L567" s="1"/>
      <c r="M567" s="1"/>
      <c r="N567" s="1"/>
      <c r="O567" s="1"/>
      <c r="P567" s="1"/>
      <c r="Q567" s="1"/>
      <c r="R567" s="1"/>
      <c r="S567" s="1"/>
      <c r="T567" s="1"/>
      <c r="U567" s="1"/>
      <c r="V567" s="1"/>
      <c r="W567" s="1"/>
      <c r="X567" s="1"/>
      <c r="Y567" s="1"/>
      <c r="Z567" s="1"/>
      <c r="AA567" s="1"/>
    </row>
    <row r="568" spans="1:27">
      <c r="A568" s="1"/>
      <c r="B568" s="1">
        <f t="shared" si="28"/>
        <v>171</v>
      </c>
      <c r="C568" s="1" t="e">
        <f t="shared" si="27"/>
        <v>#VALUE!</v>
      </c>
      <c r="D568" s="1"/>
      <c r="E568" s="1"/>
      <c r="F568" s="1"/>
      <c r="G568" s="1"/>
      <c r="H568" s="1"/>
      <c r="I568" s="1"/>
      <c r="J568" s="1"/>
      <c r="K568" s="1"/>
      <c r="L568" s="1"/>
      <c r="M568" s="1"/>
      <c r="N568" s="1"/>
      <c r="O568" s="1"/>
      <c r="P568" s="1"/>
      <c r="Q568" s="1"/>
      <c r="R568" s="1"/>
      <c r="S568" s="1"/>
      <c r="T568" s="1"/>
      <c r="U568" s="1"/>
      <c r="V568" s="1"/>
      <c r="W568" s="1"/>
      <c r="X568" s="1"/>
      <c r="Y568" s="1"/>
      <c r="Z568" s="1"/>
      <c r="AA568" s="1"/>
    </row>
    <row r="569" spans="1:27">
      <c r="A569" s="1"/>
      <c r="B569" s="1">
        <f t="shared" si="28"/>
        <v>173</v>
      </c>
      <c r="C569" s="1" t="str">
        <f t="shared" si="27"/>
        <v xml:space="preserve">
</v>
      </c>
      <c r="D569" s="1"/>
      <c r="E569" s="1"/>
      <c r="F569" s="1"/>
      <c r="G569" s="1"/>
      <c r="H569" s="1"/>
      <c r="I569" s="1"/>
      <c r="J569" s="1"/>
      <c r="K569" s="1"/>
      <c r="L569" s="1"/>
      <c r="M569" s="1"/>
      <c r="N569" s="1"/>
      <c r="O569" s="1"/>
      <c r="P569" s="1"/>
      <c r="Q569" s="1"/>
      <c r="R569" s="1"/>
      <c r="S569" s="1"/>
      <c r="T569" s="1"/>
      <c r="U569" s="1"/>
      <c r="V569" s="1"/>
      <c r="W569" s="1"/>
      <c r="X569" s="1"/>
      <c r="Y569" s="1"/>
      <c r="Z569" s="1"/>
      <c r="AA569" s="1"/>
    </row>
    <row r="570" spans="1:27">
      <c r="A570" s="1"/>
      <c r="B570" s="1">
        <f t="shared" si="28"/>
        <v>175</v>
      </c>
      <c r="C570" s="1" t="str">
        <f t="shared" si="27"/>
        <v>l</v>
      </c>
      <c r="D570" s="1"/>
      <c r="E570" s="1"/>
      <c r="F570" s="1"/>
      <c r="G570" s="1"/>
      <c r="H570" s="1"/>
      <c r="I570" s="1"/>
      <c r="J570" s="1"/>
      <c r="K570" s="1"/>
      <c r="L570" s="1"/>
      <c r="M570" s="1"/>
      <c r="N570" s="1"/>
      <c r="O570" s="1"/>
      <c r="P570" s="1"/>
      <c r="Q570" s="1"/>
      <c r="R570" s="1"/>
      <c r="S570" s="1"/>
      <c r="T570" s="1"/>
      <c r="U570" s="1"/>
      <c r="V570" s="1"/>
      <c r="W570" s="1"/>
      <c r="X570" s="1"/>
      <c r="Y570" s="1"/>
      <c r="Z570" s="1"/>
      <c r="AA570" s="1"/>
    </row>
    <row r="571" spans="1:27">
      <c r="A571" s="1"/>
      <c r="B571" s="1">
        <f t="shared" si="28"/>
        <v>177</v>
      </c>
      <c r="C571" s="1" t="str">
        <f t="shared" si="27"/>
        <v>(</v>
      </c>
      <c r="D571" s="1"/>
      <c r="E571" s="1"/>
      <c r="F571" s="1"/>
      <c r="G571" s="1"/>
      <c r="H571" s="1"/>
      <c r="I571" s="1"/>
      <c r="J571" s="1"/>
      <c r="K571" s="1"/>
      <c r="L571" s="1"/>
      <c r="M571" s="1"/>
      <c r="N571" s="1"/>
      <c r="O571" s="1"/>
      <c r="P571" s="1"/>
      <c r="Q571" s="1"/>
      <c r="R571" s="1"/>
      <c r="S571" s="1"/>
      <c r="T571" s="1"/>
      <c r="U571" s="1"/>
      <c r="V571" s="1"/>
      <c r="W571" s="1"/>
      <c r="X571" s="1"/>
      <c r="Y571" s="1"/>
      <c r="Z571" s="1"/>
      <c r="AA571" s="1"/>
    </row>
    <row r="572" spans="1:27">
      <c r="A572" s="1"/>
      <c r="B572" s="1">
        <f t="shared" si="28"/>
        <v>179</v>
      </c>
      <c r="C572" s="1" t="e">
        <f t="shared" si="27"/>
        <v>#VALUE!</v>
      </c>
      <c r="D572" s="1"/>
      <c r="E572" s="1"/>
      <c r="F572" s="1"/>
      <c r="G572" s="1"/>
      <c r="H572" s="1"/>
      <c r="I572" s="1"/>
      <c r="J572" s="1"/>
      <c r="K572" s="1"/>
      <c r="L572" s="1"/>
      <c r="M572" s="1"/>
      <c r="N572" s="1"/>
      <c r="O572" s="1"/>
      <c r="P572" s="1"/>
      <c r="Q572" s="1"/>
      <c r="R572" s="1"/>
      <c r="S572" s="1"/>
      <c r="T572" s="1"/>
      <c r="U572" s="1"/>
      <c r="V572" s="1"/>
      <c r="W572" s="1"/>
      <c r="X572" s="1"/>
      <c r="Y572" s="1"/>
      <c r="Z572" s="1"/>
      <c r="AA572" s="1"/>
    </row>
    <row r="573" spans="1:27">
      <c r="A573" s="1"/>
      <c r="B573" s="1">
        <f t="shared" si="28"/>
        <v>181</v>
      </c>
      <c r="C573" s="1" t="str">
        <f t="shared" si="27"/>
        <v xml:space="preserve">
</v>
      </c>
      <c r="D573" s="1"/>
      <c r="E573" s="1"/>
      <c r="F573" s="1"/>
      <c r="G573" s="1"/>
      <c r="H573" s="1"/>
      <c r="I573" s="1"/>
      <c r="J573" s="1"/>
      <c r="K573" s="1"/>
      <c r="L573" s="1"/>
      <c r="M573" s="1"/>
      <c r="N573" s="1"/>
      <c r="O573" s="1"/>
      <c r="P573" s="1"/>
      <c r="Q573" s="1"/>
      <c r="R573" s="1"/>
      <c r="S573" s="1"/>
      <c r="T573" s="1"/>
      <c r="U573" s="1"/>
      <c r="V573" s="1"/>
      <c r="W573" s="1"/>
      <c r="X573" s="1"/>
      <c r="Y573" s="1"/>
      <c r="Z573" s="1"/>
      <c r="AA573" s="1"/>
    </row>
    <row r="574" spans="1:27">
      <c r="A574" s="1"/>
      <c r="B574" s="1">
        <f t="shared" si="28"/>
        <v>183</v>
      </c>
      <c r="C574" s="1" t="str">
        <f t="shared" si="27"/>
        <v>j</v>
      </c>
      <c r="D574" s="1"/>
      <c r="E574" s="1"/>
      <c r="F574" s="1"/>
      <c r="G574" s="1"/>
      <c r="H574" s="1"/>
      <c r="I574" s="1"/>
      <c r="J574" s="1"/>
      <c r="K574" s="1"/>
      <c r="L574" s="1"/>
      <c r="M574" s="1"/>
      <c r="N574" s="1"/>
      <c r="O574" s="1"/>
      <c r="P574" s="1"/>
      <c r="Q574" s="1"/>
      <c r="R574" s="1"/>
      <c r="S574" s="1"/>
      <c r="T574" s="1"/>
      <c r="U574" s="1"/>
      <c r="V574" s="1"/>
      <c r="W574" s="1"/>
      <c r="X574" s="1"/>
      <c r="Y574" s="1"/>
      <c r="Z574" s="1"/>
      <c r="AA574" s="1"/>
    </row>
    <row r="575" spans="1:27">
      <c r="A575" s="1"/>
      <c r="B575" s="1">
        <f t="shared" si="28"/>
        <v>185</v>
      </c>
      <c r="C575" s="1" t="str">
        <f t="shared" si="27"/>
        <v>(</v>
      </c>
      <c r="D575" s="1"/>
      <c r="E575" s="1"/>
      <c r="F575" s="1"/>
      <c r="G575" s="1"/>
      <c r="H575" s="1"/>
      <c r="I575" s="1"/>
      <c r="J575" s="1"/>
      <c r="K575" s="1"/>
      <c r="L575" s="1"/>
      <c r="M575" s="1"/>
      <c r="N575" s="1"/>
      <c r="O575" s="1"/>
      <c r="P575" s="1"/>
      <c r="Q575" s="1"/>
      <c r="R575" s="1"/>
      <c r="S575" s="1"/>
      <c r="T575" s="1"/>
      <c r="U575" s="1"/>
      <c r="V575" s="1"/>
      <c r="W575" s="1"/>
      <c r="X575" s="1"/>
      <c r="Y575" s="1"/>
      <c r="Z575" s="1"/>
      <c r="AA575" s="1"/>
    </row>
    <row r="576" spans="1:27">
      <c r="A576" s="1"/>
      <c r="B576" s="1">
        <f t="shared" si="28"/>
        <v>187</v>
      </c>
      <c r="C576" s="1" t="e">
        <f t="shared" si="27"/>
        <v>#VALUE!</v>
      </c>
      <c r="D576" s="1"/>
      <c r="E576" s="1"/>
      <c r="F576" s="1"/>
      <c r="G576" s="1"/>
      <c r="H576" s="1"/>
      <c r="I576" s="1"/>
      <c r="J576" s="1"/>
      <c r="K576" s="1"/>
      <c r="L576" s="1"/>
      <c r="M576" s="1"/>
      <c r="N576" s="1"/>
      <c r="O576" s="1"/>
      <c r="P576" s="1"/>
      <c r="Q576" s="1"/>
      <c r="R576" s="1"/>
      <c r="S576" s="1"/>
      <c r="T576" s="1"/>
      <c r="U576" s="1"/>
      <c r="V576" s="1"/>
      <c r="W576" s="1"/>
      <c r="X576" s="1"/>
      <c r="Y576" s="1"/>
      <c r="Z576" s="1"/>
      <c r="AA576" s="1"/>
    </row>
    <row r="577" spans="1:27">
      <c r="A577" s="1"/>
      <c r="B577" s="1">
        <f t="shared" si="28"/>
        <v>189</v>
      </c>
      <c r="C577" s="1" t="str">
        <f t="shared" si="27"/>
        <v xml:space="preserve">
</v>
      </c>
      <c r="D577" s="1"/>
      <c r="E577" s="1"/>
      <c r="F577" s="1"/>
      <c r="G577" s="1"/>
      <c r="H577" s="1"/>
      <c r="I577" s="1"/>
      <c r="J577" s="1"/>
      <c r="K577" s="1"/>
      <c r="L577" s="1"/>
      <c r="M577" s="1"/>
      <c r="N577" s="1"/>
      <c r="O577" s="1"/>
      <c r="P577" s="1"/>
      <c r="Q577" s="1"/>
      <c r="R577" s="1"/>
      <c r="S577" s="1"/>
      <c r="T577" s="1"/>
      <c r="U577" s="1"/>
      <c r="V577" s="1"/>
      <c r="W577" s="1"/>
      <c r="X577" s="1"/>
      <c r="Y577" s="1"/>
      <c r="Z577" s="1"/>
      <c r="AA577" s="1"/>
    </row>
    <row r="578" spans="1:27">
      <c r="A578" s="1"/>
      <c r="B578" s="1">
        <f t="shared" si="28"/>
        <v>191</v>
      </c>
      <c r="C578" s="1" t="str">
        <f t="shared" si="27"/>
        <v>j</v>
      </c>
      <c r="D578" s="1"/>
      <c r="E578" s="1"/>
      <c r="F578" s="1"/>
      <c r="G578" s="1"/>
      <c r="H578" s="1"/>
      <c r="I578" s="1"/>
      <c r="J578" s="1"/>
      <c r="K578" s="1"/>
      <c r="L578" s="1"/>
      <c r="M578" s="1"/>
      <c r="N578" s="1"/>
      <c r="O578" s="1"/>
      <c r="P578" s="1"/>
      <c r="Q578" s="1"/>
      <c r="R578" s="1"/>
      <c r="S578" s="1"/>
      <c r="T578" s="1"/>
      <c r="U578" s="1"/>
      <c r="V578" s="1"/>
      <c r="W578" s="1"/>
      <c r="X578" s="1"/>
      <c r="Y578" s="1"/>
      <c r="Z578" s="1"/>
      <c r="AA578" s="1"/>
    </row>
    <row r="579" spans="1:27">
      <c r="A579" s="1"/>
      <c r="B579" s="1">
        <f t="shared" si="28"/>
        <v>193</v>
      </c>
      <c r="C579" s="1" t="str">
        <f t="shared" si="27"/>
        <v>(</v>
      </c>
      <c r="D579" s="1"/>
      <c r="E579" s="1"/>
      <c r="F579" s="1"/>
      <c r="G579" s="1"/>
      <c r="H579" s="1"/>
      <c r="I579" s="1"/>
      <c r="J579" s="1"/>
      <c r="K579" s="1"/>
      <c r="L579" s="1"/>
      <c r="M579" s="1"/>
      <c r="N579" s="1"/>
      <c r="O579" s="1"/>
      <c r="P579" s="1"/>
      <c r="Q579" s="1"/>
      <c r="R579" s="1"/>
      <c r="S579" s="1"/>
      <c r="T579" s="1"/>
      <c r="U579" s="1"/>
      <c r="V579" s="1"/>
      <c r="W579" s="1"/>
      <c r="X579" s="1"/>
      <c r="Y579" s="1"/>
      <c r="Z579" s="1"/>
      <c r="AA579" s="1"/>
    </row>
    <row r="580" spans="1:27">
      <c r="A580" s="1"/>
      <c r="B580" s="1">
        <f t="shared" si="28"/>
        <v>195</v>
      </c>
      <c r="C580" s="1" t="e">
        <f t="shared" si="27"/>
        <v>#VALUE!</v>
      </c>
      <c r="D580" s="1"/>
      <c r="E580" s="1"/>
      <c r="F580" s="1"/>
      <c r="G580" s="1"/>
      <c r="H580" s="1"/>
      <c r="I580" s="1"/>
      <c r="J580" s="1"/>
      <c r="K580" s="1"/>
      <c r="L580" s="1"/>
      <c r="M580" s="1"/>
      <c r="N580" s="1"/>
      <c r="O580" s="1"/>
      <c r="P580" s="1"/>
      <c r="Q580" s="1"/>
      <c r="R580" s="1"/>
      <c r="S580" s="1"/>
      <c r="T580" s="1"/>
      <c r="U580" s="1"/>
      <c r="V580" s="1"/>
      <c r="W580" s="1"/>
      <c r="X580" s="1"/>
      <c r="Y580" s="1"/>
      <c r="Z580" s="1"/>
      <c r="AA580" s="1"/>
    </row>
    <row r="581" spans="1:27">
      <c r="A581" s="1"/>
      <c r="B581" s="1">
        <f t="shared" si="28"/>
        <v>197</v>
      </c>
      <c r="C581" s="1" t="str">
        <f t="shared" si="27"/>
        <v xml:space="preserve">
</v>
      </c>
      <c r="D581" s="1"/>
      <c r="E581" s="1"/>
      <c r="F581" s="1"/>
      <c r="G581" s="1"/>
      <c r="H581" s="1"/>
      <c r="I581" s="1"/>
      <c r="J581" s="1"/>
      <c r="K581" s="1"/>
      <c r="L581" s="1"/>
      <c r="M581" s="1"/>
      <c r="N581" s="1"/>
      <c r="O581" s="1"/>
      <c r="P581" s="1"/>
      <c r="Q581" s="1"/>
      <c r="R581" s="1"/>
      <c r="S581" s="1"/>
      <c r="T581" s="1"/>
      <c r="U581" s="1"/>
      <c r="V581" s="1"/>
      <c r="W581" s="1"/>
      <c r="X581" s="1"/>
      <c r="Y581" s="1"/>
      <c r="Z581" s="1"/>
      <c r="AA581" s="1"/>
    </row>
    <row r="582" spans="1:27">
      <c r="A582" s="1"/>
      <c r="B582" s="1">
        <f t="shared" si="28"/>
        <v>199</v>
      </c>
      <c r="C582" s="1" t="str">
        <f t="shared" si="27"/>
        <v>j</v>
      </c>
      <c r="D582" s="1"/>
      <c r="E582" s="1"/>
      <c r="F582" s="1"/>
      <c r="G582" s="1"/>
      <c r="H582" s="1"/>
      <c r="I582" s="1"/>
      <c r="J582" s="1"/>
      <c r="K582" s="1"/>
      <c r="L582" s="1"/>
      <c r="M582" s="1"/>
      <c r="N582" s="1"/>
      <c r="O582" s="1"/>
      <c r="P582" s="1"/>
      <c r="Q582" s="1"/>
      <c r="R582" s="1"/>
      <c r="S582" s="1"/>
      <c r="T582" s="1"/>
      <c r="U582" s="1"/>
      <c r="V582" s="1"/>
      <c r="W582" s="1"/>
      <c r="X582" s="1"/>
      <c r="Y582" s="1"/>
      <c r="Z582" s="1"/>
      <c r="AA582" s="1"/>
    </row>
    <row r="583" spans="1:27">
      <c r="A583" s="1"/>
      <c r="B583" s="1">
        <f t="shared" si="28"/>
        <v>201</v>
      </c>
      <c r="C583" s="1" t="str">
        <f t="shared" si="27"/>
        <v>(</v>
      </c>
      <c r="D583" s="1"/>
      <c r="E583" s="1"/>
      <c r="F583" s="1"/>
      <c r="G583" s="1"/>
      <c r="H583" s="1"/>
      <c r="I583" s="1"/>
      <c r="J583" s="1"/>
      <c r="K583" s="1"/>
      <c r="L583" s="1"/>
      <c r="M583" s="1"/>
      <c r="N583" s="1"/>
      <c r="O583" s="1"/>
      <c r="P583" s="1"/>
      <c r="Q583" s="1"/>
      <c r="R583" s="1"/>
      <c r="S583" s="1"/>
      <c r="T583" s="1"/>
      <c r="U583" s="1"/>
      <c r="V583" s="1"/>
      <c r="W583" s="1"/>
      <c r="X583" s="1"/>
      <c r="Y583" s="1"/>
      <c r="Z583" s="1"/>
      <c r="AA583" s="1"/>
    </row>
    <row r="584" spans="1:27">
      <c r="A584" s="1"/>
      <c r="B584" s="1">
        <f t="shared" si="28"/>
        <v>203</v>
      </c>
      <c r="C584" s="1" t="e">
        <f t="shared" si="27"/>
        <v>#VALUE!</v>
      </c>
      <c r="D584" s="1"/>
      <c r="E584" s="1"/>
      <c r="F584" s="1"/>
      <c r="G584" s="1"/>
      <c r="H584" s="1"/>
      <c r="I584" s="1"/>
      <c r="J584" s="1"/>
      <c r="K584" s="1"/>
      <c r="L584" s="1"/>
      <c r="M584" s="1"/>
      <c r="N584" s="1"/>
      <c r="O584" s="1"/>
      <c r="P584" s="1"/>
      <c r="Q584" s="1"/>
      <c r="R584" s="1"/>
      <c r="S584" s="1"/>
      <c r="T584" s="1"/>
      <c r="U584" s="1"/>
      <c r="V584" s="1"/>
      <c r="W584" s="1"/>
      <c r="X584" s="1"/>
      <c r="Y584" s="1"/>
      <c r="Z584" s="1"/>
      <c r="AA584" s="1"/>
    </row>
    <row r="585" spans="1:27">
      <c r="A585" s="1"/>
      <c r="B585" s="1">
        <f t="shared" si="28"/>
        <v>205</v>
      </c>
      <c r="C585" s="1" t="str">
        <f t="shared" si="27"/>
        <v xml:space="preserve">
</v>
      </c>
      <c r="D585" s="1"/>
      <c r="E585" s="1"/>
      <c r="F585" s="1"/>
      <c r="G585" s="1"/>
      <c r="H585" s="1"/>
      <c r="I585" s="1"/>
      <c r="J585" s="1"/>
      <c r="K585" s="1"/>
      <c r="L585" s="1"/>
      <c r="M585" s="1"/>
      <c r="N585" s="1"/>
      <c r="O585" s="1"/>
      <c r="P585" s="1"/>
      <c r="Q585" s="1"/>
      <c r="R585" s="1"/>
      <c r="S585" s="1"/>
      <c r="T585" s="1"/>
      <c r="U585" s="1"/>
      <c r="V585" s="1"/>
      <c r="W585" s="1"/>
      <c r="X585" s="1"/>
      <c r="Y585" s="1"/>
      <c r="Z585" s="1"/>
      <c r="AA585" s="1"/>
    </row>
    <row r="586" spans="1:27">
      <c r="A586" s="1"/>
      <c r="B586" s="1">
        <f t="shared" si="28"/>
        <v>207</v>
      </c>
      <c r="C586" s="1" t="str">
        <f t="shared" si="27"/>
        <v>j</v>
      </c>
      <c r="D586" s="1"/>
      <c r="E586" s="1"/>
      <c r="F586" s="1"/>
      <c r="G586" s="1"/>
      <c r="H586" s="1"/>
      <c r="I586" s="1"/>
      <c r="J586" s="1"/>
      <c r="K586" s="1"/>
      <c r="L586" s="1"/>
      <c r="M586" s="1"/>
      <c r="N586" s="1"/>
      <c r="O586" s="1"/>
      <c r="P586" s="1"/>
      <c r="Q586" s="1"/>
      <c r="R586" s="1"/>
      <c r="S586" s="1"/>
      <c r="T586" s="1"/>
      <c r="U586" s="1"/>
      <c r="V586" s="1"/>
      <c r="W586" s="1"/>
      <c r="X586" s="1"/>
      <c r="Y586" s="1"/>
      <c r="Z586" s="1"/>
      <c r="AA586" s="1"/>
    </row>
    <row r="587" spans="1:27">
      <c r="A587" s="1"/>
      <c r="B587" s="1">
        <f t="shared" si="28"/>
        <v>209</v>
      </c>
      <c r="C587" s="1" t="str">
        <f t="shared" si="27"/>
        <v>(</v>
      </c>
      <c r="D587" s="1"/>
      <c r="E587" s="1"/>
      <c r="F587" s="1"/>
      <c r="G587" s="1"/>
      <c r="H587" s="1"/>
      <c r="I587" s="1"/>
      <c r="J587" s="1"/>
      <c r="K587" s="1"/>
      <c r="L587" s="1"/>
      <c r="M587" s="1"/>
      <c r="N587" s="1"/>
      <c r="O587" s="1"/>
      <c r="P587" s="1"/>
      <c r="Q587" s="1"/>
      <c r="R587" s="1"/>
      <c r="S587" s="1"/>
      <c r="T587" s="1"/>
      <c r="U587" s="1"/>
      <c r="V587" s="1"/>
      <c r="W587" s="1"/>
      <c r="X587" s="1"/>
      <c r="Y587" s="1"/>
      <c r="Z587" s="1"/>
      <c r="AA587" s="1"/>
    </row>
    <row r="588" spans="1:27">
      <c r="A588" s="1"/>
      <c r="B588" s="1">
        <f t="shared" si="28"/>
        <v>211</v>
      </c>
      <c r="C588" s="1" t="e">
        <f t="shared" si="27"/>
        <v>#VALUE!</v>
      </c>
      <c r="D588" s="1"/>
      <c r="E588" s="1"/>
      <c r="F588" s="1"/>
      <c r="G588" s="1"/>
      <c r="H588" s="1"/>
      <c r="I588" s="1"/>
      <c r="J588" s="1"/>
      <c r="K588" s="1"/>
      <c r="L588" s="1"/>
      <c r="M588" s="1"/>
      <c r="N588" s="1"/>
      <c r="O588" s="1"/>
      <c r="P588" s="1"/>
      <c r="Q588" s="1"/>
      <c r="R588" s="1"/>
      <c r="S588" s="1"/>
      <c r="T588" s="1"/>
      <c r="U588" s="1"/>
      <c r="V588" s="1"/>
      <c r="W588" s="1"/>
      <c r="X588" s="1"/>
      <c r="Y588" s="1"/>
      <c r="Z588" s="1"/>
      <c r="AA588" s="1"/>
    </row>
    <row r="589" spans="1:27">
      <c r="A589" s="1"/>
      <c r="B589" s="1">
        <f t="shared" si="28"/>
        <v>213</v>
      </c>
      <c r="C589" s="1" t="str">
        <f t="shared" si="27"/>
        <v xml:space="preserve">
</v>
      </c>
      <c r="D589" s="1"/>
      <c r="E589" s="1"/>
      <c r="F589" s="1"/>
      <c r="G589" s="1"/>
      <c r="H589" s="1"/>
      <c r="I589" s="1"/>
      <c r="J589" s="1"/>
      <c r="K589" s="1"/>
      <c r="L589" s="1"/>
      <c r="M589" s="1"/>
      <c r="N589" s="1"/>
      <c r="O589" s="1"/>
      <c r="P589" s="1"/>
      <c r="Q589" s="1"/>
      <c r="R589" s="1"/>
      <c r="S589" s="1"/>
      <c r="T589" s="1"/>
      <c r="U589" s="1"/>
      <c r="V589" s="1"/>
      <c r="W589" s="1"/>
      <c r="X589" s="1"/>
      <c r="Y589" s="1"/>
      <c r="Z589" s="1"/>
      <c r="AA589" s="1"/>
    </row>
    <row r="590" spans="1:27">
      <c r="A590" s="1"/>
      <c r="B590" s="1">
        <f t="shared" si="28"/>
        <v>215</v>
      </c>
      <c r="C590" s="1" t="str">
        <f t="shared" si="27"/>
        <v>j</v>
      </c>
      <c r="D590" s="1"/>
      <c r="E590" s="1"/>
      <c r="F590" s="1"/>
      <c r="G590" s="1"/>
      <c r="H590" s="1"/>
      <c r="I590" s="1"/>
      <c r="J590" s="1"/>
      <c r="K590" s="1"/>
      <c r="L590" s="1"/>
      <c r="M590" s="1"/>
      <c r="N590" s="1"/>
      <c r="O590" s="1"/>
      <c r="P590" s="1"/>
      <c r="Q590" s="1"/>
      <c r="R590" s="1"/>
      <c r="S590" s="1"/>
      <c r="T590" s="1"/>
      <c r="U590" s="1"/>
      <c r="V590" s="1"/>
      <c r="W590" s="1"/>
      <c r="X590" s="1"/>
      <c r="Y590" s="1"/>
      <c r="Z590" s="1"/>
      <c r="AA590" s="1"/>
    </row>
    <row r="591" spans="1:27">
      <c r="A591" s="1"/>
      <c r="B591" s="1">
        <f t="shared" si="28"/>
        <v>217</v>
      </c>
      <c r="C591" s="1" t="str">
        <f t="shared" si="27"/>
        <v>(</v>
      </c>
      <c r="D591" s="1"/>
      <c r="E591" s="1"/>
      <c r="F591" s="1"/>
      <c r="G591" s="1"/>
      <c r="H591" s="1"/>
      <c r="I591" s="1"/>
      <c r="J591" s="1"/>
      <c r="K591" s="1"/>
      <c r="L591" s="1"/>
      <c r="M591" s="1"/>
      <c r="N591" s="1"/>
      <c r="O591" s="1"/>
      <c r="P591" s="1"/>
      <c r="Q591" s="1"/>
      <c r="R591" s="1"/>
      <c r="S591" s="1"/>
      <c r="T591" s="1"/>
      <c r="U591" s="1"/>
      <c r="V591" s="1"/>
      <c r="W591" s="1"/>
      <c r="X591" s="1"/>
      <c r="Y591" s="1"/>
      <c r="Z591" s="1"/>
      <c r="AA591" s="1"/>
    </row>
    <row r="592" spans="1:27">
      <c r="A592" s="1"/>
      <c r="B592" s="1">
        <f t="shared" si="28"/>
        <v>219</v>
      </c>
      <c r="C592" s="1" t="e">
        <f t="shared" si="27"/>
        <v>#VALUE!</v>
      </c>
      <c r="D592" s="1"/>
      <c r="E592" s="1"/>
      <c r="F592" s="1"/>
      <c r="G592" s="1"/>
      <c r="H592" s="1"/>
      <c r="I592" s="1"/>
      <c r="J592" s="1"/>
      <c r="K592" s="1"/>
      <c r="L592" s="1"/>
      <c r="M592" s="1"/>
      <c r="N592" s="1"/>
      <c r="O592" s="1"/>
      <c r="P592" s="1"/>
      <c r="Q592" s="1"/>
      <c r="R592" s="1"/>
      <c r="S592" s="1"/>
      <c r="T592" s="1"/>
      <c r="U592" s="1"/>
      <c r="V592" s="1"/>
      <c r="W592" s="1"/>
      <c r="X592" s="1"/>
      <c r="Y592" s="1"/>
      <c r="Z592" s="1"/>
      <c r="AA592" s="1"/>
    </row>
    <row r="593" spans="1:27">
      <c r="A593" s="1"/>
      <c r="B593" s="1">
        <f t="shared" si="28"/>
        <v>221</v>
      </c>
      <c r="C593" s="1" t="str">
        <f t="shared" si="27"/>
        <v xml:space="preserve">
</v>
      </c>
      <c r="D593" s="1"/>
      <c r="E593" s="1"/>
      <c r="F593" s="1"/>
      <c r="G593" s="1"/>
      <c r="H593" s="1"/>
      <c r="I593" s="1"/>
      <c r="J593" s="1"/>
      <c r="K593" s="1"/>
      <c r="L593" s="1"/>
      <c r="M593" s="1"/>
      <c r="N593" s="1"/>
      <c r="O593" s="1"/>
      <c r="P593" s="1"/>
      <c r="Q593" s="1"/>
      <c r="R593" s="1"/>
      <c r="S593" s="1"/>
      <c r="T593" s="1"/>
      <c r="U593" s="1"/>
      <c r="V593" s="1"/>
      <c r="W593" s="1"/>
      <c r="X593" s="1"/>
      <c r="Y593" s="1"/>
      <c r="Z593" s="1"/>
      <c r="AA593" s="1"/>
    </row>
    <row r="594" spans="1:27">
      <c r="A594" s="1"/>
      <c r="B594" s="1">
        <f t="shared" si="28"/>
        <v>223</v>
      </c>
      <c r="C594" s="1" t="str">
        <f t="shared" si="27"/>
        <v>j</v>
      </c>
      <c r="D594" s="1"/>
      <c r="E594" s="1"/>
      <c r="F594" s="1"/>
      <c r="G594" s="1"/>
      <c r="H594" s="1"/>
      <c r="I594" s="1"/>
      <c r="J594" s="1"/>
      <c r="K594" s="1"/>
      <c r="L594" s="1"/>
      <c r="M594" s="1"/>
      <c r="N594" s="1"/>
      <c r="O594" s="1"/>
      <c r="P594" s="1"/>
      <c r="Q594" s="1"/>
      <c r="R594" s="1"/>
      <c r="S594" s="1"/>
      <c r="T594" s="1"/>
      <c r="U594" s="1"/>
      <c r="V594" s="1"/>
      <c r="W594" s="1"/>
      <c r="X594" s="1"/>
      <c r="Y594" s="1"/>
      <c r="Z594" s="1"/>
      <c r="AA594" s="1"/>
    </row>
    <row r="595" spans="1:27">
      <c r="A595" s="1"/>
      <c r="B595" s="1">
        <f t="shared" si="28"/>
        <v>225</v>
      </c>
      <c r="C595" s="1" t="str">
        <f t="shared" si="27"/>
        <v>(</v>
      </c>
      <c r="D595" s="1"/>
      <c r="E595" s="1"/>
      <c r="F595" s="1"/>
      <c r="G595" s="1"/>
      <c r="H595" s="1"/>
      <c r="I595" s="1"/>
      <c r="J595" s="1"/>
      <c r="K595" s="1"/>
      <c r="L595" s="1"/>
      <c r="M595" s="1"/>
      <c r="N595" s="1"/>
      <c r="O595" s="1"/>
      <c r="P595" s="1"/>
      <c r="Q595" s="1"/>
      <c r="R595" s="1"/>
      <c r="S595" s="1"/>
      <c r="T595" s="1"/>
      <c r="U595" s="1"/>
      <c r="V595" s="1"/>
      <c r="W595" s="1"/>
      <c r="X595" s="1"/>
      <c r="Y595" s="1"/>
      <c r="Z595" s="1"/>
      <c r="AA595" s="1"/>
    </row>
    <row r="596" spans="1:27">
      <c r="A596" s="1"/>
      <c r="B596" s="1">
        <f t="shared" si="28"/>
        <v>227</v>
      </c>
      <c r="C596" s="1" t="e">
        <f t="shared" si="27"/>
        <v>#VALUE!</v>
      </c>
      <c r="D596" s="1"/>
      <c r="E596" s="1"/>
      <c r="F596" s="1"/>
      <c r="G596" s="1"/>
      <c r="H596" s="1"/>
      <c r="I596" s="1"/>
      <c r="J596" s="1"/>
      <c r="K596" s="1"/>
      <c r="L596" s="1"/>
      <c r="M596" s="1"/>
      <c r="N596" s="1"/>
      <c r="O596" s="1"/>
      <c r="P596" s="1"/>
      <c r="Q596" s="1"/>
      <c r="R596" s="1"/>
      <c r="S596" s="1"/>
      <c r="T596" s="1"/>
      <c r="U596" s="1"/>
      <c r="V596" s="1"/>
      <c r="W596" s="1"/>
      <c r="X596" s="1"/>
      <c r="Y596" s="1"/>
      <c r="Z596" s="1"/>
      <c r="AA596" s="1"/>
    </row>
    <row r="597" spans="1:27">
      <c r="A597" s="1"/>
      <c r="B597" s="1">
        <f t="shared" si="28"/>
        <v>229</v>
      </c>
      <c r="C597" s="1" t="str">
        <f t="shared" si="27"/>
        <v xml:space="preserve">
</v>
      </c>
      <c r="D597" s="1"/>
      <c r="E597" s="1"/>
      <c r="F597" s="1"/>
      <c r="G597" s="1"/>
      <c r="H597" s="1"/>
      <c r="I597" s="1"/>
      <c r="J597" s="1"/>
      <c r="K597" s="1"/>
      <c r="L597" s="1"/>
      <c r="M597" s="1"/>
      <c r="N597" s="1"/>
      <c r="O597" s="1"/>
      <c r="P597" s="1"/>
      <c r="Q597" s="1"/>
      <c r="R597" s="1"/>
      <c r="S597" s="1"/>
      <c r="T597" s="1"/>
      <c r="U597" s="1"/>
      <c r="V597" s="1"/>
      <c r="W597" s="1"/>
      <c r="X597" s="1"/>
      <c r="Y597" s="1"/>
      <c r="Z597" s="1"/>
      <c r="AA597" s="1"/>
    </row>
    <row r="598" spans="1:27">
      <c r="A598" s="1"/>
      <c r="B598" s="1">
        <f t="shared" si="28"/>
        <v>231</v>
      </c>
      <c r="C598" s="1" t="str">
        <f t="shared" si="27"/>
        <v>j</v>
      </c>
      <c r="D598" s="1"/>
      <c r="E598" s="1"/>
      <c r="F598" s="1"/>
      <c r="G598" s="1"/>
      <c r="H598" s="1"/>
      <c r="I598" s="1"/>
      <c r="J598" s="1"/>
      <c r="K598" s="1"/>
      <c r="L598" s="1"/>
      <c r="M598" s="1"/>
      <c r="N598" s="1"/>
      <c r="O598" s="1"/>
      <c r="P598" s="1"/>
      <c r="Q598" s="1"/>
      <c r="R598" s="1"/>
      <c r="S598" s="1"/>
      <c r="T598" s="1"/>
      <c r="U598" s="1"/>
      <c r="V598" s="1"/>
      <c r="W598" s="1"/>
      <c r="X598" s="1"/>
      <c r="Y598" s="1"/>
      <c r="Z598" s="1"/>
      <c r="AA598" s="1"/>
    </row>
    <row r="599" spans="1:27">
      <c r="A599" s="1"/>
      <c r="B599" s="1">
        <f t="shared" si="28"/>
        <v>233</v>
      </c>
      <c r="C599" s="1" t="str">
        <f t="shared" si="27"/>
        <v>(</v>
      </c>
      <c r="D599" s="1"/>
      <c r="E599" s="1"/>
      <c r="F599" s="1"/>
      <c r="G599" s="1"/>
      <c r="H599" s="1"/>
      <c r="I599" s="1"/>
      <c r="J599" s="1"/>
      <c r="K599" s="1"/>
      <c r="L599" s="1"/>
      <c r="M599" s="1"/>
      <c r="N599" s="1"/>
      <c r="O599" s="1"/>
      <c r="P599" s="1"/>
      <c r="Q599" s="1"/>
      <c r="R599" s="1"/>
      <c r="S599" s="1"/>
      <c r="T599" s="1"/>
      <c r="U599" s="1"/>
      <c r="V599" s="1"/>
      <c r="W599" s="1"/>
      <c r="X599" s="1"/>
      <c r="Y599" s="1"/>
      <c r="Z599" s="1"/>
      <c r="AA599" s="1"/>
    </row>
    <row r="600" spans="1:27">
      <c r="A600" s="1"/>
      <c r="B600" s="1">
        <f t="shared" si="28"/>
        <v>235</v>
      </c>
      <c r="C600" s="1" t="e">
        <f t="shared" si="27"/>
        <v>#VALUE!</v>
      </c>
      <c r="D600" s="1"/>
      <c r="E600" s="1"/>
      <c r="F600" s="1"/>
      <c r="G600" s="1"/>
      <c r="H600" s="1"/>
      <c r="I600" s="1"/>
      <c r="J600" s="1"/>
      <c r="K600" s="1"/>
      <c r="L600" s="1"/>
      <c r="M600" s="1"/>
      <c r="N600" s="1"/>
      <c r="O600" s="1"/>
      <c r="P600" s="1"/>
      <c r="Q600" s="1"/>
      <c r="R600" s="1"/>
      <c r="S600" s="1"/>
      <c r="T600" s="1"/>
      <c r="U600" s="1"/>
      <c r="V600" s="1"/>
      <c r="W600" s="1"/>
      <c r="X600" s="1"/>
      <c r="Y600" s="1"/>
      <c r="Z600" s="1"/>
      <c r="AA600" s="1"/>
    </row>
    <row r="601" spans="1:27">
      <c r="A601" s="1"/>
      <c r="B601" s="1">
        <f t="shared" si="28"/>
        <v>237</v>
      </c>
      <c r="C601" s="1" t="str">
        <f t="shared" si="27"/>
        <v xml:space="preserve">
</v>
      </c>
      <c r="D601" s="1"/>
      <c r="E601" s="1"/>
      <c r="F601" s="1"/>
      <c r="G601" s="1"/>
      <c r="H601" s="1"/>
      <c r="I601" s="1"/>
      <c r="J601" s="1"/>
      <c r="K601" s="1"/>
      <c r="L601" s="1"/>
      <c r="M601" s="1"/>
      <c r="N601" s="1"/>
      <c r="O601" s="1"/>
      <c r="P601" s="1"/>
      <c r="Q601" s="1"/>
      <c r="R601" s="1"/>
      <c r="S601" s="1"/>
      <c r="T601" s="1"/>
      <c r="U601" s="1"/>
      <c r="V601" s="1"/>
      <c r="W601" s="1"/>
      <c r="X601" s="1"/>
      <c r="Y601" s="1"/>
      <c r="Z601" s="1"/>
      <c r="AA601" s="1"/>
    </row>
    <row r="602" spans="1:27">
      <c r="A602" s="1"/>
      <c r="B602" s="1">
        <f t="shared" si="28"/>
        <v>239</v>
      </c>
      <c r="C602" s="1" t="str">
        <f t="shared" si="27"/>
        <v>j</v>
      </c>
      <c r="D602" s="1"/>
      <c r="E602" s="1"/>
      <c r="F602" s="1"/>
      <c r="G602" s="1"/>
      <c r="H602" s="1"/>
      <c r="I602" s="1"/>
      <c r="J602" s="1"/>
      <c r="K602" s="1"/>
      <c r="L602" s="1"/>
      <c r="M602" s="1"/>
      <c r="N602" s="1"/>
      <c r="O602" s="1"/>
      <c r="P602" s="1"/>
      <c r="Q602" s="1"/>
      <c r="R602" s="1"/>
      <c r="S602" s="1"/>
      <c r="T602" s="1"/>
      <c r="U602" s="1"/>
      <c r="V602" s="1"/>
      <c r="W602" s="1"/>
      <c r="X602" s="1"/>
      <c r="Y602" s="1"/>
      <c r="Z602" s="1"/>
      <c r="AA602" s="1"/>
    </row>
    <row r="603" spans="1:27">
      <c r="A603" s="1"/>
      <c r="B603" s="1">
        <f t="shared" si="28"/>
        <v>241</v>
      </c>
      <c r="C603" s="1" t="str">
        <f t="shared" si="27"/>
        <v>(</v>
      </c>
      <c r="D603" s="1"/>
      <c r="E603" s="1"/>
      <c r="F603" s="1"/>
      <c r="G603" s="1"/>
      <c r="H603" s="1"/>
      <c r="I603" s="1"/>
      <c r="J603" s="1"/>
      <c r="K603" s="1"/>
      <c r="L603" s="1"/>
      <c r="M603" s="1"/>
      <c r="N603" s="1"/>
      <c r="O603" s="1"/>
      <c r="P603" s="1"/>
      <c r="Q603" s="1"/>
      <c r="R603" s="1"/>
      <c r="S603" s="1"/>
      <c r="T603" s="1"/>
      <c r="U603" s="1"/>
      <c r="V603" s="1"/>
      <c r="W603" s="1"/>
      <c r="X603" s="1"/>
      <c r="Y603" s="1"/>
      <c r="Z603" s="1"/>
      <c r="AA603" s="1"/>
    </row>
    <row r="604" spans="1:27">
      <c r="A604" s="1"/>
      <c r="B604" s="1">
        <f t="shared" si="28"/>
        <v>243</v>
      </c>
      <c r="C604" s="1" t="e">
        <f t="shared" si="27"/>
        <v>#VALUE!</v>
      </c>
      <c r="D604" s="1"/>
      <c r="E604" s="1"/>
      <c r="F604" s="1"/>
      <c r="G604" s="1"/>
      <c r="H604" s="1"/>
      <c r="I604" s="1"/>
      <c r="J604" s="1"/>
      <c r="K604" s="1"/>
      <c r="L604" s="1"/>
      <c r="M604" s="1"/>
      <c r="N604" s="1"/>
      <c r="O604" s="1"/>
      <c r="P604" s="1"/>
      <c r="Q604" s="1"/>
      <c r="R604" s="1"/>
      <c r="S604" s="1"/>
      <c r="T604" s="1"/>
      <c r="U604" s="1"/>
      <c r="V604" s="1"/>
      <c r="W604" s="1"/>
      <c r="X604" s="1"/>
      <c r="Y604" s="1"/>
      <c r="Z604" s="1"/>
      <c r="AA604" s="1"/>
    </row>
    <row r="605" spans="1:27">
      <c r="A605" s="1"/>
      <c r="B605" s="1">
        <f t="shared" si="28"/>
        <v>245</v>
      </c>
      <c r="C605" s="1" t="str">
        <f t="shared" si="27"/>
        <v xml:space="preserve">
</v>
      </c>
      <c r="D605" s="1"/>
      <c r="E605" s="1"/>
      <c r="F605" s="1"/>
      <c r="G605" s="1"/>
      <c r="H605" s="1"/>
      <c r="I605" s="1"/>
      <c r="J605" s="1"/>
      <c r="K605" s="1"/>
      <c r="L605" s="1"/>
      <c r="M605" s="1"/>
      <c r="N605" s="1"/>
      <c r="O605" s="1"/>
      <c r="P605" s="1"/>
      <c r="Q605" s="1"/>
      <c r="R605" s="1"/>
      <c r="S605" s="1"/>
      <c r="T605" s="1"/>
      <c r="U605" s="1"/>
      <c r="V605" s="1"/>
      <c r="W605" s="1"/>
      <c r="X605" s="1"/>
      <c r="Y605" s="1"/>
      <c r="Z605" s="1"/>
      <c r="AA605" s="1"/>
    </row>
    <row r="606" spans="1:27">
      <c r="A606" s="1"/>
      <c r="B606" s="1">
        <f t="shared" si="28"/>
        <v>247</v>
      </c>
      <c r="C606" s="1" t="str">
        <f t="shared" si="27"/>
        <v>j</v>
      </c>
      <c r="D606" s="1"/>
      <c r="E606" s="1"/>
      <c r="F606" s="1"/>
      <c r="G606" s="1"/>
      <c r="H606" s="1"/>
      <c r="I606" s="1"/>
      <c r="J606" s="1"/>
      <c r="K606" s="1"/>
      <c r="L606" s="1"/>
      <c r="M606" s="1"/>
      <c r="N606" s="1"/>
      <c r="O606" s="1"/>
      <c r="P606" s="1"/>
      <c r="Q606" s="1"/>
      <c r="R606" s="1"/>
      <c r="S606" s="1"/>
      <c r="T606" s="1"/>
      <c r="U606" s="1"/>
      <c r="V606" s="1"/>
      <c r="W606" s="1"/>
      <c r="X606" s="1"/>
      <c r="Y606" s="1"/>
      <c r="Z606" s="1"/>
      <c r="AA606" s="1"/>
    </row>
    <row r="607" spans="1:27">
      <c r="A607" s="1"/>
      <c r="B607" s="1">
        <f t="shared" si="28"/>
        <v>249</v>
      </c>
      <c r="C607" s="1" t="str">
        <f t="shared" si="27"/>
        <v>(</v>
      </c>
      <c r="D607" s="1"/>
      <c r="E607" s="1"/>
      <c r="F607" s="1"/>
      <c r="G607" s="1"/>
      <c r="H607" s="1"/>
      <c r="I607" s="1"/>
      <c r="J607" s="1"/>
      <c r="K607" s="1"/>
      <c r="L607" s="1"/>
      <c r="M607" s="1"/>
      <c r="N607" s="1"/>
      <c r="O607" s="1"/>
      <c r="P607" s="1"/>
      <c r="Q607" s="1"/>
      <c r="R607" s="1"/>
      <c r="S607" s="1"/>
      <c r="T607" s="1"/>
      <c r="U607" s="1"/>
      <c r="V607" s="1"/>
      <c r="W607" s="1"/>
      <c r="X607" s="1"/>
      <c r="Y607" s="1"/>
      <c r="Z607" s="1"/>
      <c r="AA607" s="1"/>
    </row>
    <row r="608" spans="1:27">
      <c r="A608" s="1"/>
      <c r="B608" s="1">
        <f t="shared" si="28"/>
        <v>251</v>
      </c>
      <c r="C608" s="1" t="e">
        <f t="shared" si="27"/>
        <v>#VALUE!</v>
      </c>
      <c r="D608" s="1"/>
      <c r="E608" s="1"/>
      <c r="F608" s="1"/>
      <c r="G608" s="1"/>
      <c r="H608" s="1"/>
      <c r="I608" s="1"/>
      <c r="J608" s="1"/>
      <c r="K608" s="1"/>
      <c r="L608" s="1"/>
      <c r="M608" s="1"/>
      <c r="N608" s="1"/>
      <c r="O608" s="1"/>
      <c r="P608" s="1"/>
      <c r="Q608" s="1"/>
      <c r="R608" s="1"/>
      <c r="S608" s="1"/>
      <c r="T608" s="1"/>
      <c r="U608" s="1"/>
      <c r="V608" s="1"/>
      <c r="W608" s="1"/>
      <c r="X608" s="1"/>
      <c r="Y608" s="1"/>
      <c r="Z608" s="1"/>
      <c r="AA608" s="1"/>
    </row>
    <row r="609" spans="1:27">
      <c r="A609" s="1"/>
      <c r="B609" s="1">
        <f t="shared" si="28"/>
        <v>253</v>
      </c>
      <c r="C609" s="1" t="str">
        <f t="shared" si="27"/>
        <v xml:space="preserve">
</v>
      </c>
      <c r="D609" s="1"/>
      <c r="E609" s="1"/>
      <c r="F609" s="1"/>
      <c r="G609" s="1"/>
      <c r="H609" s="1"/>
      <c r="I609" s="1"/>
      <c r="J609" s="1"/>
      <c r="K609" s="1"/>
      <c r="L609" s="1"/>
      <c r="M609" s="1"/>
      <c r="N609" s="1"/>
      <c r="O609" s="1"/>
      <c r="P609" s="1"/>
      <c r="Q609" s="1"/>
      <c r="R609" s="1"/>
      <c r="S609" s="1"/>
      <c r="T609" s="1"/>
      <c r="U609" s="1"/>
      <c r="V609" s="1"/>
      <c r="W609" s="1"/>
      <c r="X609" s="1"/>
      <c r="Y609" s="1"/>
      <c r="Z609" s="1"/>
      <c r="AA609" s="1"/>
    </row>
    <row r="610" spans="1:27">
      <c r="A610" s="1"/>
      <c r="B610" s="1">
        <f t="shared" si="28"/>
        <v>255</v>
      </c>
      <c r="C610" s="1" t="str">
        <f t="shared" si="27"/>
        <v>j</v>
      </c>
      <c r="D610" s="1"/>
      <c r="E610" s="1"/>
      <c r="F610" s="1"/>
      <c r="G610" s="1"/>
      <c r="H610" s="1"/>
      <c r="I610" s="1"/>
      <c r="J610" s="1"/>
      <c r="K610" s="1"/>
      <c r="L610" s="1"/>
      <c r="M610" s="1"/>
      <c r="N610" s="1"/>
      <c r="O610" s="1"/>
      <c r="P610" s="1"/>
      <c r="Q610" s="1"/>
      <c r="R610" s="1"/>
      <c r="S610" s="1"/>
      <c r="T610" s="1"/>
      <c r="U610" s="1"/>
      <c r="V610" s="1"/>
      <c r="W610" s="1"/>
      <c r="X610" s="1"/>
      <c r="Y610" s="1"/>
      <c r="Z610" s="1"/>
      <c r="AA610" s="1"/>
    </row>
    <row r="611" spans="1:27">
      <c r="A611" s="1"/>
      <c r="B611" s="1">
        <f t="shared" si="28"/>
        <v>257</v>
      </c>
      <c r="C611" s="1" t="str">
        <f t="shared" si="27"/>
        <v>(</v>
      </c>
      <c r="D611" s="1"/>
      <c r="E611" s="1"/>
      <c r="F611" s="1"/>
      <c r="G611" s="1"/>
      <c r="H611" s="1"/>
      <c r="I611" s="1"/>
      <c r="J611" s="1"/>
      <c r="K611" s="1"/>
      <c r="L611" s="1"/>
      <c r="M611" s="1"/>
      <c r="N611" s="1"/>
      <c r="O611" s="1"/>
      <c r="P611" s="1"/>
      <c r="Q611" s="1"/>
      <c r="R611" s="1"/>
      <c r="S611" s="1"/>
      <c r="T611" s="1"/>
      <c r="U611" s="1"/>
      <c r="V611" s="1"/>
      <c r="W611" s="1"/>
      <c r="X611" s="1"/>
      <c r="Y611" s="1"/>
      <c r="Z611" s="1"/>
      <c r="AA611" s="1"/>
    </row>
    <row r="612" spans="1:27">
      <c r="A612" s="1"/>
      <c r="B612" s="1">
        <f t="shared" si="28"/>
        <v>259</v>
      </c>
      <c r="C612" s="1" t="e">
        <f t="shared" si="27"/>
        <v>#VALUE!</v>
      </c>
      <c r="D612" s="1"/>
      <c r="E612" s="1"/>
      <c r="F612" s="1"/>
      <c r="G612" s="1"/>
      <c r="H612" s="1"/>
      <c r="I612" s="1"/>
      <c r="J612" s="1"/>
      <c r="K612" s="1"/>
      <c r="L612" s="1"/>
      <c r="M612" s="1"/>
      <c r="N612" s="1"/>
      <c r="O612" s="1"/>
      <c r="P612" s="1"/>
      <c r="Q612" s="1"/>
      <c r="R612" s="1"/>
      <c r="S612" s="1"/>
      <c r="T612" s="1"/>
      <c r="U612" s="1"/>
      <c r="V612" s="1"/>
      <c r="W612" s="1"/>
      <c r="X612" s="1"/>
      <c r="Y612" s="1"/>
      <c r="Z612" s="1"/>
      <c r="AA612" s="1"/>
    </row>
    <row r="613" spans="1:27">
      <c r="A613" s="1"/>
      <c r="B613" s="1">
        <f t="shared" si="28"/>
        <v>261</v>
      </c>
      <c r="C613" s="1" t="str">
        <f t="shared" si="27"/>
        <v xml:space="preserve">
</v>
      </c>
      <c r="D613" s="1"/>
      <c r="E613" s="1"/>
      <c r="F613" s="1"/>
      <c r="G613" s="1"/>
      <c r="H613" s="1"/>
      <c r="I613" s="1"/>
      <c r="J613" s="1"/>
      <c r="K613" s="1"/>
      <c r="L613" s="1"/>
      <c r="M613" s="1"/>
      <c r="N613" s="1"/>
      <c r="O613" s="1"/>
      <c r="P613" s="1"/>
      <c r="Q613" s="1"/>
      <c r="R613" s="1"/>
      <c r="S613" s="1"/>
      <c r="T613" s="1"/>
      <c r="U613" s="1"/>
      <c r="V613" s="1"/>
      <c r="W613" s="1"/>
      <c r="X613" s="1"/>
      <c r="Y613" s="1"/>
      <c r="Z613" s="1"/>
      <c r="AA613" s="1"/>
    </row>
    <row r="614" spans="1:27">
      <c r="A614" s="1"/>
      <c r="B614" s="1">
        <f t="shared" si="28"/>
        <v>263</v>
      </c>
      <c r="C614" s="1" t="str">
        <f t="shared" si="27"/>
        <v>j</v>
      </c>
      <c r="D614" s="1"/>
      <c r="E614" s="1"/>
      <c r="F614" s="1"/>
      <c r="G614" s="1"/>
      <c r="H614" s="1"/>
      <c r="I614" s="1"/>
      <c r="J614" s="1"/>
      <c r="K614" s="1"/>
      <c r="L614" s="1"/>
      <c r="M614" s="1"/>
      <c r="N614" s="1"/>
      <c r="O614" s="1"/>
      <c r="P614" s="1"/>
      <c r="Q614" s="1"/>
      <c r="R614" s="1"/>
      <c r="S614" s="1"/>
      <c r="T614" s="1"/>
      <c r="U614" s="1"/>
      <c r="V614" s="1"/>
      <c r="W614" s="1"/>
      <c r="X614" s="1"/>
      <c r="Y614" s="1"/>
      <c r="Z614" s="1"/>
      <c r="AA614" s="1"/>
    </row>
    <row r="615" spans="1:27">
      <c r="A615" s="1"/>
      <c r="B615" s="1">
        <f t="shared" si="28"/>
        <v>265</v>
      </c>
      <c r="C615" s="1" t="str">
        <f t="shared" si="27"/>
        <v>(</v>
      </c>
      <c r="D615" s="1"/>
      <c r="E615" s="1"/>
      <c r="F615" s="1"/>
      <c r="G615" s="1"/>
      <c r="H615" s="1"/>
      <c r="I615" s="1"/>
      <c r="J615" s="1"/>
      <c r="K615" s="1"/>
      <c r="L615" s="1"/>
      <c r="M615" s="1"/>
      <c r="N615" s="1"/>
      <c r="O615" s="1"/>
      <c r="P615" s="1"/>
      <c r="Q615" s="1"/>
      <c r="R615" s="1"/>
      <c r="S615" s="1"/>
      <c r="T615" s="1"/>
      <c r="U615" s="1"/>
      <c r="V615" s="1"/>
      <c r="W615" s="1"/>
      <c r="X615" s="1"/>
      <c r="Y615" s="1"/>
      <c r="Z615" s="1"/>
      <c r="AA615" s="1"/>
    </row>
    <row r="616" spans="1:27">
      <c r="A616" s="1"/>
      <c r="B616" s="1">
        <f t="shared" si="28"/>
        <v>267</v>
      </c>
      <c r="C616" s="1" t="e">
        <f t="shared" si="27"/>
        <v>#VALUE!</v>
      </c>
      <c r="D616" s="1"/>
      <c r="E616" s="1"/>
      <c r="F616" s="1"/>
      <c r="G616" s="1"/>
      <c r="H616" s="1"/>
      <c r="I616" s="1"/>
      <c r="J616" s="1"/>
      <c r="K616" s="1"/>
      <c r="L616" s="1"/>
      <c r="M616" s="1"/>
      <c r="N616" s="1"/>
      <c r="O616" s="1"/>
      <c r="P616" s="1"/>
      <c r="Q616" s="1"/>
      <c r="R616" s="1"/>
      <c r="S616" s="1"/>
      <c r="T616" s="1"/>
      <c r="U616" s="1"/>
      <c r="V616" s="1"/>
      <c r="W616" s="1"/>
      <c r="X616" s="1"/>
      <c r="Y616" s="1"/>
      <c r="Z616" s="1"/>
      <c r="AA616" s="1"/>
    </row>
    <row r="617" spans="1:27">
      <c r="A617" s="1"/>
      <c r="B617" s="1">
        <f t="shared" si="28"/>
        <v>269</v>
      </c>
      <c r="C617" s="1" t="str">
        <f t="shared" si="27"/>
        <v xml:space="preserve">
</v>
      </c>
      <c r="D617" s="1"/>
      <c r="E617" s="1"/>
      <c r="F617" s="1"/>
      <c r="G617" s="1"/>
      <c r="H617" s="1"/>
      <c r="I617" s="1"/>
      <c r="J617" s="1"/>
      <c r="K617" s="1"/>
      <c r="L617" s="1"/>
      <c r="M617" s="1"/>
      <c r="N617" s="1"/>
      <c r="O617" s="1"/>
      <c r="P617" s="1"/>
      <c r="Q617" s="1"/>
      <c r="R617" s="1"/>
      <c r="S617" s="1"/>
      <c r="T617" s="1"/>
      <c r="U617" s="1"/>
      <c r="V617" s="1"/>
      <c r="W617" s="1"/>
      <c r="X617" s="1"/>
      <c r="Y617" s="1"/>
      <c r="Z617" s="1"/>
      <c r="AA617" s="1"/>
    </row>
    <row r="618" spans="1:27">
      <c r="A618" s="1"/>
      <c r="B618" s="1">
        <f t="shared" si="28"/>
        <v>271</v>
      </c>
      <c r="C618" s="1" t="str">
        <f t="shared" si="27"/>
        <v>j</v>
      </c>
      <c r="D618" s="1"/>
      <c r="E618" s="1"/>
      <c r="F618" s="1"/>
      <c r="G618" s="1"/>
      <c r="H618" s="1"/>
      <c r="I618" s="1"/>
      <c r="J618" s="1"/>
      <c r="K618" s="1"/>
      <c r="L618" s="1"/>
      <c r="M618" s="1"/>
      <c r="N618" s="1"/>
      <c r="O618" s="1"/>
      <c r="P618" s="1"/>
      <c r="Q618" s="1"/>
      <c r="R618" s="1"/>
      <c r="S618" s="1"/>
      <c r="T618" s="1"/>
      <c r="U618" s="1"/>
      <c r="V618" s="1"/>
      <c r="W618" s="1"/>
      <c r="X618" s="1"/>
      <c r="Y618" s="1"/>
      <c r="Z618" s="1"/>
      <c r="AA618" s="1"/>
    </row>
    <row r="619" spans="1:27">
      <c r="A619" s="1"/>
      <c r="B619" s="1">
        <f t="shared" si="28"/>
        <v>273</v>
      </c>
      <c r="C619" s="1" t="str">
        <f t="shared" si="27"/>
        <v>(</v>
      </c>
      <c r="D619" s="1"/>
      <c r="E619" s="1"/>
      <c r="F619" s="1"/>
      <c r="G619" s="1"/>
      <c r="H619" s="1"/>
      <c r="I619" s="1"/>
      <c r="J619" s="1"/>
      <c r="K619" s="1"/>
      <c r="L619" s="1"/>
      <c r="M619" s="1"/>
      <c r="N619" s="1"/>
      <c r="O619" s="1"/>
      <c r="P619" s="1"/>
      <c r="Q619" s="1"/>
      <c r="R619" s="1"/>
      <c r="S619" s="1"/>
      <c r="T619" s="1"/>
      <c r="U619" s="1"/>
      <c r="V619" s="1"/>
      <c r="W619" s="1"/>
      <c r="X619" s="1"/>
      <c r="Y619" s="1"/>
      <c r="Z619" s="1"/>
      <c r="AA619" s="1"/>
    </row>
    <row r="620" spans="1:27">
      <c r="A620" s="1"/>
      <c r="B620" s="1">
        <f t="shared" si="28"/>
        <v>275</v>
      </c>
      <c r="C620" s="1" t="e">
        <f t="shared" si="27"/>
        <v>#VALUE!</v>
      </c>
      <c r="D620" s="1"/>
      <c r="E620" s="1"/>
      <c r="F620" s="1"/>
      <c r="G620" s="1"/>
      <c r="H620" s="1"/>
      <c r="I620" s="1"/>
      <c r="J620" s="1"/>
      <c r="K620" s="1"/>
      <c r="L620" s="1"/>
      <c r="M620" s="1"/>
      <c r="N620" s="1"/>
      <c r="O620" s="1"/>
      <c r="P620" s="1"/>
      <c r="Q620" s="1"/>
      <c r="R620" s="1"/>
      <c r="S620" s="1"/>
      <c r="T620" s="1"/>
      <c r="U620" s="1"/>
      <c r="V620" s="1"/>
      <c r="W620" s="1"/>
      <c r="X620" s="1"/>
      <c r="Y620" s="1"/>
      <c r="Z620" s="1"/>
      <c r="AA620" s="1"/>
    </row>
    <row r="621" spans="1:27">
      <c r="A621" s="1"/>
      <c r="B621" s="1">
        <f t="shared" si="28"/>
        <v>277</v>
      </c>
      <c r="C621" s="1" t="str">
        <f t="shared" si="27"/>
        <v>‚</v>
      </c>
      <c r="D621" s="1"/>
      <c r="E621" s="1"/>
      <c r="F621" s="1"/>
      <c r="G621" s="1"/>
      <c r="H621" s="1"/>
      <c r="I621" s="1"/>
      <c r="J621" s="1"/>
      <c r="K621" s="1"/>
      <c r="L621" s="1"/>
      <c r="M621" s="1"/>
      <c r="N621" s="1"/>
      <c r="O621" s="1"/>
      <c r="P621" s="1"/>
      <c r="Q621" s="1"/>
      <c r="R621" s="1"/>
      <c r="S621" s="1"/>
      <c r="T621" s="1"/>
      <c r="U621" s="1"/>
      <c r="V621" s="1"/>
      <c r="W621" s="1"/>
      <c r="X621" s="1"/>
      <c r="Y621" s="1"/>
      <c r="Z621" s="1"/>
      <c r="AA621" s="1"/>
    </row>
    <row r="622" spans="1:27">
      <c r="A622" s="1"/>
      <c r="B622" s="1">
        <f t="shared" si="28"/>
        <v>279</v>
      </c>
      <c r="C622" s="1" t="str">
        <f t="shared" si="27"/>
        <v>æ</v>
      </c>
      <c r="D622" s="1"/>
      <c r="E622" s="1"/>
      <c r="F622" s="1"/>
      <c r="G622" s="1"/>
      <c r="H622" s="1"/>
      <c r="I622" s="1"/>
      <c r="J622" s="1"/>
      <c r="K622" s="1"/>
      <c r="L622" s="1"/>
      <c r="M622" s="1"/>
      <c r="N622" s="1"/>
      <c r="O622" s="1"/>
      <c r="P622" s="1"/>
      <c r="Q622" s="1"/>
      <c r="R622" s="1"/>
      <c r="S622" s="1"/>
      <c r="T622" s="1"/>
      <c r="U622" s="1"/>
      <c r="V622" s="1"/>
      <c r="W622" s="1"/>
      <c r="X622" s="1"/>
      <c r="Y622" s="1"/>
      <c r="Z622" s="1"/>
      <c r="AA622" s="1"/>
    </row>
    <row r="623" spans="1:27">
      <c r="A623" s="1"/>
      <c r="B623" s="1">
        <f t="shared" si="28"/>
        <v>281</v>
      </c>
      <c r="C623" s="1" t="e">
        <f t="shared" si="27"/>
        <v>#VALUE!</v>
      </c>
      <c r="D623" s="1"/>
      <c r="E623" s="1"/>
      <c r="F623" s="1"/>
      <c r="G623" s="1"/>
      <c r="H623" s="1"/>
      <c r="I623" s="1"/>
      <c r="J623" s="1"/>
      <c r="K623" s="1"/>
      <c r="L623" s="1"/>
      <c r="M623" s="1"/>
      <c r="N623" s="1"/>
      <c r="O623" s="1"/>
      <c r="P623" s="1"/>
      <c r="Q623" s="1"/>
      <c r="R623" s="1"/>
      <c r="S623" s="1"/>
      <c r="T623" s="1"/>
      <c r="U623" s="1"/>
      <c r="V623" s="1"/>
      <c r="W623" s="1"/>
      <c r="X623" s="1"/>
      <c r="Y623" s="1"/>
      <c r="Z623" s="1"/>
      <c r="AA623" s="1"/>
    </row>
    <row r="624" spans="1:27">
      <c r="A624" s="1"/>
      <c r="B624" s="1">
        <f t="shared" si="28"/>
        <v>283</v>
      </c>
      <c r="C624" s="1" t="e">
        <f t="shared" si="27"/>
        <v>#VALUE!</v>
      </c>
      <c r="D624" s="1"/>
      <c r="E624" s="1"/>
      <c r="F624" s="1"/>
      <c r="G624" s="1"/>
      <c r="H624" s="1"/>
      <c r="I624" s="1"/>
      <c r="J624" s="1"/>
      <c r="K624" s="1"/>
      <c r="L624" s="1"/>
      <c r="M624" s="1"/>
      <c r="N624" s="1"/>
      <c r="O624" s="1"/>
      <c r="P624" s="1"/>
      <c r="Q624" s="1"/>
      <c r="R624" s="1"/>
      <c r="S624" s="1"/>
      <c r="T624" s="1"/>
      <c r="U624" s="1"/>
      <c r="V624" s="1"/>
      <c r="W624" s="1"/>
      <c r="X624" s="1"/>
      <c r="Y624" s="1"/>
      <c r="Z624" s="1"/>
      <c r="AA624" s="1"/>
    </row>
    <row r="625" spans="1:27">
      <c r="A625" s="1"/>
      <c r="B625" s="1">
        <f t="shared" si="28"/>
        <v>285</v>
      </c>
      <c r="C625" s="1" t="e">
        <f t="shared" si="27"/>
        <v>#VALUE!</v>
      </c>
      <c r="D625" s="1"/>
      <c r="E625" s="1"/>
      <c r="F625" s="1"/>
      <c r="G625" s="1"/>
      <c r="H625" s="1"/>
      <c r="I625" s="1"/>
      <c r="J625" s="1"/>
      <c r="K625" s="1"/>
      <c r="L625" s="1"/>
      <c r="M625" s="1"/>
      <c r="N625" s="1"/>
      <c r="O625" s="1"/>
      <c r="P625" s="1"/>
      <c r="Q625" s="1"/>
      <c r="R625" s="1"/>
      <c r="S625" s="1"/>
      <c r="T625" s="1"/>
      <c r="U625" s="1"/>
      <c r="V625" s="1"/>
      <c r="W625" s="1"/>
      <c r="X625" s="1"/>
      <c r="Y625" s="1"/>
      <c r="Z625" s="1"/>
      <c r="AA625" s="1"/>
    </row>
    <row r="626" spans="1:27">
      <c r="A626" s="1"/>
      <c r="B626" s="1">
        <f t="shared" si="28"/>
        <v>287</v>
      </c>
      <c r="C626" s="1" t="e">
        <f t="shared" si="27"/>
        <v>#VALUE!</v>
      </c>
      <c r="D626" s="1"/>
      <c r="E626" s="1"/>
      <c r="F626" s="1"/>
      <c r="G626" s="1"/>
      <c r="H626" s="1"/>
      <c r="I626" s="1"/>
      <c r="J626" s="1"/>
      <c r="K626" s="1"/>
      <c r="L626" s="1"/>
      <c r="M626" s="1"/>
      <c r="N626" s="1"/>
      <c r="O626" s="1"/>
      <c r="P626" s="1"/>
      <c r="Q626" s="1"/>
      <c r="R626" s="1"/>
      <c r="S626" s="1"/>
      <c r="T626" s="1"/>
      <c r="U626" s="1"/>
      <c r="V626" s="1"/>
      <c r="W626" s="1"/>
      <c r="X626" s="1"/>
      <c r="Y626" s="1"/>
      <c r="Z626" s="1"/>
      <c r="AA626" s="1"/>
    </row>
    <row r="627" spans="1:27">
      <c r="A627" s="1"/>
      <c r="B627" s="1">
        <f t="shared" si="28"/>
        <v>289</v>
      </c>
      <c r="C627" s="1" t="e">
        <f t="shared" si="27"/>
        <v>#VALUE!</v>
      </c>
      <c r="D627" s="1"/>
      <c r="E627" s="1"/>
      <c r="F627" s="1"/>
      <c r="G627" s="1"/>
      <c r="H627" s="1"/>
      <c r="I627" s="1"/>
      <c r="J627" s="1"/>
      <c r="K627" s="1"/>
      <c r="L627" s="1"/>
      <c r="M627" s="1"/>
      <c r="N627" s="1"/>
      <c r="O627" s="1"/>
      <c r="P627" s="1"/>
      <c r="Q627" s="1"/>
      <c r="R627" s="1"/>
      <c r="S627" s="1"/>
      <c r="T627" s="1"/>
      <c r="U627" s="1"/>
      <c r="V627" s="1"/>
      <c r="W627" s="1"/>
      <c r="X627" s="1"/>
      <c r="Y627" s="1"/>
      <c r="Z627" s="1"/>
      <c r="AA627" s="1"/>
    </row>
    <row r="628" spans="1:27">
      <c r="A628" s="1"/>
      <c r="B628" s="1">
        <f t="shared" si="28"/>
        <v>291</v>
      </c>
      <c r="C628" s="1" t="e">
        <f t="shared" ref="C628:C691" si="29">CHAR(HEX2DEC(MID($H$1,B628,2)))</f>
        <v>#VALUE!</v>
      </c>
      <c r="D628" s="1"/>
      <c r="E628" s="1"/>
      <c r="F628" s="1"/>
      <c r="G628" s="1"/>
      <c r="H628" s="1"/>
      <c r="I628" s="1"/>
      <c r="J628" s="1"/>
      <c r="K628" s="1"/>
      <c r="L628" s="1"/>
      <c r="M628" s="1"/>
      <c r="N628" s="1"/>
      <c r="O628" s="1"/>
      <c r="P628" s="1"/>
      <c r="Q628" s="1"/>
      <c r="R628" s="1"/>
      <c r="S628" s="1"/>
      <c r="T628" s="1"/>
      <c r="U628" s="1"/>
      <c r="V628" s="1"/>
      <c r="W628" s="1"/>
      <c r="X628" s="1"/>
      <c r="Y628" s="1"/>
      <c r="Z628" s="1"/>
      <c r="AA628" s="1"/>
    </row>
    <row r="629" spans="1:27">
      <c r="A629" s="1"/>
      <c r="B629" s="1">
        <f t="shared" si="28"/>
        <v>293</v>
      </c>
      <c r="C629" s="1" t="e">
        <f t="shared" si="29"/>
        <v>#VALUE!</v>
      </c>
      <c r="D629" s="1"/>
      <c r="E629" s="1"/>
      <c r="F629" s="1"/>
      <c r="G629" s="1"/>
      <c r="H629" s="1"/>
      <c r="I629" s="1"/>
      <c r="J629" s="1"/>
      <c r="K629" s="1"/>
      <c r="L629" s="1"/>
      <c r="M629" s="1"/>
      <c r="N629" s="1"/>
      <c r="O629" s="1"/>
      <c r="P629" s="1"/>
      <c r="Q629" s="1"/>
      <c r="R629" s="1"/>
      <c r="S629" s="1"/>
      <c r="T629" s="1"/>
      <c r="U629" s="1"/>
      <c r="V629" s="1"/>
      <c r="W629" s="1"/>
      <c r="X629" s="1"/>
      <c r="Y629" s="1"/>
      <c r="Z629" s="1"/>
      <c r="AA629" s="1"/>
    </row>
    <row r="630" spans="1:27">
      <c r="A630" s="1"/>
      <c r="B630" s="1">
        <f t="shared" ref="B630:B693" si="30">B629+2</f>
        <v>295</v>
      </c>
      <c r="C630" s="1" t="e">
        <f t="shared" si="29"/>
        <v>#VALUE!</v>
      </c>
      <c r="D630" s="1"/>
      <c r="E630" s="1"/>
      <c r="F630" s="1"/>
      <c r="G630" s="1"/>
      <c r="H630" s="1"/>
      <c r="I630" s="1"/>
      <c r="J630" s="1"/>
      <c r="K630" s="1"/>
      <c r="L630" s="1"/>
      <c r="M630" s="1"/>
      <c r="N630" s="1"/>
      <c r="O630" s="1"/>
      <c r="P630" s="1"/>
      <c r="Q630" s="1"/>
      <c r="R630" s="1"/>
      <c r="S630" s="1"/>
      <c r="T630" s="1"/>
      <c r="U630" s="1"/>
      <c r="V630" s="1"/>
      <c r="W630" s="1"/>
      <c r="X630" s="1"/>
      <c r="Y630" s="1"/>
      <c r="Z630" s="1"/>
      <c r="AA630" s="1"/>
    </row>
    <row r="631" spans="1:27">
      <c r="A631" s="1"/>
      <c r="B631" s="1">
        <f t="shared" si="30"/>
        <v>297</v>
      </c>
      <c r="C631" s="1" t="e">
        <f t="shared" si="29"/>
        <v>#VALUE!</v>
      </c>
      <c r="D631" s="1"/>
      <c r="E631" s="1"/>
      <c r="F631" s="1"/>
      <c r="G631" s="1"/>
      <c r="H631" s="1"/>
      <c r="I631" s="1"/>
      <c r="J631" s="1"/>
      <c r="K631" s="1"/>
      <c r="L631" s="1"/>
      <c r="M631" s="1"/>
      <c r="N631" s="1"/>
      <c r="O631" s="1"/>
      <c r="P631" s="1"/>
      <c r="Q631" s="1"/>
      <c r="R631" s="1"/>
      <c r="S631" s="1"/>
      <c r="T631" s="1"/>
      <c r="U631" s="1"/>
      <c r="V631" s="1"/>
      <c r="W631" s="1"/>
      <c r="X631" s="1"/>
      <c r="Y631" s="1"/>
      <c r="Z631" s="1"/>
      <c r="AA631" s="1"/>
    </row>
    <row r="632" spans="1:27">
      <c r="A632" s="1"/>
      <c r="B632" s="1">
        <f t="shared" si="30"/>
        <v>299</v>
      </c>
      <c r="C632" s="1" t="e">
        <f t="shared" si="29"/>
        <v>#VALUE!</v>
      </c>
      <c r="D632" s="1"/>
      <c r="E632" s="1"/>
      <c r="F632" s="1"/>
      <c r="G632" s="1"/>
      <c r="H632" s="1"/>
      <c r="I632" s="1"/>
      <c r="J632" s="1"/>
      <c r="K632" s="1"/>
      <c r="L632" s="1"/>
      <c r="M632" s="1"/>
      <c r="N632" s="1"/>
      <c r="O632" s="1"/>
      <c r="P632" s="1"/>
      <c r="Q632" s="1"/>
      <c r="R632" s="1"/>
      <c r="S632" s="1"/>
      <c r="T632" s="1"/>
      <c r="U632" s="1"/>
      <c r="V632" s="1"/>
      <c r="W632" s="1"/>
      <c r="X632" s="1"/>
      <c r="Y632" s="1"/>
      <c r="Z632" s="1"/>
      <c r="AA632" s="1"/>
    </row>
    <row r="633" spans="1:27">
      <c r="A633" s="1"/>
      <c r="B633" s="1">
        <f t="shared" si="30"/>
        <v>301</v>
      </c>
      <c r="C633" s="1" t="e">
        <f t="shared" si="29"/>
        <v>#VALUE!</v>
      </c>
      <c r="D633" s="1"/>
      <c r="E633" s="1"/>
      <c r="F633" s="1"/>
      <c r="G633" s="1"/>
      <c r="H633" s="1"/>
      <c r="I633" s="1"/>
      <c r="J633" s="1"/>
      <c r="K633" s="1"/>
      <c r="L633" s="1"/>
      <c r="M633" s="1"/>
      <c r="N633" s="1"/>
      <c r="O633" s="1"/>
      <c r="P633" s="1"/>
      <c r="Q633" s="1"/>
      <c r="R633" s="1"/>
      <c r="S633" s="1"/>
      <c r="T633" s="1"/>
      <c r="U633" s="1"/>
      <c r="V633" s="1"/>
      <c r="W633" s="1"/>
      <c r="X633" s="1"/>
      <c r="Y633" s="1"/>
      <c r="Z633" s="1"/>
      <c r="AA633" s="1"/>
    </row>
    <row r="634" spans="1:27">
      <c r="A634" s="1"/>
      <c r="B634" s="1">
        <f t="shared" si="30"/>
        <v>303</v>
      </c>
      <c r="C634" s="1" t="e">
        <f t="shared" si="29"/>
        <v>#VALUE!</v>
      </c>
      <c r="D634" s="1"/>
      <c r="E634" s="1"/>
      <c r="F634" s="1"/>
      <c r="G634" s="1"/>
      <c r="H634" s="1"/>
      <c r="I634" s="1"/>
      <c r="J634" s="1"/>
      <c r="K634" s="1"/>
      <c r="L634" s="1"/>
      <c r="M634" s="1"/>
      <c r="N634" s="1"/>
      <c r="O634" s="1"/>
      <c r="P634" s="1"/>
      <c r="Q634" s="1"/>
      <c r="R634" s="1"/>
      <c r="S634" s="1"/>
      <c r="T634" s="1"/>
      <c r="U634" s="1"/>
      <c r="V634" s="1"/>
      <c r="W634" s="1"/>
      <c r="X634" s="1"/>
      <c r="Y634" s="1"/>
      <c r="Z634" s="1"/>
      <c r="AA634" s="1"/>
    </row>
    <row r="635" spans="1:27">
      <c r="A635" s="1"/>
      <c r="B635" s="1">
        <f t="shared" si="30"/>
        <v>305</v>
      </c>
      <c r="C635" s="1" t="e">
        <f t="shared" si="29"/>
        <v>#VALUE!</v>
      </c>
      <c r="D635" s="1"/>
      <c r="E635" s="1"/>
      <c r="F635" s="1"/>
      <c r="G635" s="1"/>
      <c r="H635" s="1"/>
      <c r="I635" s="1"/>
      <c r="J635" s="1"/>
      <c r="K635" s="1"/>
      <c r="L635" s="1"/>
      <c r="M635" s="1"/>
      <c r="N635" s="1"/>
      <c r="O635" s="1"/>
      <c r="P635" s="1"/>
      <c r="Q635" s="1"/>
      <c r="R635" s="1"/>
      <c r="S635" s="1"/>
      <c r="T635" s="1"/>
      <c r="U635" s="1"/>
      <c r="V635" s="1"/>
      <c r="W635" s="1"/>
      <c r="X635" s="1"/>
      <c r="Y635" s="1"/>
      <c r="Z635" s="1"/>
      <c r="AA635" s="1"/>
    </row>
    <row r="636" spans="1:27">
      <c r="A636" s="1"/>
      <c r="B636" s="1">
        <f t="shared" si="30"/>
        <v>307</v>
      </c>
      <c r="C636" s="1" t="e">
        <f t="shared" si="29"/>
        <v>#VALUE!</v>
      </c>
      <c r="D636" s="1"/>
      <c r="E636" s="1"/>
      <c r="F636" s="1"/>
      <c r="G636" s="1"/>
      <c r="H636" s="1"/>
      <c r="I636" s="1"/>
      <c r="J636" s="1"/>
      <c r="K636" s="1"/>
      <c r="L636" s="1"/>
      <c r="M636" s="1"/>
      <c r="N636" s="1"/>
      <c r="O636" s="1"/>
      <c r="P636" s="1"/>
      <c r="Q636" s="1"/>
      <c r="R636" s="1"/>
      <c r="S636" s="1"/>
      <c r="T636" s="1"/>
      <c r="U636" s="1"/>
      <c r="V636" s="1"/>
      <c r="W636" s="1"/>
      <c r="X636" s="1"/>
      <c r="Y636" s="1"/>
      <c r="Z636" s="1"/>
      <c r="AA636" s="1"/>
    </row>
    <row r="637" spans="1:27">
      <c r="A637" s="1"/>
      <c r="B637" s="1">
        <f t="shared" si="30"/>
        <v>309</v>
      </c>
      <c r="C637" s="1" t="e">
        <f t="shared" si="29"/>
        <v>#VALUE!</v>
      </c>
      <c r="D637" s="1"/>
      <c r="E637" s="1"/>
      <c r="F637" s="1"/>
      <c r="G637" s="1"/>
      <c r="H637" s="1"/>
      <c r="I637" s="1"/>
      <c r="J637" s="1"/>
      <c r="K637" s="1"/>
      <c r="L637" s="1"/>
      <c r="M637" s="1"/>
      <c r="N637" s="1"/>
      <c r="O637" s="1"/>
      <c r="P637" s="1"/>
      <c r="Q637" s="1"/>
      <c r="R637" s="1"/>
      <c r="S637" s="1"/>
      <c r="T637" s="1"/>
      <c r="U637" s="1"/>
      <c r="V637" s="1"/>
      <c r="W637" s="1"/>
      <c r="X637" s="1"/>
      <c r="Y637" s="1"/>
      <c r="Z637" s="1"/>
      <c r="AA637" s="1"/>
    </row>
    <row r="638" spans="1:27">
      <c r="A638" s="1"/>
      <c r="B638" s="1">
        <f t="shared" si="30"/>
        <v>311</v>
      </c>
      <c r="C638" s="1" t="e">
        <f t="shared" si="29"/>
        <v>#VALUE!</v>
      </c>
      <c r="D638" s="1"/>
      <c r="E638" s="1"/>
      <c r="F638" s="1"/>
      <c r="G638" s="1"/>
      <c r="H638" s="1"/>
      <c r="I638" s="1"/>
      <c r="J638" s="1"/>
      <c r="K638" s="1"/>
      <c r="L638" s="1"/>
      <c r="M638" s="1"/>
      <c r="N638" s="1"/>
      <c r="O638" s="1"/>
      <c r="P638" s="1"/>
      <c r="Q638" s="1"/>
      <c r="R638" s="1"/>
      <c r="S638" s="1"/>
      <c r="T638" s="1"/>
      <c r="U638" s="1"/>
      <c r="V638" s="1"/>
      <c r="W638" s="1"/>
      <c r="X638" s="1"/>
      <c r="Y638" s="1"/>
      <c r="Z638" s="1"/>
      <c r="AA638" s="1"/>
    </row>
    <row r="639" spans="1:27">
      <c r="A639" s="1"/>
      <c r="B639" s="1">
        <f t="shared" si="30"/>
        <v>313</v>
      </c>
      <c r="C639" s="1" t="e">
        <f t="shared" si="29"/>
        <v>#VALUE!</v>
      </c>
      <c r="D639" s="1"/>
      <c r="E639" s="1"/>
      <c r="F639" s="1"/>
      <c r="G639" s="1"/>
      <c r="H639" s="1"/>
      <c r="I639" s="1"/>
      <c r="J639" s="1"/>
      <c r="K639" s="1"/>
      <c r="L639" s="1"/>
      <c r="M639" s="1"/>
      <c r="N639" s="1"/>
      <c r="O639" s="1"/>
      <c r="P639" s="1"/>
      <c r="Q639" s="1"/>
      <c r="R639" s="1"/>
      <c r="S639" s="1"/>
      <c r="T639" s="1"/>
      <c r="U639" s="1"/>
      <c r="V639" s="1"/>
      <c r="W639" s="1"/>
      <c r="X639" s="1"/>
      <c r="Y639" s="1"/>
      <c r="Z639" s="1"/>
      <c r="AA639" s="1"/>
    </row>
    <row r="640" spans="1:27">
      <c r="A640" s="1"/>
      <c r="B640" s="1">
        <f t="shared" si="30"/>
        <v>315</v>
      </c>
      <c r="C640" s="1" t="e">
        <f t="shared" si="29"/>
        <v>#VALUE!</v>
      </c>
      <c r="D640" s="1"/>
      <c r="E640" s="1"/>
      <c r="F640" s="1"/>
      <c r="G640" s="1"/>
      <c r="H640" s="1"/>
      <c r="I640" s="1"/>
      <c r="J640" s="1"/>
      <c r="K640" s="1"/>
      <c r="L640" s="1"/>
      <c r="M640" s="1"/>
      <c r="N640" s="1"/>
      <c r="O640" s="1"/>
      <c r="P640" s="1"/>
      <c r="Q640" s="1"/>
      <c r="R640" s="1"/>
      <c r="S640" s="1"/>
      <c r="T640" s="1"/>
      <c r="U640" s="1"/>
      <c r="V640" s="1"/>
      <c r="W640" s="1"/>
      <c r="X640" s="1"/>
      <c r="Y640" s="1"/>
      <c r="Z640" s="1"/>
      <c r="AA640" s="1"/>
    </row>
    <row r="641" spans="1:27">
      <c r="A641" s="1"/>
      <c r="B641" s="1">
        <f t="shared" si="30"/>
        <v>317</v>
      </c>
      <c r="C641" s="1" t="e">
        <f t="shared" si="29"/>
        <v>#VALUE!</v>
      </c>
      <c r="D641" s="1"/>
      <c r="E641" s="1"/>
      <c r="F641" s="1"/>
      <c r="G641" s="1"/>
      <c r="H641" s="1"/>
      <c r="I641" s="1"/>
      <c r="J641" s="1"/>
      <c r="K641" s="1"/>
      <c r="L641" s="1"/>
      <c r="M641" s="1"/>
      <c r="N641" s="1"/>
      <c r="O641" s="1"/>
      <c r="P641" s="1"/>
      <c r="Q641" s="1"/>
      <c r="R641" s="1"/>
      <c r="S641" s="1"/>
      <c r="T641" s="1"/>
      <c r="U641" s="1"/>
      <c r="V641" s="1"/>
      <c r="W641" s="1"/>
      <c r="X641" s="1"/>
      <c r="Y641" s="1"/>
      <c r="Z641" s="1"/>
      <c r="AA641" s="1"/>
    </row>
    <row r="642" spans="1:27">
      <c r="A642" s="1"/>
      <c r="B642" s="1">
        <f t="shared" si="30"/>
        <v>319</v>
      </c>
      <c r="C642" s="1" t="e">
        <f t="shared" si="29"/>
        <v>#VALUE!</v>
      </c>
      <c r="D642" s="1"/>
      <c r="E642" s="1"/>
      <c r="F642" s="1"/>
      <c r="G642" s="1"/>
      <c r="H642" s="1"/>
      <c r="I642" s="1"/>
      <c r="J642" s="1"/>
      <c r="K642" s="1"/>
      <c r="L642" s="1"/>
      <c r="M642" s="1"/>
      <c r="N642" s="1"/>
      <c r="O642" s="1"/>
      <c r="P642" s="1"/>
      <c r="Q642" s="1"/>
      <c r="R642" s="1"/>
      <c r="S642" s="1"/>
      <c r="T642" s="1"/>
      <c r="U642" s="1"/>
      <c r="V642" s="1"/>
      <c r="W642" s="1"/>
      <c r="X642" s="1"/>
      <c r="Y642" s="1"/>
      <c r="Z642" s="1"/>
      <c r="AA642" s="1"/>
    </row>
    <row r="643" spans="1:27">
      <c r="A643" s="1"/>
      <c r="B643" s="1">
        <f t="shared" si="30"/>
        <v>321</v>
      </c>
      <c r="C643" s="1" t="e">
        <f t="shared" si="29"/>
        <v>#VALUE!</v>
      </c>
      <c r="D643" s="1"/>
      <c r="E643" s="1"/>
      <c r="F643" s="1"/>
      <c r="G643" s="1"/>
      <c r="H643" s="1"/>
      <c r="I643" s="1"/>
      <c r="J643" s="1"/>
      <c r="K643" s="1"/>
      <c r="L643" s="1"/>
      <c r="M643" s="1"/>
      <c r="N643" s="1"/>
      <c r="O643" s="1"/>
      <c r="P643" s="1"/>
      <c r="Q643" s="1"/>
      <c r="R643" s="1"/>
      <c r="S643" s="1"/>
      <c r="T643" s="1"/>
      <c r="U643" s="1"/>
      <c r="V643" s="1"/>
      <c r="W643" s="1"/>
      <c r="X643" s="1"/>
      <c r="Y643" s="1"/>
      <c r="Z643" s="1"/>
      <c r="AA643" s="1"/>
    </row>
    <row r="644" spans="1:27">
      <c r="A644" s="1"/>
      <c r="B644" s="1">
        <f t="shared" si="30"/>
        <v>323</v>
      </c>
      <c r="C644" s="1" t="e">
        <f t="shared" si="29"/>
        <v>#VALUE!</v>
      </c>
      <c r="D644" s="1"/>
      <c r="E644" s="1"/>
      <c r="F644" s="1"/>
      <c r="G644" s="1"/>
      <c r="H644" s="1"/>
      <c r="I644" s="1"/>
      <c r="J644" s="1"/>
      <c r="K644" s="1"/>
      <c r="L644" s="1"/>
      <c r="M644" s="1"/>
      <c r="N644" s="1"/>
      <c r="O644" s="1"/>
      <c r="P644" s="1"/>
      <c r="Q644" s="1"/>
      <c r="R644" s="1"/>
      <c r="S644" s="1"/>
      <c r="T644" s="1"/>
      <c r="U644" s="1"/>
      <c r="V644" s="1"/>
      <c r="W644" s="1"/>
      <c r="X644" s="1"/>
      <c r="Y644" s="1"/>
      <c r="Z644" s="1"/>
      <c r="AA644" s="1"/>
    </row>
    <row r="645" spans="1:27">
      <c r="A645" s="1"/>
      <c r="B645" s="1">
        <f t="shared" si="30"/>
        <v>325</v>
      </c>
      <c r="C645" s="1" t="e">
        <f t="shared" si="29"/>
        <v>#VALUE!</v>
      </c>
      <c r="D645" s="1"/>
      <c r="E645" s="1"/>
      <c r="F645" s="1"/>
      <c r="G645" s="1"/>
      <c r="H645" s="1"/>
      <c r="I645" s="1"/>
      <c r="J645" s="1"/>
      <c r="K645" s="1"/>
      <c r="L645" s="1"/>
      <c r="M645" s="1"/>
      <c r="N645" s="1"/>
      <c r="O645" s="1"/>
      <c r="P645" s="1"/>
      <c r="Q645" s="1"/>
      <c r="R645" s="1"/>
      <c r="S645" s="1"/>
      <c r="T645" s="1"/>
      <c r="U645" s="1"/>
      <c r="V645" s="1"/>
      <c r="W645" s="1"/>
      <c r="X645" s="1"/>
      <c r="Y645" s="1"/>
      <c r="Z645" s="1"/>
      <c r="AA645" s="1"/>
    </row>
    <row r="646" spans="1:27">
      <c r="A646" s="1"/>
      <c r="B646" s="1">
        <f t="shared" si="30"/>
        <v>327</v>
      </c>
      <c r="C646" s="1" t="e">
        <f t="shared" si="29"/>
        <v>#VALUE!</v>
      </c>
      <c r="D646" s="1"/>
      <c r="E646" s="1"/>
      <c r="F646" s="1"/>
      <c r="G646" s="1"/>
      <c r="H646" s="1"/>
      <c r="I646" s="1"/>
      <c r="J646" s="1"/>
      <c r="K646" s="1"/>
      <c r="L646" s="1"/>
      <c r="M646" s="1"/>
      <c r="N646" s="1"/>
      <c r="O646" s="1"/>
      <c r="P646" s="1"/>
      <c r="Q646" s="1"/>
      <c r="R646" s="1"/>
      <c r="S646" s="1"/>
      <c r="T646" s="1"/>
      <c r="U646" s="1"/>
      <c r="V646" s="1"/>
      <c r="W646" s="1"/>
      <c r="X646" s="1"/>
      <c r="Y646" s="1"/>
      <c r="Z646" s="1"/>
      <c r="AA646" s="1"/>
    </row>
    <row r="647" spans="1:27">
      <c r="A647" s="1"/>
      <c r="B647" s="1">
        <f t="shared" si="30"/>
        <v>329</v>
      </c>
      <c r="C647" s="1" t="e">
        <f t="shared" si="29"/>
        <v>#VALUE!</v>
      </c>
      <c r="D647" s="1"/>
      <c r="E647" s="1"/>
      <c r="F647" s="1"/>
      <c r="G647" s="1"/>
      <c r="H647" s="1"/>
      <c r="I647" s="1"/>
      <c r="J647" s="1"/>
      <c r="K647" s="1"/>
      <c r="L647" s="1"/>
      <c r="M647" s="1"/>
      <c r="N647" s="1"/>
      <c r="O647" s="1"/>
      <c r="P647" s="1"/>
      <c r="Q647" s="1"/>
      <c r="R647" s="1"/>
      <c r="S647" s="1"/>
      <c r="T647" s="1"/>
      <c r="U647" s="1"/>
      <c r="V647" s="1"/>
      <c r="W647" s="1"/>
      <c r="X647" s="1"/>
      <c r="Y647" s="1"/>
      <c r="Z647" s="1"/>
      <c r="AA647" s="1"/>
    </row>
    <row r="648" spans="1:27">
      <c r="A648" s="1"/>
      <c r="B648" s="1">
        <f t="shared" si="30"/>
        <v>331</v>
      </c>
      <c r="C648" s="1" t="e">
        <f t="shared" si="29"/>
        <v>#VALUE!</v>
      </c>
      <c r="D648" s="1"/>
      <c r="E648" s="1"/>
      <c r="F648" s="1"/>
      <c r="G648" s="1"/>
      <c r="H648" s="1"/>
      <c r="I648" s="1"/>
      <c r="J648" s="1"/>
      <c r="K648" s="1"/>
      <c r="L648" s="1"/>
      <c r="M648" s="1"/>
      <c r="N648" s="1"/>
      <c r="O648" s="1"/>
      <c r="P648" s="1"/>
      <c r="Q648" s="1"/>
      <c r="R648" s="1"/>
      <c r="S648" s="1"/>
      <c r="T648" s="1"/>
      <c r="U648" s="1"/>
      <c r="V648" s="1"/>
      <c r="W648" s="1"/>
      <c r="X648" s="1"/>
      <c r="Y648" s="1"/>
      <c r="Z648" s="1"/>
      <c r="AA648" s="1"/>
    </row>
    <row r="649" spans="1:27">
      <c r="A649" s="1"/>
      <c r="B649" s="1">
        <f t="shared" si="30"/>
        <v>333</v>
      </c>
      <c r="C649" s="1" t="e">
        <f t="shared" si="29"/>
        <v>#VALUE!</v>
      </c>
      <c r="D649" s="1"/>
      <c r="E649" s="1"/>
      <c r="F649" s="1"/>
      <c r="G649" s="1"/>
      <c r="H649" s="1"/>
      <c r="I649" s="1"/>
      <c r="J649" s="1"/>
      <c r="K649" s="1"/>
      <c r="L649" s="1"/>
      <c r="M649" s="1"/>
      <c r="N649" s="1"/>
      <c r="O649" s="1"/>
      <c r="P649" s="1"/>
      <c r="Q649" s="1"/>
      <c r="R649" s="1"/>
      <c r="S649" s="1"/>
      <c r="T649" s="1"/>
      <c r="U649" s="1"/>
      <c r="V649" s="1"/>
      <c r="W649" s="1"/>
      <c r="X649" s="1"/>
      <c r="Y649" s="1"/>
      <c r="Z649" s="1"/>
      <c r="AA649" s="1"/>
    </row>
    <row r="650" spans="1:27">
      <c r="A650" s="1"/>
      <c r="B650" s="1">
        <f t="shared" si="30"/>
        <v>335</v>
      </c>
      <c r="C650" s="1" t="e">
        <f t="shared" si="29"/>
        <v>#VALUE!</v>
      </c>
      <c r="D650" s="1"/>
      <c r="E650" s="1"/>
      <c r="F650" s="1"/>
      <c r="G650" s="1"/>
      <c r="H650" s="1"/>
      <c r="I650" s="1"/>
      <c r="J650" s="1"/>
      <c r="K650" s="1"/>
      <c r="L650" s="1"/>
      <c r="M650" s="1"/>
      <c r="N650" s="1"/>
      <c r="O650" s="1"/>
      <c r="P650" s="1"/>
      <c r="Q650" s="1"/>
      <c r="R650" s="1"/>
      <c r="S650" s="1"/>
      <c r="T650" s="1"/>
      <c r="U650" s="1"/>
      <c r="V650" s="1"/>
      <c r="W650" s="1"/>
      <c r="X650" s="1"/>
      <c r="Y650" s="1"/>
      <c r="Z650" s="1"/>
      <c r="AA650" s="1"/>
    </row>
    <row r="651" spans="1:27">
      <c r="A651" s="1"/>
      <c r="B651" s="1">
        <f t="shared" si="30"/>
        <v>337</v>
      </c>
      <c r="C651" s="1" t="e">
        <f t="shared" si="29"/>
        <v>#VALUE!</v>
      </c>
      <c r="D651" s="1"/>
      <c r="E651" s="1"/>
      <c r="F651" s="1"/>
      <c r="G651" s="1"/>
      <c r="H651" s="1"/>
      <c r="I651" s="1"/>
      <c r="J651" s="1"/>
      <c r="K651" s="1"/>
      <c r="L651" s="1"/>
      <c r="M651" s="1"/>
      <c r="N651" s="1"/>
      <c r="O651" s="1"/>
      <c r="P651" s="1"/>
      <c r="Q651" s="1"/>
      <c r="R651" s="1"/>
      <c r="S651" s="1"/>
      <c r="T651" s="1"/>
      <c r="U651" s="1"/>
      <c r="V651" s="1"/>
      <c r="W651" s="1"/>
      <c r="X651" s="1"/>
      <c r="Y651" s="1"/>
      <c r="Z651" s="1"/>
      <c r="AA651" s="1"/>
    </row>
    <row r="652" spans="1:27">
      <c r="A652" s="1"/>
      <c r="B652" s="1">
        <f t="shared" si="30"/>
        <v>339</v>
      </c>
      <c r="C652" s="1" t="e">
        <f t="shared" si="29"/>
        <v>#VALUE!</v>
      </c>
      <c r="D652" s="1"/>
      <c r="E652" s="1"/>
      <c r="F652" s="1"/>
      <c r="G652" s="1"/>
      <c r="H652" s="1"/>
      <c r="I652" s="1"/>
      <c r="J652" s="1"/>
      <c r="K652" s="1"/>
      <c r="L652" s="1"/>
      <c r="M652" s="1"/>
      <c r="N652" s="1"/>
      <c r="O652" s="1"/>
      <c r="P652" s="1"/>
      <c r="Q652" s="1"/>
      <c r="R652" s="1"/>
      <c r="S652" s="1"/>
      <c r="T652" s="1"/>
      <c r="U652" s="1"/>
      <c r="V652" s="1"/>
      <c r="W652" s="1"/>
      <c r="X652" s="1"/>
      <c r="Y652" s="1"/>
      <c r="Z652" s="1"/>
      <c r="AA652" s="1"/>
    </row>
    <row r="653" spans="1:27">
      <c r="A653" s="1"/>
      <c r="B653" s="1">
        <f t="shared" si="30"/>
        <v>341</v>
      </c>
      <c r="C653" s="1" t="e">
        <f t="shared" si="29"/>
        <v>#VALUE!</v>
      </c>
      <c r="D653" s="1"/>
      <c r="E653" s="1"/>
      <c r="F653" s="1"/>
      <c r="G653" s="1"/>
      <c r="H653" s="1"/>
      <c r="I653" s="1"/>
      <c r="J653" s="1"/>
      <c r="K653" s="1"/>
      <c r="L653" s="1"/>
      <c r="M653" s="1"/>
      <c r="N653" s="1"/>
      <c r="O653" s="1"/>
      <c r="P653" s="1"/>
      <c r="Q653" s="1"/>
      <c r="R653" s="1"/>
      <c r="S653" s="1"/>
      <c r="T653" s="1"/>
      <c r="U653" s="1"/>
      <c r="V653" s="1"/>
      <c r="W653" s="1"/>
      <c r="X653" s="1"/>
      <c r="Y653" s="1"/>
      <c r="Z653" s="1"/>
      <c r="AA653" s="1"/>
    </row>
    <row r="654" spans="1:27">
      <c r="A654" s="1"/>
      <c r="B654" s="1">
        <f t="shared" si="30"/>
        <v>343</v>
      </c>
      <c r="C654" s="1" t="e">
        <f t="shared" si="29"/>
        <v>#VALUE!</v>
      </c>
      <c r="D654" s="1"/>
      <c r="E654" s="1"/>
      <c r="F654" s="1"/>
      <c r="G654" s="1"/>
      <c r="H654" s="1"/>
      <c r="I654" s="1"/>
      <c r="J654" s="1"/>
      <c r="K654" s="1"/>
      <c r="L654" s="1"/>
      <c r="M654" s="1"/>
      <c r="N654" s="1"/>
      <c r="O654" s="1"/>
      <c r="P654" s="1"/>
      <c r="Q654" s="1"/>
      <c r="R654" s="1"/>
      <c r="S654" s="1"/>
      <c r="T654" s="1"/>
      <c r="U654" s="1"/>
      <c r="V654" s="1"/>
      <c r="W654" s="1"/>
      <c r="X654" s="1"/>
      <c r="Y654" s="1"/>
      <c r="Z654" s="1"/>
      <c r="AA654" s="1"/>
    </row>
    <row r="655" spans="1:27">
      <c r="A655" s="1"/>
      <c r="B655" s="1">
        <f t="shared" si="30"/>
        <v>345</v>
      </c>
      <c r="C655" s="1" t="e">
        <f t="shared" si="29"/>
        <v>#VALUE!</v>
      </c>
      <c r="D655" s="1"/>
      <c r="E655" s="1"/>
      <c r="F655" s="1"/>
      <c r="G655" s="1"/>
      <c r="H655" s="1"/>
      <c r="I655" s="1"/>
      <c r="J655" s="1"/>
      <c r="K655" s="1"/>
      <c r="L655" s="1"/>
      <c r="M655" s="1"/>
      <c r="N655" s="1"/>
      <c r="O655" s="1"/>
      <c r="P655" s="1"/>
      <c r="Q655" s="1"/>
      <c r="R655" s="1"/>
      <c r="S655" s="1"/>
      <c r="T655" s="1"/>
      <c r="U655" s="1"/>
      <c r="V655" s="1"/>
      <c r="W655" s="1"/>
      <c r="X655" s="1"/>
      <c r="Y655" s="1"/>
      <c r="Z655" s="1"/>
      <c r="AA655" s="1"/>
    </row>
    <row r="656" spans="1:27">
      <c r="A656" s="1"/>
      <c r="B656" s="1">
        <f t="shared" si="30"/>
        <v>347</v>
      </c>
      <c r="C656" s="1" t="e">
        <f t="shared" si="29"/>
        <v>#VALUE!</v>
      </c>
      <c r="D656" s="1"/>
      <c r="E656" s="1"/>
      <c r="F656" s="1"/>
      <c r="G656" s="1"/>
      <c r="H656" s="1"/>
      <c r="I656" s="1"/>
      <c r="J656" s="1"/>
      <c r="K656" s="1"/>
      <c r="L656" s="1"/>
      <c r="M656" s="1"/>
      <c r="N656" s="1"/>
      <c r="O656" s="1"/>
      <c r="P656" s="1"/>
      <c r="Q656" s="1"/>
      <c r="R656" s="1"/>
      <c r="S656" s="1"/>
      <c r="T656" s="1"/>
      <c r="U656" s="1"/>
      <c r="V656" s="1"/>
      <c r="W656" s="1"/>
      <c r="X656" s="1"/>
      <c r="Y656" s="1"/>
      <c r="Z656" s="1"/>
      <c r="AA656" s="1"/>
    </row>
    <row r="657" spans="1:27">
      <c r="A657" s="1"/>
      <c r="B657" s="1">
        <f t="shared" si="30"/>
        <v>349</v>
      </c>
      <c r="C657" s="1" t="e">
        <f t="shared" si="29"/>
        <v>#VALUE!</v>
      </c>
      <c r="D657" s="1"/>
      <c r="E657" s="1"/>
      <c r="F657" s="1"/>
      <c r="G657" s="1"/>
      <c r="H657" s="1"/>
      <c r="I657" s="1"/>
      <c r="J657" s="1"/>
      <c r="K657" s="1"/>
      <c r="L657" s="1"/>
      <c r="M657" s="1"/>
      <c r="N657" s="1"/>
      <c r="O657" s="1"/>
      <c r="P657" s="1"/>
      <c r="Q657" s="1"/>
      <c r="R657" s="1"/>
      <c r="S657" s="1"/>
      <c r="T657" s="1"/>
      <c r="U657" s="1"/>
      <c r="V657" s="1"/>
      <c r="W657" s="1"/>
      <c r="X657" s="1"/>
      <c r="Y657" s="1"/>
      <c r="Z657" s="1"/>
      <c r="AA657" s="1"/>
    </row>
    <row r="658" spans="1:27">
      <c r="A658" s="1"/>
      <c r="B658" s="1">
        <f t="shared" si="30"/>
        <v>351</v>
      </c>
      <c r="C658" s="1" t="e">
        <f t="shared" si="29"/>
        <v>#VALUE!</v>
      </c>
      <c r="D658" s="1"/>
      <c r="E658" s="1"/>
      <c r="F658" s="1"/>
      <c r="G658" s="1"/>
      <c r="H658" s="1"/>
      <c r="I658" s="1"/>
      <c r="J658" s="1"/>
      <c r="K658" s="1"/>
      <c r="L658" s="1"/>
      <c r="M658" s="1"/>
      <c r="N658" s="1"/>
      <c r="O658" s="1"/>
      <c r="P658" s="1"/>
      <c r="Q658" s="1"/>
      <c r="R658" s="1"/>
      <c r="S658" s="1"/>
      <c r="T658" s="1"/>
      <c r="U658" s="1"/>
      <c r="V658" s="1"/>
      <c r="W658" s="1"/>
      <c r="X658" s="1"/>
      <c r="Y658" s="1"/>
      <c r="Z658" s="1"/>
      <c r="AA658" s="1"/>
    </row>
    <row r="659" spans="1:27">
      <c r="A659" s="1"/>
      <c r="B659" s="1">
        <f t="shared" si="30"/>
        <v>353</v>
      </c>
      <c r="C659" s="1" t="e">
        <f t="shared" si="29"/>
        <v>#VALUE!</v>
      </c>
      <c r="D659" s="1"/>
      <c r="E659" s="1"/>
      <c r="F659" s="1"/>
      <c r="G659" s="1"/>
      <c r="H659" s="1"/>
      <c r="I659" s="1"/>
      <c r="J659" s="1"/>
      <c r="K659" s="1"/>
      <c r="L659" s="1"/>
      <c r="M659" s="1"/>
      <c r="N659" s="1"/>
      <c r="O659" s="1"/>
      <c r="P659" s="1"/>
      <c r="Q659" s="1"/>
      <c r="R659" s="1"/>
      <c r="S659" s="1"/>
      <c r="T659" s="1"/>
      <c r="U659" s="1"/>
      <c r="V659" s="1"/>
      <c r="W659" s="1"/>
      <c r="X659" s="1"/>
      <c r="Y659" s="1"/>
      <c r="Z659" s="1"/>
      <c r="AA659" s="1"/>
    </row>
    <row r="660" spans="1:27">
      <c r="A660" s="1"/>
      <c r="B660" s="1">
        <f t="shared" si="30"/>
        <v>355</v>
      </c>
      <c r="C660" s="1" t="e">
        <f t="shared" si="29"/>
        <v>#VALUE!</v>
      </c>
      <c r="D660" s="1"/>
      <c r="E660" s="1"/>
      <c r="F660" s="1"/>
      <c r="G660" s="1"/>
      <c r="H660" s="1"/>
      <c r="I660" s="1"/>
      <c r="J660" s="1"/>
      <c r="K660" s="1"/>
      <c r="L660" s="1"/>
      <c r="M660" s="1"/>
      <c r="N660" s="1"/>
      <c r="O660" s="1"/>
      <c r="P660" s="1"/>
      <c r="Q660" s="1"/>
      <c r="R660" s="1"/>
      <c r="S660" s="1"/>
      <c r="T660" s="1"/>
      <c r="U660" s="1"/>
      <c r="V660" s="1"/>
      <c r="W660" s="1"/>
      <c r="X660" s="1"/>
      <c r="Y660" s="1"/>
      <c r="Z660" s="1"/>
      <c r="AA660" s="1"/>
    </row>
    <row r="661" spans="1:27">
      <c r="A661" s="1"/>
      <c r="B661" s="1">
        <f t="shared" si="30"/>
        <v>357</v>
      </c>
      <c r="C661" s="1" t="e">
        <f t="shared" si="29"/>
        <v>#VALUE!</v>
      </c>
      <c r="D661" s="1"/>
      <c r="E661" s="1"/>
      <c r="F661" s="1"/>
      <c r="G661" s="1"/>
      <c r="H661" s="1"/>
      <c r="I661" s="1"/>
      <c r="J661" s="1"/>
      <c r="K661" s="1"/>
      <c r="L661" s="1"/>
      <c r="M661" s="1"/>
      <c r="N661" s="1"/>
      <c r="O661" s="1"/>
      <c r="P661" s="1"/>
      <c r="Q661" s="1"/>
      <c r="R661" s="1"/>
      <c r="S661" s="1"/>
      <c r="T661" s="1"/>
      <c r="U661" s="1"/>
      <c r="V661" s="1"/>
      <c r="W661" s="1"/>
      <c r="X661" s="1"/>
      <c r="Y661" s="1"/>
      <c r="Z661" s="1"/>
      <c r="AA661" s="1"/>
    </row>
    <row r="662" spans="1:27">
      <c r="A662" s="1"/>
      <c r="B662" s="1">
        <f t="shared" si="30"/>
        <v>359</v>
      </c>
      <c r="C662" s="1" t="e">
        <f t="shared" si="29"/>
        <v>#VALUE!</v>
      </c>
      <c r="D662" s="1"/>
      <c r="E662" s="1"/>
      <c r="F662" s="1"/>
      <c r="G662" s="1"/>
      <c r="H662" s="1"/>
      <c r="I662" s="1"/>
      <c r="J662" s="1"/>
      <c r="K662" s="1"/>
      <c r="L662" s="1"/>
      <c r="M662" s="1"/>
      <c r="N662" s="1"/>
      <c r="O662" s="1"/>
      <c r="P662" s="1"/>
      <c r="Q662" s="1"/>
      <c r="R662" s="1"/>
      <c r="S662" s="1"/>
      <c r="T662" s="1"/>
      <c r="U662" s="1"/>
      <c r="V662" s="1"/>
      <c r="W662" s="1"/>
      <c r="X662" s="1"/>
      <c r="Y662" s="1"/>
      <c r="Z662" s="1"/>
      <c r="AA662" s="1"/>
    </row>
    <row r="663" spans="1:27">
      <c r="A663" s="1"/>
      <c r="B663" s="1">
        <f t="shared" si="30"/>
        <v>361</v>
      </c>
      <c r="C663" s="1" t="e">
        <f t="shared" si="29"/>
        <v>#VALUE!</v>
      </c>
      <c r="D663" s="1"/>
      <c r="E663" s="1"/>
      <c r="F663" s="1"/>
      <c r="G663" s="1"/>
      <c r="H663" s="1"/>
      <c r="I663" s="1"/>
      <c r="J663" s="1"/>
      <c r="K663" s="1"/>
      <c r="L663" s="1"/>
      <c r="M663" s="1"/>
      <c r="N663" s="1"/>
      <c r="O663" s="1"/>
      <c r="P663" s="1"/>
      <c r="Q663" s="1"/>
      <c r="R663" s="1"/>
      <c r="S663" s="1"/>
      <c r="T663" s="1"/>
      <c r="U663" s="1"/>
      <c r="V663" s="1"/>
      <c r="W663" s="1"/>
      <c r="X663" s="1"/>
      <c r="Y663" s="1"/>
      <c r="Z663" s="1"/>
      <c r="AA663" s="1"/>
    </row>
    <row r="664" spans="1:27">
      <c r="A664" s="1"/>
      <c r="B664" s="1">
        <f t="shared" si="30"/>
        <v>363</v>
      </c>
      <c r="C664" s="1" t="e">
        <f t="shared" si="29"/>
        <v>#VALUE!</v>
      </c>
      <c r="D664" s="1"/>
      <c r="E664" s="1"/>
      <c r="F664" s="1"/>
      <c r="G664" s="1"/>
      <c r="H664" s="1"/>
      <c r="I664" s="1"/>
      <c r="J664" s="1"/>
      <c r="K664" s="1"/>
      <c r="L664" s="1"/>
      <c r="M664" s="1"/>
      <c r="N664" s="1"/>
      <c r="O664" s="1"/>
      <c r="P664" s="1"/>
      <c r="Q664" s="1"/>
      <c r="R664" s="1"/>
      <c r="S664" s="1"/>
      <c r="T664" s="1"/>
      <c r="U664" s="1"/>
      <c r="V664" s="1"/>
      <c r="W664" s="1"/>
      <c r="X664" s="1"/>
      <c r="Y664" s="1"/>
      <c r="Z664" s="1"/>
      <c r="AA664" s="1"/>
    </row>
    <row r="665" spans="1:27">
      <c r="A665" s="1"/>
      <c r="B665" s="1">
        <f t="shared" si="30"/>
        <v>365</v>
      </c>
      <c r="C665" s="1" t="e">
        <f t="shared" si="29"/>
        <v>#VALUE!</v>
      </c>
      <c r="D665" s="1"/>
      <c r="E665" s="1"/>
      <c r="F665" s="1"/>
      <c r="G665" s="1"/>
      <c r="H665" s="1"/>
      <c r="I665" s="1"/>
      <c r="J665" s="1"/>
      <c r="K665" s="1"/>
      <c r="L665" s="1"/>
      <c r="M665" s="1"/>
      <c r="N665" s="1"/>
      <c r="O665" s="1"/>
      <c r="P665" s="1"/>
      <c r="Q665" s="1"/>
      <c r="R665" s="1"/>
      <c r="S665" s="1"/>
      <c r="T665" s="1"/>
      <c r="U665" s="1"/>
      <c r="V665" s="1"/>
      <c r="W665" s="1"/>
      <c r="X665" s="1"/>
      <c r="Y665" s="1"/>
      <c r="Z665" s="1"/>
      <c r="AA665" s="1"/>
    </row>
    <row r="666" spans="1:27">
      <c r="A666" s="1"/>
      <c r="B666" s="1">
        <f t="shared" si="30"/>
        <v>367</v>
      </c>
      <c r="C666" s="1" t="e">
        <f t="shared" si="29"/>
        <v>#VALUE!</v>
      </c>
      <c r="D666" s="1"/>
      <c r="E666" s="1"/>
      <c r="F666" s="1"/>
      <c r="G666" s="1"/>
      <c r="H666" s="1"/>
      <c r="I666" s="1"/>
      <c r="J666" s="1"/>
      <c r="K666" s="1"/>
      <c r="L666" s="1"/>
      <c r="M666" s="1"/>
      <c r="N666" s="1"/>
      <c r="O666" s="1"/>
      <c r="P666" s="1"/>
      <c r="Q666" s="1"/>
      <c r="R666" s="1"/>
      <c r="S666" s="1"/>
      <c r="T666" s="1"/>
      <c r="U666" s="1"/>
      <c r="V666" s="1"/>
      <c r="W666" s="1"/>
      <c r="X666" s="1"/>
      <c r="Y666" s="1"/>
      <c r="Z666" s="1"/>
      <c r="AA666" s="1"/>
    </row>
    <row r="667" spans="1:27">
      <c r="A667" s="1"/>
      <c r="B667" s="1">
        <f t="shared" si="30"/>
        <v>369</v>
      </c>
      <c r="C667" s="1" t="e">
        <f t="shared" si="29"/>
        <v>#VALUE!</v>
      </c>
      <c r="D667" s="1"/>
      <c r="E667" s="1"/>
      <c r="F667" s="1"/>
      <c r="G667" s="1"/>
      <c r="H667" s="1"/>
      <c r="I667" s="1"/>
      <c r="J667" s="1"/>
      <c r="K667" s="1"/>
      <c r="L667" s="1"/>
      <c r="M667" s="1"/>
      <c r="N667" s="1"/>
      <c r="O667" s="1"/>
      <c r="P667" s="1"/>
      <c r="Q667" s="1"/>
      <c r="R667" s="1"/>
      <c r="S667" s="1"/>
      <c r="T667" s="1"/>
      <c r="U667" s="1"/>
      <c r="V667" s="1"/>
      <c r="W667" s="1"/>
      <c r="X667" s="1"/>
      <c r="Y667" s="1"/>
      <c r="Z667" s="1"/>
      <c r="AA667" s="1"/>
    </row>
    <row r="668" spans="1:27">
      <c r="A668" s="1"/>
      <c r="B668" s="1">
        <f t="shared" si="30"/>
        <v>371</v>
      </c>
      <c r="C668" s="1" t="e">
        <f t="shared" si="29"/>
        <v>#VALUE!</v>
      </c>
      <c r="D668" s="1"/>
      <c r="E668" s="1"/>
      <c r="F668" s="1"/>
      <c r="G668" s="1"/>
      <c r="H668" s="1"/>
      <c r="I668" s="1"/>
      <c r="J668" s="1"/>
      <c r="K668" s="1"/>
      <c r="L668" s="1"/>
      <c r="M668" s="1"/>
      <c r="N668" s="1"/>
      <c r="O668" s="1"/>
      <c r="P668" s="1"/>
      <c r="Q668" s="1"/>
      <c r="R668" s="1"/>
      <c r="S668" s="1"/>
      <c r="T668" s="1"/>
      <c r="U668" s="1"/>
      <c r="V668" s="1"/>
      <c r="W668" s="1"/>
      <c r="X668" s="1"/>
      <c r="Y668" s="1"/>
      <c r="Z668" s="1"/>
      <c r="AA668" s="1"/>
    </row>
    <row r="669" spans="1:27">
      <c r="A669" s="1"/>
      <c r="B669" s="1">
        <f t="shared" si="30"/>
        <v>373</v>
      </c>
      <c r="C669" s="1" t="e">
        <f t="shared" si="29"/>
        <v>#VALUE!</v>
      </c>
      <c r="D669" s="1"/>
      <c r="E669" s="1"/>
      <c r="F669" s="1"/>
      <c r="G669" s="1"/>
      <c r="H669" s="1"/>
      <c r="I669" s="1"/>
      <c r="J669" s="1"/>
      <c r="K669" s="1"/>
      <c r="L669" s="1"/>
      <c r="M669" s="1"/>
      <c r="N669" s="1"/>
      <c r="O669" s="1"/>
      <c r="P669" s="1"/>
      <c r="Q669" s="1"/>
      <c r="R669" s="1"/>
      <c r="S669" s="1"/>
      <c r="T669" s="1"/>
      <c r="U669" s="1"/>
      <c r="V669" s="1"/>
      <c r="W669" s="1"/>
      <c r="X669" s="1"/>
      <c r="Y669" s="1"/>
      <c r="Z669" s="1"/>
      <c r="AA669" s="1"/>
    </row>
    <row r="670" spans="1:27">
      <c r="A670" s="1"/>
      <c r="B670" s="1">
        <f t="shared" si="30"/>
        <v>375</v>
      </c>
      <c r="C670" s="1" t="e">
        <f t="shared" si="29"/>
        <v>#VALUE!</v>
      </c>
      <c r="D670" s="1"/>
      <c r="E670" s="1"/>
      <c r="F670" s="1"/>
      <c r="G670" s="1"/>
      <c r="H670" s="1"/>
      <c r="I670" s="1"/>
      <c r="J670" s="1"/>
      <c r="K670" s="1"/>
      <c r="L670" s="1"/>
      <c r="M670" s="1"/>
      <c r="N670" s="1"/>
      <c r="O670" s="1"/>
      <c r="P670" s="1"/>
      <c r="Q670" s="1"/>
      <c r="R670" s="1"/>
      <c r="S670" s="1"/>
      <c r="T670" s="1"/>
      <c r="U670" s="1"/>
      <c r="V670" s="1"/>
      <c r="W670" s="1"/>
      <c r="X670" s="1"/>
      <c r="Y670" s="1"/>
      <c r="Z670" s="1"/>
      <c r="AA670" s="1"/>
    </row>
    <row r="671" spans="1:27">
      <c r="A671" s="1"/>
      <c r="B671" s="1">
        <f t="shared" si="30"/>
        <v>377</v>
      </c>
      <c r="C671" s="1" t="e">
        <f t="shared" si="29"/>
        <v>#VALUE!</v>
      </c>
      <c r="D671" s="1"/>
      <c r="E671" s="1"/>
      <c r="F671" s="1"/>
      <c r="G671" s="1"/>
      <c r="H671" s="1"/>
      <c r="I671" s="1"/>
      <c r="J671" s="1"/>
      <c r="K671" s="1"/>
      <c r="L671" s="1"/>
      <c r="M671" s="1"/>
      <c r="N671" s="1"/>
      <c r="O671" s="1"/>
      <c r="P671" s="1"/>
      <c r="Q671" s="1"/>
      <c r="R671" s="1"/>
      <c r="S671" s="1"/>
      <c r="T671" s="1"/>
      <c r="U671" s="1"/>
      <c r="V671" s="1"/>
      <c r="W671" s="1"/>
      <c r="X671" s="1"/>
      <c r="Y671" s="1"/>
      <c r="Z671" s="1"/>
      <c r="AA671" s="1"/>
    </row>
    <row r="672" spans="1:27">
      <c r="A672" s="1"/>
      <c r="B672" s="1">
        <f t="shared" si="30"/>
        <v>379</v>
      </c>
      <c r="C672" s="1" t="e">
        <f t="shared" si="29"/>
        <v>#VALUE!</v>
      </c>
      <c r="D672" s="1"/>
      <c r="E672" s="1"/>
      <c r="F672" s="1"/>
      <c r="G672" s="1"/>
      <c r="H672" s="1"/>
      <c r="I672" s="1"/>
      <c r="J672" s="1"/>
      <c r="K672" s="1"/>
      <c r="L672" s="1"/>
      <c r="M672" s="1"/>
      <c r="N672" s="1"/>
      <c r="O672" s="1"/>
      <c r="P672" s="1"/>
      <c r="Q672" s="1"/>
      <c r="R672" s="1"/>
      <c r="S672" s="1"/>
      <c r="T672" s="1"/>
      <c r="U672" s="1"/>
      <c r="V672" s="1"/>
      <c r="W672" s="1"/>
      <c r="X672" s="1"/>
      <c r="Y672" s="1"/>
      <c r="Z672" s="1"/>
      <c r="AA672" s="1"/>
    </row>
    <row r="673" spans="1:27">
      <c r="A673" s="1"/>
      <c r="B673" s="1">
        <f t="shared" si="30"/>
        <v>381</v>
      </c>
      <c r="C673" s="1" t="e">
        <f t="shared" si="29"/>
        <v>#VALUE!</v>
      </c>
      <c r="D673" s="1"/>
      <c r="E673" s="1"/>
      <c r="F673" s="1"/>
      <c r="G673" s="1"/>
      <c r="H673" s="1"/>
      <c r="I673" s="1"/>
      <c r="J673" s="1"/>
      <c r="K673" s="1"/>
      <c r="L673" s="1"/>
      <c r="M673" s="1"/>
      <c r="N673" s="1"/>
      <c r="O673" s="1"/>
      <c r="P673" s="1"/>
      <c r="Q673" s="1"/>
      <c r="R673" s="1"/>
      <c r="S673" s="1"/>
      <c r="T673" s="1"/>
      <c r="U673" s="1"/>
      <c r="V673" s="1"/>
      <c r="W673" s="1"/>
      <c r="X673" s="1"/>
      <c r="Y673" s="1"/>
      <c r="Z673" s="1"/>
      <c r="AA673" s="1"/>
    </row>
    <row r="674" spans="1:27">
      <c r="A674" s="1"/>
      <c r="B674" s="1">
        <f t="shared" si="30"/>
        <v>383</v>
      </c>
      <c r="C674" s="1" t="e">
        <f t="shared" si="29"/>
        <v>#VALUE!</v>
      </c>
      <c r="D674" s="1"/>
      <c r="E674" s="1"/>
      <c r="F674" s="1"/>
      <c r="G674" s="1"/>
      <c r="H674" s="1"/>
      <c r="I674" s="1"/>
      <c r="J674" s="1"/>
      <c r="K674" s="1"/>
      <c r="L674" s="1"/>
      <c r="M674" s="1"/>
      <c r="N674" s="1"/>
      <c r="O674" s="1"/>
      <c r="P674" s="1"/>
      <c r="Q674" s="1"/>
      <c r="R674" s="1"/>
      <c r="S674" s="1"/>
      <c r="T674" s="1"/>
      <c r="U674" s="1"/>
      <c r="V674" s="1"/>
      <c r="W674" s="1"/>
      <c r="X674" s="1"/>
      <c r="Y674" s="1"/>
      <c r="Z674" s="1"/>
      <c r="AA674" s="1"/>
    </row>
    <row r="675" spans="1:27">
      <c r="A675" s="1"/>
      <c r="B675" s="1">
        <f t="shared" si="30"/>
        <v>385</v>
      </c>
      <c r="C675" s="1" t="e">
        <f t="shared" si="29"/>
        <v>#VALUE!</v>
      </c>
      <c r="D675" s="1"/>
      <c r="E675" s="1"/>
      <c r="F675" s="1"/>
      <c r="G675" s="1"/>
      <c r="H675" s="1"/>
      <c r="I675" s="1"/>
      <c r="J675" s="1"/>
      <c r="K675" s="1"/>
      <c r="L675" s="1"/>
      <c r="M675" s="1"/>
      <c r="N675" s="1"/>
      <c r="O675" s="1"/>
      <c r="P675" s="1"/>
      <c r="Q675" s="1"/>
      <c r="R675" s="1"/>
      <c r="S675" s="1"/>
      <c r="T675" s="1"/>
      <c r="U675" s="1"/>
      <c r="V675" s="1"/>
      <c r="W675" s="1"/>
      <c r="X675" s="1"/>
      <c r="Y675" s="1"/>
      <c r="Z675" s="1"/>
      <c r="AA675" s="1"/>
    </row>
    <row r="676" spans="1:27">
      <c r="A676" s="1"/>
      <c r="B676" s="1">
        <f t="shared" si="30"/>
        <v>387</v>
      </c>
      <c r="C676" s="1" t="e">
        <f t="shared" si="29"/>
        <v>#VALUE!</v>
      </c>
      <c r="D676" s="1"/>
      <c r="E676" s="1"/>
      <c r="F676" s="1"/>
      <c r="G676" s="1"/>
      <c r="H676" s="1"/>
      <c r="I676" s="1"/>
      <c r="J676" s="1"/>
      <c r="K676" s="1"/>
      <c r="L676" s="1"/>
      <c r="M676" s="1"/>
      <c r="N676" s="1"/>
      <c r="O676" s="1"/>
      <c r="P676" s="1"/>
      <c r="Q676" s="1"/>
      <c r="R676" s="1"/>
      <c r="S676" s="1"/>
      <c r="T676" s="1"/>
      <c r="U676" s="1"/>
      <c r="V676" s="1"/>
      <c r="W676" s="1"/>
      <c r="X676" s="1"/>
      <c r="Y676" s="1"/>
      <c r="Z676" s="1"/>
      <c r="AA676" s="1"/>
    </row>
    <row r="677" spans="1:27">
      <c r="A677" s="1"/>
      <c r="B677" s="1">
        <f t="shared" si="30"/>
        <v>389</v>
      </c>
      <c r="C677" s="1" t="e">
        <f t="shared" si="29"/>
        <v>#VALUE!</v>
      </c>
      <c r="D677" s="1"/>
      <c r="E677" s="1"/>
      <c r="F677" s="1"/>
      <c r="G677" s="1"/>
      <c r="H677" s="1"/>
      <c r="I677" s="1"/>
      <c r="J677" s="1"/>
      <c r="K677" s="1"/>
      <c r="L677" s="1"/>
      <c r="M677" s="1"/>
      <c r="N677" s="1"/>
      <c r="O677" s="1"/>
      <c r="P677" s="1"/>
      <c r="Q677" s="1"/>
      <c r="R677" s="1"/>
      <c r="S677" s="1"/>
      <c r="T677" s="1"/>
      <c r="U677" s="1"/>
      <c r="V677" s="1"/>
      <c r="W677" s="1"/>
      <c r="X677" s="1"/>
      <c r="Y677" s="1"/>
      <c r="Z677" s="1"/>
      <c r="AA677" s="1"/>
    </row>
    <row r="678" spans="1:27">
      <c r="A678" s="1"/>
      <c r="B678" s="1">
        <f t="shared" si="30"/>
        <v>391</v>
      </c>
      <c r="C678" s="1" t="e">
        <f t="shared" si="29"/>
        <v>#VALUE!</v>
      </c>
      <c r="D678" s="1"/>
      <c r="E678" s="1"/>
      <c r="F678" s="1"/>
      <c r="G678" s="1"/>
      <c r="H678" s="1"/>
      <c r="I678" s="1"/>
      <c r="J678" s="1"/>
      <c r="K678" s="1"/>
      <c r="L678" s="1"/>
      <c r="M678" s="1"/>
      <c r="N678" s="1"/>
      <c r="O678" s="1"/>
      <c r="P678" s="1"/>
      <c r="Q678" s="1"/>
      <c r="R678" s="1"/>
      <c r="S678" s="1"/>
      <c r="T678" s="1"/>
      <c r="U678" s="1"/>
      <c r="V678" s="1"/>
      <c r="W678" s="1"/>
      <c r="X678" s="1"/>
      <c r="Y678" s="1"/>
      <c r="Z678" s="1"/>
      <c r="AA678" s="1"/>
    </row>
    <row r="679" spans="1:27">
      <c r="A679" s="1"/>
      <c r="B679" s="1">
        <f t="shared" si="30"/>
        <v>393</v>
      </c>
      <c r="C679" s="1" t="e">
        <f t="shared" si="29"/>
        <v>#VALUE!</v>
      </c>
      <c r="D679" s="1"/>
      <c r="E679" s="1"/>
      <c r="F679" s="1"/>
      <c r="G679" s="1"/>
      <c r="H679" s="1"/>
      <c r="I679" s="1"/>
      <c r="J679" s="1"/>
      <c r="K679" s="1"/>
      <c r="L679" s="1"/>
      <c r="M679" s="1"/>
      <c r="N679" s="1"/>
      <c r="O679" s="1"/>
      <c r="P679" s="1"/>
      <c r="Q679" s="1"/>
      <c r="R679" s="1"/>
      <c r="S679" s="1"/>
      <c r="T679" s="1"/>
      <c r="U679" s="1"/>
      <c r="V679" s="1"/>
      <c r="W679" s="1"/>
      <c r="X679" s="1"/>
      <c r="Y679" s="1"/>
      <c r="Z679" s="1"/>
      <c r="AA679" s="1"/>
    </row>
    <row r="680" spans="1:27">
      <c r="A680" s="1"/>
      <c r="B680" s="1">
        <f t="shared" si="30"/>
        <v>395</v>
      </c>
      <c r="C680" s="1" t="e">
        <f t="shared" si="29"/>
        <v>#VALUE!</v>
      </c>
      <c r="D680" s="1"/>
      <c r="E680" s="1"/>
      <c r="F680" s="1"/>
      <c r="G680" s="1"/>
      <c r="H680" s="1"/>
      <c r="I680" s="1"/>
      <c r="J680" s="1"/>
      <c r="K680" s="1"/>
      <c r="L680" s="1"/>
      <c r="M680" s="1"/>
      <c r="N680" s="1"/>
      <c r="O680" s="1"/>
      <c r="P680" s="1"/>
      <c r="Q680" s="1"/>
      <c r="R680" s="1"/>
      <c r="S680" s="1"/>
      <c r="T680" s="1"/>
      <c r="U680" s="1"/>
      <c r="V680" s="1"/>
      <c r="W680" s="1"/>
      <c r="X680" s="1"/>
      <c r="Y680" s="1"/>
      <c r="Z680" s="1"/>
      <c r="AA680" s="1"/>
    </row>
    <row r="681" spans="1:27">
      <c r="A681" s="1"/>
      <c r="B681" s="1">
        <f t="shared" si="30"/>
        <v>397</v>
      </c>
      <c r="C681" s="1" t="e">
        <f t="shared" si="29"/>
        <v>#VALUE!</v>
      </c>
      <c r="D681" s="1"/>
      <c r="E681" s="1"/>
      <c r="F681" s="1"/>
      <c r="G681" s="1"/>
      <c r="H681" s="1"/>
      <c r="I681" s="1"/>
      <c r="J681" s="1"/>
      <c r="K681" s="1"/>
      <c r="L681" s="1"/>
      <c r="M681" s="1"/>
      <c r="N681" s="1"/>
      <c r="O681" s="1"/>
      <c r="P681" s="1"/>
      <c r="Q681" s="1"/>
      <c r="R681" s="1"/>
      <c r="S681" s="1"/>
      <c r="T681" s="1"/>
      <c r="U681" s="1"/>
      <c r="V681" s="1"/>
      <c r="W681" s="1"/>
      <c r="X681" s="1"/>
      <c r="Y681" s="1"/>
      <c r="Z681" s="1"/>
      <c r="AA681" s="1"/>
    </row>
    <row r="682" spans="1:27">
      <c r="A682" s="1"/>
      <c r="B682" s="1">
        <f t="shared" si="30"/>
        <v>399</v>
      </c>
      <c r="C682" s="1" t="e">
        <f t="shared" si="29"/>
        <v>#VALUE!</v>
      </c>
      <c r="D682" s="1"/>
      <c r="E682" s="1"/>
      <c r="F682" s="1"/>
      <c r="G682" s="1"/>
      <c r="H682" s="1"/>
      <c r="I682" s="1"/>
      <c r="J682" s="1"/>
      <c r="K682" s="1"/>
      <c r="L682" s="1"/>
      <c r="M682" s="1"/>
      <c r="N682" s="1"/>
      <c r="O682" s="1"/>
      <c r="P682" s="1"/>
      <c r="Q682" s="1"/>
      <c r="R682" s="1"/>
      <c r="S682" s="1"/>
      <c r="T682" s="1"/>
      <c r="U682" s="1"/>
      <c r="V682" s="1"/>
      <c r="W682" s="1"/>
      <c r="X682" s="1"/>
      <c r="Y682" s="1"/>
      <c r="Z682" s="1"/>
      <c r="AA682" s="1"/>
    </row>
    <row r="683" spans="1:27">
      <c r="A683" s="1"/>
      <c r="B683" s="1">
        <f t="shared" si="30"/>
        <v>401</v>
      </c>
      <c r="C683" s="1" t="e">
        <f t="shared" si="29"/>
        <v>#VALUE!</v>
      </c>
      <c r="D683" s="1"/>
      <c r="E683" s="1"/>
      <c r="F683" s="1"/>
      <c r="G683" s="1"/>
      <c r="H683" s="1"/>
      <c r="I683" s="1"/>
      <c r="J683" s="1"/>
      <c r="K683" s="1"/>
      <c r="L683" s="1"/>
      <c r="M683" s="1"/>
      <c r="N683" s="1"/>
      <c r="O683" s="1"/>
      <c r="P683" s="1"/>
      <c r="Q683" s="1"/>
      <c r="R683" s="1"/>
      <c r="S683" s="1"/>
      <c r="T683" s="1"/>
      <c r="U683" s="1"/>
      <c r="V683" s="1"/>
      <c r="W683" s="1"/>
      <c r="X683" s="1"/>
      <c r="Y683" s="1"/>
      <c r="Z683" s="1"/>
      <c r="AA683" s="1"/>
    </row>
    <row r="684" spans="1:27">
      <c r="A684" s="1"/>
      <c r="B684" s="1">
        <f t="shared" si="30"/>
        <v>403</v>
      </c>
      <c r="C684" s="1" t="e">
        <f t="shared" si="29"/>
        <v>#VALUE!</v>
      </c>
      <c r="D684" s="1"/>
      <c r="E684" s="1"/>
      <c r="F684" s="1"/>
      <c r="G684" s="1"/>
      <c r="H684" s="1"/>
      <c r="I684" s="1"/>
      <c r="J684" s="1"/>
      <c r="K684" s="1"/>
      <c r="L684" s="1"/>
      <c r="M684" s="1"/>
      <c r="N684" s="1"/>
      <c r="O684" s="1"/>
      <c r="P684" s="1"/>
      <c r="Q684" s="1"/>
      <c r="R684" s="1"/>
      <c r="S684" s="1"/>
      <c r="T684" s="1"/>
      <c r="U684" s="1"/>
      <c r="V684" s="1"/>
      <c r="W684" s="1"/>
      <c r="X684" s="1"/>
      <c r="Y684" s="1"/>
      <c r="Z684" s="1"/>
      <c r="AA684" s="1"/>
    </row>
    <row r="685" spans="1:27">
      <c r="A685" s="1"/>
      <c r="B685" s="1">
        <f t="shared" si="30"/>
        <v>405</v>
      </c>
      <c r="C685" s="1" t="e">
        <f t="shared" si="29"/>
        <v>#VALUE!</v>
      </c>
      <c r="D685" s="1"/>
      <c r="E685" s="1"/>
      <c r="F685" s="1"/>
      <c r="G685" s="1"/>
      <c r="H685" s="1"/>
      <c r="I685" s="1"/>
      <c r="J685" s="1"/>
      <c r="K685" s="1"/>
      <c r="L685" s="1"/>
      <c r="M685" s="1"/>
      <c r="N685" s="1"/>
      <c r="O685" s="1"/>
      <c r="P685" s="1"/>
      <c r="Q685" s="1"/>
      <c r="R685" s="1"/>
      <c r="S685" s="1"/>
      <c r="T685" s="1"/>
      <c r="U685" s="1"/>
      <c r="V685" s="1"/>
      <c r="W685" s="1"/>
      <c r="X685" s="1"/>
      <c r="Y685" s="1"/>
      <c r="Z685" s="1"/>
      <c r="AA685" s="1"/>
    </row>
    <row r="686" spans="1:27">
      <c r="A686" s="1"/>
      <c r="B686" s="1">
        <f t="shared" si="30"/>
        <v>407</v>
      </c>
      <c r="C686" s="1" t="e">
        <f t="shared" si="29"/>
        <v>#VALUE!</v>
      </c>
      <c r="D686" s="1"/>
      <c r="E686" s="1"/>
      <c r="F686" s="1"/>
      <c r="G686" s="1"/>
      <c r="H686" s="1"/>
      <c r="I686" s="1"/>
      <c r="J686" s="1"/>
      <c r="K686" s="1"/>
      <c r="L686" s="1"/>
      <c r="M686" s="1"/>
      <c r="N686" s="1"/>
      <c r="O686" s="1"/>
      <c r="P686" s="1"/>
      <c r="Q686" s="1"/>
      <c r="R686" s="1"/>
      <c r="S686" s="1"/>
      <c r="T686" s="1"/>
      <c r="U686" s="1"/>
      <c r="V686" s="1"/>
      <c r="W686" s="1"/>
      <c r="X686" s="1"/>
      <c r="Y686" s="1"/>
      <c r="Z686" s="1"/>
      <c r="AA686" s="1"/>
    </row>
    <row r="687" spans="1:27">
      <c r="A687" s="1"/>
      <c r="B687" s="1">
        <f t="shared" si="30"/>
        <v>409</v>
      </c>
      <c r="C687" s="1" t="e">
        <f t="shared" si="29"/>
        <v>#VALUE!</v>
      </c>
      <c r="D687" s="1"/>
      <c r="E687" s="1"/>
      <c r="F687" s="1"/>
      <c r="G687" s="1"/>
      <c r="H687" s="1"/>
      <c r="I687" s="1"/>
      <c r="J687" s="1"/>
      <c r="K687" s="1"/>
      <c r="L687" s="1"/>
      <c r="M687" s="1"/>
      <c r="N687" s="1"/>
      <c r="O687" s="1"/>
      <c r="P687" s="1"/>
      <c r="Q687" s="1"/>
      <c r="R687" s="1"/>
      <c r="S687" s="1"/>
      <c r="T687" s="1"/>
      <c r="U687" s="1"/>
      <c r="V687" s="1"/>
      <c r="W687" s="1"/>
      <c r="X687" s="1"/>
      <c r="Y687" s="1"/>
      <c r="Z687" s="1"/>
      <c r="AA687" s="1"/>
    </row>
    <row r="688" spans="1:27">
      <c r="A688" s="1"/>
      <c r="B688" s="1">
        <f t="shared" si="30"/>
        <v>411</v>
      </c>
      <c r="C688" s="1" t="e">
        <f t="shared" si="29"/>
        <v>#VALUE!</v>
      </c>
      <c r="D688" s="1"/>
      <c r="E688" s="1"/>
      <c r="F688" s="1"/>
      <c r="G688" s="1"/>
      <c r="H688" s="1"/>
      <c r="I688" s="1"/>
      <c r="J688" s="1"/>
      <c r="K688" s="1"/>
      <c r="L688" s="1"/>
      <c r="M688" s="1"/>
      <c r="N688" s="1"/>
      <c r="O688" s="1"/>
      <c r="P688" s="1"/>
      <c r="Q688" s="1"/>
      <c r="R688" s="1"/>
      <c r="S688" s="1"/>
      <c r="T688" s="1"/>
      <c r="U688" s="1"/>
      <c r="V688" s="1"/>
      <c r="W688" s="1"/>
      <c r="X688" s="1"/>
      <c r="Y688" s="1"/>
      <c r="Z688" s="1"/>
      <c r="AA688" s="1"/>
    </row>
    <row r="689" spans="1:27">
      <c r="A689" s="1"/>
      <c r="B689" s="1">
        <f t="shared" si="30"/>
        <v>413</v>
      </c>
      <c r="C689" s="1" t="e">
        <f t="shared" si="29"/>
        <v>#VALUE!</v>
      </c>
      <c r="D689" s="1"/>
      <c r="E689" s="1"/>
      <c r="F689" s="1"/>
      <c r="G689" s="1"/>
      <c r="H689" s="1"/>
      <c r="I689" s="1"/>
      <c r="J689" s="1"/>
      <c r="K689" s="1"/>
      <c r="L689" s="1"/>
      <c r="M689" s="1"/>
      <c r="N689" s="1"/>
      <c r="O689" s="1"/>
      <c r="P689" s="1"/>
      <c r="Q689" s="1"/>
      <c r="R689" s="1"/>
      <c r="S689" s="1"/>
      <c r="T689" s="1"/>
      <c r="U689" s="1"/>
      <c r="V689" s="1"/>
      <c r="W689" s="1"/>
      <c r="X689" s="1"/>
      <c r="Y689" s="1"/>
      <c r="Z689" s="1"/>
      <c r="AA689" s="1"/>
    </row>
    <row r="690" spans="1:27">
      <c r="A690" s="1"/>
      <c r="B690" s="1">
        <f t="shared" si="30"/>
        <v>415</v>
      </c>
      <c r="C690" s="1" t="e">
        <f t="shared" si="29"/>
        <v>#VALUE!</v>
      </c>
      <c r="D690" s="1"/>
      <c r="E690" s="1"/>
      <c r="F690" s="1"/>
      <c r="G690" s="1"/>
      <c r="H690" s="1"/>
      <c r="I690" s="1"/>
      <c r="J690" s="1"/>
      <c r="K690" s="1"/>
      <c r="L690" s="1"/>
      <c r="M690" s="1"/>
      <c r="N690" s="1"/>
      <c r="O690" s="1"/>
      <c r="P690" s="1"/>
      <c r="Q690" s="1"/>
      <c r="R690" s="1"/>
      <c r="S690" s="1"/>
      <c r="T690" s="1"/>
      <c r="U690" s="1"/>
      <c r="V690" s="1"/>
      <c r="W690" s="1"/>
      <c r="X690" s="1"/>
      <c r="Y690" s="1"/>
      <c r="Z690" s="1"/>
      <c r="AA690" s="1"/>
    </row>
    <row r="691" spans="1:27">
      <c r="A691" s="1"/>
      <c r="B691" s="1">
        <f t="shared" si="30"/>
        <v>417</v>
      </c>
      <c r="C691" s="1" t="e">
        <f t="shared" si="29"/>
        <v>#VALUE!</v>
      </c>
      <c r="D691" s="1"/>
      <c r="E691" s="1"/>
      <c r="F691" s="1"/>
      <c r="G691" s="1"/>
      <c r="H691" s="1"/>
      <c r="I691" s="1"/>
      <c r="J691" s="1"/>
      <c r="K691" s="1"/>
      <c r="L691" s="1"/>
      <c r="M691" s="1"/>
      <c r="N691" s="1"/>
      <c r="O691" s="1"/>
      <c r="P691" s="1"/>
      <c r="Q691" s="1"/>
      <c r="R691" s="1"/>
      <c r="S691" s="1"/>
      <c r="T691" s="1"/>
      <c r="U691" s="1"/>
      <c r="V691" s="1"/>
      <c r="W691" s="1"/>
      <c r="X691" s="1"/>
      <c r="Y691" s="1"/>
      <c r="Z691" s="1"/>
      <c r="AA691" s="1"/>
    </row>
    <row r="692" spans="1:27">
      <c r="A692" s="1"/>
      <c r="B692" s="1">
        <f t="shared" si="30"/>
        <v>419</v>
      </c>
      <c r="C692" s="1" t="e">
        <f t="shared" ref="C692:C755" si="31">CHAR(HEX2DEC(MID($H$1,B692,2)))</f>
        <v>#VALUE!</v>
      </c>
      <c r="D692" s="1"/>
      <c r="E692" s="1"/>
      <c r="F692" s="1"/>
      <c r="G692" s="1"/>
      <c r="H692" s="1"/>
      <c r="I692" s="1"/>
      <c r="J692" s="1"/>
      <c r="K692" s="1"/>
      <c r="L692" s="1"/>
      <c r="M692" s="1"/>
      <c r="N692" s="1"/>
      <c r="O692" s="1"/>
      <c r="P692" s="1"/>
      <c r="Q692" s="1"/>
      <c r="R692" s="1"/>
      <c r="S692" s="1"/>
      <c r="T692" s="1"/>
      <c r="U692" s="1"/>
      <c r="V692" s="1"/>
      <c r="W692" s="1"/>
      <c r="X692" s="1"/>
      <c r="Y692" s="1"/>
      <c r="Z692" s="1"/>
      <c r="AA692" s="1"/>
    </row>
    <row r="693" spans="1:27">
      <c r="A693" s="1"/>
      <c r="B693" s="1">
        <f t="shared" si="30"/>
        <v>421</v>
      </c>
      <c r="C693" s="1" t="e">
        <f t="shared" si="31"/>
        <v>#VALUE!</v>
      </c>
      <c r="D693" s="1"/>
      <c r="E693" s="1"/>
      <c r="F693" s="1"/>
      <c r="G693" s="1"/>
      <c r="H693" s="1"/>
      <c r="I693" s="1"/>
      <c r="J693" s="1"/>
      <c r="K693" s="1"/>
      <c r="L693" s="1"/>
      <c r="M693" s="1"/>
      <c r="N693" s="1"/>
      <c r="O693" s="1"/>
      <c r="P693" s="1"/>
      <c r="Q693" s="1"/>
      <c r="R693" s="1"/>
      <c r="S693" s="1"/>
      <c r="T693" s="1"/>
      <c r="U693" s="1"/>
      <c r="V693" s="1"/>
      <c r="W693" s="1"/>
      <c r="X693" s="1"/>
      <c r="Y693" s="1"/>
      <c r="Z693" s="1"/>
      <c r="AA693" s="1"/>
    </row>
    <row r="694" spans="1:27">
      <c r="A694" s="1"/>
      <c r="B694" s="1">
        <f t="shared" ref="B694:B757" si="32">B693+2</f>
        <v>423</v>
      </c>
      <c r="C694" s="1" t="e">
        <f t="shared" si="31"/>
        <v>#VALUE!</v>
      </c>
      <c r="D694" s="1"/>
      <c r="E694" s="1"/>
      <c r="F694" s="1"/>
      <c r="G694" s="1"/>
      <c r="H694" s="1"/>
      <c r="I694" s="1"/>
      <c r="J694" s="1"/>
      <c r="K694" s="1"/>
      <c r="L694" s="1"/>
      <c r="M694" s="1"/>
      <c r="N694" s="1"/>
      <c r="O694" s="1"/>
      <c r="P694" s="1"/>
      <c r="Q694" s="1"/>
      <c r="R694" s="1"/>
      <c r="S694" s="1"/>
      <c r="T694" s="1"/>
      <c r="U694" s="1"/>
      <c r="V694" s="1"/>
      <c r="W694" s="1"/>
      <c r="X694" s="1"/>
      <c r="Y694" s="1"/>
      <c r="Z694" s="1"/>
      <c r="AA694" s="1"/>
    </row>
    <row r="695" spans="1:27">
      <c r="A695" s="1"/>
      <c r="B695" s="1">
        <f t="shared" si="32"/>
        <v>425</v>
      </c>
      <c r="C695" s="1" t="e">
        <f t="shared" si="31"/>
        <v>#VALUE!</v>
      </c>
      <c r="D695" s="1"/>
      <c r="E695" s="1"/>
      <c r="F695" s="1"/>
      <c r="G695" s="1"/>
      <c r="H695" s="1"/>
      <c r="I695" s="1"/>
      <c r="J695" s="1"/>
      <c r="K695" s="1"/>
      <c r="L695" s="1"/>
      <c r="M695" s="1"/>
      <c r="N695" s="1"/>
      <c r="O695" s="1"/>
      <c r="P695" s="1"/>
      <c r="Q695" s="1"/>
      <c r="R695" s="1"/>
      <c r="S695" s="1"/>
      <c r="T695" s="1"/>
      <c r="U695" s="1"/>
      <c r="V695" s="1"/>
      <c r="W695" s="1"/>
      <c r="X695" s="1"/>
      <c r="Y695" s="1"/>
      <c r="Z695" s="1"/>
      <c r="AA695" s="1"/>
    </row>
    <row r="696" spans="1:27">
      <c r="A696" s="1"/>
      <c r="B696" s="1">
        <f t="shared" si="32"/>
        <v>427</v>
      </c>
      <c r="C696" s="1" t="e">
        <f t="shared" si="31"/>
        <v>#VALUE!</v>
      </c>
      <c r="D696" s="1"/>
      <c r="E696" s="1"/>
      <c r="F696" s="1"/>
      <c r="G696" s="1"/>
      <c r="H696" s="1"/>
      <c r="I696" s="1"/>
      <c r="J696" s="1"/>
      <c r="K696" s="1"/>
      <c r="L696" s="1"/>
      <c r="M696" s="1"/>
      <c r="N696" s="1"/>
      <c r="O696" s="1"/>
      <c r="P696" s="1"/>
      <c r="Q696" s="1"/>
      <c r="R696" s="1"/>
      <c r="S696" s="1"/>
      <c r="T696" s="1"/>
      <c r="U696" s="1"/>
      <c r="V696" s="1"/>
      <c r="W696" s="1"/>
      <c r="X696" s="1"/>
      <c r="Y696" s="1"/>
      <c r="Z696" s="1"/>
      <c r="AA696" s="1"/>
    </row>
    <row r="697" spans="1:27">
      <c r="A697" s="1"/>
      <c r="B697" s="1">
        <f t="shared" si="32"/>
        <v>429</v>
      </c>
      <c r="C697" s="1" t="e">
        <f t="shared" si="31"/>
        <v>#VALUE!</v>
      </c>
      <c r="D697" s="1"/>
      <c r="E697" s="1"/>
      <c r="F697" s="1"/>
      <c r="G697" s="1"/>
      <c r="H697" s="1"/>
      <c r="I697" s="1"/>
      <c r="J697" s="1"/>
      <c r="K697" s="1"/>
      <c r="L697" s="1"/>
      <c r="M697" s="1"/>
      <c r="N697" s="1"/>
      <c r="O697" s="1"/>
      <c r="P697" s="1"/>
      <c r="Q697" s="1"/>
      <c r="R697" s="1"/>
      <c r="S697" s="1"/>
      <c r="T697" s="1"/>
      <c r="U697" s="1"/>
      <c r="V697" s="1"/>
      <c r="W697" s="1"/>
      <c r="X697" s="1"/>
      <c r="Y697" s="1"/>
      <c r="Z697" s="1"/>
      <c r="AA697" s="1"/>
    </row>
    <row r="698" spans="1:27">
      <c r="A698" s="1"/>
      <c r="B698" s="1">
        <f t="shared" si="32"/>
        <v>431</v>
      </c>
      <c r="C698" s="1" t="e">
        <f t="shared" si="31"/>
        <v>#VALUE!</v>
      </c>
      <c r="D698" s="1"/>
      <c r="E698" s="1"/>
      <c r="F698" s="1"/>
      <c r="G698" s="1"/>
      <c r="H698" s="1"/>
      <c r="I698" s="1"/>
      <c r="J698" s="1"/>
      <c r="K698" s="1"/>
      <c r="L698" s="1"/>
      <c r="M698" s="1"/>
      <c r="N698" s="1"/>
      <c r="O698" s="1"/>
      <c r="P698" s="1"/>
      <c r="Q698" s="1"/>
      <c r="R698" s="1"/>
      <c r="S698" s="1"/>
      <c r="T698" s="1"/>
      <c r="U698" s="1"/>
      <c r="V698" s="1"/>
      <c r="W698" s="1"/>
      <c r="X698" s="1"/>
      <c r="Y698" s="1"/>
      <c r="Z698" s="1"/>
      <c r="AA698" s="1"/>
    </row>
    <row r="699" spans="1:27">
      <c r="A699" s="1"/>
      <c r="B699" s="1">
        <f t="shared" si="32"/>
        <v>433</v>
      </c>
      <c r="C699" s="1" t="e">
        <f t="shared" si="31"/>
        <v>#VALUE!</v>
      </c>
      <c r="D699" s="1"/>
      <c r="E699" s="1"/>
      <c r="F699" s="1"/>
      <c r="G699" s="1"/>
      <c r="H699" s="1"/>
      <c r="I699" s="1"/>
      <c r="J699" s="1"/>
      <c r="K699" s="1"/>
      <c r="L699" s="1"/>
      <c r="M699" s="1"/>
      <c r="N699" s="1"/>
      <c r="O699" s="1"/>
      <c r="P699" s="1"/>
      <c r="Q699" s="1"/>
      <c r="R699" s="1"/>
      <c r="S699" s="1"/>
      <c r="T699" s="1"/>
      <c r="U699" s="1"/>
      <c r="V699" s="1"/>
      <c r="W699" s="1"/>
      <c r="X699" s="1"/>
      <c r="Y699" s="1"/>
      <c r="Z699" s="1"/>
      <c r="AA699" s="1"/>
    </row>
    <row r="700" spans="1:27">
      <c r="A700" s="1"/>
      <c r="B700" s="1">
        <f t="shared" si="32"/>
        <v>435</v>
      </c>
      <c r="C700" s="1" t="e">
        <f t="shared" si="31"/>
        <v>#VALUE!</v>
      </c>
      <c r="D700" s="1"/>
      <c r="E700" s="1"/>
      <c r="F700" s="1"/>
      <c r="G700" s="1"/>
      <c r="H700" s="1"/>
      <c r="I700" s="1"/>
      <c r="J700" s="1"/>
      <c r="K700" s="1"/>
      <c r="L700" s="1"/>
      <c r="M700" s="1"/>
      <c r="N700" s="1"/>
      <c r="O700" s="1"/>
      <c r="P700" s="1"/>
      <c r="Q700" s="1"/>
      <c r="R700" s="1"/>
      <c r="S700" s="1"/>
      <c r="T700" s="1"/>
      <c r="U700" s="1"/>
      <c r="V700" s="1"/>
      <c r="W700" s="1"/>
      <c r="X700" s="1"/>
      <c r="Y700" s="1"/>
      <c r="Z700" s="1"/>
      <c r="AA700" s="1"/>
    </row>
    <row r="701" spans="1:27">
      <c r="A701" s="1"/>
      <c r="B701" s="1">
        <f t="shared" si="32"/>
        <v>437</v>
      </c>
      <c r="C701" s="1" t="e">
        <f t="shared" si="31"/>
        <v>#VALUE!</v>
      </c>
      <c r="D701" s="1"/>
      <c r="E701" s="1"/>
      <c r="F701" s="1"/>
      <c r="G701" s="1"/>
      <c r="H701" s="1"/>
      <c r="I701" s="1"/>
      <c r="J701" s="1"/>
      <c r="K701" s="1"/>
      <c r="L701" s="1"/>
      <c r="M701" s="1"/>
      <c r="N701" s="1"/>
      <c r="O701" s="1"/>
      <c r="P701" s="1"/>
      <c r="Q701" s="1"/>
      <c r="R701" s="1"/>
      <c r="S701" s="1"/>
      <c r="T701" s="1"/>
      <c r="U701" s="1"/>
      <c r="V701" s="1"/>
      <c r="W701" s="1"/>
      <c r="X701" s="1"/>
      <c r="Y701" s="1"/>
      <c r="Z701" s="1"/>
      <c r="AA701" s="1"/>
    </row>
    <row r="702" spans="1:27">
      <c r="A702" s="1"/>
      <c r="B702" s="1">
        <f t="shared" si="32"/>
        <v>439</v>
      </c>
      <c r="C702" s="1" t="e">
        <f t="shared" si="31"/>
        <v>#VALUE!</v>
      </c>
      <c r="D702" s="1"/>
      <c r="E702" s="1"/>
      <c r="F702" s="1"/>
      <c r="G702" s="1"/>
      <c r="H702" s="1"/>
      <c r="I702" s="1"/>
      <c r="J702" s="1"/>
      <c r="K702" s="1"/>
      <c r="L702" s="1"/>
      <c r="M702" s="1"/>
      <c r="N702" s="1"/>
      <c r="O702" s="1"/>
      <c r="P702" s="1"/>
      <c r="Q702" s="1"/>
      <c r="R702" s="1"/>
      <c r="S702" s="1"/>
      <c r="T702" s="1"/>
      <c r="U702" s="1"/>
      <c r="V702" s="1"/>
      <c r="W702" s="1"/>
      <c r="X702" s="1"/>
      <c r="Y702" s="1"/>
      <c r="Z702" s="1"/>
      <c r="AA702" s="1"/>
    </row>
    <row r="703" spans="1:27">
      <c r="A703" s="1"/>
      <c r="B703" s="1">
        <f t="shared" si="32"/>
        <v>441</v>
      </c>
      <c r="C703" s="1" t="e">
        <f t="shared" si="31"/>
        <v>#VALUE!</v>
      </c>
      <c r="D703" s="1"/>
      <c r="E703" s="1"/>
      <c r="F703" s="1"/>
      <c r="G703" s="1"/>
      <c r="H703" s="1"/>
      <c r="I703" s="1"/>
      <c r="J703" s="1"/>
      <c r="K703" s="1"/>
      <c r="L703" s="1"/>
      <c r="M703" s="1"/>
      <c r="N703" s="1"/>
      <c r="O703" s="1"/>
      <c r="P703" s="1"/>
      <c r="Q703" s="1"/>
      <c r="R703" s="1"/>
      <c r="S703" s="1"/>
      <c r="T703" s="1"/>
      <c r="U703" s="1"/>
      <c r="V703" s="1"/>
      <c r="W703" s="1"/>
      <c r="X703" s="1"/>
      <c r="Y703" s="1"/>
      <c r="Z703" s="1"/>
      <c r="AA703" s="1"/>
    </row>
    <row r="704" spans="1:27">
      <c r="A704" s="1"/>
      <c r="B704" s="1">
        <f t="shared" si="32"/>
        <v>443</v>
      </c>
      <c r="C704" s="1" t="e">
        <f t="shared" si="31"/>
        <v>#VALUE!</v>
      </c>
      <c r="D704" s="1"/>
      <c r="E704" s="1"/>
      <c r="F704" s="1"/>
      <c r="G704" s="1"/>
      <c r="H704" s="1"/>
      <c r="I704" s="1"/>
      <c r="J704" s="1"/>
      <c r="K704" s="1"/>
      <c r="L704" s="1"/>
      <c r="M704" s="1"/>
      <c r="N704" s="1"/>
      <c r="O704" s="1"/>
      <c r="P704" s="1"/>
      <c r="Q704" s="1"/>
      <c r="R704" s="1"/>
      <c r="S704" s="1"/>
      <c r="T704" s="1"/>
      <c r="U704" s="1"/>
      <c r="V704" s="1"/>
      <c r="W704" s="1"/>
      <c r="X704" s="1"/>
      <c r="Y704" s="1"/>
      <c r="Z704" s="1"/>
      <c r="AA704" s="1"/>
    </row>
    <row r="705" spans="1:27">
      <c r="A705" s="1"/>
      <c r="B705" s="1">
        <f t="shared" si="32"/>
        <v>445</v>
      </c>
      <c r="C705" s="1" t="e">
        <f t="shared" si="31"/>
        <v>#VALUE!</v>
      </c>
      <c r="D705" s="1"/>
      <c r="E705" s="1"/>
      <c r="F705" s="1"/>
      <c r="G705" s="1"/>
      <c r="H705" s="1"/>
      <c r="I705" s="1"/>
      <c r="J705" s="1"/>
      <c r="K705" s="1"/>
      <c r="L705" s="1"/>
      <c r="M705" s="1"/>
      <c r="N705" s="1"/>
      <c r="O705" s="1"/>
      <c r="P705" s="1"/>
      <c r="Q705" s="1"/>
      <c r="R705" s="1"/>
      <c r="S705" s="1"/>
      <c r="T705" s="1"/>
      <c r="U705" s="1"/>
      <c r="V705" s="1"/>
      <c r="W705" s="1"/>
      <c r="X705" s="1"/>
      <c r="Y705" s="1"/>
      <c r="Z705" s="1"/>
      <c r="AA705" s="1"/>
    </row>
    <row r="706" spans="1:27">
      <c r="A706" s="1"/>
      <c r="B706" s="1">
        <f t="shared" si="32"/>
        <v>447</v>
      </c>
      <c r="C706" s="1" t="e">
        <f t="shared" si="31"/>
        <v>#VALUE!</v>
      </c>
      <c r="D706" s="1"/>
      <c r="E706" s="1"/>
      <c r="F706" s="1"/>
      <c r="G706" s="1"/>
      <c r="H706" s="1"/>
      <c r="I706" s="1"/>
      <c r="J706" s="1"/>
      <c r="K706" s="1"/>
      <c r="L706" s="1"/>
      <c r="M706" s="1"/>
      <c r="N706" s="1"/>
      <c r="O706" s="1"/>
      <c r="P706" s="1"/>
      <c r="Q706" s="1"/>
      <c r="R706" s="1"/>
      <c r="S706" s="1"/>
      <c r="T706" s="1"/>
      <c r="U706" s="1"/>
      <c r="V706" s="1"/>
      <c r="W706" s="1"/>
      <c r="X706" s="1"/>
      <c r="Y706" s="1"/>
      <c r="Z706" s="1"/>
      <c r="AA706" s="1"/>
    </row>
    <row r="707" spans="1:27">
      <c r="A707" s="1"/>
      <c r="B707" s="1">
        <f t="shared" si="32"/>
        <v>449</v>
      </c>
      <c r="C707" s="1" t="e">
        <f t="shared" si="31"/>
        <v>#VALUE!</v>
      </c>
      <c r="D707" s="1"/>
      <c r="E707" s="1"/>
      <c r="F707" s="1"/>
      <c r="G707" s="1"/>
      <c r="H707" s="1"/>
      <c r="I707" s="1"/>
      <c r="J707" s="1"/>
      <c r="K707" s="1"/>
      <c r="L707" s="1"/>
      <c r="M707" s="1"/>
      <c r="N707" s="1"/>
      <c r="O707" s="1"/>
      <c r="P707" s="1"/>
      <c r="Q707" s="1"/>
      <c r="R707" s="1"/>
      <c r="S707" s="1"/>
      <c r="T707" s="1"/>
      <c r="U707" s="1"/>
      <c r="V707" s="1"/>
      <c r="W707" s="1"/>
      <c r="X707" s="1"/>
      <c r="Y707" s="1"/>
      <c r="Z707" s="1"/>
      <c r="AA707" s="1"/>
    </row>
    <row r="708" spans="1:27">
      <c r="A708" s="1"/>
      <c r="B708" s="1">
        <f t="shared" si="32"/>
        <v>451</v>
      </c>
      <c r="C708" s="1" t="e">
        <f t="shared" si="31"/>
        <v>#VALUE!</v>
      </c>
      <c r="D708" s="1"/>
      <c r="E708" s="1"/>
      <c r="F708" s="1"/>
      <c r="G708" s="1"/>
      <c r="H708" s="1"/>
      <c r="I708" s="1"/>
      <c r="J708" s="1"/>
      <c r="K708" s="1"/>
      <c r="L708" s="1"/>
      <c r="M708" s="1"/>
      <c r="N708" s="1"/>
      <c r="O708" s="1"/>
      <c r="P708" s="1"/>
      <c r="Q708" s="1"/>
      <c r="R708" s="1"/>
      <c r="S708" s="1"/>
      <c r="T708" s="1"/>
      <c r="U708" s="1"/>
      <c r="V708" s="1"/>
      <c r="W708" s="1"/>
      <c r="X708" s="1"/>
      <c r="Y708" s="1"/>
      <c r="Z708" s="1"/>
      <c r="AA708" s="1"/>
    </row>
    <row r="709" spans="1:27">
      <c r="A709" s="1"/>
      <c r="B709" s="1">
        <f t="shared" si="32"/>
        <v>453</v>
      </c>
      <c r="C709" s="1" t="e">
        <f t="shared" si="31"/>
        <v>#VALUE!</v>
      </c>
      <c r="D709" s="1"/>
      <c r="E709" s="1"/>
      <c r="F709" s="1"/>
      <c r="G709" s="1"/>
      <c r="H709" s="1"/>
      <c r="I709" s="1"/>
      <c r="J709" s="1"/>
      <c r="K709" s="1"/>
      <c r="L709" s="1"/>
      <c r="M709" s="1"/>
      <c r="N709" s="1"/>
      <c r="O709" s="1"/>
      <c r="P709" s="1"/>
      <c r="Q709" s="1"/>
      <c r="R709" s="1"/>
      <c r="S709" s="1"/>
      <c r="T709" s="1"/>
      <c r="U709" s="1"/>
      <c r="V709" s="1"/>
      <c r="W709" s="1"/>
      <c r="X709" s="1"/>
      <c r="Y709" s="1"/>
      <c r="Z709" s="1"/>
      <c r="AA709" s="1"/>
    </row>
    <row r="710" spans="1:27">
      <c r="A710" s="1"/>
      <c r="B710" s="1">
        <f t="shared" si="32"/>
        <v>455</v>
      </c>
      <c r="C710" s="1" t="e">
        <f t="shared" si="31"/>
        <v>#VALUE!</v>
      </c>
      <c r="D710" s="1"/>
      <c r="E710" s="1"/>
      <c r="F710" s="1"/>
      <c r="G710" s="1"/>
      <c r="H710" s="1"/>
      <c r="I710" s="1"/>
      <c r="J710" s="1"/>
      <c r="K710" s="1"/>
      <c r="L710" s="1"/>
      <c r="M710" s="1"/>
      <c r="N710" s="1"/>
      <c r="O710" s="1"/>
      <c r="P710" s="1"/>
      <c r="Q710" s="1"/>
      <c r="R710" s="1"/>
      <c r="S710" s="1"/>
      <c r="T710" s="1"/>
      <c r="U710" s="1"/>
      <c r="V710" s="1"/>
      <c r="W710" s="1"/>
      <c r="X710" s="1"/>
      <c r="Y710" s="1"/>
      <c r="Z710" s="1"/>
      <c r="AA710" s="1"/>
    </row>
    <row r="711" spans="1:27">
      <c r="A711" s="1"/>
      <c r="B711" s="1">
        <f t="shared" si="32"/>
        <v>457</v>
      </c>
      <c r="C711" s="1" t="e">
        <f t="shared" si="31"/>
        <v>#VALUE!</v>
      </c>
      <c r="D711" s="1"/>
      <c r="E711" s="1"/>
      <c r="F711" s="1"/>
      <c r="G711" s="1"/>
      <c r="H711" s="1"/>
      <c r="I711" s="1"/>
      <c r="J711" s="1"/>
      <c r="K711" s="1"/>
      <c r="L711" s="1"/>
      <c r="M711" s="1"/>
      <c r="N711" s="1"/>
      <c r="O711" s="1"/>
      <c r="P711" s="1"/>
      <c r="Q711" s="1"/>
      <c r="R711" s="1"/>
      <c r="S711" s="1"/>
      <c r="T711" s="1"/>
      <c r="U711" s="1"/>
      <c r="V711" s="1"/>
      <c r="W711" s="1"/>
      <c r="X711" s="1"/>
      <c r="Y711" s="1"/>
      <c r="Z711" s="1"/>
      <c r="AA711" s="1"/>
    </row>
    <row r="712" spans="1:27">
      <c r="A712" s="1"/>
      <c r="B712" s="1">
        <f t="shared" si="32"/>
        <v>459</v>
      </c>
      <c r="C712" s="1" t="e">
        <f t="shared" si="31"/>
        <v>#VALUE!</v>
      </c>
      <c r="D712" s="1"/>
      <c r="E712" s="1"/>
      <c r="F712" s="1"/>
      <c r="G712" s="1"/>
      <c r="H712" s="1"/>
      <c r="I712" s="1"/>
      <c r="J712" s="1"/>
      <c r="K712" s="1"/>
      <c r="L712" s="1"/>
      <c r="M712" s="1"/>
      <c r="N712" s="1"/>
      <c r="O712" s="1"/>
      <c r="P712" s="1"/>
      <c r="Q712" s="1"/>
      <c r="R712" s="1"/>
      <c r="S712" s="1"/>
      <c r="T712" s="1"/>
      <c r="U712" s="1"/>
      <c r="V712" s="1"/>
      <c r="W712" s="1"/>
      <c r="X712" s="1"/>
      <c r="Y712" s="1"/>
      <c r="Z712" s="1"/>
      <c r="AA712" s="1"/>
    </row>
    <row r="713" spans="1:27">
      <c r="A713" s="1"/>
      <c r="B713" s="1">
        <f t="shared" si="32"/>
        <v>461</v>
      </c>
      <c r="C713" s="1" t="e">
        <f t="shared" si="31"/>
        <v>#VALUE!</v>
      </c>
      <c r="D713" s="1"/>
      <c r="E713" s="1"/>
      <c r="F713" s="1"/>
      <c r="G713" s="1"/>
      <c r="H713" s="1"/>
      <c r="I713" s="1"/>
      <c r="J713" s="1"/>
      <c r="K713" s="1"/>
      <c r="L713" s="1"/>
      <c r="M713" s="1"/>
      <c r="N713" s="1"/>
      <c r="O713" s="1"/>
      <c r="P713" s="1"/>
      <c r="Q713" s="1"/>
      <c r="R713" s="1"/>
      <c r="S713" s="1"/>
      <c r="T713" s="1"/>
      <c r="U713" s="1"/>
      <c r="V713" s="1"/>
      <c r="W713" s="1"/>
      <c r="X713" s="1"/>
      <c r="Y713" s="1"/>
      <c r="Z713" s="1"/>
      <c r="AA713" s="1"/>
    </row>
    <row r="714" spans="1:27">
      <c r="A714" s="1"/>
      <c r="B714" s="1">
        <f t="shared" si="32"/>
        <v>463</v>
      </c>
      <c r="C714" s="1" t="e">
        <f t="shared" si="31"/>
        <v>#VALUE!</v>
      </c>
      <c r="D714" s="1"/>
      <c r="E714" s="1"/>
      <c r="F714" s="1"/>
      <c r="G714" s="1"/>
      <c r="H714" s="1"/>
      <c r="I714" s="1"/>
      <c r="J714" s="1"/>
      <c r="K714" s="1"/>
      <c r="L714" s="1"/>
      <c r="M714" s="1"/>
      <c r="N714" s="1"/>
      <c r="O714" s="1"/>
      <c r="P714" s="1"/>
      <c r="Q714" s="1"/>
      <c r="R714" s="1"/>
      <c r="S714" s="1"/>
      <c r="T714" s="1"/>
      <c r="U714" s="1"/>
      <c r="V714" s="1"/>
      <c r="W714" s="1"/>
      <c r="X714" s="1"/>
      <c r="Y714" s="1"/>
      <c r="Z714" s="1"/>
      <c r="AA714" s="1"/>
    </row>
    <row r="715" spans="1:27">
      <c r="A715" s="1"/>
      <c r="B715" s="1">
        <f t="shared" si="32"/>
        <v>465</v>
      </c>
      <c r="C715" s="1" t="e">
        <f t="shared" si="31"/>
        <v>#VALUE!</v>
      </c>
      <c r="D715" s="1"/>
      <c r="E715" s="1"/>
      <c r="F715" s="1"/>
      <c r="G715" s="1"/>
      <c r="H715" s="1"/>
      <c r="I715" s="1"/>
      <c r="J715" s="1"/>
      <c r="K715" s="1"/>
      <c r="L715" s="1"/>
      <c r="M715" s="1"/>
      <c r="N715" s="1"/>
      <c r="O715" s="1"/>
      <c r="P715" s="1"/>
      <c r="Q715" s="1"/>
      <c r="R715" s="1"/>
      <c r="S715" s="1"/>
      <c r="T715" s="1"/>
      <c r="U715" s="1"/>
      <c r="V715" s="1"/>
      <c r="W715" s="1"/>
      <c r="X715" s="1"/>
      <c r="Y715" s="1"/>
      <c r="Z715" s="1"/>
      <c r="AA715" s="1"/>
    </row>
    <row r="716" spans="1:27">
      <c r="A716" s="1"/>
      <c r="B716" s="1">
        <f t="shared" si="32"/>
        <v>467</v>
      </c>
      <c r="C716" s="1" t="e">
        <f t="shared" si="31"/>
        <v>#VALUE!</v>
      </c>
      <c r="D716" s="1"/>
      <c r="E716" s="1"/>
      <c r="F716" s="1"/>
      <c r="G716" s="1"/>
      <c r="H716" s="1"/>
      <c r="I716" s="1"/>
      <c r="J716" s="1"/>
      <c r="K716" s="1"/>
      <c r="L716" s="1"/>
      <c r="M716" s="1"/>
      <c r="N716" s="1"/>
      <c r="O716" s="1"/>
      <c r="P716" s="1"/>
      <c r="Q716" s="1"/>
      <c r="R716" s="1"/>
      <c r="S716" s="1"/>
      <c r="T716" s="1"/>
      <c r="U716" s="1"/>
      <c r="V716" s="1"/>
      <c r="W716" s="1"/>
      <c r="X716" s="1"/>
      <c r="Y716" s="1"/>
      <c r="Z716" s="1"/>
      <c r="AA716" s="1"/>
    </row>
    <row r="717" spans="1:27">
      <c r="A717" s="1"/>
      <c r="B717" s="1">
        <f t="shared" si="32"/>
        <v>469</v>
      </c>
      <c r="C717" s="1" t="e">
        <f t="shared" si="31"/>
        <v>#VALUE!</v>
      </c>
      <c r="D717" s="1"/>
      <c r="E717" s="1"/>
      <c r="F717" s="1"/>
      <c r="G717" s="1"/>
      <c r="H717" s="1"/>
      <c r="I717" s="1"/>
      <c r="J717" s="1"/>
      <c r="K717" s="1"/>
      <c r="L717" s="1"/>
      <c r="M717" s="1"/>
      <c r="N717" s="1"/>
      <c r="O717" s="1"/>
      <c r="P717" s="1"/>
      <c r="Q717" s="1"/>
      <c r="R717" s="1"/>
      <c r="S717" s="1"/>
      <c r="T717" s="1"/>
      <c r="U717" s="1"/>
      <c r="V717" s="1"/>
      <c r="W717" s="1"/>
      <c r="X717" s="1"/>
      <c r="Y717" s="1"/>
      <c r="Z717" s="1"/>
      <c r="AA717" s="1"/>
    </row>
    <row r="718" spans="1:27">
      <c r="A718" s="1"/>
      <c r="B718" s="1">
        <f t="shared" si="32"/>
        <v>471</v>
      </c>
      <c r="C718" s="1" t="e">
        <f t="shared" si="31"/>
        <v>#VALUE!</v>
      </c>
      <c r="D718" s="1"/>
      <c r="E718" s="1"/>
      <c r="F718" s="1"/>
      <c r="G718" s="1"/>
      <c r="H718" s="1"/>
      <c r="I718" s="1"/>
      <c r="J718" s="1"/>
      <c r="K718" s="1"/>
      <c r="L718" s="1"/>
      <c r="M718" s="1"/>
      <c r="N718" s="1"/>
      <c r="O718" s="1"/>
      <c r="P718" s="1"/>
      <c r="Q718" s="1"/>
      <c r="R718" s="1"/>
      <c r="S718" s="1"/>
      <c r="T718" s="1"/>
      <c r="U718" s="1"/>
      <c r="V718" s="1"/>
      <c r="W718" s="1"/>
      <c r="X718" s="1"/>
      <c r="Y718" s="1"/>
      <c r="Z718" s="1"/>
      <c r="AA718" s="1"/>
    </row>
    <row r="719" spans="1:27">
      <c r="A719" s="1"/>
      <c r="B719" s="1">
        <f t="shared" si="32"/>
        <v>473</v>
      </c>
      <c r="C719" s="1" t="e">
        <f t="shared" si="31"/>
        <v>#VALUE!</v>
      </c>
      <c r="D719" s="1"/>
      <c r="E719" s="1"/>
      <c r="F719" s="1"/>
      <c r="G719" s="1"/>
      <c r="H719" s="1"/>
      <c r="I719" s="1"/>
      <c r="J719" s="1"/>
      <c r="K719" s="1"/>
      <c r="L719" s="1"/>
      <c r="M719" s="1"/>
      <c r="N719" s="1"/>
      <c r="O719" s="1"/>
      <c r="P719" s="1"/>
      <c r="Q719" s="1"/>
      <c r="R719" s="1"/>
      <c r="S719" s="1"/>
      <c r="T719" s="1"/>
      <c r="U719" s="1"/>
      <c r="V719" s="1"/>
      <c r="W719" s="1"/>
      <c r="X719" s="1"/>
      <c r="Y719" s="1"/>
      <c r="Z719" s="1"/>
      <c r="AA719" s="1"/>
    </row>
    <row r="720" spans="1:27">
      <c r="A720" s="1"/>
      <c r="B720" s="1">
        <f t="shared" si="32"/>
        <v>475</v>
      </c>
      <c r="C720" s="1" t="e">
        <f t="shared" si="31"/>
        <v>#VALUE!</v>
      </c>
      <c r="D720" s="1"/>
      <c r="E720" s="1"/>
      <c r="F720" s="1"/>
      <c r="G720" s="1"/>
      <c r="H720" s="1"/>
      <c r="I720" s="1"/>
      <c r="J720" s="1"/>
      <c r="K720" s="1"/>
      <c r="L720" s="1"/>
      <c r="M720" s="1"/>
      <c r="N720" s="1"/>
      <c r="O720" s="1"/>
      <c r="P720" s="1"/>
      <c r="Q720" s="1"/>
      <c r="R720" s="1"/>
      <c r="S720" s="1"/>
      <c r="T720" s="1"/>
      <c r="U720" s="1"/>
      <c r="V720" s="1"/>
      <c r="W720" s="1"/>
      <c r="X720" s="1"/>
      <c r="Y720" s="1"/>
      <c r="Z720" s="1"/>
      <c r="AA720" s="1"/>
    </row>
    <row r="721" spans="1:27">
      <c r="A721" s="1"/>
      <c r="B721" s="1">
        <f t="shared" si="32"/>
        <v>477</v>
      </c>
      <c r="C721" s="1" t="e">
        <f t="shared" si="31"/>
        <v>#VALUE!</v>
      </c>
      <c r="D721" s="1"/>
      <c r="E721" s="1"/>
      <c r="F721" s="1"/>
      <c r="G721" s="1"/>
      <c r="H721" s="1"/>
      <c r="I721" s="1"/>
      <c r="J721" s="1"/>
      <c r="K721" s="1"/>
      <c r="L721" s="1"/>
      <c r="M721" s="1"/>
      <c r="N721" s="1"/>
      <c r="O721" s="1"/>
      <c r="P721" s="1"/>
      <c r="Q721" s="1"/>
      <c r="R721" s="1"/>
      <c r="S721" s="1"/>
      <c r="T721" s="1"/>
      <c r="U721" s="1"/>
      <c r="V721" s="1"/>
      <c r="W721" s="1"/>
      <c r="X721" s="1"/>
      <c r="Y721" s="1"/>
      <c r="Z721" s="1"/>
      <c r="AA721" s="1"/>
    </row>
    <row r="722" spans="1:27">
      <c r="A722" s="1"/>
      <c r="B722" s="1">
        <f t="shared" si="32"/>
        <v>479</v>
      </c>
      <c r="C722" s="1" t="e">
        <f t="shared" si="31"/>
        <v>#VALUE!</v>
      </c>
      <c r="D722" s="1"/>
      <c r="E722" s="1"/>
      <c r="F722" s="1"/>
      <c r="G722" s="1"/>
      <c r="H722" s="1"/>
      <c r="I722" s="1"/>
      <c r="J722" s="1"/>
      <c r="K722" s="1"/>
      <c r="L722" s="1"/>
      <c r="M722" s="1"/>
      <c r="N722" s="1"/>
      <c r="O722" s="1"/>
      <c r="P722" s="1"/>
      <c r="Q722" s="1"/>
      <c r="R722" s="1"/>
      <c r="S722" s="1"/>
      <c r="T722" s="1"/>
      <c r="U722" s="1"/>
      <c r="V722" s="1"/>
      <c r="W722" s="1"/>
      <c r="X722" s="1"/>
      <c r="Y722" s="1"/>
      <c r="Z722" s="1"/>
      <c r="AA722" s="1"/>
    </row>
    <row r="723" spans="1:27">
      <c r="A723" s="1"/>
      <c r="B723" s="1">
        <f t="shared" si="32"/>
        <v>481</v>
      </c>
      <c r="C723" s="1" t="e">
        <f t="shared" si="31"/>
        <v>#VALUE!</v>
      </c>
      <c r="D723" s="1"/>
      <c r="E723" s="1"/>
      <c r="F723" s="1"/>
      <c r="G723" s="1"/>
      <c r="H723" s="1"/>
      <c r="I723" s="1"/>
      <c r="J723" s="1"/>
      <c r="K723" s="1"/>
      <c r="L723" s="1"/>
      <c r="M723" s="1"/>
      <c r="N723" s="1"/>
      <c r="O723" s="1"/>
      <c r="P723" s="1"/>
      <c r="Q723" s="1"/>
      <c r="R723" s="1"/>
      <c r="S723" s="1"/>
      <c r="T723" s="1"/>
      <c r="U723" s="1"/>
      <c r="V723" s="1"/>
      <c r="W723" s="1"/>
      <c r="X723" s="1"/>
      <c r="Y723" s="1"/>
      <c r="Z723" s="1"/>
      <c r="AA723" s="1"/>
    </row>
    <row r="724" spans="1:27">
      <c r="A724" s="1"/>
      <c r="B724" s="1">
        <f t="shared" si="32"/>
        <v>483</v>
      </c>
      <c r="C724" s="1" t="e">
        <f t="shared" si="31"/>
        <v>#VALUE!</v>
      </c>
      <c r="D724" s="1"/>
      <c r="E724" s="1"/>
      <c r="F724" s="1"/>
      <c r="G724" s="1"/>
      <c r="H724" s="1"/>
      <c r="I724" s="1"/>
      <c r="J724" s="1"/>
      <c r="K724" s="1"/>
      <c r="L724" s="1"/>
      <c r="M724" s="1"/>
      <c r="N724" s="1"/>
      <c r="O724" s="1"/>
      <c r="P724" s="1"/>
      <c r="Q724" s="1"/>
      <c r="R724" s="1"/>
      <c r="S724" s="1"/>
      <c r="T724" s="1"/>
      <c r="U724" s="1"/>
      <c r="V724" s="1"/>
      <c r="W724" s="1"/>
      <c r="X724" s="1"/>
      <c r="Y724" s="1"/>
      <c r="Z724" s="1"/>
      <c r="AA724" s="1"/>
    </row>
    <row r="725" spans="1:27">
      <c r="A725" s="1"/>
      <c r="B725" s="1">
        <f t="shared" si="32"/>
        <v>485</v>
      </c>
      <c r="C725" s="1" t="e">
        <f t="shared" si="31"/>
        <v>#VALUE!</v>
      </c>
      <c r="D725" s="1"/>
      <c r="E725" s="1"/>
      <c r="F725" s="1"/>
      <c r="G725" s="1"/>
      <c r="H725" s="1"/>
      <c r="I725" s="1"/>
      <c r="J725" s="1"/>
      <c r="K725" s="1"/>
      <c r="L725" s="1"/>
      <c r="M725" s="1"/>
      <c r="N725" s="1"/>
      <c r="O725" s="1"/>
      <c r="P725" s="1"/>
      <c r="Q725" s="1"/>
      <c r="R725" s="1"/>
      <c r="S725" s="1"/>
      <c r="T725" s="1"/>
      <c r="U725" s="1"/>
      <c r="V725" s="1"/>
      <c r="W725" s="1"/>
      <c r="X725" s="1"/>
      <c r="Y725" s="1"/>
      <c r="Z725" s="1"/>
      <c r="AA725" s="1"/>
    </row>
    <row r="726" spans="1:27">
      <c r="A726" s="1"/>
      <c r="B726" s="1">
        <f t="shared" si="32"/>
        <v>487</v>
      </c>
      <c r="C726" s="1" t="e">
        <f t="shared" si="31"/>
        <v>#VALUE!</v>
      </c>
      <c r="D726" s="1"/>
      <c r="E726" s="1"/>
      <c r="F726" s="1"/>
      <c r="G726" s="1"/>
      <c r="H726" s="1"/>
      <c r="I726" s="1"/>
      <c r="J726" s="1"/>
      <c r="K726" s="1"/>
      <c r="L726" s="1"/>
      <c r="M726" s="1"/>
      <c r="N726" s="1"/>
      <c r="O726" s="1"/>
      <c r="P726" s="1"/>
      <c r="Q726" s="1"/>
      <c r="R726" s="1"/>
      <c r="S726" s="1"/>
      <c r="T726" s="1"/>
      <c r="U726" s="1"/>
      <c r="V726" s="1"/>
      <c r="W726" s="1"/>
      <c r="X726" s="1"/>
      <c r="Y726" s="1"/>
      <c r="Z726" s="1"/>
      <c r="AA726" s="1"/>
    </row>
    <row r="727" spans="1:27">
      <c r="A727" s="1"/>
      <c r="B727" s="1">
        <f t="shared" si="32"/>
        <v>489</v>
      </c>
      <c r="C727" s="1" t="e">
        <f t="shared" si="31"/>
        <v>#VALUE!</v>
      </c>
      <c r="D727" s="1"/>
      <c r="E727" s="1"/>
      <c r="F727" s="1"/>
      <c r="G727" s="1"/>
      <c r="H727" s="1"/>
      <c r="I727" s="1"/>
      <c r="J727" s="1"/>
      <c r="K727" s="1"/>
      <c r="L727" s="1"/>
      <c r="M727" s="1"/>
      <c r="N727" s="1"/>
      <c r="O727" s="1"/>
      <c r="P727" s="1"/>
      <c r="Q727" s="1"/>
      <c r="R727" s="1"/>
      <c r="S727" s="1"/>
      <c r="T727" s="1"/>
      <c r="U727" s="1"/>
      <c r="V727" s="1"/>
      <c r="W727" s="1"/>
      <c r="X727" s="1"/>
      <c r="Y727" s="1"/>
      <c r="Z727" s="1"/>
      <c r="AA727" s="1"/>
    </row>
    <row r="728" spans="1:27">
      <c r="A728" s="1"/>
      <c r="B728" s="1">
        <f t="shared" si="32"/>
        <v>491</v>
      </c>
      <c r="C728" s="1" t="e">
        <f t="shared" si="31"/>
        <v>#VALUE!</v>
      </c>
      <c r="D728" s="1"/>
      <c r="E728" s="1"/>
      <c r="F728" s="1"/>
      <c r="G728" s="1"/>
      <c r="H728" s="1"/>
      <c r="I728" s="1"/>
      <c r="J728" s="1"/>
      <c r="K728" s="1"/>
      <c r="L728" s="1"/>
      <c r="M728" s="1"/>
      <c r="N728" s="1"/>
      <c r="O728" s="1"/>
      <c r="P728" s="1"/>
      <c r="Q728" s="1"/>
      <c r="R728" s="1"/>
      <c r="S728" s="1"/>
      <c r="T728" s="1"/>
      <c r="U728" s="1"/>
      <c r="V728" s="1"/>
      <c r="W728" s="1"/>
      <c r="X728" s="1"/>
      <c r="Y728" s="1"/>
      <c r="Z728" s="1"/>
      <c r="AA728" s="1"/>
    </row>
    <row r="729" spans="1:27">
      <c r="A729" s="1"/>
      <c r="B729" s="1">
        <f t="shared" si="32"/>
        <v>493</v>
      </c>
      <c r="C729" s="1" t="e">
        <f t="shared" si="31"/>
        <v>#VALUE!</v>
      </c>
      <c r="D729" s="1"/>
      <c r="E729" s="1"/>
      <c r="F729" s="1"/>
      <c r="G729" s="1"/>
      <c r="H729" s="1"/>
      <c r="I729" s="1"/>
      <c r="J729" s="1"/>
      <c r="K729" s="1"/>
      <c r="L729" s="1"/>
      <c r="M729" s="1"/>
      <c r="N729" s="1"/>
      <c r="O729" s="1"/>
      <c r="P729" s="1"/>
      <c r="Q729" s="1"/>
      <c r="R729" s="1"/>
      <c r="S729" s="1"/>
      <c r="T729" s="1"/>
      <c r="U729" s="1"/>
      <c r="V729" s="1"/>
      <c r="W729" s="1"/>
      <c r="X729" s="1"/>
      <c r="Y729" s="1"/>
      <c r="Z729" s="1"/>
      <c r="AA729" s="1"/>
    </row>
    <row r="730" spans="1:27">
      <c r="A730" s="1"/>
      <c r="B730" s="1">
        <f t="shared" si="32"/>
        <v>495</v>
      </c>
      <c r="C730" s="1" t="e">
        <f t="shared" si="31"/>
        <v>#VALUE!</v>
      </c>
      <c r="D730" s="1"/>
      <c r="E730" s="1"/>
      <c r="F730" s="1"/>
      <c r="G730" s="1"/>
      <c r="H730" s="1"/>
      <c r="I730" s="1"/>
      <c r="J730" s="1"/>
      <c r="K730" s="1"/>
      <c r="L730" s="1"/>
      <c r="M730" s="1"/>
      <c r="N730" s="1"/>
      <c r="O730" s="1"/>
      <c r="P730" s="1"/>
      <c r="Q730" s="1"/>
      <c r="R730" s="1"/>
      <c r="S730" s="1"/>
      <c r="T730" s="1"/>
      <c r="U730" s="1"/>
      <c r="V730" s="1"/>
      <c r="W730" s="1"/>
      <c r="X730" s="1"/>
      <c r="Y730" s="1"/>
      <c r="Z730" s="1"/>
      <c r="AA730" s="1"/>
    </row>
    <row r="731" spans="1:27">
      <c r="A731" s="1"/>
      <c r="B731" s="1">
        <f t="shared" si="32"/>
        <v>497</v>
      </c>
      <c r="C731" s="1" t="e">
        <f t="shared" si="31"/>
        <v>#VALUE!</v>
      </c>
      <c r="D731" s="1"/>
      <c r="E731" s="1"/>
      <c r="F731" s="1"/>
      <c r="G731" s="1"/>
      <c r="H731" s="1"/>
      <c r="I731" s="1"/>
      <c r="J731" s="1"/>
      <c r="K731" s="1"/>
      <c r="L731" s="1"/>
      <c r="M731" s="1"/>
      <c r="N731" s="1"/>
      <c r="O731" s="1"/>
      <c r="P731" s="1"/>
      <c r="Q731" s="1"/>
      <c r="R731" s="1"/>
      <c r="S731" s="1"/>
      <c r="T731" s="1"/>
      <c r="U731" s="1"/>
      <c r="V731" s="1"/>
      <c r="W731" s="1"/>
      <c r="X731" s="1"/>
      <c r="Y731" s="1"/>
      <c r="Z731" s="1"/>
      <c r="AA731" s="1"/>
    </row>
    <row r="732" spans="1:27">
      <c r="A732" s="1"/>
      <c r="B732" s="1">
        <f t="shared" si="32"/>
        <v>499</v>
      </c>
      <c r="C732" s="1" t="e">
        <f t="shared" si="31"/>
        <v>#VALUE!</v>
      </c>
      <c r="D732" s="1"/>
      <c r="E732" s="1"/>
      <c r="F732" s="1"/>
      <c r="G732" s="1"/>
      <c r="H732" s="1"/>
      <c r="I732" s="1"/>
      <c r="J732" s="1"/>
      <c r="K732" s="1"/>
      <c r="L732" s="1"/>
      <c r="M732" s="1"/>
      <c r="N732" s="1"/>
      <c r="O732" s="1"/>
      <c r="P732" s="1"/>
      <c r="Q732" s="1"/>
      <c r="R732" s="1"/>
      <c r="S732" s="1"/>
      <c r="T732" s="1"/>
      <c r="U732" s="1"/>
      <c r="V732" s="1"/>
      <c r="W732" s="1"/>
      <c r="X732" s="1"/>
      <c r="Y732" s="1"/>
      <c r="Z732" s="1"/>
      <c r="AA732" s="1"/>
    </row>
    <row r="733" spans="1:27">
      <c r="A733" s="1"/>
      <c r="B733" s="1">
        <f t="shared" si="32"/>
        <v>501</v>
      </c>
      <c r="C733" s="1" t="e">
        <f t="shared" si="31"/>
        <v>#VALUE!</v>
      </c>
      <c r="D733" s="1"/>
      <c r="E733" s="1"/>
      <c r="F733" s="1"/>
      <c r="G733" s="1"/>
      <c r="H733" s="1"/>
      <c r="I733" s="1"/>
      <c r="J733" s="1"/>
      <c r="K733" s="1"/>
      <c r="L733" s="1"/>
      <c r="M733" s="1"/>
      <c r="N733" s="1"/>
      <c r="O733" s="1"/>
      <c r="P733" s="1"/>
      <c r="Q733" s="1"/>
      <c r="R733" s="1"/>
      <c r="S733" s="1"/>
      <c r="T733" s="1"/>
      <c r="U733" s="1"/>
      <c r="V733" s="1"/>
      <c r="W733" s="1"/>
      <c r="X733" s="1"/>
      <c r="Y733" s="1"/>
      <c r="Z733" s="1"/>
      <c r="AA733" s="1"/>
    </row>
    <row r="734" spans="1:27">
      <c r="A734" s="1"/>
      <c r="B734" s="1">
        <f t="shared" si="32"/>
        <v>503</v>
      </c>
      <c r="C734" s="1" t="e">
        <f t="shared" si="31"/>
        <v>#VALUE!</v>
      </c>
      <c r="D734" s="1"/>
      <c r="E734" s="1"/>
      <c r="F734" s="1"/>
      <c r="G734" s="1"/>
      <c r="H734" s="1"/>
      <c r="I734" s="1"/>
      <c r="J734" s="1"/>
      <c r="K734" s="1"/>
      <c r="L734" s="1"/>
      <c r="M734" s="1"/>
      <c r="N734" s="1"/>
      <c r="O734" s="1"/>
      <c r="P734" s="1"/>
      <c r="Q734" s="1"/>
      <c r="R734" s="1"/>
      <c r="S734" s="1"/>
      <c r="T734" s="1"/>
      <c r="U734" s="1"/>
      <c r="V734" s="1"/>
      <c r="W734" s="1"/>
      <c r="X734" s="1"/>
      <c r="Y734" s="1"/>
      <c r="Z734" s="1"/>
      <c r="AA734" s="1"/>
    </row>
    <row r="735" spans="1:27">
      <c r="A735" s="1"/>
      <c r="B735" s="1">
        <f t="shared" si="32"/>
        <v>505</v>
      </c>
      <c r="C735" s="1" t="e">
        <f t="shared" si="31"/>
        <v>#VALUE!</v>
      </c>
      <c r="D735" s="1"/>
      <c r="E735" s="1"/>
      <c r="F735" s="1"/>
      <c r="G735" s="1"/>
      <c r="H735" s="1"/>
      <c r="I735" s="1"/>
      <c r="J735" s="1"/>
      <c r="K735" s="1"/>
      <c r="L735" s="1"/>
      <c r="M735" s="1"/>
      <c r="N735" s="1"/>
      <c r="O735" s="1"/>
      <c r="P735" s="1"/>
      <c r="Q735" s="1"/>
      <c r="R735" s="1"/>
      <c r="S735" s="1"/>
      <c r="T735" s="1"/>
      <c r="U735" s="1"/>
      <c r="V735" s="1"/>
      <c r="W735" s="1"/>
      <c r="X735" s="1"/>
      <c r="Y735" s="1"/>
      <c r="Z735" s="1"/>
      <c r="AA735" s="1"/>
    </row>
    <row r="736" spans="1:27">
      <c r="A736" s="1"/>
      <c r="B736" s="1">
        <f t="shared" si="32"/>
        <v>507</v>
      </c>
      <c r="C736" s="1" t="e">
        <f t="shared" si="31"/>
        <v>#VALUE!</v>
      </c>
      <c r="D736" s="1"/>
      <c r="E736" s="1"/>
      <c r="F736" s="1"/>
      <c r="G736" s="1"/>
      <c r="H736" s="1"/>
      <c r="I736" s="1"/>
      <c r="J736" s="1"/>
      <c r="K736" s="1"/>
      <c r="L736" s="1"/>
      <c r="M736" s="1"/>
      <c r="N736" s="1"/>
      <c r="O736" s="1"/>
      <c r="P736" s="1"/>
      <c r="Q736" s="1"/>
      <c r="R736" s="1"/>
      <c r="S736" s="1"/>
      <c r="T736" s="1"/>
      <c r="U736" s="1"/>
      <c r="V736" s="1"/>
      <c r="W736" s="1"/>
      <c r="X736" s="1"/>
      <c r="Y736" s="1"/>
      <c r="Z736" s="1"/>
      <c r="AA736" s="1"/>
    </row>
    <row r="737" spans="1:27">
      <c r="A737" s="1"/>
      <c r="B737" s="1">
        <f t="shared" si="32"/>
        <v>509</v>
      </c>
      <c r="C737" s="1" t="e">
        <f t="shared" si="31"/>
        <v>#VALUE!</v>
      </c>
      <c r="D737" s="1"/>
      <c r="E737" s="1"/>
      <c r="F737" s="1"/>
      <c r="G737" s="1"/>
      <c r="H737" s="1"/>
      <c r="I737" s="1"/>
      <c r="J737" s="1"/>
      <c r="K737" s="1"/>
      <c r="L737" s="1"/>
      <c r="M737" s="1"/>
      <c r="N737" s="1"/>
      <c r="O737" s="1"/>
      <c r="P737" s="1"/>
      <c r="Q737" s="1"/>
      <c r="R737" s="1"/>
      <c r="S737" s="1"/>
      <c r="T737" s="1"/>
      <c r="U737" s="1"/>
      <c r="V737" s="1"/>
      <c r="W737" s="1"/>
      <c r="X737" s="1"/>
      <c r="Y737" s="1"/>
      <c r="Z737" s="1"/>
      <c r="AA737" s="1"/>
    </row>
    <row r="738" spans="1:27">
      <c r="A738" s="1"/>
      <c r="B738" s="1">
        <f t="shared" si="32"/>
        <v>511</v>
      </c>
      <c r="C738" s="1" t="e">
        <f t="shared" si="31"/>
        <v>#VALUE!</v>
      </c>
      <c r="D738" s="1"/>
      <c r="E738" s="1"/>
      <c r="F738" s="1"/>
      <c r="G738" s="1"/>
      <c r="H738" s="1"/>
      <c r="I738" s="1"/>
      <c r="J738" s="1"/>
      <c r="K738" s="1"/>
      <c r="L738" s="1"/>
      <c r="M738" s="1"/>
      <c r="N738" s="1"/>
      <c r="O738" s="1"/>
      <c r="P738" s="1"/>
      <c r="Q738" s="1"/>
      <c r="R738" s="1"/>
      <c r="S738" s="1"/>
      <c r="T738" s="1"/>
      <c r="U738" s="1"/>
      <c r="V738" s="1"/>
      <c r="W738" s="1"/>
      <c r="X738" s="1"/>
      <c r="Y738" s="1"/>
      <c r="Z738" s="1"/>
      <c r="AA738" s="1"/>
    </row>
    <row r="739" spans="1:27">
      <c r="A739" s="1"/>
      <c r="B739" s="1">
        <f t="shared" si="32"/>
        <v>513</v>
      </c>
      <c r="C739" s="1" t="e">
        <f t="shared" si="31"/>
        <v>#VALUE!</v>
      </c>
      <c r="D739" s="1"/>
      <c r="E739" s="1"/>
      <c r="F739" s="1"/>
      <c r="G739" s="1"/>
      <c r="H739" s="1"/>
      <c r="I739" s="1"/>
      <c r="J739" s="1"/>
      <c r="K739" s="1"/>
      <c r="L739" s="1"/>
      <c r="M739" s="1"/>
      <c r="N739" s="1"/>
      <c r="O739" s="1"/>
      <c r="P739" s="1"/>
      <c r="Q739" s="1"/>
      <c r="R739" s="1"/>
      <c r="S739" s="1"/>
      <c r="T739" s="1"/>
      <c r="U739" s="1"/>
      <c r="V739" s="1"/>
      <c r="W739" s="1"/>
      <c r="X739" s="1"/>
      <c r="Y739" s="1"/>
      <c r="Z739" s="1"/>
      <c r="AA739" s="1"/>
    </row>
    <row r="740" spans="1:27">
      <c r="A740" s="1"/>
      <c r="B740" s="1">
        <f t="shared" si="32"/>
        <v>515</v>
      </c>
      <c r="C740" s="1" t="e">
        <f t="shared" si="31"/>
        <v>#VALUE!</v>
      </c>
      <c r="D740" s="1"/>
      <c r="E740" s="1"/>
      <c r="F740" s="1"/>
      <c r="G740" s="1"/>
      <c r="H740" s="1"/>
      <c r="I740" s="1"/>
      <c r="J740" s="1"/>
      <c r="K740" s="1"/>
      <c r="L740" s="1"/>
      <c r="M740" s="1"/>
      <c r="N740" s="1"/>
      <c r="O740" s="1"/>
      <c r="P740" s="1"/>
      <c r="Q740" s="1"/>
      <c r="R740" s="1"/>
      <c r="S740" s="1"/>
      <c r="T740" s="1"/>
      <c r="U740" s="1"/>
      <c r="V740" s="1"/>
      <c r="W740" s="1"/>
      <c r="X740" s="1"/>
      <c r="Y740" s="1"/>
      <c r="Z740" s="1"/>
      <c r="AA740" s="1"/>
    </row>
    <row r="741" spans="1:27">
      <c r="A741" s="1"/>
      <c r="B741" s="1">
        <f t="shared" si="32"/>
        <v>517</v>
      </c>
      <c r="C741" s="1" t="e">
        <f t="shared" si="31"/>
        <v>#VALUE!</v>
      </c>
      <c r="D741" s="1"/>
      <c r="E741" s="1"/>
      <c r="F741" s="1"/>
      <c r="G741" s="1"/>
      <c r="H741" s="1"/>
      <c r="I741" s="1"/>
      <c r="J741" s="1"/>
      <c r="K741" s="1"/>
      <c r="L741" s="1"/>
      <c r="M741" s="1"/>
      <c r="N741" s="1"/>
      <c r="O741" s="1"/>
      <c r="P741" s="1"/>
      <c r="Q741" s="1"/>
      <c r="R741" s="1"/>
      <c r="S741" s="1"/>
      <c r="T741" s="1"/>
      <c r="U741" s="1"/>
      <c r="V741" s="1"/>
      <c r="W741" s="1"/>
      <c r="X741" s="1"/>
      <c r="Y741" s="1"/>
      <c r="Z741" s="1"/>
      <c r="AA741" s="1"/>
    </row>
    <row r="742" spans="1:27">
      <c r="A742" s="1"/>
      <c r="B742" s="1">
        <f t="shared" si="32"/>
        <v>519</v>
      </c>
      <c r="C742" s="1" t="e">
        <f t="shared" si="31"/>
        <v>#VALUE!</v>
      </c>
      <c r="D742" s="1"/>
      <c r="E742" s="1"/>
      <c r="F742" s="1"/>
      <c r="G742" s="1"/>
      <c r="H742" s="1"/>
      <c r="I742" s="1"/>
      <c r="J742" s="1"/>
      <c r="K742" s="1"/>
      <c r="L742" s="1"/>
      <c r="M742" s="1"/>
      <c r="N742" s="1"/>
      <c r="O742" s="1"/>
      <c r="P742" s="1"/>
      <c r="Q742" s="1"/>
      <c r="R742" s="1"/>
      <c r="S742" s="1"/>
      <c r="T742" s="1"/>
      <c r="U742" s="1"/>
      <c r="V742" s="1"/>
      <c r="W742" s="1"/>
      <c r="X742" s="1"/>
      <c r="Y742" s="1"/>
      <c r="Z742" s="1"/>
      <c r="AA742" s="1"/>
    </row>
    <row r="743" spans="1:27">
      <c r="A743" s="1"/>
      <c r="B743" s="1">
        <f t="shared" si="32"/>
        <v>521</v>
      </c>
      <c r="C743" s="1" t="e">
        <f t="shared" si="31"/>
        <v>#VALUE!</v>
      </c>
      <c r="D743" s="1"/>
      <c r="E743" s="1"/>
      <c r="F743" s="1"/>
      <c r="G743" s="1"/>
      <c r="H743" s="1"/>
      <c r="I743" s="1"/>
      <c r="J743" s="1"/>
      <c r="K743" s="1"/>
      <c r="L743" s="1"/>
      <c r="M743" s="1"/>
      <c r="N743" s="1"/>
      <c r="O743" s="1"/>
      <c r="P743" s="1"/>
      <c r="Q743" s="1"/>
      <c r="R743" s="1"/>
      <c r="S743" s="1"/>
      <c r="T743" s="1"/>
      <c r="U743" s="1"/>
      <c r="V743" s="1"/>
      <c r="W743" s="1"/>
      <c r="X743" s="1"/>
      <c r="Y743" s="1"/>
      <c r="Z743" s="1"/>
      <c r="AA743" s="1"/>
    </row>
    <row r="744" spans="1:27">
      <c r="A744" s="1"/>
      <c r="B744" s="1">
        <f t="shared" si="32"/>
        <v>523</v>
      </c>
      <c r="C744" s="1" t="e">
        <f t="shared" si="31"/>
        <v>#VALUE!</v>
      </c>
      <c r="D744" s="1"/>
      <c r="E744" s="1"/>
      <c r="F744" s="1"/>
      <c r="G744" s="1"/>
      <c r="H744" s="1"/>
      <c r="I744" s="1"/>
      <c r="J744" s="1"/>
      <c r="K744" s="1"/>
      <c r="L744" s="1"/>
      <c r="M744" s="1"/>
      <c r="N744" s="1"/>
      <c r="O744" s="1"/>
      <c r="P744" s="1"/>
      <c r="Q744" s="1"/>
      <c r="R744" s="1"/>
      <c r="S744" s="1"/>
      <c r="T744" s="1"/>
      <c r="U744" s="1"/>
      <c r="V744" s="1"/>
      <c r="W744" s="1"/>
      <c r="X744" s="1"/>
      <c r="Y744" s="1"/>
      <c r="Z744" s="1"/>
      <c r="AA744" s="1"/>
    </row>
    <row r="745" spans="1:27">
      <c r="A745" s="1"/>
      <c r="B745" s="1">
        <f t="shared" si="32"/>
        <v>525</v>
      </c>
      <c r="C745" s="1" t="e">
        <f t="shared" si="31"/>
        <v>#VALUE!</v>
      </c>
      <c r="D745" s="1"/>
      <c r="E745" s="1"/>
      <c r="F745" s="1"/>
      <c r="G745" s="1"/>
      <c r="H745" s="1"/>
      <c r="I745" s="1"/>
      <c r="J745" s="1"/>
      <c r="K745" s="1"/>
      <c r="L745" s="1"/>
      <c r="M745" s="1"/>
      <c r="N745" s="1"/>
      <c r="O745" s="1"/>
      <c r="P745" s="1"/>
      <c r="Q745" s="1"/>
      <c r="R745" s="1"/>
      <c r="S745" s="1"/>
      <c r="T745" s="1"/>
      <c r="U745" s="1"/>
      <c r="V745" s="1"/>
      <c r="W745" s="1"/>
      <c r="X745" s="1"/>
      <c r="Y745" s="1"/>
      <c r="Z745" s="1"/>
      <c r="AA745" s="1"/>
    </row>
    <row r="746" spans="1:27">
      <c r="A746" s="1"/>
      <c r="B746" s="1">
        <f t="shared" si="32"/>
        <v>527</v>
      </c>
      <c r="C746" s="1" t="e">
        <f t="shared" si="31"/>
        <v>#VALUE!</v>
      </c>
      <c r="D746" s="1"/>
      <c r="E746" s="1"/>
      <c r="F746" s="1"/>
      <c r="G746" s="1"/>
      <c r="H746" s="1"/>
      <c r="I746" s="1"/>
      <c r="J746" s="1"/>
      <c r="K746" s="1"/>
      <c r="L746" s="1"/>
      <c r="M746" s="1"/>
      <c r="N746" s="1"/>
      <c r="O746" s="1"/>
      <c r="P746" s="1"/>
      <c r="Q746" s="1"/>
      <c r="R746" s="1"/>
      <c r="S746" s="1"/>
      <c r="T746" s="1"/>
      <c r="U746" s="1"/>
      <c r="V746" s="1"/>
      <c r="W746" s="1"/>
      <c r="X746" s="1"/>
      <c r="Y746" s="1"/>
      <c r="Z746" s="1"/>
      <c r="AA746" s="1"/>
    </row>
    <row r="747" spans="1:27">
      <c r="A747" s="1"/>
      <c r="B747" s="1">
        <f t="shared" si="32"/>
        <v>529</v>
      </c>
      <c r="C747" s="1" t="e">
        <f t="shared" si="31"/>
        <v>#VALUE!</v>
      </c>
      <c r="D747" s="1"/>
      <c r="E747" s="1"/>
      <c r="F747" s="1"/>
      <c r="G747" s="1"/>
      <c r="H747" s="1"/>
      <c r="I747" s="1"/>
      <c r="J747" s="1"/>
      <c r="K747" s="1"/>
      <c r="L747" s="1"/>
      <c r="M747" s="1"/>
      <c r="N747" s="1"/>
      <c r="O747" s="1"/>
      <c r="P747" s="1"/>
      <c r="Q747" s="1"/>
      <c r="R747" s="1"/>
      <c r="S747" s="1"/>
      <c r="T747" s="1"/>
      <c r="U747" s="1"/>
      <c r="V747" s="1"/>
      <c r="W747" s="1"/>
      <c r="X747" s="1"/>
      <c r="Y747" s="1"/>
      <c r="Z747" s="1"/>
      <c r="AA747" s="1"/>
    </row>
    <row r="748" spans="1:27">
      <c r="A748" s="1"/>
      <c r="B748" s="1">
        <f t="shared" si="32"/>
        <v>531</v>
      </c>
      <c r="C748" s="1" t="e">
        <f t="shared" si="31"/>
        <v>#VALUE!</v>
      </c>
      <c r="D748" s="1"/>
      <c r="E748" s="1"/>
      <c r="F748" s="1"/>
      <c r="G748" s="1"/>
      <c r="H748" s="1"/>
      <c r="I748" s="1"/>
      <c r="J748" s="1"/>
      <c r="K748" s="1"/>
      <c r="L748" s="1"/>
      <c r="M748" s="1"/>
      <c r="N748" s="1"/>
      <c r="O748" s="1"/>
      <c r="P748" s="1"/>
      <c r="Q748" s="1"/>
      <c r="R748" s="1"/>
      <c r="S748" s="1"/>
      <c r="T748" s="1"/>
      <c r="U748" s="1"/>
      <c r="V748" s="1"/>
      <c r="W748" s="1"/>
      <c r="X748" s="1"/>
      <c r="Y748" s="1"/>
      <c r="Z748" s="1"/>
      <c r="AA748" s="1"/>
    </row>
    <row r="749" spans="1:27">
      <c r="A749" s="1"/>
      <c r="B749" s="1">
        <f t="shared" si="32"/>
        <v>533</v>
      </c>
      <c r="C749" s="1" t="e">
        <f t="shared" si="31"/>
        <v>#VALUE!</v>
      </c>
      <c r="D749" s="1"/>
      <c r="E749" s="1"/>
      <c r="F749" s="1"/>
      <c r="G749" s="1"/>
      <c r="H749" s="1"/>
      <c r="I749" s="1"/>
      <c r="J749" s="1"/>
      <c r="K749" s="1"/>
      <c r="L749" s="1"/>
      <c r="M749" s="1"/>
      <c r="N749" s="1"/>
      <c r="O749" s="1"/>
      <c r="P749" s="1"/>
      <c r="Q749" s="1"/>
      <c r="R749" s="1"/>
      <c r="S749" s="1"/>
      <c r="T749" s="1"/>
      <c r="U749" s="1"/>
      <c r="V749" s="1"/>
      <c r="W749" s="1"/>
      <c r="X749" s="1"/>
      <c r="Y749" s="1"/>
      <c r="Z749" s="1"/>
      <c r="AA749" s="1"/>
    </row>
    <row r="750" spans="1:27">
      <c r="A750" s="1"/>
      <c r="B750" s="1">
        <f t="shared" si="32"/>
        <v>535</v>
      </c>
      <c r="C750" s="1" t="e">
        <f t="shared" si="31"/>
        <v>#VALUE!</v>
      </c>
      <c r="D750" s="1"/>
      <c r="E750" s="1"/>
      <c r="F750" s="1"/>
      <c r="G750" s="1"/>
      <c r="H750" s="1"/>
      <c r="I750" s="1"/>
      <c r="J750" s="1"/>
      <c r="K750" s="1"/>
      <c r="L750" s="1"/>
      <c r="M750" s="1"/>
      <c r="N750" s="1"/>
      <c r="O750" s="1"/>
      <c r="P750" s="1"/>
      <c r="Q750" s="1"/>
      <c r="R750" s="1"/>
      <c r="S750" s="1"/>
      <c r="T750" s="1"/>
      <c r="U750" s="1"/>
      <c r="V750" s="1"/>
      <c r="W750" s="1"/>
      <c r="X750" s="1"/>
      <c r="Y750" s="1"/>
      <c r="Z750" s="1"/>
      <c r="AA750" s="1"/>
    </row>
    <row r="751" spans="1:27">
      <c r="A751" s="1"/>
      <c r="B751" s="1">
        <f t="shared" si="32"/>
        <v>537</v>
      </c>
      <c r="C751" s="1" t="e">
        <f t="shared" si="31"/>
        <v>#VALUE!</v>
      </c>
      <c r="D751" s="1"/>
      <c r="E751" s="1"/>
      <c r="F751" s="1"/>
      <c r="G751" s="1"/>
      <c r="H751" s="1"/>
      <c r="I751" s="1"/>
      <c r="J751" s="1"/>
      <c r="K751" s="1"/>
      <c r="L751" s="1"/>
      <c r="M751" s="1"/>
      <c r="N751" s="1"/>
      <c r="O751" s="1"/>
      <c r="P751" s="1"/>
      <c r="Q751" s="1"/>
      <c r="R751" s="1"/>
      <c r="S751" s="1"/>
      <c r="T751" s="1"/>
      <c r="U751" s="1"/>
      <c r="V751" s="1"/>
      <c r="W751" s="1"/>
      <c r="X751" s="1"/>
      <c r="Y751" s="1"/>
      <c r="Z751" s="1"/>
      <c r="AA751" s="1"/>
    </row>
    <row r="752" spans="1:27">
      <c r="A752" s="1"/>
      <c r="B752" s="1">
        <f t="shared" si="32"/>
        <v>539</v>
      </c>
      <c r="C752" s="1" t="e">
        <f t="shared" si="31"/>
        <v>#VALUE!</v>
      </c>
      <c r="D752" s="1"/>
      <c r="E752" s="1"/>
      <c r="F752" s="1"/>
      <c r="G752" s="1"/>
      <c r="H752" s="1"/>
      <c r="I752" s="1"/>
      <c r="J752" s="1"/>
      <c r="K752" s="1"/>
      <c r="L752" s="1"/>
      <c r="M752" s="1"/>
      <c r="N752" s="1"/>
      <c r="O752" s="1"/>
      <c r="P752" s="1"/>
      <c r="Q752" s="1"/>
      <c r="R752" s="1"/>
      <c r="S752" s="1"/>
      <c r="T752" s="1"/>
      <c r="U752" s="1"/>
      <c r="V752" s="1"/>
      <c r="W752" s="1"/>
      <c r="X752" s="1"/>
      <c r="Y752" s="1"/>
      <c r="Z752" s="1"/>
      <c r="AA752" s="1"/>
    </row>
    <row r="753" spans="1:27">
      <c r="A753" s="1"/>
      <c r="B753" s="1">
        <f t="shared" si="32"/>
        <v>541</v>
      </c>
      <c r="C753" s="1" t="e">
        <f t="shared" si="31"/>
        <v>#VALUE!</v>
      </c>
      <c r="D753" s="1"/>
      <c r="E753" s="1"/>
      <c r="F753" s="1"/>
      <c r="G753" s="1"/>
      <c r="H753" s="1"/>
      <c r="I753" s="1"/>
      <c r="J753" s="1"/>
      <c r="K753" s="1"/>
      <c r="L753" s="1"/>
      <c r="M753" s="1"/>
      <c r="N753" s="1"/>
      <c r="O753" s="1"/>
      <c r="P753" s="1"/>
      <c r="Q753" s="1"/>
      <c r="R753" s="1"/>
      <c r="S753" s="1"/>
      <c r="T753" s="1"/>
      <c r="U753" s="1"/>
      <c r="V753" s="1"/>
      <c r="W753" s="1"/>
      <c r="X753" s="1"/>
      <c r="Y753" s="1"/>
      <c r="Z753" s="1"/>
      <c r="AA753" s="1"/>
    </row>
    <row r="754" spans="1:27">
      <c r="A754" s="1"/>
      <c r="B754" s="1">
        <f t="shared" si="32"/>
        <v>543</v>
      </c>
      <c r="C754" s="1" t="e">
        <f t="shared" si="31"/>
        <v>#VALUE!</v>
      </c>
      <c r="D754" s="1"/>
      <c r="E754" s="1"/>
      <c r="F754" s="1"/>
      <c r="G754" s="1"/>
      <c r="H754" s="1"/>
      <c r="I754" s="1"/>
      <c r="J754" s="1"/>
      <c r="K754" s="1"/>
      <c r="L754" s="1"/>
      <c r="M754" s="1"/>
      <c r="N754" s="1"/>
      <c r="O754" s="1"/>
      <c r="P754" s="1"/>
      <c r="Q754" s="1"/>
      <c r="R754" s="1"/>
      <c r="S754" s="1"/>
      <c r="T754" s="1"/>
      <c r="U754" s="1"/>
      <c r="V754" s="1"/>
      <c r="W754" s="1"/>
      <c r="X754" s="1"/>
      <c r="Y754" s="1"/>
      <c r="Z754" s="1"/>
      <c r="AA754" s="1"/>
    </row>
    <row r="755" spans="1:27">
      <c r="A755" s="1"/>
      <c r="B755" s="1">
        <f t="shared" si="32"/>
        <v>545</v>
      </c>
      <c r="C755" s="1" t="e">
        <f t="shared" si="31"/>
        <v>#VALUE!</v>
      </c>
      <c r="D755" s="1"/>
      <c r="E755" s="1"/>
      <c r="F755" s="1"/>
      <c r="G755" s="1"/>
      <c r="H755" s="1"/>
      <c r="I755" s="1"/>
      <c r="J755" s="1"/>
      <c r="K755" s="1"/>
      <c r="L755" s="1"/>
      <c r="M755" s="1"/>
      <c r="N755" s="1"/>
      <c r="O755" s="1"/>
      <c r="P755" s="1"/>
      <c r="Q755" s="1"/>
      <c r="R755" s="1"/>
      <c r="S755" s="1"/>
      <c r="T755" s="1"/>
      <c r="U755" s="1"/>
      <c r="V755" s="1"/>
      <c r="W755" s="1"/>
      <c r="X755" s="1"/>
      <c r="Y755" s="1"/>
      <c r="Z755" s="1"/>
      <c r="AA755" s="1"/>
    </row>
    <row r="756" spans="1:27">
      <c r="A756" s="1"/>
      <c r="B756" s="1">
        <f t="shared" si="32"/>
        <v>547</v>
      </c>
      <c r="C756" s="1" t="e">
        <f t="shared" ref="C756:C819" si="33">CHAR(HEX2DEC(MID($H$1,B756,2)))</f>
        <v>#VALUE!</v>
      </c>
      <c r="D756" s="1"/>
      <c r="E756" s="1"/>
      <c r="F756" s="1"/>
      <c r="G756" s="1"/>
      <c r="H756" s="1"/>
      <c r="I756" s="1"/>
      <c r="J756" s="1"/>
      <c r="K756" s="1"/>
      <c r="L756" s="1"/>
      <c r="M756" s="1"/>
      <c r="N756" s="1"/>
      <c r="O756" s="1"/>
      <c r="P756" s="1"/>
      <c r="Q756" s="1"/>
      <c r="R756" s="1"/>
      <c r="S756" s="1"/>
      <c r="T756" s="1"/>
      <c r="U756" s="1"/>
      <c r="V756" s="1"/>
      <c r="W756" s="1"/>
      <c r="X756" s="1"/>
      <c r="Y756" s="1"/>
      <c r="Z756" s="1"/>
      <c r="AA756" s="1"/>
    </row>
    <row r="757" spans="1:27">
      <c r="A757" s="1"/>
      <c r="B757" s="1">
        <f t="shared" si="32"/>
        <v>549</v>
      </c>
      <c r="C757" s="1" t="e">
        <f t="shared" si="33"/>
        <v>#VALUE!</v>
      </c>
      <c r="D757" s="1"/>
      <c r="E757" s="1"/>
      <c r="F757" s="1"/>
      <c r="G757" s="1"/>
      <c r="H757" s="1"/>
      <c r="I757" s="1"/>
      <c r="J757" s="1"/>
      <c r="K757" s="1"/>
      <c r="L757" s="1"/>
      <c r="M757" s="1"/>
      <c r="N757" s="1"/>
      <c r="O757" s="1"/>
      <c r="P757" s="1"/>
      <c r="Q757" s="1"/>
      <c r="R757" s="1"/>
      <c r="S757" s="1"/>
      <c r="T757" s="1"/>
      <c r="U757" s="1"/>
      <c r="V757" s="1"/>
      <c r="W757" s="1"/>
      <c r="X757" s="1"/>
      <c r="Y757" s="1"/>
      <c r="Z757" s="1"/>
      <c r="AA757" s="1"/>
    </row>
    <row r="758" spans="1:27">
      <c r="A758" s="1"/>
      <c r="B758" s="1">
        <f t="shared" ref="B758:B821" si="34">B757+2</f>
        <v>551</v>
      </c>
      <c r="C758" s="1" t="e">
        <f t="shared" si="33"/>
        <v>#VALUE!</v>
      </c>
      <c r="D758" s="1"/>
      <c r="E758" s="1"/>
      <c r="F758" s="1"/>
      <c r="G758" s="1"/>
      <c r="H758" s="1"/>
      <c r="I758" s="1"/>
      <c r="J758" s="1"/>
      <c r="K758" s="1"/>
      <c r="L758" s="1"/>
      <c r="M758" s="1"/>
      <c r="N758" s="1"/>
      <c r="O758" s="1"/>
      <c r="P758" s="1"/>
      <c r="Q758" s="1"/>
      <c r="R758" s="1"/>
      <c r="S758" s="1"/>
      <c r="T758" s="1"/>
      <c r="U758" s="1"/>
      <c r="V758" s="1"/>
      <c r="W758" s="1"/>
      <c r="X758" s="1"/>
      <c r="Y758" s="1"/>
      <c r="Z758" s="1"/>
      <c r="AA758" s="1"/>
    </row>
    <row r="759" spans="1:27">
      <c r="A759" s="1"/>
      <c r="B759" s="1">
        <f t="shared" si="34"/>
        <v>553</v>
      </c>
      <c r="C759" s="1" t="e">
        <f t="shared" si="33"/>
        <v>#VALUE!</v>
      </c>
      <c r="D759" s="1"/>
      <c r="E759" s="1"/>
      <c r="F759" s="1"/>
      <c r="G759" s="1"/>
      <c r="H759" s="1"/>
      <c r="I759" s="1"/>
      <c r="J759" s="1"/>
      <c r="K759" s="1"/>
      <c r="L759" s="1"/>
      <c r="M759" s="1"/>
      <c r="N759" s="1"/>
      <c r="O759" s="1"/>
      <c r="P759" s="1"/>
      <c r="Q759" s="1"/>
      <c r="R759" s="1"/>
      <c r="S759" s="1"/>
      <c r="T759" s="1"/>
      <c r="U759" s="1"/>
      <c r="V759" s="1"/>
      <c r="W759" s="1"/>
      <c r="X759" s="1"/>
      <c r="Y759" s="1"/>
      <c r="Z759" s="1"/>
      <c r="AA759" s="1"/>
    </row>
    <row r="760" spans="1:27">
      <c r="A760" s="1"/>
      <c r="B760" s="1">
        <f t="shared" si="34"/>
        <v>555</v>
      </c>
      <c r="C760" s="1" t="e">
        <f t="shared" si="33"/>
        <v>#VALUE!</v>
      </c>
      <c r="D760" s="1"/>
      <c r="E760" s="1"/>
      <c r="F760" s="1"/>
      <c r="G760" s="1"/>
      <c r="H760" s="1"/>
      <c r="I760" s="1"/>
      <c r="J760" s="1"/>
      <c r="K760" s="1"/>
      <c r="L760" s="1"/>
      <c r="M760" s="1"/>
      <c r="N760" s="1"/>
      <c r="O760" s="1"/>
      <c r="P760" s="1"/>
      <c r="Q760" s="1"/>
      <c r="R760" s="1"/>
      <c r="S760" s="1"/>
      <c r="T760" s="1"/>
      <c r="U760" s="1"/>
      <c r="V760" s="1"/>
      <c r="W760" s="1"/>
      <c r="X760" s="1"/>
      <c r="Y760" s="1"/>
      <c r="Z760" s="1"/>
      <c r="AA760" s="1"/>
    </row>
    <row r="761" spans="1:27">
      <c r="A761" s="1"/>
      <c r="B761" s="1">
        <f t="shared" si="34"/>
        <v>557</v>
      </c>
      <c r="C761" s="1" t="e">
        <f t="shared" si="33"/>
        <v>#VALUE!</v>
      </c>
      <c r="D761" s="1"/>
      <c r="E761" s="1"/>
      <c r="F761" s="1"/>
      <c r="G761" s="1"/>
      <c r="H761" s="1"/>
      <c r="I761" s="1"/>
      <c r="J761" s="1"/>
      <c r="K761" s="1"/>
      <c r="L761" s="1"/>
      <c r="M761" s="1"/>
      <c r="N761" s="1"/>
      <c r="O761" s="1"/>
      <c r="P761" s="1"/>
      <c r="Q761" s="1"/>
      <c r="R761" s="1"/>
      <c r="S761" s="1"/>
      <c r="T761" s="1"/>
      <c r="U761" s="1"/>
      <c r="V761" s="1"/>
      <c r="W761" s="1"/>
      <c r="X761" s="1"/>
      <c r="Y761" s="1"/>
      <c r="Z761" s="1"/>
      <c r="AA761" s="1"/>
    </row>
    <row r="762" spans="1:27">
      <c r="A762" s="1"/>
      <c r="B762" s="1">
        <f t="shared" si="34"/>
        <v>559</v>
      </c>
      <c r="C762" s="1" t="e">
        <f t="shared" si="33"/>
        <v>#VALUE!</v>
      </c>
      <c r="D762" s="1"/>
      <c r="E762" s="1"/>
      <c r="F762" s="1"/>
      <c r="G762" s="1"/>
      <c r="H762" s="1"/>
      <c r="I762" s="1"/>
      <c r="J762" s="1"/>
      <c r="K762" s="1"/>
      <c r="L762" s="1"/>
      <c r="M762" s="1"/>
      <c r="N762" s="1"/>
      <c r="O762" s="1"/>
      <c r="P762" s="1"/>
      <c r="Q762" s="1"/>
      <c r="R762" s="1"/>
      <c r="S762" s="1"/>
      <c r="T762" s="1"/>
      <c r="U762" s="1"/>
      <c r="V762" s="1"/>
      <c r="W762" s="1"/>
      <c r="X762" s="1"/>
      <c r="Y762" s="1"/>
      <c r="Z762" s="1"/>
      <c r="AA762" s="1"/>
    </row>
    <row r="763" spans="1:27">
      <c r="A763" s="1"/>
      <c r="B763" s="1">
        <f t="shared" si="34"/>
        <v>561</v>
      </c>
      <c r="C763" s="1" t="e">
        <f t="shared" si="33"/>
        <v>#VALUE!</v>
      </c>
      <c r="D763" s="1"/>
      <c r="E763" s="1"/>
      <c r="F763" s="1"/>
      <c r="G763" s="1"/>
      <c r="H763" s="1"/>
      <c r="I763" s="1"/>
      <c r="J763" s="1"/>
      <c r="K763" s="1"/>
      <c r="L763" s="1"/>
      <c r="M763" s="1"/>
      <c r="N763" s="1"/>
      <c r="O763" s="1"/>
      <c r="P763" s="1"/>
      <c r="Q763" s="1"/>
      <c r="R763" s="1"/>
      <c r="S763" s="1"/>
      <c r="T763" s="1"/>
      <c r="U763" s="1"/>
      <c r="V763" s="1"/>
      <c r="W763" s="1"/>
      <c r="X763" s="1"/>
      <c r="Y763" s="1"/>
      <c r="Z763" s="1"/>
      <c r="AA763" s="1"/>
    </row>
    <row r="764" spans="1:27">
      <c r="A764" s="1"/>
      <c r="B764" s="1">
        <f t="shared" si="34"/>
        <v>563</v>
      </c>
      <c r="C764" s="1" t="e">
        <f t="shared" si="33"/>
        <v>#VALUE!</v>
      </c>
      <c r="D764" s="1"/>
      <c r="E764" s="1"/>
      <c r="F764" s="1"/>
      <c r="G764" s="1"/>
      <c r="H764" s="1"/>
      <c r="I764" s="1"/>
      <c r="J764" s="1"/>
      <c r="K764" s="1"/>
      <c r="L764" s="1"/>
      <c r="M764" s="1"/>
      <c r="N764" s="1"/>
      <c r="O764" s="1"/>
      <c r="P764" s="1"/>
      <c r="Q764" s="1"/>
      <c r="R764" s="1"/>
      <c r="S764" s="1"/>
      <c r="T764" s="1"/>
      <c r="U764" s="1"/>
      <c r="V764" s="1"/>
      <c r="W764" s="1"/>
      <c r="X764" s="1"/>
      <c r="Y764" s="1"/>
      <c r="Z764" s="1"/>
      <c r="AA764" s="1"/>
    </row>
    <row r="765" spans="1:27">
      <c r="A765" s="1"/>
      <c r="B765" s="1">
        <f t="shared" si="34"/>
        <v>565</v>
      </c>
      <c r="C765" s="1" t="e">
        <f t="shared" si="33"/>
        <v>#VALUE!</v>
      </c>
      <c r="D765" s="1"/>
      <c r="E765" s="1"/>
      <c r="F765" s="1"/>
      <c r="G765" s="1"/>
      <c r="H765" s="1"/>
      <c r="I765" s="1"/>
      <c r="J765" s="1"/>
      <c r="K765" s="1"/>
      <c r="L765" s="1"/>
      <c r="M765" s="1"/>
      <c r="N765" s="1"/>
      <c r="O765" s="1"/>
      <c r="P765" s="1"/>
      <c r="Q765" s="1"/>
      <c r="R765" s="1"/>
      <c r="S765" s="1"/>
      <c r="T765" s="1"/>
      <c r="U765" s="1"/>
      <c r="V765" s="1"/>
      <c r="W765" s="1"/>
      <c r="X765" s="1"/>
      <c r="Y765" s="1"/>
      <c r="Z765" s="1"/>
      <c r="AA765" s="1"/>
    </row>
    <row r="766" spans="1:27">
      <c r="A766" s="1"/>
      <c r="B766" s="1">
        <f t="shared" si="34"/>
        <v>567</v>
      </c>
      <c r="C766" s="1" t="e">
        <f t="shared" si="33"/>
        <v>#VALUE!</v>
      </c>
      <c r="D766" s="1"/>
      <c r="E766" s="1"/>
      <c r="F766" s="1"/>
      <c r="G766" s="1"/>
      <c r="H766" s="1"/>
      <c r="I766" s="1"/>
      <c r="J766" s="1"/>
      <c r="K766" s="1"/>
      <c r="L766" s="1"/>
      <c r="M766" s="1"/>
      <c r="N766" s="1"/>
      <c r="O766" s="1"/>
      <c r="P766" s="1"/>
      <c r="Q766" s="1"/>
      <c r="R766" s="1"/>
      <c r="S766" s="1"/>
      <c r="T766" s="1"/>
      <c r="U766" s="1"/>
      <c r="V766" s="1"/>
      <c r="W766" s="1"/>
      <c r="X766" s="1"/>
      <c r="Y766" s="1"/>
      <c r="Z766" s="1"/>
      <c r="AA766" s="1"/>
    </row>
    <row r="767" spans="1:27">
      <c r="A767" s="1"/>
      <c r="B767" s="1">
        <f t="shared" si="34"/>
        <v>569</v>
      </c>
      <c r="C767" s="1" t="e">
        <f t="shared" si="33"/>
        <v>#VALUE!</v>
      </c>
      <c r="D767" s="1"/>
      <c r="E767" s="1"/>
      <c r="F767" s="1"/>
      <c r="G767" s="1"/>
      <c r="H767" s="1"/>
      <c r="I767" s="1"/>
      <c r="J767" s="1"/>
      <c r="K767" s="1"/>
      <c r="L767" s="1"/>
      <c r="M767" s="1"/>
      <c r="N767" s="1"/>
      <c r="O767" s="1"/>
      <c r="P767" s="1"/>
      <c r="Q767" s="1"/>
      <c r="R767" s="1"/>
      <c r="S767" s="1"/>
      <c r="T767" s="1"/>
      <c r="U767" s="1"/>
      <c r="V767" s="1"/>
      <c r="W767" s="1"/>
      <c r="X767" s="1"/>
      <c r="Y767" s="1"/>
      <c r="Z767" s="1"/>
      <c r="AA767" s="1"/>
    </row>
    <row r="768" spans="1:27">
      <c r="A768" s="1"/>
      <c r="B768" s="1">
        <f t="shared" si="34"/>
        <v>571</v>
      </c>
      <c r="C768" s="1" t="e">
        <f t="shared" si="33"/>
        <v>#VALUE!</v>
      </c>
      <c r="D768" s="1"/>
      <c r="E768" s="1"/>
      <c r="F768" s="1"/>
      <c r="G768" s="1"/>
      <c r="H768" s="1"/>
      <c r="I768" s="1"/>
      <c r="J768" s="1"/>
      <c r="K768" s="1"/>
      <c r="L768" s="1"/>
      <c r="M768" s="1"/>
      <c r="N768" s="1"/>
      <c r="O768" s="1"/>
      <c r="P768" s="1"/>
      <c r="Q768" s="1"/>
      <c r="R768" s="1"/>
      <c r="S768" s="1"/>
      <c r="T768" s="1"/>
      <c r="U768" s="1"/>
      <c r="V768" s="1"/>
      <c r="W768" s="1"/>
      <c r="X768" s="1"/>
      <c r="Y768" s="1"/>
      <c r="Z768" s="1"/>
      <c r="AA768" s="1"/>
    </row>
    <row r="769" spans="1:27">
      <c r="A769" s="1"/>
      <c r="B769" s="1">
        <f t="shared" si="34"/>
        <v>573</v>
      </c>
      <c r="C769" s="1" t="e">
        <f t="shared" si="33"/>
        <v>#VALUE!</v>
      </c>
      <c r="D769" s="1"/>
      <c r="E769" s="1"/>
      <c r="F769" s="1"/>
      <c r="G769" s="1"/>
      <c r="H769" s="1"/>
      <c r="I769" s="1"/>
      <c r="J769" s="1"/>
      <c r="K769" s="1"/>
      <c r="L769" s="1"/>
      <c r="M769" s="1"/>
      <c r="N769" s="1"/>
      <c r="O769" s="1"/>
      <c r="P769" s="1"/>
      <c r="Q769" s="1"/>
      <c r="R769" s="1"/>
      <c r="S769" s="1"/>
      <c r="T769" s="1"/>
      <c r="U769" s="1"/>
      <c r="V769" s="1"/>
      <c r="W769" s="1"/>
      <c r="X769" s="1"/>
      <c r="Y769" s="1"/>
      <c r="Z769" s="1"/>
      <c r="AA769" s="1"/>
    </row>
    <row r="770" spans="1:27">
      <c r="A770" s="1"/>
      <c r="B770" s="1">
        <f t="shared" si="34"/>
        <v>575</v>
      </c>
      <c r="C770" s="1" t="e">
        <f t="shared" si="33"/>
        <v>#VALUE!</v>
      </c>
      <c r="D770" s="1"/>
      <c r="E770" s="1"/>
      <c r="F770" s="1"/>
      <c r="G770" s="1"/>
      <c r="H770" s="1"/>
      <c r="I770" s="1"/>
      <c r="J770" s="1"/>
      <c r="K770" s="1"/>
      <c r="L770" s="1"/>
      <c r="M770" s="1"/>
      <c r="N770" s="1"/>
      <c r="O770" s="1"/>
      <c r="P770" s="1"/>
      <c r="Q770" s="1"/>
      <c r="R770" s="1"/>
      <c r="S770" s="1"/>
      <c r="T770" s="1"/>
      <c r="U770" s="1"/>
      <c r="V770" s="1"/>
      <c r="W770" s="1"/>
      <c r="X770" s="1"/>
      <c r="Y770" s="1"/>
      <c r="Z770" s="1"/>
      <c r="AA770" s="1"/>
    </row>
    <row r="771" spans="1:27">
      <c r="A771" s="1"/>
      <c r="B771" s="1">
        <f t="shared" si="34"/>
        <v>577</v>
      </c>
      <c r="C771" s="1" t="e">
        <f t="shared" si="33"/>
        <v>#VALUE!</v>
      </c>
      <c r="D771" s="1"/>
      <c r="E771" s="1"/>
      <c r="F771" s="1"/>
      <c r="G771" s="1"/>
      <c r="H771" s="1"/>
      <c r="I771" s="1"/>
      <c r="J771" s="1"/>
      <c r="K771" s="1"/>
      <c r="L771" s="1"/>
      <c r="M771" s="1"/>
      <c r="N771" s="1"/>
      <c r="O771" s="1"/>
      <c r="P771" s="1"/>
      <c r="Q771" s="1"/>
      <c r="R771" s="1"/>
      <c r="S771" s="1"/>
      <c r="T771" s="1"/>
      <c r="U771" s="1"/>
      <c r="V771" s="1"/>
      <c r="W771" s="1"/>
      <c r="X771" s="1"/>
      <c r="Y771" s="1"/>
      <c r="Z771" s="1"/>
      <c r="AA771" s="1"/>
    </row>
    <row r="772" spans="1:27">
      <c r="A772" s="1"/>
      <c r="B772" s="1">
        <f t="shared" si="34"/>
        <v>579</v>
      </c>
      <c r="C772" s="1" t="e">
        <f t="shared" si="33"/>
        <v>#VALUE!</v>
      </c>
      <c r="D772" s="1"/>
      <c r="E772" s="1"/>
      <c r="F772" s="1"/>
      <c r="G772" s="1"/>
      <c r="H772" s="1"/>
      <c r="I772" s="1"/>
      <c r="J772" s="1"/>
      <c r="K772" s="1"/>
      <c r="L772" s="1"/>
      <c r="M772" s="1"/>
      <c r="N772" s="1"/>
      <c r="O772" s="1"/>
      <c r="P772" s="1"/>
      <c r="Q772" s="1"/>
      <c r="R772" s="1"/>
      <c r="S772" s="1"/>
      <c r="T772" s="1"/>
      <c r="U772" s="1"/>
      <c r="V772" s="1"/>
      <c r="W772" s="1"/>
      <c r="X772" s="1"/>
      <c r="Y772" s="1"/>
      <c r="Z772" s="1"/>
      <c r="AA772" s="1"/>
    </row>
    <row r="773" spans="1:27">
      <c r="A773" s="1"/>
      <c r="B773" s="1">
        <f t="shared" si="34"/>
        <v>581</v>
      </c>
      <c r="C773" s="1" t="e">
        <f t="shared" si="33"/>
        <v>#VALUE!</v>
      </c>
      <c r="D773" s="1"/>
      <c r="E773" s="1"/>
      <c r="F773" s="1"/>
      <c r="G773" s="1"/>
      <c r="H773" s="1"/>
      <c r="I773" s="1"/>
      <c r="J773" s="1"/>
      <c r="K773" s="1"/>
      <c r="L773" s="1"/>
      <c r="M773" s="1"/>
      <c r="N773" s="1"/>
      <c r="O773" s="1"/>
      <c r="P773" s="1"/>
      <c r="Q773" s="1"/>
      <c r="R773" s="1"/>
      <c r="S773" s="1"/>
      <c r="T773" s="1"/>
      <c r="U773" s="1"/>
      <c r="V773" s="1"/>
      <c r="W773" s="1"/>
      <c r="X773" s="1"/>
      <c r="Y773" s="1"/>
      <c r="Z773" s="1"/>
      <c r="AA773" s="1"/>
    </row>
    <row r="774" spans="1:27">
      <c r="A774" s="1"/>
      <c r="B774" s="1">
        <f t="shared" si="34"/>
        <v>583</v>
      </c>
      <c r="C774" s="1" t="e">
        <f t="shared" si="33"/>
        <v>#VALUE!</v>
      </c>
      <c r="D774" s="1"/>
      <c r="E774" s="1"/>
      <c r="F774" s="1"/>
      <c r="G774" s="1"/>
      <c r="H774" s="1"/>
      <c r="I774" s="1"/>
      <c r="J774" s="1"/>
      <c r="K774" s="1"/>
      <c r="L774" s="1"/>
      <c r="M774" s="1"/>
      <c r="N774" s="1"/>
      <c r="O774" s="1"/>
      <c r="P774" s="1"/>
      <c r="Q774" s="1"/>
      <c r="R774" s="1"/>
      <c r="S774" s="1"/>
      <c r="T774" s="1"/>
      <c r="U774" s="1"/>
      <c r="V774" s="1"/>
      <c r="W774" s="1"/>
      <c r="X774" s="1"/>
      <c r="Y774" s="1"/>
      <c r="Z774" s="1"/>
      <c r="AA774" s="1"/>
    </row>
    <row r="775" spans="1:27">
      <c r="A775" s="1"/>
      <c r="B775" s="1">
        <f t="shared" si="34"/>
        <v>585</v>
      </c>
      <c r="C775" s="1" t="e">
        <f t="shared" si="33"/>
        <v>#VALUE!</v>
      </c>
      <c r="D775" s="1"/>
      <c r="E775" s="1"/>
      <c r="F775" s="1"/>
      <c r="G775" s="1"/>
      <c r="H775" s="1"/>
      <c r="I775" s="1"/>
      <c r="J775" s="1"/>
      <c r="K775" s="1"/>
      <c r="L775" s="1"/>
      <c r="M775" s="1"/>
      <c r="N775" s="1"/>
      <c r="O775" s="1"/>
      <c r="P775" s="1"/>
      <c r="Q775" s="1"/>
      <c r="R775" s="1"/>
      <c r="S775" s="1"/>
      <c r="T775" s="1"/>
      <c r="U775" s="1"/>
      <c r="V775" s="1"/>
      <c r="W775" s="1"/>
      <c r="X775" s="1"/>
      <c r="Y775" s="1"/>
      <c r="Z775" s="1"/>
      <c r="AA775" s="1"/>
    </row>
    <row r="776" spans="1:27">
      <c r="A776" s="1"/>
      <c r="B776" s="1">
        <f t="shared" si="34"/>
        <v>587</v>
      </c>
      <c r="C776" s="1" t="e">
        <f t="shared" si="33"/>
        <v>#VALUE!</v>
      </c>
      <c r="D776" s="1"/>
      <c r="E776" s="1"/>
      <c r="F776" s="1"/>
      <c r="G776" s="1"/>
      <c r="H776" s="1"/>
      <c r="I776" s="1"/>
      <c r="J776" s="1"/>
      <c r="K776" s="1"/>
      <c r="L776" s="1"/>
      <c r="M776" s="1"/>
      <c r="N776" s="1"/>
      <c r="O776" s="1"/>
      <c r="P776" s="1"/>
      <c r="Q776" s="1"/>
      <c r="R776" s="1"/>
      <c r="S776" s="1"/>
      <c r="T776" s="1"/>
      <c r="U776" s="1"/>
      <c r="V776" s="1"/>
      <c r="W776" s="1"/>
      <c r="X776" s="1"/>
      <c r="Y776" s="1"/>
      <c r="Z776" s="1"/>
      <c r="AA776" s="1"/>
    </row>
    <row r="777" spans="1:27">
      <c r="A777" s="1"/>
      <c r="B777" s="1">
        <f t="shared" si="34"/>
        <v>589</v>
      </c>
      <c r="C777" s="1" t="e">
        <f t="shared" si="33"/>
        <v>#VALUE!</v>
      </c>
      <c r="D777" s="1"/>
      <c r="E777" s="1"/>
      <c r="F777" s="1"/>
      <c r="G777" s="1"/>
      <c r="H777" s="1"/>
      <c r="I777" s="1"/>
      <c r="J777" s="1"/>
      <c r="K777" s="1"/>
      <c r="L777" s="1"/>
      <c r="M777" s="1"/>
      <c r="N777" s="1"/>
      <c r="O777" s="1"/>
      <c r="P777" s="1"/>
      <c r="Q777" s="1"/>
      <c r="R777" s="1"/>
      <c r="S777" s="1"/>
      <c r="T777" s="1"/>
      <c r="U777" s="1"/>
      <c r="V777" s="1"/>
      <c r="W777" s="1"/>
      <c r="X777" s="1"/>
      <c r="Y777" s="1"/>
      <c r="Z777" s="1"/>
      <c r="AA777" s="1"/>
    </row>
    <row r="778" spans="1:27">
      <c r="A778" s="1"/>
      <c r="B778" s="1">
        <f t="shared" si="34"/>
        <v>591</v>
      </c>
      <c r="C778" s="1" t="e">
        <f t="shared" si="33"/>
        <v>#VALUE!</v>
      </c>
      <c r="D778" s="1"/>
      <c r="E778" s="1"/>
      <c r="F778" s="1"/>
      <c r="G778" s="1"/>
      <c r="H778" s="1"/>
      <c r="I778" s="1"/>
      <c r="J778" s="1"/>
      <c r="K778" s="1"/>
      <c r="L778" s="1"/>
      <c r="M778" s="1"/>
      <c r="N778" s="1"/>
      <c r="O778" s="1"/>
      <c r="P778" s="1"/>
      <c r="Q778" s="1"/>
      <c r="R778" s="1"/>
      <c r="S778" s="1"/>
      <c r="T778" s="1"/>
      <c r="U778" s="1"/>
      <c r="V778" s="1"/>
      <c r="W778" s="1"/>
      <c r="X778" s="1"/>
      <c r="Y778" s="1"/>
      <c r="Z778" s="1"/>
      <c r="AA778" s="1"/>
    </row>
    <row r="779" spans="1:27">
      <c r="A779" s="1"/>
      <c r="B779" s="1">
        <f t="shared" si="34"/>
        <v>593</v>
      </c>
      <c r="C779" s="1" t="e">
        <f t="shared" si="33"/>
        <v>#VALUE!</v>
      </c>
      <c r="D779" s="1"/>
      <c r="E779" s="1"/>
      <c r="F779" s="1"/>
      <c r="G779" s="1"/>
      <c r="H779" s="1"/>
      <c r="I779" s="1"/>
      <c r="J779" s="1"/>
      <c r="K779" s="1"/>
      <c r="L779" s="1"/>
      <c r="M779" s="1"/>
      <c r="N779" s="1"/>
      <c r="O779" s="1"/>
      <c r="P779" s="1"/>
      <c r="Q779" s="1"/>
      <c r="R779" s="1"/>
      <c r="S779" s="1"/>
      <c r="T779" s="1"/>
      <c r="U779" s="1"/>
      <c r="V779" s="1"/>
      <c r="W779" s="1"/>
      <c r="X779" s="1"/>
      <c r="Y779" s="1"/>
      <c r="Z779" s="1"/>
      <c r="AA779" s="1"/>
    </row>
    <row r="780" spans="1:27">
      <c r="A780" s="1"/>
      <c r="B780" s="1">
        <f t="shared" si="34"/>
        <v>595</v>
      </c>
      <c r="C780" s="1" t="e">
        <f t="shared" si="33"/>
        <v>#VALUE!</v>
      </c>
      <c r="D780" s="1"/>
      <c r="E780" s="1"/>
      <c r="F780" s="1"/>
      <c r="G780" s="1"/>
      <c r="H780" s="1"/>
      <c r="I780" s="1"/>
      <c r="J780" s="1"/>
      <c r="K780" s="1"/>
      <c r="L780" s="1"/>
      <c r="M780" s="1"/>
      <c r="N780" s="1"/>
      <c r="O780" s="1"/>
      <c r="P780" s="1"/>
      <c r="Q780" s="1"/>
      <c r="R780" s="1"/>
      <c r="S780" s="1"/>
      <c r="T780" s="1"/>
      <c r="U780" s="1"/>
      <c r="V780" s="1"/>
      <c r="W780" s="1"/>
      <c r="X780" s="1"/>
      <c r="Y780" s="1"/>
      <c r="Z780" s="1"/>
      <c r="AA780" s="1"/>
    </row>
    <row r="781" spans="1:27">
      <c r="A781" s="1"/>
      <c r="B781" s="1">
        <f t="shared" si="34"/>
        <v>597</v>
      </c>
      <c r="C781" s="1" t="e">
        <f t="shared" si="33"/>
        <v>#VALUE!</v>
      </c>
      <c r="D781" s="1"/>
      <c r="E781" s="1"/>
      <c r="F781" s="1"/>
      <c r="G781" s="1"/>
      <c r="H781" s="1"/>
      <c r="I781" s="1"/>
      <c r="J781" s="1"/>
      <c r="K781" s="1"/>
      <c r="L781" s="1"/>
      <c r="M781" s="1"/>
      <c r="N781" s="1"/>
      <c r="O781" s="1"/>
      <c r="P781" s="1"/>
      <c r="Q781" s="1"/>
      <c r="R781" s="1"/>
      <c r="S781" s="1"/>
      <c r="T781" s="1"/>
      <c r="U781" s="1"/>
      <c r="V781" s="1"/>
      <c r="W781" s="1"/>
      <c r="X781" s="1"/>
      <c r="Y781" s="1"/>
      <c r="Z781" s="1"/>
      <c r="AA781" s="1"/>
    </row>
    <row r="782" spans="1:27">
      <c r="A782" s="1"/>
      <c r="B782" s="1">
        <f t="shared" si="34"/>
        <v>599</v>
      </c>
      <c r="C782" s="1" t="e">
        <f t="shared" si="33"/>
        <v>#VALUE!</v>
      </c>
      <c r="D782" s="1"/>
      <c r="E782" s="1"/>
      <c r="F782" s="1"/>
      <c r="G782" s="1"/>
      <c r="H782" s="1"/>
      <c r="I782" s="1"/>
      <c r="J782" s="1"/>
      <c r="K782" s="1"/>
      <c r="L782" s="1"/>
      <c r="M782" s="1"/>
      <c r="N782" s="1"/>
      <c r="O782" s="1"/>
      <c r="P782" s="1"/>
      <c r="Q782" s="1"/>
      <c r="R782" s="1"/>
      <c r="S782" s="1"/>
      <c r="T782" s="1"/>
      <c r="U782" s="1"/>
      <c r="V782" s="1"/>
      <c r="W782" s="1"/>
      <c r="X782" s="1"/>
      <c r="Y782" s="1"/>
      <c r="Z782" s="1"/>
      <c r="AA782" s="1"/>
    </row>
    <row r="783" spans="1:27">
      <c r="A783" s="1"/>
      <c r="B783" s="1">
        <f t="shared" si="34"/>
        <v>601</v>
      </c>
      <c r="C783" s="1" t="e">
        <f t="shared" si="33"/>
        <v>#VALUE!</v>
      </c>
      <c r="D783" s="1"/>
      <c r="E783" s="1"/>
      <c r="F783" s="1"/>
      <c r="G783" s="1"/>
      <c r="H783" s="1"/>
      <c r="I783" s="1"/>
      <c r="J783" s="1"/>
      <c r="K783" s="1"/>
      <c r="L783" s="1"/>
      <c r="M783" s="1"/>
      <c r="N783" s="1"/>
      <c r="O783" s="1"/>
      <c r="P783" s="1"/>
      <c r="Q783" s="1"/>
      <c r="R783" s="1"/>
      <c r="S783" s="1"/>
      <c r="T783" s="1"/>
      <c r="U783" s="1"/>
      <c r="V783" s="1"/>
      <c r="W783" s="1"/>
      <c r="X783" s="1"/>
      <c r="Y783" s="1"/>
      <c r="Z783" s="1"/>
      <c r="AA783" s="1"/>
    </row>
    <row r="784" spans="1:27">
      <c r="A784" s="1"/>
      <c r="B784" s="1">
        <f t="shared" si="34"/>
        <v>603</v>
      </c>
      <c r="C784" s="1" t="e">
        <f t="shared" si="33"/>
        <v>#VALUE!</v>
      </c>
      <c r="D784" s="1"/>
      <c r="E784" s="1"/>
      <c r="F784" s="1"/>
      <c r="G784" s="1"/>
      <c r="H784" s="1"/>
      <c r="I784" s="1"/>
      <c r="J784" s="1"/>
      <c r="K784" s="1"/>
      <c r="L784" s="1"/>
      <c r="M784" s="1"/>
      <c r="N784" s="1"/>
      <c r="O784" s="1"/>
      <c r="P784" s="1"/>
      <c r="Q784" s="1"/>
      <c r="R784" s="1"/>
      <c r="S784" s="1"/>
      <c r="T784" s="1"/>
      <c r="U784" s="1"/>
      <c r="V784" s="1"/>
      <c r="W784" s="1"/>
      <c r="X784" s="1"/>
      <c r="Y784" s="1"/>
      <c r="Z784" s="1"/>
      <c r="AA784" s="1"/>
    </row>
    <row r="785" spans="1:27">
      <c r="A785" s="1"/>
      <c r="B785" s="1">
        <f t="shared" si="34"/>
        <v>605</v>
      </c>
      <c r="C785" s="1" t="e">
        <f t="shared" si="33"/>
        <v>#VALUE!</v>
      </c>
      <c r="D785" s="1"/>
      <c r="E785" s="1"/>
      <c r="F785" s="1"/>
      <c r="G785" s="1"/>
      <c r="H785" s="1"/>
      <c r="I785" s="1"/>
      <c r="J785" s="1"/>
      <c r="K785" s="1"/>
      <c r="L785" s="1"/>
      <c r="M785" s="1"/>
      <c r="N785" s="1"/>
      <c r="O785" s="1"/>
      <c r="P785" s="1"/>
      <c r="Q785" s="1"/>
      <c r="R785" s="1"/>
      <c r="S785" s="1"/>
      <c r="T785" s="1"/>
      <c r="U785" s="1"/>
      <c r="V785" s="1"/>
      <c r="W785" s="1"/>
      <c r="X785" s="1"/>
      <c r="Y785" s="1"/>
      <c r="Z785" s="1"/>
      <c r="AA785" s="1"/>
    </row>
    <row r="786" spans="1:27">
      <c r="A786" s="1"/>
      <c r="B786" s="1">
        <f t="shared" si="34"/>
        <v>607</v>
      </c>
      <c r="C786" s="1" t="e">
        <f t="shared" si="33"/>
        <v>#VALUE!</v>
      </c>
      <c r="D786" s="1"/>
      <c r="E786" s="1"/>
      <c r="F786" s="1"/>
      <c r="G786" s="1"/>
      <c r="H786" s="1"/>
      <c r="I786" s="1"/>
      <c r="J786" s="1"/>
      <c r="K786" s="1"/>
      <c r="L786" s="1"/>
      <c r="M786" s="1"/>
      <c r="N786" s="1"/>
      <c r="O786" s="1"/>
      <c r="P786" s="1"/>
      <c r="Q786" s="1"/>
      <c r="R786" s="1"/>
      <c r="S786" s="1"/>
      <c r="T786" s="1"/>
      <c r="U786" s="1"/>
      <c r="V786" s="1"/>
      <c r="W786" s="1"/>
      <c r="X786" s="1"/>
      <c r="Y786" s="1"/>
      <c r="Z786" s="1"/>
      <c r="AA786" s="1"/>
    </row>
    <row r="787" spans="1:27">
      <c r="A787" s="1"/>
      <c r="B787" s="1">
        <f t="shared" si="34"/>
        <v>609</v>
      </c>
      <c r="C787" s="1" t="e">
        <f t="shared" si="33"/>
        <v>#VALUE!</v>
      </c>
      <c r="D787" s="1"/>
      <c r="E787" s="1"/>
      <c r="F787" s="1"/>
      <c r="G787" s="1"/>
      <c r="H787" s="1"/>
      <c r="I787" s="1"/>
      <c r="J787" s="1"/>
      <c r="K787" s="1"/>
      <c r="L787" s="1"/>
      <c r="M787" s="1"/>
      <c r="N787" s="1"/>
      <c r="O787" s="1"/>
      <c r="P787" s="1"/>
      <c r="Q787" s="1"/>
      <c r="R787" s="1"/>
      <c r="S787" s="1"/>
      <c r="T787" s="1"/>
      <c r="U787" s="1"/>
      <c r="V787" s="1"/>
      <c r="W787" s="1"/>
      <c r="X787" s="1"/>
      <c r="Y787" s="1"/>
      <c r="Z787" s="1"/>
      <c r="AA787" s="1"/>
    </row>
    <row r="788" spans="1:27">
      <c r="A788" s="1"/>
      <c r="B788" s="1">
        <f t="shared" si="34"/>
        <v>611</v>
      </c>
      <c r="C788" s="1" t="e">
        <f t="shared" si="33"/>
        <v>#VALUE!</v>
      </c>
      <c r="D788" s="1"/>
      <c r="E788" s="1"/>
      <c r="F788" s="1"/>
      <c r="G788" s="1"/>
      <c r="H788" s="1"/>
      <c r="I788" s="1"/>
      <c r="J788" s="1"/>
      <c r="K788" s="1"/>
      <c r="L788" s="1"/>
      <c r="M788" s="1"/>
      <c r="N788" s="1"/>
      <c r="O788" s="1"/>
      <c r="P788" s="1"/>
      <c r="Q788" s="1"/>
      <c r="R788" s="1"/>
      <c r="S788" s="1"/>
      <c r="T788" s="1"/>
      <c r="U788" s="1"/>
      <c r="V788" s="1"/>
      <c r="W788" s="1"/>
      <c r="X788" s="1"/>
      <c r="Y788" s="1"/>
      <c r="Z788" s="1"/>
      <c r="AA788" s="1"/>
    </row>
    <row r="789" spans="1:27">
      <c r="A789" s="1"/>
      <c r="B789" s="1">
        <f t="shared" si="34"/>
        <v>613</v>
      </c>
      <c r="C789" s="1" t="e">
        <f t="shared" si="33"/>
        <v>#VALUE!</v>
      </c>
      <c r="D789" s="1"/>
      <c r="E789" s="1"/>
      <c r="F789" s="1"/>
      <c r="G789" s="1"/>
      <c r="H789" s="1"/>
      <c r="I789" s="1"/>
      <c r="J789" s="1"/>
      <c r="K789" s="1"/>
      <c r="L789" s="1"/>
      <c r="M789" s="1"/>
      <c r="N789" s="1"/>
      <c r="O789" s="1"/>
      <c r="P789" s="1"/>
      <c r="Q789" s="1"/>
      <c r="R789" s="1"/>
      <c r="S789" s="1"/>
      <c r="T789" s="1"/>
      <c r="U789" s="1"/>
      <c r="V789" s="1"/>
      <c r="W789" s="1"/>
      <c r="X789" s="1"/>
      <c r="Y789" s="1"/>
      <c r="Z789" s="1"/>
      <c r="AA789" s="1"/>
    </row>
    <row r="790" spans="1:27">
      <c r="A790" s="1"/>
      <c r="B790" s="1">
        <f t="shared" si="34"/>
        <v>615</v>
      </c>
      <c r="C790" s="1" t="e">
        <f t="shared" si="33"/>
        <v>#VALUE!</v>
      </c>
      <c r="D790" s="1"/>
      <c r="E790" s="1"/>
      <c r="F790" s="1"/>
      <c r="G790" s="1"/>
      <c r="H790" s="1"/>
      <c r="I790" s="1"/>
      <c r="J790" s="1"/>
      <c r="K790" s="1"/>
      <c r="L790" s="1"/>
      <c r="M790" s="1"/>
      <c r="N790" s="1"/>
      <c r="O790" s="1"/>
      <c r="P790" s="1"/>
      <c r="Q790" s="1"/>
      <c r="R790" s="1"/>
      <c r="S790" s="1"/>
      <c r="T790" s="1"/>
      <c r="U790" s="1"/>
      <c r="V790" s="1"/>
      <c r="W790" s="1"/>
      <c r="X790" s="1"/>
      <c r="Y790" s="1"/>
      <c r="Z790" s="1"/>
      <c r="AA790" s="1"/>
    </row>
    <row r="791" spans="1:27">
      <c r="A791" s="1"/>
      <c r="B791" s="1">
        <f t="shared" si="34"/>
        <v>617</v>
      </c>
      <c r="C791" s="1" t="e">
        <f t="shared" si="33"/>
        <v>#VALUE!</v>
      </c>
      <c r="D791" s="1"/>
      <c r="E791" s="1"/>
      <c r="F791" s="1"/>
      <c r="G791" s="1"/>
      <c r="H791" s="1"/>
      <c r="I791" s="1"/>
      <c r="J791" s="1"/>
      <c r="K791" s="1"/>
      <c r="L791" s="1"/>
      <c r="M791" s="1"/>
      <c r="N791" s="1"/>
      <c r="O791" s="1"/>
      <c r="P791" s="1"/>
      <c r="Q791" s="1"/>
      <c r="R791" s="1"/>
      <c r="S791" s="1"/>
      <c r="T791" s="1"/>
      <c r="U791" s="1"/>
      <c r="V791" s="1"/>
      <c r="W791" s="1"/>
      <c r="X791" s="1"/>
      <c r="Y791" s="1"/>
      <c r="Z791" s="1"/>
      <c r="AA791" s="1"/>
    </row>
    <row r="792" spans="1:27">
      <c r="A792" s="1"/>
      <c r="B792" s="1">
        <f t="shared" si="34"/>
        <v>619</v>
      </c>
      <c r="C792" s="1" t="e">
        <f t="shared" si="33"/>
        <v>#VALUE!</v>
      </c>
      <c r="D792" s="1"/>
      <c r="E792" s="1"/>
      <c r="F792" s="1"/>
      <c r="G792" s="1"/>
      <c r="H792" s="1"/>
      <c r="I792" s="1"/>
      <c r="J792" s="1"/>
      <c r="K792" s="1"/>
      <c r="L792" s="1"/>
      <c r="M792" s="1"/>
      <c r="N792" s="1"/>
      <c r="O792" s="1"/>
      <c r="P792" s="1"/>
      <c r="Q792" s="1"/>
      <c r="R792" s="1"/>
      <c r="S792" s="1"/>
      <c r="T792" s="1"/>
      <c r="U792" s="1"/>
      <c r="V792" s="1"/>
      <c r="W792" s="1"/>
      <c r="X792" s="1"/>
      <c r="Y792" s="1"/>
      <c r="Z792" s="1"/>
      <c r="AA792" s="1"/>
    </row>
    <row r="793" spans="1:27">
      <c r="A793" s="1"/>
      <c r="B793" s="1">
        <f t="shared" si="34"/>
        <v>621</v>
      </c>
      <c r="C793" s="1" t="e">
        <f t="shared" si="33"/>
        <v>#VALUE!</v>
      </c>
      <c r="D793" s="1"/>
      <c r="E793" s="1"/>
      <c r="F793" s="1"/>
      <c r="G793" s="1"/>
      <c r="H793" s="1"/>
      <c r="I793" s="1"/>
      <c r="J793" s="1"/>
      <c r="K793" s="1"/>
      <c r="L793" s="1"/>
      <c r="M793" s="1"/>
      <c r="N793" s="1"/>
      <c r="O793" s="1"/>
      <c r="P793" s="1"/>
      <c r="Q793" s="1"/>
      <c r="R793" s="1"/>
      <c r="S793" s="1"/>
      <c r="T793" s="1"/>
      <c r="U793" s="1"/>
      <c r="V793" s="1"/>
      <c r="W793" s="1"/>
      <c r="X793" s="1"/>
      <c r="Y793" s="1"/>
      <c r="Z793" s="1"/>
      <c r="AA793" s="1"/>
    </row>
    <row r="794" spans="1:27">
      <c r="A794" s="1"/>
      <c r="B794" s="1">
        <f t="shared" si="34"/>
        <v>623</v>
      </c>
      <c r="C794" s="1" t="e">
        <f t="shared" si="33"/>
        <v>#VALUE!</v>
      </c>
      <c r="D794" s="1"/>
      <c r="E794" s="1"/>
      <c r="F794" s="1"/>
      <c r="G794" s="1"/>
      <c r="H794" s="1"/>
      <c r="I794" s="1"/>
      <c r="J794" s="1"/>
      <c r="K794" s="1"/>
      <c r="L794" s="1"/>
      <c r="M794" s="1"/>
      <c r="N794" s="1"/>
      <c r="O794" s="1"/>
      <c r="P794" s="1"/>
      <c r="Q794" s="1"/>
      <c r="R794" s="1"/>
      <c r="S794" s="1"/>
      <c r="T794" s="1"/>
      <c r="U794" s="1"/>
      <c r="V794" s="1"/>
      <c r="W794" s="1"/>
      <c r="X794" s="1"/>
      <c r="Y794" s="1"/>
      <c r="Z794" s="1"/>
      <c r="AA794" s="1"/>
    </row>
    <row r="795" spans="1:27">
      <c r="A795" s="1"/>
      <c r="B795" s="1">
        <f t="shared" si="34"/>
        <v>625</v>
      </c>
      <c r="C795" s="1" t="e">
        <f t="shared" si="33"/>
        <v>#VALUE!</v>
      </c>
      <c r="D795" s="1"/>
      <c r="E795" s="1"/>
      <c r="F795" s="1"/>
      <c r="G795" s="1"/>
      <c r="H795" s="1"/>
      <c r="I795" s="1"/>
      <c r="J795" s="1"/>
      <c r="K795" s="1"/>
      <c r="L795" s="1"/>
      <c r="M795" s="1"/>
      <c r="N795" s="1"/>
      <c r="O795" s="1"/>
      <c r="P795" s="1"/>
      <c r="Q795" s="1"/>
      <c r="R795" s="1"/>
      <c r="S795" s="1"/>
      <c r="T795" s="1"/>
      <c r="U795" s="1"/>
      <c r="V795" s="1"/>
      <c r="W795" s="1"/>
      <c r="X795" s="1"/>
      <c r="Y795" s="1"/>
      <c r="Z795" s="1"/>
      <c r="AA795" s="1"/>
    </row>
    <row r="796" spans="1:27">
      <c r="A796" s="1"/>
      <c r="B796" s="1">
        <f t="shared" si="34"/>
        <v>627</v>
      </c>
      <c r="C796" s="1" t="e">
        <f t="shared" si="33"/>
        <v>#VALUE!</v>
      </c>
      <c r="D796" s="1"/>
      <c r="E796" s="1"/>
      <c r="F796" s="1"/>
      <c r="G796" s="1"/>
      <c r="H796" s="1"/>
      <c r="I796" s="1"/>
      <c r="J796" s="1"/>
      <c r="K796" s="1"/>
      <c r="L796" s="1"/>
      <c r="M796" s="1"/>
      <c r="N796" s="1"/>
      <c r="O796" s="1"/>
      <c r="P796" s="1"/>
      <c r="Q796" s="1"/>
      <c r="R796" s="1"/>
      <c r="S796" s="1"/>
      <c r="T796" s="1"/>
      <c r="U796" s="1"/>
      <c r="V796" s="1"/>
      <c r="W796" s="1"/>
      <c r="X796" s="1"/>
      <c r="Y796" s="1"/>
      <c r="Z796" s="1"/>
      <c r="AA796" s="1"/>
    </row>
    <row r="797" spans="1:27">
      <c r="A797" s="1"/>
      <c r="B797" s="1">
        <f t="shared" si="34"/>
        <v>629</v>
      </c>
      <c r="C797" s="1" t="e">
        <f t="shared" si="33"/>
        <v>#VALUE!</v>
      </c>
      <c r="D797" s="1"/>
      <c r="E797" s="1"/>
      <c r="F797" s="1"/>
      <c r="G797" s="1"/>
      <c r="H797" s="1"/>
      <c r="I797" s="1"/>
      <c r="J797" s="1"/>
      <c r="K797" s="1"/>
      <c r="L797" s="1"/>
      <c r="M797" s="1"/>
      <c r="N797" s="1"/>
      <c r="O797" s="1"/>
      <c r="P797" s="1"/>
      <c r="Q797" s="1"/>
      <c r="R797" s="1"/>
      <c r="S797" s="1"/>
      <c r="T797" s="1"/>
      <c r="U797" s="1"/>
      <c r="V797" s="1"/>
      <c r="W797" s="1"/>
      <c r="X797" s="1"/>
      <c r="Y797" s="1"/>
      <c r="Z797" s="1"/>
      <c r="AA797" s="1"/>
    </row>
    <row r="798" spans="1:27">
      <c r="A798" s="1"/>
      <c r="B798" s="1">
        <f t="shared" si="34"/>
        <v>631</v>
      </c>
      <c r="C798" s="1" t="e">
        <f t="shared" si="33"/>
        <v>#VALUE!</v>
      </c>
      <c r="D798" s="1"/>
      <c r="E798" s="1"/>
      <c r="F798" s="1"/>
      <c r="G798" s="1"/>
      <c r="H798" s="1"/>
      <c r="I798" s="1"/>
      <c r="J798" s="1"/>
      <c r="K798" s="1"/>
      <c r="L798" s="1"/>
      <c r="M798" s="1"/>
      <c r="N798" s="1"/>
      <c r="O798" s="1"/>
      <c r="P798" s="1"/>
      <c r="Q798" s="1"/>
      <c r="R798" s="1"/>
      <c r="S798" s="1"/>
      <c r="T798" s="1"/>
      <c r="U798" s="1"/>
      <c r="V798" s="1"/>
      <c r="W798" s="1"/>
      <c r="X798" s="1"/>
      <c r="Y798" s="1"/>
      <c r="Z798" s="1"/>
      <c r="AA798" s="1"/>
    </row>
    <row r="799" spans="1:27">
      <c r="A799" s="1"/>
      <c r="B799" s="1">
        <f t="shared" si="34"/>
        <v>633</v>
      </c>
      <c r="C799" s="1" t="e">
        <f t="shared" si="33"/>
        <v>#VALUE!</v>
      </c>
      <c r="D799" s="1"/>
      <c r="E799" s="1"/>
      <c r="F799" s="1"/>
      <c r="G799" s="1"/>
      <c r="H799" s="1"/>
      <c r="I799" s="1"/>
      <c r="J799" s="1"/>
      <c r="K799" s="1"/>
      <c r="L799" s="1"/>
      <c r="M799" s="1"/>
      <c r="N799" s="1"/>
      <c r="O799" s="1"/>
      <c r="P799" s="1"/>
      <c r="Q799" s="1"/>
      <c r="R799" s="1"/>
      <c r="S799" s="1"/>
      <c r="T799" s="1"/>
      <c r="U799" s="1"/>
      <c r="V799" s="1"/>
      <c r="W799" s="1"/>
      <c r="X799" s="1"/>
      <c r="Y799" s="1"/>
      <c r="Z799" s="1"/>
      <c r="AA799" s="1"/>
    </row>
    <row r="800" spans="1:27">
      <c r="A800" s="1"/>
      <c r="B800" s="1">
        <f t="shared" si="34"/>
        <v>635</v>
      </c>
      <c r="C800" s="1" t="e">
        <f t="shared" si="33"/>
        <v>#VALUE!</v>
      </c>
      <c r="D800" s="1"/>
      <c r="E800" s="1"/>
      <c r="F800" s="1"/>
      <c r="G800" s="1"/>
      <c r="H800" s="1"/>
      <c r="I800" s="1"/>
      <c r="J800" s="1"/>
      <c r="K800" s="1"/>
      <c r="L800" s="1"/>
      <c r="M800" s="1"/>
      <c r="N800" s="1"/>
      <c r="O800" s="1"/>
      <c r="P800" s="1"/>
      <c r="Q800" s="1"/>
      <c r="R800" s="1"/>
      <c r="S800" s="1"/>
      <c r="T800" s="1"/>
      <c r="U800" s="1"/>
      <c r="V800" s="1"/>
      <c r="W800" s="1"/>
      <c r="X800" s="1"/>
      <c r="Y800" s="1"/>
      <c r="Z800" s="1"/>
      <c r="AA800" s="1"/>
    </row>
    <row r="801" spans="1:27">
      <c r="A801" s="1"/>
      <c r="B801" s="1">
        <f t="shared" si="34"/>
        <v>637</v>
      </c>
      <c r="C801" s="1" t="e">
        <f t="shared" si="33"/>
        <v>#VALUE!</v>
      </c>
      <c r="D801" s="1"/>
      <c r="E801" s="1"/>
      <c r="F801" s="1"/>
      <c r="G801" s="1"/>
      <c r="H801" s="1"/>
      <c r="I801" s="1"/>
      <c r="J801" s="1"/>
      <c r="K801" s="1"/>
      <c r="L801" s="1"/>
      <c r="M801" s="1"/>
      <c r="N801" s="1"/>
      <c r="O801" s="1"/>
      <c r="P801" s="1"/>
      <c r="Q801" s="1"/>
      <c r="R801" s="1"/>
      <c r="S801" s="1"/>
      <c r="T801" s="1"/>
      <c r="U801" s="1"/>
      <c r="V801" s="1"/>
      <c r="W801" s="1"/>
      <c r="X801" s="1"/>
      <c r="Y801" s="1"/>
      <c r="Z801" s="1"/>
      <c r="AA801" s="1"/>
    </row>
    <row r="802" spans="1:27">
      <c r="A802" s="1"/>
      <c r="B802" s="1">
        <f t="shared" si="34"/>
        <v>639</v>
      </c>
      <c r="C802" s="1" t="e">
        <f t="shared" si="33"/>
        <v>#VALUE!</v>
      </c>
      <c r="D802" s="1"/>
      <c r="E802" s="1"/>
      <c r="F802" s="1"/>
      <c r="G802" s="1"/>
      <c r="H802" s="1"/>
      <c r="I802" s="1"/>
      <c r="J802" s="1"/>
      <c r="K802" s="1"/>
      <c r="L802" s="1"/>
      <c r="M802" s="1"/>
      <c r="N802" s="1"/>
      <c r="O802" s="1"/>
      <c r="P802" s="1"/>
      <c r="Q802" s="1"/>
      <c r="R802" s="1"/>
      <c r="S802" s="1"/>
      <c r="T802" s="1"/>
      <c r="U802" s="1"/>
      <c r="V802" s="1"/>
      <c r="W802" s="1"/>
      <c r="X802" s="1"/>
      <c r="Y802" s="1"/>
      <c r="Z802" s="1"/>
      <c r="AA802" s="1"/>
    </row>
    <row r="803" spans="1:27">
      <c r="A803" s="1"/>
      <c r="B803" s="1">
        <f t="shared" si="34"/>
        <v>641</v>
      </c>
      <c r="C803" s="1" t="e">
        <f t="shared" si="33"/>
        <v>#VALUE!</v>
      </c>
      <c r="D803" s="1"/>
      <c r="E803" s="1"/>
      <c r="F803" s="1"/>
      <c r="G803" s="1"/>
      <c r="H803" s="1"/>
      <c r="I803" s="1"/>
      <c r="J803" s="1"/>
      <c r="K803" s="1"/>
      <c r="L803" s="1"/>
      <c r="M803" s="1"/>
      <c r="N803" s="1"/>
      <c r="O803" s="1"/>
      <c r="P803" s="1"/>
      <c r="Q803" s="1"/>
      <c r="R803" s="1"/>
      <c r="S803" s="1"/>
      <c r="T803" s="1"/>
      <c r="U803" s="1"/>
      <c r="V803" s="1"/>
      <c r="W803" s="1"/>
      <c r="X803" s="1"/>
      <c r="Y803" s="1"/>
      <c r="Z803" s="1"/>
      <c r="AA803" s="1"/>
    </row>
    <row r="804" spans="1:27">
      <c r="A804" s="1"/>
      <c r="B804" s="1">
        <f t="shared" si="34"/>
        <v>643</v>
      </c>
      <c r="C804" s="1" t="e">
        <f t="shared" si="33"/>
        <v>#VALUE!</v>
      </c>
      <c r="D804" s="1"/>
      <c r="E804" s="1"/>
      <c r="F804" s="1"/>
      <c r="G804" s="1"/>
      <c r="H804" s="1"/>
      <c r="I804" s="1"/>
      <c r="J804" s="1"/>
      <c r="K804" s="1"/>
      <c r="L804" s="1"/>
      <c r="M804" s="1"/>
      <c r="N804" s="1"/>
      <c r="O804" s="1"/>
      <c r="P804" s="1"/>
      <c r="Q804" s="1"/>
      <c r="R804" s="1"/>
      <c r="S804" s="1"/>
      <c r="T804" s="1"/>
      <c r="U804" s="1"/>
      <c r="V804" s="1"/>
      <c r="W804" s="1"/>
      <c r="X804" s="1"/>
      <c r="Y804" s="1"/>
      <c r="Z804" s="1"/>
      <c r="AA804" s="1"/>
    </row>
    <row r="805" spans="1:27">
      <c r="A805" s="1"/>
      <c r="B805" s="1">
        <f t="shared" si="34"/>
        <v>645</v>
      </c>
      <c r="C805" s="1" t="e">
        <f t="shared" si="33"/>
        <v>#VALUE!</v>
      </c>
      <c r="D805" s="1"/>
      <c r="E805" s="1"/>
      <c r="F805" s="1"/>
      <c r="G805" s="1"/>
      <c r="H805" s="1"/>
      <c r="I805" s="1"/>
      <c r="J805" s="1"/>
      <c r="K805" s="1"/>
      <c r="L805" s="1"/>
      <c r="M805" s="1"/>
      <c r="N805" s="1"/>
      <c r="O805" s="1"/>
      <c r="P805" s="1"/>
      <c r="Q805" s="1"/>
      <c r="R805" s="1"/>
      <c r="S805" s="1"/>
      <c r="T805" s="1"/>
      <c r="U805" s="1"/>
      <c r="V805" s="1"/>
      <c r="W805" s="1"/>
      <c r="X805" s="1"/>
      <c r="Y805" s="1"/>
      <c r="Z805" s="1"/>
      <c r="AA805" s="1"/>
    </row>
    <row r="806" spans="1:27">
      <c r="A806" s="1"/>
      <c r="B806" s="1">
        <f t="shared" si="34"/>
        <v>647</v>
      </c>
      <c r="C806" s="1" t="e">
        <f t="shared" si="33"/>
        <v>#VALUE!</v>
      </c>
      <c r="D806" s="1"/>
      <c r="E806" s="1"/>
      <c r="F806" s="1"/>
      <c r="G806" s="1"/>
      <c r="H806" s="1"/>
      <c r="I806" s="1"/>
      <c r="J806" s="1"/>
      <c r="K806" s="1"/>
      <c r="L806" s="1"/>
      <c r="M806" s="1"/>
      <c r="N806" s="1"/>
      <c r="O806" s="1"/>
      <c r="P806" s="1"/>
      <c r="Q806" s="1"/>
      <c r="R806" s="1"/>
      <c r="S806" s="1"/>
      <c r="T806" s="1"/>
      <c r="U806" s="1"/>
      <c r="V806" s="1"/>
      <c r="W806" s="1"/>
      <c r="X806" s="1"/>
      <c r="Y806" s="1"/>
      <c r="Z806" s="1"/>
      <c r="AA806" s="1"/>
    </row>
    <row r="807" spans="1:27">
      <c r="A807" s="1"/>
      <c r="B807" s="1">
        <f t="shared" si="34"/>
        <v>649</v>
      </c>
      <c r="C807" s="1" t="e">
        <f t="shared" si="33"/>
        <v>#VALUE!</v>
      </c>
      <c r="D807" s="1"/>
      <c r="E807" s="1"/>
      <c r="F807" s="1"/>
      <c r="G807" s="1"/>
      <c r="H807" s="1"/>
      <c r="I807" s="1"/>
      <c r="J807" s="1"/>
      <c r="K807" s="1"/>
      <c r="L807" s="1"/>
      <c r="M807" s="1"/>
      <c r="N807" s="1"/>
      <c r="O807" s="1"/>
      <c r="P807" s="1"/>
      <c r="Q807" s="1"/>
      <c r="R807" s="1"/>
      <c r="S807" s="1"/>
      <c r="T807" s="1"/>
      <c r="U807" s="1"/>
      <c r="V807" s="1"/>
      <c r="W807" s="1"/>
      <c r="X807" s="1"/>
      <c r="Y807" s="1"/>
      <c r="Z807" s="1"/>
      <c r="AA807" s="1"/>
    </row>
    <row r="808" spans="1:27">
      <c r="A808" s="1"/>
      <c r="B808" s="1">
        <f t="shared" si="34"/>
        <v>651</v>
      </c>
      <c r="C808" s="1" t="e">
        <f t="shared" si="33"/>
        <v>#VALUE!</v>
      </c>
      <c r="D808" s="1"/>
      <c r="E808" s="1"/>
      <c r="F808" s="1"/>
      <c r="G808" s="1"/>
      <c r="H808" s="1"/>
      <c r="I808" s="1"/>
      <c r="J808" s="1"/>
      <c r="K808" s="1"/>
      <c r="L808" s="1"/>
      <c r="M808" s="1"/>
      <c r="N808" s="1"/>
      <c r="O808" s="1"/>
      <c r="P808" s="1"/>
      <c r="Q808" s="1"/>
      <c r="R808" s="1"/>
      <c r="S808" s="1"/>
      <c r="T808" s="1"/>
      <c r="U808" s="1"/>
      <c r="V808" s="1"/>
      <c r="W808" s="1"/>
      <c r="X808" s="1"/>
      <c r="Y808" s="1"/>
      <c r="Z808" s="1"/>
      <c r="AA808" s="1"/>
    </row>
    <row r="809" spans="1:27">
      <c r="A809" s="1"/>
      <c r="B809" s="1">
        <f t="shared" si="34"/>
        <v>653</v>
      </c>
      <c r="C809" s="1" t="e">
        <f t="shared" si="33"/>
        <v>#VALUE!</v>
      </c>
      <c r="D809" s="1"/>
      <c r="E809" s="1"/>
      <c r="F809" s="1"/>
      <c r="G809" s="1"/>
      <c r="H809" s="1"/>
      <c r="I809" s="1"/>
      <c r="J809" s="1"/>
      <c r="K809" s="1"/>
      <c r="L809" s="1"/>
      <c r="M809" s="1"/>
      <c r="N809" s="1"/>
      <c r="O809" s="1"/>
      <c r="P809" s="1"/>
      <c r="Q809" s="1"/>
      <c r="R809" s="1"/>
      <c r="S809" s="1"/>
      <c r="T809" s="1"/>
      <c r="U809" s="1"/>
      <c r="V809" s="1"/>
      <c r="W809" s="1"/>
      <c r="X809" s="1"/>
      <c r="Y809" s="1"/>
      <c r="Z809" s="1"/>
      <c r="AA809" s="1"/>
    </row>
    <row r="810" spans="1:27">
      <c r="B810" s="1">
        <f t="shared" si="34"/>
        <v>655</v>
      </c>
      <c r="C810" s="1" t="e">
        <f t="shared" si="33"/>
        <v>#VALUE!</v>
      </c>
    </row>
    <row r="811" spans="1:27">
      <c r="B811" s="1">
        <f t="shared" si="34"/>
        <v>657</v>
      </c>
      <c r="C811" s="1" t="e">
        <f t="shared" si="33"/>
        <v>#VALUE!</v>
      </c>
    </row>
    <row r="812" spans="1:27">
      <c r="B812" s="1">
        <f t="shared" si="34"/>
        <v>659</v>
      </c>
      <c r="C812" s="1" t="e">
        <f t="shared" si="33"/>
        <v>#VALUE!</v>
      </c>
    </row>
    <row r="813" spans="1:27">
      <c r="B813" s="1">
        <f t="shared" si="34"/>
        <v>661</v>
      </c>
      <c r="C813" s="1" t="e">
        <f t="shared" si="33"/>
        <v>#VALUE!</v>
      </c>
    </row>
    <row r="814" spans="1:27">
      <c r="B814" s="1">
        <f t="shared" si="34"/>
        <v>663</v>
      </c>
      <c r="C814" s="1" t="e">
        <f t="shared" si="33"/>
        <v>#VALUE!</v>
      </c>
    </row>
    <row r="815" spans="1:27">
      <c r="B815" s="1">
        <f t="shared" si="34"/>
        <v>665</v>
      </c>
      <c r="C815" s="1" t="e">
        <f t="shared" si="33"/>
        <v>#VALUE!</v>
      </c>
    </row>
    <row r="816" spans="1:27">
      <c r="B816" s="1">
        <f t="shared" si="34"/>
        <v>667</v>
      </c>
      <c r="C816" s="1" t="e">
        <f t="shared" si="33"/>
        <v>#VALUE!</v>
      </c>
    </row>
    <row r="817" spans="2:3">
      <c r="B817" s="1">
        <f t="shared" si="34"/>
        <v>669</v>
      </c>
      <c r="C817" s="1" t="e">
        <f t="shared" si="33"/>
        <v>#VALUE!</v>
      </c>
    </row>
    <row r="818" spans="2:3">
      <c r="B818" s="1">
        <f t="shared" si="34"/>
        <v>671</v>
      </c>
      <c r="C818" s="1" t="e">
        <f t="shared" si="33"/>
        <v>#VALUE!</v>
      </c>
    </row>
    <row r="819" spans="2:3">
      <c r="B819" s="1">
        <f t="shared" si="34"/>
        <v>673</v>
      </c>
      <c r="C819" s="1" t="e">
        <f t="shared" si="33"/>
        <v>#VALUE!</v>
      </c>
    </row>
    <row r="820" spans="2:3">
      <c r="B820" s="1">
        <f t="shared" si="34"/>
        <v>675</v>
      </c>
      <c r="C820" s="1" t="e">
        <f t="shared" ref="C820:C883" si="35">CHAR(HEX2DEC(MID($H$1,B820,2)))</f>
        <v>#VALUE!</v>
      </c>
    </row>
    <row r="821" spans="2:3">
      <c r="B821" s="1">
        <f t="shared" si="34"/>
        <v>677</v>
      </c>
      <c r="C821" s="1" t="e">
        <f t="shared" si="35"/>
        <v>#VALUE!</v>
      </c>
    </row>
    <row r="822" spans="2:3">
      <c r="B822" s="1">
        <f t="shared" ref="B822:B885" si="36">B821+2</f>
        <v>679</v>
      </c>
      <c r="C822" s="1" t="e">
        <f t="shared" si="35"/>
        <v>#VALUE!</v>
      </c>
    </row>
    <row r="823" spans="2:3">
      <c r="B823" s="1">
        <f t="shared" si="36"/>
        <v>681</v>
      </c>
      <c r="C823" s="1" t="e">
        <f t="shared" si="35"/>
        <v>#VALUE!</v>
      </c>
    </row>
    <row r="824" spans="2:3">
      <c r="B824" s="1">
        <f t="shared" si="36"/>
        <v>683</v>
      </c>
      <c r="C824" s="1" t="e">
        <f t="shared" si="35"/>
        <v>#VALUE!</v>
      </c>
    </row>
    <row r="825" spans="2:3">
      <c r="B825" s="1">
        <f t="shared" si="36"/>
        <v>685</v>
      </c>
      <c r="C825" s="1" t="e">
        <f t="shared" si="35"/>
        <v>#VALUE!</v>
      </c>
    </row>
    <row r="826" spans="2:3">
      <c r="B826" s="1">
        <f t="shared" si="36"/>
        <v>687</v>
      </c>
      <c r="C826" s="1" t="e">
        <f t="shared" si="35"/>
        <v>#VALUE!</v>
      </c>
    </row>
    <row r="827" spans="2:3">
      <c r="B827" s="1">
        <f t="shared" si="36"/>
        <v>689</v>
      </c>
      <c r="C827" s="1" t="e">
        <f t="shared" si="35"/>
        <v>#VALUE!</v>
      </c>
    </row>
    <row r="828" spans="2:3">
      <c r="B828" s="1">
        <f t="shared" si="36"/>
        <v>691</v>
      </c>
      <c r="C828" s="1" t="e">
        <f t="shared" si="35"/>
        <v>#VALUE!</v>
      </c>
    </row>
    <row r="829" spans="2:3">
      <c r="B829" s="1">
        <f t="shared" si="36"/>
        <v>693</v>
      </c>
      <c r="C829" s="1" t="e">
        <f t="shared" si="35"/>
        <v>#VALUE!</v>
      </c>
    </row>
    <row r="830" spans="2:3">
      <c r="B830" s="1">
        <f t="shared" si="36"/>
        <v>695</v>
      </c>
      <c r="C830" s="1" t="e">
        <f t="shared" si="35"/>
        <v>#VALUE!</v>
      </c>
    </row>
    <row r="831" spans="2:3">
      <c r="B831" s="1">
        <f t="shared" si="36"/>
        <v>697</v>
      </c>
      <c r="C831" s="1" t="e">
        <f t="shared" si="35"/>
        <v>#VALUE!</v>
      </c>
    </row>
    <row r="832" spans="2:3">
      <c r="B832" s="1">
        <f t="shared" si="36"/>
        <v>699</v>
      </c>
      <c r="C832" s="1" t="e">
        <f t="shared" si="35"/>
        <v>#VALUE!</v>
      </c>
    </row>
    <row r="833" spans="2:3">
      <c r="B833" s="1">
        <f t="shared" si="36"/>
        <v>701</v>
      </c>
      <c r="C833" s="1" t="e">
        <f t="shared" si="35"/>
        <v>#VALUE!</v>
      </c>
    </row>
    <row r="834" spans="2:3">
      <c r="B834" s="1">
        <f t="shared" si="36"/>
        <v>703</v>
      </c>
      <c r="C834" s="1" t="e">
        <f t="shared" si="35"/>
        <v>#VALUE!</v>
      </c>
    </row>
    <row r="835" spans="2:3">
      <c r="B835" s="1">
        <f t="shared" si="36"/>
        <v>705</v>
      </c>
      <c r="C835" s="1" t="e">
        <f t="shared" si="35"/>
        <v>#VALUE!</v>
      </c>
    </row>
    <row r="836" spans="2:3">
      <c r="B836" s="1">
        <f t="shared" si="36"/>
        <v>707</v>
      </c>
      <c r="C836" s="1" t="e">
        <f t="shared" si="35"/>
        <v>#VALUE!</v>
      </c>
    </row>
    <row r="837" spans="2:3">
      <c r="B837" s="1">
        <f t="shared" si="36"/>
        <v>709</v>
      </c>
      <c r="C837" s="1" t="e">
        <f t="shared" si="35"/>
        <v>#VALUE!</v>
      </c>
    </row>
    <row r="838" spans="2:3">
      <c r="B838" s="1">
        <f t="shared" si="36"/>
        <v>711</v>
      </c>
      <c r="C838" s="1" t="e">
        <f t="shared" si="35"/>
        <v>#VALUE!</v>
      </c>
    </row>
    <row r="839" spans="2:3">
      <c r="B839" s="1">
        <f t="shared" si="36"/>
        <v>713</v>
      </c>
      <c r="C839" s="1" t="e">
        <f t="shared" si="35"/>
        <v>#VALUE!</v>
      </c>
    </row>
    <row r="840" spans="2:3">
      <c r="B840" s="1">
        <f t="shared" si="36"/>
        <v>715</v>
      </c>
      <c r="C840" s="1" t="e">
        <f t="shared" si="35"/>
        <v>#VALUE!</v>
      </c>
    </row>
    <row r="841" spans="2:3">
      <c r="B841" s="1">
        <f t="shared" si="36"/>
        <v>717</v>
      </c>
      <c r="C841" s="1" t="e">
        <f t="shared" si="35"/>
        <v>#VALUE!</v>
      </c>
    </row>
    <row r="842" spans="2:3">
      <c r="B842" s="1">
        <f t="shared" si="36"/>
        <v>719</v>
      </c>
      <c r="C842" s="1" t="e">
        <f t="shared" si="35"/>
        <v>#VALUE!</v>
      </c>
    </row>
    <row r="843" spans="2:3">
      <c r="B843" s="1">
        <f t="shared" si="36"/>
        <v>721</v>
      </c>
      <c r="C843" s="1" t="e">
        <f t="shared" si="35"/>
        <v>#VALUE!</v>
      </c>
    </row>
    <row r="844" spans="2:3">
      <c r="B844" s="1">
        <f t="shared" si="36"/>
        <v>723</v>
      </c>
      <c r="C844" s="1" t="e">
        <f t="shared" si="35"/>
        <v>#VALUE!</v>
      </c>
    </row>
    <row r="845" spans="2:3">
      <c r="B845" s="1">
        <f t="shared" si="36"/>
        <v>725</v>
      </c>
      <c r="C845" s="1" t="e">
        <f t="shared" si="35"/>
        <v>#VALUE!</v>
      </c>
    </row>
    <row r="846" spans="2:3">
      <c r="B846" s="1">
        <f t="shared" si="36"/>
        <v>727</v>
      </c>
      <c r="C846" s="1" t="e">
        <f t="shared" si="35"/>
        <v>#VALUE!</v>
      </c>
    </row>
    <row r="847" spans="2:3">
      <c r="B847" s="1">
        <f t="shared" si="36"/>
        <v>729</v>
      </c>
      <c r="C847" s="1" t="e">
        <f t="shared" si="35"/>
        <v>#VALUE!</v>
      </c>
    </row>
    <row r="848" spans="2:3">
      <c r="B848" s="1">
        <f t="shared" si="36"/>
        <v>731</v>
      </c>
      <c r="C848" s="1" t="e">
        <f t="shared" si="35"/>
        <v>#VALUE!</v>
      </c>
    </row>
    <row r="849" spans="2:3">
      <c r="B849" s="1">
        <f t="shared" si="36"/>
        <v>733</v>
      </c>
      <c r="C849" s="1" t="e">
        <f t="shared" si="35"/>
        <v>#VALUE!</v>
      </c>
    </row>
    <row r="850" spans="2:3">
      <c r="B850" s="1">
        <f t="shared" si="36"/>
        <v>735</v>
      </c>
      <c r="C850" s="1" t="e">
        <f t="shared" si="35"/>
        <v>#VALUE!</v>
      </c>
    </row>
    <row r="851" spans="2:3">
      <c r="B851" s="1">
        <f t="shared" si="36"/>
        <v>737</v>
      </c>
      <c r="C851" s="1" t="e">
        <f t="shared" si="35"/>
        <v>#VALUE!</v>
      </c>
    </row>
    <row r="852" spans="2:3">
      <c r="B852" s="1">
        <f t="shared" si="36"/>
        <v>739</v>
      </c>
      <c r="C852" s="1" t="e">
        <f t="shared" si="35"/>
        <v>#VALUE!</v>
      </c>
    </row>
    <row r="853" spans="2:3">
      <c r="B853" s="1">
        <f t="shared" si="36"/>
        <v>741</v>
      </c>
      <c r="C853" s="1" t="e">
        <f t="shared" si="35"/>
        <v>#VALUE!</v>
      </c>
    </row>
    <row r="854" spans="2:3">
      <c r="B854" s="1">
        <f t="shared" si="36"/>
        <v>743</v>
      </c>
      <c r="C854" s="1" t="e">
        <f t="shared" si="35"/>
        <v>#VALUE!</v>
      </c>
    </row>
    <row r="855" spans="2:3">
      <c r="B855" s="1">
        <f t="shared" si="36"/>
        <v>745</v>
      </c>
      <c r="C855" s="1" t="e">
        <f t="shared" si="35"/>
        <v>#VALUE!</v>
      </c>
    </row>
    <row r="856" spans="2:3">
      <c r="B856" s="1">
        <f t="shared" si="36"/>
        <v>747</v>
      </c>
      <c r="C856" s="1" t="e">
        <f t="shared" si="35"/>
        <v>#VALUE!</v>
      </c>
    </row>
    <row r="857" spans="2:3">
      <c r="B857" s="1">
        <f t="shared" si="36"/>
        <v>749</v>
      </c>
      <c r="C857" s="1" t="e">
        <f t="shared" si="35"/>
        <v>#VALUE!</v>
      </c>
    </row>
    <row r="858" spans="2:3">
      <c r="B858" s="1">
        <f t="shared" si="36"/>
        <v>751</v>
      </c>
      <c r="C858" s="1" t="e">
        <f t="shared" si="35"/>
        <v>#VALUE!</v>
      </c>
    </row>
    <row r="859" spans="2:3">
      <c r="B859" s="1">
        <f t="shared" si="36"/>
        <v>753</v>
      </c>
      <c r="C859" s="1" t="e">
        <f t="shared" si="35"/>
        <v>#VALUE!</v>
      </c>
    </row>
    <row r="860" spans="2:3">
      <c r="B860" s="1">
        <f t="shared" si="36"/>
        <v>755</v>
      </c>
      <c r="C860" s="1" t="e">
        <f t="shared" si="35"/>
        <v>#VALUE!</v>
      </c>
    </row>
    <row r="861" spans="2:3">
      <c r="B861" s="1">
        <f t="shared" si="36"/>
        <v>757</v>
      </c>
      <c r="C861" s="1" t="e">
        <f t="shared" si="35"/>
        <v>#VALUE!</v>
      </c>
    </row>
    <row r="862" spans="2:3">
      <c r="B862" s="1">
        <f t="shared" si="36"/>
        <v>759</v>
      </c>
      <c r="C862" s="1" t="e">
        <f t="shared" si="35"/>
        <v>#VALUE!</v>
      </c>
    </row>
    <row r="863" spans="2:3">
      <c r="B863" s="1">
        <f t="shared" si="36"/>
        <v>761</v>
      </c>
      <c r="C863" s="1" t="e">
        <f t="shared" si="35"/>
        <v>#VALUE!</v>
      </c>
    </row>
    <row r="864" spans="2:3">
      <c r="B864" s="1">
        <f t="shared" si="36"/>
        <v>763</v>
      </c>
      <c r="C864" s="1" t="e">
        <f t="shared" si="35"/>
        <v>#VALUE!</v>
      </c>
    </row>
    <row r="865" spans="2:3">
      <c r="B865" s="1">
        <f t="shared" si="36"/>
        <v>765</v>
      </c>
      <c r="C865" s="1" t="e">
        <f t="shared" si="35"/>
        <v>#VALUE!</v>
      </c>
    </row>
    <row r="866" spans="2:3">
      <c r="B866" s="1">
        <f t="shared" si="36"/>
        <v>767</v>
      </c>
      <c r="C866" s="1" t="e">
        <f t="shared" si="35"/>
        <v>#VALUE!</v>
      </c>
    </row>
    <row r="867" spans="2:3">
      <c r="B867" s="1">
        <f t="shared" si="36"/>
        <v>769</v>
      </c>
      <c r="C867" s="1" t="e">
        <f t="shared" si="35"/>
        <v>#VALUE!</v>
      </c>
    </row>
    <row r="868" spans="2:3">
      <c r="B868" s="1">
        <f t="shared" si="36"/>
        <v>771</v>
      </c>
      <c r="C868" s="1" t="e">
        <f t="shared" si="35"/>
        <v>#VALUE!</v>
      </c>
    </row>
    <row r="869" spans="2:3">
      <c r="B869" s="1">
        <f t="shared" si="36"/>
        <v>773</v>
      </c>
      <c r="C869" s="1" t="e">
        <f t="shared" si="35"/>
        <v>#VALUE!</v>
      </c>
    </row>
    <row r="870" spans="2:3">
      <c r="B870" s="1">
        <f t="shared" si="36"/>
        <v>775</v>
      </c>
      <c r="C870" s="1" t="e">
        <f t="shared" si="35"/>
        <v>#VALUE!</v>
      </c>
    </row>
    <row r="871" spans="2:3">
      <c r="B871" s="1">
        <f t="shared" si="36"/>
        <v>777</v>
      </c>
      <c r="C871" s="1" t="e">
        <f t="shared" si="35"/>
        <v>#VALUE!</v>
      </c>
    </row>
    <row r="872" spans="2:3">
      <c r="B872" s="1">
        <f t="shared" si="36"/>
        <v>779</v>
      </c>
      <c r="C872" s="1" t="e">
        <f t="shared" si="35"/>
        <v>#VALUE!</v>
      </c>
    </row>
    <row r="873" spans="2:3">
      <c r="B873" s="1">
        <f t="shared" si="36"/>
        <v>781</v>
      </c>
      <c r="C873" s="1" t="e">
        <f t="shared" si="35"/>
        <v>#VALUE!</v>
      </c>
    </row>
    <row r="874" spans="2:3">
      <c r="B874" s="1">
        <f t="shared" si="36"/>
        <v>783</v>
      </c>
      <c r="C874" s="1" t="e">
        <f t="shared" si="35"/>
        <v>#VALUE!</v>
      </c>
    </row>
    <row r="875" spans="2:3">
      <c r="B875" s="1">
        <f t="shared" si="36"/>
        <v>785</v>
      </c>
      <c r="C875" s="1" t="e">
        <f t="shared" si="35"/>
        <v>#VALUE!</v>
      </c>
    </row>
    <row r="876" spans="2:3">
      <c r="B876" s="1">
        <f t="shared" si="36"/>
        <v>787</v>
      </c>
      <c r="C876" s="1" t="e">
        <f t="shared" si="35"/>
        <v>#VALUE!</v>
      </c>
    </row>
    <row r="877" spans="2:3">
      <c r="B877" s="1">
        <f t="shared" si="36"/>
        <v>789</v>
      </c>
      <c r="C877" s="1" t="e">
        <f t="shared" si="35"/>
        <v>#VALUE!</v>
      </c>
    </row>
    <row r="878" spans="2:3">
      <c r="B878" s="1">
        <f t="shared" si="36"/>
        <v>791</v>
      </c>
      <c r="C878" s="1" t="e">
        <f t="shared" si="35"/>
        <v>#VALUE!</v>
      </c>
    </row>
    <row r="879" spans="2:3">
      <c r="B879" s="1">
        <f t="shared" si="36"/>
        <v>793</v>
      </c>
      <c r="C879" s="1" t="e">
        <f t="shared" si="35"/>
        <v>#VALUE!</v>
      </c>
    </row>
    <row r="880" spans="2:3">
      <c r="B880" s="1">
        <f t="shared" si="36"/>
        <v>795</v>
      </c>
      <c r="C880" s="1" t="e">
        <f t="shared" si="35"/>
        <v>#VALUE!</v>
      </c>
    </row>
    <row r="881" spans="2:3">
      <c r="B881" s="1">
        <f t="shared" si="36"/>
        <v>797</v>
      </c>
      <c r="C881" s="1" t="e">
        <f t="shared" si="35"/>
        <v>#VALUE!</v>
      </c>
    </row>
    <row r="882" spans="2:3">
      <c r="B882" s="1">
        <f t="shared" si="36"/>
        <v>799</v>
      </c>
      <c r="C882" s="1" t="e">
        <f t="shared" si="35"/>
        <v>#VALUE!</v>
      </c>
    </row>
    <row r="883" spans="2:3">
      <c r="B883" s="1">
        <f t="shared" si="36"/>
        <v>801</v>
      </c>
      <c r="C883" s="1" t="e">
        <f t="shared" si="35"/>
        <v>#VALUE!</v>
      </c>
    </row>
    <row r="884" spans="2:3">
      <c r="B884" s="1">
        <f t="shared" si="36"/>
        <v>803</v>
      </c>
      <c r="C884" s="1" t="e">
        <f t="shared" ref="C884:C936" si="37">CHAR(HEX2DEC(MID($H$1,B884,2)))</f>
        <v>#VALUE!</v>
      </c>
    </row>
    <row r="885" spans="2:3">
      <c r="B885" s="1">
        <f t="shared" si="36"/>
        <v>805</v>
      </c>
      <c r="C885" s="1" t="e">
        <f t="shared" si="37"/>
        <v>#VALUE!</v>
      </c>
    </row>
    <row r="886" spans="2:3">
      <c r="B886" s="1">
        <f t="shared" ref="B886:B936" si="38">B885+2</f>
        <v>807</v>
      </c>
      <c r="C886" s="1" t="e">
        <f t="shared" si="37"/>
        <v>#VALUE!</v>
      </c>
    </row>
    <row r="887" spans="2:3">
      <c r="B887" s="1">
        <f t="shared" si="38"/>
        <v>809</v>
      </c>
      <c r="C887" s="1" t="e">
        <f t="shared" si="37"/>
        <v>#VALUE!</v>
      </c>
    </row>
    <row r="888" spans="2:3">
      <c r="B888" s="1">
        <f t="shared" si="38"/>
        <v>811</v>
      </c>
      <c r="C888" s="1" t="e">
        <f t="shared" si="37"/>
        <v>#VALUE!</v>
      </c>
    </row>
    <row r="889" spans="2:3">
      <c r="B889" s="1">
        <f t="shared" si="38"/>
        <v>813</v>
      </c>
      <c r="C889" s="1" t="e">
        <f t="shared" si="37"/>
        <v>#VALUE!</v>
      </c>
    </row>
    <row r="890" spans="2:3">
      <c r="B890" s="1">
        <f t="shared" si="38"/>
        <v>815</v>
      </c>
      <c r="C890" s="1" t="e">
        <f t="shared" si="37"/>
        <v>#VALUE!</v>
      </c>
    </row>
    <row r="891" spans="2:3">
      <c r="B891" s="1">
        <f t="shared" si="38"/>
        <v>817</v>
      </c>
      <c r="C891" s="1" t="e">
        <f t="shared" si="37"/>
        <v>#VALUE!</v>
      </c>
    </row>
    <row r="892" spans="2:3">
      <c r="B892" s="1">
        <f t="shared" si="38"/>
        <v>819</v>
      </c>
      <c r="C892" s="1" t="e">
        <f t="shared" si="37"/>
        <v>#VALUE!</v>
      </c>
    </row>
    <row r="893" spans="2:3">
      <c r="B893" s="1">
        <f t="shared" si="38"/>
        <v>821</v>
      </c>
      <c r="C893" s="1" t="e">
        <f t="shared" si="37"/>
        <v>#VALUE!</v>
      </c>
    </row>
    <row r="894" spans="2:3">
      <c r="B894" s="1">
        <f t="shared" si="38"/>
        <v>823</v>
      </c>
      <c r="C894" s="1" t="e">
        <f t="shared" si="37"/>
        <v>#VALUE!</v>
      </c>
    </row>
    <row r="895" spans="2:3">
      <c r="B895" s="1">
        <f t="shared" si="38"/>
        <v>825</v>
      </c>
      <c r="C895" s="1" t="e">
        <f t="shared" si="37"/>
        <v>#VALUE!</v>
      </c>
    </row>
    <row r="896" spans="2:3">
      <c r="B896" s="1">
        <f t="shared" si="38"/>
        <v>827</v>
      </c>
      <c r="C896" s="1" t="e">
        <f t="shared" si="37"/>
        <v>#VALUE!</v>
      </c>
    </row>
    <row r="897" spans="2:3">
      <c r="B897" s="1">
        <f t="shared" si="38"/>
        <v>829</v>
      </c>
      <c r="C897" s="1" t="e">
        <f t="shared" si="37"/>
        <v>#VALUE!</v>
      </c>
    </row>
    <row r="898" spans="2:3">
      <c r="B898" s="1">
        <f t="shared" si="38"/>
        <v>831</v>
      </c>
      <c r="C898" s="1" t="e">
        <f t="shared" si="37"/>
        <v>#VALUE!</v>
      </c>
    </row>
    <row r="899" spans="2:3">
      <c r="B899" s="1">
        <f t="shared" si="38"/>
        <v>833</v>
      </c>
      <c r="C899" s="1" t="e">
        <f t="shared" si="37"/>
        <v>#VALUE!</v>
      </c>
    </row>
    <row r="900" spans="2:3">
      <c r="B900" s="1">
        <f t="shared" si="38"/>
        <v>835</v>
      </c>
      <c r="C900" s="1" t="e">
        <f t="shared" si="37"/>
        <v>#VALUE!</v>
      </c>
    </row>
    <row r="901" spans="2:3">
      <c r="B901" s="1">
        <f t="shared" si="38"/>
        <v>837</v>
      </c>
      <c r="C901" s="1" t="e">
        <f t="shared" si="37"/>
        <v>#VALUE!</v>
      </c>
    </row>
    <row r="902" spans="2:3">
      <c r="B902" s="1">
        <f t="shared" si="38"/>
        <v>839</v>
      </c>
      <c r="C902" s="1" t="e">
        <f t="shared" si="37"/>
        <v>#VALUE!</v>
      </c>
    </row>
    <row r="903" spans="2:3">
      <c r="B903" s="1">
        <f t="shared" si="38"/>
        <v>841</v>
      </c>
      <c r="C903" s="1" t="e">
        <f t="shared" si="37"/>
        <v>#VALUE!</v>
      </c>
    </row>
    <row r="904" spans="2:3">
      <c r="B904" s="1">
        <f t="shared" si="38"/>
        <v>843</v>
      </c>
      <c r="C904" s="1" t="e">
        <f t="shared" si="37"/>
        <v>#VALUE!</v>
      </c>
    </row>
    <row r="905" spans="2:3">
      <c r="B905" s="1">
        <f t="shared" si="38"/>
        <v>845</v>
      </c>
      <c r="C905" s="1" t="e">
        <f t="shared" si="37"/>
        <v>#VALUE!</v>
      </c>
    </row>
    <row r="906" spans="2:3">
      <c r="B906" s="1">
        <f t="shared" si="38"/>
        <v>847</v>
      </c>
      <c r="C906" s="1" t="e">
        <f t="shared" si="37"/>
        <v>#VALUE!</v>
      </c>
    </row>
    <row r="907" spans="2:3">
      <c r="B907" s="1">
        <f t="shared" si="38"/>
        <v>849</v>
      </c>
      <c r="C907" s="1" t="e">
        <f t="shared" si="37"/>
        <v>#VALUE!</v>
      </c>
    </row>
    <row r="908" spans="2:3">
      <c r="B908" s="1">
        <f t="shared" si="38"/>
        <v>851</v>
      </c>
      <c r="C908" s="1" t="e">
        <f t="shared" si="37"/>
        <v>#VALUE!</v>
      </c>
    </row>
    <row r="909" spans="2:3">
      <c r="B909" s="1">
        <f t="shared" si="38"/>
        <v>853</v>
      </c>
      <c r="C909" s="1" t="e">
        <f t="shared" si="37"/>
        <v>#VALUE!</v>
      </c>
    </row>
    <row r="910" spans="2:3">
      <c r="B910" s="1">
        <f t="shared" si="38"/>
        <v>855</v>
      </c>
      <c r="C910" s="1" t="e">
        <f t="shared" si="37"/>
        <v>#VALUE!</v>
      </c>
    </row>
    <row r="911" spans="2:3">
      <c r="B911" s="1">
        <f t="shared" si="38"/>
        <v>857</v>
      </c>
      <c r="C911" s="1" t="e">
        <f t="shared" si="37"/>
        <v>#VALUE!</v>
      </c>
    </row>
    <row r="912" spans="2:3">
      <c r="B912" s="1">
        <f t="shared" si="38"/>
        <v>859</v>
      </c>
      <c r="C912" s="1" t="e">
        <f t="shared" si="37"/>
        <v>#VALUE!</v>
      </c>
    </row>
    <row r="913" spans="2:3">
      <c r="B913" s="1">
        <f t="shared" si="38"/>
        <v>861</v>
      </c>
      <c r="C913" s="1" t="e">
        <f t="shared" si="37"/>
        <v>#VALUE!</v>
      </c>
    </row>
    <row r="914" spans="2:3">
      <c r="B914" s="1">
        <f t="shared" si="38"/>
        <v>863</v>
      </c>
      <c r="C914" s="1" t="e">
        <f t="shared" si="37"/>
        <v>#VALUE!</v>
      </c>
    </row>
    <row r="915" spans="2:3">
      <c r="B915" s="1">
        <f t="shared" si="38"/>
        <v>865</v>
      </c>
      <c r="C915" s="1" t="e">
        <f t="shared" si="37"/>
        <v>#VALUE!</v>
      </c>
    </row>
    <row r="916" spans="2:3">
      <c r="B916" s="1">
        <f t="shared" si="38"/>
        <v>867</v>
      </c>
      <c r="C916" s="1" t="e">
        <f t="shared" si="37"/>
        <v>#VALUE!</v>
      </c>
    </row>
    <row r="917" spans="2:3">
      <c r="B917" s="1">
        <f t="shared" si="38"/>
        <v>869</v>
      </c>
      <c r="C917" s="1" t="e">
        <f t="shared" si="37"/>
        <v>#VALUE!</v>
      </c>
    </row>
    <row r="918" spans="2:3">
      <c r="B918" s="1">
        <f t="shared" si="38"/>
        <v>871</v>
      </c>
      <c r="C918" s="1" t="e">
        <f t="shared" si="37"/>
        <v>#VALUE!</v>
      </c>
    </row>
    <row r="919" spans="2:3">
      <c r="B919" s="1">
        <f t="shared" si="38"/>
        <v>873</v>
      </c>
      <c r="C919" s="1" t="e">
        <f t="shared" si="37"/>
        <v>#VALUE!</v>
      </c>
    </row>
    <row r="920" spans="2:3">
      <c r="B920" s="1">
        <f t="shared" si="38"/>
        <v>875</v>
      </c>
      <c r="C920" s="1" t="e">
        <f t="shared" si="37"/>
        <v>#VALUE!</v>
      </c>
    </row>
    <row r="921" spans="2:3">
      <c r="B921" s="1">
        <f t="shared" si="38"/>
        <v>877</v>
      </c>
      <c r="C921" s="1" t="e">
        <f t="shared" si="37"/>
        <v>#VALUE!</v>
      </c>
    </row>
    <row r="922" spans="2:3">
      <c r="B922" s="1">
        <f t="shared" si="38"/>
        <v>879</v>
      </c>
      <c r="C922" s="1" t="e">
        <f t="shared" si="37"/>
        <v>#VALUE!</v>
      </c>
    </row>
    <row r="923" spans="2:3">
      <c r="B923" s="1">
        <f t="shared" si="38"/>
        <v>881</v>
      </c>
      <c r="C923" s="1" t="e">
        <f t="shared" si="37"/>
        <v>#VALUE!</v>
      </c>
    </row>
    <row r="924" spans="2:3">
      <c r="B924" s="1">
        <f t="shared" si="38"/>
        <v>883</v>
      </c>
      <c r="C924" s="1" t="e">
        <f t="shared" si="37"/>
        <v>#VALUE!</v>
      </c>
    </row>
    <row r="925" spans="2:3">
      <c r="B925" s="1">
        <f t="shared" si="38"/>
        <v>885</v>
      </c>
      <c r="C925" s="1" t="e">
        <f t="shared" si="37"/>
        <v>#VALUE!</v>
      </c>
    </row>
    <row r="926" spans="2:3">
      <c r="B926" s="1">
        <f t="shared" si="38"/>
        <v>887</v>
      </c>
      <c r="C926" s="1" t="e">
        <f t="shared" si="37"/>
        <v>#VALUE!</v>
      </c>
    </row>
    <row r="927" spans="2:3">
      <c r="B927" s="1">
        <f t="shared" si="38"/>
        <v>889</v>
      </c>
      <c r="C927" s="1" t="e">
        <f t="shared" si="37"/>
        <v>#VALUE!</v>
      </c>
    </row>
    <row r="928" spans="2:3">
      <c r="B928" s="1">
        <f t="shared" si="38"/>
        <v>891</v>
      </c>
      <c r="C928" s="1" t="e">
        <f t="shared" si="37"/>
        <v>#VALUE!</v>
      </c>
    </row>
    <row r="929" spans="2:3">
      <c r="B929" s="1">
        <f t="shared" si="38"/>
        <v>893</v>
      </c>
      <c r="C929" s="1" t="e">
        <f t="shared" si="37"/>
        <v>#VALUE!</v>
      </c>
    </row>
    <row r="930" spans="2:3">
      <c r="B930" s="1">
        <f t="shared" si="38"/>
        <v>895</v>
      </c>
      <c r="C930" s="1" t="e">
        <f t="shared" si="37"/>
        <v>#VALUE!</v>
      </c>
    </row>
    <row r="931" spans="2:3">
      <c r="B931" s="1">
        <f t="shared" si="38"/>
        <v>897</v>
      </c>
      <c r="C931" s="1" t="e">
        <f t="shared" si="37"/>
        <v>#VALUE!</v>
      </c>
    </row>
    <row r="932" spans="2:3">
      <c r="B932" s="1">
        <f t="shared" si="38"/>
        <v>899</v>
      </c>
      <c r="C932" s="1" t="e">
        <f t="shared" si="37"/>
        <v>#VALUE!</v>
      </c>
    </row>
    <row r="933" spans="2:3">
      <c r="B933" s="1">
        <f t="shared" si="38"/>
        <v>901</v>
      </c>
      <c r="C933" s="1" t="e">
        <f t="shared" si="37"/>
        <v>#VALUE!</v>
      </c>
    </row>
    <row r="934" spans="2:3">
      <c r="B934" s="1">
        <f t="shared" si="38"/>
        <v>903</v>
      </c>
      <c r="C934" s="1" t="e">
        <f t="shared" si="37"/>
        <v>#VALUE!</v>
      </c>
    </row>
    <row r="935" spans="2:3">
      <c r="B935" s="1">
        <f t="shared" si="38"/>
        <v>905</v>
      </c>
      <c r="C935" s="1" t="e">
        <f t="shared" si="37"/>
        <v>#VALUE!</v>
      </c>
    </row>
    <row r="936" spans="2:3">
      <c r="B936" s="1">
        <f t="shared" si="38"/>
        <v>907</v>
      </c>
      <c r="C936" s="1" t="e">
        <f t="shared" si="37"/>
        <v>#VALUE!</v>
      </c>
    </row>
    <row r="937" spans="2:3"/>
    <row r="938" spans="2:3"/>
    <row r="939" spans="2:3"/>
    <row r="940" spans="2:3"/>
    <row r="941" spans="2:3"/>
    <row r="942" spans="2:3"/>
    <row r="943" spans="2:3"/>
    <row r="944" spans="2:3"/>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sheetData>
  <mergeCells count="24">
    <mergeCell ref="H322:H323"/>
    <mergeCell ref="H332:H333"/>
    <mergeCell ref="H345:H346"/>
    <mergeCell ref="H260:H261"/>
    <mergeCell ref="H264:H265"/>
    <mergeCell ref="H316:H317"/>
    <mergeCell ref="H318:H319"/>
    <mergeCell ref="H320:H321"/>
    <mergeCell ref="H217:H239"/>
    <mergeCell ref="H196:H215"/>
    <mergeCell ref="H248:H249"/>
    <mergeCell ref="H252:H253"/>
    <mergeCell ref="H256:H257"/>
    <mergeCell ref="A30:B43"/>
    <mergeCell ref="C56:C57"/>
    <mergeCell ref="A187:Y188"/>
    <mergeCell ref="A1:G1"/>
    <mergeCell ref="A2:F11"/>
    <mergeCell ref="K2:K9"/>
    <mergeCell ref="R3:X5"/>
    <mergeCell ref="K11:K18"/>
    <mergeCell ref="C20:F27"/>
    <mergeCell ref="K20:K27"/>
    <mergeCell ref="L23:O27"/>
  </mergeCells>
  <conditionalFormatting sqref="P2:P9 P11:P18 AC13 P20:P22">
    <cfRule type="cellIs" dxfId="200" priority="9" stopIfTrue="1" operator="equal">
      <formula>"1"</formula>
    </cfRule>
  </conditionalFormatting>
  <conditionalFormatting sqref="I28">
    <cfRule type="cellIs" dxfId="199" priority="7" operator="equal">
      <formula>"Message Unsupported"</formula>
    </cfRule>
    <cfRule type="cellIs" dxfId="198" priority="8" operator="equal">
      <formula>"Data Error"</formula>
    </cfRule>
  </conditionalFormatting>
  <conditionalFormatting sqref="A189:B191 A347:I371 I30:S30 I97 I105 I113 I121 I129 I137 I145 I153 I161 I169 H217 G30:G43 A51:K51 A50:I50 A372:A809 E372:AA809 L96:O174 J96:K178 L195:M246 I197:K215 I242:K242 I217:K239 H243:K244 H240:K241 H216:K216 G195:K196 L248:N287 H179:K179 A96:G185 B193:M193 P96:P170 D372:D499 D501:D809 B372:C936 B186:F186 A44:G45 A30 C30:C43 I47:I48 H180:O184 B52:M54 B248 H96:H178 B245:K246 N193:N246 P176:P184 N52:S55 A52:A55 P192:P283 I31:Y46 A192:G192 O192:O287 B46:H49 A49 A46:A47 C195:F244 G197:G244 A193:A248 I248:K267 A249:G249 D248:G248 J268:J275 I308:I346 A250:B346 D250:G346">
    <cfRule type="cellIs" dxfId="197" priority="6" operator="equal">
      <formula>0</formula>
    </cfRule>
  </conditionalFormatting>
  <conditionalFormatting sqref="J276:J283">
    <cfRule type="cellIs" dxfId="196" priority="5" operator="equal">
      <formula>0</formula>
    </cfRule>
  </conditionalFormatting>
  <conditionalFormatting sqref="J284:J291">
    <cfRule type="cellIs" dxfId="195" priority="4" operator="equal">
      <formula>0</formula>
    </cfRule>
  </conditionalFormatting>
  <conditionalFormatting sqref="J292:J299">
    <cfRule type="cellIs" dxfId="194" priority="2" operator="equal">
      <formula>0</formula>
    </cfRule>
  </conditionalFormatting>
  <conditionalFormatting sqref="J300:J307">
    <cfRule type="cellIs" dxfId="193" priority="1" operator="equal">
      <formula>0</formula>
    </cfRule>
  </conditionalFormatting>
  <pageMargins left="0.7" right="0.7" top="0.75" bottom="0.75" header="0.3" footer="0.3"/>
  <drawing r:id="rId1"/>
  <legacyDrawing r:id="rId2"/>
  <oleObjects>
    <mc:AlternateContent xmlns:mc="http://schemas.openxmlformats.org/markup-compatibility/2006">
      <mc:Choice Requires="x14">
        <oleObject progId="Excel.Sheet.8" shapeId="162817" r:id="rId3">
          <objectPr defaultSize="0" autoPict="0" r:id="rId4">
            <anchor moveWithCells="1" sizeWithCells="1">
              <from>
                <xdr:col>11</xdr:col>
                <xdr:colOff>7620</xdr:colOff>
                <xdr:row>29</xdr:row>
                <xdr:rowOff>0</xdr:rowOff>
              </from>
              <to>
                <xdr:col>22</xdr:col>
                <xdr:colOff>7620</xdr:colOff>
                <xdr:row>29</xdr:row>
                <xdr:rowOff>0</xdr:rowOff>
              </to>
            </anchor>
          </objectPr>
        </oleObject>
      </mc:Choice>
      <mc:Fallback>
        <oleObject progId="Excel.Sheet.8" shapeId="162817" r:id="rId3"/>
      </mc:Fallback>
    </mc:AlternateContent>
    <mc:AlternateContent xmlns:mc="http://schemas.openxmlformats.org/markup-compatibility/2006">
      <mc:Choice Requires="x14">
        <oleObject progId="Excel.Sheet.8" shapeId="162818" r:id="rId5">
          <objectPr defaultSize="0" autoPict="0" r:id="rId4">
            <anchor moveWithCells="1" sizeWithCells="1">
              <from>
                <xdr:col>12</xdr:col>
                <xdr:colOff>0</xdr:colOff>
                <xdr:row>29</xdr:row>
                <xdr:rowOff>0</xdr:rowOff>
              </from>
              <to>
                <xdr:col>20</xdr:col>
                <xdr:colOff>518160</xdr:colOff>
                <xdr:row>29</xdr:row>
                <xdr:rowOff>0</xdr:rowOff>
              </to>
            </anchor>
          </objectPr>
        </oleObject>
      </mc:Choice>
      <mc:Fallback>
        <oleObject progId="Excel.Sheet.8" shapeId="162818" r:id="rId5"/>
      </mc:Fallback>
    </mc:AlternateContent>
    <mc:AlternateContent xmlns:mc="http://schemas.openxmlformats.org/markup-compatibility/2006">
      <mc:Choice Requires="x14">
        <oleObject progId="Excel.Sheet.8" shapeId="162819" r:id="rId6">
          <objectPr defaultSize="0" autoPict="0" r:id="rId4">
            <anchor moveWithCells="1" sizeWithCells="1">
              <from>
                <xdr:col>12</xdr:col>
                <xdr:colOff>160020</xdr:colOff>
                <xdr:row>29</xdr:row>
                <xdr:rowOff>0</xdr:rowOff>
              </from>
              <to>
                <xdr:col>22</xdr:col>
                <xdr:colOff>68580</xdr:colOff>
                <xdr:row>29</xdr:row>
                <xdr:rowOff>0</xdr:rowOff>
              </to>
            </anchor>
          </objectPr>
        </oleObject>
      </mc:Choice>
      <mc:Fallback>
        <oleObject progId="Excel.Sheet.8" shapeId="162819" r:id="rId6"/>
      </mc:Fallback>
    </mc:AlternateContent>
  </oleObjec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3B4E0-2FF2-4BE6-828C-42DA48A5269D}">
  <sheetPr codeName="Sheet11"/>
  <dimension ref="A1:O159"/>
  <sheetViews>
    <sheetView zoomScaleNormal="100" workbookViewId="0">
      <pane ySplit="6" topLeftCell="A7" activePane="bottomLeft" state="frozen"/>
      <selection pane="bottomLeft" activeCell="C14" sqref="C14"/>
    </sheetView>
  </sheetViews>
  <sheetFormatPr defaultColWidth="0" defaultRowHeight="13.2" zeroHeight="1"/>
  <cols>
    <col min="1" max="1" width="16.88671875" customWidth="1"/>
    <col min="2" max="2" width="84.44140625" customWidth="1"/>
    <col min="3" max="3" width="10" customWidth="1"/>
    <col min="4" max="5" width="5.6640625" customWidth="1"/>
    <col min="6" max="6" width="8.6640625" customWidth="1"/>
    <col min="7" max="7" width="5.6640625" customWidth="1"/>
    <col min="8" max="8" width="5.88671875" customWidth="1"/>
    <col min="9" max="9" width="8.33203125" customWidth="1"/>
    <col min="10" max="12" width="5.6640625" customWidth="1"/>
    <col min="13" max="13" width="5.33203125" customWidth="1"/>
    <col min="14" max="14" width="7.6640625" customWidth="1"/>
    <col min="15" max="15" width="37.6640625" customWidth="1"/>
  </cols>
  <sheetData>
    <row r="1" spans="1:15" ht="21">
      <c r="A1" s="285" t="s">
        <v>187</v>
      </c>
      <c r="B1" s="286"/>
      <c r="C1" s="499" t="s">
        <v>384</v>
      </c>
      <c r="D1" s="361" t="s">
        <v>302</v>
      </c>
      <c r="E1" s="286"/>
      <c r="F1" s="286"/>
      <c r="G1" s="286"/>
      <c r="H1" s="286"/>
      <c r="I1" s="286"/>
      <c r="J1" s="286"/>
      <c r="K1" s="286"/>
      <c r="L1" s="287"/>
    </row>
    <row r="2" spans="1:15">
      <c r="A2" s="288" t="s">
        <v>188</v>
      </c>
      <c r="B2" t="s">
        <v>189</v>
      </c>
      <c r="L2" s="289"/>
    </row>
    <row r="3" spans="1:15" ht="13.8" thickBot="1">
      <c r="A3" s="290" t="s">
        <v>190</v>
      </c>
      <c r="B3" s="291" t="s">
        <v>241</v>
      </c>
      <c r="C3" s="292" t="s">
        <v>191</v>
      </c>
      <c r="D3" s="292"/>
      <c r="E3" s="292"/>
      <c r="F3" s="292"/>
      <c r="G3" s="292"/>
      <c r="H3" s="292"/>
      <c r="I3" s="292"/>
      <c r="J3" s="292"/>
      <c r="K3" s="292"/>
      <c r="L3" s="293"/>
      <c r="M3" s="294"/>
      <c r="N3" s="294"/>
    </row>
    <row r="4" spans="1:15" ht="13.8" thickBot="1"/>
    <row r="5" spans="1:15" ht="65.25" customHeight="1" thickBot="1">
      <c r="A5" s="295" t="s">
        <v>192</v>
      </c>
      <c r="B5" s="1394" t="str">
        <f>C1 &amp;","&amp;C10&amp;","&amp;C14&amp;","&amp;C28&amp;","&amp;C39&amp;","&amp;C56&amp;","&amp;F56&amp;","&amp;I56&amp;","&amp;C63&amp;","&amp;F63&amp;","&amp;C68&amp;","&amp;C70&amp;","&amp;C72&amp;","&amp;C74&amp;","&amp;C76&amp;","&amp;C78&amp;","&amp;C80&amp;","&amp;C82&amp;","&amp;C90&amp;","&amp;C94&amp;","&amp;C84&amp;","&amp;C45&amp;","&amp;C49  &amp;","&amp;C121 &amp;","&amp;C127&amp;","&amp;C141  &amp;","&amp;C86  &amp;","&amp;C147&amp;","&amp;C149&amp;","&amp;C151&amp;","&amp;C153</f>
        <v>TEK733,S0=84,S1=00,S2=7F2000,S3=84,S4=0000,S5=0000,S6=0000,S7=00,S8=00,S9=,S10=,S11=TEK733,S12=,S13=,S14=,S15=,S16=,S17=0049351928,S18=01F4,S19=,S23=11,S24=00,S26=00,S27=19,S29=01,S30=,S31=,S32=,S33=,S34=</v>
      </c>
      <c r="C5" s="1394"/>
      <c r="D5" s="1394"/>
      <c r="E5" s="1394"/>
      <c r="F5" s="1394"/>
      <c r="G5" s="1394"/>
      <c r="H5" s="1394"/>
      <c r="I5" s="1394"/>
      <c r="J5" s="1394"/>
      <c r="K5" s="1394"/>
      <c r="L5" s="1395"/>
      <c r="M5" s="294"/>
      <c r="N5" s="294"/>
      <c r="O5" s="294"/>
    </row>
    <row r="6" spans="1:15" ht="19.5" customHeight="1">
      <c r="A6" s="296"/>
      <c r="B6" s="297"/>
      <c r="C6" s="297"/>
      <c r="D6" s="297"/>
      <c r="E6" s="297"/>
      <c r="F6" s="297"/>
      <c r="G6" s="297"/>
      <c r="H6" s="297"/>
      <c r="I6" s="297"/>
      <c r="J6" s="297"/>
      <c r="K6" s="297"/>
      <c r="L6" s="297"/>
    </row>
    <row r="7" spans="1:15" ht="18" customHeight="1">
      <c r="A7" s="1363"/>
      <c r="B7" s="1364"/>
      <c r="C7" s="1364"/>
      <c r="D7" s="1364"/>
      <c r="E7" s="1364"/>
      <c r="F7" s="1364"/>
      <c r="G7" s="1364"/>
      <c r="H7" s="1364"/>
      <c r="I7" s="1364"/>
      <c r="J7" s="1364"/>
      <c r="K7" s="298"/>
      <c r="L7" s="299"/>
    </row>
    <row r="8" spans="1:15">
      <c r="A8" s="1365" t="s">
        <v>193</v>
      </c>
      <c r="B8" s="1" t="s">
        <v>194</v>
      </c>
      <c r="C8" s="300">
        <v>1</v>
      </c>
      <c r="D8" s="402" t="s">
        <v>140</v>
      </c>
      <c r="E8" s="1368" t="s">
        <v>138</v>
      </c>
      <c r="F8" s="1369"/>
      <c r="G8" s="1369"/>
      <c r="H8" s="1369"/>
      <c r="I8" s="1369"/>
      <c r="J8" s="1369"/>
      <c r="K8" s="1369"/>
      <c r="L8" s="301"/>
    </row>
    <row r="9" spans="1:15">
      <c r="A9" s="1366"/>
      <c r="B9" s="1" t="s">
        <v>195</v>
      </c>
      <c r="C9" s="283">
        <v>1</v>
      </c>
      <c r="L9" s="301"/>
    </row>
    <row r="10" spans="1:15">
      <c r="A10" s="1367"/>
      <c r="B10" s="302" t="str">
        <f>IF(C9=0,"Data sampled Once per min, ","Data sample once every 15 mins, ") &amp; IF(C8=B91,IF(C9=0," Logged every 1 min","Logged ever 15 mins"),"Logged every "&amp; C8 &amp; " hours")</f>
        <v>Data sample once every 15 mins, Logged every 1 hours</v>
      </c>
      <c r="C10" s="303" t="str">
        <f>"S0="&amp;DEC2HEX( 128*C9 + C8*4,2)</f>
        <v>S0=84</v>
      </c>
      <c r="D10" s="304"/>
      <c r="E10" s="304"/>
      <c r="F10" s="304"/>
      <c r="G10" s="304"/>
      <c r="H10" s="304"/>
      <c r="I10" s="304"/>
      <c r="J10" s="1370"/>
      <c r="K10" s="1370"/>
      <c r="L10" s="1371"/>
    </row>
    <row r="11" spans="1:15" ht="13.8" thickBot="1">
      <c r="C11" s="305"/>
    </row>
    <row r="12" spans="1:15" ht="17.399999999999999">
      <c r="A12" s="1341"/>
      <c r="B12" s="1355"/>
      <c r="C12" s="1355"/>
      <c r="D12" s="1355"/>
      <c r="E12" s="1355"/>
      <c r="F12" s="1355"/>
      <c r="G12" s="1355"/>
      <c r="H12" s="1355"/>
      <c r="I12" s="1355"/>
      <c r="J12" s="1355"/>
      <c r="K12" s="286"/>
      <c r="L12" s="287"/>
    </row>
    <row r="13" spans="1:15" ht="12.75" customHeight="1">
      <c r="A13" s="1333" t="s">
        <v>196</v>
      </c>
      <c r="B13" s="1" t="s">
        <v>347</v>
      </c>
      <c r="C13" s="306">
        <v>0</v>
      </c>
      <c r="D13" s="402"/>
      <c r="E13" s="433"/>
      <c r="F13" s="43"/>
      <c r="G13" s="43"/>
      <c r="H13" s="43"/>
      <c r="I13" s="43"/>
      <c r="J13" s="43"/>
      <c r="K13" s="43"/>
      <c r="L13" s="289"/>
      <c r="M13" s="307"/>
    </row>
    <row r="14" spans="1:15" ht="12.75" customHeight="1">
      <c r="A14" s="1333"/>
      <c r="C14" s="305" t="str">
        <f>"S1=" &amp;DEC2HEX( C13/5,2)</f>
        <v>S1=00</v>
      </c>
      <c r="L14" s="289"/>
    </row>
    <row r="15" spans="1:15" ht="13.8" thickBot="1">
      <c r="A15" s="1334"/>
      <c r="B15" s="292"/>
      <c r="C15" s="292"/>
      <c r="D15" s="292"/>
      <c r="E15" s="292"/>
      <c r="F15" s="292"/>
      <c r="G15" s="292"/>
      <c r="H15" s="292"/>
      <c r="I15" s="292"/>
      <c r="J15" s="292"/>
      <c r="K15" s="292"/>
      <c r="L15" s="293"/>
      <c r="O15" s="1"/>
    </row>
    <row r="16" spans="1:15" ht="15" customHeight="1" thickBot="1">
      <c r="A16" s="1356"/>
      <c r="B16" s="1357"/>
      <c r="C16" s="1357"/>
      <c r="D16" s="1357"/>
      <c r="E16" s="1357"/>
      <c r="F16" s="1357"/>
      <c r="G16" s="1357"/>
      <c r="H16" s="1357"/>
      <c r="I16" s="1357"/>
      <c r="J16" s="1357"/>
    </row>
    <row r="17" spans="1:15" ht="51" customHeight="1">
      <c r="A17" s="308" t="s">
        <v>197</v>
      </c>
      <c r="B17" s="309" t="s">
        <v>198</v>
      </c>
      <c r="C17" s="310"/>
      <c r="D17" s="311" t="s">
        <v>145</v>
      </c>
      <c r="E17" s="311" t="s">
        <v>146</v>
      </c>
      <c r="F17" s="311" t="s">
        <v>147</v>
      </c>
      <c r="G17" s="311" t="s">
        <v>148</v>
      </c>
      <c r="H17" s="311" t="s">
        <v>149</v>
      </c>
      <c r="I17" s="311" t="s">
        <v>150</v>
      </c>
      <c r="J17" s="311" t="s">
        <v>151</v>
      </c>
      <c r="K17" s="286"/>
      <c r="L17" s="287"/>
    </row>
    <row r="18" spans="1:15" ht="15.75" customHeight="1">
      <c r="A18" s="1358" t="s">
        <v>155</v>
      </c>
      <c r="B18" s="503" t="s">
        <v>911</v>
      </c>
      <c r="D18" s="306">
        <v>1</v>
      </c>
      <c r="E18" s="306">
        <v>1</v>
      </c>
      <c r="F18" s="306">
        <v>1</v>
      </c>
      <c r="G18" s="306">
        <v>1</v>
      </c>
      <c r="H18" s="306">
        <v>1</v>
      </c>
      <c r="I18" s="306">
        <v>1</v>
      </c>
      <c r="J18" s="306">
        <v>1</v>
      </c>
      <c r="L18" s="289"/>
    </row>
    <row r="19" spans="1:15">
      <c r="A19" s="1358"/>
      <c r="B19" t="s">
        <v>152</v>
      </c>
      <c r="C19" s="306">
        <v>8</v>
      </c>
      <c r="D19" t="s">
        <v>137</v>
      </c>
      <c r="E19" s="1359" t="s">
        <v>153</v>
      </c>
      <c r="F19" s="1359"/>
      <c r="G19" s="1359"/>
      <c r="H19" s="1359"/>
      <c r="I19" s="1359"/>
      <c r="J19" s="43" t="str">
        <f>BIN2HEX(C26 &amp; D18&amp;E18&amp;F18&amp;G18&amp;H18&amp;I18&amp;J18,2)</f>
        <v>7F</v>
      </c>
      <c r="L19" s="289"/>
    </row>
    <row r="20" spans="1:15">
      <c r="A20" s="1358"/>
      <c r="B20" t="s">
        <v>318</v>
      </c>
      <c r="C20" s="306">
        <v>0</v>
      </c>
      <c r="D20" t="s">
        <v>156</v>
      </c>
      <c r="E20" s="1360"/>
      <c r="F20" s="1360"/>
      <c r="G20" s="1360"/>
      <c r="H20" s="1360"/>
      <c r="I20" s="1360"/>
      <c r="J20" s="43" t="str">
        <f>DEC2HEX((C27*128) + (C19*4) + (C20/15),2)</f>
        <v>20</v>
      </c>
      <c r="L20" s="289"/>
    </row>
    <row r="21" spans="1:15">
      <c r="A21" s="288"/>
      <c r="D21" s="1"/>
      <c r="E21" s="1"/>
      <c r="F21" s="1"/>
      <c r="G21" s="1"/>
      <c r="H21" s="1"/>
      <c r="I21" s="1"/>
      <c r="J21" s="1"/>
      <c r="K21" s="1"/>
      <c r="L21" s="312"/>
      <c r="M21" s="1"/>
      <c r="N21" s="1"/>
      <c r="O21" s="1"/>
    </row>
    <row r="22" spans="1:15" ht="12.75" customHeight="1">
      <c r="A22" s="1372" t="s">
        <v>199</v>
      </c>
      <c r="B22" s="1" t="s">
        <v>431</v>
      </c>
      <c r="C22" s="306"/>
      <c r="D22" s="43" t="str">
        <f>IF(C22&gt;0, IF(C22&gt;0,  IF(C22=3,"Then, Every 4 hours ",IF(C22=2,"Then every Hour ","Then, Every 2 hours"))) &amp; " until " &amp; C24 &amp;":"&amp;IF(C48&lt;10,"0","")&amp;C48&amp;" Hours","Daily")</f>
        <v>Daily</v>
      </c>
      <c r="E22" s="1"/>
      <c r="F22" s="415">
        <f>(INT(C20/15)*15)+C48</f>
        <v>0</v>
      </c>
      <c r="G22" s="1"/>
      <c r="H22" s="1"/>
      <c r="I22" s="1"/>
      <c r="J22" s="1"/>
      <c r="K22" s="1"/>
      <c r="L22" s="312"/>
      <c r="M22" s="1"/>
      <c r="N22" s="1"/>
      <c r="O22" s="1"/>
    </row>
    <row r="23" spans="1:15">
      <c r="A23" s="1358"/>
      <c r="B23" s="1"/>
      <c r="C23" s="427"/>
      <c r="D23" s="43"/>
      <c r="E23" s="1"/>
      <c r="F23" s="1"/>
      <c r="H23" s="1"/>
      <c r="I23" s="1"/>
      <c r="J23" s="1"/>
      <c r="K23" s="1"/>
      <c r="L23" s="312"/>
      <c r="M23" s="294"/>
      <c r="N23" s="294"/>
      <c r="O23" s="1"/>
    </row>
    <row r="24" spans="1:15">
      <c r="A24" s="1358"/>
      <c r="B24" s="305" t="s">
        <v>350</v>
      </c>
      <c r="C24" s="306"/>
      <c r="D24" s="43" t="str">
        <f>DEC2HEX((C22*32 + C24),2)</f>
        <v>00</v>
      </c>
      <c r="E24" s="1"/>
      <c r="F24" s="1"/>
      <c r="G24" s="1"/>
      <c r="H24" s="1"/>
      <c r="I24" s="1"/>
      <c r="J24" s="1"/>
      <c r="K24" s="1"/>
      <c r="L24" s="312"/>
      <c r="M24" s="1"/>
      <c r="N24" s="1"/>
      <c r="O24" s="1"/>
    </row>
    <row r="25" spans="1:15" ht="12.75" customHeight="1">
      <c r="A25" s="288"/>
      <c r="D25" s="43"/>
      <c r="E25" s="1"/>
      <c r="F25" s="1"/>
      <c r="G25" s="1"/>
      <c r="H25" s="1"/>
      <c r="I25" s="1"/>
      <c r="J25" s="1"/>
      <c r="K25" s="1"/>
      <c r="L25" s="312"/>
      <c r="M25" s="1"/>
      <c r="N25" s="1"/>
      <c r="O25" s="1"/>
    </row>
    <row r="26" spans="1:15" ht="14.25" customHeight="1">
      <c r="A26" s="1373" t="s">
        <v>200</v>
      </c>
      <c r="B26" s="313" t="s">
        <v>201</v>
      </c>
      <c r="C26" s="283">
        <v>0</v>
      </c>
      <c r="D26" s="43"/>
      <c r="E26" s="1"/>
      <c r="F26" s="1"/>
      <c r="G26" s="1"/>
      <c r="I26" s="1048"/>
      <c r="J26" s="1"/>
      <c r="K26" s="1"/>
      <c r="L26" s="312"/>
      <c r="M26" s="1"/>
      <c r="N26" s="1"/>
      <c r="O26" s="1"/>
    </row>
    <row r="27" spans="1:15" ht="14.25" customHeight="1">
      <c r="A27" s="1373"/>
      <c r="B27" s="313" t="s">
        <v>224</v>
      </c>
      <c r="C27" s="283">
        <v>0</v>
      </c>
      <c r="D27" s="43" t="str">
        <f>IF(C26=1,IF(C27=1,"Monthly","Fortnightly"),"")</f>
        <v/>
      </c>
      <c r="F27" s="1"/>
      <c r="G27" s="1"/>
      <c r="I27" s="1048"/>
      <c r="J27" s="1"/>
      <c r="K27" s="1"/>
      <c r="L27" s="312"/>
      <c r="M27" s="1"/>
      <c r="N27" s="1"/>
      <c r="O27" s="1"/>
    </row>
    <row r="28" spans="1:15" ht="15.75" customHeight="1">
      <c r="A28" s="288"/>
      <c r="B28" t="s">
        <v>157</v>
      </c>
      <c r="C28" s="1374" t="str">
        <f>"S2="&amp; J19 &amp; J20  &amp; D24</f>
        <v>S2=7F2000</v>
      </c>
      <c r="D28" s="1374"/>
      <c r="E28" s="1374"/>
      <c r="F28" s="314"/>
      <c r="G28" s="314"/>
      <c r="H28" s="314"/>
      <c r="I28" s="314"/>
      <c r="L28" s="289"/>
    </row>
    <row r="29" spans="1:15" ht="13.8" thickBot="1">
      <c r="A29" s="290"/>
      <c r="B29" s="315" t="s">
        <v>154</v>
      </c>
      <c r="C29" s="1049" t="str">
        <f>IF(AND(C26=0),  "Start " &amp; C19&amp;":"&amp;  IF(((INT(C20/15)*15)+C48)&lt;10,"0"&amp; ((INT(C20/15)*15)+C48),    ((INT(C20/15)*15)+C48)),   C19&amp;":"&amp;((INT(C20/15)*15)+C48))</f>
        <v>Start 8:00</v>
      </c>
      <c r="D29" s="316" t="str">
        <f>IF(C26=1,D27,D22)</f>
        <v>Daily</v>
      </c>
      <c r="E29" s="317"/>
      <c r="F29" s="292"/>
      <c r="G29" s="292"/>
      <c r="H29" s="292"/>
      <c r="I29" s="292"/>
      <c r="J29" s="292"/>
      <c r="K29" s="292"/>
      <c r="L29" s="293"/>
    </row>
    <row r="30" spans="1:15" ht="13.8" thickBot="1"/>
    <row r="31" spans="1:15">
      <c r="A31" s="318"/>
      <c r="B31" s="286"/>
      <c r="C31" s="319" t="s">
        <v>202</v>
      </c>
      <c r="D31" s="320"/>
      <c r="E31" s="321"/>
      <c r="F31" s="321"/>
      <c r="G31" s="321"/>
      <c r="H31" s="321"/>
      <c r="I31" s="321"/>
      <c r="J31" s="321"/>
      <c r="K31" s="286"/>
      <c r="L31" s="322"/>
      <c r="M31" s="2"/>
    </row>
    <row r="32" spans="1:15">
      <c r="B32" s="1" t="s">
        <v>351</v>
      </c>
      <c r="C32" s="323" t="s">
        <v>352</v>
      </c>
      <c r="D32" s="324">
        <f>C38</f>
        <v>1</v>
      </c>
      <c r="E32" s="324">
        <f>C37</f>
        <v>0</v>
      </c>
      <c r="F32" s="324">
        <f>C36</f>
        <v>0</v>
      </c>
      <c r="G32" s="324">
        <f>C35</f>
        <v>0</v>
      </c>
      <c r="H32" s="324">
        <f>C34</f>
        <v>0</v>
      </c>
      <c r="I32" s="324">
        <f>C33</f>
        <v>1</v>
      </c>
      <c r="J32" s="325" t="str">
        <f>LEFT(C32)</f>
        <v>0</v>
      </c>
      <c r="K32" s="325" t="str">
        <f>RIGHT(C32)</f>
        <v>0</v>
      </c>
      <c r="L32" s="326"/>
      <c r="M32" s="294"/>
      <c r="N32" s="294"/>
      <c r="O32" s="294"/>
    </row>
    <row r="33" spans="1:15" ht="12.75" customHeight="1">
      <c r="A33" s="1375" t="s">
        <v>203</v>
      </c>
      <c r="B33" t="s">
        <v>353</v>
      </c>
      <c r="C33" s="306">
        <v>1</v>
      </c>
      <c r="D33" s="43" t="str">
        <f>D32&amp;E32&amp;F32&amp;G32&amp;H32&amp;I32&amp;J32&amp;K32</f>
        <v>10000100</v>
      </c>
      <c r="E33" s="43"/>
      <c r="F33" s="43"/>
      <c r="G33" s="43"/>
      <c r="H33" s="43"/>
      <c r="I33" s="43"/>
      <c r="J33" s="43"/>
      <c r="K33" s="43"/>
      <c r="L33" s="289"/>
      <c r="M33" s="294"/>
      <c r="N33" s="294"/>
      <c r="O33" s="294"/>
    </row>
    <row r="34" spans="1:15" ht="12.75" customHeight="1">
      <c r="A34" s="1375"/>
      <c r="B34" t="s">
        <v>225</v>
      </c>
      <c r="C34" s="306">
        <v>0</v>
      </c>
      <c r="D34" s="43"/>
      <c r="E34" s="43"/>
      <c r="F34" s="43"/>
      <c r="G34" s="43"/>
      <c r="H34" s="43"/>
      <c r="I34" s="43"/>
      <c r="J34" s="43"/>
      <c r="K34" s="43"/>
      <c r="L34" s="289"/>
      <c r="M34" s="294"/>
      <c r="N34" s="294"/>
      <c r="O34" s="294"/>
    </row>
    <row r="35" spans="1:15" ht="13.5" customHeight="1">
      <c r="A35" s="1375"/>
      <c r="B35" t="s">
        <v>161</v>
      </c>
      <c r="C35" s="306">
        <v>0</v>
      </c>
      <c r="L35" s="289"/>
      <c r="M35" s="294"/>
      <c r="N35" s="294"/>
      <c r="O35" s="294"/>
    </row>
    <row r="36" spans="1:15" ht="12.75" customHeight="1">
      <c r="A36" s="1375"/>
      <c r="B36" t="s">
        <v>354</v>
      </c>
      <c r="C36" s="306">
        <v>0</v>
      </c>
      <c r="L36" s="289"/>
      <c r="M36" s="294"/>
      <c r="N36" s="294"/>
      <c r="O36" s="294"/>
    </row>
    <row r="37" spans="1:15" ht="11.25" customHeight="1">
      <c r="A37" s="1375"/>
      <c r="B37" s="3" t="s">
        <v>355</v>
      </c>
      <c r="C37" s="327">
        <v>0</v>
      </c>
      <c r="L37" s="289"/>
      <c r="M37" s="294"/>
      <c r="N37" s="294"/>
      <c r="O37" s="294"/>
    </row>
    <row r="38" spans="1:15" ht="13.5" customHeight="1">
      <c r="A38" s="1375"/>
      <c r="B38" t="s">
        <v>204</v>
      </c>
      <c r="C38" s="306">
        <v>1</v>
      </c>
      <c r="L38" s="289"/>
      <c r="M38" s="294"/>
      <c r="N38" s="294"/>
      <c r="O38" s="294"/>
    </row>
    <row r="39" spans="1:15">
      <c r="A39" s="1375"/>
      <c r="B39" s="1"/>
      <c r="C39" s="305" t="str">
        <f>"S3="&amp;(BIN2HEX(D33,2))</f>
        <v>S3=84</v>
      </c>
      <c r="L39" s="289"/>
      <c r="M39" s="294"/>
      <c r="N39" s="294"/>
      <c r="O39" s="294"/>
    </row>
    <row r="40" spans="1:15" ht="13.8" thickBot="1">
      <c r="A40" s="290"/>
      <c r="B40" s="292"/>
      <c r="C40" s="328"/>
      <c r="D40" s="292"/>
      <c r="E40" s="292"/>
      <c r="F40" s="292"/>
      <c r="G40" s="292"/>
      <c r="H40" s="292"/>
      <c r="I40" s="292"/>
      <c r="J40" s="292"/>
      <c r="K40" s="292"/>
      <c r="L40" s="293"/>
      <c r="M40" s="294"/>
      <c r="N40" s="294"/>
      <c r="O40" s="294"/>
    </row>
    <row r="41" spans="1:15" ht="13.8" thickBot="1">
      <c r="C41" s="305"/>
    </row>
    <row r="42" spans="1:15" ht="12.75" customHeight="1">
      <c r="A42" s="1340" t="s">
        <v>205</v>
      </c>
      <c r="B42" s="286"/>
      <c r="C42" s="286"/>
      <c r="D42" s="321"/>
      <c r="E42" s="321"/>
      <c r="F42" s="321"/>
      <c r="G42" s="321"/>
      <c r="H42" s="321"/>
      <c r="I42" s="321"/>
      <c r="J42" s="321"/>
      <c r="K42" s="321"/>
      <c r="L42" s="287"/>
    </row>
    <row r="43" spans="1:15" ht="12.75" customHeight="1">
      <c r="A43" s="1333"/>
      <c r="B43" t="s">
        <v>206</v>
      </c>
      <c r="C43" s="306">
        <v>2</v>
      </c>
      <c r="D43" s="43">
        <f>C43-1</f>
        <v>1</v>
      </c>
      <c r="E43" s="43" t="s">
        <v>164</v>
      </c>
      <c r="F43" s="43"/>
      <c r="G43" s="43"/>
      <c r="H43" s="43" t="str">
        <f>DEC2BIN(D43,3)</f>
        <v>001</v>
      </c>
      <c r="I43" s="43"/>
      <c r="J43" s="2"/>
      <c r="K43" s="2"/>
      <c r="L43" s="289"/>
    </row>
    <row r="44" spans="1:15" ht="12.75" customHeight="1">
      <c r="A44" s="1333"/>
      <c r="B44" t="s">
        <v>207</v>
      </c>
      <c r="C44" s="306">
        <v>30</v>
      </c>
      <c r="D44" s="43">
        <f>INT(C44/10) -1</f>
        <v>2</v>
      </c>
      <c r="E44" s="43" t="s">
        <v>163</v>
      </c>
      <c r="F44" s="43"/>
      <c r="G44" s="43"/>
      <c r="H44" s="43" t="str">
        <f>DEC2BIN(D44,5)</f>
        <v>00010</v>
      </c>
      <c r="I44" s="43"/>
      <c r="J44" s="2"/>
      <c r="K44" s="2"/>
      <c r="L44" s="326"/>
    </row>
    <row r="45" spans="1:15" ht="13.8" thickBot="1">
      <c r="A45" s="1334"/>
      <c r="B45" s="292"/>
      <c r="C45" s="328" t="str">
        <f>"S23="&amp;DEC2HEX( D43 + D44*8,2)</f>
        <v>S23=11</v>
      </c>
      <c r="D45" s="292"/>
      <c r="E45" s="292"/>
      <c r="F45" s="292"/>
      <c r="G45" s="292"/>
      <c r="H45" s="292"/>
      <c r="I45" s="292"/>
      <c r="J45" s="292"/>
      <c r="K45" s="292"/>
      <c r="L45" s="293"/>
    </row>
    <row r="46" spans="1:15" ht="16.2" thickBot="1">
      <c r="A46" s="329"/>
      <c r="C46" s="305"/>
    </row>
    <row r="47" spans="1:15" ht="17.399999999999999">
      <c r="A47" s="1341"/>
      <c r="B47" s="1342"/>
      <c r="C47" s="1342"/>
      <c r="D47" s="1342"/>
      <c r="E47" s="1342"/>
      <c r="F47" s="1342"/>
      <c r="G47" s="1342"/>
      <c r="H47" s="1342"/>
      <c r="I47" s="1342"/>
      <c r="J47" s="1342"/>
      <c r="K47" s="286"/>
      <c r="L47" s="287"/>
    </row>
    <row r="48" spans="1:15" ht="12.75" customHeight="1">
      <c r="A48" s="1333" t="s">
        <v>208</v>
      </c>
      <c r="B48" s="1" t="s">
        <v>209</v>
      </c>
      <c r="C48" s="306">
        <v>0</v>
      </c>
      <c r="D48" s="330" t="s">
        <v>156</v>
      </c>
      <c r="E48" s="330"/>
      <c r="L48" s="289"/>
    </row>
    <row r="49" spans="1:15" ht="17.25" customHeight="1" thickBot="1">
      <c r="A49" s="1334"/>
      <c r="B49" s="292"/>
      <c r="C49" s="1335" t="str">
        <f>"S24="&amp;DEC2HEX( C48,2)</f>
        <v>S24=00</v>
      </c>
      <c r="D49" s="1335"/>
      <c r="E49" s="1335"/>
      <c r="F49" s="292"/>
      <c r="G49" s="292"/>
      <c r="H49" s="292"/>
      <c r="I49" s="292"/>
      <c r="J49" s="292"/>
      <c r="K49" s="292"/>
      <c r="L49" s="293"/>
    </row>
    <row r="50" spans="1:15" ht="18" thickBot="1">
      <c r="A50" s="331"/>
      <c r="B50" s="332"/>
      <c r="C50" s="332"/>
      <c r="D50" s="332"/>
      <c r="E50" s="332"/>
      <c r="F50" s="332"/>
      <c r="G50" s="332"/>
      <c r="H50" s="332"/>
      <c r="I50" s="332"/>
      <c r="J50" s="332"/>
      <c r="K50" s="3"/>
      <c r="L50" s="3"/>
      <c r="M50" s="3"/>
      <c r="N50" s="3"/>
      <c r="O50" s="3"/>
    </row>
    <row r="51" spans="1:15" ht="12.75" customHeight="1">
      <c r="A51" s="1325" t="s">
        <v>210</v>
      </c>
      <c r="B51" s="333"/>
      <c r="C51" s="334"/>
      <c r="D51" s="334"/>
      <c r="E51" s="334"/>
      <c r="F51" s="334"/>
      <c r="G51" s="334"/>
      <c r="H51" s="334"/>
      <c r="I51" s="334"/>
      <c r="J51" s="334"/>
      <c r="K51" s="334"/>
      <c r="L51" s="335"/>
      <c r="N51" s="3"/>
      <c r="O51" s="3"/>
    </row>
    <row r="52" spans="1:15" ht="40.5" customHeight="1">
      <c r="A52" s="1326"/>
      <c r="B52" s="336" t="s">
        <v>211</v>
      </c>
      <c r="C52" s="337">
        <v>0</v>
      </c>
      <c r="D52" s="338">
        <f>C55+C54*(2^10) + C53*(2^14) + C52*(2^15)</f>
        <v>0</v>
      </c>
      <c r="E52" s="339"/>
      <c r="F52" s="337">
        <v>0</v>
      </c>
      <c r="G52" s="338">
        <f>F55+F54*(2^10) + F53*(2^14) + F52*(2^15)</f>
        <v>0</v>
      </c>
      <c r="H52" s="339"/>
      <c r="I52" s="337">
        <v>0</v>
      </c>
      <c r="J52" s="43">
        <f>I55+I54*(2^10) + I53*(2^14) + I52*(2^15)</f>
        <v>0</v>
      </c>
      <c r="K52" s="3"/>
      <c r="L52" s="340"/>
      <c r="M52" s="3"/>
      <c r="N52" s="3"/>
      <c r="O52" s="3"/>
    </row>
    <row r="53" spans="1:15" ht="12.75" customHeight="1">
      <c r="A53" s="1326"/>
      <c r="B53" s="341" t="s">
        <v>212</v>
      </c>
      <c r="C53" s="342">
        <v>0</v>
      </c>
      <c r="D53" s="3"/>
      <c r="E53" s="3"/>
      <c r="F53" s="342">
        <v>0</v>
      </c>
      <c r="G53" s="3"/>
      <c r="H53" s="3"/>
      <c r="I53" s="342">
        <v>0</v>
      </c>
      <c r="J53" s="3"/>
      <c r="K53" s="3"/>
      <c r="L53" s="340"/>
      <c r="M53" s="3"/>
      <c r="N53" s="3"/>
      <c r="O53" s="3"/>
    </row>
    <row r="54" spans="1:15" ht="13.5" customHeight="1">
      <c r="A54" s="1326"/>
      <c r="B54" s="341" t="s">
        <v>257</v>
      </c>
      <c r="C54" s="342">
        <v>0</v>
      </c>
      <c r="D54" s="3"/>
      <c r="E54" s="3"/>
      <c r="F54" s="342">
        <v>0</v>
      </c>
      <c r="G54" s="3"/>
      <c r="H54" s="3"/>
      <c r="I54" s="342">
        <v>0</v>
      </c>
      <c r="J54" s="3"/>
      <c r="K54" s="3"/>
      <c r="L54" s="289"/>
      <c r="N54" s="3"/>
      <c r="O54" s="3"/>
    </row>
    <row r="55" spans="1:15" ht="12.75" customHeight="1">
      <c r="A55" s="1326"/>
      <c r="B55" s="341" t="s">
        <v>356</v>
      </c>
      <c r="C55" s="342">
        <v>0</v>
      </c>
      <c r="D55" s="3"/>
      <c r="E55" s="3"/>
      <c r="F55" s="342">
        <v>0</v>
      </c>
      <c r="G55" s="3"/>
      <c r="H55" s="3"/>
      <c r="I55" s="342">
        <v>0</v>
      </c>
      <c r="J55" s="3"/>
      <c r="K55" s="3"/>
      <c r="L55" s="340"/>
      <c r="M55" s="3"/>
      <c r="N55" s="3"/>
      <c r="O55" s="3"/>
    </row>
    <row r="56" spans="1:15" ht="13.5" customHeight="1" thickBot="1">
      <c r="A56" s="1327"/>
      <c r="B56" s="343" t="str">
        <f>"S4 Example: "&amp;IF(C53=0,"No Alarm set","Alarm set if measured units are "&amp;IF(C52=1," &gt;"&amp;C55," &lt;"&amp;C55)&amp;", reset level = "&amp;IF(C52=1,C55-C54-3,C55+C54+3))</f>
        <v>S4 Example: No Alarm set</v>
      </c>
      <c r="C56" s="328" t="str">
        <f>"S4="&amp;DEC2HEX(D52,4)</f>
        <v>S4=0000</v>
      </c>
      <c r="D56" s="291"/>
      <c r="E56" s="291"/>
      <c r="F56" s="328" t="str">
        <f>"S5="&amp;DEC2HEX(G52,4)</f>
        <v>S5=0000</v>
      </c>
      <c r="G56" s="291"/>
      <c r="H56" s="291"/>
      <c r="I56" s="328" t="str">
        <f>"S6="&amp;DEC2HEX(J52,4)</f>
        <v>S6=0000</v>
      </c>
      <c r="J56" s="332"/>
      <c r="K56" s="332"/>
      <c r="L56" s="344"/>
      <c r="M56" s="3"/>
      <c r="N56" s="3"/>
      <c r="O56" s="3"/>
    </row>
    <row r="57" spans="1:15" ht="16.5" customHeight="1" thickBot="1">
      <c r="A57" s="3"/>
      <c r="B57" s="3"/>
      <c r="C57" s="3"/>
      <c r="D57" s="3"/>
      <c r="E57" s="3"/>
      <c r="F57" s="3"/>
      <c r="G57" s="3"/>
      <c r="H57" s="3"/>
      <c r="I57" s="3"/>
      <c r="J57" s="3"/>
      <c r="K57" s="3"/>
      <c r="L57" s="3"/>
      <c r="M57" s="3"/>
      <c r="N57" s="3"/>
      <c r="O57" s="3"/>
    </row>
    <row r="58" spans="1:15" ht="14.25" customHeight="1">
      <c r="A58" s="345"/>
      <c r="B58" s="346"/>
      <c r="C58" s="286"/>
      <c r="D58" s="346"/>
      <c r="E58" s="346"/>
      <c r="F58" s="334"/>
      <c r="G58" s="334"/>
      <c r="H58" s="334"/>
      <c r="I58" s="334"/>
      <c r="J58" s="334"/>
      <c r="K58" s="334"/>
      <c r="L58" s="335"/>
      <c r="M58" s="3"/>
      <c r="N58" s="3"/>
      <c r="O58" s="3"/>
    </row>
    <row r="59" spans="1:15" ht="13.2" customHeight="1">
      <c r="A59" s="1268" t="s">
        <v>213</v>
      </c>
      <c r="B59" s="3"/>
      <c r="C59" s="3"/>
      <c r="D59" s="3"/>
      <c r="E59" s="3"/>
      <c r="F59" s="43"/>
      <c r="G59" s="3"/>
      <c r="H59" s="3"/>
      <c r="I59" s="347" t="s">
        <v>244</v>
      </c>
      <c r="J59" s="3"/>
      <c r="K59" s="3"/>
      <c r="L59" s="340"/>
      <c r="M59" s="3"/>
      <c r="N59" s="3"/>
      <c r="O59" s="3"/>
    </row>
    <row r="60" spans="1:15">
      <c r="A60" s="1270"/>
      <c r="B60" s="1" t="s">
        <v>214</v>
      </c>
      <c r="C60" s="283">
        <v>0</v>
      </c>
      <c r="D60" s="43">
        <f>C60*2^7 + C61*2^6 + C62*10</f>
        <v>0</v>
      </c>
      <c r="E60" s="1"/>
      <c r="F60" s="283">
        <v>0</v>
      </c>
      <c r="G60" s="43">
        <f>F60*2^7 + F61*2^6 + F62*10</f>
        <v>0</v>
      </c>
      <c r="H60" s="43"/>
      <c r="I60" s="283">
        <v>0</v>
      </c>
      <c r="J60" s="43">
        <f>I60*2^7 + I61*2^6 + I62</f>
        <v>124</v>
      </c>
      <c r="K60" s="1"/>
      <c r="L60" s="312"/>
      <c r="M60" s="3"/>
      <c r="N60" s="3"/>
      <c r="O60" s="3"/>
    </row>
    <row r="61" spans="1:15">
      <c r="A61" s="1270"/>
      <c r="B61" s="1" t="s">
        <v>165</v>
      </c>
      <c r="C61" s="283">
        <v>0</v>
      </c>
      <c r="D61" s="1"/>
      <c r="E61" s="1"/>
      <c r="F61" s="283">
        <v>0</v>
      </c>
      <c r="G61" s="43"/>
      <c r="H61" s="43"/>
      <c r="I61" s="283">
        <v>1</v>
      </c>
      <c r="J61" s="43"/>
      <c r="K61" s="1"/>
      <c r="L61" s="312"/>
      <c r="M61" s="3"/>
      <c r="N61" s="3"/>
      <c r="O61" s="3"/>
    </row>
    <row r="62" spans="1:15" ht="12.75" customHeight="1">
      <c r="A62" s="1270"/>
      <c r="B62" s="336" t="s">
        <v>250</v>
      </c>
      <c r="C62" s="348">
        <v>0</v>
      </c>
      <c r="D62" s="349">
        <f>C117</f>
        <v>0</v>
      </c>
      <c r="E62" s="350"/>
      <c r="F62" s="348">
        <v>0</v>
      </c>
      <c r="G62" s="351"/>
      <c r="H62" s="43"/>
      <c r="I62" s="283">
        <v>60</v>
      </c>
      <c r="J62" s="43"/>
      <c r="K62" s="1"/>
      <c r="L62" s="312"/>
      <c r="M62" s="43" t="str">
        <f>"S7 Example: "&amp;IF(OR(C61=0,C62=0),"Alarm Disabled","Alarm if change"&amp; IF(C60=1,"&gt;","&lt; -")&amp;C62 &amp; " cms/min")</f>
        <v>S7 Example: Alarm Disabled</v>
      </c>
      <c r="N62" s="3"/>
      <c r="O62" s="3"/>
    </row>
    <row r="63" spans="1:15" ht="13.8" thickBot="1">
      <c r="A63" s="1271"/>
      <c r="B63" s="343" t="str">
        <f>IF(C9=0,M62,M63)</f>
        <v>S7 Example: Alarm Disabled</v>
      </c>
      <c r="C63" s="328" t="str">
        <f>"S7=" &amp;DEC2HEX( D60,2)</f>
        <v>S7=00</v>
      </c>
      <c r="D63" s="291"/>
      <c r="E63" s="291"/>
      <c r="F63" s="328" t="str">
        <f>"S8=" &amp;DEC2HEX( G60,2)</f>
        <v>S8=00</v>
      </c>
      <c r="G63" s="352"/>
      <c r="H63" s="352"/>
      <c r="I63" s="328" t="str">
        <f>"S8=" &amp;DEC2HEX( J60,2)</f>
        <v>S8=7C</v>
      </c>
      <c r="J63" s="353" t="str">
        <f>IF(C60=1,I63,"-"&amp;I63)</f>
        <v>-S8=7C</v>
      </c>
      <c r="K63" s="291"/>
      <c r="L63" s="354"/>
      <c r="M63" s="43" t="str">
        <f>"S7 Example: "&amp;IF(OR(C61=0,C62=0),"Alarm Disabled","Alarm if change"&amp; IF(C60=1,"&gt;","&lt; -")&amp;ROUND(C62/15,2) &amp; " cms/min")</f>
        <v>S7 Example: Alarm Disabled</v>
      </c>
      <c r="N63" s="3"/>
      <c r="O63" s="3"/>
    </row>
    <row r="64" spans="1:15" ht="13.8" thickBot="1">
      <c r="A64" s="3"/>
      <c r="B64" s="355"/>
      <c r="C64" s="356"/>
      <c r="D64" s="3"/>
      <c r="E64" s="3"/>
      <c r="F64" s="3"/>
      <c r="G64" s="3"/>
      <c r="H64" s="3"/>
      <c r="I64" s="3"/>
      <c r="J64" s="3"/>
      <c r="K64" s="3"/>
      <c r="L64" s="3"/>
      <c r="M64" s="3"/>
      <c r="N64" s="3"/>
      <c r="O64" s="3"/>
    </row>
    <row r="65" spans="1:15">
      <c r="A65" s="358" t="s">
        <v>215</v>
      </c>
      <c r="B65" s="359"/>
      <c r="C65" s="360"/>
      <c r="D65" s="361"/>
      <c r="E65" s="361"/>
      <c r="F65" s="361"/>
      <c r="G65" s="361"/>
      <c r="H65" s="361"/>
      <c r="I65" s="362"/>
      <c r="J65" s="361"/>
      <c r="K65" s="360"/>
      <c r="L65" s="363"/>
      <c r="N65" s="3"/>
      <c r="O65" s="3"/>
    </row>
    <row r="66" spans="1:15">
      <c r="A66" s="364"/>
      <c r="B66" s="336"/>
      <c r="C66" s="305"/>
      <c r="D66" s="1"/>
      <c r="E66" s="1"/>
      <c r="F66" s="1"/>
      <c r="G66" s="1"/>
      <c r="H66" s="1"/>
      <c r="I66" s="350"/>
      <c r="J66" s="1"/>
      <c r="K66" s="305"/>
      <c r="L66" s="312"/>
      <c r="N66" s="3"/>
      <c r="O66" s="3"/>
    </row>
    <row r="67" spans="1:15">
      <c r="A67" s="365" t="s">
        <v>357</v>
      </c>
      <c r="C67" s="1273"/>
      <c r="D67" s="1274"/>
      <c r="E67" s="1274"/>
      <c r="F67" s="1274"/>
      <c r="G67" s="1275"/>
      <c r="H67" s="1"/>
      <c r="I67" s="350"/>
      <c r="J67" s="1"/>
      <c r="K67" s="305"/>
      <c r="L67" s="312"/>
      <c r="M67" s="3"/>
      <c r="N67" s="3"/>
      <c r="O67" s="3"/>
    </row>
    <row r="68" spans="1:15">
      <c r="A68" s="366"/>
      <c r="C68" s="367" t="str">
        <f>"S9="&amp;C67</f>
        <v>S9=</v>
      </c>
      <c r="D68" s="350"/>
      <c r="E68" s="350"/>
      <c r="F68" s="350"/>
      <c r="G68" s="350"/>
      <c r="H68" s="350"/>
      <c r="I68" s="350"/>
      <c r="J68" s="1"/>
      <c r="K68" s="305"/>
      <c r="L68" s="312"/>
      <c r="M68" s="3"/>
      <c r="N68" s="3"/>
      <c r="O68" s="3"/>
    </row>
    <row r="69" spans="1:15">
      <c r="A69" s="365" t="s">
        <v>358</v>
      </c>
      <c r="C69" s="1273"/>
      <c r="D69" s="1274"/>
      <c r="E69" s="1274"/>
      <c r="F69" s="1274"/>
      <c r="G69" s="1275"/>
      <c r="H69" s="1"/>
      <c r="I69" s="350"/>
      <c r="J69" s="1"/>
      <c r="K69" s="305"/>
      <c r="L69" s="312"/>
      <c r="M69" s="3"/>
      <c r="N69" s="3"/>
      <c r="O69" s="3"/>
    </row>
    <row r="70" spans="1:15">
      <c r="A70" s="365"/>
      <c r="C70" s="367" t="str">
        <f>"S10="&amp;C69</f>
        <v>S10=</v>
      </c>
      <c r="D70" s="1"/>
      <c r="E70" s="1"/>
      <c r="F70" s="1"/>
      <c r="G70" s="1"/>
      <c r="H70" s="1"/>
      <c r="I70" s="350"/>
      <c r="J70" s="1"/>
      <c r="K70" s="305"/>
      <c r="L70" s="312"/>
      <c r="M70" s="3"/>
      <c r="N70" s="3"/>
      <c r="O70" s="3"/>
    </row>
    <row r="71" spans="1:15">
      <c r="A71" s="365" t="s">
        <v>216</v>
      </c>
      <c r="C71" s="1249" t="s">
        <v>384</v>
      </c>
      <c r="D71" s="1250"/>
      <c r="E71" s="1250"/>
      <c r="F71" s="1250"/>
      <c r="G71" s="1251"/>
      <c r="H71" s="1"/>
      <c r="I71" s="350"/>
      <c r="J71" s="1"/>
      <c r="K71" s="305"/>
      <c r="L71" s="312"/>
      <c r="M71" s="294"/>
      <c r="N71" s="294"/>
      <c r="O71" s="3"/>
    </row>
    <row r="72" spans="1:15">
      <c r="A72" s="365"/>
      <c r="C72" s="367" t="str">
        <f>"S11="&amp;C71</f>
        <v>S11=TEK733</v>
      </c>
      <c r="D72" s="1"/>
      <c r="E72" s="1"/>
      <c r="F72" s="1"/>
      <c r="G72" s="1"/>
      <c r="H72" s="1"/>
      <c r="I72" s="350"/>
      <c r="J72" s="1"/>
      <c r="K72" s="305"/>
      <c r="L72" s="312"/>
      <c r="M72" s="3"/>
      <c r="N72" s="3"/>
      <c r="O72" s="3"/>
    </row>
    <row r="73" spans="1:15">
      <c r="A73" s="365" t="s">
        <v>217</v>
      </c>
      <c r="C73" s="1249"/>
      <c r="D73" s="1250"/>
      <c r="E73" s="1250"/>
      <c r="F73" s="1250"/>
      <c r="G73" s="1251"/>
      <c r="H73" s="1"/>
      <c r="I73" s="350"/>
      <c r="J73" s="1"/>
      <c r="K73" s="305"/>
      <c r="L73" s="312"/>
      <c r="M73" s="3"/>
      <c r="N73" s="3"/>
      <c r="O73" s="3"/>
    </row>
    <row r="74" spans="1:15">
      <c r="A74" s="365"/>
      <c r="C74" s="367" t="str">
        <f>"S12="&amp;C73</f>
        <v>S12=</v>
      </c>
      <c r="D74" s="1"/>
      <c r="E74" s="1"/>
      <c r="F74" s="1"/>
      <c r="G74" s="1"/>
      <c r="H74" s="1"/>
      <c r="I74" s="350"/>
      <c r="J74" s="1"/>
      <c r="K74" s="305"/>
      <c r="L74" s="312"/>
      <c r="M74" s="3"/>
      <c r="N74" s="3"/>
      <c r="O74" s="3"/>
    </row>
    <row r="75" spans="1:15">
      <c r="A75" s="365" t="s">
        <v>218</v>
      </c>
      <c r="C75" s="1249"/>
      <c r="D75" s="1250"/>
      <c r="E75" s="1250"/>
      <c r="F75" s="1250"/>
      <c r="G75" s="1251"/>
      <c r="H75" s="1"/>
      <c r="I75" s="350"/>
      <c r="J75" s="1"/>
      <c r="K75" s="305"/>
      <c r="L75" s="312"/>
      <c r="M75" s="3"/>
      <c r="N75" s="3"/>
      <c r="O75" s="3"/>
    </row>
    <row r="76" spans="1:15">
      <c r="A76" s="365"/>
      <c r="C76" s="367" t="str">
        <f>"S13="&amp;C75</f>
        <v>S13=</v>
      </c>
      <c r="D76" s="1"/>
      <c r="E76" s="1"/>
      <c r="F76" s="1"/>
      <c r="G76" s="1"/>
      <c r="H76" s="1"/>
      <c r="I76" s="350"/>
      <c r="J76" s="1"/>
      <c r="K76" s="305"/>
      <c r="L76" s="312"/>
      <c r="M76" s="3"/>
      <c r="N76" s="3"/>
      <c r="O76" s="3"/>
    </row>
    <row r="77" spans="1:15">
      <c r="A77" s="365" t="s">
        <v>219</v>
      </c>
      <c r="C77" s="1249"/>
      <c r="D77" s="1250"/>
      <c r="E77" s="1250"/>
      <c r="F77" s="1250"/>
      <c r="G77" s="1251"/>
      <c r="H77" s="1"/>
      <c r="I77" s="350"/>
      <c r="J77" s="1"/>
      <c r="K77" s="305"/>
      <c r="L77" s="312"/>
      <c r="M77" s="3"/>
      <c r="N77" s="3"/>
      <c r="O77" s="3"/>
    </row>
    <row r="78" spans="1:15">
      <c r="A78" s="365"/>
      <c r="C78" s="367" t="str">
        <f>"S14="&amp;C77</f>
        <v>S14=</v>
      </c>
      <c r="D78" s="1"/>
      <c r="E78" s="1"/>
      <c r="F78" s="1"/>
      <c r="G78" s="1"/>
      <c r="H78" s="1"/>
      <c r="I78" s="350"/>
      <c r="J78" s="1"/>
      <c r="K78" s="305"/>
      <c r="L78" s="312"/>
      <c r="M78" s="3"/>
      <c r="N78" s="3"/>
      <c r="O78" s="3"/>
    </row>
    <row r="79" spans="1:15">
      <c r="A79" s="365" t="s">
        <v>432</v>
      </c>
      <c r="C79" s="1249"/>
      <c r="D79" s="1250"/>
      <c r="E79" s="1250"/>
      <c r="F79" s="1250"/>
      <c r="G79" s="1251"/>
      <c r="H79" s="1"/>
      <c r="I79" s="350"/>
      <c r="J79" s="1"/>
      <c r="K79" s="305"/>
      <c r="L79" s="312"/>
      <c r="M79" s="3"/>
      <c r="N79" s="3"/>
      <c r="O79" s="3"/>
    </row>
    <row r="80" spans="1:15">
      <c r="A80" s="365"/>
      <c r="C80" s="367" t="str">
        <f>"S15="&amp;C79</f>
        <v>S15=</v>
      </c>
      <c r="D80" s="1"/>
      <c r="E80" s="1"/>
      <c r="F80" s="1"/>
      <c r="G80" s="1"/>
      <c r="H80" s="1"/>
      <c r="I80" s="350"/>
      <c r="J80" s="1"/>
      <c r="K80" s="305"/>
      <c r="L80" s="312"/>
      <c r="M80" s="3"/>
      <c r="N80" s="3"/>
      <c r="O80" s="3"/>
    </row>
    <row r="81" spans="1:15">
      <c r="A81" s="365" t="s">
        <v>222</v>
      </c>
      <c r="C81" s="1249"/>
      <c r="D81" s="1250"/>
      <c r="E81" s="1250"/>
      <c r="F81" s="1250"/>
      <c r="G81" s="1251"/>
      <c r="H81" s="1"/>
      <c r="I81" s="350"/>
      <c r="J81" s="1"/>
      <c r="K81" s="305"/>
      <c r="L81" s="312"/>
      <c r="M81" s="3"/>
      <c r="N81" s="3"/>
      <c r="O81" s="3"/>
    </row>
    <row r="82" spans="1:15">
      <c r="A82" s="365"/>
      <c r="C82" s="367" t="str">
        <f>"S16="&amp;C81</f>
        <v>S16=</v>
      </c>
      <c r="D82" s="428"/>
      <c r="E82" s="428"/>
      <c r="F82" s="428"/>
      <c r="G82" s="428"/>
      <c r="H82" s="1"/>
      <c r="I82" s="350"/>
      <c r="J82" s="1"/>
      <c r="K82" s="305"/>
      <c r="L82" s="312"/>
      <c r="M82" s="3"/>
      <c r="N82" s="3"/>
      <c r="O82" s="3"/>
    </row>
    <row r="83" spans="1:15">
      <c r="A83" s="365" t="s">
        <v>433</v>
      </c>
      <c r="C83" s="1249"/>
      <c r="D83" s="1250"/>
      <c r="E83" s="1250"/>
      <c r="F83" s="1250"/>
      <c r="G83" s="1251"/>
      <c r="H83" s="1"/>
      <c r="I83" s="350"/>
      <c r="J83" s="1"/>
      <c r="K83" s="305"/>
      <c r="L83" s="312"/>
      <c r="M83" s="3"/>
      <c r="N83" s="3"/>
      <c r="O83" s="3"/>
    </row>
    <row r="84" spans="1:15">
      <c r="A84" s="365"/>
      <c r="C84" s="367" t="str">
        <f>"S19="&amp;C83</f>
        <v>S19=</v>
      </c>
      <c r="D84" s="1"/>
      <c r="E84" s="1"/>
      <c r="F84" s="1"/>
      <c r="G84" s="1"/>
      <c r="H84" s="1"/>
      <c r="I84" s="350"/>
      <c r="J84" s="1"/>
      <c r="K84" s="305"/>
      <c r="L84" s="312"/>
      <c r="M84" s="3"/>
      <c r="N84" s="3"/>
      <c r="O84" s="3"/>
    </row>
    <row r="85" spans="1:15">
      <c r="A85" s="365" t="s">
        <v>434</v>
      </c>
      <c r="C85" s="1249"/>
      <c r="D85" s="1250"/>
      <c r="E85" s="1250"/>
      <c r="F85" s="1250"/>
      <c r="G85" s="1251"/>
      <c r="H85" s="1"/>
      <c r="I85" s="350"/>
      <c r="J85" s="1"/>
      <c r="K85" s="305"/>
      <c r="L85" s="312"/>
      <c r="M85" s="3"/>
      <c r="N85" s="3"/>
      <c r="O85" s="3"/>
    </row>
    <row r="86" spans="1:15" ht="13.8" thickBot="1">
      <c r="A86" s="368"/>
      <c r="B86" s="292"/>
      <c r="C86" s="369" t="str">
        <f>"S30="&amp;C85</f>
        <v>S30=</v>
      </c>
      <c r="D86" s="291"/>
      <c r="E86" s="291"/>
      <c r="F86" s="291"/>
      <c r="G86" s="291"/>
      <c r="H86" s="291"/>
      <c r="I86" s="371"/>
      <c r="J86" s="291"/>
      <c r="K86" s="328"/>
      <c r="L86" s="354"/>
      <c r="M86" s="3"/>
      <c r="N86" s="3"/>
      <c r="O86" s="3"/>
    </row>
    <row r="87" spans="1:15" ht="13.8" thickBot="1">
      <c r="A87" s="429"/>
      <c r="C87" s="367"/>
      <c r="D87" s="428"/>
      <c r="E87" s="428"/>
      <c r="F87" s="428"/>
      <c r="G87" s="428"/>
      <c r="H87" s="1"/>
      <c r="I87" s="350"/>
      <c r="J87" s="1"/>
      <c r="K87" s="305"/>
      <c r="L87" s="1"/>
      <c r="M87" s="3"/>
      <c r="N87" s="3"/>
      <c r="O87" s="3"/>
    </row>
    <row r="88" spans="1:15" ht="18" customHeight="1">
      <c r="A88" s="1267" t="s">
        <v>243</v>
      </c>
      <c r="B88" s="372"/>
      <c r="C88" s="286"/>
      <c r="D88" s="286"/>
      <c r="E88" s="286"/>
      <c r="F88" s="286"/>
      <c r="G88" s="286"/>
      <c r="H88" s="286"/>
      <c r="I88" s="286"/>
      <c r="J88" s="286"/>
      <c r="K88" s="286"/>
      <c r="L88" s="335"/>
      <c r="M88" s="3"/>
      <c r="N88" s="1392"/>
      <c r="O88" s="1392"/>
    </row>
    <row r="89" spans="1:15">
      <c r="A89" s="1270"/>
      <c r="B89" s="1" t="s">
        <v>259</v>
      </c>
      <c r="C89" s="1272" t="s">
        <v>260</v>
      </c>
      <c r="D89" s="1272"/>
      <c r="E89" s="1272"/>
      <c r="F89" s="1272"/>
      <c r="G89" s="1272"/>
      <c r="H89" s="3"/>
      <c r="I89" s="3"/>
      <c r="J89" s="351">
        <f>(ROUND(200*C89/5,0))</f>
        <v>1974077120</v>
      </c>
      <c r="K89" s="357"/>
      <c r="L89" s="340"/>
      <c r="M89" s="294"/>
      <c r="N89" s="1392"/>
      <c r="O89" s="1392"/>
    </row>
    <row r="90" spans="1:15" ht="13.8" thickBot="1">
      <c r="A90" s="1271"/>
      <c r="B90" s="373"/>
      <c r="C90" s="328" t="str">
        <f>"S17=" &amp;C89</f>
        <v>S17=0049351928</v>
      </c>
      <c r="D90" s="332"/>
      <c r="E90" s="332"/>
      <c r="F90" s="332"/>
      <c r="G90" s="332"/>
      <c r="H90" s="332"/>
      <c r="I90" s="332"/>
      <c r="J90" s="374"/>
      <c r="K90" s="374"/>
      <c r="L90" s="344"/>
      <c r="M90" s="3"/>
      <c r="N90" s="1392"/>
      <c r="O90" s="1392"/>
    </row>
    <row r="91" spans="1:15" ht="13.8" thickBot="1">
      <c r="A91" s="3"/>
      <c r="B91" s="355"/>
      <c r="C91" s="356"/>
      <c r="D91" s="3"/>
      <c r="E91" s="3"/>
      <c r="F91" s="3"/>
      <c r="G91" s="3"/>
      <c r="H91" s="3"/>
      <c r="I91" s="3"/>
      <c r="J91" s="357"/>
      <c r="K91" s="357"/>
      <c r="L91" s="3"/>
      <c r="M91" s="3"/>
      <c r="N91" s="1392"/>
      <c r="O91" s="1392"/>
    </row>
    <row r="92" spans="1:15" ht="15.75" customHeight="1">
      <c r="A92" s="1267" t="s">
        <v>230</v>
      </c>
      <c r="B92" s="372"/>
      <c r="C92" s="286"/>
      <c r="D92" s="286"/>
      <c r="E92" s="286"/>
      <c r="F92" s="286"/>
      <c r="G92" s="286"/>
      <c r="H92" s="286"/>
      <c r="I92" s="286"/>
      <c r="J92" s="286"/>
      <c r="K92" s="286"/>
      <c r="L92" s="335"/>
      <c r="M92" s="3"/>
      <c r="N92" s="1393"/>
      <c r="O92" s="1393"/>
    </row>
    <row r="93" spans="1:15">
      <c r="A93" s="1268"/>
      <c r="C93" s="283">
        <v>500</v>
      </c>
      <c r="D93" s="1"/>
      <c r="E93" s="375" t="s">
        <v>388</v>
      </c>
      <c r="F93" s="375"/>
      <c r="G93" s="375"/>
      <c r="H93" s="375"/>
      <c r="I93" s="375"/>
      <c r="J93" s="376"/>
      <c r="K93" s="377"/>
      <c r="L93" s="340"/>
      <c r="M93" s="294"/>
      <c r="N93" s="1393"/>
      <c r="O93" s="1393"/>
    </row>
    <row r="94" spans="1:15" ht="13.8" thickBot="1">
      <c r="A94" s="1269"/>
      <c r="B94" s="373"/>
      <c r="C94" s="328" t="str">
        <f>"S18=" &amp;DEC2HEX(C93,4)</f>
        <v>S18=01F4</v>
      </c>
      <c r="D94" s="332"/>
      <c r="E94" s="332"/>
      <c r="F94" s="332"/>
      <c r="G94" s="332"/>
      <c r="H94" s="332"/>
      <c r="I94" s="332"/>
      <c r="J94" s="374"/>
      <c r="K94" s="374"/>
      <c r="L94" s="344"/>
      <c r="M94" s="3"/>
      <c r="N94" s="1393"/>
      <c r="O94" s="1393"/>
    </row>
    <row r="95" spans="1:15" ht="13.8" thickBot="1">
      <c r="A95" s="378"/>
      <c r="B95" s="336"/>
      <c r="C95" s="305"/>
      <c r="D95" s="3"/>
      <c r="E95" s="3"/>
      <c r="F95" s="3"/>
      <c r="G95" s="3"/>
      <c r="H95" s="3"/>
      <c r="I95" s="3"/>
      <c r="J95" s="357"/>
      <c r="K95" s="357"/>
      <c r="L95" s="3"/>
      <c r="M95" s="3"/>
      <c r="N95" s="1393"/>
      <c r="O95" s="1393"/>
    </row>
    <row r="96" spans="1:15" ht="12.9" customHeight="1">
      <c r="A96" s="1267" t="s">
        <v>231</v>
      </c>
      <c r="B96" s="359"/>
      <c r="C96" s="286"/>
      <c r="D96" s="361"/>
      <c r="E96" s="361"/>
      <c r="F96" s="361"/>
      <c r="G96" s="361"/>
      <c r="H96" s="361"/>
      <c r="I96" s="362"/>
      <c r="J96" s="361"/>
      <c r="K96" s="360"/>
      <c r="L96" s="363"/>
    </row>
    <row r="97" spans="1:15" ht="12.9" customHeight="1">
      <c r="A97" s="1268"/>
      <c r="B97" s="336"/>
      <c r="C97" s="323">
        <v>0</v>
      </c>
      <c r="D97" s="1"/>
      <c r="E97" s="1"/>
      <c r="F97" s="1"/>
      <c r="G97" s="1"/>
      <c r="H97" s="1"/>
      <c r="I97" s="350"/>
      <c r="J97" s="1"/>
      <c r="K97" s="305"/>
      <c r="L97" s="312"/>
    </row>
    <row r="98" spans="1:15" ht="12.9" customHeight="1" thickBot="1">
      <c r="A98" s="1269"/>
      <c r="B98" s="332"/>
      <c r="C98" s="369" t="str">
        <f>"S20="</f>
        <v>S20=</v>
      </c>
      <c r="D98" s="332"/>
      <c r="E98" s="332"/>
      <c r="F98" s="332"/>
      <c r="G98" s="332"/>
      <c r="H98" s="332"/>
      <c r="I98" s="332"/>
      <c r="J98" s="332"/>
      <c r="K98" s="332"/>
      <c r="L98" s="344"/>
      <c r="M98" t="str">
        <f>D113&amp;E113&amp;F113&amp;G113&amp;H113&amp;I113&amp;J113&amp;K113</f>
        <v/>
      </c>
    </row>
    <row r="99" spans="1:15" ht="13.8" thickBot="1"/>
    <row r="100" spans="1:15" ht="12.9" customHeight="1">
      <c r="A100" s="1267" t="s">
        <v>360</v>
      </c>
      <c r="B100" s="359"/>
      <c r="C100" s="286"/>
      <c r="D100" s="361"/>
      <c r="E100" s="361"/>
      <c r="F100" s="361"/>
      <c r="G100" s="361"/>
      <c r="H100" s="361"/>
      <c r="I100" s="362"/>
      <c r="J100" s="361"/>
      <c r="K100" s="360"/>
      <c r="L100" s="363"/>
    </row>
    <row r="101" spans="1:15" ht="12.9" customHeight="1">
      <c r="A101" s="1268"/>
      <c r="B101" s="336"/>
      <c r="C101" s="323">
        <v>0</v>
      </c>
      <c r="D101" s="1"/>
      <c r="E101" s="1"/>
      <c r="F101" s="1"/>
      <c r="G101" s="1"/>
      <c r="H101" s="1"/>
      <c r="I101" s="350"/>
      <c r="J101" s="1"/>
      <c r="K101" s="305"/>
      <c r="L101" s="312"/>
    </row>
    <row r="102" spans="1:15" ht="12.9" customHeight="1" thickBot="1">
      <c r="A102" s="1269"/>
      <c r="B102" s="332"/>
      <c r="C102" s="369" t="str">
        <f>"S21="</f>
        <v>S21=</v>
      </c>
      <c r="D102" s="332"/>
      <c r="E102" s="332"/>
      <c r="F102" s="332"/>
      <c r="G102" s="332"/>
      <c r="H102" s="332"/>
      <c r="I102" s="332"/>
      <c r="J102" s="332"/>
      <c r="K102" s="332"/>
      <c r="L102" s="344"/>
    </row>
    <row r="103" spans="1:15" ht="12.9" customHeight="1" thickBot="1">
      <c r="A103" s="378"/>
      <c r="B103" s="3"/>
      <c r="C103" s="367"/>
      <c r="D103" s="3"/>
      <c r="E103" s="3"/>
      <c r="F103" s="3"/>
      <c r="G103" s="3"/>
      <c r="H103" s="3"/>
      <c r="I103" s="3"/>
      <c r="J103" s="3"/>
      <c r="K103" s="3"/>
      <c r="L103" s="3"/>
    </row>
    <row r="104" spans="1:15" ht="12.9" customHeight="1">
      <c r="A104" s="1267" t="s">
        <v>361</v>
      </c>
      <c r="B104" s="359"/>
      <c r="C104" s="286"/>
      <c r="D104" s="361"/>
      <c r="E104" s="361"/>
      <c r="F104" s="361"/>
      <c r="G104" s="361"/>
      <c r="H104" s="361"/>
      <c r="I104" s="362"/>
      <c r="J104" s="361"/>
      <c r="K104" s="360"/>
      <c r="L104" s="363"/>
    </row>
    <row r="105" spans="1:15" ht="12.9" customHeight="1">
      <c r="A105" s="1268"/>
      <c r="B105" s="336"/>
      <c r="C105" s="323">
        <v>0</v>
      </c>
      <c r="D105" s="1"/>
      <c r="E105" s="1"/>
      <c r="F105" s="1"/>
      <c r="G105" s="1"/>
      <c r="H105" s="1"/>
      <c r="I105" s="350"/>
      <c r="J105" s="1"/>
      <c r="K105" s="305"/>
      <c r="L105" s="312"/>
    </row>
    <row r="106" spans="1:15" ht="12.9" customHeight="1" thickBot="1">
      <c r="A106" s="1269"/>
      <c r="B106" s="332"/>
      <c r="C106" s="369" t="str">
        <f>"S22="</f>
        <v>S22=</v>
      </c>
      <c r="D106" s="332"/>
      <c r="E106" s="332"/>
      <c r="F106" s="332"/>
      <c r="G106" s="332"/>
      <c r="H106" s="332"/>
      <c r="I106" s="332"/>
      <c r="J106" s="332"/>
      <c r="K106" s="332"/>
      <c r="L106" s="344"/>
    </row>
    <row r="107" spans="1:15" ht="12.9" customHeight="1" thickBot="1">
      <c r="A107" s="378"/>
      <c r="B107" s="3"/>
      <c r="C107" s="367"/>
      <c r="D107" s="3"/>
      <c r="E107" s="3"/>
      <c r="F107" s="3"/>
      <c r="G107" s="3"/>
      <c r="H107" s="3"/>
      <c r="I107" s="3"/>
      <c r="J107" s="3"/>
      <c r="K107" s="3"/>
      <c r="L107" s="3"/>
    </row>
    <row r="108" spans="1:15" ht="12.9" customHeight="1">
      <c r="A108" s="1267" t="s">
        <v>232</v>
      </c>
      <c r="B108" s="359"/>
      <c r="C108" s="286"/>
      <c r="D108" s="361"/>
      <c r="E108" s="361"/>
      <c r="F108" s="361"/>
      <c r="G108" s="361"/>
      <c r="H108" s="361"/>
      <c r="I108" s="362"/>
      <c r="J108" s="361"/>
      <c r="K108" s="360"/>
      <c r="L108" s="363"/>
    </row>
    <row r="109" spans="1:15" ht="12.9" customHeight="1">
      <c r="A109" s="1268"/>
      <c r="B109" s="336"/>
      <c r="C109" s="323">
        <v>0</v>
      </c>
      <c r="D109" s="1"/>
      <c r="E109" s="1"/>
      <c r="F109" s="1"/>
      <c r="G109" s="1"/>
      <c r="H109" s="1"/>
      <c r="I109" s="350"/>
      <c r="J109" s="1"/>
      <c r="K109" s="305"/>
      <c r="L109" s="312"/>
    </row>
    <row r="110" spans="1:15" ht="12.9" customHeight="1" thickBot="1">
      <c r="A110" s="1269"/>
      <c r="B110" s="332"/>
      <c r="C110" s="369" t="str">
        <f>"S25="</f>
        <v>S25=</v>
      </c>
      <c r="D110" s="332"/>
      <c r="E110" s="332"/>
      <c r="F110" s="332"/>
      <c r="G110" s="332"/>
      <c r="H110" s="332"/>
      <c r="I110" s="332"/>
      <c r="J110" s="332"/>
      <c r="K110" s="332"/>
      <c r="L110" s="344"/>
    </row>
    <row r="111" spans="1:15" ht="12.9" customHeight="1" thickBot="1">
      <c r="A111" s="379"/>
      <c r="B111" s="379"/>
      <c r="C111" s="379"/>
      <c r="D111" s="379"/>
      <c r="E111" s="379"/>
      <c r="F111" s="379"/>
      <c r="G111" s="379"/>
      <c r="H111" s="379"/>
      <c r="I111" s="379"/>
      <c r="J111" s="379"/>
    </row>
    <row r="112" spans="1:15" ht="12.9" customHeight="1">
      <c r="A112" s="318"/>
      <c r="B112" s="286"/>
      <c r="C112" s="286"/>
      <c r="D112" s="286"/>
      <c r="E112" s="286"/>
      <c r="F112" s="286"/>
      <c r="G112" s="286"/>
      <c r="H112" s="286"/>
      <c r="I112" s="286"/>
      <c r="J112" s="286"/>
      <c r="K112" s="286"/>
      <c r="L112" s="287"/>
      <c r="M112" s="380"/>
      <c r="N112" s="109"/>
      <c r="O112" s="109"/>
    </row>
    <row r="113" spans="1:15" ht="12.9" customHeight="1">
      <c r="A113" s="1268" t="s">
        <v>223</v>
      </c>
      <c r="B113" s="3" t="s">
        <v>362</v>
      </c>
      <c r="C113" s="381">
        <v>0</v>
      </c>
      <c r="D113" s="382"/>
      <c r="E113" s="382"/>
      <c r="F113" s="383"/>
      <c r="G113" s="383"/>
      <c r="H113" s="382"/>
      <c r="I113" s="383"/>
      <c r="J113" s="69"/>
      <c r="K113" s="69"/>
      <c r="L113" s="289"/>
      <c r="M113" s="43" t="str">
        <f>"Ratiometric span from "&amp;C89&amp;"Volts to "&amp;C93&amp;"Volts, "</f>
        <v xml:space="preserve">Ratiometric span from 0049351928Volts to 500Volts, </v>
      </c>
      <c r="N113" s="109"/>
      <c r="O113" s="109"/>
    </row>
    <row r="114" spans="1:15" ht="12.9" customHeight="1">
      <c r="A114" s="1268"/>
      <c r="B114" s="1" t="s">
        <v>363</v>
      </c>
      <c r="C114" s="306">
        <v>0</v>
      </c>
      <c r="L114" s="289"/>
      <c r="M114" s="43" t="str">
        <f>IF(C120=1,"Raw ADC value",M113&amp;IF(C118=0,"Inverted Output, ","Normal Output, ")&amp;IF(C119=0,"Low Resolution","High Resolution"))</f>
        <v>Ratiometric span from 0049351928Volts to 500Volts, Inverted Output, Low Resolution</v>
      </c>
      <c r="N114" s="109"/>
      <c r="O114" s="109"/>
    </row>
    <row r="115" spans="1:15" ht="12.9" customHeight="1">
      <c r="A115" s="1268"/>
      <c r="B115" s="1" t="s">
        <v>364</v>
      </c>
      <c r="C115" s="306">
        <v>0</v>
      </c>
      <c r="L115" s="289"/>
      <c r="M115" s="380"/>
      <c r="N115" s="109"/>
      <c r="O115" s="109"/>
    </row>
    <row r="116" spans="1:15" ht="12.9" customHeight="1">
      <c r="A116" s="1268"/>
      <c r="B116" s="1" t="s">
        <v>365</v>
      </c>
      <c r="C116" s="306">
        <v>0</v>
      </c>
      <c r="E116" s="43"/>
      <c r="F116" s="43"/>
      <c r="G116" s="43"/>
      <c r="H116" s="43"/>
      <c r="I116" s="43"/>
      <c r="J116" s="43"/>
      <c r="L116" s="289"/>
      <c r="M116" s="380"/>
      <c r="N116" s="109"/>
      <c r="O116" s="109"/>
    </row>
    <row r="117" spans="1:15" ht="12.9" customHeight="1">
      <c r="A117" s="1268"/>
      <c r="B117" s="1" t="s">
        <v>286</v>
      </c>
      <c r="C117" s="384">
        <v>0</v>
      </c>
      <c r="E117" s="43" t="str">
        <f>C120&amp;C119&amp;C118&amp;C117&amp;C116&amp;C115&amp;C114&amp;C113</f>
        <v>00000000</v>
      </c>
      <c r="F117" s="43"/>
      <c r="G117" s="43"/>
      <c r="H117" s="43" t="str">
        <f>BIN2HEX(E117,2)</f>
        <v>00</v>
      </c>
      <c r="I117" s="43"/>
      <c r="J117" s="43"/>
      <c r="L117" s="289"/>
      <c r="M117" s="380"/>
      <c r="N117" s="109"/>
      <c r="O117" s="109"/>
    </row>
    <row r="118" spans="1:15" ht="12.9" customHeight="1">
      <c r="A118" s="1268"/>
      <c r="B118" s="3" t="s">
        <v>366</v>
      </c>
      <c r="C118" s="381">
        <v>0</v>
      </c>
      <c r="E118" s="1379"/>
      <c r="F118" s="1379"/>
      <c r="G118" s="1379"/>
      <c r="H118" s="1379"/>
      <c r="I118" s="1379"/>
      <c r="J118" s="1379"/>
      <c r="K118" s="1379"/>
      <c r="L118" s="289"/>
      <c r="M118" s="380"/>
      <c r="N118" s="109"/>
      <c r="O118" s="109"/>
    </row>
    <row r="119" spans="1:15" ht="12.9" customHeight="1">
      <c r="A119" s="1268"/>
      <c r="B119" s="1" t="s">
        <v>435</v>
      </c>
      <c r="C119" s="283">
        <v>0</v>
      </c>
      <c r="E119" s="1379"/>
      <c r="F119" s="1379"/>
      <c r="G119" s="1379"/>
      <c r="H119" s="1379"/>
      <c r="I119" s="1379"/>
      <c r="J119" s="1379"/>
      <c r="K119" s="1379"/>
      <c r="L119" s="289"/>
      <c r="M119" s="380"/>
      <c r="N119" s="109"/>
      <c r="O119" s="109"/>
    </row>
    <row r="120" spans="1:15" ht="12.9" customHeight="1">
      <c r="A120" s="1268"/>
      <c r="B120" s="430" t="s">
        <v>278</v>
      </c>
      <c r="C120" s="431">
        <v>0</v>
      </c>
      <c r="E120" s="1379"/>
      <c r="F120" s="1379"/>
      <c r="G120" s="1379"/>
      <c r="H120" s="1379"/>
      <c r="I120" s="1379"/>
      <c r="J120" s="1379"/>
      <c r="K120" s="1379"/>
      <c r="L120" s="289"/>
      <c r="M120" s="1324"/>
      <c r="N120" s="1324"/>
      <c r="O120" s="1324"/>
    </row>
    <row r="121" spans="1:15" ht="12.9" customHeight="1">
      <c r="A121" s="385"/>
      <c r="B121" s="386"/>
      <c r="C121" s="109" t="str">
        <f>"S26="&amp;H117</f>
        <v>S26=00</v>
      </c>
      <c r="D121" s="3"/>
      <c r="E121" s="3"/>
      <c r="F121" s="3"/>
      <c r="G121" s="3"/>
      <c r="H121" s="3"/>
      <c r="I121" s="3"/>
      <c r="J121" s="3"/>
      <c r="K121" s="3"/>
      <c r="L121" s="340"/>
      <c r="M121" s="3"/>
    </row>
    <row r="122" spans="1:15" ht="12.9" customHeight="1" thickBot="1">
      <c r="A122" s="387"/>
      <c r="B122" s="292"/>
      <c r="C122" s="388"/>
      <c r="D122" s="332"/>
      <c r="E122" s="332"/>
      <c r="F122" s="332"/>
      <c r="G122" s="332"/>
      <c r="H122" s="332"/>
      <c r="I122" s="332"/>
      <c r="J122" s="332"/>
      <c r="K122" s="332"/>
      <c r="L122" s="344"/>
      <c r="M122" s="3"/>
    </row>
    <row r="123" spans="1:15" ht="13.8" thickBot="1">
      <c r="A123" s="3"/>
      <c r="C123" s="69"/>
      <c r="D123" s="3"/>
      <c r="E123" s="3"/>
      <c r="F123" s="3"/>
      <c r="G123" s="3"/>
      <c r="H123" s="3"/>
      <c r="I123" s="3"/>
      <c r="J123" s="3"/>
      <c r="K123" s="3"/>
      <c r="L123" s="3"/>
      <c r="M123" s="3"/>
    </row>
    <row r="124" spans="1:15">
      <c r="A124" s="345"/>
      <c r="B124" s="286"/>
      <c r="C124" s="389"/>
      <c r="D124" s="334"/>
      <c r="E124" s="334"/>
      <c r="F124" s="334"/>
      <c r="G124" s="334"/>
      <c r="H124" s="334"/>
      <c r="I124" s="334"/>
      <c r="J124" s="334"/>
      <c r="K124" s="334"/>
      <c r="L124" s="335"/>
      <c r="M124" s="3"/>
      <c r="N124" s="1391"/>
      <c r="O124" s="1391"/>
    </row>
    <row r="125" spans="1:15">
      <c r="A125" s="1261" t="s">
        <v>228</v>
      </c>
      <c r="B125" s="350" t="s">
        <v>229</v>
      </c>
      <c r="C125" s="390">
        <v>1</v>
      </c>
      <c r="D125" s="350"/>
      <c r="E125" s="350"/>
      <c r="F125" s="350"/>
      <c r="G125" s="350"/>
      <c r="H125" s="350"/>
      <c r="I125" s="350"/>
      <c r="J125" s="1"/>
      <c r="K125" s="305"/>
      <c r="L125" s="312"/>
      <c r="N125" s="1391"/>
      <c r="O125" s="1391"/>
    </row>
    <row r="126" spans="1:15" ht="26.4">
      <c r="A126" s="1261"/>
      <c r="B126" s="391" t="s">
        <v>242</v>
      </c>
      <c r="C126" s="390">
        <v>9</v>
      </c>
      <c r="D126" s="350"/>
      <c r="E126" s="350"/>
      <c r="F126" s="350"/>
      <c r="G126" s="350"/>
      <c r="H126" s="350"/>
      <c r="I126" s="350"/>
      <c r="J126" s="1"/>
      <c r="K126" s="305"/>
      <c r="L126" s="312"/>
      <c r="M126" s="294"/>
      <c r="N126" s="1391"/>
      <c r="O126" s="1391"/>
    </row>
    <row r="127" spans="1:15" ht="12" customHeight="1">
      <c r="A127" s="1261"/>
      <c r="B127" s="336"/>
      <c r="C127" s="367" t="str">
        <f>"S27="&amp;DEC2HEX(C125,1)&amp;DEC2HEX(C126,1)</f>
        <v>S27=19</v>
      </c>
      <c r="D127" s="1"/>
      <c r="E127" s="1"/>
      <c r="F127" s="1"/>
      <c r="G127" s="1"/>
      <c r="H127" s="1"/>
      <c r="I127" s="350"/>
      <c r="J127" s="1"/>
      <c r="K127" s="305"/>
      <c r="L127" s="312"/>
      <c r="N127" s="1391"/>
      <c r="O127" s="1391"/>
    </row>
    <row r="128" spans="1:15" ht="13.8" thickBot="1">
      <c r="A128" s="387"/>
      <c r="B128" s="332"/>
      <c r="C128" s="332"/>
      <c r="D128" s="332"/>
      <c r="E128" s="332"/>
      <c r="F128" s="332"/>
      <c r="G128" s="332"/>
      <c r="H128" s="332"/>
      <c r="I128" s="332"/>
      <c r="J128" s="332"/>
      <c r="K128" s="332"/>
      <c r="L128" s="344"/>
      <c r="N128" s="1391"/>
      <c r="O128" s="1391"/>
    </row>
    <row r="129" spans="1:15" ht="13.8" thickBot="1">
      <c r="A129" s="3"/>
      <c r="B129" s="3"/>
      <c r="C129" s="3"/>
      <c r="D129" s="3"/>
      <c r="E129" s="3"/>
      <c r="F129" s="3"/>
      <c r="G129" s="3"/>
      <c r="H129" s="3"/>
      <c r="I129" s="3"/>
      <c r="J129" s="3"/>
      <c r="K129" s="3"/>
      <c r="L129" s="3"/>
      <c r="N129" s="408"/>
      <c r="O129" s="408"/>
    </row>
    <row r="130" spans="1:15">
      <c r="A130" s="1267" t="s">
        <v>436</v>
      </c>
      <c r="B130" s="359"/>
      <c r="C130" s="286"/>
      <c r="D130" s="361"/>
      <c r="E130" s="361"/>
      <c r="F130" s="361"/>
      <c r="G130" s="361"/>
      <c r="H130" s="361"/>
      <c r="I130" s="362"/>
      <c r="J130" s="361"/>
      <c r="K130" s="360"/>
      <c r="L130" s="363"/>
      <c r="N130" s="408"/>
      <c r="O130" s="408"/>
    </row>
    <row r="131" spans="1:15">
      <c r="A131" s="1268"/>
      <c r="B131" s="336"/>
      <c r="C131" s="323">
        <v>0</v>
      </c>
      <c r="D131" s="1"/>
      <c r="E131" s="1"/>
      <c r="F131" s="1"/>
      <c r="G131" s="1"/>
      <c r="H131" s="1"/>
      <c r="I131" s="350"/>
      <c r="J131" s="1"/>
      <c r="K131" s="305"/>
      <c r="L131" s="312"/>
      <c r="N131" s="408"/>
      <c r="O131" s="408"/>
    </row>
    <row r="132" spans="1:15" ht="13.8" thickBot="1">
      <c r="A132" s="1269"/>
      <c r="B132" s="332"/>
      <c r="C132" s="369" t="str">
        <f>"S28="</f>
        <v>S28=</v>
      </c>
      <c r="D132" s="332"/>
      <c r="E132" s="332"/>
      <c r="F132" s="332"/>
      <c r="G132" s="332"/>
      <c r="H132" s="332"/>
      <c r="I132" s="332"/>
      <c r="J132" s="332"/>
      <c r="K132" s="332"/>
      <c r="L132" s="344"/>
      <c r="N132" s="408"/>
      <c r="O132" s="408"/>
    </row>
    <row r="133" spans="1:15" ht="12.75" customHeight="1" thickBot="1"/>
    <row r="134" spans="1:15">
      <c r="A134" s="318"/>
      <c r="B134" s="286"/>
      <c r="C134" s="286"/>
      <c r="D134" s="286"/>
      <c r="E134" s="286"/>
      <c r="F134" s="286"/>
      <c r="G134" s="286"/>
      <c r="H134" s="286"/>
      <c r="I134" s="286"/>
      <c r="J134" s="286"/>
      <c r="K134" s="286"/>
      <c r="L134" s="287"/>
    </row>
    <row r="135" spans="1:15">
      <c r="A135" s="1268" t="s">
        <v>437</v>
      </c>
      <c r="B135" s="1" t="s">
        <v>438</v>
      </c>
      <c r="C135" s="283">
        <v>1</v>
      </c>
      <c r="D135" s="382"/>
      <c r="E135" s="382"/>
      <c r="F135" s="383"/>
      <c r="G135" s="383"/>
      <c r="H135" s="382"/>
      <c r="I135" s="383"/>
      <c r="J135" s="69"/>
      <c r="K135" s="69"/>
      <c r="L135" s="289"/>
    </row>
    <row r="136" spans="1:15">
      <c r="A136" s="1268"/>
      <c r="B136" s="430" t="s">
        <v>278</v>
      </c>
      <c r="C136" s="431">
        <v>0</v>
      </c>
      <c r="L136" s="289"/>
    </row>
    <row r="137" spans="1:15">
      <c r="A137" s="1268"/>
      <c r="B137" s="430" t="s">
        <v>278</v>
      </c>
      <c r="C137" s="431">
        <v>0</v>
      </c>
      <c r="E137" s="43"/>
      <c r="F137" s="43"/>
      <c r="G137" s="43"/>
      <c r="H137" s="43"/>
      <c r="I137" s="43"/>
      <c r="J137" s="43"/>
      <c r="L137" s="289"/>
    </row>
    <row r="138" spans="1:15">
      <c r="A138" s="1268"/>
      <c r="B138" s="430" t="s">
        <v>278</v>
      </c>
      <c r="C138" s="431">
        <v>0</v>
      </c>
      <c r="E138" s="43" t="str">
        <f>C140&amp;C139&amp;C138&amp;C137&amp;C136&amp;DEC2BIN(C135)</f>
        <v>000001</v>
      </c>
      <c r="F138" s="43"/>
      <c r="G138" s="43"/>
      <c r="H138" s="43" t="str">
        <f>BIN2HEX(E138,2)</f>
        <v>01</v>
      </c>
      <c r="I138" s="43"/>
      <c r="J138" s="43"/>
      <c r="L138" s="289"/>
    </row>
    <row r="139" spans="1:15">
      <c r="A139" s="1268"/>
      <c r="B139" s="430" t="s">
        <v>278</v>
      </c>
      <c r="C139" s="431">
        <v>0</v>
      </c>
      <c r="E139" s="1379"/>
      <c r="F139" s="1379"/>
      <c r="G139" s="1379"/>
      <c r="H139" s="1379"/>
      <c r="I139" s="1379"/>
      <c r="J139" s="1379"/>
      <c r="K139" s="1379"/>
      <c r="L139" s="289"/>
    </row>
    <row r="140" spans="1:15">
      <c r="A140" s="1268"/>
      <c r="B140" s="430" t="s">
        <v>278</v>
      </c>
      <c r="C140" s="431">
        <v>0</v>
      </c>
      <c r="E140" s="1379"/>
      <c r="F140" s="1379"/>
      <c r="G140" s="1379"/>
      <c r="H140" s="1379"/>
      <c r="I140" s="1379"/>
      <c r="J140" s="1379"/>
      <c r="K140" s="1379"/>
      <c r="L140" s="289"/>
    </row>
    <row r="141" spans="1:15">
      <c r="A141" s="385"/>
      <c r="B141" s="386"/>
      <c r="C141" s="109" t="str">
        <f>"S29="&amp;H138</f>
        <v>S29=01</v>
      </c>
      <c r="D141" s="3"/>
      <c r="E141" s="3"/>
      <c r="F141" s="3"/>
      <c r="G141" s="3"/>
      <c r="H141" s="3"/>
      <c r="I141" s="3"/>
      <c r="J141" s="3"/>
      <c r="K141" s="3"/>
      <c r="L141" s="340"/>
    </row>
    <row r="142" spans="1:15" ht="13.8" thickBot="1">
      <c r="A142" s="387"/>
      <c r="B142" s="292"/>
      <c r="C142" s="388"/>
      <c r="D142" s="332"/>
      <c r="E142" s="332"/>
      <c r="F142" s="332"/>
      <c r="G142" s="332"/>
      <c r="H142" s="332"/>
      <c r="I142" s="332"/>
      <c r="J142" s="332"/>
      <c r="K142" s="332"/>
      <c r="L142" s="344"/>
    </row>
    <row r="143" spans="1:15" ht="13.8" thickBot="1"/>
    <row r="144" spans="1:15">
      <c r="A144" s="358" t="s">
        <v>215</v>
      </c>
      <c r="B144" s="359"/>
      <c r="C144" s="360"/>
      <c r="D144" s="361"/>
      <c r="E144" s="361"/>
      <c r="F144" s="361"/>
      <c r="G144" s="361"/>
      <c r="H144" s="361"/>
      <c r="I144" s="362"/>
      <c r="J144" s="361"/>
      <c r="K144" s="360"/>
      <c r="L144" s="363"/>
    </row>
    <row r="145" spans="1:12">
      <c r="A145" s="364"/>
      <c r="B145" s="336"/>
      <c r="C145" s="305"/>
      <c r="D145" s="1"/>
      <c r="E145" s="1"/>
      <c r="F145" s="1"/>
      <c r="G145" s="1"/>
      <c r="H145" s="1"/>
      <c r="I145" s="350"/>
      <c r="J145" s="1"/>
      <c r="K145" s="305"/>
      <c r="L145" s="312"/>
    </row>
    <row r="146" spans="1:12">
      <c r="A146" s="365" t="s">
        <v>439</v>
      </c>
      <c r="C146" s="1249"/>
      <c r="D146" s="1250"/>
      <c r="E146" s="1250"/>
      <c r="F146" s="1250"/>
      <c r="G146" s="1251"/>
      <c r="H146" s="1"/>
      <c r="I146" s="350"/>
      <c r="J146" s="1"/>
      <c r="K146" s="305"/>
      <c r="L146" s="312"/>
    </row>
    <row r="147" spans="1:12">
      <c r="A147" s="365"/>
      <c r="C147" s="367" t="str">
        <f>"S31="&amp;C146</f>
        <v>S31=</v>
      </c>
      <c r="D147" s="1"/>
      <c r="E147" s="1"/>
      <c r="F147" s="1"/>
      <c r="G147" s="1"/>
      <c r="H147" s="1"/>
      <c r="I147" s="350"/>
      <c r="J147" s="1"/>
      <c r="K147" s="305"/>
      <c r="L147" s="312"/>
    </row>
    <row r="148" spans="1:12">
      <c r="A148" s="365" t="s">
        <v>440</v>
      </c>
      <c r="C148" s="1249"/>
      <c r="D148" s="1250"/>
      <c r="E148" s="1250"/>
      <c r="F148" s="1250"/>
      <c r="G148" s="1251"/>
      <c r="H148" s="1"/>
      <c r="I148" s="350"/>
      <c r="J148" s="1"/>
      <c r="K148" s="305"/>
      <c r="L148" s="312"/>
    </row>
    <row r="149" spans="1:12">
      <c r="A149" s="365"/>
      <c r="C149" s="367" t="str">
        <f>"S32="&amp;C148</f>
        <v>S32=</v>
      </c>
      <c r="D149" s="428"/>
      <c r="E149" s="428"/>
      <c r="F149" s="428"/>
      <c r="G149" s="428"/>
      <c r="H149" s="1"/>
      <c r="I149" s="350"/>
      <c r="J149" s="1"/>
      <c r="K149" s="305"/>
      <c r="L149" s="312"/>
    </row>
    <row r="150" spans="1:12">
      <c r="A150" s="365" t="s">
        <v>441</v>
      </c>
      <c r="C150" s="1249"/>
      <c r="D150" s="1250"/>
      <c r="E150" s="1250"/>
      <c r="F150" s="1250"/>
      <c r="G150" s="1251"/>
      <c r="H150" s="1"/>
      <c r="I150" s="350"/>
      <c r="J150" s="1"/>
      <c r="K150" s="305"/>
      <c r="L150" s="312"/>
    </row>
    <row r="151" spans="1:12">
      <c r="A151" s="365"/>
      <c r="C151" s="367" t="str">
        <f>"S33="&amp;C150</f>
        <v>S33=</v>
      </c>
      <c r="D151" s="1"/>
      <c r="E151" s="1"/>
      <c r="F151" s="1"/>
      <c r="G151" s="1"/>
      <c r="H151" s="1"/>
      <c r="I151" s="350"/>
      <c r="J151" s="1"/>
      <c r="K151" s="305"/>
      <c r="L151" s="312"/>
    </row>
    <row r="152" spans="1:12">
      <c r="A152" s="365" t="s">
        <v>442</v>
      </c>
      <c r="C152" s="1249"/>
      <c r="D152" s="1250"/>
      <c r="E152" s="1250"/>
      <c r="F152" s="1250"/>
      <c r="G152" s="1251"/>
      <c r="H152" s="1"/>
      <c r="I152" s="350"/>
      <c r="J152" s="1"/>
      <c r="K152" s="305"/>
      <c r="L152" s="312"/>
    </row>
    <row r="153" spans="1:12" ht="13.8" thickBot="1">
      <c r="A153" s="368"/>
      <c r="B153" s="292"/>
      <c r="C153" s="369" t="str">
        <f>"S34="&amp;C152</f>
        <v>S34=</v>
      </c>
      <c r="D153" s="291"/>
      <c r="E153" s="291"/>
      <c r="F153" s="291"/>
      <c r="G153" s="291"/>
      <c r="H153" s="291"/>
      <c r="I153" s="371"/>
      <c r="J153" s="291"/>
      <c r="K153" s="328"/>
      <c r="L153" s="354"/>
    </row>
    <row r="154" spans="1:12"/>
    <row r="155" spans="1:12"/>
    <row r="156" spans="1:12"/>
    <row r="157" spans="1:12"/>
    <row r="158" spans="1:12"/>
    <row r="159" spans="1:12"/>
  </sheetData>
  <mergeCells count="51">
    <mergeCell ref="A12:J12"/>
    <mergeCell ref="B5:L5"/>
    <mergeCell ref="A7:J7"/>
    <mergeCell ref="A8:A10"/>
    <mergeCell ref="E8:K8"/>
    <mergeCell ref="J10:L10"/>
    <mergeCell ref="A48:A49"/>
    <mergeCell ref="C49:E49"/>
    <mergeCell ref="A13:A15"/>
    <mergeCell ref="A16:J16"/>
    <mergeCell ref="A18:A20"/>
    <mergeCell ref="E19:I20"/>
    <mergeCell ref="A22:A24"/>
    <mergeCell ref="A26:A27"/>
    <mergeCell ref="C28:E28"/>
    <mergeCell ref="A33:A39"/>
    <mergeCell ref="A42:A45"/>
    <mergeCell ref="A47:J47"/>
    <mergeCell ref="C85:G85"/>
    <mergeCell ref="A51:A56"/>
    <mergeCell ref="A59:A63"/>
    <mergeCell ref="C67:G67"/>
    <mergeCell ref="C69:G69"/>
    <mergeCell ref="C71:G71"/>
    <mergeCell ref="C73:G73"/>
    <mergeCell ref="C75:G75"/>
    <mergeCell ref="C77:G77"/>
    <mergeCell ref="C79:G79"/>
    <mergeCell ref="C81:G81"/>
    <mergeCell ref="C83:G83"/>
    <mergeCell ref="M120:O120"/>
    <mergeCell ref="A88:A90"/>
    <mergeCell ref="N88:O91"/>
    <mergeCell ref="C89:G89"/>
    <mergeCell ref="A92:A94"/>
    <mergeCell ref="N92:O95"/>
    <mergeCell ref="A96:A98"/>
    <mergeCell ref="A100:A102"/>
    <mergeCell ref="A104:A106"/>
    <mergeCell ref="A108:A110"/>
    <mergeCell ref="A113:A120"/>
    <mergeCell ref="E118:K120"/>
    <mergeCell ref="C148:G148"/>
    <mergeCell ref="C150:G150"/>
    <mergeCell ref="C152:G152"/>
    <mergeCell ref="N124:O128"/>
    <mergeCell ref="A125:A127"/>
    <mergeCell ref="A130:A132"/>
    <mergeCell ref="A135:A140"/>
    <mergeCell ref="E139:K140"/>
    <mergeCell ref="C146:G146"/>
  </mergeCells>
  <conditionalFormatting sqref="O16">
    <cfRule type="expression" dxfId="192" priority="4" stopIfTrue="1">
      <formula>$O$15="x"</formula>
    </cfRule>
  </conditionalFormatting>
  <conditionalFormatting sqref="D18:J18">
    <cfRule type="expression" dxfId="191" priority="3" stopIfTrue="1">
      <formula>$C$26=1</formula>
    </cfRule>
  </conditionalFormatting>
  <conditionalFormatting sqref="C23:C24">
    <cfRule type="expression" dxfId="190" priority="2" stopIfTrue="1">
      <formula>$C$22=0</formula>
    </cfRule>
  </conditionalFormatting>
  <conditionalFormatting sqref="C22:C23">
    <cfRule type="expression" dxfId="189" priority="1" stopIfTrue="1">
      <formula>$C$26=1</formula>
    </cfRule>
  </conditionalFormatting>
  <conditionalFormatting sqref="C24">
    <cfRule type="expression" dxfId="188" priority="5" stopIfTrue="1">
      <formula>$C$26=1</formula>
    </cfRule>
    <cfRule type="cellIs" priority="6" stopIfTrue="1" operator="greaterThan">
      <formula>$C$19 + $C$20 * $B$24/60</formula>
    </cfRule>
  </conditionalFormatting>
  <conditionalFormatting sqref="F59">
    <cfRule type="expression" dxfId="187" priority="7" stopIfTrue="1">
      <formula>$D$62=1</formula>
    </cfRule>
  </conditionalFormatting>
  <conditionalFormatting sqref="F63">
    <cfRule type="expression" dxfId="186" priority="8" stopIfTrue="1">
      <formula>$D$62=1</formula>
    </cfRule>
  </conditionalFormatting>
  <conditionalFormatting sqref="F60:F62">
    <cfRule type="expression" dxfId="185" priority="9" stopIfTrue="1">
      <formula>$D$62=1</formula>
    </cfRule>
  </conditionalFormatting>
  <conditionalFormatting sqref="I59:I62">
    <cfRule type="expression" dxfId="184" priority="10" stopIfTrue="1">
      <formula>$D$62=0</formula>
    </cfRule>
  </conditionalFormatting>
  <conditionalFormatting sqref="I63">
    <cfRule type="expression" dxfId="183" priority="11" stopIfTrue="1">
      <formula>$D$62=0</formula>
    </cfRule>
  </conditionalFormatting>
  <dataValidations count="24">
    <dataValidation type="whole" allowBlank="1" showInputMessage="1" showErrorMessage="1" sqref="C22" xr:uid="{6F3E21EF-77B9-4BD2-BE68-4137BF565933}">
      <formula1>0</formula1>
      <formula2>3</formula2>
    </dataValidation>
    <dataValidation type="whole" allowBlank="1" showInputMessage="1" showErrorMessage="1" sqref="C135" xr:uid="{C876CAAE-023E-47FB-8FC0-8DA899FC548A}">
      <formula1>0</formula1>
      <formula2>7</formula2>
    </dataValidation>
    <dataValidation type="textLength" allowBlank="1" showInputMessage="1" showErrorMessage="1" sqref="C71:G71" xr:uid="{297C0E0F-E474-4CAA-BFA2-083402C0E468}">
      <formula1>0</formula1>
      <formula2>6</formula2>
    </dataValidation>
    <dataValidation type="textLength" allowBlank="1" showInputMessage="1" showErrorMessage="1" sqref="C73:G73" xr:uid="{2C703E6D-173D-48B3-B87B-D96049396885}">
      <formula1>0</formula1>
      <formula2>30</formula2>
    </dataValidation>
    <dataValidation type="textLength" allowBlank="1" showInputMessage="1" showErrorMessage="1" sqref="C77:G77 C75:G75 C69:G69 C67:G67" xr:uid="{7DDC4EE5-7894-48B2-96AC-85CB25873F34}">
      <formula1>0</formula1>
      <formula2>20</formula2>
    </dataValidation>
    <dataValidation type="textLength" allowBlank="1" showInputMessage="1" showErrorMessage="1" sqref="C146:G146 C79:G79" xr:uid="{51ED1FB4-99DC-4461-9E2A-E19CB7BE009E}">
      <formula1>0</formula1>
      <formula2>60</formula2>
    </dataValidation>
    <dataValidation type="decimal" allowBlank="1" showInputMessage="1" showErrorMessage="1" sqref="C148:G148 C81:G81" xr:uid="{595EE494-CAC4-4CAC-9BC3-8A4A5647A5AA}">
      <formula1>0</formula1>
      <formula2>99999</formula2>
    </dataValidation>
    <dataValidation type="textLength" allowBlank="1" showInputMessage="1" showErrorMessage="1" sqref="C150:G150 C83:G83" xr:uid="{F625F12A-E6C9-4E50-A8AA-1A87404AFA32}">
      <formula1>0</formula1>
      <formula2>90</formula2>
    </dataValidation>
    <dataValidation type="textLength" allowBlank="1" showInputMessage="1" showErrorMessage="1" sqref="C85:G85 C152:G152" xr:uid="{3C166C81-D43A-4F45-AF49-88CA35483FDA}">
      <formula1>0</formula1>
      <formula2>190</formula2>
    </dataValidation>
    <dataValidation type="whole" allowBlank="1" showInputMessage="1" showErrorMessage="1" sqref="C93" xr:uid="{A34236CF-7990-4B2A-B4F3-5789D6DADC91}">
      <formula1>20</formula1>
      <formula2>512</formula2>
    </dataValidation>
    <dataValidation type="whole" allowBlank="1" showInputMessage="1" showErrorMessage="1" sqref="C48" xr:uid="{BC724810-2638-4E7E-B99F-AEF75E0A8DDB}">
      <formula1>0</formula1>
      <formula2>14</formula2>
    </dataValidation>
    <dataValidation type="decimal" allowBlank="1" showInputMessage="1" showErrorMessage="1" sqref="C62 F62" xr:uid="{CAAE5C8F-C5F1-47E3-B33E-692119AB15A8}">
      <formula1>0</formula1>
      <formula2>6.3</formula2>
    </dataValidation>
    <dataValidation type="whole" allowBlank="1" showInputMessage="1" showErrorMessage="1" sqref="C20" xr:uid="{DCD9E8F7-36E8-4DA4-997E-CDB65093782D}">
      <formula1>0</formula1>
      <formula2>59</formula2>
    </dataValidation>
    <dataValidation type="decimal" allowBlank="1" showInputMessage="1" showErrorMessage="1" sqref="C8" xr:uid="{32686B44-7D63-4988-BB9E-04997643DAD9}">
      <formula1>0</formula1>
      <formula2>31</formula2>
    </dataValidation>
    <dataValidation type="whole" allowBlank="1" showInputMessage="1" showErrorMessage="1" sqref="C19" xr:uid="{31A8928B-7708-4B9D-A9B6-74634F3E226E}">
      <formula1>0</formula1>
      <formula2>23</formula2>
    </dataValidation>
    <dataValidation type="custom" allowBlank="1" showInputMessage="1" showErrorMessage="1" sqref="M15" xr:uid="{4345D5E8-7CF0-44E9-9F62-27C37C80135D}">
      <formula1>"&gt;0,&lt;155"</formula1>
    </dataValidation>
    <dataValidation type="whole" allowBlank="1" showInputMessage="1" showErrorMessage="1" sqref="C13" xr:uid="{246AD8B3-9E28-4D69-AF10-3F4578813C8F}">
      <formula1>0</formula1>
      <formula2>155</formula2>
    </dataValidation>
    <dataValidation type="whole" allowBlank="1" showInputMessage="1" showErrorMessage="1" sqref="C54 F54 I54" xr:uid="{698B556B-6CEE-4CD7-A62F-9B8719039102}">
      <formula1>0</formula1>
      <formula2>15</formula2>
    </dataValidation>
    <dataValidation type="whole" allowBlank="1" showInputMessage="1" showErrorMessage="1" sqref="C55 F55 I55" xr:uid="{8C4B20A9-4981-4AA7-8F39-02A14BB6D86B}">
      <formula1>0</formula1>
      <formula2>1023</formula2>
    </dataValidation>
    <dataValidation type="whole" allowBlank="1" showInputMessage="1" showErrorMessage="1" sqref="I62" xr:uid="{807E39A1-28D1-466B-B553-78151FEDBC5A}">
      <formula1>0</formula1>
      <formula2>63</formula2>
    </dataValidation>
    <dataValidation type="whole" allowBlank="1" showInputMessage="1" showErrorMessage="1" sqref="C125:C126" xr:uid="{51EA1025-ACC4-4E68-B982-AC8F35D55F1C}">
      <formula1>0</formula1>
      <formula2>10</formula2>
    </dataValidation>
    <dataValidation type="whole" allowBlank="1" showInputMessage="1" showErrorMessage="1" sqref="C113:C120 I60:I61 F60:F61 C52:C53 F52:F53 I52:I53 C60:C61 C33:C38 C9 C26:C27 C136:C140" xr:uid="{0816C3CD-15C9-4128-B87B-4076C85B793B}">
      <formula1>0</formula1>
      <formula2>1</formula2>
    </dataValidation>
    <dataValidation type="whole" allowBlank="1" showInputMessage="1" showErrorMessage="1" sqref="C24" xr:uid="{CA63369C-224A-4824-9EE5-12069FAB575F}">
      <formula1>C19 + C20/60</formula1>
      <formula2>23</formula2>
    </dataValidation>
    <dataValidation type="custom" errorStyle="warning" allowBlank="1" showInputMessage="1" showErrorMessage="1" sqref="O14" xr:uid="{4829C5BE-57BC-44C5-9D2F-2107133BD36B}">
      <formula1>IF(O13=0,0)</formula1>
    </dataValidation>
  </dataValidation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76A9DF-C39E-4754-BBC5-83E8172EBEBB}">
  <sheetPr codeName="Sheet10"/>
  <dimension ref="A1:AL999"/>
  <sheetViews>
    <sheetView zoomScaleNormal="100" workbookViewId="0">
      <selection activeCell="H1" sqref="H1"/>
    </sheetView>
  </sheetViews>
  <sheetFormatPr defaultColWidth="0" defaultRowHeight="13.2" zeroHeight="1"/>
  <cols>
    <col min="1" max="1" width="15.109375" style="41" customWidth="1"/>
    <col min="2" max="2" width="9.33203125" style="41" customWidth="1"/>
    <col min="3" max="3" width="9.5546875" style="41" customWidth="1"/>
    <col min="4" max="4" width="8.88671875" style="41" customWidth="1"/>
    <col min="5" max="5" width="8.6640625" style="41" customWidth="1"/>
    <col min="6" max="6" width="8.88671875" style="41" customWidth="1"/>
    <col min="7" max="7" width="6.44140625" style="42" customWidth="1"/>
    <col min="8" max="8" width="25.5546875" style="41" customWidth="1"/>
    <col min="9" max="9" width="11.88671875" style="41" customWidth="1"/>
    <col min="10" max="10" width="4.33203125" style="41" customWidth="1"/>
    <col min="11" max="11" width="5.5546875" style="41" customWidth="1"/>
    <col min="12" max="12" width="5.6640625" style="41" customWidth="1"/>
    <col min="13" max="13" width="6" style="41" customWidth="1"/>
    <col min="14" max="14" width="4.88671875" style="41" customWidth="1"/>
    <col min="15" max="15" width="5.44140625" style="41" customWidth="1"/>
    <col min="16" max="16" width="3.88671875" style="41" customWidth="1"/>
    <col min="17" max="17" width="6.44140625" style="41" customWidth="1"/>
    <col min="18" max="27" width="9.109375" style="41" customWidth="1"/>
  </cols>
  <sheetData>
    <row r="1" spans="1:35" s="139" customFormat="1" ht="23.25" customHeight="1">
      <c r="A1" s="1282" t="s">
        <v>170</v>
      </c>
      <c r="B1" s="1283"/>
      <c r="C1" s="1283"/>
      <c r="D1" s="1283"/>
      <c r="E1" s="1283"/>
      <c r="F1" s="1283"/>
      <c r="G1" s="1284"/>
      <c r="H1" s="401" t="s">
        <v>443</v>
      </c>
      <c r="I1" s="137"/>
      <c r="J1" s="137"/>
      <c r="K1" s="137"/>
      <c r="L1" s="137"/>
      <c r="M1" s="137"/>
      <c r="N1" s="137"/>
      <c r="O1" s="137"/>
      <c r="P1" s="138"/>
      <c r="Q1" s="138"/>
      <c r="R1" s="138"/>
      <c r="S1" s="138"/>
      <c r="T1" s="138"/>
      <c r="U1" s="138"/>
      <c r="V1" s="138"/>
    </row>
    <row r="2" spans="1:35" s="4" customFormat="1" ht="12.9" customHeight="1" thickBot="1">
      <c r="A2" s="1289" t="s">
        <v>258</v>
      </c>
      <c r="B2" s="1289"/>
      <c r="C2" s="1289"/>
      <c r="D2" s="1289"/>
      <c r="E2" s="1289"/>
      <c r="F2" s="1289"/>
      <c r="G2" s="44"/>
      <c r="H2" s="153"/>
      <c r="I2" s="44"/>
      <c r="J2" s="9"/>
      <c r="K2" s="1132" t="str">
        <f>H16</f>
        <v>Contact Reason</v>
      </c>
      <c r="L2" s="45" t="s">
        <v>303</v>
      </c>
      <c r="M2" s="46"/>
      <c r="N2" s="46"/>
      <c r="O2" s="47"/>
      <c r="P2" s="11" t="str">
        <f>MID($C16,1,1)</f>
        <v>1</v>
      </c>
      <c r="Q2" s="12"/>
      <c r="R2" s="12"/>
      <c r="S2" s="10"/>
      <c r="W2" s="12"/>
      <c r="AC2" s="12"/>
      <c r="AD2" s="12"/>
      <c r="AE2" s="12"/>
      <c r="AF2" s="12"/>
    </row>
    <row r="3" spans="1:35" s="4" customFormat="1" ht="12.9" customHeight="1">
      <c r="A3" s="1289"/>
      <c r="B3" s="1289"/>
      <c r="C3" s="1289"/>
      <c r="D3" s="1289"/>
      <c r="E3" s="1289"/>
      <c r="F3" s="1289"/>
      <c r="G3" s="44"/>
      <c r="H3" s="44"/>
      <c r="I3" s="44"/>
      <c r="J3" s="9"/>
      <c r="K3" s="1133"/>
      <c r="L3" s="45" t="s">
        <v>172</v>
      </c>
      <c r="M3" s="46"/>
      <c r="N3" s="46"/>
      <c r="O3" s="47"/>
      <c r="P3" s="11" t="str">
        <f>MID($C16,2,1)</f>
        <v>0</v>
      </c>
      <c r="Q3" s="12"/>
      <c r="R3" s="1135" t="s">
        <v>1</v>
      </c>
      <c r="S3" s="1294"/>
      <c r="T3" s="1294"/>
      <c r="U3" s="1294"/>
      <c r="V3" s="1295"/>
      <c r="W3" s="1295"/>
      <c r="X3" s="1296"/>
      <c r="AC3" s="12"/>
      <c r="AD3" s="12"/>
      <c r="AE3" s="12"/>
      <c r="AF3" s="12"/>
    </row>
    <row r="4" spans="1:35" s="4" customFormat="1" ht="12.9" customHeight="1">
      <c r="A4" s="1289"/>
      <c r="B4" s="1289"/>
      <c r="C4" s="1289"/>
      <c r="D4" s="1289"/>
      <c r="E4" s="1289"/>
      <c r="F4" s="1289"/>
      <c r="G4" s="44"/>
      <c r="H4" s="44"/>
      <c r="I4" s="44"/>
      <c r="J4" s="9"/>
      <c r="K4" s="1133"/>
      <c r="L4" s="45" t="s">
        <v>173</v>
      </c>
      <c r="M4" s="46"/>
      <c r="N4" s="46"/>
      <c r="O4" s="47"/>
      <c r="P4" s="11" t="str">
        <f>MID($C16,3,1)</f>
        <v>0</v>
      </c>
      <c r="R4" s="1297"/>
      <c r="S4" s="1298"/>
      <c r="T4" s="1298"/>
      <c r="U4" s="1298"/>
      <c r="V4" s="1299"/>
      <c r="W4" s="1299"/>
      <c r="X4" s="1300"/>
      <c r="AC4" s="12"/>
      <c r="AD4" s="12"/>
      <c r="AE4" s="12"/>
      <c r="AF4" s="12"/>
    </row>
    <row r="5" spans="1:35" s="4" customFormat="1" ht="12.9" customHeight="1" thickBot="1">
      <c r="A5" s="1289"/>
      <c r="B5" s="1289"/>
      <c r="C5" s="1289"/>
      <c r="D5" s="1289"/>
      <c r="E5" s="1289"/>
      <c r="F5" s="1289"/>
      <c r="G5" s="44"/>
      <c r="H5" s="44"/>
      <c r="I5" s="44"/>
      <c r="J5" s="9"/>
      <c r="K5" s="1133"/>
      <c r="L5" s="45" t="s">
        <v>174</v>
      </c>
      <c r="M5" s="46"/>
      <c r="N5" s="46"/>
      <c r="O5" s="47"/>
      <c r="P5" s="11" t="str">
        <f>MID($C16,4,1)</f>
        <v>0</v>
      </c>
      <c r="R5" s="1301"/>
      <c r="S5" s="1302"/>
      <c r="T5" s="1302"/>
      <c r="U5" s="1302"/>
      <c r="V5" s="1303"/>
      <c r="W5" s="1303"/>
      <c r="X5" s="1304"/>
      <c r="AC5" s="12"/>
      <c r="AD5" s="12"/>
      <c r="AE5" s="12"/>
      <c r="AF5" s="12"/>
    </row>
    <row r="6" spans="1:35" s="4" customFormat="1" ht="12.9" customHeight="1">
      <c r="A6" s="1289"/>
      <c r="B6" s="1289"/>
      <c r="C6" s="1289"/>
      <c r="D6" s="1289"/>
      <c r="E6" s="1289"/>
      <c r="F6" s="1289"/>
      <c r="G6" s="44"/>
      <c r="H6" s="44"/>
      <c r="I6" s="44"/>
      <c r="K6" s="1133"/>
      <c r="L6" s="45" t="s">
        <v>177</v>
      </c>
      <c r="M6" s="46"/>
      <c r="N6" s="46"/>
      <c r="O6" s="47"/>
      <c r="P6" s="11" t="str">
        <f>MID($C16,5,1)</f>
        <v>0</v>
      </c>
      <c r="R6" s="12" t="s">
        <v>240</v>
      </c>
      <c r="S6" s="10"/>
      <c r="AC6" s="12"/>
      <c r="AD6" s="12"/>
      <c r="AE6" s="12"/>
      <c r="AF6" s="12"/>
    </row>
    <row r="7" spans="1:35" s="4" customFormat="1" ht="12.9" customHeight="1">
      <c r="A7" s="1289"/>
      <c r="B7" s="1289"/>
      <c r="C7" s="1289"/>
      <c r="D7" s="1289"/>
      <c r="E7" s="1289"/>
      <c r="F7" s="1289"/>
      <c r="G7" s="44"/>
      <c r="I7" s="44"/>
      <c r="K7" s="1133"/>
      <c r="L7" s="45" t="s">
        <v>175</v>
      </c>
      <c r="M7" s="46"/>
      <c r="N7" s="46"/>
      <c r="O7" s="47"/>
      <c r="P7" s="11" t="str">
        <f>MID($C16,6,1)</f>
        <v>0</v>
      </c>
      <c r="R7" s="10" t="s">
        <v>234</v>
      </c>
      <c r="S7" s="434" t="s">
        <v>444</v>
      </c>
      <c r="T7" s="134"/>
      <c r="U7" s="134"/>
      <c r="V7" s="134"/>
      <c r="W7" s="134"/>
      <c r="X7" s="134"/>
      <c r="Y7" s="134"/>
      <c r="Z7" s="134"/>
      <c r="AC7" s="12"/>
      <c r="AD7" s="12"/>
      <c r="AE7" s="12"/>
      <c r="AF7" s="12"/>
    </row>
    <row r="8" spans="1:35" s="4" customFormat="1" ht="12.9" customHeight="1" thickBot="1">
      <c r="A8" s="1289"/>
      <c r="B8" s="1289"/>
      <c r="C8" s="1289"/>
      <c r="D8" s="1289"/>
      <c r="E8" s="1289"/>
      <c r="F8" s="1289"/>
      <c r="G8" s="44"/>
      <c r="H8" s="44"/>
      <c r="I8" s="44"/>
      <c r="K8" s="1133"/>
      <c r="L8" s="45" t="s">
        <v>176</v>
      </c>
      <c r="M8" s="46"/>
      <c r="N8" s="46"/>
      <c r="O8" s="47"/>
      <c r="P8" s="11" t="str">
        <f>MID($C16,7,1)</f>
        <v>1</v>
      </c>
      <c r="R8" s="10" t="s">
        <v>235</v>
      </c>
      <c r="S8" s="135" t="s">
        <v>443</v>
      </c>
      <c r="T8" s="135"/>
      <c r="U8" s="135"/>
      <c r="V8" s="135"/>
      <c r="W8" s="135"/>
      <c r="X8" s="135"/>
      <c r="Y8" s="135"/>
      <c r="Z8" s="135"/>
      <c r="AC8" s="12"/>
      <c r="AD8" s="12"/>
      <c r="AE8" s="12"/>
      <c r="AF8" s="12"/>
    </row>
    <row r="9" spans="1:35" s="4" customFormat="1" ht="12.9" customHeight="1">
      <c r="A9" s="1289"/>
      <c r="B9" s="1289"/>
      <c r="C9" s="1289"/>
      <c r="D9" s="1289"/>
      <c r="E9" s="1289"/>
      <c r="F9" s="1289"/>
      <c r="G9" s="61">
        <v>1</v>
      </c>
      <c r="H9" s="54" t="s">
        <v>162</v>
      </c>
      <c r="K9" s="1134"/>
      <c r="L9" s="45" t="s">
        <v>186</v>
      </c>
      <c r="M9" s="46"/>
      <c r="N9" s="46"/>
      <c r="O9" s="47"/>
      <c r="P9" s="11" t="str">
        <f>MID($C16,8,1)</f>
        <v>0</v>
      </c>
      <c r="R9" s="10" t="s">
        <v>236</v>
      </c>
      <c r="S9" s="135" t="s">
        <v>445</v>
      </c>
      <c r="T9" s="135"/>
      <c r="U9" s="135"/>
      <c r="V9" s="135"/>
      <c r="W9" s="135"/>
      <c r="X9" s="135"/>
      <c r="Y9" s="135"/>
      <c r="Z9" s="135"/>
      <c r="AC9" s="12"/>
      <c r="AD9" s="12"/>
      <c r="AE9" s="12"/>
      <c r="AF9" s="12"/>
    </row>
    <row r="10" spans="1:35" s="4" customFormat="1" ht="12.9" customHeight="1" thickBot="1">
      <c r="A10" s="1289"/>
      <c r="B10" s="1289"/>
      <c r="C10" s="1289"/>
      <c r="D10" s="1289"/>
      <c r="E10" s="1289"/>
      <c r="F10" s="1289"/>
      <c r="G10" s="62"/>
      <c r="H10" s="55"/>
      <c r="I10" s="13"/>
      <c r="J10" s="13"/>
      <c r="K10" s="77"/>
      <c r="L10" s="14"/>
      <c r="M10" s="14"/>
      <c r="N10" s="14"/>
      <c r="O10" s="14"/>
      <c r="P10" s="14"/>
      <c r="R10" s="10" t="s">
        <v>237</v>
      </c>
      <c r="S10" s="135" t="s">
        <v>446</v>
      </c>
      <c r="T10" s="135"/>
      <c r="U10" s="135"/>
      <c r="V10" s="135"/>
      <c r="W10" s="135"/>
      <c r="X10" s="135"/>
      <c r="Y10" s="135"/>
      <c r="Z10" s="135"/>
    </row>
    <row r="11" spans="1:35" s="4" customFormat="1" ht="12.9" customHeight="1">
      <c r="A11" s="1289"/>
      <c r="B11" s="1289"/>
      <c r="C11" s="1289"/>
      <c r="D11" s="1289"/>
      <c r="E11" s="1289"/>
      <c r="F11" s="1289"/>
      <c r="G11" s="15"/>
      <c r="K11" s="1132" t="str">
        <f>H17</f>
        <v>Alarm/ Status</v>
      </c>
      <c r="L11" s="45" t="s">
        <v>178</v>
      </c>
      <c r="M11" s="46"/>
      <c r="N11" s="46"/>
      <c r="O11" s="47"/>
      <c r="P11" s="11" t="str">
        <f>MID($C17,1,1)</f>
        <v>1</v>
      </c>
      <c r="Q11" s="12"/>
      <c r="R11" s="10" t="s">
        <v>238</v>
      </c>
      <c r="S11" s="136" t="s">
        <v>447</v>
      </c>
      <c r="T11" s="136"/>
      <c r="U11" s="136"/>
      <c r="V11" s="136"/>
      <c r="W11" s="136"/>
      <c r="X11" s="136"/>
      <c r="Y11" s="136"/>
      <c r="Z11" s="136"/>
      <c r="AA11" s="12"/>
    </row>
    <row r="12" spans="1:35" s="4" customFormat="1" ht="12.9" customHeight="1">
      <c r="A12" s="76"/>
      <c r="B12" s="16"/>
      <c r="D12" s="16"/>
      <c r="E12" s="16"/>
      <c r="F12" s="16"/>
      <c r="G12" s="17" t="s">
        <v>141</v>
      </c>
      <c r="K12" s="1133"/>
      <c r="L12" s="45" t="s">
        <v>179</v>
      </c>
      <c r="M12" s="46"/>
      <c r="N12" s="46"/>
      <c r="O12" s="47"/>
      <c r="P12" s="11" t="str">
        <f>MID($C17,2,1)</f>
        <v>0</v>
      </c>
      <c r="Q12" s="18"/>
      <c r="R12" s="10" t="s">
        <v>239</v>
      </c>
      <c r="S12" s="135" t="s">
        <v>448</v>
      </c>
      <c r="T12" s="135"/>
      <c r="U12" s="135"/>
      <c r="V12" s="135"/>
      <c r="W12" s="135"/>
      <c r="X12" s="135"/>
      <c r="Y12" s="135"/>
      <c r="Z12" s="135"/>
      <c r="AA12" s="12"/>
    </row>
    <row r="13" spans="1:35" s="4" customFormat="1" ht="12.9" customHeight="1">
      <c r="A13" s="4" t="str">
        <f t="shared" ref="A13:A29" si="0">MID($H$1,$G$9+2*G13,2)</f>
        <v>09</v>
      </c>
      <c r="B13" s="19" t="str">
        <f t="shared" ref="B13:B29" si="1">HEX2BIN(A13,8)</f>
        <v>00001001</v>
      </c>
      <c r="C13" s="59">
        <f>HEX2DEC(A13)</f>
        <v>9</v>
      </c>
      <c r="D13" s="60"/>
      <c r="E13" s="60"/>
      <c r="F13" s="60"/>
      <c r="G13" s="15">
        <v>0</v>
      </c>
      <c r="H13" s="20" t="s">
        <v>142</v>
      </c>
      <c r="I13" s="21" t="str">
        <f>IF(C13=9,"TEK 733A")</f>
        <v>TEK 733A</v>
      </c>
      <c r="K13" s="1133"/>
      <c r="L13" s="45" t="s">
        <v>180</v>
      </c>
      <c r="M13" s="46"/>
      <c r="N13" s="46"/>
      <c r="O13" s="47"/>
      <c r="P13" s="11" t="str">
        <f>MID($C17,3,1)</f>
        <v>0</v>
      </c>
      <c r="Q13" s="18"/>
      <c r="R13" s="10"/>
      <c r="S13" s="393"/>
      <c r="T13" s="18"/>
      <c r="Z13" s="18"/>
      <c r="AA13" s="18"/>
      <c r="AC13" s="22"/>
      <c r="AD13" s="12"/>
      <c r="AE13" s="12"/>
      <c r="AF13" s="12"/>
      <c r="AG13" s="12"/>
      <c r="AH13" s="12"/>
      <c r="AI13" s="12"/>
    </row>
    <row r="14" spans="1:35" s="4" customFormat="1" ht="12.9" customHeight="1">
      <c r="A14" s="4" t="str">
        <f t="shared" si="0"/>
        <v>01</v>
      </c>
      <c r="B14" s="19" t="str">
        <f t="shared" si="1"/>
        <v>00000001</v>
      </c>
      <c r="C14" s="59" t="str">
        <f>BIN2DEC(I23) &amp; "." &amp;BIN2DEC( I22)</f>
        <v>1.0</v>
      </c>
      <c r="D14" s="60"/>
      <c r="E14" s="60"/>
      <c r="F14" s="60"/>
      <c r="G14" s="15">
        <v>1</v>
      </c>
      <c r="H14" s="20" t="s">
        <v>143</v>
      </c>
      <c r="I14" s="21" t="str">
        <f>IF(BIN2DEC(I22)=0,"UC20",IF(BIN2DEC(I22)=1,"UC15","M10"))</f>
        <v>UC20</v>
      </c>
      <c r="J14" s="23"/>
      <c r="K14" s="1133"/>
      <c r="L14" s="45" t="s">
        <v>305</v>
      </c>
      <c r="M14" s="46"/>
      <c r="N14" s="46"/>
      <c r="O14" s="47"/>
      <c r="P14" s="11" t="str">
        <f>MID($C17,4,1)</f>
        <v>0</v>
      </c>
      <c r="Q14" s="18"/>
      <c r="R14" s="18"/>
      <c r="S14" s="28">
        <f>LEN(S7)</f>
        <v>230</v>
      </c>
      <c r="T14" s="168"/>
      <c r="Z14" s="18"/>
      <c r="AA14" s="18"/>
      <c r="AC14" s="12"/>
      <c r="AD14" s="12"/>
      <c r="AE14" s="12"/>
      <c r="AF14" s="12"/>
      <c r="AG14" s="24"/>
      <c r="AH14" s="24"/>
      <c r="AI14" s="24"/>
    </row>
    <row r="15" spans="1:35" s="4" customFormat="1" ht="12.9" customHeight="1">
      <c r="A15" s="4" t="str">
        <f t="shared" si="0"/>
        <v>C2</v>
      </c>
      <c r="B15" s="19" t="str">
        <f t="shared" si="1"/>
        <v>11000010</v>
      </c>
      <c r="C15" s="59" t="str">
        <f>BIN2DEC(I25) &amp; "." &amp;BIN2DEC( I24)</f>
        <v>2.6</v>
      </c>
      <c r="D15" s="60"/>
      <c r="E15" s="60"/>
      <c r="F15" s="60"/>
      <c r="G15" s="15">
        <v>2</v>
      </c>
      <c r="H15" s="20" t="s">
        <v>168</v>
      </c>
      <c r="I15" s="21" t="str">
        <f>"FW "&amp; C15</f>
        <v>FW 2.6</v>
      </c>
      <c r="K15" s="1133"/>
      <c r="L15" s="45" t="s">
        <v>171</v>
      </c>
      <c r="M15" s="46"/>
      <c r="N15" s="46"/>
      <c r="O15" s="47"/>
      <c r="P15" s="11" t="str">
        <f>IF(R15=1,"0","1")</f>
        <v>0</v>
      </c>
      <c r="Q15" s="168" t="str">
        <f>MID($C17,5,1)</f>
        <v>1</v>
      </c>
      <c r="R15" s="168">
        <v>1</v>
      </c>
      <c r="S15" s="28">
        <f>LEN(S8)</f>
        <v>280</v>
      </c>
      <c r="T15" s="168"/>
      <c r="Z15" s="18"/>
      <c r="AA15" s="18"/>
      <c r="AC15" s="25"/>
      <c r="AD15" s="18"/>
      <c r="AE15" s="18"/>
      <c r="AF15" s="18"/>
      <c r="AG15" s="18"/>
      <c r="AH15" s="18"/>
      <c r="AI15" s="18"/>
    </row>
    <row r="16" spans="1:35" s="4" customFormat="1" ht="12.9" customHeight="1">
      <c r="A16" s="4" t="str">
        <f t="shared" si="0"/>
        <v>82</v>
      </c>
      <c r="B16" s="19" t="str">
        <f t="shared" si="1"/>
        <v>10000010</v>
      </c>
      <c r="C16" s="59" t="str">
        <f>HEX2BIN(A16,8)</f>
        <v>10000010</v>
      </c>
      <c r="D16" s="60"/>
      <c r="E16" s="60"/>
      <c r="F16" s="60"/>
      <c r="G16" s="15">
        <v>3</v>
      </c>
      <c r="H16" s="20" t="s">
        <v>144</v>
      </c>
      <c r="K16" s="1133"/>
      <c r="L16" s="45" t="s">
        <v>181</v>
      </c>
      <c r="M16" s="46"/>
      <c r="N16" s="46"/>
      <c r="O16" s="47"/>
      <c r="P16" s="11" t="str">
        <f>MID($C17,6,1)</f>
        <v>1</v>
      </c>
      <c r="Q16" s="26"/>
      <c r="R16" s="26"/>
      <c r="S16" s="28">
        <f>LEN(S9)</f>
        <v>280</v>
      </c>
      <c r="T16" s="168"/>
      <c r="U16" s="18"/>
      <c r="V16" s="18"/>
      <c r="W16" s="18" t="s">
        <v>254</v>
      </c>
      <c r="X16" s="18"/>
      <c r="Y16" s="18"/>
      <c r="Z16" s="18"/>
      <c r="AA16" s="18"/>
      <c r="AC16" s="25"/>
      <c r="AD16" s="18"/>
      <c r="AE16" s="18"/>
      <c r="AF16" s="18"/>
      <c r="AG16" s="18"/>
      <c r="AH16" s="18"/>
      <c r="AI16" s="18"/>
    </row>
    <row r="17" spans="1:35" s="4" customFormat="1" ht="12.9" customHeight="1">
      <c r="A17" s="4" t="str">
        <f t="shared" si="0"/>
        <v>8E</v>
      </c>
      <c r="B17" s="19" t="str">
        <f t="shared" si="1"/>
        <v>10001110</v>
      </c>
      <c r="C17" s="59" t="str">
        <f>HEX2BIN(A17,8)</f>
        <v>10001110</v>
      </c>
      <c r="D17" s="60"/>
      <c r="E17" s="60"/>
      <c r="F17" s="60"/>
      <c r="G17" s="15">
        <v>4</v>
      </c>
      <c r="H17" s="20" t="s">
        <v>166</v>
      </c>
      <c r="K17" s="1133"/>
      <c r="L17" s="45" t="s">
        <v>182</v>
      </c>
      <c r="M17" s="46"/>
      <c r="N17" s="46"/>
      <c r="O17" s="47"/>
      <c r="P17" s="11" t="str">
        <f>MID($C17,7,1)</f>
        <v>1</v>
      </c>
      <c r="S17" s="28">
        <f>LEN(S10)</f>
        <v>564</v>
      </c>
      <c r="T17" s="394"/>
      <c r="U17" s="26"/>
      <c r="V17" s="26"/>
      <c r="W17" s="26"/>
      <c r="X17" s="26"/>
      <c r="Y17" s="26"/>
      <c r="Z17" s="26"/>
      <c r="AA17" s="26"/>
      <c r="AC17" s="25"/>
      <c r="AD17" s="18"/>
      <c r="AE17" s="18"/>
      <c r="AF17" s="18"/>
      <c r="AG17" s="18"/>
      <c r="AH17" s="18"/>
      <c r="AI17" s="18"/>
    </row>
    <row r="18" spans="1:35" s="4" customFormat="1" ht="12.9" customHeight="1">
      <c r="A18" s="4" t="str">
        <f t="shared" si="0"/>
        <v>14</v>
      </c>
      <c r="B18" s="19" t="str">
        <f t="shared" si="1"/>
        <v>00010100</v>
      </c>
      <c r="C18" s="59">
        <f>HEX2DEC(A18)</f>
        <v>20</v>
      </c>
      <c r="D18" s="60"/>
      <c r="E18" s="60"/>
      <c r="F18" s="60"/>
      <c r="G18" s="15">
        <v>5</v>
      </c>
      <c r="H18" s="20" t="s">
        <v>306</v>
      </c>
      <c r="K18" s="1134"/>
      <c r="L18" s="45" t="s">
        <v>183</v>
      </c>
      <c r="M18" s="46"/>
      <c r="N18" s="46"/>
      <c r="O18" s="47"/>
      <c r="P18" s="11" t="str">
        <f>MID($C17,8,1)</f>
        <v>0</v>
      </c>
      <c r="S18" s="28">
        <f>LEN(S11)</f>
        <v>120</v>
      </c>
      <c r="T18" s="28"/>
      <c r="AC18" s="25"/>
      <c r="AD18" s="18"/>
      <c r="AE18" s="18"/>
      <c r="AF18" s="18"/>
      <c r="AG18" s="18"/>
      <c r="AH18" s="18"/>
      <c r="AI18" s="18"/>
    </row>
    <row r="19" spans="1:35" s="4" customFormat="1" ht="12.9" customHeight="1" thickBot="1">
      <c r="A19" s="4" t="str">
        <f t="shared" si="0"/>
        <v>75</v>
      </c>
      <c r="B19" s="19" t="str">
        <f t="shared" si="1"/>
        <v>01110101</v>
      </c>
      <c r="C19" s="59" t="str">
        <f xml:space="preserve"> ((BIN2DEC(RIGHT(B19,5)) +30)/10 ) &amp; " Volts"</f>
        <v>5.1 Volts</v>
      </c>
      <c r="D19" s="60"/>
      <c r="E19" s="60"/>
      <c r="F19" s="60"/>
      <c r="G19" s="15">
        <v>6</v>
      </c>
      <c r="H19" s="20" t="s">
        <v>159</v>
      </c>
      <c r="K19" s="78"/>
      <c r="L19" s="23"/>
      <c r="M19" s="23"/>
      <c r="N19" s="23"/>
      <c r="O19" s="23"/>
      <c r="P19" s="23"/>
      <c r="S19"/>
      <c r="AA19" s="27"/>
      <c r="AC19" s="26"/>
      <c r="AD19" s="26"/>
      <c r="AE19" s="26"/>
      <c r="AF19" s="26"/>
      <c r="AG19" s="26"/>
      <c r="AH19" s="26"/>
      <c r="AI19" s="26"/>
    </row>
    <row r="20" spans="1:35" s="4" customFormat="1" ht="12.9" customHeight="1">
      <c r="A20" s="4" t="str">
        <f t="shared" si="0"/>
        <v>08</v>
      </c>
      <c r="B20" s="19" t="str">
        <f t="shared" si="1"/>
        <v>00001000</v>
      </c>
      <c r="C20" s="1346" t="str">
        <f>"IMEI: " &amp;A20&amp;A21&amp;A22&amp;A23&amp;A24&amp;A25&amp;A26&amp;A27</f>
        <v>IMEI: 0861075021004551</v>
      </c>
      <c r="D20" s="1347"/>
      <c r="E20" s="1347"/>
      <c r="F20" s="1348"/>
      <c r="G20" s="15">
        <v>7</v>
      </c>
      <c r="H20" s="63" t="s">
        <v>139</v>
      </c>
      <c r="K20" s="1132" t="str">
        <f>H19</f>
        <v>Battery/Status</v>
      </c>
      <c r="L20" s="56" t="s">
        <v>185</v>
      </c>
      <c r="M20" s="57"/>
      <c r="N20" s="57"/>
      <c r="O20" s="58"/>
      <c r="P20" s="11" t="str">
        <f>MID($B19,1,1)</f>
        <v>0</v>
      </c>
    </row>
    <row r="21" spans="1:35" s="4" customFormat="1" ht="12.9" customHeight="1">
      <c r="A21" s="4" t="str">
        <f t="shared" si="0"/>
        <v>61</v>
      </c>
      <c r="B21" s="19" t="str">
        <f t="shared" si="1"/>
        <v>01100001</v>
      </c>
      <c r="C21" s="1349"/>
      <c r="D21" s="1350"/>
      <c r="E21" s="1350"/>
      <c r="F21" s="1351"/>
      <c r="G21" s="15">
        <v>8</v>
      </c>
      <c r="H21" s="64"/>
      <c r="I21" s="28"/>
      <c r="J21" s="28"/>
      <c r="K21" s="1133"/>
      <c r="L21" s="45" t="s">
        <v>382</v>
      </c>
      <c r="M21" s="46"/>
      <c r="N21" s="46"/>
      <c r="O21" s="47"/>
      <c r="P21" s="11" t="str">
        <f>MID($B19,2,1)</f>
        <v>1</v>
      </c>
    </row>
    <row r="22" spans="1:35" s="4" customFormat="1" ht="12.9" customHeight="1">
      <c r="A22" s="4" t="str">
        <f t="shared" si="0"/>
        <v>07</v>
      </c>
      <c r="B22" s="19" t="str">
        <f t="shared" si="1"/>
        <v>00000111</v>
      </c>
      <c r="C22" s="1349"/>
      <c r="D22" s="1350"/>
      <c r="E22" s="1350"/>
      <c r="F22" s="1351"/>
      <c r="G22" s="15">
        <v>9</v>
      </c>
      <c r="H22" s="64"/>
      <c r="I22" s="28" t="str">
        <f>LEFT(B14,5)</f>
        <v>00000</v>
      </c>
      <c r="J22" s="28"/>
      <c r="K22" s="1133"/>
      <c r="L22" s="45" t="s">
        <v>184</v>
      </c>
      <c r="M22" s="46"/>
      <c r="N22" s="46"/>
      <c r="O22" s="47"/>
      <c r="P22" s="11" t="str">
        <f>MID($B19,3,1)</f>
        <v>1</v>
      </c>
    </row>
    <row r="23" spans="1:35" s="4" customFormat="1" ht="12.9" customHeight="1">
      <c r="A23" s="4" t="str">
        <f t="shared" si="0"/>
        <v>50</v>
      </c>
      <c r="B23" s="19" t="str">
        <f t="shared" si="1"/>
        <v>01010000</v>
      </c>
      <c r="C23" s="1349"/>
      <c r="D23" s="1350"/>
      <c r="E23" s="1350"/>
      <c r="F23" s="1351"/>
      <c r="G23" s="15">
        <v>10</v>
      </c>
      <c r="H23" s="64"/>
      <c r="I23" s="28" t="str">
        <f>RIGHT(B14,3)</f>
        <v>001</v>
      </c>
      <c r="J23" s="28"/>
      <c r="K23" s="1133"/>
      <c r="L23" s="1314" t="s">
        <v>169</v>
      </c>
      <c r="M23" s="1315"/>
      <c r="N23" s="1315"/>
      <c r="O23" s="1316"/>
      <c r="P23" s="11" t="str">
        <f>MID($B19,4,1)</f>
        <v>1</v>
      </c>
    </row>
    <row r="24" spans="1:35" s="4" customFormat="1" ht="12.9" customHeight="1">
      <c r="A24" s="4" t="str">
        <f t="shared" si="0"/>
        <v>21</v>
      </c>
      <c r="B24" s="19" t="str">
        <f t="shared" si="1"/>
        <v>00100001</v>
      </c>
      <c r="C24" s="1349"/>
      <c r="D24" s="1350"/>
      <c r="E24" s="1350"/>
      <c r="F24" s="1351"/>
      <c r="G24" s="15">
        <v>11</v>
      </c>
      <c r="H24" s="64"/>
      <c r="I24" s="28" t="str">
        <f>LEFT(B15,3)</f>
        <v>110</v>
      </c>
      <c r="J24" s="28"/>
      <c r="K24" s="1133"/>
      <c r="L24" s="1317"/>
      <c r="M24" s="1318"/>
      <c r="N24" s="1318"/>
      <c r="O24" s="1319"/>
      <c r="P24" s="11" t="str">
        <f>MID($B19,5,1)</f>
        <v>0</v>
      </c>
    </row>
    <row r="25" spans="1:35" s="4" customFormat="1" ht="12.9" customHeight="1">
      <c r="A25" s="4" t="str">
        <f t="shared" si="0"/>
        <v>00</v>
      </c>
      <c r="B25" s="19" t="str">
        <f t="shared" si="1"/>
        <v>00000000</v>
      </c>
      <c r="C25" s="1349"/>
      <c r="D25" s="1350"/>
      <c r="E25" s="1350"/>
      <c r="F25" s="1351"/>
      <c r="G25" s="15">
        <v>12</v>
      </c>
      <c r="H25" s="64"/>
      <c r="I25" s="28" t="str">
        <f>RIGHT(B15,5)</f>
        <v>00010</v>
      </c>
      <c r="J25" s="28"/>
      <c r="K25" s="1133"/>
      <c r="L25" s="1317"/>
      <c r="M25" s="1318"/>
      <c r="N25" s="1318"/>
      <c r="O25" s="1319"/>
      <c r="P25" s="11" t="str">
        <f>MID($B19,6,1)</f>
        <v>1</v>
      </c>
    </row>
    <row r="26" spans="1:35" s="4" customFormat="1" ht="12.9" customHeight="1">
      <c r="A26" s="4" t="str">
        <f t="shared" si="0"/>
        <v>45</v>
      </c>
      <c r="B26" s="19" t="str">
        <f t="shared" si="1"/>
        <v>01000101</v>
      </c>
      <c r="C26" s="1349"/>
      <c r="D26" s="1350"/>
      <c r="E26" s="1350"/>
      <c r="F26" s="1351"/>
      <c r="G26" s="15">
        <v>13</v>
      </c>
      <c r="H26" s="64"/>
      <c r="I26" s="10"/>
      <c r="J26" s="10"/>
      <c r="K26" s="1133"/>
      <c r="L26" s="1317"/>
      <c r="M26" s="1318"/>
      <c r="N26" s="1318"/>
      <c r="O26" s="1319"/>
      <c r="P26" s="11" t="str">
        <f>MID($B19,7,1)</f>
        <v>0</v>
      </c>
    </row>
    <row r="27" spans="1:35" s="4" customFormat="1" ht="12.9" customHeight="1" thickBot="1">
      <c r="A27" s="4" t="str">
        <f t="shared" si="0"/>
        <v>51</v>
      </c>
      <c r="B27" s="19" t="str">
        <f t="shared" si="1"/>
        <v>01010001</v>
      </c>
      <c r="C27" s="1352"/>
      <c r="D27" s="1353"/>
      <c r="E27" s="1353"/>
      <c r="F27" s="1354"/>
      <c r="G27" s="15">
        <v>14</v>
      </c>
      <c r="H27" s="65"/>
      <c r="K27" s="1134"/>
      <c r="L27" s="1320"/>
      <c r="M27" s="1321"/>
      <c r="N27" s="1321"/>
      <c r="O27" s="1322"/>
      <c r="P27" s="11" t="str">
        <f>MID($B19,8,1)</f>
        <v>1</v>
      </c>
    </row>
    <row r="28" spans="1:35" s="4" customFormat="1" ht="12.9" customHeight="1" thickBot="1">
      <c r="A28" s="4" t="str">
        <f t="shared" si="0"/>
        <v>04</v>
      </c>
      <c r="B28" s="19" t="str">
        <f t="shared" si="1"/>
        <v>00000100</v>
      </c>
      <c r="C28" s="66">
        <f>BIN2DEC(RIGHT(B28,6))</f>
        <v>4</v>
      </c>
      <c r="D28" s="67"/>
      <c r="E28" s="67"/>
      <c r="F28" s="68"/>
      <c r="G28" s="15">
        <v>15</v>
      </c>
      <c r="H28" s="29" t="s">
        <v>158</v>
      </c>
      <c r="I28" s="30" t="str">
        <f>IF(C28=2,"Message Valid",IF(C28=4,"Message Valid",IF(C28=6,"Message Valid",IF(C28=8,"Message Valid",IF(C28=16,"Message Valid",IF(C28=17,"Message Valid","Message Unsupported"))))))</f>
        <v>Message Valid</v>
      </c>
    </row>
    <row r="29" spans="1:35" s="4" customFormat="1" ht="12.9" customHeight="1" thickBot="1">
      <c r="A29" s="31" t="str">
        <f t="shared" si="0"/>
        <v>7B</v>
      </c>
      <c r="B29" s="19" t="str">
        <f t="shared" si="1"/>
        <v>01111011</v>
      </c>
      <c r="C29" s="27">
        <f>HEX2DEC(A29) +BIN2DEC(LEFT( B28,2)) *256</f>
        <v>123</v>
      </c>
      <c r="D29" s="70"/>
      <c r="E29" s="70"/>
      <c r="F29" s="70"/>
      <c r="G29" s="32">
        <v>16</v>
      </c>
      <c r="H29" s="33" t="s">
        <v>160</v>
      </c>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row>
    <row r="30" spans="1:35" s="4" customFormat="1" ht="12.9" hidden="1" customHeight="1">
      <c r="A30" s="1277" t="s">
        <v>252</v>
      </c>
      <c r="B30" s="1277"/>
      <c r="C30" s="84"/>
      <c r="D30" s="84"/>
      <c r="E30" s="84"/>
      <c r="F30" s="84"/>
      <c r="G30" s="10" t="e">
        <f ca="1">FIND(",",A47,1)</f>
        <v>#VALUE!</v>
      </c>
      <c r="H30" s="85" t="s">
        <v>136</v>
      </c>
      <c r="I30" s="10"/>
      <c r="J30" s="10"/>
      <c r="K30" s="10"/>
      <c r="L30" s="10"/>
      <c r="M30" s="10"/>
      <c r="N30" s="10"/>
      <c r="O30" s="10"/>
      <c r="P30" s="10"/>
      <c r="Q30" s="10"/>
      <c r="R30" s="10"/>
      <c r="S30" s="10"/>
    </row>
    <row r="31" spans="1:35" s="4" customFormat="1" ht="12.9" hidden="1" customHeight="1">
      <c r="A31" s="1278"/>
      <c r="B31" s="1278"/>
      <c r="C31" s="83" t="e">
        <f ca="1">MID($A$47,G30+1,G31-G30-1)</f>
        <v>#VALUE!</v>
      </c>
      <c r="D31" s="83"/>
      <c r="E31" s="83"/>
      <c r="F31" s="83"/>
      <c r="G31" s="10" t="e">
        <f t="shared" ref="G31:G42" ca="1" si="2">FIND(",",$A$47,1+G30)</f>
        <v>#VALUE!</v>
      </c>
      <c r="H31" s="85" t="s">
        <v>251</v>
      </c>
      <c r="I31" s="10"/>
      <c r="J31" s="10"/>
      <c r="K31" s="10"/>
      <c r="L31" s="10"/>
      <c r="M31" s="10"/>
      <c r="N31" s="10"/>
      <c r="O31" s="10"/>
      <c r="P31" s="10"/>
      <c r="Q31" s="10"/>
      <c r="R31" s="10"/>
      <c r="S31" s="10"/>
      <c r="T31" s="10"/>
      <c r="U31" s="10"/>
      <c r="V31" s="10"/>
      <c r="W31" s="10"/>
      <c r="X31" s="10"/>
      <c r="Y31" s="10"/>
    </row>
    <row r="32" spans="1:35" s="4" customFormat="1" ht="12.9" hidden="1" customHeight="1">
      <c r="A32" s="1278"/>
      <c r="B32" s="1278"/>
      <c r="C32" s="83" t="e">
        <f ca="1">MID($A$47,G31+1,G32-G31-1)</f>
        <v>#VALUE!</v>
      </c>
      <c r="D32" s="83"/>
      <c r="E32" s="83"/>
      <c r="F32" s="83"/>
      <c r="G32" s="10" t="e">
        <f t="shared" ca="1" si="2"/>
        <v>#VALUE!</v>
      </c>
      <c r="H32" s="85" t="s">
        <v>125</v>
      </c>
      <c r="I32" s="10"/>
      <c r="J32" s="10"/>
      <c r="K32" s="10"/>
      <c r="L32" s="10"/>
      <c r="M32" s="10"/>
      <c r="N32" s="10"/>
      <c r="O32" s="10"/>
      <c r="P32" s="10"/>
      <c r="Q32" s="10"/>
      <c r="R32" s="10"/>
      <c r="S32" s="10"/>
      <c r="T32" s="10"/>
      <c r="U32" s="10"/>
      <c r="V32" s="10"/>
      <c r="W32" s="10"/>
      <c r="X32" s="10"/>
      <c r="Y32" s="10"/>
    </row>
    <row r="33" spans="1:25" s="4" customFormat="1" ht="12.9" hidden="1" customHeight="1">
      <c r="A33" s="1278"/>
      <c r="B33" s="1278"/>
      <c r="C33" s="83" t="e">
        <f ca="1">IF(I33&gt;=13,MID($A$47,G32+1,G33-G32-1),"no fix")</f>
        <v>#VALUE!</v>
      </c>
      <c r="D33" s="83"/>
      <c r="E33" s="83"/>
      <c r="F33" s="83"/>
      <c r="G33" s="10" t="e">
        <f t="shared" ca="1" si="2"/>
        <v>#VALUE!</v>
      </c>
      <c r="H33" s="85" t="s">
        <v>126</v>
      </c>
      <c r="I33" s="10" t="e">
        <f ca="1">LEN(A47)-LEN(SUBSTITUTE(A47,",",""))</f>
        <v>#VALUE!</v>
      </c>
      <c r="J33" s="10"/>
      <c r="K33" s="10"/>
      <c r="L33" s="10"/>
      <c r="M33" s="10"/>
      <c r="N33" s="10"/>
      <c r="O33" s="10"/>
      <c r="P33" s="10"/>
      <c r="Q33" s="10"/>
      <c r="R33" s="10"/>
      <c r="S33" s="10"/>
      <c r="T33" s="10"/>
      <c r="U33" s="10"/>
      <c r="V33" s="10"/>
      <c r="W33" s="10"/>
      <c r="X33" s="10"/>
      <c r="Y33" s="10"/>
    </row>
    <row r="34" spans="1:25" s="4" customFormat="1" ht="12.9" hidden="1" customHeight="1">
      <c r="A34" s="1278"/>
      <c r="B34" s="1278"/>
      <c r="C34" s="83" t="e">
        <f ca="1">IF(I33&gt;=13,MID($A$47,G33+1,G34-G33-1),"no fix")</f>
        <v>#VALUE!</v>
      </c>
      <c r="D34" s="83"/>
      <c r="E34" s="83"/>
      <c r="F34" s="83"/>
      <c r="G34" s="10" t="e">
        <f t="shared" ca="1" si="2"/>
        <v>#VALUE!</v>
      </c>
      <c r="H34" s="85" t="s">
        <v>127</v>
      </c>
      <c r="I34" s="10"/>
      <c r="J34" s="10"/>
      <c r="K34" s="10"/>
      <c r="L34" s="10"/>
      <c r="M34" s="10"/>
      <c r="N34" s="10"/>
      <c r="O34" s="10"/>
      <c r="P34" s="10"/>
      <c r="Q34" s="10"/>
      <c r="R34" s="10"/>
      <c r="S34" s="10"/>
      <c r="T34" s="10"/>
      <c r="U34" s="10"/>
      <c r="V34" s="10"/>
      <c r="W34" s="10"/>
      <c r="X34" s="10"/>
      <c r="Y34" s="10"/>
    </row>
    <row r="35" spans="1:25" s="4" customFormat="1" ht="12.9" hidden="1" customHeight="1">
      <c r="A35" s="1278"/>
      <c r="B35" s="1278"/>
      <c r="C35" s="83" t="e">
        <f ca="1">IF(I33&gt;=13,MID($A$47,G34+1,G35-G34-1),"no fix")</f>
        <v>#VALUE!</v>
      </c>
      <c r="D35" s="83"/>
      <c r="E35" s="83"/>
      <c r="F35" s="83"/>
      <c r="G35" s="10" t="e">
        <f t="shared" ca="1" si="2"/>
        <v>#VALUE!</v>
      </c>
      <c r="H35" s="85" t="s">
        <v>128</v>
      </c>
      <c r="I35" s="10"/>
      <c r="J35" s="10"/>
      <c r="K35" s="10"/>
      <c r="L35" s="10"/>
      <c r="M35" s="10"/>
      <c r="N35" s="10"/>
      <c r="O35" s="10"/>
      <c r="P35" s="10"/>
      <c r="Q35" s="10"/>
      <c r="R35" s="10"/>
      <c r="S35" s="10"/>
      <c r="T35" s="10"/>
      <c r="U35" s="10"/>
      <c r="V35" s="10"/>
      <c r="W35" s="10"/>
      <c r="X35" s="10"/>
      <c r="Y35" s="10"/>
    </row>
    <row r="36" spans="1:25" s="4" customFormat="1" ht="12.9" hidden="1" customHeight="1">
      <c r="A36" s="1278"/>
      <c r="B36" s="1278"/>
      <c r="C36" s="83" t="e">
        <f ca="1">IF(I33&gt;=13,MID($A$47,G35+1,G36-G35-1),"no fix")</f>
        <v>#VALUE!</v>
      </c>
      <c r="D36" s="83"/>
      <c r="E36" s="83"/>
      <c r="F36" s="83"/>
      <c r="G36" s="10" t="e">
        <f t="shared" ca="1" si="2"/>
        <v>#VALUE!</v>
      </c>
      <c r="H36" s="85" t="s">
        <v>129</v>
      </c>
      <c r="I36" s="10"/>
      <c r="J36" s="10"/>
      <c r="K36" s="10"/>
      <c r="L36" s="10"/>
      <c r="M36" s="10"/>
      <c r="N36" s="10"/>
      <c r="O36" s="10"/>
      <c r="P36" s="10"/>
      <c r="Q36" s="10"/>
      <c r="R36" s="10"/>
      <c r="S36" s="10"/>
      <c r="T36" s="10"/>
      <c r="U36" s="10"/>
      <c r="V36" s="10"/>
      <c r="W36" s="10"/>
      <c r="X36" s="10"/>
      <c r="Y36" s="10"/>
    </row>
    <row r="37" spans="1:25" s="4" customFormat="1" ht="12.9" hidden="1" customHeight="1">
      <c r="A37" s="1278"/>
      <c r="B37" s="1278"/>
      <c r="C37" s="83" t="e">
        <f ca="1">IF(I33&gt;=13,MID($A$47,G36+1,G37-G36-1),"no fix")</f>
        <v>#VALUE!</v>
      </c>
      <c r="D37" s="83"/>
      <c r="E37" s="83"/>
      <c r="F37" s="83"/>
      <c r="G37" s="10" t="e">
        <f t="shared" ca="1" si="2"/>
        <v>#VALUE!</v>
      </c>
      <c r="H37" s="85" t="s">
        <v>130</v>
      </c>
      <c r="I37" s="10"/>
      <c r="J37" s="10"/>
      <c r="K37" s="10"/>
      <c r="L37" s="10"/>
      <c r="M37" s="10"/>
      <c r="N37" s="10"/>
      <c r="O37" s="10"/>
      <c r="P37" s="10"/>
      <c r="Q37" s="10"/>
      <c r="R37" s="10"/>
      <c r="S37" s="10"/>
      <c r="T37" s="10"/>
      <c r="U37" s="10"/>
      <c r="V37" s="10"/>
      <c r="W37" s="10"/>
      <c r="X37" s="10"/>
      <c r="Y37" s="10"/>
    </row>
    <row r="38" spans="1:25" s="4" customFormat="1" ht="12.9" hidden="1" customHeight="1">
      <c r="A38" s="1278"/>
      <c r="B38" s="1278"/>
      <c r="C38" s="83" t="e">
        <f ca="1">IF(I33&gt;=13,MID($A$47,G37+1,G38-G37-1),"no fix")</f>
        <v>#VALUE!</v>
      </c>
      <c r="D38" s="83"/>
      <c r="E38" s="83"/>
      <c r="F38" s="83"/>
      <c r="G38" s="10" t="e">
        <f t="shared" ca="1" si="2"/>
        <v>#VALUE!</v>
      </c>
      <c r="H38" s="85" t="s">
        <v>131</v>
      </c>
      <c r="I38" s="10"/>
      <c r="J38" s="10"/>
      <c r="K38" s="10"/>
      <c r="L38" s="10"/>
      <c r="M38" s="10"/>
      <c r="N38" s="10"/>
      <c r="O38" s="10"/>
      <c r="P38" s="10"/>
      <c r="Q38" s="10"/>
      <c r="R38" s="10"/>
      <c r="S38" s="10"/>
      <c r="T38" s="10"/>
      <c r="U38" s="10"/>
      <c r="V38" s="10"/>
      <c r="W38" s="10"/>
      <c r="X38" s="10"/>
      <c r="Y38" s="10"/>
    </row>
    <row r="39" spans="1:25" s="4" customFormat="1" ht="12.9" hidden="1" customHeight="1">
      <c r="A39" s="1278"/>
      <c r="B39" s="1278"/>
      <c r="C39" s="83" t="e">
        <f ca="1">IF(I33&gt;=13,MID($A$47,G38+1,G39-G38-1),"no fix")</f>
        <v>#VALUE!</v>
      </c>
      <c r="D39" s="83"/>
      <c r="E39" s="83"/>
      <c r="F39" s="83"/>
      <c r="G39" s="10" t="e">
        <f t="shared" ca="1" si="2"/>
        <v>#VALUE!</v>
      </c>
      <c r="H39" s="85" t="s">
        <v>132</v>
      </c>
      <c r="I39" s="10"/>
      <c r="J39" s="10"/>
      <c r="K39" s="10"/>
      <c r="L39" s="10"/>
      <c r="M39" s="10"/>
      <c r="N39" s="10"/>
      <c r="O39" s="10"/>
      <c r="P39" s="10"/>
      <c r="Q39" s="10"/>
      <c r="R39" s="10"/>
      <c r="S39" s="10"/>
      <c r="T39" s="10"/>
      <c r="U39" s="10"/>
      <c r="V39" s="10"/>
      <c r="W39" s="10"/>
      <c r="X39" s="10"/>
      <c r="Y39" s="10"/>
    </row>
    <row r="40" spans="1:25" s="4" customFormat="1" ht="12.9" hidden="1" customHeight="1">
      <c r="A40" s="1278"/>
      <c r="B40" s="1278"/>
      <c r="C40" s="83" t="e">
        <f ca="1">IF(I33&gt;=13,MID($A$47,G39+1,G40-G39-1),"no fix")</f>
        <v>#VALUE!</v>
      </c>
      <c r="D40" s="83"/>
      <c r="E40" s="83"/>
      <c r="F40" s="83"/>
      <c r="G40" s="10" t="e">
        <f t="shared" ca="1" si="2"/>
        <v>#VALUE!</v>
      </c>
      <c r="H40" s="85" t="s">
        <v>133</v>
      </c>
      <c r="I40" s="10"/>
      <c r="J40" s="10"/>
      <c r="K40" s="10"/>
      <c r="L40" s="10"/>
      <c r="M40" s="10"/>
      <c r="N40" s="10"/>
      <c r="O40" s="10"/>
      <c r="P40" s="10"/>
      <c r="Q40" s="10"/>
      <c r="R40" s="10"/>
      <c r="S40" s="10"/>
      <c r="T40" s="10"/>
      <c r="U40" s="10"/>
      <c r="V40" s="10"/>
      <c r="W40" s="10"/>
      <c r="X40" s="10"/>
      <c r="Y40" s="10"/>
    </row>
    <row r="41" spans="1:25" s="4" customFormat="1" ht="12.9" hidden="1" customHeight="1">
      <c r="A41" s="1278"/>
      <c r="B41" s="1278"/>
      <c r="C41" s="83" t="e">
        <f ca="1">IF(I33&gt;=13,MID($A$47,G40+1,G41-G40-1),"no fix")</f>
        <v>#VALUE!</v>
      </c>
      <c r="D41" s="83"/>
      <c r="E41" s="83"/>
      <c r="F41" s="83"/>
      <c r="G41" s="10" t="e">
        <f t="shared" ca="1" si="2"/>
        <v>#VALUE!</v>
      </c>
      <c r="H41" s="85" t="s">
        <v>134</v>
      </c>
      <c r="I41" s="10"/>
      <c r="J41" s="10"/>
      <c r="K41" s="10"/>
      <c r="L41" s="10"/>
      <c r="M41" s="10"/>
      <c r="N41" s="10"/>
      <c r="O41" s="10"/>
      <c r="P41" s="10"/>
      <c r="Q41" s="10"/>
      <c r="R41" s="10"/>
      <c r="S41" s="10"/>
      <c r="T41" s="10"/>
      <c r="U41" s="10"/>
      <c r="V41" s="10"/>
      <c r="W41" s="10"/>
      <c r="X41" s="10"/>
      <c r="Y41" s="10"/>
    </row>
    <row r="42" spans="1:25" s="4" customFormat="1" ht="12.9" hidden="1" customHeight="1">
      <c r="A42" s="1278"/>
      <c r="B42" s="1278"/>
      <c r="C42" s="83" t="e">
        <f ca="1">IF(I33&gt;=13,MID($A$47,G41+1,G42-G41-1),"no fix")</f>
        <v>#VALUE!</v>
      </c>
      <c r="D42" s="83"/>
      <c r="E42" s="83"/>
      <c r="F42" s="83"/>
      <c r="G42" s="10" t="e">
        <f t="shared" ca="1" si="2"/>
        <v>#VALUE!</v>
      </c>
      <c r="H42" s="85" t="s">
        <v>135</v>
      </c>
      <c r="I42" s="10"/>
      <c r="J42" s="10"/>
      <c r="K42" s="10"/>
      <c r="L42" s="10"/>
      <c r="M42" s="10"/>
      <c r="N42" s="10"/>
      <c r="O42" s="10"/>
      <c r="P42" s="10"/>
      <c r="Q42" s="10"/>
      <c r="R42" s="10"/>
      <c r="S42" s="10"/>
      <c r="T42" s="10"/>
      <c r="U42" s="10"/>
      <c r="V42" s="10"/>
      <c r="W42" s="10"/>
      <c r="X42" s="10"/>
      <c r="Y42" s="10"/>
    </row>
    <row r="43" spans="1:25" s="4" customFormat="1" ht="12.9" hidden="1" customHeight="1">
      <c r="A43" s="1278"/>
      <c r="B43" s="1278"/>
      <c r="C43" s="83"/>
      <c r="D43" s="83"/>
      <c r="E43" s="83"/>
      <c r="F43" s="83"/>
      <c r="G43" s="10"/>
      <c r="H43" s="85" t="s">
        <v>136</v>
      </c>
      <c r="I43" s="10"/>
      <c r="J43" s="10"/>
      <c r="K43" s="10"/>
      <c r="L43" s="10"/>
      <c r="M43" s="10"/>
      <c r="N43" s="10"/>
      <c r="O43" s="10"/>
      <c r="P43" s="10"/>
      <c r="Q43" s="10"/>
      <c r="R43" s="10"/>
      <c r="S43" s="10"/>
      <c r="T43" s="10"/>
      <c r="U43" s="10"/>
      <c r="V43" s="10"/>
      <c r="W43" s="10"/>
      <c r="X43" s="10"/>
      <c r="Y43" s="10"/>
    </row>
    <row r="44" spans="1:25" s="4" customFormat="1" ht="12.9" hidden="1" customHeight="1">
      <c r="A44" s="10"/>
      <c r="B44" s="10"/>
      <c r="C44" s="10"/>
      <c r="D44" s="10"/>
      <c r="E44" s="10"/>
      <c r="F44" s="10"/>
      <c r="G44" s="10"/>
      <c r="H44" s="86" t="s">
        <v>85</v>
      </c>
      <c r="I44" s="10"/>
      <c r="J44" s="10"/>
      <c r="K44" s="10"/>
      <c r="L44" s="10"/>
      <c r="M44" s="10"/>
      <c r="N44" s="10"/>
      <c r="O44" s="10"/>
      <c r="P44" s="10"/>
      <c r="Q44" s="10"/>
      <c r="R44" s="10"/>
      <c r="S44" s="10"/>
      <c r="T44" s="10"/>
      <c r="U44" s="10"/>
      <c r="V44" s="10"/>
      <c r="W44" s="10"/>
      <c r="X44" s="10"/>
      <c r="Y44" s="10"/>
    </row>
    <row r="45" spans="1:25" s="4" customFormat="1" ht="12.9" hidden="1" customHeight="1">
      <c r="A45" s="10"/>
      <c r="B45" s="10"/>
      <c r="C45" s="10"/>
      <c r="D45" s="10"/>
      <c r="E45" s="10"/>
      <c r="F45" s="10"/>
      <c r="G45" s="10"/>
      <c r="H45" s="87"/>
      <c r="I45" s="10"/>
      <c r="J45" s="10"/>
      <c r="K45" s="10"/>
      <c r="L45" s="10"/>
      <c r="M45" s="10"/>
      <c r="N45" s="10"/>
      <c r="O45" s="10"/>
      <c r="P45" s="10"/>
      <c r="Q45" s="10"/>
      <c r="R45" s="10"/>
      <c r="S45" s="10"/>
      <c r="T45" s="10"/>
      <c r="U45" s="10"/>
      <c r="V45" s="10"/>
      <c r="W45" s="10"/>
      <c r="X45" s="10"/>
      <c r="Y45" s="10"/>
    </row>
    <row r="46" spans="1:25" s="4" customFormat="1" ht="12.9" hidden="1" customHeight="1">
      <c r="A46" s="10"/>
      <c r="B46" s="10"/>
      <c r="C46" s="10"/>
      <c r="D46" s="10"/>
      <c r="E46" s="10"/>
      <c r="F46" s="10"/>
      <c r="G46" s="10"/>
      <c r="H46" s="10"/>
      <c r="I46" s="10"/>
      <c r="J46" s="10"/>
      <c r="K46" s="10"/>
      <c r="L46" s="10"/>
      <c r="M46" s="10"/>
      <c r="N46" s="10"/>
      <c r="O46" s="10"/>
      <c r="P46" s="10"/>
      <c r="Q46" s="10"/>
      <c r="R46" s="10"/>
      <c r="S46" s="10"/>
      <c r="T46" s="10"/>
      <c r="U46" s="10"/>
      <c r="V46" s="10"/>
      <c r="W46" s="10"/>
      <c r="X46" s="10"/>
      <c r="Y46" s="10"/>
    </row>
    <row r="47" spans="1:25" s="4" customFormat="1" ht="12.9" hidden="1" customHeight="1">
      <c r="A47" s="71" t="e">
        <f ca="1">A497</f>
        <v>#VALUE!</v>
      </c>
      <c r="B47" s="10"/>
      <c r="C47" s="10"/>
      <c r="D47" s="10"/>
      <c r="E47" s="10"/>
      <c r="F47" s="10"/>
      <c r="G47" s="10"/>
      <c r="H47" s="10"/>
      <c r="I47" s="10"/>
    </row>
    <row r="48" spans="1:25" s="4" customFormat="1" ht="12.9" hidden="1" customHeight="1">
      <c r="B48" s="10"/>
      <c r="C48" s="10"/>
      <c r="D48" s="10"/>
      <c r="E48" s="10"/>
      <c r="F48" s="10"/>
      <c r="G48" s="10"/>
      <c r="H48" s="10"/>
      <c r="I48" s="10"/>
    </row>
    <row r="49" spans="1:37" s="4" customFormat="1" ht="12.9" hidden="1" customHeight="1">
      <c r="A49" s="10"/>
      <c r="B49" s="10"/>
      <c r="C49" s="10"/>
      <c r="D49" s="10"/>
      <c r="E49" s="10"/>
      <c r="F49" s="10"/>
      <c r="G49" s="10"/>
      <c r="H49" s="10"/>
    </row>
    <row r="50" spans="1:37" s="4" customFormat="1" ht="12.9" hidden="1" customHeight="1">
      <c r="A50" s="10"/>
      <c r="B50" s="10"/>
      <c r="C50" s="10"/>
      <c r="D50" s="10"/>
      <c r="E50" s="10"/>
      <c r="F50" s="10"/>
      <c r="G50" s="10"/>
      <c r="H50" s="10"/>
      <c r="I50" s="10"/>
    </row>
    <row r="51" spans="1:37" s="4" customFormat="1" ht="12.9" hidden="1" customHeight="1">
      <c r="A51" s="10"/>
      <c r="B51" s="10"/>
      <c r="C51" s="10"/>
      <c r="D51" s="10"/>
      <c r="E51" s="10"/>
      <c r="F51" s="10"/>
      <c r="G51" s="17"/>
      <c r="H51" s="10"/>
      <c r="I51" s="10"/>
      <c r="J51" s="10"/>
      <c r="K51" s="10"/>
    </row>
    <row r="52" spans="1:37" s="4" customFormat="1" ht="12.9" hidden="1" customHeight="1">
      <c r="A52" s="10"/>
      <c r="B52" s="10"/>
      <c r="C52" s="10"/>
      <c r="D52" s="10"/>
      <c r="E52" s="10"/>
      <c r="F52" s="10"/>
      <c r="G52" s="17"/>
      <c r="H52" s="10"/>
      <c r="I52" s="10"/>
      <c r="J52" s="10"/>
      <c r="K52" s="10"/>
      <c r="L52" s="10"/>
      <c r="M52" s="10"/>
      <c r="N52" s="10"/>
      <c r="O52" s="10"/>
      <c r="P52" s="10"/>
      <c r="Q52" s="10"/>
      <c r="R52" s="10"/>
      <c r="S52" s="10"/>
    </row>
    <row r="53" spans="1:37" s="4" customFormat="1" ht="12.9" hidden="1" customHeight="1">
      <c r="A53" s="10"/>
      <c r="B53" s="10"/>
      <c r="C53" s="10"/>
      <c r="D53" s="10"/>
      <c r="E53" s="10"/>
      <c r="F53" s="10"/>
      <c r="G53" s="17"/>
      <c r="H53" s="10"/>
      <c r="I53" s="10"/>
      <c r="J53" s="10"/>
      <c r="K53" s="10"/>
      <c r="L53" s="10"/>
      <c r="M53" s="10"/>
      <c r="N53" s="10"/>
      <c r="O53" s="10"/>
      <c r="P53" s="10"/>
      <c r="Q53" s="10"/>
      <c r="R53" s="10"/>
      <c r="S53" s="10"/>
    </row>
    <row r="54" spans="1:37" s="4" customFormat="1" ht="12.9" hidden="1" customHeight="1">
      <c r="A54" s="10"/>
      <c r="B54" s="10"/>
      <c r="C54" s="10"/>
      <c r="D54" s="10"/>
      <c r="E54" s="10"/>
      <c r="F54" s="10"/>
      <c r="G54" s="17"/>
      <c r="H54" s="10"/>
      <c r="I54" s="10"/>
      <c r="J54" s="10"/>
      <c r="K54" s="10"/>
      <c r="L54" s="10"/>
      <c r="M54" s="10"/>
      <c r="N54" s="10"/>
      <c r="O54" s="10"/>
      <c r="P54" s="10"/>
      <c r="Q54" s="10"/>
      <c r="R54" s="10"/>
      <c r="S54" s="10"/>
    </row>
    <row r="55" spans="1:37" s="4" customFormat="1" ht="12.9" hidden="1" customHeight="1">
      <c r="A55" s="133" t="s">
        <v>253</v>
      </c>
      <c r="B55" s="74"/>
      <c r="C55" s="74"/>
      <c r="D55" s="74"/>
      <c r="E55" s="74"/>
      <c r="F55" s="74"/>
      <c r="G55" s="74"/>
      <c r="H55" s="74"/>
      <c r="I55" s="74"/>
      <c r="J55" s="74"/>
      <c r="K55" s="74"/>
      <c r="L55" s="74"/>
      <c r="M55" s="74"/>
      <c r="N55" s="10"/>
      <c r="O55" s="10"/>
      <c r="P55" s="10"/>
      <c r="Q55" s="10"/>
      <c r="R55" s="10"/>
      <c r="S55" s="10"/>
    </row>
    <row r="56" spans="1:37" ht="12.9" customHeight="1">
      <c r="A56" s="88" t="str">
        <f t="shared" ref="A56:A63" si="3">MID($H$1,$G$9+2*G56,2)</f>
        <v>00</v>
      </c>
      <c r="B56" s="89" t="str">
        <f>HEX2BIN(A56,8)</f>
        <v>00000000</v>
      </c>
      <c r="C56" s="1343">
        <f>HEX2DEC(A56) * 256 +HEX2DEC( A57)</f>
        <v>1</v>
      </c>
      <c r="D56" s="90"/>
      <c r="E56" s="90"/>
      <c r="F56" s="90"/>
      <c r="G56" s="91">
        <v>17</v>
      </c>
      <c r="H56" s="92" t="s">
        <v>245</v>
      </c>
      <c r="I56"/>
      <c r="J56" s="93">
        <v>1</v>
      </c>
      <c r="K56"/>
      <c r="L56"/>
      <c r="M56"/>
      <c r="N56"/>
      <c r="O56"/>
      <c r="P56"/>
      <c r="Q56"/>
      <c r="R56"/>
      <c r="S56"/>
      <c r="T56"/>
      <c r="U56"/>
      <c r="V56"/>
      <c r="W56"/>
      <c r="X56"/>
      <c r="Y56"/>
      <c r="Z56"/>
      <c r="AA56"/>
    </row>
    <row r="57" spans="1:37" ht="12.9" customHeight="1">
      <c r="A57" s="88" t="str">
        <f t="shared" si="3"/>
        <v>01</v>
      </c>
      <c r="B57" s="89" t="s">
        <v>2</v>
      </c>
      <c r="C57" s="1344"/>
      <c r="D57" s="70"/>
      <c r="E57" s="70"/>
      <c r="F57" s="70"/>
      <c r="G57" s="91">
        <v>18</v>
      </c>
      <c r="H57" s="94"/>
      <c r="I57"/>
      <c r="J57" s="93">
        <v>2</v>
      </c>
      <c r="K57"/>
      <c r="L57"/>
      <c r="M57"/>
      <c r="N57"/>
      <c r="O57"/>
      <c r="P57"/>
      <c r="Q57"/>
      <c r="R57"/>
      <c r="S57"/>
      <c r="T57"/>
      <c r="U57"/>
      <c r="V57"/>
      <c r="W57"/>
      <c r="X57"/>
      <c r="Y57"/>
      <c r="Z57"/>
      <c r="AA57"/>
    </row>
    <row r="58" spans="1:37" ht="12.9" customHeight="1">
      <c r="A58" s="88" t="str">
        <f>MID($H$1,$G$9+2*G58,2)</f>
        <v>97</v>
      </c>
      <c r="B58" s="89" t="str">
        <f>RIGHT(HEX2BIN(A58,8),5)</f>
        <v>10111</v>
      </c>
      <c r="C58" s="123" t="str">
        <f>BIN2DEC(LEFT(HEX2BIN(A58,8),3)) &amp; " Try Tickets Remaining"</f>
        <v>4 Try Tickets Remaining</v>
      </c>
      <c r="D58" s="70"/>
      <c r="E58" s="70"/>
      <c r="F58" s="70"/>
      <c r="G58" s="91">
        <v>19</v>
      </c>
      <c r="H58" s="95" t="s">
        <v>246</v>
      </c>
      <c r="I58"/>
      <c r="J58" s="93">
        <v>3</v>
      </c>
      <c r="K58"/>
      <c r="L58"/>
      <c r="M58"/>
      <c r="N58"/>
      <c r="O58"/>
      <c r="P58"/>
      <c r="Q58"/>
      <c r="R58"/>
      <c r="S58"/>
      <c r="T58"/>
      <c r="U58"/>
      <c r="V58"/>
      <c r="W58"/>
      <c r="X58"/>
      <c r="Y58"/>
      <c r="Z58"/>
      <c r="AA58"/>
    </row>
    <row r="59" spans="1:37" ht="13.5" customHeight="1">
      <c r="A59" s="88" t="str">
        <f t="shared" si="3"/>
        <v>00</v>
      </c>
      <c r="B59" s="89"/>
      <c r="C59" s="123">
        <f>HEX2DEC(B60)</f>
        <v>0</v>
      </c>
      <c r="D59" s="70"/>
      <c r="E59" s="70"/>
      <c r="F59" s="70"/>
      <c r="G59" s="91">
        <v>20</v>
      </c>
      <c r="H59" s="395" t="s">
        <v>309</v>
      </c>
      <c r="I59"/>
      <c r="J59" s="93">
        <v>4</v>
      </c>
      <c r="K59"/>
      <c r="L59"/>
      <c r="M59"/>
      <c r="N59"/>
      <c r="O59"/>
      <c r="P59"/>
      <c r="Q59"/>
      <c r="R59"/>
      <c r="S59"/>
      <c r="T59"/>
      <c r="U59"/>
      <c r="V59"/>
      <c r="W59"/>
      <c r="X59"/>
      <c r="Y59"/>
      <c r="Z59"/>
      <c r="AA59"/>
      <c r="AC59" s="96">
        <v>41388</v>
      </c>
      <c r="AD59" s="96"/>
      <c r="AE59" s="96"/>
      <c r="AF59" s="96"/>
      <c r="AH59" s="97"/>
      <c r="AI59" s="97"/>
      <c r="AJ59" s="97"/>
      <c r="AK59" s="97"/>
    </row>
    <row r="60" spans="1:37" ht="24" customHeight="1">
      <c r="A60" s="88" t="str">
        <f t="shared" si="3"/>
        <v>00</v>
      </c>
      <c r="B60" s="89" t="str">
        <f>A59 &amp; A60</f>
        <v>0000</v>
      </c>
      <c r="C60" s="123"/>
      <c r="D60" s="70"/>
      <c r="E60" s="70"/>
      <c r="F60" s="70"/>
      <c r="G60" s="91">
        <v>21</v>
      </c>
      <c r="H60" s="94"/>
      <c r="I60"/>
      <c r="J60" s="93">
        <v>5</v>
      </c>
      <c r="K60"/>
      <c r="L60"/>
      <c r="M60"/>
      <c r="N60"/>
      <c r="O60"/>
      <c r="P60"/>
      <c r="Q60"/>
      <c r="R60"/>
      <c r="S60"/>
      <c r="T60"/>
      <c r="U60"/>
      <c r="V60"/>
      <c r="W60"/>
      <c r="X60"/>
      <c r="Y60"/>
      <c r="Z60"/>
      <c r="AA60"/>
      <c r="AC60" s="98"/>
      <c r="AD60" s="98"/>
      <c r="AE60" s="98"/>
      <c r="AF60" s="98"/>
      <c r="AH60" s="97"/>
      <c r="AI60" s="97"/>
      <c r="AJ60" s="97"/>
      <c r="AK60" s="97"/>
    </row>
    <row r="61" spans="1:37" ht="13.8">
      <c r="A61" s="88" t="str">
        <f t="shared" si="3"/>
        <v>00</v>
      </c>
      <c r="B61" s="89" t="str">
        <f>HEX2BIN(A61,8)</f>
        <v>00000000</v>
      </c>
      <c r="C61" s="123">
        <f>HEX2DEC(A61)</f>
        <v>0</v>
      </c>
      <c r="D61" s="70"/>
      <c r="E61" s="70"/>
      <c r="F61" s="70"/>
      <c r="G61" s="91">
        <v>22</v>
      </c>
      <c r="H61" s="396" t="s">
        <v>310</v>
      </c>
      <c r="I61"/>
      <c r="J61" s="93">
        <v>6</v>
      </c>
      <c r="K61" s="397">
        <v>41388</v>
      </c>
      <c r="L61" s="397"/>
      <c r="M61" s="397"/>
      <c r="N61"/>
      <c r="O61"/>
      <c r="P61"/>
      <c r="Q61"/>
      <c r="R61"/>
      <c r="S61"/>
      <c r="T61"/>
      <c r="U61"/>
      <c r="V61"/>
      <c r="W61"/>
      <c r="X61"/>
      <c r="Y61"/>
      <c r="Z61"/>
      <c r="AA61"/>
      <c r="AI61" s="97"/>
      <c r="AJ61" s="97"/>
      <c r="AK61" s="97"/>
    </row>
    <row r="62" spans="1:37" ht="13.8">
      <c r="A62" s="88" t="str">
        <f t="shared" si="3"/>
        <v>82</v>
      </c>
      <c r="B62" s="89" t="str">
        <f>HEX2BIN(A62,8)</f>
        <v>10000010</v>
      </c>
      <c r="C62" s="124">
        <f>(IF(A62="00",1,IF(A62="80",15,BIN2DEC(RIGHT(  B62,7))*15))) /1440</f>
        <v>2.0833333333333332E-2</v>
      </c>
      <c r="D62" s="70"/>
      <c r="E62" s="70"/>
      <c r="F62" s="70"/>
      <c r="G62" s="91">
        <v>23</v>
      </c>
      <c r="H62" s="99" t="s">
        <v>247</v>
      </c>
      <c r="J62" s="93">
        <v>7</v>
      </c>
      <c r="K62" s="101" t="e">
        <v>#REF!</v>
      </c>
      <c r="L62" s="102" t="s">
        <v>256</v>
      </c>
      <c r="M62"/>
      <c r="N62" s="103"/>
      <c r="O62" s="103"/>
      <c r="P62" s="1"/>
      <c r="Q62" s="1" t="s">
        <v>122</v>
      </c>
      <c r="R62" s="69"/>
      <c r="S62" t="e">
        <v>#REF!</v>
      </c>
      <c r="T62" s="1" t="s">
        <v>255</v>
      </c>
      <c r="U62"/>
      <c r="X62"/>
      <c r="Y62" s="69"/>
      <c r="Z62"/>
      <c r="AA62" s="43" t="s">
        <v>221</v>
      </c>
      <c r="AB62" s="1" t="s">
        <v>255</v>
      </c>
    </row>
    <row r="63" spans="1:37" ht="13.8">
      <c r="A63" s="88" t="str">
        <f t="shared" si="3"/>
        <v>01</v>
      </c>
      <c r="B63" s="89" t="str">
        <f>HEX2BIN(A63,8)</f>
        <v>00000001</v>
      </c>
      <c r="C63" s="123">
        <f>HEX2DEC(A63)*5</f>
        <v>5</v>
      </c>
      <c r="D63" s="70"/>
      <c r="E63" s="70"/>
      <c r="F63" s="70"/>
      <c r="G63" s="91">
        <v>24</v>
      </c>
      <c r="H63" s="104" t="s">
        <v>248</v>
      </c>
      <c r="I63"/>
      <c r="J63" s="93">
        <v>8</v>
      </c>
      <c r="K63" s="2"/>
      <c r="L63" s="2"/>
      <c r="M63" s="2"/>
      <c r="N63" s="105"/>
      <c r="O63" s="106"/>
      <c r="P63" s="43"/>
      <c r="Q63" s="43">
        <f>(IF(A62="00",1,IF(A62="80",15,BIN2DEC(RIGHT(  B62,7))*15)))</f>
        <v>30</v>
      </c>
      <c r="R63" s="43">
        <f>Q63/60</f>
        <v>0.5</v>
      </c>
      <c r="S63" s="43">
        <f>R63/24</f>
        <v>2.0833333333333332E-2</v>
      </c>
      <c r="T63" s="2">
        <f>S63/7</f>
        <v>2.976190476190476E-3</v>
      </c>
      <c r="U63"/>
      <c r="V63"/>
      <c r="W63"/>
      <c r="X63"/>
      <c r="Y63"/>
      <c r="Z63"/>
      <c r="AA63"/>
    </row>
    <row r="64" spans="1:37" ht="13.8">
      <c r="A64" s="88" t="str">
        <f>MID($H$1,$G$9+2*G64,2)</f>
        <v>0F</v>
      </c>
      <c r="B64" s="89" t="str">
        <f>HEX2BIN(A64,8)</f>
        <v>00001111</v>
      </c>
      <c r="C64" s="126">
        <f>(BIN2DEC(B58)/24)+(BIN2DEC(B64)/1440) + K61</f>
        <v>41388.96875</v>
      </c>
      <c r="D64" s="70"/>
      <c r="E64" s="70"/>
      <c r="F64" s="70"/>
      <c r="G64" s="91">
        <v>25</v>
      </c>
      <c r="H64" s="99" t="s">
        <v>249</v>
      </c>
      <c r="I64"/>
      <c r="J64" s="93">
        <v>9</v>
      </c>
      <c r="K64"/>
      <c r="L64"/>
      <c r="M64"/>
      <c r="N64"/>
      <c r="O64"/>
      <c r="P64"/>
      <c r="Q64"/>
      <c r="R64"/>
      <c r="S64"/>
      <c r="T64"/>
      <c r="U64"/>
      <c r="V64"/>
      <c r="W64"/>
      <c r="X64"/>
      <c r="Y64"/>
      <c r="Z64"/>
      <c r="AA64"/>
      <c r="AE64" s="71"/>
      <c r="AF64" s="71"/>
      <c r="AG64" s="71"/>
      <c r="AH64" s="71"/>
      <c r="AI64" s="71"/>
    </row>
    <row r="65" spans="1:38" ht="13.8">
      <c r="A65" s="88"/>
      <c r="B65" s="107" t="s">
        <v>86</v>
      </c>
      <c r="C65" s="107" t="s">
        <v>233</v>
      </c>
      <c r="D65" s="107" t="s">
        <v>87</v>
      </c>
      <c r="E65" s="107" t="s">
        <v>88</v>
      </c>
      <c r="F65" s="107" t="s">
        <v>89</v>
      </c>
      <c r="G65" s="108"/>
      <c r="H65" s="109"/>
      <c r="I65"/>
      <c r="J65" s="93"/>
      <c r="K65"/>
      <c r="L65"/>
      <c r="M65"/>
      <c r="N65"/>
      <c r="O65"/>
      <c r="P65"/>
      <c r="Q65"/>
      <c r="R65"/>
      <c r="S65"/>
      <c r="T65"/>
      <c r="U65"/>
      <c r="V65"/>
      <c r="W65"/>
      <c r="X65"/>
      <c r="Y65"/>
      <c r="Z65"/>
      <c r="AA65"/>
      <c r="AE65" s="71"/>
      <c r="AF65" s="71"/>
      <c r="AG65" s="71"/>
      <c r="AH65" s="71"/>
      <c r="AI65" s="71"/>
    </row>
    <row r="66" spans="1:38" ht="12.75" customHeight="1">
      <c r="A66" s="110" t="str">
        <f>MID($H$1,$G$9+2*G66,8)</f>
        <v>0A5B2877</v>
      </c>
      <c r="B66" s="111">
        <f>IF(AND(C$28=4,P9="1"),C64-S62/1440,C64)</f>
        <v>41388.96875</v>
      </c>
      <c r="C66" s="82">
        <f>BIN2DEC(RIGHT(HEX2BIN(M66,8) &amp;HEX2BIN( N66,8),10))</f>
        <v>119</v>
      </c>
      <c r="D66" s="82">
        <f>BIN2DEC(MID(HEX2BIN(M66,8),3,4))</f>
        <v>10</v>
      </c>
      <c r="E66" s="82">
        <f>HEX2DEC(K66)</f>
        <v>10</v>
      </c>
      <c r="F66" s="399">
        <f t="shared" ref="F66:F93" si="4">ROUNDDOWN((HEX2DEC(L66)/2),0)-30</f>
        <v>15</v>
      </c>
      <c r="G66" s="112">
        <f>G64+1</f>
        <v>26</v>
      </c>
      <c r="H66" s="113" t="s">
        <v>90</v>
      </c>
      <c r="I66" s="2">
        <v>1</v>
      </c>
      <c r="J66" s="93">
        <f>T63*28</f>
        <v>8.3333333333333329E-2</v>
      </c>
      <c r="K66" s="106" t="str">
        <f>MID(A66,1,2)</f>
        <v>0A</v>
      </c>
      <c r="L66" s="106" t="str">
        <f>MID(A66,3,2)</f>
        <v>5B</v>
      </c>
      <c r="M66" s="2" t="str">
        <f>MID(A66,5,2)</f>
        <v>28</v>
      </c>
      <c r="N66" s="106" t="str">
        <f>MID(A66,7,2)</f>
        <v>77</v>
      </c>
      <c r="O66" s="1345" t="str">
        <f>MID(HEX2BIN(M66,8),3,4)</f>
        <v>1010</v>
      </c>
      <c r="P66" s="1345"/>
      <c r="Q66" s="1345"/>
      <c r="R66" s="41" t="str">
        <f>HEX2BIN(M66,8)</f>
        <v>00101000</v>
      </c>
      <c r="S66" s="3"/>
      <c r="T66">
        <f>BIN2DEC(O66)</f>
        <v>10</v>
      </c>
      <c r="U66" s="3"/>
      <c r="V66"/>
      <c r="W66" s="69"/>
      <c r="X66" s="69"/>
      <c r="Y66" s="70"/>
      <c r="Z66" s="69"/>
      <c r="AA66" s="69"/>
      <c r="AB66" s="69"/>
      <c r="AC66" s="69"/>
      <c r="AD66" s="69"/>
      <c r="AL66" s="114" t="str">
        <f t="shared" ref="AL66:AL93" si="5">"DataLog["&amp;I66-1&amp;"] = 0x"&amp;A66&amp;";"</f>
        <v>DataLog[0] = 0x0A5B2877;</v>
      </c>
    </row>
    <row r="67" spans="1:38">
      <c r="A67" s="110" t="str">
        <f t="shared" ref="A67:A94" si="6">MID($H$1,$G$9+2*G67,8)</f>
        <v>0A5B2877</v>
      </c>
      <c r="B67" s="100">
        <f>IF(C$28=4,$B$66-(I66*$C$62),  IF($N$4="1",$B$66,$B$66-(I66*$K$62)))</f>
        <v>41388.947916666664</v>
      </c>
      <c r="C67" s="69">
        <f t="shared" ref="C67:C93" si="7">BIN2DEC(RIGHT(HEX2BIN(M67,8) &amp;HEX2BIN( N67,8),10))</f>
        <v>119</v>
      </c>
      <c r="D67" s="154">
        <f>BIN2DEC(MID(HEX2BIN(M67,8),3,4))</f>
        <v>10</v>
      </c>
      <c r="E67" s="69">
        <f t="shared" ref="E67:E93" si="8">HEX2DEC(K67)</f>
        <v>10</v>
      </c>
      <c r="F67" s="69">
        <f t="shared" si="4"/>
        <v>15</v>
      </c>
      <c r="G67" s="91">
        <f>G66+4</f>
        <v>30</v>
      </c>
      <c r="H67" s="115" t="s">
        <v>91</v>
      </c>
      <c r="I67" s="2">
        <v>2</v>
      </c>
      <c r="J67" s="116">
        <f>J66-$T$63</f>
        <v>8.0357142857142849E-2</v>
      </c>
      <c r="K67" s="106" t="str">
        <f t="shared" ref="K67:K93" si="9">MID(A67,1,2)</f>
        <v>0A</v>
      </c>
      <c r="L67" s="106" t="str">
        <f t="shared" ref="L67:L93" si="10">MID(A67,3,2)</f>
        <v>5B</v>
      </c>
      <c r="M67" s="2" t="str">
        <f>MID(A67,5,2)</f>
        <v>28</v>
      </c>
      <c r="N67" s="106" t="str">
        <f t="shared" ref="N67:N93" si="11">MID(A67,7,2)</f>
        <v>77</v>
      </c>
      <c r="O67" s="2"/>
      <c r="P67" s="3"/>
      <c r="Q67" s="3"/>
      <c r="R67" s="3"/>
      <c r="S67" s="3"/>
      <c r="T67"/>
      <c r="U67"/>
      <c r="V67"/>
      <c r="W67" s="69"/>
      <c r="X67" s="69"/>
      <c r="Y67" s="69"/>
      <c r="Z67" s="69"/>
      <c r="AA67" s="69"/>
      <c r="AB67" s="69"/>
      <c r="AC67" s="69"/>
      <c r="AD67" s="69"/>
      <c r="AE67" s="69"/>
      <c r="AF67" s="69"/>
      <c r="AG67" s="69"/>
      <c r="AH67" s="69"/>
      <c r="AI67" s="69"/>
      <c r="AL67" s="114" t="str">
        <f t="shared" si="5"/>
        <v>DataLog[1] = 0x0A5B2877;</v>
      </c>
    </row>
    <row r="68" spans="1:38" ht="15.6">
      <c r="A68" s="110" t="str">
        <f t="shared" si="6"/>
        <v>0A5B2876</v>
      </c>
      <c r="B68" s="111">
        <f t="shared" ref="B68:B93" si="12">IF(C$28=4,$B$66-(I67*$C$62),IF($N$4="1",$B$66,$B$66-(I67*$K$62)))</f>
        <v>41388.927083333336</v>
      </c>
      <c r="C68" s="82">
        <f t="shared" si="7"/>
        <v>118</v>
      </c>
      <c r="D68" s="82">
        <f t="shared" ref="D68:D93" si="13">BIN2DEC(MID(HEX2BIN(M68,8),3,4))</f>
        <v>10</v>
      </c>
      <c r="E68" s="82">
        <f t="shared" si="8"/>
        <v>10</v>
      </c>
      <c r="F68" s="399">
        <f t="shared" si="4"/>
        <v>15</v>
      </c>
      <c r="G68" s="112">
        <f t="shared" ref="G68:G95" si="14">G67+4</f>
        <v>34</v>
      </c>
      <c r="H68" s="113" t="s">
        <v>92</v>
      </c>
      <c r="I68" s="2">
        <v>3</v>
      </c>
      <c r="J68" s="116">
        <f t="shared" ref="J68:J93" si="15">J67-$T$63</f>
        <v>7.738095238095237E-2</v>
      </c>
      <c r="K68" s="106" t="str">
        <f t="shared" si="9"/>
        <v>0A</v>
      </c>
      <c r="L68" s="106" t="str">
        <f t="shared" si="10"/>
        <v>5B</v>
      </c>
      <c r="M68" s="2" t="str">
        <f t="shared" ref="M68:M93" si="16">MID(A68,5,2)</f>
        <v>28</v>
      </c>
      <c r="N68" s="106" t="str">
        <f t="shared" si="11"/>
        <v>76</v>
      </c>
      <c r="O68" s="2"/>
      <c r="P68" s="3"/>
      <c r="Q68" s="3"/>
      <c r="R68" s="3"/>
      <c r="S68" s="398"/>
      <c r="T68" s="69"/>
      <c r="U68" s="117"/>
      <c r="V68" s="69"/>
      <c r="W68" s="69"/>
      <c r="X68" s="69"/>
      <c r="Y68" s="69"/>
      <c r="Z68" s="69"/>
      <c r="AA68" s="69"/>
      <c r="AB68" s="69"/>
      <c r="AC68" s="69"/>
      <c r="AD68" s="69"/>
      <c r="AE68" s="69"/>
      <c r="AF68" s="69"/>
      <c r="AG68" s="69"/>
      <c r="AH68" s="69"/>
      <c r="AI68" s="69"/>
      <c r="AL68" s="114" t="str">
        <f t="shared" si="5"/>
        <v>DataLog[2] = 0x0A5B2876;</v>
      </c>
    </row>
    <row r="69" spans="1:38" ht="15.6">
      <c r="A69" s="110" t="str">
        <f t="shared" si="6"/>
        <v>0A5B2877</v>
      </c>
      <c r="B69" s="100">
        <f t="shared" si="12"/>
        <v>41388.90625</v>
      </c>
      <c r="C69" s="69">
        <f t="shared" si="7"/>
        <v>119</v>
      </c>
      <c r="D69" s="154">
        <f t="shared" si="13"/>
        <v>10</v>
      </c>
      <c r="E69" s="69">
        <f t="shared" si="8"/>
        <v>10</v>
      </c>
      <c r="F69" s="69">
        <f t="shared" si="4"/>
        <v>15</v>
      </c>
      <c r="G69" s="91">
        <f t="shared" si="14"/>
        <v>38</v>
      </c>
      <c r="H69" s="115" t="s">
        <v>93</v>
      </c>
      <c r="I69" s="2">
        <v>4</v>
      </c>
      <c r="J69" s="116">
        <f t="shared" si="15"/>
        <v>7.440476190476189E-2</v>
      </c>
      <c r="K69" s="106" t="str">
        <f t="shared" si="9"/>
        <v>0A</v>
      </c>
      <c r="L69" s="106" t="str">
        <f t="shared" si="10"/>
        <v>5B</v>
      </c>
      <c r="M69" s="2" t="str">
        <f t="shared" si="16"/>
        <v>28</v>
      </c>
      <c r="N69" s="106" t="str">
        <f t="shared" si="11"/>
        <v>77</v>
      </c>
      <c r="O69" s="2"/>
      <c r="P69" s="3"/>
      <c r="Q69" s="3"/>
      <c r="R69" s="3"/>
      <c r="S69" s="91"/>
      <c r="T69" s="69"/>
      <c r="U69" s="117"/>
      <c r="V69" s="69"/>
      <c r="W69" s="69"/>
      <c r="X69" s="69"/>
      <c r="Y69" s="69"/>
      <c r="Z69" s="69"/>
      <c r="AA69" s="69"/>
      <c r="AB69" s="69"/>
      <c r="AC69" s="69"/>
      <c r="AD69" s="69"/>
      <c r="AE69" s="69"/>
      <c r="AF69" s="69"/>
      <c r="AG69" s="69"/>
      <c r="AH69" s="69"/>
      <c r="AI69" s="69"/>
      <c r="AL69" s="114" t="str">
        <f t="shared" si="5"/>
        <v>DataLog[3] = 0x0A5B2877;</v>
      </c>
    </row>
    <row r="70" spans="1:38">
      <c r="A70" s="110" t="str">
        <f t="shared" si="6"/>
        <v>0A5B2877</v>
      </c>
      <c r="B70" s="111">
        <f t="shared" si="12"/>
        <v>41388.885416666664</v>
      </c>
      <c r="C70" s="82">
        <f t="shared" si="7"/>
        <v>119</v>
      </c>
      <c r="D70" s="82">
        <f t="shared" si="13"/>
        <v>10</v>
      </c>
      <c r="E70" s="82">
        <f t="shared" si="8"/>
        <v>10</v>
      </c>
      <c r="F70" s="399">
        <f t="shared" si="4"/>
        <v>15</v>
      </c>
      <c r="G70" s="112">
        <f t="shared" si="14"/>
        <v>42</v>
      </c>
      <c r="H70" s="113" t="s">
        <v>94</v>
      </c>
      <c r="I70" s="2">
        <v>5</v>
      </c>
      <c r="J70" s="116">
        <f t="shared" si="15"/>
        <v>7.1428571428571411E-2</v>
      </c>
      <c r="K70" s="106" t="str">
        <f t="shared" si="9"/>
        <v>0A</v>
      </c>
      <c r="L70" s="106" t="str">
        <f t="shared" si="10"/>
        <v>5B</v>
      </c>
      <c r="M70" s="2" t="str">
        <f t="shared" si="16"/>
        <v>28</v>
      </c>
      <c r="N70" s="106" t="str">
        <f t="shared" si="11"/>
        <v>77</v>
      </c>
      <c r="O70" s="2"/>
      <c r="P70" s="3"/>
      <c r="Q70" s="3"/>
      <c r="R70" s="3"/>
      <c r="S70" s="91"/>
      <c r="T70" s="69"/>
      <c r="U70"/>
      <c r="V70" s="69"/>
      <c r="W70" s="69"/>
      <c r="X70" s="69"/>
      <c r="Y70" s="69"/>
      <c r="Z70"/>
      <c r="AA70"/>
      <c r="AF70" s="69"/>
      <c r="AG70" s="69"/>
      <c r="AH70" s="69"/>
      <c r="AI70" s="69"/>
      <c r="AL70" s="114" t="str">
        <f t="shared" si="5"/>
        <v>DataLog[4] = 0x0A5B2877;</v>
      </c>
    </row>
    <row r="71" spans="1:38" ht="15.6">
      <c r="A71" s="110" t="str">
        <f t="shared" si="6"/>
        <v>0A5B2877</v>
      </c>
      <c r="B71" s="100">
        <f t="shared" si="12"/>
        <v>41388.864583333336</v>
      </c>
      <c r="C71" s="69">
        <f t="shared" si="7"/>
        <v>119</v>
      </c>
      <c r="D71" s="154">
        <f t="shared" si="13"/>
        <v>10</v>
      </c>
      <c r="E71" s="69">
        <f t="shared" si="8"/>
        <v>10</v>
      </c>
      <c r="F71" s="69">
        <f t="shared" si="4"/>
        <v>15</v>
      </c>
      <c r="G71" s="91">
        <f t="shared" si="14"/>
        <v>46</v>
      </c>
      <c r="H71" s="115" t="s">
        <v>95</v>
      </c>
      <c r="I71" s="2">
        <v>6</v>
      </c>
      <c r="J71" s="116">
        <f t="shared" si="15"/>
        <v>6.8452380952380931E-2</v>
      </c>
      <c r="K71" s="106" t="str">
        <f t="shared" si="9"/>
        <v>0A</v>
      </c>
      <c r="L71" s="106" t="str">
        <f t="shared" si="10"/>
        <v>5B</v>
      </c>
      <c r="M71" s="2" t="str">
        <f t="shared" si="16"/>
        <v>28</v>
      </c>
      <c r="N71" s="106" t="str">
        <f t="shared" si="11"/>
        <v>77</v>
      </c>
      <c r="O71" s="2"/>
      <c r="P71" s="3"/>
      <c r="Q71" s="3"/>
      <c r="R71" s="3"/>
      <c r="S71" s="91"/>
      <c r="T71" s="69"/>
      <c r="U71" s="117"/>
      <c r="V71" s="69"/>
      <c r="W71" s="69"/>
      <c r="X71" s="69"/>
      <c r="Y71" s="69"/>
      <c r="Z71" s="69"/>
      <c r="AA71" s="69"/>
      <c r="AB71" s="69"/>
      <c r="AC71" s="69"/>
      <c r="AD71" s="69"/>
      <c r="AE71" s="69"/>
      <c r="AF71" s="69"/>
      <c r="AG71" s="69"/>
      <c r="AH71" s="69"/>
      <c r="AI71" s="69"/>
      <c r="AL71" s="114" t="str">
        <f t="shared" si="5"/>
        <v>DataLog[5] = 0x0A5B2877;</v>
      </c>
    </row>
    <row r="72" spans="1:38">
      <c r="A72" s="110" t="str">
        <f t="shared" si="6"/>
        <v>0A5B2877</v>
      </c>
      <c r="B72" s="111">
        <f t="shared" si="12"/>
        <v>41388.84375</v>
      </c>
      <c r="C72" s="82">
        <f t="shared" si="7"/>
        <v>119</v>
      </c>
      <c r="D72" s="82">
        <f t="shared" si="13"/>
        <v>10</v>
      </c>
      <c r="E72" s="82">
        <f t="shared" si="8"/>
        <v>10</v>
      </c>
      <c r="F72" s="399">
        <f t="shared" si="4"/>
        <v>15</v>
      </c>
      <c r="G72" s="112">
        <f t="shared" si="14"/>
        <v>50</v>
      </c>
      <c r="H72" s="113" t="s">
        <v>96</v>
      </c>
      <c r="I72" s="2">
        <v>7</v>
      </c>
      <c r="J72" s="116">
        <f t="shared" si="15"/>
        <v>6.5476190476190452E-2</v>
      </c>
      <c r="K72" s="106" t="str">
        <f t="shared" si="9"/>
        <v>0A</v>
      </c>
      <c r="L72" s="106" t="str">
        <f t="shared" si="10"/>
        <v>5B</v>
      </c>
      <c r="M72" s="2" t="str">
        <f t="shared" si="16"/>
        <v>28</v>
      </c>
      <c r="N72" s="106" t="str">
        <f t="shared" si="11"/>
        <v>77</v>
      </c>
      <c r="O72" s="2"/>
      <c r="P72" s="3"/>
      <c r="Q72" s="3"/>
      <c r="R72" s="3"/>
      <c r="S72" s="3"/>
      <c r="T72"/>
      <c r="U72"/>
      <c r="V72"/>
      <c r="W72"/>
      <c r="X72"/>
      <c r="Y72"/>
      <c r="Z72"/>
      <c r="AA72"/>
      <c r="AL72" s="114" t="str">
        <f t="shared" si="5"/>
        <v>DataLog[6] = 0x0A5B2877;</v>
      </c>
    </row>
    <row r="73" spans="1:38">
      <c r="A73" s="110" t="str">
        <f t="shared" si="6"/>
        <v>0A5B2876</v>
      </c>
      <c r="B73" s="100">
        <f t="shared" si="12"/>
        <v>41388.822916666664</v>
      </c>
      <c r="C73" s="69">
        <f t="shared" si="7"/>
        <v>118</v>
      </c>
      <c r="D73" s="154">
        <f t="shared" si="13"/>
        <v>10</v>
      </c>
      <c r="E73" s="69">
        <f t="shared" si="8"/>
        <v>10</v>
      </c>
      <c r="F73" s="69">
        <f t="shared" si="4"/>
        <v>15</v>
      </c>
      <c r="G73" s="91">
        <f t="shared" si="14"/>
        <v>54</v>
      </c>
      <c r="H73" s="115" t="s">
        <v>97</v>
      </c>
      <c r="I73" s="2">
        <v>8</v>
      </c>
      <c r="J73" s="116">
        <f t="shared" si="15"/>
        <v>6.2499999999999972E-2</v>
      </c>
      <c r="K73" s="106" t="str">
        <f t="shared" si="9"/>
        <v>0A</v>
      </c>
      <c r="L73" s="106" t="str">
        <f t="shared" si="10"/>
        <v>5B</v>
      </c>
      <c r="M73" s="2" t="str">
        <f t="shared" si="16"/>
        <v>28</v>
      </c>
      <c r="N73" s="106" t="str">
        <f t="shared" si="11"/>
        <v>76</v>
      </c>
      <c r="O73" s="2"/>
      <c r="P73" s="3"/>
      <c r="Q73" s="3"/>
      <c r="R73" s="3"/>
      <c r="S73" s="3"/>
      <c r="T73"/>
      <c r="U73"/>
      <c r="V73"/>
      <c r="W73"/>
      <c r="X73"/>
      <c r="Y73"/>
      <c r="Z73"/>
      <c r="AA73"/>
      <c r="AL73" s="114" t="str">
        <f t="shared" si="5"/>
        <v>DataLog[7] = 0x0A5B2876;</v>
      </c>
    </row>
    <row r="74" spans="1:38">
      <c r="A74" s="110" t="str">
        <f t="shared" si="6"/>
        <v>0A5B2876</v>
      </c>
      <c r="B74" s="111">
        <f t="shared" si="12"/>
        <v>41388.802083333336</v>
      </c>
      <c r="C74" s="82">
        <f t="shared" si="7"/>
        <v>118</v>
      </c>
      <c r="D74" s="82">
        <f t="shared" si="13"/>
        <v>10</v>
      </c>
      <c r="E74" s="82">
        <f t="shared" si="8"/>
        <v>10</v>
      </c>
      <c r="F74" s="399">
        <f t="shared" si="4"/>
        <v>15</v>
      </c>
      <c r="G74" s="112">
        <f t="shared" si="14"/>
        <v>58</v>
      </c>
      <c r="H74" s="113" t="s">
        <v>98</v>
      </c>
      <c r="I74" s="2">
        <v>9</v>
      </c>
      <c r="J74" s="116">
        <f t="shared" si="15"/>
        <v>5.9523809523809493E-2</v>
      </c>
      <c r="K74" s="106" t="str">
        <f t="shared" si="9"/>
        <v>0A</v>
      </c>
      <c r="L74" s="106" t="str">
        <f t="shared" si="10"/>
        <v>5B</v>
      </c>
      <c r="M74" s="2" t="str">
        <f t="shared" si="16"/>
        <v>28</v>
      </c>
      <c r="N74" s="106" t="str">
        <f t="shared" si="11"/>
        <v>76</v>
      </c>
      <c r="O74" s="2"/>
      <c r="P74" s="3"/>
      <c r="Q74" s="3"/>
      <c r="R74" s="3"/>
      <c r="S74" s="3"/>
      <c r="T74"/>
      <c r="U74"/>
      <c r="V74"/>
      <c r="W74"/>
      <c r="X74"/>
      <c r="Y74"/>
      <c r="Z74"/>
      <c r="AA74"/>
      <c r="AL74" s="114" t="str">
        <f t="shared" si="5"/>
        <v>DataLog[8] = 0x0A5B2876;</v>
      </c>
    </row>
    <row r="75" spans="1:38">
      <c r="A75" s="110" t="str">
        <f t="shared" si="6"/>
        <v>0A5B2876</v>
      </c>
      <c r="B75" s="100">
        <f t="shared" si="12"/>
        <v>41388.78125</v>
      </c>
      <c r="C75" s="69">
        <f t="shared" si="7"/>
        <v>118</v>
      </c>
      <c r="D75" s="154">
        <f t="shared" si="13"/>
        <v>10</v>
      </c>
      <c r="E75" s="69">
        <f t="shared" si="8"/>
        <v>10</v>
      </c>
      <c r="F75" s="69">
        <f t="shared" si="4"/>
        <v>15</v>
      </c>
      <c r="G75" s="91">
        <f t="shared" si="14"/>
        <v>62</v>
      </c>
      <c r="H75" s="115" t="s">
        <v>99</v>
      </c>
      <c r="I75" s="2">
        <v>10</v>
      </c>
      <c r="J75" s="116">
        <f t="shared" si="15"/>
        <v>5.6547619047619013E-2</v>
      </c>
      <c r="K75" s="106" t="str">
        <f t="shared" si="9"/>
        <v>0A</v>
      </c>
      <c r="L75" s="106" t="str">
        <f t="shared" si="10"/>
        <v>5B</v>
      </c>
      <c r="M75" s="2" t="str">
        <f t="shared" si="16"/>
        <v>28</v>
      </c>
      <c r="N75" s="106" t="str">
        <f t="shared" si="11"/>
        <v>76</v>
      </c>
      <c r="O75" s="2"/>
      <c r="P75" s="3"/>
      <c r="Q75" s="3"/>
      <c r="R75" s="3"/>
      <c r="S75" s="3"/>
      <c r="T75"/>
      <c r="U75"/>
      <c r="V75"/>
      <c r="W75"/>
      <c r="X75"/>
      <c r="Y75"/>
      <c r="Z75"/>
      <c r="AA75"/>
      <c r="AL75" s="114" t="str">
        <f t="shared" si="5"/>
        <v>DataLog[9] = 0x0A5B2876;</v>
      </c>
    </row>
    <row r="76" spans="1:38">
      <c r="A76" s="110" t="str">
        <f t="shared" si="6"/>
        <v>0A5B2877</v>
      </c>
      <c r="B76" s="111">
        <f t="shared" si="12"/>
        <v>41388.760416666664</v>
      </c>
      <c r="C76" s="82">
        <f t="shared" si="7"/>
        <v>119</v>
      </c>
      <c r="D76" s="82">
        <f t="shared" si="13"/>
        <v>10</v>
      </c>
      <c r="E76" s="82">
        <f t="shared" si="8"/>
        <v>10</v>
      </c>
      <c r="F76" s="399">
        <f t="shared" si="4"/>
        <v>15</v>
      </c>
      <c r="G76" s="112">
        <f t="shared" si="14"/>
        <v>66</v>
      </c>
      <c r="H76" s="113" t="s">
        <v>100</v>
      </c>
      <c r="I76" s="2">
        <v>11</v>
      </c>
      <c r="J76" s="116">
        <f t="shared" si="15"/>
        <v>5.3571428571428534E-2</v>
      </c>
      <c r="K76" s="106" t="str">
        <f t="shared" si="9"/>
        <v>0A</v>
      </c>
      <c r="L76" s="106" t="str">
        <f t="shared" si="10"/>
        <v>5B</v>
      </c>
      <c r="M76" s="2" t="str">
        <f t="shared" si="16"/>
        <v>28</v>
      </c>
      <c r="N76" s="106" t="str">
        <f t="shared" si="11"/>
        <v>77</v>
      </c>
      <c r="O76" s="2"/>
      <c r="P76" s="3"/>
      <c r="Q76" s="3"/>
      <c r="R76" s="3"/>
      <c r="S76" s="3"/>
      <c r="T76"/>
      <c r="U76"/>
      <c r="V76"/>
      <c r="W76"/>
      <c r="X76"/>
      <c r="Y76"/>
      <c r="Z76"/>
      <c r="AA76"/>
      <c r="AL76" s="114" t="str">
        <f t="shared" si="5"/>
        <v>DataLog[10] = 0x0A5B2877;</v>
      </c>
    </row>
    <row r="77" spans="1:38">
      <c r="A77" s="110" t="str">
        <f t="shared" si="6"/>
        <v>0A5B2876</v>
      </c>
      <c r="B77" s="100">
        <f t="shared" si="12"/>
        <v>41388.739583333336</v>
      </c>
      <c r="C77" s="69">
        <f t="shared" si="7"/>
        <v>118</v>
      </c>
      <c r="D77" s="154">
        <f t="shared" si="13"/>
        <v>10</v>
      </c>
      <c r="E77" s="69">
        <f t="shared" si="8"/>
        <v>10</v>
      </c>
      <c r="F77" s="69">
        <f t="shared" si="4"/>
        <v>15</v>
      </c>
      <c r="G77" s="91">
        <f t="shared" si="14"/>
        <v>70</v>
      </c>
      <c r="H77" s="115" t="s">
        <v>101</v>
      </c>
      <c r="I77" s="2">
        <v>12</v>
      </c>
      <c r="J77" s="116">
        <f t="shared" si="15"/>
        <v>5.0595238095238054E-2</v>
      </c>
      <c r="K77" s="106" t="str">
        <f t="shared" si="9"/>
        <v>0A</v>
      </c>
      <c r="L77" s="106" t="str">
        <f t="shared" si="10"/>
        <v>5B</v>
      </c>
      <c r="M77" s="2" t="str">
        <f t="shared" si="16"/>
        <v>28</v>
      </c>
      <c r="N77" s="106" t="str">
        <f t="shared" si="11"/>
        <v>76</v>
      </c>
      <c r="O77" s="2"/>
      <c r="P77" s="3"/>
      <c r="Q77" s="3"/>
      <c r="R77" s="3"/>
      <c r="S77" s="3"/>
      <c r="T77"/>
      <c r="U77"/>
      <c r="V77"/>
      <c r="W77"/>
      <c r="X77"/>
      <c r="Y77"/>
      <c r="Z77"/>
      <c r="AA77"/>
      <c r="AL77" s="114" t="str">
        <f t="shared" si="5"/>
        <v>DataLog[11] = 0x0A5B2876;</v>
      </c>
    </row>
    <row r="78" spans="1:38">
      <c r="A78" s="110" t="str">
        <f t="shared" si="6"/>
        <v>0A5B2876</v>
      </c>
      <c r="B78" s="111">
        <f t="shared" si="12"/>
        <v>41388.71875</v>
      </c>
      <c r="C78" s="82">
        <f t="shared" si="7"/>
        <v>118</v>
      </c>
      <c r="D78" s="82">
        <f t="shared" si="13"/>
        <v>10</v>
      </c>
      <c r="E78" s="82">
        <f t="shared" si="8"/>
        <v>10</v>
      </c>
      <c r="F78" s="399">
        <f t="shared" si="4"/>
        <v>15</v>
      </c>
      <c r="G78" s="112">
        <f t="shared" si="14"/>
        <v>74</v>
      </c>
      <c r="H78" s="113" t="s">
        <v>102</v>
      </c>
      <c r="I78" s="2">
        <v>13</v>
      </c>
      <c r="J78" s="116">
        <f t="shared" si="15"/>
        <v>4.7619047619047575E-2</v>
      </c>
      <c r="K78" s="106" t="str">
        <f t="shared" si="9"/>
        <v>0A</v>
      </c>
      <c r="L78" s="106" t="str">
        <f t="shared" si="10"/>
        <v>5B</v>
      </c>
      <c r="M78" s="2" t="str">
        <f t="shared" si="16"/>
        <v>28</v>
      </c>
      <c r="N78" s="106" t="str">
        <f t="shared" si="11"/>
        <v>76</v>
      </c>
      <c r="O78" s="2"/>
      <c r="P78" s="3"/>
      <c r="Q78" s="3"/>
      <c r="R78" s="3"/>
      <c r="S78" s="3"/>
      <c r="T78"/>
      <c r="U78"/>
      <c r="V78"/>
      <c r="W78"/>
      <c r="X78"/>
      <c r="Y78"/>
      <c r="Z78"/>
      <c r="AA78"/>
      <c r="AL78" s="114" t="str">
        <f t="shared" si="5"/>
        <v>DataLog[12] = 0x0A5B2876;</v>
      </c>
    </row>
    <row r="79" spans="1:38">
      <c r="A79" s="110" t="str">
        <f t="shared" si="6"/>
        <v>0A5B2876</v>
      </c>
      <c r="B79" s="100">
        <f t="shared" si="12"/>
        <v>41388.697916666664</v>
      </c>
      <c r="C79" s="69">
        <f t="shared" si="7"/>
        <v>118</v>
      </c>
      <c r="D79" s="154">
        <f t="shared" si="13"/>
        <v>10</v>
      </c>
      <c r="E79" s="69">
        <f t="shared" si="8"/>
        <v>10</v>
      </c>
      <c r="F79" s="69">
        <f t="shared" si="4"/>
        <v>15</v>
      </c>
      <c r="G79" s="91">
        <f t="shared" si="14"/>
        <v>78</v>
      </c>
      <c r="H79" s="115" t="s">
        <v>103</v>
      </c>
      <c r="I79" s="2">
        <v>14</v>
      </c>
      <c r="J79" s="116">
        <f t="shared" si="15"/>
        <v>4.4642857142857095E-2</v>
      </c>
      <c r="K79" s="106" t="str">
        <f t="shared" si="9"/>
        <v>0A</v>
      </c>
      <c r="L79" s="106" t="str">
        <f t="shared" si="10"/>
        <v>5B</v>
      </c>
      <c r="M79" s="2" t="str">
        <f t="shared" si="16"/>
        <v>28</v>
      </c>
      <c r="N79" s="106" t="str">
        <f t="shared" si="11"/>
        <v>76</v>
      </c>
      <c r="O79" s="2"/>
      <c r="P79" s="3"/>
      <c r="Q79" s="3"/>
      <c r="R79" s="3"/>
      <c r="S79" s="3"/>
      <c r="T79"/>
      <c r="U79"/>
      <c r="V79"/>
      <c r="W79"/>
      <c r="X79"/>
      <c r="Y79"/>
      <c r="Z79"/>
      <c r="AA79"/>
      <c r="AL79" s="114" t="str">
        <f t="shared" si="5"/>
        <v>DataLog[13] = 0x0A5B2876;</v>
      </c>
    </row>
    <row r="80" spans="1:38">
      <c r="A80" s="110" t="str">
        <f t="shared" si="6"/>
        <v>0A5D2877</v>
      </c>
      <c r="B80" s="111">
        <f t="shared" si="12"/>
        <v>41388.677083333336</v>
      </c>
      <c r="C80" s="82">
        <f t="shared" si="7"/>
        <v>119</v>
      </c>
      <c r="D80" s="82">
        <f t="shared" si="13"/>
        <v>10</v>
      </c>
      <c r="E80" s="82">
        <f t="shared" si="8"/>
        <v>10</v>
      </c>
      <c r="F80" s="399">
        <f t="shared" si="4"/>
        <v>16</v>
      </c>
      <c r="G80" s="112">
        <f t="shared" si="14"/>
        <v>82</v>
      </c>
      <c r="H80" s="113" t="s">
        <v>104</v>
      </c>
      <c r="I80" s="2">
        <v>15</v>
      </c>
      <c r="J80" s="116">
        <f t="shared" si="15"/>
        <v>4.1666666666666616E-2</v>
      </c>
      <c r="K80" s="106" t="str">
        <f t="shared" si="9"/>
        <v>0A</v>
      </c>
      <c r="L80" s="106" t="str">
        <f t="shared" si="10"/>
        <v>5D</v>
      </c>
      <c r="M80" s="2" t="str">
        <f t="shared" si="16"/>
        <v>28</v>
      </c>
      <c r="N80" s="106" t="str">
        <f t="shared" si="11"/>
        <v>77</v>
      </c>
      <c r="O80" s="2"/>
      <c r="P80" s="3"/>
      <c r="Q80" s="3"/>
      <c r="R80" s="3"/>
      <c r="S80" s="3"/>
      <c r="T80"/>
      <c r="U80"/>
      <c r="V80"/>
      <c r="W80"/>
      <c r="X80"/>
      <c r="Y80"/>
      <c r="Z80"/>
      <c r="AA80"/>
      <c r="AL80" s="114" t="str">
        <f t="shared" si="5"/>
        <v>DataLog[14] = 0x0A5D2877;</v>
      </c>
    </row>
    <row r="81" spans="1:38">
      <c r="A81" s="110" t="str">
        <f t="shared" si="6"/>
        <v>0A5D2877</v>
      </c>
      <c r="B81" s="100">
        <f t="shared" si="12"/>
        <v>41388.65625</v>
      </c>
      <c r="C81" s="69">
        <f t="shared" si="7"/>
        <v>119</v>
      </c>
      <c r="D81" s="154">
        <f t="shared" si="13"/>
        <v>10</v>
      </c>
      <c r="E81" s="69">
        <f t="shared" si="8"/>
        <v>10</v>
      </c>
      <c r="F81" s="69">
        <f t="shared" si="4"/>
        <v>16</v>
      </c>
      <c r="G81" s="91">
        <f t="shared" si="14"/>
        <v>86</v>
      </c>
      <c r="H81" s="115" t="s">
        <v>105</v>
      </c>
      <c r="I81" s="2">
        <v>16</v>
      </c>
      <c r="J81" s="116">
        <f t="shared" si="15"/>
        <v>3.8690476190476136E-2</v>
      </c>
      <c r="K81" s="106" t="str">
        <f t="shared" si="9"/>
        <v>0A</v>
      </c>
      <c r="L81" s="106" t="str">
        <f t="shared" si="10"/>
        <v>5D</v>
      </c>
      <c r="M81" s="2" t="str">
        <f t="shared" si="16"/>
        <v>28</v>
      </c>
      <c r="N81" s="106" t="str">
        <f t="shared" si="11"/>
        <v>77</v>
      </c>
      <c r="O81" s="2"/>
      <c r="P81" s="3"/>
      <c r="Q81" s="3"/>
      <c r="R81" s="3"/>
      <c r="S81" s="3"/>
      <c r="T81"/>
      <c r="U81"/>
      <c r="V81"/>
      <c r="W81"/>
      <c r="X81"/>
      <c r="Y81"/>
      <c r="Z81"/>
      <c r="AA81"/>
      <c r="AL81" s="114" t="str">
        <f t="shared" si="5"/>
        <v>DataLog[15] = 0x0A5D2877;</v>
      </c>
    </row>
    <row r="82" spans="1:38">
      <c r="A82" s="110" t="str">
        <f t="shared" si="6"/>
        <v>0A5D2877</v>
      </c>
      <c r="B82" s="111">
        <f t="shared" si="12"/>
        <v>41388.635416666664</v>
      </c>
      <c r="C82" s="82">
        <f t="shared" si="7"/>
        <v>119</v>
      </c>
      <c r="D82" s="82">
        <f t="shared" si="13"/>
        <v>10</v>
      </c>
      <c r="E82" s="82">
        <f t="shared" si="8"/>
        <v>10</v>
      </c>
      <c r="F82" s="399">
        <f t="shared" si="4"/>
        <v>16</v>
      </c>
      <c r="G82" s="112">
        <f t="shared" si="14"/>
        <v>90</v>
      </c>
      <c r="H82" s="113" t="s">
        <v>106</v>
      </c>
      <c r="I82" s="2">
        <v>17</v>
      </c>
      <c r="J82" s="116">
        <f t="shared" si="15"/>
        <v>3.5714285714285657E-2</v>
      </c>
      <c r="K82" s="106" t="str">
        <f t="shared" si="9"/>
        <v>0A</v>
      </c>
      <c r="L82" s="106" t="str">
        <f t="shared" si="10"/>
        <v>5D</v>
      </c>
      <c r="M82" s="2" t="str">
        <f t="shared" si="16"/>
        <v>28</v>
      </c>
      <c r="N82" s="106" t="str">
        <f t="shared" si="11"/>
        <v>77</v>
      </c>
      <c r="O82" s="2"/>
      <c r="P82" s="3"/>
      <c r="Q82" s="3"/>
      <c r="R82" s="3"/>
      <c r="S82" s="3"/>
      <c r="T82"/>
      <c r="U82"/>
      <c r="V82"/>
      <c r="W82"/>
      <c r="X82"/>
      <c r="Y82"/>
      <c r="Z82"/>
      <c r="AA82"/>
      <c r="AL82" s="114" t="str">
        <f t="shared" si="5"/>
        <v>DataLog[16] = 0x0A5D2877;</v>
      </c>
    </row>
    <row r="83" spans="1:38">
      <c r="A83" s="110" t="str">
        <f t="shared" si="6"/>
        <v>0A5D2877</v>
      </c>
      <c r="B83" s="100">
        <f t="shared" si="12"/>
        <v>41388.614583333336</v>
      </c>
      <c r="C83" s="69">
        <f t="shared" si="7"/>
        <v>119</v>
      </c>
      <c r="D83" s="154">
        <f t="shared" si="13"/>
        <v>10</v>
      </c>
      <c r="E83" s="69">
        <f t="shared" si="8"/>
        <v>10</v>
      </c>
      <c r="F83" s="69">
        <f t="shared" si="4"/>
        <v>16</v>
      </c>
      <c r="G83" s="91">
        <f t="shared" si="14"/>
        <v>94</v>
      </c>
      <c r="H83" s="115" t="s">
        <v>107</v>
      </c>
      <c r="I83" s="2">
        <v>18</v>
      </c>
      <c r="J83" s="116">
        <f t="shared" si="15"/>
        <v>3.2738095238095177E-2</v>
      </c>
      <c r="K83" s="106" t="str">
        <f t="shared" si="9"/>
        <v>0A</v>
      </c>
      <c r="L83" s="106" t="str">
        <f t="shared" si="10"/>
        <v>5D</v>
      </c>
      <c r="M83" s="2" t="str">
        <f t="shared" si="16"/>
        <v>28</v>
      </c>
      <c r="N83" s="106" t="str">
        <f t="shared" si="11"/>
        <v>77</v>
      </c>
      <c r="O83" s="2"/>
      <c r="P83" s="3"/>
      <c r="Q83" s="3"/>
      <c r="R83" s="3"/>
      <c r="S83" s="3"/>
      <c r="T83"/>
      <c r="U83"/>
      <c r="V83"/>
      <c r="W83"/>
      <c r="X83"/>
      <c r="Y83"/>
      <c r="Z83"/>
      <c r="AA83"/>
      <c r="AL83" s="114" t="str">
        <f t="shared" si="5"/>
        <v>DataLog[17] = 0x0A5D2877;</v>
      </c>
    </row>
    <row r="84" spans="1:38">
      <c r="A84" s="110" t="str">
        <f t="shared" si="6"/>
        <v>0A5D2877</v>
      </c>
      <c r="B84" s="111">
        <f t="shared" si="12"/>
        <v>41388.59375</v>
      </c>
      <c r="C84" s="82">
        <f t="shared" si="7"/>
        <v>119</v>
      </c>
      <c r="D84" s="82">
        <f t="shared" si="13"/>
        <v>10</v>
      </c>
      <c r="E84" s="82">
        <f t="shared" si="8"/>
        <v>10</v>
      </c>
      <c r="F84" s="399">
        <f t="shared" si="4"/>
        <v>16</v>
      </c>
      <c r="G84" s="112">
        <f t="shared" si="14"/>
        <v>98</v>
      </c>
      <c r="H84" s="113" t="s">
        <v>108</v>
      </c>
      <c r="I84" s="2">
        <v>19</v>
      </c>
      <c r="J84" s="116">
        <f t="shared" si="15"/>
        <v>2.9761904761904701E-2</v>
      </c>
      <c r="K84" s="106" t="str">
        <f t="shared" si="9"/>
        <v>0A</v>
      </c>
      <c r="L84" s="106" t="str">
        <f t="shared" si="10"/>
        <v>5D</v>
      </c>
      <c r="M84" s="2" t="str">
        <f t="shared" si="16"/>
        <v>28</v>
      </c>
      <c r="N84" s="106" t="str">
        <f t="shared" si="11"/>
        <v>77</v>
      </c>
      <c r="O84" s="2"/>
      <c r="P84" s="3"/>
      <c r="Q84" s="3"/>
      <c r="R84" s="3"/>
      <c r="S84" s="3"/>
      <c r="T84"/>
      <c r="U84"/>
      <c r="V84"/>
      <c r="W84"/>
      <c r="X84"/>
      <c r="Y84"/>
      <c r="Z84"/>
      <c r="AA84"/>
      <c r="AL84" s="114" t="str">
        <f t="shared" si="5"/>
        <v>DataLog[18] = 0x0A5D2877;</v>
      </c>
    </row>
    <row r="85" spans="1:38">
      <c r="A85" s="110" t="str">
        <f t="shared" si="6"/>
        <v>0A5D2877</v>
      </c>
      <c r="B85" s="100">
        <f t="shared" si="12"/>
        <v>41388.572916666664</v>
      </c>
      <c r="C85" s="69">
        <f t="shared" si="7"/>
        <v>119</v>
      </c>
      <c r="D85" s="154">
        <f t="shared" si="13"/>
        <v>10</v>
      </c>
      <c r="E85" s="69">
        <f t="shared" si="8"/>
        <v>10</v>
      </c>
      <c r="F85" s="69">
        <f t="shared" si="4"/>
        <v>16</v>
      </c>
      <c r="G85" s="91">
        <f t="shared" si="14"/>
        <v>102</v>
      </c>
      <c r="H85" s="115" t="s">
        <v>109</v>
      </c>
      <c r="I85" s="2">
        <v>20</v>
      </c>
      <c r="J85" s="116">
        <f t="shared" si="15"/>
        <v>2.6785714285714225E-2</v>
      </c>
      <c r="K85" s="106" t="str">
        <f t="shared" si="9"/>
        <v>0A</v>
      </c>
      <c r="L85" s="106" t="str">
        <f t="shared" si="10"/>
        <v>5D</v>
      </c>
      <c r="M85" s="2" t="str">
        <f t="shared" si="16"/>
        <v>28</v>
      </c>
      <c r="N85" s="106" t="str">
        <f t="shared" si="11"/>
        <v>77</v>
      </c>
      <c r="O85" s="2"/>
      <c r="P85" s="3"/>
      <c r="Q85" s="3"/>
      <c r="R85" s="3"/>
      <c r="S85" s="3"/>
      <c r="T85"/>
      <c r="U85"/>
      <c r="V85"/>
      <c r="W85"/>
      <c r="X85"/>
      <c r="Y85"/>
      <c r="Z85"/>
      <c r="AA85"/>
      <c r="AL85" s="114" t="str">
        <f t="shared" si="5"/>
        <v>DataLog[19] = 0x0A5D2877;</v>
      </c>
    </row>
    <row r="86" spans="1:38">
      <c r="A86" s="110" t="str">
        <f t="shared" si="6"/>
        <v>0A5D2877</v>
      </c>
      <c r="B86" s="111">
        <f t="shared" si="12"/>
        <v>41388.552083333336</v>
      </c>
      <c r="C86" s="82">
        <f t="shared" si="7"/>
        <v>119</v>
      </c>
      <c r="D86" s="82">
        <f t="shared" si="13"/>
        <v>10</v>
      </c>
      <c r="E86" s="82">
        <f t="shared" si="8"/>
        <v>10</v>
      </c>
      <c r="F86" s="399">
        <f t="shared" si="4"/>
        <v>16</v>
      </c>
      <c r="G86" s="112">
        <f t="shared" si="14"/>
        <v>106</v>
      </c>
      <c r="H86" s="113" t="s">
        <v>110</v>
      </c>
      <c r="I86" s="2">
        <v>21</v>
      </c>
      <c r="J86" s="116">
        <f t="shared" si="15"/>
        <v>2.3809523809523749E-2</v>
      </c>
      <c r="K86" s="106" t="str">
        <f t="shared" si="9"/>
        <v>0A</v>
      </c>
      <c r="L86" s="106" t="str">
        <f t="shared" si="10"/>
        <v>5D</v>
      </c>
      <c r="M86" s="2" t="str">
        <f t="shared" si="16"/>
        <v>28</v>
      </c>
      <c r="N86" s="106" t="str">
        <f t="shared" si="11"/>
        <v>77</v>
      </c>
      <c r="O86" s="2"/>
      <c r="P86" s="3"/>
      <c r="Q86" s="3"/>
      <c r="R86" s="3"/>
      <c r="S86" s="3"/>
      <c r="T86"/>
      <c r="U86"/>
      <c r="V86"/>
      <c r="W86"/>
      <c r="X86"/>
      <c r="Y86"/>
      <c r="Z86"/>
      <c r="AA86"/>
      <c r="AL86" s="114" t="str">
        <f t="shared" si="5"/>
        <v>DataLog[20] = 0x0A5D2877;</v>
      </c>
    </row>
    <row r="87" spans="1:38">
      <c r="A87" s="110" t="str">
        <f t="shared" si="6"/>
        <v>0A5D2877</v>
      </c>
      <c r="B87" s="100">
        <f t="shared" si="12"/>
        <v>41388.53125</v>
      </c>
      <c r="C87" s="69">
        <f t="shared" si="7"/>
        <v>119</v>
      </c>
      <c r="D87" s="154">
        <f t="shared" si="13"/>
        <v>10</v>
      </c>
      <c r="E87" s="69">
        <f t="shared" si="8"/>
        <v>10</v>
      </c>
      <c r="F87" s="69">
        <f t="shared" si="4"/>
        <v>16</v>
      </c>
      <c r="G87" s="91">
        <f t="shared" si="14"/>
        <v>110</v>
      </c>
      <c r="H87" s="115" t="s">
        <v>111</v>
      </c>
      <c r="I87" s="2">
        <v>22</v>
      </c>
      <c r="J87" s="116">
        <f t="shared" si="15"/>
        <v>2.0833333333333273E-2</v>
      </c>
      <c r="K87" s="106" t="str">
        <f t="shared" si="9"/>
        <v>0A</v>
      </c>
      <c r="L87" s="106" t="str">
        <f t="shared" si="10"/>
        <v>5D</v>
      </c>
      <c r="M87" s="2" t="str">
        <f t="shared" si="16"/>
        <v>28</v>
      </c>
      <c r="N87" s="106" t="str">
        <f t="shared" si="11"/>
        <v>77</v>
      </c>
      <c r="O87" s="2"/>
      <c r="P87" s="3"/>
      <c r="Q87" s="3"/>
      <c r="R87" s="3"/>
      <c r="S87" s="3"/>
      <c r="T87"/>
      <c r="U87"/>
      <c r="V87"/>
      <c r="W87"/>
      <c r="X87"/>
      <c r="Y87"/>
      <c r="Z87"/>
      <c r="AA87"/>
      <c r="AL87" s="114" t="str">
        <f t="shared" si="5"/>
        <v>DataLog[21] = 0x0A5D2877;</v>
      </c>
    </row>
    <row r="88" spans="1:38">
      <c r="A88" s="110" t="str">
        <f t="shared" si="6"/>
        <v>0A5D2877</v>
      </c>
      <c r="B88" s="111">
        <f t="shared" si="12"/>
        <v>41388.510416666664</v>
      </c>
      <c r="C88" s="82">
        <f t="shared" si="7"/>
        <v>119</v>
      </c>
      <c r="D88" s="82">
        <f t="shared" si="13"/>
        <v>10</v>
      </c>
      <c r="E88" s="82">
        <f t="shared" si="8"/>
        <v>10</v>
      </c>
      <c r="F88" s="399">
        <f t="shared" si="4"/>
        <v>16</v>
      </c>
      <c r="G88" s="112">
        <f t="shared" si="14"/>
        <v>114</v>
      </c>
      <c r="H88" s="113" t="s">
        <v>112</v>
      </c>
      <c r="I88" s="2">
        <v>23</v>
      </c>
      <c r="J88" s="116">
        <f t="shared" si="15"/>
        <v>1.7857142857142797E-2</v>
      </c>
      <c r="K88" s="106" t="str">
        <f t="shared" si="9"/>
        <v>0A</v>
      </c>
      <c r="L88" s="106" t="str">
        <f t="shared" si="10"/>
        <v>5D</v>
      </c>
      <c r="M88" s="2" t="str">
        <f t="shared" si="16"/>
        <v>28</v>
      </c>
      <c r="N88" s="106" t="str">
        <f t="shared" si="11"/>
        <v>77</v>
      </c>
      <c r="O88" s="2"/>
      <c r="P88" s="3"/>
      <c r="Q88" s="3"/>
      <c r="R88" s="3"/>
      <c r="S88" s="3"/>
      <c r="T88"/>
      <c r="U88"/>
      <c r="V88"/>
      <c r="W88"/>
      <c r="X88"/>
      <c r="Y88"/>
      <c r="Z88"/>
      <c r="AA88"/>
      <c r="AL88" s="114" t="str">
        <f t="shared" si="5"/>
        <v>DataLog[22] = 0x0A5D2877;</v>
      </c>
    </row>
    <row r="89" spans="1:38">
      <c r="A89" s="110" t="str">
        <f t="shared" si="6"/>
        <v>0A5D2877</v>
      </c>
      <c r="B89" s="100">
        <f t="shared" si="12"/>
        <v>41388.489583333336</v>
      </c>
      <c r="C89" s="69">
        <f t="shared" si="7"/>
        <v>119</v>
      </c>
      <c r="D89" s="154">
        <f t="shared" si="13"/>
        <v>10</v>
      </c>
      <c r="E89" s="69">
        <f t="shared" si="8"/>
        <v>10</v>
      </c>
      <c r="F89" s="69">
        <f t="shared" si="4"/>
        <v>16</v>
      </c>
      <c r="G89" s="91">
        <f t="shared" si="14"/>
        <v>118</v>
      </c>
      <c r="H89" s="115" t="s">
        <v>113</v>
      </c>
      <c r="I89" s="2">
        <v>24</v>
      </c>
      <c r="J89" s="116">
        <f t="shared" si="15"/>
        <v>1.4880952380952321E-2</v>
      </c>
      <c r="K89" s="106" t="str">
        <f t="shared" si="9"/>
        <v>0A</v>
      </c>
      <c r="L89" s="106" t="str">
        <f t="shared" si="10"/>
        <v>5D</v>
      </c>
      <c r="M89" s="2" t="str">
        <f t="shared" si="16"/>
        <v>28</v>
      </c>
      <c r="N89" s="106" t="str">
        <f t="shared" si="11"/>
        <v>77</v>
      </c>
      <c r="O89" s="2"/>
      <c r="P89" s="3"/>
      <c r="Q89" s="3"/>
      <c r="R89" s="3"/>
      <c r="S89" s="3"/>
      <c r="T89"/>
      <c r="U89"/>
      <c r="V89"/>
      <c r="W89"/>
      <c r="X89"/>
      <c r="Y89"/>
      <c r="Z89"/>
      <c r="AA89"/>
      <c r="AL89" s="114" t="str">
        <f t="shared" si="5"/>
        <v>DataLog[23] = 0x0A5D2877;</v>
      </c>
    </row>
    <row r="90" spans="1:38">
      <c r="A90" s="110" t="str">
        <f t="shared" si="6"/>
        <v>0A5F2877</v>
      </c>
      <c r="B90" s="111">
        <f t="shared" si="12"/>
        <v>41388.46875</v>
      </c>
      <c r="C90" s="82">
        <f t="shared" si="7"/>
        <v>119</v>
      </c>
      <c r="D90" s="82">
        <f t="shared" si="13"/>
        <v>10</v>
      </c>
      <c r="E90" s="82">
        <f t="shared" si="8"/>
        <v>10</v>
      </c>
      <c r="F90" s="399">
        <f t="shared" si="4"/>
        <v>17</v>
      </c>
      <c r="G90" s="112">
        <f t="shared" si="14"/>
        <v>122</v>
      </c>
      <c r="H90" s="113" t="s">
        <v>114</v>
      </c>
      <c r="I90" s="2">
        <v>25</v>
      </c>
      <c r="J90" s="116">
        <f t="shared" si="15"/>
        <v>1.1904761904761845E-2</v>
      </c>
      <c r="K90" s="106" t="str">
        <f t="shared" si="9"/>
        <v>0A</v>
      </c>
      <c r="L90" s="106" t="str">
        <f t="shared" si="10"/>
        <v>5F</v>
      </c>
      <c r="M90" s="2" t="str">
        <f t="shared" si="16"/>
        <v>28</v>
      </c>
      <c r="N90" s="106" t="str">
        <f t="shared" si="11"/>
        <v>77</v>
      </c>
      <c r="O90" s="2"/>
      <c r="P90" s="3"/>
      <c r="Q90" s="3"/>
      <c r="R90" s="3"/>
      <c r="S90" s="118"/>
      <c r="T90"/>
      <c r="U90"/>
      <c r="V90"/>
      <c r="W90"/>
      <c r="X90"/>
      <c r="Y90"/>
      <c r="Z90"/>
      <c r="AA90"/>
      <c r="AL90" s="114" t="str">
        <f t="shared" si="5"/>
        <v>DataLog[24] = 0x0A5F2877;</v>
      </c>
    </row>
    <row r="91" spans="1:38">
      <c r="A91" s="110" t="str">
        <f t="shared" si="6"/>
        <v>00000000</v>
      </c>
      <c r="B91" s="100">
        <f t="shared" si="12"/>
        <v>41388.447916666664</v>
      </c>
      <c r="C91" s="69">
        <f t="shared" si="7"/>
        <v>0</v>
      </c>
      <c r="D91" s="154">
        <f t="shared" si="13"/>
        <v>0</v>
      </c>
      <c r="E91" s="69">
        <f t="shared" si="8"/>
        <v>0</v>
      </c>
      <c r="F91" s="69">
        <f t="shared" si="4"/>
        <v>-30</v>
      </c>
      <c r="G91" s="91">
        <f t="shared" si="14"/>
        <v>126</v>
      </c>
      <c r="H91" s="115" t="s">
        <v>115</v>
      </c>
      <c r="I91" s="2">
        <v>26</v>
      </c>
      <c r="J91" s="116">
        <f t="shared" si="15"/>
        <v>8.9285714285713691E-3</v>
      </c>
      <c r="K91" s="106" t="str">
        <f t="shared" si="9"/>
        <v>00</v>
      </c>
      <c r="L91" s="106" t="str">
        <f t="shared" si="10"/>
        <v>00</v>
      </c>
      <c r="M91" s="2" t="str">
        <f t="shared" si="16"/>
        <v>00</v>
      </c>
      <c r="N91" s="106" t="str">
        <f t="shared" si="11"/>
        <v>00</v>
      </c>
      <c r="O91" s="2"/>
      <c r="P91" s="3"/>
      <c r="Q91" s="3"/>
      <c r="R91" s="3"/>
      <c r="S91" s="3"/>
      <c r="T91"/>
      <c r="U91"/>
      <c r="V91"/>
      <c r="W91"/>
      <c r="X91"/>
      <c r="Y91"/>
      <c r="Z91"/>
      <c r="AA91"/>
      <c r="AL91" s="114" t="str">
        <f t="shared" si="5"/>
        <v>DataLog[25] = 0x00000000;</v>
      </c>
    </row>
    <row r="92" spans="1:38">
      <c r="A92" s="110" t="str">
        <f t="shared" si="6"/>
        <v>00000000</v>
      </c>
      <c r="B92" s="111">
        <f t="shared" si="12"/>
        <v>41388.427083333336</v>
      </c>
      <c r="C92" s="82">
        <f t="shared" si="7"/>
        <v>0</v>
      </c>
      <c r="D92" s="82">
        <f t="shared" si="13"/>
        <v>0</v>
      </c>
      <c r="E92" s="82">
        <f t="shared" si="8"/>
        <v>0</v>
      </c>
      <c r="F92" s="399">
        <f t="shared" si="4"/>
        <v>-30</v>
      </c>
      <c r="G92" s="112">
        <f t="shared" si="14"/>
        <v>130</v>
      </c>
      <c r="H92" s="113" t="s">
        <v>116</v>
      </c>
      <c r="I92" s="2">
        <v>27</v>
      </c>
      <c r="J92" s="116">
        <f t="shared" si="15"/>
        <v>5.9523809523808931E-3</v>
      </c>
      <c r="K92" s="106" t="str">
        <f t="shared" si="9"/>
        <v>00</v>
      </c>
      <c r="L92" s="106" t="str">
        <f t="shared" si="10"/>
        <v>00</v>
      </c>
      <c r="M92" s="2" t="str">
        <f t="shared" si="16"/>
        <v>00</v>
      </c>
      <c r="N92" s="106" t="str">
        <f t="shared" si="11"/>
        <v>00</v>
      </c>
      <c r="O92" s="2"/>
      <c r="P92" s="3"/>
      <c r="Q92" s="3"/>
      <c r="R92" s="3"/>
      <c r="S92" s="3"/>
      <c r="T92"/>
      <c r="U92"/>
      <c r="V92"/>
      <c r="W92"/>
      <c r="X92"/>
      <c r="Y92"/>
      <c r="Z92"/>
      <c r="AA92"/>
      <c r="AL92" s="114" t="str">
        <f t="shared" si="5"/>
        <v>DataLog[26] = 0x00000000;</v>
      </c>
    </row>
    <row r="93" spans="1:38">
      <c r="A93" s="110" t="str">
        <f t="shared" si="6"/>
        <v>00000000</v>
      </c>
      <c r="B93" s="100">
        <f t="shared" si="12"/>
        <v>41388.40625</v>
      </c>
      <c r="C93" s="69">
        <f t="shared" si="7"/>
        <v>0</v>
      </c>
      <c r="D93" s="154">
        <f t="shared" si="13"/>
        <v>0</v>
      </c>
      <c r="E93" s="69">
        <f t="shared" si="8"/>
        <v>0</v>
      </c>
      <c r="F93" s="69">
        <f t="shared" si="4"/>
        <v>-30</v>
      </c>
      <c r="G93" s="91">
        <f t="shared" si="14"/>
        <v>134</v>
      </c>
      <c r="H93" s="115" t="s">
        <v>117</v>
      </c>
      <c r="I93" s="2">
        <v>28</v>
      </c>
      <c r="J93" s="116">
        <f t="shared" si="15"/>
        <v>2.976190476190417E-3</v>
      </c>
      <c r="K93" s="106" t="str">
        <f t="shared" si="9"/>
        <v>00</v>
      </c>
      <c r="L93" s="106" t="str">
        <f t="shared" si="10"/>
        <v>00</v>
      </c>
      <c r="M93" s="2" t="str">
        <f t="shared" si="16"/>
        <v>00</v>
      </c>
      <c r="N93" s="106" t="str">
        <f t="shared" si="11"/>
        <v>00</v>
      </c>
      <c r="O93" s="2"/>
      <c r="P93" s="3"/>
      <c r="Q93" s="3"/>
      <c r="R93" s="3"/>
      <c r="S93" s="3"/>
      <c r="T93"/>
      <c r="U93"/>
      <c r="V93"/>
      <c r="W93"/>
      <c r="X93"/>
      <c r="Y93"/>
      <c r="Z93"/>
      <c r="AA93"/>
      <c r="AL93" s="114" t="str">
        <f t="shared" si="5"/>
        <v>DataLog[27] = 0x00000000;</v>
      </c>
    </row>
    <row r="94" spans="1:38">
      <c r="A94" s="110" t="str">
        <f t="shared" si="6"/>
        <v>857B</v>
      </c>
      <c r="B94" s="127"/>
      <c r="C94" s="127" t="s">
        <v>118</v>
      </c>
      <c r="D94" s="128"/>
      <c r="E94" s="128"/>
      <c r="F94" s="128"/>
      <c r="G94" s="112">
        <f t="shared" si="14"/>
        <v>138</v>
      </c>
      <c r="H94" s="129" t="s">
        <v>119</v>
      </c>
      <c r="I94" s="119"/>
      <c r="J94" s="93"/>
      <c r="K94" s="120"/>
      <c r="L94" s="120"/>
      <c r="M94" s="120"/>
      <c r="N94" s="120"/>
      <c r="O94" s="121"/>
      <c r="P94" s="91"/>
      <c r="Q94" s="3" t="str">
        <f>MID(A94,5,2)</f>
        <v/>
      </c>
      <c r="R94" s="91" t="str">
        <f>MID(A94,7,2)</f>
        <v/>
      </c>
      <c r="S94" s="3"/>
      <c r="T94"/>
      <c r="U94"/>
      <c r="V94"/>
      <c r="W94"/>
      <c r="X94"/>
      <c r="Y94"/>
      <c r="Z94"/>
      <c r="AA94"/>
      <c r="AL94" s="114"/>
    </row>
    <row r="95" spans="1:38" ht="13.8">
      <c r="A95" s="88" t="str">
        <f>MID($G$1,$G$2+2*G95,8)</f>
        <v/>
      </c>
      <c r="B95" s="127"/>
      <c r="C95" s="127" t="s">
        <v>120</v>
      </c>
      <c r="D95" s="127"/>
      <c r="E95" s="127"/>
      <c r="F95" s="127"/>
      <c r="G95" s="399">
        <f t="shared" si="14"/>
        <v>142</v>
      </c>
      <c r="H95" s="400" t="s">
        <v>121</v>
      </c>
      <c r="I95" s="122"/>
      <c r="J95" s="93"/>
      <c r="K95"/>
      <c r="L95"/>
      <c r="M95"/>
      <c r="N95"/>
      <c r="O95"/>
      <c r="P95"/>
      <c r="Q95"/>
      <c r="R95"/>
      <c r="S95"/>
      <c r="T95"/>
      <c r="U95"/>
      <c r="V95"/>
      <c r="W95"/>
      <c r="X95"/>
      <c r="Y95"/>
      <c r="Z95"/>
      <c r="AA95"/>
    </row>
    <row r="96" spans="1:38">
      <c r="A96" s="10"/>
      <c r="B96" s="10"/>
      <c r="C96" s="10"/>
      <c r="D96" s="10"/>
      <c r="E96" s="10"/>
      <c r="F96" s="10"/>
      <c r="G96" s="17"/>
      <c r="H96" s="17"/>
      <c r="I96" s="34"/>
      <c r="J96" s="10"/>
      <c r="K96" s="10"/>
      <c r="L96" s="10"/>
      <c r="M96" s="10"/>
      <c r="N96" s="10"/>
      <c r="O96" s="10"/>
      <c r="P96" s="10"/>
      <c r="Q96" s="4"/>
      <c r="R96" s="4"/>
      <c r="S96" s="4"/>
      <c r="T96" s="4"/>
      <c r="U96" s="4"/>
      <c r="V96" s="4"/>
      <c r="W96" s="4"/>
      <c r="X96" s="4"/>
      <c r="Y96" s="4"/>
      <c r="Z96" s="4"/>
      <c r="AA96" s="4"/>
      <c r="AB96" s="4"/>
      <c r="AC96" s="4"/>
      <c r="AD96" s="4"/>
      <c r="AE96" s="4"/>
      <c r="AF96" s="4"/>
    </row>
    <row r="97" spans="1:35">
      <c r="A97" s="10"/>
      <c r="B97" s="10"/>
      <c r="C97" s="10"/>
      <c r="D97" s="10"/>
      <c r="E97" s="10"/>
      <c r="F97" s="10"/>
      <c r="G97" s="17"/>
      <c r="H97" s="17"/>
      <c r="I97" s="34"/>
      <c r="J97" s="10"/>
      <c r="K97" s="10"/>
      <c r="L97" s="10"/>
      <c r="M97" s="10"/>
      <c r="N97" s="10"/>
      <c r="O97" s="10"/>
      <c r="P97" s="10"/>
      <c r="Q97" s="4"/>
      <c r="R97" s="4"/>
      <c r="S97" s="4"/>
      <c r="T97" s="4"/>
      <c r="U97" s="4"/>
      <c r="V97" s="4"/>
      <c r="W97" s="4"/>
      <c r="X97" s="4"/>
      <c r="Y97" s="4"/>
      <c r="Z97" s="4"/>
      <c r="AA97" s="4"/>
      <c r="AB97" s="4"/>
      <c r="AC97" s="4"/>
      <c r="AD97" s="4"/>
      <c r="AE97" s="4"/>
      <c r="AF97" s="4"/>
    </row>
    <row r="98" spans="1:35">
      <c r="A98" s="10"/>
      <c r="B98" s="10"/>
      <c r="C98" s="10"/>
      <c r="D98" s="10"/>
      <c r="E98" s="10"/>
      <c r="F98" s="10"/>
      <c r="G98" s="17"/>
      <c r="H98" s="17"/>
      <c r="I98" s="34"/>
      <c r="J98" s="10"/>
      <c r="K98" s="10"/>
      <c r="L98" s="10"/>
      <c r="M98" s="10"/>
      <c r="N98" s="10"/>
      <c r="O98" s="10"/>
      <c r="P98" s="10"/>
      <c r="Q98" s="4"/>
      <c r="R98" s="4"/>
      <c r="S98" s="4"/>
      <c r="T98" s="4"/>
      <c r="U98" s="4"/>
      <c r="V98" s="4"/>
      <c r="W98" s="4"/>
      <c r="X98" s="4"/>
      <c r="Y98" s="4"/>
      <c r="Z98" s="4"/>
      <c r="AA98" s="4"/>
      <c r="AB98" s="4"/>
      <c r="AC98" s="4"/>
      <c r="AD98" s="4"/>
      <c r="AE98" s="4"/>
      <c r="AF98" s="4"/>
    </row>
    <row r="99" spans="1:35">
      <c r="A99" s="10"/>
      <c r="B99" s="10"/>
      <c r="C99" s="10"/>
      <c r="D99" s="10"/>
      <c r="E99" s="10"/>
      <c r="F99" s="10"/>
      <c r="G99" s="17"/>
      <c r="H99" s="17"/>
      <c r="I99" s="34"/>
      <c r="J99" s="10"/>
      <c r="K99" s="10"/>
      <c r="L99" s="10"/>
      <c r="M99" s="10"/>
      <c r="N99" s="10"/>
      <c r="O99" s="10"/>
      <c r="P99" s="10"/>
      <c r="Q99" s="4"/>
      <c r="R99" s="4"/>
      <c r="S99" s="4"/>
      <c r="T99" s="4"/>
      <c r="U99" s="4"/>
      <c r="V99" s="4"/>
      <c r="W99" s="4"/>
      <c r="X99" s="4"/>
      <c r="Y99" s="4"/>
      <c r="Z99" s="4"/>
      <c r="AA99" s="4"/>
      <c r="AB99" s="4"/>
      <c r="AC99" s="4"/>
      <c r="AD99" s="4"/>
      <c r="AE99" s="4"/>
      <c r="AF99" s="4"/>
    </row>
    <row r="100" spans="1:35">
      <c r="A100" s="10"/>
      <c r="B100" s="10"/>
      <c r="C100" s="10"/>
      <c r="D100" s="10"/>
      <c r="E100" s="10"/>
      <c r="F100" s="10"/>
      <c r="G100" s="17"/>
      <c r="H100" s="17"/>
      <c r="I100" s="34"/>
      <c r="J100" s="10"/>
      <c r="K100" s="10"/>
      <c r="L100" s="10"/>
      <c r="M100" s="10"/>
      <c r="N100" s="10"/>
      <c r="O100" s="10"/>
      <c r="P100" s="10"/>
      <c r="Q100" s="4"/>
      <c r="R100" s="4"/>
      <c r="S100" s="4"/>
      <c r="T100" s="4"/>
      <c r="U100" s="4"/>
      <c r="V100" s="4"/>
      <c r="W100" s="4"/>
      <c r="X100" s="4"/>
      <c r="Y100" s="4"/>
      <c r="Z100" s="4"/>
      <c r="AA100" s="4"/>
      <c r="AB100" s="4"/>
      <c r="AC100" s="4"/>
      <c r="AD100" s="4"/>
      <c r="AE100" s="4"/>
      <c r="AF100" s="4"/>
    </row>
    <row r="101" spans="1:35">
      <c r="A101" s="10"/>
      <c r="B101" s="10"/>
      <c r="C101" s="10"/>
      <c r="D101" s="10"/>
      <c r="E101" s="10"/>
      <c r="F101" s="10"/>
      <c r="G101" s="17"/>
      <c r="H101" s="17"/>
      <c r="I101" s="34"/>
      <c r="J101" s="10"/>
      <c r="K101" s="10"/>
      <c r="L101" s="10"/>
      <c r="M101" s="10"/>
      <c r="N101" s="10"/>
      <c r="O101" s="10"/>
      <c r="P101" s="10"/>
      <c r="Q101" s="4"/>
      <c r="R101" s="4"/>
      <c r="S101" s="4"/>
      <c r="T101" s="4"/>
      <c r="U101" s="4"/>
      <c r="V101" s="4"/>
      <c r="W101" s="4"/>
      <c r="X101" s="4"/>
      <c r="Y101" s="4"/>
      <c r="Z101" s="4"/>
      <c r="AA101" s="4"/>
      <c r="AB101" s="4"/>
      <c r="AC101" s="4"/>
      <c r="AD101" s="4"/>
      <c r="AE101" s="4"/>
      <c r="AF101" s="4"/>
    </row>
    <row r="102" spans="1:35">
      <c r="A102" s="10"/>
      <c r="B102" s="10"/>
      <c r="C102" s="10"/>
      <c r="D102" s="10"/>
      <c r="E102" s="10"/>
      <c r="F102" s="10"/>
      <c r="G102" s="17"/>
      <c r="H102" s="17"/>
      <c r="I102" s="34"/>
      <c r="J102" s="10"/>
      <c r="K102" s="10"/>
      <c r="L102" s="10"/>
      <c r="M102" s="10"/>
      <c r="N102" s="10"/>
      <c r="O102" s="10"/>
      <c r="P102" s="10"/>
      <c r="Q102" s="4"/>
      <c r="R102" s="4"/>
      <c r="S102" s="4"/>
      <c r="T102" s="4"/>
      <c r="U102" s="4"/>
      <c r="V102" s="4"/>
      <c r="W102" s="4"/>
      <c r="X102" s="4"/>
      <c r="Y102" s="4"/>
      <c r="Z102" s="4"/>
      <c r="AA102" s="4"/>
      <c r="AB102" s="4"/>
      <c r="AC102" s="4"/>
      <c r="AD102" s="4"/>
      <c r="AE102" s="4"/>
      <c r="AF102" s="4"/>
    </row>
    <row r="103" spans="1:35" hidden="1">
      <c r="A103" s="10"/>
      <c r="B103" s="10"/>
      <c r="C103" s="10"/>
      <c r="D103" s="10"/>
      <c r="E103" s="10"/>
      <c r="F103" s="10"/>
      <c r="G103" s="17"/>
      <c r="H103" s="17"/>
      <c r="I103" s="34"/>
      <c r="J103" s="10"/>
      <c r="K103" s="10"/>
      <c r="L103" s="10"/>
      <c r="M103" s="10"/>
      <c r="N103" s="10"/>
      <c r="O103" s="10"/>
      <c r="P103" s="10"/>
      <c r="Q103" s="4"/>
      <c r="R103" s="4"/>
      <c r="S103" s="4"/>
      <c r="T103" s="4"/>
      <c r="U103" s="4"/>
      <c r="V103" s="4"/>
      <c r="W103" s="4"/>
      <c r="X103" s="4"/>
      <c r="Y103" s="4"/>
      <c r="Z103" s="4"/>
      <c r="AA103" s="4"/>
      <c r="AB103" s="4"/>
      <c r="AC103" s="4"/>
      <c r="AD103" s="4"/>
      <c r="AE103" s="4"/>
      <c r="AF103" s="4"/>
    </row>
    <row r="104" spans="1:35" hidden="1">
      <c r="A104" s="10"/>
      <c r="B104" s="10"/>
      <c r="C104" s="10"/>
      <c r="D104" s="10"/>
      <c r="E104" s="10"/>
      <c r="F104" s="10"/>
      <c r="G104" s="17"/>
      <c r="H104" s="17"/>
      <c r="I104" s="34"/>
      <c r="J104" s="10"/>
      <c r="K104" s="10"/>
      <c r="L104" s="10"/>
      <c r="M104" s="10"/>
      <c r="N104" s="10"/>
      <c r="O104" s="10"/>
      <c r="P104" s="10"/>
      <c r="Q104" s="4"/>
      <c r="R104" s="4"/>
      <c r="S104" s="4"/>
      <c r="T104" s="4"/>
      <c r="U104" s="4"/>
      <c r="V104" s="4"/>
      <c r="W104" s="4"/>
      <c r="X104" s="4"/>
      <c r="Y104" s="4"/>
      <c r="Z104" s="4"/>
      <c r="AA104" s="4"/>
      <c r="AB104" s="4"/>
      <c r="AC104" s="4"/>
      <c r="AD104" s="4"/>
      <c r="AE104" s="4"/>
      <c r="AF104" s="4"/>
    </row>
    <row r="105" spans="1:35" hidden="1">
      <c r="A105" s="10"/>
      <c r="B105" s="10"/>
      <c r="C105" s="10"/>
      <c r="D105" s="10"/>
      <c r="E105" s="10"/>
      <c r="F105" s="10"/>
      <c r="G105" s="17"/>
      <c r="H105" s="17"/>
      <c r="I105" s="34"/>
      <c r="J105" s="10"/>
      <c r="K105" s="10"/>
      <c r="L105" s="10"/>
      <c r="M105" s="10"/>
      <c r="N105" s="10"/>
      <c r="O105" s="10"/>
      <c r="P105" s="10"/>
      <c r="Q105" s="4"/>
      <c r="R105" s="4"/>
      <c r="S105" s="4"/>
      <c r="T105" s="4"/>
      <c r="U105" s="4"/>
      <c r="V105" s="4"/>
      <c r="W105" s="4"/>
      <c r="X105" s="4"/>
      <c r="Y105" s="4"/>
      <c r="Z105" s="4"/>
      <c r="AA105" s="4"/>
      <c r="AB105" s="4"/>
      <c r="AC105" s="4"/>
      <c r="AD105" s="4"/>
      <c r="AE105" s="4"/>
      <c r="AF105" s="4"/>
      <c r="AG105" s="4"/>
      <c r="AH105" s="4"/>
      <c r="AI105" s="4"/>
    </row>
    <row r="106" spans="1:35" hidden="1">
      <c r="A106" s="10"/>
      <c r="B106" s="10"/>
      <c r="C106" s="10"/>
      <c r="D106" s="10"/>
      <c r="E106" s="10"/>
      <c r="F106" s="10"/>
      <c r="G106" s="17"/>
      <c r="H106" s="17"/>
      <c r="I106" s="34"/>
      <c r="J106" s="10"/>
      <c r="K106" s="10"/>
      <c r="L106" s="10"/>
      <c r="M106" s="10"/>
      <c r="N106" s="10"/>
      <c r="O106" s="10"/>
      <c r="P106" s="10"/>
      <c r="Q106" s="4"/>
      <c r="R106" s="4"/>
      <c r="S106" s="4"/>
      <c r="T106" s="4"/>
      <c r="U106" s="4"/>
      <c r="V106" s="4"/>
      <c r="W106" s="4"/>
      <c r="X106" s="4"/>
      <c r="Y106" s="4"/>
      <c r="Z106" s="4"/>
      <c r="AA106" s="4"/>
      <c r="AB106" s="4"/>
      <c r="AC106" s="4"/>
      <c r="AD106" s="4"/>
      <c r="AE106" s="4"/>
      <c r="AF106" s="4"/>
      <c r="AG106" s="4"/>
      <c r="AH106" s="4"/>
      <c r="AI106" s="4"/>
    </row>
    <row r="107" spans="1:35" hidden="1">
      <c r="A107" s="10"/>
      <c r="B107" s="10"/>
      <c r="C107" s="10"/>
      <c r="D107" s="10"/>
      <c r="E107" s="10"/>
      <c r="F107" s="10"/>
      <c r="G107" s="17"/>
      <c r="H107" s="17"/>
      <c r="I107" s="34"/>
      <c r="J107" s="10"/>
      <c r="K107" s="10"/>
      <c r="L107" s="10"/>
      <c r="M107" s="10"/>
      <c r="N107" s="10"/>
      <c r="O107" s="10"/>
      <c r="P107" s="10"/>
      <c r="Q107" s="4"/>
      <c r="R107" s="4"/>
      <c r="S107" s="4"/>
      <c r="T107" s="4"/>
      <c r="U107" s="4"/>
      <c r="V107" s="4"/>
      <c r="W107" s="4"/>
      <c r="X107" s="4"/>
      <c r="Y107" s="4"/>
      <c r="Z107" s="4"/>
      <c r="AA107" s="4"/>
      <c r="AB107" s="4"/>
      <c r="AC107" s="4"/>
      <c r="AD107" s="4"/>
      <c r="AE107" s="4"/>
      <c r="AF107" s="4"/>
      <c r="AG107" s="4"/>
      <c r="AH107" s="4"/>
      <c r="AI107" s="4"/>
    </row>
    <row r="108" spans="1:35" hidden="1">
      <c r="A108" s="10"/>
      <c r="B108" s="10"/>
      <c r="C108" s="10"/>
      <c r="D108" s="10"/>
      <c r="E108" s="10"/>
      <c r="F108" s="10"/>
      <c r="G108" s="17"/>
      <c r="H108" s="17"/>
      <c r="I108" s="34"/>
      <c r="J108" s="10"/>
      <c r="K108" s="10"/>
      <c r="L108" s="10"/>
      <c r="M108" s="10"/>
      <c r="N108" s="10"/>
      <c r="O108" s="10"/>
      <c r="P108" s="10"/>
      <c r="Q108" s="4"/>
      <c r="R108" s="4"/>
      <c r="S108" s="4"/>
      <c r="T108" s="4"/>
      <c r="U108" s="4"/>
      <c r="V108" s="4"/>
      <c r="W108" s="4"/>
      <c r="X108" s="4"/>
      <c r="Y108" s="4"/>
      <c r="Z108" s="4"/>
      <c r="AA108" s="4"/>
      <c r="AB108" s="4"/>
      <c r="AC108" s="4"/>
      <c r="AD108" s="4"/>
      <c r="AE108" s="4"/>
      <c r="AF108" s="4"/>
      <c r="AG108" s="4"/>
      <c r="AH108" s="4"/>
      <c r="AI108" s="4"/>
    </row>
    <row r="109" spans="1:35" hidden="1">
      <c r="A109" s="10"/>
      <c r="B109" s="10"/>
      <c r="C109" s="10"/>
      <c r="D109" s="10"/>
      <c r="E109" s="10"/>
      <c r="F109" s="10"/>
      <c r="G109" s="17"/>
      <c r="H109" s="17"/>
      <c r="I109" s="34"/>
      <c r="J109" s="10"/>
      <c r="K109" s="10"/>
      <c r="L109" s="10"/>
      <c r="M109" s="10"/>
      <c r="N109" s="10"/>
      <c r="O109" s="10"/>
      <c r="P109" s="10"/>
      <c r="Q109" s="4"/>
      <c r="R109" s="4"/>
      <c r="S109" s="4"/>
      <c r="T109" s="4"/>
      <c r="U109" s="4"/>
      <c r="V109" s="4"/>
      <c r="W109" s="4"/>
      <c r="X109" s="4"/>
      <c r="Y109" s="4"/>
      <c r="Z109" s="4"/>
      <c r="AA109" s="4"/>
      <c r="AB109" s="4"/>
      <c r="AC109" s="4"/>
      <c r="AD109" s="4"/>
      <c r="AE109" s="4"/>
      <c r="AF109" s="4"/>
      <c r="AG109" s="4"/>
      <c r="AH109" s="4"/>
      <c r="AI109" s="4"/>
    </row>
    <row r="110" spans="1:35" hidden="1">
      <c r="A110" s="10"/>
      <c r="B110" s="10"/>
      <c r="C110" s="10"/>
      <c r="D110" s="10"/>
      <c r="E110" s="10"/>
      <c r="F110" s="10"/>
      <c r="G110" s="17"/>
      <c r="H110" s="17"/>
      <c r="I110" s="34"/>
      <c r="J110" s="10"/>
      <c r="K110" s="10"/>
      <c r="L110" s="10"/>
      <c r="M110" s="10"/>
      <c r="N110" s="10"/>
      <c r="O110" s="10"/>
      <c r="P110" s="10"/>
      <c r="Q110" s="4"/>
      <c r="R110" s="4"/>
      <c r="S110" s="4"/>
      <c r="T110" s="4"/>
      <c r="U110" s="4"/>
      <c r="V110" s="4"/>
      <c r="W110" s="4"/>
      <c r="X110" s="4"/>
      <c r="Y110" s="4"/>
      <c r="Z110" s="4"/>
      <c r="AA110" s="4"/>
      <c r="AB110" s="4"/>
      <c r="AC110" s="4"/>
      <c r="AD110" s="4"/>
      <c r="AE110" s="4"/>
      <c r="AF110" s="4"/>
      <c r="AG110" s="4"/>
      <c r="AH110" s="4"/>
      <c r="AI110" s="4"/>
    </row>
    <row r="111" spans="1:35" hidden="1">
      <c r="A111" s="10"/>
      <c r="B111" s="10"/>
      <c r="C111" s="10"/>
      <c r="D111" s="10"/>
      <c r="E111" s="10"/>
      <c r="F111" s="10"/>
      <c r="G111" s="17"/>
      <c r="H111" s="17"/>
      <c r="I111" s="34"/>
      <c r="J111" s="10"/>
      <c r="K111" s="10"/>
      <c r="L111" s="10"/>
      <c r="M111" s="10"/>
      <c r="N111" s="10"/>
      <c r="O111" s="10"/>
      <c r="P111" s="10"/>
      <c r="Q111" s="4"/>
      <c r="R111" s="4"/>
      <c r="S111" s="4"/>
      <c r="T111" s="4"/>
      <c r="U111" s="4"/>
      <c r="V111" s="4"/>
      <c r="W111" s="4"/>
      <c r="X111" s="4"/>
      <c r="Y111" s="4"/>
      <c r="Z111" s="4"/>
      <c r="AA111" s="4"/>
      <c r="AB111" s="4"/>
      <c r="AC111" s="4"/>
      <c r="AD111" s="4"/>
      <c r="AE111" s="4"/>
      <c r="AF111" s="4"/>
      <c r="AG111" s="4"/>
      <c r="AH111" s="4"/>
      <c r="AI111" s="4"/>
    </row>
    <row r="112" spans="1:35" hidden="1">
      <c r="A112" s="10"/>
      <c r="B112" s="10"/>
      <c r="C112" s="10"/>
      <c r="D112" s="10"/>
      <c r="E112" s="10"/>
      <c r="F112" s="10"/>
      <c r="G112" s="17"/>
      <c r="H112" s="17"/>
      <c r="I112" s="34"/>
      <c r="J112" s="10"/>
      <c r="K112" s="10"/>
      <c r="L112" s="10"/>
      <c r="M112" s="10"/>
      <c r="N112" s="10"/>
      <c r="O112" s="10"/>
      <c r="P112" s="10"/>
      <c r="Q112" s="4"/>
      <c r="R112" s="4"/>
      <c r="S112" s="4"/>
      <c r="T112" s="4"/>
      <c r="U112" s="4"/>
      <c r="V112" s="4"/>
      <c r="W112" s="4"/>
      <c r="X112" s="4"/>
      <c r="Y112" s="4"/>
      <c r="Z112" s="4"/>
      <c r="AA112" s="4"/>
      <c r="AB112" s="4"/>
      <c r="AC112" s="4"/>
      <c r="AD112" s="4"/>
      <c r="AE112" s="4"/>
      <c r="AF112" s="4"/>
      <c r="AG112" s="4"/>
      <c r="AH112" s="4"/>
      <c r="AI112" s="4"/>
    </row>
    <row r="113" spans="1:35" hidden="1">
      <c r="A113" s="10"/>
      <c r="B113" s="10"/>
      <c r="C113" s="10"/>
      <c r="D113" s="10"/>
      <c r="E113" s="10"/>
      <c r="F113" s="10"/>
      <c r="G113" s="17"/>
      <c r="H113" s="17"/>
      <c r="I113" s="34"/>
      <c r="J113" s="10"/>
      <c r="K113" s="10"/>
      <c r="L113" s="10"/>
      <c r="M113" s="10"/>
      <c r="N113" s="10"/>
      <c r="O113" s="10"/>
      <c r="P113" s="10"/>
      <c r="Q113" s="4"/>
      <c r="R113" s="4"/>
      <c r="S113" s="4"/>
      <c r="T113" s="4"/>
      <c r="U113" s="4"/>
      <c r="V113" s="4"/>
      <c r="W113" s="4"/>
      <c r="X113" s="4"/>
      <c r="Y113" s="4"/>
      <c r="Z113" s="4"/>
      <c r="AA113" s="4"/>
      <c r="AB113" s="4"/>
      <c r="AC113" s="4"/>
      <c r="AD113" s="4"/>
      <c r="AE113" s="4"/>
      <c r="AF113" s="4"/>
      <c r="AG113" s="4"/>
      <c r="AH113" s="4"/>
      <c r="AI113" s="4"/>
    </row>
    <row r="114" spans="1:35" hidden="1">
      <c r="A114" s="10"/>
      <c r="B114" s="10"/>
      <c r="C114" s="10"/>
      <c r="D114" s="10"/>
      <c r="E114" s="10"/>
      <c r="F114" s="10"/>
      <c r="G114" s="17"/>
      <c r="H114" s="17"/>
      <c r="I114" s="34"/>
      <c r="J114" s="10"/>
      <c r="K114" s="10"/>
      <c r="L114" s="10"/>
      <c r="M114" s="10"/>
      <c r="N114" s="10"/>
      <c r="O114" s="10"/>
      <c r="P114" s="10"/>
      <c r="Q114" s="4"/>
      <c r="R114" s="4"/>
      <c r="S114" s="4"/>
      <c r="T114" s="4"/>
      <c r="U114" s="4"/>
      <c r="V114" s="4"/>
      <c r="W114" s="4"/>
      <c r="X114" s="4"/>
      <c r="Y114" s="4"/>
      <c r="Z114" s="4"/>
      <c r="AA114" s="4"/>
      <c r="AB114" s="4"/>
      <c r="AC114" s="4"/>
      <c r="AD114" s="4"/>
      <c r="AE114" s="4"/>
      <c r="AF114" s="4"/>
      <c r="AG114" s="4"/>
      <c r="AH114" s="4"/>
      <c r="AI114" s="4"/>
    </row>
    <row r="115" spans="1:35" hidden="1">
      <c r="A115" s="10"/>
      <c r="B115" s="10"/>
      <c r="C115" s="10"/>
      <c r="D115" s="10"/>
      <c r="E115" s="10"/>
      <c r="F115" s="10"/>
      <c r="G115" s="17"/>
      <c r="H115" s="17"/>
      <c r="I115" s="34"/>
      <c r="J115" s="10"/>
      <c r="K115" s="10"/>
      <c r="L115" s="10"/>
      <c r="M115" s="10"/>
      <c r="N115" s="10"/>
      <c r="O115" s="10"/>
      <c r="P115" s="10"/>
      <c r="Q115" s="4"/>
      <c r="R115" s="4"/>
      <c r="S115" s="4"/>
      <c r="T115" s="4"/>
      <c r="U115" s="4"/>
      <c r="V115" s="4"/>
      <c r="W115" s="4"/>
      <c r="X115" s="4"/>
      <c r="Y115" s="4"/>
      <c r="Z115" s="4"/>
      <c r="AA115" s="4"/>
      <c r="AB115" s="4"/>
      <c r="AC115" s="4"/>
      <c r="AD115" s="4"/>
      <c r="AE115" s="4"/>
      <c r="AF115" s="4"/>
      <c r="AG115" s="4"/>
      <c r="AH115" s="4"/>
      <c r="AI115" s="4"/>
    </row>
    <row r="116" spans="1:35" hidden="1">
      <c r="A116" s="10"/>
      <c r="B116" s="10"/>
      <c r="C116" s="10"/>
      <c r="D116" s="10"/>
      <c r="E116" s="10"/>
      <c r="F116" s="10"/>
      <c r="G116" s="17"/>
      <c r="H116" s="17"/>
      <c r="I116" s="34"/>
      <c r="J116" s="10"/>
      <c r="K116" s="10"/>
      <c r="L116" s="10"/>
      <c r="M116" s="10"/>
      <c r="N116" s="10"/>
      <c r="O116" s="10"/>
      <c r="P116" s="10"/>
      <c r="Q116" s="4"/>
      <c r="R116" s="4"/>
      <c r="S116" s="4"/>
      <c r="T116" s="4"/>
      <c r="U116" s="4"/>
      <c r="V116" s="4"/>
      <c r="W116" s="4"/>
      <c r="X116" s="4"/>
      <c r="Y116" s="4"/>
      <c r="Z116" s="4"/>
      <c r="AA116" s="4"/>
      <c r="AB116" s="4"/>
      <c r="AC116" s="4"/>
      <c r="AD116" s="4"/>
      <c r="AE116" s="4"/>
      <c r="AF116" s="4"/>
      <c r="AG116" s="4"/>
      <c r="AH116" s="4"/>
      <c r="AI116" s="4"/>
    </row>
    <row r="117" spans="1:35" hidden="1">
      <c r="A117" s="10"/>
      <c r="B117" s="10"/>
      <c r="C117" s="10"/>
      <c r="D117" s="10"/>
      <c r="E117" s="10"/>
      <c r="F117" s="10"/>
      <c r="G117" s="17"/>
      <c r="H117" s="17"/>
      <c r="I117" s="34"/>
      <c r="J117" s="10"/>
      <c r="K117" s="10"/>
      <c r="L117" s="10"/>
      <c r="M117" s="10"/>
      <c r="N117" s="10"/>
      <c r="O117" s="10"/>
      <c r="P117" s="10"/>
      <c r="Q117" s="4"/>
      <c r="R117" s="4"/>
      <c r="S117" s="4"/>
      <c r="T117" s="4"/>
      <c r="U117" s="4"/>
      <c r="V117" s="4"/>
      <c r="W117" s="4"/>
      <c r="X117" s="4"/>
      <c r="Y117" s="4"/>
      <c r="Z117" s="4"/>
      <c r="AA117" s="4"/>
      <c r="AB117" s="4"/>
      <c r="AC117" s="4"/>
      <c r="AD117" s="4"/>
      <c r="AE117" s="4"/>
      <c r="AF117" s="4"/>
      <c r="AG117" s="4"/>
      <c r="AH117" s="4"/>
      <c r="AI117" s="4"/>
    </row>
    <row r="118" spans="1:35" hidden="1">
      <c r="A118" s="10"/>
      <c r="B118" s="10"/>
      <c r="C118" s="10"/>
      <c r="D118" s="10"/>
      <c r="E118" s="10"/>
      <c r="F118" s="10"/>
      <c r="G118" s="17"/>
      <c r="H118" s="17"/>
      <c r="I118" s="34"/>
      <c r="J118" s="10"/>
      <c r="K118" s="10"/>
      <c r="L118" s="10"/>
      <c r="M118" s="10"/>
      <c r="N118" s="10"/>
      <c r="O118" s="10"/>
      <c r="P118" s="10"/>
      <c r="Q118" s="4"/>
      <c r="R118" s="4"/>
      <c r="S118" s="4"/>
      <c r="T118" s="4"/>
      <c r="U118" s="4"/>
      <c r="V118" s="4"/>
      <c r="W118" s="4"/>
      <c r="X118" s="4"/>
      <c r="Y118" s="4"/>
      <c r="Z118" s="4"/>
      <c r="AA118" s="4"/>
      <c r="AB118" s="4"/>
      <c r="AC118" s="4"/>
      <c r="AD118" s="4"/>
      <c r="AE118" s="4"/>
      <c r="AF118" s="4"/>
      <c r="AG118" s="4"/>
      <c r="AH118" s="4"/>
      <c r="AI118" s="4"/>
    </row>
    <row r="119" spans="1:35" hidden="1">
      <c r="A119" s="10"/>
      <c r="B119" s="10"/>
      <c r="C119" s="10"/>
      <c r="D119" s="10"/>
      <c r="E119" s="10"/>
      <c r="F119" s="10"/>
      <c r="G119" s="17"/>
      <c r="H119" s="17"/>
      <c r="I119" s="34"/>
      <c r="J119" s="10"/>
      <c r="K119" s="10"/>
      <c r="L119" s="10"/>
      <c r="M119" s="10"/>
      <c r="N119" s="10"/>
      <c r="O119" s="10"/>
      <c r="P119" s="10"/>
      <c r="Q119" s="4"/>
      <c r="R119" s="4"/>
      <c r="S119" s="4"/>
      <c r="T119" s="4"/>
      <c r="U119" s="4"/>
      <c r="V119" s="4"/>
      <c r="W119" s="4"/>
      <c r="X119" s="4"/>
      <c r="Y119" s="4"/>
      <c r="Z119" s="4"/>
      <c r="AA119" s="4"/>
      <c r="AB119" s="4"/>
      <c r="AC119" s="4"/>
      <c r="AD119" s="4"/>
      <c r="AE119" s="4"/>
      <c r="AF119" s="4"/>
      <c r="AG119" s="4"/>
      <c r="AH119" s="4"/>
      <c r="AI119" s="4"/>
    </row>
    <row r="120" spans="1:35" hidden="1">
      <c r="A120" s="10"/>
      <c r="B120" s="10"/>
      <c r="C120" s="10"/>
      <c r="D120" s="10"/>
      <c r="E120" s="10"/>
      <c r="F120" s="10"/>
      <c r="G120" s="17"/>
      <c r="H120" s="17"/>
      <c r="I120" s="34"/>
      <c r="J120" s="10"/>
      <c r="K120" s="10"/>
      <c r="L120" s="10"/>
      <c r="M120" s="10"/>
      <c r="N120" s="10"/>
      <c r="O120" s="10"/>
      <c r="P120" s="10"/>
      <c r="Q120" s="4"/>
      <c r="R120" s="4"/>
      <c r="S120" s="4"/>
      <c r="T120" s="4"/>
      <c r="U120" s="4"/>
      <c r="V120" s="4"/>
      <c r="W120" s="4"/>
      <c r="X120" s="4"/>
      <c r="Y120" s="4"/>
      <c r="Z120" s="4"/>
      <c r="AA120" s="4"/>
      <c r="AB120" s="4"/>
      <c r="AC120" s="4"/>
      <c r="AD120" s="4"/>
      <c r="AE120" s="4"/>
      <c r="AF120" s="4"/>
      <c r="AG120" s="4"/>
      <c r="AH120" s="4"/>
      <c r="AI120" s="4"/>
    </row>
    <row r="121" spans="1:35" hidden="1">
      <c r="A121" s="10"/>
      <c r="B121" s="10"/>
      <c r="C121" s="10"/>
      <c r="D121" s="10"/>
      <c r="E121" s="10"/>
      <c r="F121" s="10"/>
      <c r="G121" s="17"/>
      <c r="H121" s="17"/>
      <c r="I121" s="34"/>
      <c r="J121" s="10"/>
      <c r="K121" s="10"/>
      <c r="L121" s="10"/>
      <c r="M121" s="10"/>
      <c r="N121" s="10"/>
      <c r="O121" s="10"/>
      <c r="P121" s="10"/>
      <c r="Q121" s="4"/>
      <c r="R121" s="4"/>
      <c r="S121" s="4"/>
      <c r="T121" s="4"/>
      <c r="U121" s="4"/>
      <c r="V121" s="4"/>
      <c r="W121" s="4"/>
      <c r="X121" s="4"/>
      <c r="Y121" s="4"/>
      <c r="Z121" s="4"/>
      <c r="AA121" s="4"/>
      <c r="AB121" s="4"/>
      <c r="AC121" s="4"/>
      <c r="AD121" s="4"/>
      <c r="AE121" s="4"/>
      <c r="AF121" s="4"/>
      <c r="AG121" s="4"/>
      <c r="AH121" s="4"/>
      <c r="AI121" s="4"/>
    </row>
    <row r="122" spans="1:35" hidden="1">
      <c r="A122" s="10"/>
      <c r="B122" s="10"/>
      <c r="C122" s="10"/>
      <c r="D122" s="10"/>
      <c r="E122" s="10"/>
      <c r="F122" s="10"/>
      <c r="G122" s="17"/>
      <c r="H122" s="17"/>
      <c r="I122" s="34"/>
      <c r="J122" s="10"/>
      <c r="K122" s="10"/>
      <c r="L122" s="10"/>
      <c r="M122" s="10"/>
      <c r="N122" s="10"/>
      <c r="O122" s="10"/>
      <c r="P122" s="10"/>
      <c r="Q122" s="4"/>
      <c r="R122" s="4"/>
      <c r="S122" s="4"/>
      <c r="T122" s="4"/>
      <c r="U122" s="4"/>
      <c r="V122" s="4"/>
      <c r="W122" s="4"/>
      <c r="X122" s="4"/>
      <c r="Y122" s="4"/>
      <c r="Z122" s="4"/>
      <c r="AA122" s="4"/>
      <c r="AB122" s="4"/>
      <c r="AC122" s="4"/>
      <c r="AD122" s="4"/>
      <c r="AE122" s="4"/>
      <c r="AF122" s="4"/>
      <c r="AG122" s="4"/>
      <c r="AH122" s="4"/>
      <c r="AI122" s="4"/>
    </row>
    <row r="123" spans="1:35" hidden="1">
      <c r="A123" s="10"/>
      <c r="B123" s="10"/>
      <c r="C123" s="10"/>
      <c r="D123" s="10"/>
      <c r="E123" s="10"/>
      <c r="F123" s="10"/>
      <c r="G123" s="17"/>
      <c r="H123" s="17"/>
      <c r="I123" s="34"/>
      <c r="J123" s="10"/>
      <c r="K123" s="10"/>
      <c r="L123" s="10"/>
      <c r="M123" s="10"/>
      <c r="N123" s="10"/>
      <c r="O123" s="10"/>
      <c r="P123" s="10"/>
      <c r="Q123" s="4"/>
      <c r="R123" s="4"/>
      <c r="S123" s="4"/>
      <c r="T123" s="4"/>
      <c r="U123" s="4"/>
      <c r="V123" s="4"/>
      <c r="W123" s="4"/>
      <c r="X123" s="4"/>
      <c r="Y123" s="4"/>
      <c r="Z123" s="4"/>
      <c r="AA123" s="4"/>
      <c r="AB123" s="4"/>
      <c r="AC123" s="4"/>
      <c r="AD123" s="4"/>
      <c r="AE123" s="4"/>
      <c r="AF123" s="4"/>
      <c r="AG123" s="4"/>
      <c r="AH123" s="4"/>
      <c r="AI123" s="4"/>
    </row>
    <row r="124" spans="1:35" hidden="1">
      <c r="A124" s="10"/>
      <c r="B124" s="10"/>
      <c r="C124" s="10"/>
      <c r="D124" s="10"/>
      <c r="E124" s="10"/>
      <c r="F124" s="10"/>
      <c r="G124" s="17"/>
      <c r="H124" s="17"/>
      <c r="I124" s="34"/>
      <c r="J124" s="10"/>
      <c r="K124" s="10"/>
      <c r="L124" s="10"/>
      <c r="M124" s="10"/>
      <c r="N124" s="10"/>
      <c r="O124" s="10"/>
      <c r="P124" s="10"/>
      <c r="Q124" s="4"/>
      <c r="R124" s="4"/>
      <c r="S124" s="4"/>
      <c r="T124" s="4"/>
      <c r="U124" s="4"/>
      <c r="V124" s="4"/>
      <c r="W124" s="4"/>
      <c r="X124" s="4"/>
      <c r="Y124" s="4"/>
      <c r="Z124" s="4"/>
      <c r="AA124" s="4"/>
      <c r="AB124" s="4"/>
      <c r="AC124" s="4"/>
      <c r="AD124" s="4"/>
      <c r="AE124" s="4"/>
      <c r="AF124" s="4"/>
      <c r="AG124" s="4"/>
      <c r="AH124" s="4"/>
      <c r="AI124" s="4"/>
    </row>
    <row r="125" spans="1:35" hidden="1">
      <c r="A125" s="10"/>
      <c r="B125" s="10"/>
      <c r="C125" s="10"/>
      <c r="D125" s="10"/>
      <c r="E125" s="10"/>
      <c r="F125" s="10"/>
      <c r="G125" s="17"/>
      <c r="H125" s="17"/>
      <c r="I125" s="34"/>
      <c r="J125" s="10"/>
      <c r="K125" s="10"/>
      <c r="L125" s="10"/>
      <c r="M125" s="10"/>
      <c r="N125" s="10"/>
      <c r="O125" s="10"/>
      <c r="P125" s="10"/>
      <c r="Q125" s="4"/>
      <c r="R125" s="4"/>
      <c r="S125" s="4"/>
      <c r="T125" s="4"/>
      <c r="U125" s="4"/>
      <c r="V125" s="4"/>
      <c r="W125" s="4"/>
      <c r="X125" s="4"/>
      <c r="Y125" s="4"/>
      <c r="Z125" s="4"/>
      <c r="AA125" s="4"/>
      <c r="AB125" s="4"/>
      <c r="AC125" s="4"/>
      <c r="AD125" s="4"/>
      <c r="AE125" s="4"/>
      <c r="AF125" s="4"/>
      <c r="AG125" s="4"/>
      <c r="AH125" s="4"/>
      <c r="AI125" s="4"/>
    </row>
    <row r="126" spans="1:35" hidden="1">
      <c r="A126" s="10"/>
      <c r="B126" s="10"/>
      <c r="C126" s="10"/>
      <c r="D126" s="10"/>
      <c r="E126" s="10"/>
      <c r="F126" s="10"/>
      <c r="G126" s="17"/>
      <c r="H126" s="17"/>
      <c r="I126" s="34"/>
      <c r="J126" s="10"/>
      <c r="K126" s="10"/>
      <c r="L126" s="10"/>
      <c r="M126" s="10"/>
      <c r="N126" s="10"/>
      <c r="O126" s="10"/>
      <c r="P126" s="10"/>
      <c r="Q126" s="4"/>
      <c r="R126" s="4"/>
      <c r="S126" s="4"/>
      <c r="T126" s="4"/>
      <c r="U126" s="4"/>
      <c r="V126" s="4"/>
      <c r="W126" s="4"/>
      <c r="X126" s="4"/>
      <c r="Y126" s="4"/>
      <c r="Z126" s="4"/>
      <c r="AA126" s="4"/>
      <c r="AB126" s="4"/>
      <c r="AC126" s="4"/>
      <c r="AD126" s="4"/>
      <c r="AE126" s="4"/>
      <c r="AF126" s="4"/>
      <c r="AG126" s="4"/>
      <c r="AH126" s="4"/>
      <c r="AI126" s="4"/>
    </row>
    <row r="127" spans="1:35" hidden="1">
      <c r="A127" s="10"/>
      <c r="B127" s="10"/>
      <c r="C127" s="10"/>
      <c r="D127" s="10"/>
      <c r="E127" s="10"/>
      <c r="F127" s="10"/>
      <c r="G127" s="17"/>
      <c r="H127" s="17"/>
      <c r="I127" s="34"/>
      <c r="J127" s="10"/>
      <c r="K127" s="10"/>
      <c r="L127" s="10"/>
      <c r="M127" s="10"/>
      <c r="N127" s="10"/>
      <c r="O127" s="10"/>
      <c r="P127" s="10"/>
      <c r="Q127" s="4"/>
      <c r="R127" s="4"/>
      <c r="S127" s="4"/>
      <c r="T127" s="4"/>
      <c r="U127" s="4"/>
      <c r="V127" s="4"/>
      <c r="W127" s="4"/>
      <c r="X127" s="4"/>
      <c r="Y127" s="4"/>
      <c r="Z127" s="4"/>
      <c r="AA127" s="4"/>
      <c r="AB127" s="4"/>
      <c r="AC127" s="4"/>
      <c r="AD127" s="4"/>
      <c r="AE127" s="4"/>
      <c r="AF127" s="4"/>
      <c r="AG127" s="4"/>
      <c r="AH127" s="4"/>
      <c r="AI127" s="4"/>
    </row>
    <row r="128" spans="1:35" hidden="1">
      <c r="A128" s="10"/>
      <c r="B128" s="10"/>
      <c r="C128" s="10"/>
      <c r="D128" s="10"/>
      <c r="E128" s="10"/>
      <c r="F128" s="10"/>
      <c r="G128" s="17"/>
      <c r="H128" s="17"/>
      <c r="I128" s="34"/>
      <c r="J128" s="10"/>
      <c r="K128" s="10"/>
      <c r="L128" s="10"/>
      <c r="M128" s="10"/>
      <c r="N128" s="10"/>
      <c r="O128" s="10"/>
      <c r="P128" s="10"/>
      <c r="Q128" s="4"/>
      <c r="R128" s="4"/>
      <c r="S128" s="4"/>
      <c r="T128" s="4"/>
      <c r="U128" s="4"/>
      <c r="V128" s="4"/>
      <c r="W128" s="4"/>
      <c r="X128" s="4"/>
      <c r="Y128" s="4"/>
      <c r="Z128" s="4"/>
      <c r="AA128" s="4"/>
      <c r="AB128" s="4"/>
      <c r="AC128" s="4"/>
      <c r="AD128" s="4"/>
      <c r="AE128" s="4"/>
      <c r="AF128" s="4"/>
      <c r="AG128" s="4"/>
      <c r="AH128" s="4"/>
      <c r="AI128" s="4"/>
    </row>
    <row r="129" spans="1:35" hidden="1">
      <c r="A129" s="10"/>
      <c r="B129" s="10"/>
      <c r="C129" s="10"/>
      <c r="D129" s="10"/>
      <c r="E129" s="10"/>
      <c r="F129" s="10"/>
      <c r="G129" s="17"/>
      <c r="H129" s="17"/>
      <c r="I129" s="34"/>
      <c r="J129" s="10"/>
      <c r="K129" s="10"/>
      <c r="L129" s="10"/>
      <c r="M129" s="10"/>
      <c r="N129" s="10"/>
      <c r="O129" s="10"/>
      <c r="P129" s="10"/>
      <c r="Q129" s="4"/>
      <c r="R129" s="4"/>
      <c r="S129" s="4"/>
      <c r="T129" s="4"/>
      <c r="U129" s="4"/>
      <c r="V129" s="4"/>
      <c r="W129" s="4"/>
      <c r="X129" s="4"/>
      <c r="Y129" s="4"/>
      <c r="Z129" s="4"/>
      <c r="AA129" s="4"/>
      <c r="AB129" s="4"/>
      <c r="AC129" s="4"/>
      <c r="AD129" s="4"/>
      <c r="AE129" s="4"/>
      <c r="AF129" s="4"/>
      <c r="AG129" s="4"/>
      <c r="AH129" s="4"/>
      <c r="AI129" s="4"/>
    </row>
    <row r="130" spans="1:35" hidden="1">
      <c r="A130" s="10"/>
      <c r="B130" s="10"/>
      <c r="C130" s="10"/>
      <c r="D130" s="10"/>
      <c r="E130" s="10"/>
      <c r="F130" s="10"/>
      <c r="G130" s="17"/>
      <c r="H130" s="17"/>
      <c r="I130" s="34"/>
      <c r="J130" s="10"/>
      <c r="K130" s="10"/>
      <c r="L130" s="10"/>
      <c r="M130" s="10"/>
      <c r="N130" s="10"/>
      <c r="O130" s="10"/>
      <c r="P130" s="10"/>
      <c r="Q130" s="4"/>
      <c r="R130" s="4"/>
      <c r="S130" s="4"/>
      <c r="T130" s="4"/>
      <c r="U130" s="4"/>
      <c r="V130" s="4"/>
      <c r="W130" s="4"/>
      <c r="X130" s="4"/>
      <c r="Y130" s="4"/>
      <c r="Z130" s="4"/>
      <c r="AA130" s="4"/>
      <c r="AB130" s="4"/>
      <c r="AC130" s="4"/>
      <c r="AD130" s="4"/>
      <c r="AE130" s="4"/>
      <c r="AF130" s="4"/>
      <c r="AG130" s="4"/>
      <c r="AH130" s="4"/>
      <c r="AI130" s="4"/>
    </row>
    <row r="131" spans="1:35" hidden="1">
      <c r="A131" s="10"/>
      <c r="B131" s="10"/>
      <c r="C131" s="10"/>
      <c r="D131" s="10"/>
      <c r="E131" s="10"/>
      <c r="F131" s="10"/>
      <c r="G131" s="17"/>
      <c r="H131" s="17"/>
      <c r="I131" s="34"/>
      <c r="J131" s="10"/>
      <c r="K131" s="10"/>
      <c r="L131" s="10"/>
      <c r="M131" s="10"/>
      <c r="N131" s="10"/>
      <c r="O131" s="10"/>
      <c r="P131" s="10"/>
      <c r="Q131" s="4"/>
      <c r="R131" s="4"/>
      <c r="S131" s="4"/>
      <c r="T131" s="4"/>
      <c r="U131" s="4"/>
      <c r="V131" s="4"/>
      <c r="W131" s="4"/>
      <c r="X131" s="4"/>
      <c r="Y131" s="4"/>
      <c r="Z131" s="4"/>
      <c r="AA131" s="4"/>
      <c r="AB131" s="4"/>
      <c r="AC131" s="4"/>
      <c r="AD131" s="4"/>
      <c r="AE131" s="4"/>
      <c r="AF131" s="4"/>
      <c r="AG131" s="4"/>
      <c r="AH131" s="4"/>
      <c r="AI131" s="4"/>
    </row>
    <row r="132" spans="1:35" hidden="1">
      <c r="A132" s="10"/>
      <c r="B132" s="10"/>
      <c r="C132" s="10"/>
      <c r="D132" s="10"/>
      <c r="E132" s="10"/>
      <c r="F132" s="10"/>
      <c r="G132" s="17"/>
      <c r="H132" s="17"/>
      <c r="I132" s="34"/>
      <c r="J132" s="10"/>
      <c r="K132" s="10"/>
      <c r="L132" s="10"/>
      <c r="M132" s="10"/>
      <c r="N132" s="10"/>
      <c r="O132" s="10"/>
      <c r="P132" s="10"/>
      <c r="Q132" s="4"/>
      <c r="R132" s="4"/>
      <c r="S132" s="4"/>
      <c r="T132" s="4"/>
      <c r="U132" s="4"/>
      <c r="V132" s="4"/>
      <c r="W132" s="4"/>
      <c r="X132" s="4"/>
      <c r="Y132" s="4"/>
      <c r="Z132" s="4"/>
      <c r="AA132" s="4"/>
      <c r="AB132" s="4"/>
      <c r="AC132" s="4"/>
      <c r="AD132" s="4"/>
      <c r="AE132" s="4"/>
      <c r="AF132" s="4"/>
      <c r="AG132" s="4"/>
      <c r="AH132" s="4"/>
      <c r="AI132" s="4"/>
    </row>
    <row r="133" spans="1:35" hidden="1">
      <c r="A133" s="10"/>
      <c r="B133" s="10"/>
      <c r="C133" s="10"/>
      <c r="D133" s="10"/>
      <c r="E133" s="10"/>
      <c r="F133" s="10"/>
      <c r="G133" s="17"/>
      <c r="H133" s="17"/>
      <c r="I133" s="34"/>
      <c r="J133" s="10"/>
      <c r="K133" s="10"/>
      <c r="L133" s="10"/>
      <c r="M133" s="10"/>
      <c r="N133" s="10"/>
      <c r="O133" s="10"/>
      <c r="P133" s="10"/>
      <c r="Q133" s="4"/>
      <c r="R133" s="4"/>
      <c r="S133" s="4"/>
      <c r="T133" s="4"/>
      <c r="U133" s="4"/>
      <c r="V133" s="4"/>
      <c r="W133" s="4"/>
      <c r="X133" s="4"/>
      <c r="Y133" s="4"/>
      <c r="Z133" s="4"/>
      <c r="AA133" s="4"/>
      <c r="AB133" s="4"/>
      <c r="AC133" s="4"/>
      <c r="AD133" s="4"/>
      <c r="AE133" s="4"/>
      <c r="AF133" s="4"/>
      <c r="AG133" s="4"/>
      <c r="AH133" s="4"/>
      <c r="AI133" s="4"/>
    </row>
    <row r="134" spans="1:35" hidden="1">
      <c r="A134" s="10"/>
      <c r="B134" s="10"/>
      <c r="C134" s="10"/>
      <c r="D134" s="10"/>
      <c r="E134" s="10"/>
      <c r="F134" s="10"/>
      <c r="G134" s="17"/>
      <c r="H134" s="17"/>
      <c r="I134" s="34"/>
      <c r="J134" s="10"/>
      <c r="K134" s="10"/>
      <c r="L134" s="10"/>
      <c r="M134" s="10"/>
      <c r="N134" s="10"/>
      <c r="O134" s="10"/>
      <c r="P134" s="10"/>
      <c r="Q134" s="4"/>
      <c r="R134" s="4"/>
      <c r="S134" s="4"/>
      <c r="T134" s="4"/>
      <c r="U134" s="4"/>
      <c r="V134" s="4"/>
      <c r="W134" s="4"/>
      <c r="X134" s="4"/>
      <c r="Y134" s="4"/>
      <c r="Z134" s="4"/>
      <c r="AA134" s="4"/>
      <c r="AB134" s="4"/>
      <c r="AC134" s="4"/>
      <c r="AD134" s="4"/>
      <c r="AE134" s="4"/>
      <c r="AF134" s="4"/>
      <c r="AG134" s="4"/>
      <c r="AH134" s="4"/>
      <c r="AI134" s="4"/>
    </row>
    <row r="135" spans="1:35" hidden="1">
      <c r="A135" s="10"/>
      <c r="B135" s="10"/>
      <c r="C135" s="10"/>
      <c r="D135" s="10"/>
      <c r="E135" s="10"/>
      <c r="F135" s="10"/>
      <c r="G135" s="17"/>
      <c r="H135" s="17"/>
      <c r="I135" s="34"/>
      <c r="J135" s="10"/>
      <c r="K135" s="10"/>
      <c r="L135" s="10"/>
      <c r="M135" s="10"/>
      <c r="N135" s="10"/>
      <c r="O135" s="10"/>
      <c r="P135" s="10"/>
      <c r="Q135" s="4"/>
      <c r="R135" s="4"/>
      <c r="S135" s="4"/>
      <c r="T135" s="4"/>
      <c r="U135" s="4"/>
      <c r="V135" s="4"/>
      <c r="W135" s="4"/>
      <c r="X135" s="4"/>
      <c r="Y135" s="4"/>
      <c r="Z135" s="4"/>
      <c r="AA135" s="4"/>
      <c r="AB135" s="4"/>
      <c r="AC135" s="4"/>
      <c r="AD135" s="4"/>
      <c r="AE135" s="4"/>
      <c r="AF135" s="4"/>
      <c r="AG135" s="4"/>
      <c r="AH135" s="4"/>
      <c r="AI135" s="4"/>
    </row>
    <row r="136" spans="1:35" hidden="1">
      <c r="A136" s="10"/>
      <c r="B136" s="10"/>
      <c r="C136" s="10"/>
      <c r="D136" s="10"/>
      <c r="E136" s="10"/>
      <c r="F136" s="10"/>
      <c r="G136" s="17"/>
      <c r="H136" s="17"/>
      <c r="I136" s="34"/>
      <c r="J136" s="10"/>
      <c r="K136" s="10"/>
      <c r="L136" s="10"/>
      <c r="M136" s="10"/>
      <c r="N136" s="10"/>
      <c r="O136" s="10"/>
      <c r="P136" s="10"/>
      <c r="Q136" s="4"/>
      <c r="R136" s="4"/>
      <c r="S136" s="4"/>
      <c r="T136" s="4"/>
      <c r="U136" s="4"/>
      <c r="V136" s="4"/>
      <c r="W136" s="4"/>
      <c r="X136" s="4"/>
      <c r="Y136" s="4"/>
      <c r="Z136" s="4"/>
      <c r="AA136" s="4"/>
      <c r="AB136" s="4"/>
      <c r="AC136" s="4"/>
      <c r="AD136" s="4"/>
      <c r="AE136" s="4"/>
      <c r="AF136" s="4"/>
      <c r="AG136" s="4"/>
      <c r="AH136" s="4"/>
      <c r="AI136" s="4"/>
    </row>
    <row r="137" spans="1:35" hidden="1">
      <c r="A137" s="10"/>
      <c r="B137" s="10"/>
      <c r="C137" s="10"/>
      <c r="D137" s="10"/>
      <c r="E137" s="10"/>
      <c r="F137" s="10"/>
      <c r="G137" s="17"/>
      <c r="H137" s="17"/>
      <c r="I137" s="34"/>
      <c r="J137" s="10"/>
      <c r="K137" s="10"/>
      <c r="L137" s="10"/>
      <c r="M137" s="10"/>
      <c r="N137" s="10"/>
      <c r="O137" s="10"/>
      <c r="P137" s="10"/>
      <c r="Q137" s="4"/>
      <c r="R137" s="4"/>
      <c r="S137" s="4"/>
      <c r="T137" s="4"/>
      <c r="U137" s="4"/>
      <c r="V137" s="4"/>
      <c r="W137" s="4"/>
      <c r="X137" s="4"/>
      <c r="Y137" s="4"/>
      <c r="Z137" s="4"/>
      <c r="AA137" s="4"/>
      <c r="AB137" s="4"/>
      <c r="AC137" s="4"/>
      <c r="AD137" s="4"/>
      <c r="AE137" s="4"/>
      <c r="AF137" s="4"/>
      <c r="AG137" s="4"/>
      <c r="AH137" s="4"/>
      <c r="AI137" s="4"/>
    </row>
    <row r="138" spans="1:35" hidden="1">
      <c r="A138" s="10"/>
      <c r="B138" s="10"/>
      <c r="C138" s="10"/>
      <c r="D138" s="10"/>
      <c r="E138" s="10"/>
      <c r="F138" s="10"/>
      <c r="G138" s="17"/>
      <c r="H138" s="17"/>
      <c r="I138" s="34"/>
      <c r="J138" s="10"/>
      <c r="K138" s="10"/>
      <c r="L138" s="10"/>
      <c r="M138" s="10"/>
      <c r="N138" s="10"/>
      <c r="O138" s="10"/>
      <c r="P138" s="10"/>
      <c r="Q138" s="4"/>
      <c r="R138" s="4"/>
      <c r="S138" s="4"/>
      <c r="T138" s="4"/>
      <c r="U138" s="4"/>
      <c r="V138" s="4"/>
      <c r="W138" s="4"/>
      <c r="X138" s="4"/>
      <c r="Y138" s="4"/>
      <c r="Z138" s="4"/>
      <c r="AA138" s="4"/>
      <c r="AB138" s="4"/>
      <c r="AC138" s="4"/>
      <c r="AD138" s="4"/>
      <c r="AE138" s="4"/>
      <c r="AF138" s="4"/>
      <c r="AG138" s="4"/>
      <c r="AH138" s="4"/>
      <c r="AI138" s="4"/>
    </row>
    <row r="139" spans="1:35" hidden="1">
      <c r="A139" s="10"/>
      <c r="B139" s="10"/>
      <c r="C139" s="10"/>
      <c r="D139" s="10"/>
      <c r="E139" s="10"/>
      <c r="F139" s="10"/>
      <c r="G139" s="17"/>
      <c r="H139" s="17"/>
      <c r="I139" s="34"/>
      <c r="J139" s="10"/>
      <c r="K139" s="10"/>
      <c r="L139" s="10"/>
      <c r="M139" s="10"/>
      <c r="N139" s="10"/>
      <c r="O139" s="10"/>
      <c r="P139" s="10"/>
      <c r="Q139" s="4"/>
      <c r="R139" s="4"/>
      <c r="S139" s="4"/>
      <c r="T139" s="4"/>
      <c r="U139" s="4"/>
      <c r="V139" s="4"/>
      <c r="W139" s="4"/>
      <c r="X139" s="4"/>
      <c r="Y139" s="4"/>
      <c r="Z139" s="4"/>
      <c r="AA139" s="4"/>
      <c r="AB139" s="4"/>
      <c r="AC139" s="4"/>
      <c r="AD139" s="4"/>
      <c r="AE139" s="4"/>
      <c r="AF139" s="4"/>
      <c r="AG139" s="4"/>
      <c r="AH139" s="4"/>
      <c r="AI139" s="4"/>
    </row>
    <row r="140" spans="1:35" hidden="1">
      <c r="A140" s="10"/>
      <c r="B140" s="10"/>
      <c r="C140" s="10"/>
      <c r="D140" s="10"/>
      <c r="E140" s="10"/>
      <c r="F140" s="10"/>
      <c r="G140" s="17"/>
      <c r="H140" s="17"/>
      <c r="I140" s="34"/>
      <c r="J140" s="10"/>
      <c r="K140" s="10"/>
      <c r="L140" s="10"/>
      <c r="M140" s="10"/>
      <c r="N140" s="10"/>
      <c r="O140" s="10"/>
      <c r="P140" s="10"/>
      <c r="Q140" s="4"/>
      <c r="R140" s="4"/>
      <c r="S140" s="4"/>
      <c r="T140" s="4"/>
      <c r="U140" s="4"/>
      <c r="V140" s="4"/>
      <c r="W140" s="4"/>
      <c r="X140" s="4"/>
      <c r="Y140" s="4"/>
      <c r="Z140" s="4"/>
      <c r="AA140" s="4"/>
      <c r="AB140" s="4"/>
      <c r="AC140" s="4"/>
      <c r="AD140" s="4"/>
      <c r="AE140" s="4"/>
      <c r="AF140" s="4"/>
      <c r="AG140" s="4"/>
      <c r="AH140" s="4"/>
      <c r="AI140" s="4"/>
    </row>
    <row r="141" spans="1:35" hidden="1">
      <c r="A141" s="10"/>
      <c r="B141" s="10"/>
      <c r="C141" s="10"/>
      <c r="D141" s="10"/>
      <c r="E141" s="10"/>
      <c r="F141" s="10"/>
      <c r="G141" s="17"/>
      <c r="H141" s="17"/>
      <c r="I141" s="34"/>
      <c r="J141" s="10"/>
      <c r="K141" s="10"/>
      <c r="L141" s="10"/>
      <c r="M141" s="10"/>
      <c r="N141" s="10"/>
      <c r="O141" s="10"/>
      <c r="P141" s="10"/>
      <c r="Q141" s="4"/>
      <c r="R141" s="4"/>
      <c r="S141" s="4"/>
      <c r="T141" s="4"/>
      <c r="U141" s="4"/>
      <c r="V141" s="4"/>
      <c r="W141" s="4"/>
      <c r="X141" s="4"/>
      <c r="Y141" s="4"/>
      <c r="Z141" s="4"/>
      <c r="AA141" s="4"/>
      <c r="AB141" s="4"/>
      <c r="AC141" s="4"/>
      <c r="AD141" s="4"/>
      <c r="AE141" s="4"/>
      <c r="AF141" s="4"/>
      <c r="AG141" s="4"/>
      <c r="AH141" s="4"/>
      <c r="AI141" s="4"/>
    </row>
    <row r="142" spans="1:35" hidden="1">
      <c r="A142" s="10"/>
      <c r="B142" s="10"/>
      <c r="C142" s="10"/>
      <c r="D142" s="10"/>
      <c r="E142" s="10"/>
      <c r="F142" s="10"/>
      <c r="G142" s="17"/>
      <c r="H142" s="17"/>
      <c r="I142" s="34"/>
      <c r="J142" s="10"/>
      <c r="K142" s="10"/>
      <c r="L142" s="10"/>
      <c r="M142" s="10"/>
      <c r="N142" s="10"/>
      <c r="O142" s="10"/>
      <c r="P142" s="10"/>
      <c r="Q142" s="4"/>
      <c r="R142" s="4"/>
      <c r="S142" s="4"/>
      <c r="T142" s="4"/>
      <c r="U142" s="4"/>
      <c r="V142" s="4"/>
      <c r="W142" s="4"/>
      <c r="X142" s="4"/>
      <c r="Y142" s="4"/>
      <c r="Z142" s="4"/>
      <c r="AA142" s="4"/>
      <c r="AB142" s="4"/>
      <c r="AC142" s="4"/>
      <c r="AD142" s="4"/>
      <c r="AE142" s="4"/>
      <c r="AF142" s="4"/>
      <c r="AG142" s="4"/>
      <c r="AH142" s="4"/>
      <c r="AI142" s="4"/>
    </row>
    <row r="143" spans="1:35" hidden="1">
      <c r="A143" s="10"/>
      <c r="B143" s="10"/>
      <c r="C143" s="10"/>
      <c r="D143" s="10"/>
      <c r="E143" s="10"/>
      <c r="F143" s="10"/>
      <c r="G143" s="17"/>
      <c r="H143" s="17"/>
      <c r="I143" s="34"/>
      <c r="J143" s="10"/>
      <c r="K143" s="10"/>
      <c r="L143" s="10"/>
      <c r="M143" s="10"/>
      <c r="N143" s="10"/>
      <c r="O143" s="10"/>
      <c r="P143" s="10"/>
      <c r="Q143" s="4"/>
      <c r="R143" s="4"/>
      <c r="S143" s="4"/>
      <c r="T143" s="4"/>
      <c r="U143" s="4"/>
      <c r="V143" s="4"/>
      <c r="W143" s="4"/>
      <c r="X143" s="4"/>
      <c r="Y143" s="4"/>
      <c r="Z143" s="4"/>
      <c r="AA143" s="4"/>
      <c r="AB143" s="4"/>
      <c r="AC143" s="4"/>
      <c r="AD143" s="4"/>
      <c r="AE143" s="4"/>
      <c r="AF143" s="4"/>
      <c r="AG143" s="4"/>
      <c r="AH143" s="4"/>
      <c r="AI143" s="4"/>
    </row>
    <row r="144" spans="1:35" hidden="1">
      <c r="A144" s="10"/>
      <c r="B144" s="10"/>
      <c r="C144" s="10"/>
      <c r="D144" s="10"/>
      <c r="E144" s="10"/>
      <c r="F144" s="10"/>
      <c r="G144" s="17"/>
      <c r="H144" s="17"/>
      <c r="I144" s="34"/>
      <c r="J144" s="10"/>
      <c r="K144" s="10"/>
      <c r="L144" s="10"/>
      <c r="M144" s="10"/>
      <c r="N144" s="10"/>
      <c r="O144" s="10"/>
      <c r="P144" s="10"/>
      <c r="Q144" s="4"/>
      <c r="R144" s="4"/>
      <c r="S144" s="4"/>
      <c r="T144" s="4"/>
      <c r="U144" s="4"/>
      <c r="V144" s="4"/>
      <c r="W144" s="4"/>
      <c r="X144" s="4"/>
      <c r="Y144" s="4"/>
      <c r="Z144" s="4"/>
      <c r="AA144" s="4"/>
      <c r="AB144" s="4"/>
      <c r="AC144" s="4"/>
      <c r="AD144" s="4"/>
      <c r="AE144" s="4"/>
      <c r="AF144" s="4"/>
      <c r="AG144" s="4"/>
      <c r="AH144" s="4"/>
      <c r="AI144" s="4"/>
    </row>
    <row r="145" spans="1:35" hidden="1">
      <c r="A145" s="10"/>
      <c r="B145" s="10"/>
      <c r="C145" s="10"/>
      <c r="D145" s="10"/>
      <c r="E145" s="10"/>
      <c r="F145" s="10"/>
      <c r="G145" s="17"/>
      <c r="H145" s="17"/>
      <c r="I145" s="34"/>
      <c r="J145" s="10"/>
      <c r="K145" s="10"/>
      <c r="L145" s="10"/>
      <c r="M145" s="10"/>
      <c r="N145" s="10"/>
      <c r="O145" s="10"/>
      <c r="P145" s="10"/>
      <c r="Q145" s="4"/>
      <c r="R145" s="4"/>
      <c r="S145" s="4"/>
      <c r="T145" s="4"/>
      <c r="U145" s="4"/>
      <c r="V145" s="4"/>
      <c r="W145" s="4"/>
      <c r="X145" s="4"/>
      <c r="Y145" s="4"/>
      <c r="Z145" s="4"/>
      <c r="AA145" s="4"/>
      <c r="AB145" s="4"/>
      <c r="AC145" s="4"/>
      <c r="AD145" s="4"/>
      <c r="AE145" s="4"/>
      <c r="AF145" s="4"/>
      <c r="AG145" s="4"/>
      <c r="AH145" s="4"/>
      <c r="AI145" s="4"/>
    </row>
    <row r="146" spans="1:35" hidden="1">
      <c r="A146" s="10"/>
      <c r="B146" s="10"/>
      <c r="C146" s="10"/>
      <c r="D146" s="10"/>
      <c r="E146" s="10"/>
      <c r="F146" s="10"/>
      <c r="G146" s="17"/>
      <c r="H146" s="17"/>
      <c r="I146" s="34"/>
      <c r="J146" s="10"/>
      <c r="K146" s="10"/>
      <c r="L146" s="10"/>
      <c r="M146" s="10"/>
      <c r="N146" s="10"/>
      <c r="O146" s="10"/>
      <c r="P146" s="10"/>
      <c r="Q146" s="4"/>
      <c r="R146" s="4"/>
      <c r="S146" s="4"/>
      <c r="T146" s="4"/>
      <c r="U146" s="4"/>
      <c r="V146" s="4"/>
      <c r="W146" s="4"/>
      <c r="X146" s="4"/>
      <c r="Y146" s="4"/>
      <c r="Z146" s="4"/>
      <c r="AA146" s="4"/>
      <c r="AB146" s="4"/>
      <c r="AC146" s="4"/>
      <c r="AD146" s="4"/>
      <c r="AE146" s="4"/>
      <c r="AF146" s="4"/>
      <c r="AG146" s="4"/>
      <c r="AH146" s="4"/>
      <c r="AI146" s="4"/>
    </row>
    <row r="147" spans="1:35" hidden="1">
      <c r="A147" s="10"/>
      <c r="B147" s="10"/>
      <c r="C147" s="10"/>
      <c r="D147" s="10"/>
      <c r="E147" s="10"/>
      <c r="F147" s="10"/>
      <c r="G147" s="17"/>
      <c r="H147" s="17"/>
      <c r="I147" s="34"/>
      <c r="J147" s="10"/>
      <c r="K147" s="10"/>
      <c r="L147" s="10"/>
      <c r="M147" s="10"/>
      <c r="N147" s="10"/>
      <c r="O147" s="10"/>
      <c r="P147" s="10"/>
      <c r="Q147" s="4"/>
      <c r="R147" s="4"/>
      <c r="S147" s="4"/>
      <c r="T147" s="4"/>
      <c r="U147" s="4"/>
      <c r="V147" s="4"/>
      <c r="W147" s="4"/>
      <c r="X147" s="4"/>
      <c r="Y147" s="4"/>
      <c r="Z147" s="4"/>
      <c r="AA147" s="4"/>
      <c r="AB147" s="4"/>
      <c r="AC147" s="4"/>
      <c r="AD147" s="4"/>
      <c r="AE147" s="4"/>
      <c r="AF147" s="4"/>
      <c r="AG147" s="4"/>
      <c r="AH147" s="4"/>
      <c r="AI147" s="4"/>
    </row>
    <row r="148" spans="1:35" hidden="1">
      <c r="A148" s="10"/>
      <c r="B148" s="10"/>
      <c r="C148" s="10"/>
      <c r="D148" s="10"/>
      <c r="E148" s="10"/>
      <c r="F148" s="10"/>
      <c r="G148" s="17"/>
      <c r="H148" s="17"/>
      <c r="I148" s="34"/>
      <c r="J148" s="10"/>
      <c r="K148" s="10"/>
      <c r="L148" s="10"/>
      <c r="M148" s="10"/>
      <c r="N148" s="10"/>
      <c r="O148" s="10"/>
      <c r="P148" s="10"/>
      <c r="Q148" s="4"/>
      <c r="R148" s="4"/>
      <c r="S148" s="4"/>
      <c r="T148" s="4"/>
      <c r="U148" s="4"/>
      <c r="V148" s="4"/>
      <c r="W148" s="4"/>
      <c r="X148" s="4"/>
      <c r="Y148" s="4"/>
      <c r="Z148" s="4"/>
      <c r="AA148" s="4"/>
      <c r="AB148" s="4"/>
      <c r="AC148" s="4"/>
      <c r="AD148" s="4"/>
      <c r="AE148" s="4"/>
      <c r="AF148" s="4"/>
      <c r="AG148" s="4"/>
      <c r="AH148" s="4"/>
      <c r="AI148" s="4"/>
    </row>
    <row r="149" spans="1:35" hidden="1">
      <c r="A149" s="10"/>
      <c r="B149" s="10"/>
      <c r="C149" s="10"/>
      <c r="D149" s="10"/>
      <c r="E149" s="10"/>
      <c r="F149" s="10"/>
      <c r="G149" s="17"/>
      <c r="H149" s="17"/>
      <c r="I149" s="34"/>
      <c r="J149" s="10"/>
      <c r="K149" s="10"/>
      <c r="L149" s="10"/>
      <c r="M149" s="10"/>
      <c r="N149" s="10"/>
      <c r="O149" s="10"/>
      <c r="P149" s="10"/>
      <c r="Q149" s="4"/>
      <c r="R149" s="4"/>
      <c r="S149" s="4"/>
      <c r="T149" s="4"/>
      <c r="U149" s="4"/>
      <c r="V149" s="4"/>
      <c r="W149" s="4"/>
      <c r="X149" s="4"/>
      <c r="Y149" s="4"/>
      <c r="Z149" s="4"/>
      <c r="AA149" s="4"/>
      <c r="AB149" s="4"/>
      <c r="AC149" s="4"/>
      <c r="AD149" s="4"/>
      <c r="AE149" s="4"/>
      <c r="AF149" s="4"/>
      <c r="AG149" s="4"/>
      <c r="AH149" s="4"/>
      <c r="AI149" s="4"/>
    </row>
    <row r="150" spans="1:35" hidden="1">
      <c r="A150" s="10"/>
      <c r="B150" s="10"/>
      <c r="C150" s="10"/>
      <c r="D150" s="10"/>
      <c r="E150" s="10"/>
      <c r="F150" s="10"/>
      <c r="G150" s="17"/>
      <c r="H150" s="17"/>
      <c r="I150" s="34"/>
      <c r="J150" s="10"/>
      <c r="K150" s="10"/>
      <c r="L150" s="10"/>
      <c r="M150" s="10"/>
      <c r="N150" s="10"/>
      <c r="O150" s="10"/>
      <c r="P150" s="10"/>
      <c r="Q150" s="4"/>
      <c r="R150" s="4"/>
      <c r="S150" s="4"/>
      <c r="T150" s="4"/>
      <c r="U150" s="4"/>
      <c r="V150" s="4"/>
      <c r="W150" s="4"/>
      <c r="X150" s="4"/>
      <c r="Y150" s="4"/>
      <c r="Z150" s="4"/>
      <c r="AA150" s="4"/>
      <c r="AB150" s="4"/>
      <c r="AC150" s="4"/>
      <c r="AD150" s="4"/>
      <c r="AE150" s="4"/>
      <c r="AF150" s="4"/>
      <c r="AG150" s="4"/>
      <c r="AH150" s="4"/>
      <c r="AI150" s="4"/>
    </row>
    <row r="151" spans="1:35" hidden="1">
      <c r="A151" s="10"/>
      <c r="B151" s="10"/>
      <c r="C151" s="10"/>
      <c r="D151" s="10"/>
      <c r="E151" s="10"/>
      <c r="F151" s="10"/>
      <c r="G151" s="17"/>
      <c r="H151" s="17"/>
      <c r="I151" s="34"/>
      <c r="J151" s="10"/>
      <c r="K151" s="10"/>
      <c r="L151" s="10"/>
      <c r="M151" s="10"/>
      <c r="N151" s="10"/>
      <c r="O151" s="10"/>
      <c r="P151" s="10"/>
      <c r="Q151" s="4"/>
      <c r="R151" s="4"/>
      <c r="S151" s="4"/>
      <c r="T151" s="4"/>
      <c r="U151" s="4"/>
      <c r="V151" s="4"/>
      <c r="W151" s="4"/>
      <c r="X151" s="4"/>
      <c r="Y151" s="4"/>
      <c r="Z151" s="4"/>
      <c r="AA151" s="4"/>
      <c r="AB151" s="4"/>
      <c r="AC151" s="4"/>
      <c r="AD151" s="4"/>
      <c r="AE151" s="4"/>
      <c r="AF151" s="4"/>
      <c r="AG151" s="4"/>
      <c r="AH151" s="4"/>
      <c r="AI151" s="4"/>
    </row>
    <row r="152" spans="1:35" hidden="1">
      <c r="A152" s="10"/>
      <c r="B152" s="10"/>
      <c r="C152" s="10"/>
      <c r="D152" s="10"/>
      <c r="E152" s="10"/>
      <c r="F152" s="10"/>
      <c r="G152" s="17"/>
      <c r="H152" s="17"/>
      <c r="I152" s="34"/>
      <c r="J152" s="10"/>
      <c r="K152" s="10"/>
      <c r="L152" s="10"/>
      <c r="M152" s="10"/>
      <c r="N152" s="10"/>
      <c r="O152" s="10"/>
      <c r="P152" s="10"/>
      <c r="Q152" s="4"/>
      <c r="R152" s="4"/>
      <c r="S152" s="4"/>
      <c r="T152" s="4"/>
      <c r="U152" s="4"/>
      <c r="V152" s="4"/>
      <c r="W152" s="4"/>
      <c r="X152" s="4"/>
      <c r="Y152" s="4"/>
      <c r="Z152" s="4"/>
      <c r="AA152" s="4"/>
      <c r="AB152" s="4"/>
      <c r="AC152" s="4"/>
      <c r="AD152" s="4"/>
      <c r="AE152" s="4"/>
      <c r="AF152" s="4"/>
      <c r="AG152" s="4"/>
      <c r="AH152" s="4"/>
      <c r="AI152" s="4"/>
    </row>
    <row r="153" spans="1:35" hidden="1">
      <c r="A153" s="10"/>
      <c r="B153" s="10"/>
      <c r="C153" s="10"/>
      <c r="D153" s="10"/>
      <c r="E153" s="10"/>
      <c r="F153" s="10"/>
      <c r="G153" s="17"/>
      <c r="H153" s="17"/>
      <c r="I153" s="34"/>
      <c r="J153" s="10"/>
      <c r="K153" s="10"/>
      <c r="L153" s="10"/>
      <c r="M153" s="10"/>
      <c r="N153" s="10"/>
      <c r="O153" s="10"/>
      <c r="P153" s="10"/>
      <c r="Q153" s="4"/>
      <c r="R153" s="4"/>
      <c r="S153" s="4"/>
      <c r="T153" s="4"/>
      <c r="U153" s="4"/>
      <c r="V153" s="4"/>
      <c r="W153" s="4"/>
      <c r="X153" s="4"/>
      <c r="Y153" s="4"/>
      <c r="Z153" s="4"/>
      <c r="AA153" s="4"/>
      <c r="AB153" s="4"/>
      <c r="AC153" s="4"/>
      <c r="AD153" s="4"/>
      <c r="AE153" s="4"/>
      <c r="AF153" s="4"/>
      <c r="AG153" s="4"/>
      <c r="AH153" s="4"/>
      <c r="AI153" s="4"/>
    </row>
    <row r="154" spans="1:35" hidden="1">
      <c r="A154" s="10"/>
      <c r="B154" s="10"/>
      <c r="C154" s="10"/>
      <c r="D154" s="10"/>
      <c r="E154" s="10"/>
      <c r="F154" s="10"/>
      <c r="G154" s="17"/>
      <c r="H154" s="17"/>
      <c r="I154" s="34"/>
      <c r="J154" s="10"/>
      <c r="K154" s="10"/>
      <c r="L154" s="10"/>
      <c r="M154" s="10"/>
      <c r="N154" s="10"/>
      <c r="O154" s="10"/>
      <c r="P154" s="10"/>
      <c r="Q154" s="4"/>
      <c r="R154" s="4"/>
      <c r="S154" s="4"/>
      <c r="T154" s="4"/>
      <c r="U154" s="4"/>
      <c r="V154" s="4"/>
      <c r="W154" s="4"/>
      <c r="X154" s="4"/>
      <c r="Y154" s="4"/>
      <c r="Z154" s="4"/>
      <c r="AA154" s="4"/>
      <c r="AB154" s="4"/>
      <c r="AC154" s="4"/>
      <c r="AD154" s="4"/>
      <c r="AE154" s="4"/>
      <c r="AF154" s="4"/>
      <c r="AG154" s="4"/>
      <c r="AH154" s="4"/>
      <c r="AI154" s="4"/>
    </row>
    <row r="155" spans="1:35" hidden="1">
      <c r="A155" s="10"/>
      <c r="B155" s="10"/>
      <c r="C155" s="10"/>
      <c r="D155" s="10"/>
      <c r="E155" s="10"/>
      <c r="F155" s="10"/>
      <c r="G155" s="17"/>
      <c r="H155" s="17"/>
      <c r="I155" s="34"/>
      <c r="J155" s="10"/>
      <c r="K155" s="10"/>
      <c r="L155" s="10"/>
      <c r="M155" s="10"/>
      <c r="N155" s="10"/>
      <c r="O155" s="10"/>
      <c r="P155" s="10"/>
      <c r="Q155" s="4"/>
      <c r="R155" s="4"/>
      <c r="S155" s="4"/>
      <c r="T155" s="4"/>
      <c r="U155" s="4"/>
      <c r="V155" s="4"/>
      <c r="W155" s="4"/>
      <c r="X155" s="4"/>
      <c r="Y155" s="4"/>
      <c r="Z155" s="4"/>
      <c r="AA155" s="4"/>
      <c r="AB155" s="4"/>
      <c r="AC155" s="4"/>
      <c r="AD155" s="4"/>
      <c r="AE155" s="4"/>
      <c r="AF155" s="4"/>
      <c r="AG155" s="4"/>
      <c r="AH155" s="4"/>
      <c r="AI155" s="4"/>
    </row>
    <row r="156" spans="1:35" hidden="1">
      <c r="A156" s="10"/>
      <c r="B156" s="10"/>
      <c r="C156" s="10"/>
      <c r="D156" s="10"/>
      <c r="E156" s="10"/>
      <c r="F156" s="10"/>
      <c r="G156" s="17"/>
      <c r="H156" s="17"/>
      <c r="I156" s="34"/>
      <c r="J156" s="10"/>
      <c r="K156" s="10"/>
      <c r="L156" s="10"/>
      <c r="M156" s="10"/>
      <c r="N156" s="10"/>
      <c r="O156" s="10"/>
      <c r="P156" s="10"/>
      <c r="Q156" s="4"/>
      <c r="R156" s="4"/>
      <c r="S156" s="4"/>
      <c r="T156" s="4"/>
      <c r="U156" s="4"/>
      <c r="V156" s="4"/>
      <c r="W156" s="4"/>
      <c r="X156" s="4"/>
      <c r="Y156" s="4"/>
      <c r="Z156" s="4"/>
      <c r="AA156" s="4"/>
      <c r="AB156" s="4"/>
      <c r="AC156" s="4"/>
      <c r="AD156" s="4"/>
      <c r="AE156" s="4"/>
      <c r="AF156" s="4"/>
      <c r="AG156" s="4"/>
      <c r="AH156" s="4"/>
      <c r="AI156" s="4"/>
    </row>
    <row r="157" spans="1:35" hidden="1">
      <c r="A157" s="10"/>
      <c r="B157" s="10"/>
      <c r="C157" s="10"/>
      <c r="D157" s="10"/>
      <c r="E157" s="10"/>
      <c r="F157" s="10"/>
      <c r="G157" s="17"/>
      <c r="H157" s="17"/>
      <c r="I157" s="34"/>
      <c r="J157" s="10"/>
      <c r="K157" s="10"/>
      <c r="L157" s="10"/>
      <c r="M157" s="10"/>
      <c r="N157" s="10"/>
      <c r="O157" s="10"/>
      <c r="P157" s="10"/>
      <c r="Q157" s="4"/>
      <c r="R157" s="4"/>
      <c r="S157" s="4"/>
      <c r="T157" s="4"/>
      <c r="U157" s="4"/>
      <c r="V157" s="4"/>
      <c r="W157" s="4"/>
      <c r="X157" s="4"/>
      <c r="Y157" s="4"/>
      <c r="Z157" s="4"/>
      <c r="AA157" s="4"/>
      <c r="AB157" s="4"/>
      <c r="AC157" s="4"/>
      <c r="AD157" s="4"/>
      <c r="AE157" s="4"/>
      <c r="AF157" s="4"/>
      <c r="AG157" s="4"/>
      <c r="AH157" s="4"/>
      <c r="AI157" s="4"/>
    </row>
    <row r="158" spans="1:35" hidden="1">
      <c r="A158" s="10"/>
      <c r="B158" s="10"/>
      <c r="C158" s="10"/>
      <c r="D158" s="10"/>
      <c r="E158" s="10"/>
      <c r="F158" s="10"/>
      <c r="G158" s="17"/>
      <c r="H158" s="17"/>
      <c r="I158" s="34"/>
      <c r="J158" s="10"/>
      <c r="K158" s="10"/>
      <c r="L158" s="10"/>
      <c r="M158" s="10"/>
      <c r="N158" s="10"/>
      <c r="O158" s="10"/>
      <c r="P158" s="10"/>
      <c r="Q158" s="4"/>
      <c r="R158" s="4"/>
      <c r="S158" s="4"/>
      <c r="T158" s="4"/>
      <c r="U158" s="4"/>
      <c r="V158" s="4"/>
      <c r="W158" s="4"/>
      <c r="X158" s="4"/>
      <c r="Y158" s="4"/>
      <c r="Z158" s="4"/>
      <c r="AA158" s="4"/>
      <c r="AB158" s="4"/>
      <c r="AC158" s="4"/>
      <c r="AD158" s="4"/>
      <c r="AE158" s="4"/>
      <c r="AF158" s="4"/>
      <c r="AG158" s="4"/>
      <c r="AH158" s="4"/>
      <c r="AI158" s="4"/>
    </row>
    <row r="159" spans="1:35" hidden="1">
      <c r="A159" s="10"/>
      <c r="B159" s="10"/>
      <c r="C159" s="10"/>
      <c r="D159" s="10"/>
      <c r="E159" s="10"/>
      <c r="F159" s="10"/>
      <c r="G159" s="17"/>
      <c r="H159" s="17"/>
      <c r="I159" s="34"/>
      <c r="J159" s="10"/>
      <c r="K159" s="10"/>
      <c r="L159" s="10"/>
      <c r="M159" s="10"/>
      <c r="N159" s="10"/>
      <c r="O159" s="10"/>
      <c r="P159" s="10"/>
      <c r="Q159" s="4"/>
      <c r="R159" s="4"/>
      <c r="S159" s="4"/>
      <c r="T159" s="4"/>
      <c r="U159" s="4"/>
      <c r="V159" s="4"/>
      <c r="W159" s="4"/>
      <c r="X159" s="4"/>
      <c r="Y159" s="4"/>
      <c r="Z159" s="4"/>
      <c r="AA159" s="4"/>
      <c r="AB159" s="4"/>
      <c r="AC159" s="4"/>
      <c r="AD159" s="4"/>
      <c r="AE159" s="4"/>
      <c r="AF159" s="4"/>
      <c r="AG159" s="4"/>
      <c r="AH159" s="4"/>
      <c r="AI159" s="4"/>
    </row>
    <row r="160" spans="1:35" hidden="1">
      <c r="A160" s="10"/>
      <c r="B160" s="10"/>
      <c r="C160" s="10"/>
      <c r="D160" s="10"/>
      <c r="E160" s="10"/>
      <c r="F160" s="10"/>
      <c r="G160" s="17"/>
      <c r="H160" s="17"/>
      <c r="I160" s="34"/>
      <c r="J160" s="10"/>
      <c r="K160" s="10"/>
      <c r="L160" s="10"/>
      <c r="M160" s="10"/>
      <c r="N160" s="10"/>
      <c r="O160" s="10"/>
      <c r="P160" s="10"/>
      <c r="Q160" s="4"/>
      <c r="R160" s="4"/>
      <c r="S160" s="4"/>
      <c r="T160" s="4"/>
      <c r="U160" s="4"/>
      <c r="V160" s="4"/>
      <c r="W160" s="4"/>
      <c r="X160" s="4"/>
      <c r="Y160" s="4"/>
      <c r="Z160" s="4"/>
      <c r="AA160" s="4"/>
      <c r="AB160" s="4"/>
      <c r="AC160" s="4"/>
      <c r="AD160" s="4"/>
      <c r="AE160" s="4"/>
      <c r="AF160" s="4"/>
      <c r="AG160" s="4"/>
      <c r="AH160" s="4"/>
      <c r="AI160" s="4"/>
    </row>
    <row r="161" spans="1:35" hidden="1">
      <c r="A161" s="10"/>
      <c r="B161" s="10"/>
      <c r="C161" s="10"/>
      <c r="D161" s="10"/>
      <c r="E161" s="10"/>
      <c r="F161" s="10"/>
      <c r="G161" s="17"/>
      <c r="H161" s="17"/>
      <c r="I161" s="34"/>
      <c r="J161" s="10"/>
      <c r="K161" s="10"/>
      <c r="L161" s="10"/>
      <c r="M161" s="10"/>
      <c r="N161" s="10"/>
      <c r="O161" s="10"/>
      <c r="P161" s="10"/>
      <c r="Q161" s="4"/>
      <c r="R161" s="4"/>
      <c r="S161" s="4"/>
      <c r="T161" s="4"/>
      <c r="U161" s="4"/>
      <c r="V161" s="4"/>
      <c r="W161" s="4"/>
      <c r="X161" s="4"/>
      <c r="Y161" s="4"/>
      <c r="Z161" s="4"/>
      <c r="AA161" s="4"/>
      <c r="AB161" s="4"/>
      <c r="AC161" s="4"/>
      <c r="AD161" s="4"/>
      <c r="AE161" s="4"/>
      <c r="AF161" s="4"/>
      <c r="AG161" s="4"/>
      <c r="AH161" s="4"/>
      <c r="AI161" s="4"/>
    </row>
    <row r="162" spans="1:35" hidden="1">
      <c r="A162" s="10"/>
      <c r="B162" s="10"/>
      <c r="C162" s="10"/>
      <c r="D162" s="10"/>
      <c r="E162" s="10"/>
      <c r="F162" s="10"/>
      <c r="G162" s="17"/>
      <c r="H162" s="17"/>
      <c r="I162" s="34"/>
      <c r="J162" s="10"/>
      <c r="K162" s="10"/>
      <c r="L162" s="10"/>
      <c r="M162" s="10"/>
      <c r="N162" s="10"/>
      <c r="O162" s="10"/>
      <c r="P162" s="10"/>
      <c r="Q162" s="4"/>
      <c r="R162" s="4"/>
      <c r="S162" s="4"/>
      <c r="T162" s="4"/>
      <c r="U162" s="4"/>
      <c r="V162" s="4"/>
      <c r="W162" s="4"/>
      <c r="X162" s="4"/>
      <c r="Y162" s="4"/>
      <c r="Z162" s="4"/>
      <c r="AA162" s="4"/>
      <c r="AB162" s="4"/>
      <c r="AC162" s="4"/>
      <c r="AD162" s="4"/>
      <c r="AE162" s="4"/>
      <c r="AF162" s="4"/>
      <c r="AG162" s="4"/>
      <c r="AH162" s="4"/>
      <c r="AI162" s="4"/>
    </row>
    <row r="163" spans="1:35" hidden="1">
      <c r="A163" s="10"/>
      <c r="B163" s="10"/>
      <c r="C163" s="10"/>
      <c r="D163" s="10"/>
      <c r="E163" s="10"/>
      <c r="F163" s="10"/>
      <c r="G163" s="17"/>
      <c r="H163" s="17"/>
      <c r="I163" s="34"/>
      <c r="J163" s="10"/>
      <c r="K163" s="10"/>
      <c r="L163" s="10"/>
      <c r="M163" s="10"/>
      <c r="N163" s="10"/>
      <c r="O163" s="10"/>
      <c r="P163" s="10"/>
      <c r="Q163" s="4"/>
      <c r="R163" s="4"/>
      <c r="S163" s="4"/>
      <c r="T163" s="4"/>
      <c r="U163" s="4"/>
      <c r="V163" s="4"/>
      <c r="W163" s="4"/>
      <c r="X163" s="4"/>
      <c r="Y163" s="4"/>
      <c r="Z163" s="4"/>
      <c r="AA163" s="4"/>
      <c r="AB163" s="4"/>
      <c r="AC163" s="4"/>
      <c r="AD163" s="4"/>
      <c r="AE163" s="4"/>
      <c r="AF163" s="4"/>
      <c r="AG163" s="4"/>
      <c r="AH163" s="4"/>
      <c r="AI163" s="4"/>
    </row>
    <row r="164" spans="1:35" hidden="1">
      <c r="A164" s="10"/>
      <c r="B164" s="10"/>
      <c r="C164" s="10"/>
      <c r="D164" s="10"/>
      <c r="E164" s="10"/>
      <c r="F164" s="10"/>
      <c r="G164" s="17"/>
      <c r="H164" s="17"/>
      <c r="I164" s="34"/>
      <c r="J164" s="10"/>
      <c r="K164" s="10"/>
      <c r="L164" s="10"/>
      <c r="M164" s="10"/>
      <c r="N164" s="10"/>
      <c r="O164" s="10"/>
      <c r="P164" s="10"/>
      <c r="Q164" s="4"/>
      <c r="R164" s="4"/>
      <c r="S164" s="4"/>
      <c r="T164" s="4"/>
      <c r="U164" s="4"/>
      <c r="V164" s="4"/>
      <c r="W164" s="4"/>
      <c r="X164" s="4"/>
      <c r="Y164" s="4"/>
      <c r="Z164" s="4"/>
      <c r="AA164" s="4"/>
      <c r="AB164" s="4"/>
      <c r="AC164" s="4"/>
      <c r="AD164" s="4"/>
      <c r="AE164" s="4"/>
      <c r="AF164" s="4"/>
      <c r="AG164" s="4"/>
      <c r="AH164" s="4"/>
      <c r="AI164" s="4"/>
    </row>
    <row r="165" spans="1:35" hidden="1">
      <c r="A165" s="10"/>
      <c r="B165" s="10"/>
      <c r="C165" s="10"/>
      <c r="D165" s="10"/>
      <c r="E165" s="10"/>
      <c r="F165" s="10"/>
      <c r="G165" s="17"/>
      <c r="H165" s="17"/>
      <c r="I165" s="34"/>
      <c r="J165" s="10"/>
      <c r="K165" s="10"/>
      <c r="L165" s="10"/>
      <c r="M165" s="10"/>
      <c r="N165" s="10"/>
      <c r="O165" s="10"/>
      <c r="P165" s="10"/>
      <c r="Q165" s="4"/>
      <c r="R165" s="4"/>
      <c r="S165" s="4"/>
      <c r="T165" s="4"/>
      <c r="U165" s="4"/>
      <c r="V165" s="4"/>
      <c r="W165" s="4"/>
      <c r="X165" s="4"/>
      <c r="Y165" s="4"/>
      <c r="Z165" s="4"/>
      <c r="AA165" s="4"/>
      <c r="AB165" s="4"/>
      <c r="AC165" s="4"/>
      <c r="AD165" s="4"/>
      <c r="AE165" s="4"/>
      <c r="AF165" s="4"/>
      <c r="AG165" s="4"/>
      <c r="AH165" s="4"/>
      <c r="AI165" s="4"/>
    </row>
    <row r="166" spans="1:35" hidden="1">
      <c r="A166" s="10"/>
      <c r="B166" s="10"/>
      <c r="C166" s="10"/>
      <c r="D166" s="10"/>
      <c r="E166" s="10"/>
      <c r="F166" s="10"/>
      <c r="G166" s="17"/>
      <c r="H166" s="17"/>
      <c r="I166" s="34"/>
      <c r="J166" s="10"/>
      <c r="K166" s="10"/>
      <c r="L166" s="10"/>
      <c r="M166" s="10"/>
      <c r="N166" s="10"/>
      <c r="O166" s="10"/>
      <c r="P166" s="10"/>
      <c r="Q166" s="4"/>
      <c r="R166" s="4"/>
      <c r="S166" s="4"/>
      <c r="T166" s="4"/>
      <c r="U166" s="4"/>
      <c r="V166" s="4"/>
      <c r="W166" s="4"/>
      <c r="X166" s="4"/>
      <c r="Y166" s="4"/>
      <c r="Z166" s="4"/>
      <c r="AA166" s="4"/>
      <c r="AB166" s="4"/>
      <c r="AC166" s="4"/>
      <c r="AD166" s="4"/>
      <c r="AE166" s="4"/>
      <c r="AF166" s="4"/>
      <c r="AG166" s="4"/>
      <c r="AH166" s="4"/>
      <c r="AI166" s="4"/>
    </row>
    <row r="167" spans="1:35" hidden="1">
      <c r="A167" s="10"/>
      <c r="B167" s="10"/>
      <c r="C167" s="10"/>
      <c r="D167" s="10"/>
      <c r="E167" s="10"/>
      <c r="F167" s="10"/>
      <c r="G167" s="17"/>
      <c r="H167" s="17"/>
      <c r="I167" s="34"/>
      <c r="J167" s="10"/>
      <c r="K167" s="10"/>
      <c r="L167" s="10"/>
      <c r="M167" s="10"/>
      <c r="N167" s="10"/>
      <c r="O167" s="10"/>
      <c r="P167" s="10"/>
      <c r="Q167" s="4"/>
      <c r="R167" s="4"/>
      <c r="S167" s="4"/>
      <c r="T167" s="4"/>
      <c r="U167" s="4"/>
      <c r="V167" s="4"/>
      <c r="W167" s="4"/>
      <c r="X167" s="4"/>
      <c r="Y167" s="4"/>
      <c r="Z167" s="4"/>
      <c r="AA167" s="4"/>
      <c r="AB167" s="4"/>
      <c r="AC167" s="4"/>
      <c r="AD167" s="4"/>
      <c r="AE167" s="4"/>
      <c r="AF167" s="4"/>
      <c r="AG167" s="4"/>
      <c r="AH167" s="4"/>
      <c r="AI167" s="4"/>
    </row>
    <row r="168" spans="1:35" hidden="1">
      <c r="A168" s="10"/>
      <c r="B168" s="10"/>
      <c r="C168" s="10"/>
      <c r="D168" s="10"/>
      <c r="E168" s="10"/>
      <c r="F168" s="10"/>
      <c r="G168" s="17"/>
      <c r="H168" s="17"/>
      <c r="I168" s="34"/>
      <c r="J168" s="10"/>
      <c r="K168" s="10"/>
      <c r="L168" s="10"/>
      <c r="M168" s="10"/>
      <c r="N168" s="10"/>
      <c r="O168" s="10"/>
      <c r="P168" s="10"/>
      <c r="Q168" s="4"/>
      <c r="R168" s="4"/>
      <c r="S168" s="4"/>
      <c r="T168" s="4"/>
      <c r="U168" s="4"/>
      <c r="V168" s="4"/>
      <c r="W168" s="4"/>
      <c r="X168" s="4"/>
      <c r="Y168" s="4"/>
      <c r="Z168" s="4"/>
      <c r="AA168" s="4"/>
      <c r="AB168" s="4"/>
      <c r="AC168" s="4"/>
      <c r="AD168" s="4"/>
      <c r="AE168" s="4"/>
      <c r="AF168" s="4"/>
      <c r="AG168" s="4"/>
      <c r="AH168" s="4"/>
      <c r="AI168" s="4"/>
    </row>
    <row r="169" spans="1:35" hidden="1">
      <c r="A169" s="10"/>
      <c r="B169" s="10"/>
      <c r="C169" s="10"/>
      <c r="D169" s="10"/>
      <c r="E169" s="10"/>
      <c r="F169" s="10"/>
      <c r="G169" s="17"/>
      <c r="H169" s="17"/>
      <c r="I169" s="34"/>
      <c r="J169" s="10"/>
      <c r="K169" s="10"/>
      <c r="L169" s="10"/>
      <c r="M169" s="10"/>
      <c r="N169" s="10"/>
      <c r="O169" s="10"/>
      <c r="P169" s="10"/>
      <c r="Q169" s="4"/>
      <c r="R169" s="4"/>
      <c r="S169" s="4"/>
      <c r="T169" s="4"/>
      <c r="U169" s="4"/>
      <c r="V169" s="4"/>
      <c r="W169" s="4"/>
      <c r="X169" s="4"/>
      <c r="Y169" s="4"/>
      <c r="Z169" s="4"/>
      <c r="AA169" s="4"/>
      <c r="AB169" s="4"/>
      <c r="AC169" s="4"/>
      <c r="AD169" s="4"/>
      <c r="AE169" s="4"/>
      <c r="AF169" s="4"/>
      <c r="AG169" s="4"/>
      <c r="AH169" s="4"/>
      <c r="AI169" s="4"/>
    </row>
    <row r="170" spans="1:35" hidden="1">
      <c r="A170" s="10"/>
      <c r="B170" s="10"/>
      <c r="C170" s="10"/>
      <c r="D170" s="10"/>
      <c r="E170" s="10"/>
      <c r="F170" s="10"/>
      <c r="G170" s="17"/>
      <c r="H170" s="17"/>
      <c r="I170" s="34"/>
      <c r="J170" s="10"/>
      <c r="K170" s="10"/>
      <c r="L170" s="10"/>
      <c r="M170" s="10"/>
      <c r="N170" s="10"/>
      <c r="O170" s="10"/>
      <c r="P170" s="10"/>
      <c r="Q170" s="4"/>
      <c r="R170" s="4"/>
      <c r="S170" s="4"/>
      <c r="T170" s="4"/>
      <c r="U170" s="4"/>
      <c r="V170" s="4"/>
      <c r="W170" s="4"/>
      <c r="X170" s="4"/>
      <c r="Y170" s="4"/>
      <c r="Z170" s="4"/>
      <c r="AA170" s="4"/>
      <c r="AB170" s="4"/>
      <c r="AC170" s="4"/>
      <c r="AD170" s="4"/>
      <c r="AE170" s="4"/>
      <c r="AF170" s="4"/>
      <c r="AG170" s="4"/>
      <c r="AH170" s="4"/>
      <c r="AI170" s="4"/>
    </row>
    <row r="171" spans="1:35" ht="15" hidden="1">
      <c r="A171" s="10"/>
      <c r="B171" s="10"/>
      <c r="C171" s="10"/>
      <c r="D171" s="10"/>
      <c r="E171" s="10"/>
      <c r="F171" s="10"/>
      <c r="G171" s="17"/>
      <c r="H171" s="17"/>
      <c r="I171" s="34"/>
      <c r="J171" s="10"/>
      <c r="K171" s="10"/>
      <c r="L171" s="10"/>
      <c r="M171" s="10"/>
      <c r="N171" s="10"/>
      <c r="O171" s="10"/>
      <c r="P171" s="36"/>
      <c r="Q171" s="36"/>
      <c r="R171" s="36"/>
      <c r="S171" s="36"/>
      <c r="T171" s="4"/>
      <c r="U171" s="4"/>
      <c r="V171" s="4"/>
      <c r="W171" s="4"/>
      <c r="X171" s="4"/>
      <c r="Y171" s="4"/>
      <c r="Z171" s="4"/>
      <c r="AA171" s="4"/>
      <c r="AB171" s="4"/>
      <c r="AC171" s="4"/>
      <c r="AD171" s="4"/>
      <c r="AE171" s="4"/>
      <c r="AF171" s="4"/>
      <c r="AG171" s="4"/>
      <c r="AH171" s="4"/>
      <c r="AI171" s="4"/>
    </row>
    <row r="172" spans="1:35" ht="15" hidden="1">
      <c r="A172" s="10"/>
      <c r="B172" s="10"/>
      <c r="C172" s="10"/>
      <c r="D172" s="10"/>
      <c r="E172" s="10"/>
      <c r="F172" s="10"/>
      <c r="G172" s="17"/>
      <c r="H172" s="17"/>
      <c r="I172" s="34"/>
      <c r="J172" s="10"/>
      <c r="K172" s="10"/>
      <c r="L172" s="10"/>
      <c r="M172" s="10"/>
      <c r="N172" s="10"/>
      <c r="O172" s="10"/>
      <c r="P172" s="36"/>
      <c r="Q172" s="36"/>
      <c r="R172" s="36"/>
      <c r="S172" s="36"/>
      <c r="T172" s="4"/>
      <c r="U172" s="4"/>
      <c r="V172" s="4"/>
      <c r="W172" s="4"/>
      <c r="X172" s="4"/>
      <c r="Y172" s="4"/>
      <c r="Z172" s="4"/>
      <c r="AA172" s="4"/>
      <c r="AB172" s="4"/>
      <c r="AC172" s="4"/>
      <c r="AD172" s="4"/>
      <c r="AE172" s="4"/>
      <c r="AF172" s="4"/>
      <c r="AG172" s="4"/>
      <c r="AH172" s="4"/>
      <c r="AI172" s="4"/>
    </row>
    <row r="173" spans="1:35" ht="15" hidden="1">
      <c r="A173" s="10"/>
      <c r="B173" s="10"/>
      <c r="C173" s="10"/>
      <c r="D173" s="10"/>
      <c r="E173" s="10"/>
      <c r="F173" s="10"/>
      <c r="G173" s="17"/>
      <c r="H173" s="17"/>
      <c r="I173" s="34"/>
      <c r="J173" s="10"/>
      <c r="K173" s="10"/>
      <c r="L173" s="10"/>
      <c r="M173" s="10"/>
      <c r="N173" s="10"/>
      <c r="O173" s="10"/>
      <c r="P173" s="36"/>
      <c r="Q173" s="36"/>
      <c r="R173" s="36"/>
      <c r="S173" s="36"/>
      <c r="T173" s="4"/>
      <c r="U173" s="4"/>
      <c r="V173" s="4"/>
      <c r="W173" s="4"/>
      <c r="X173" s="4"/>
      <c r="Y173" s="4"/>
      <c r="Z173" s="4"/>
      <c r="AA173" s="4"/>
      <c r="AB173" s="4"/>
      <c r="AC173" s="4"/>
      <c r="AD173" s="4"/>
      <c r="AE173" s="4"/>
      <c r="AF173" s="4"/>
      <c r="AG173" s="4"/>
      <c r="AH173" s="4"/>
      <c r="AI173" s="4"/>
    </row>
    <row r="174" spans="1:35" ht="15" hidden="1">
      <c r="A174" s="10"/>
      <c r="B174" s="10"/>
      <c r="C174" s="10"/>
      <c r="D174" s="10"/>
      <c r="E174" s="10"/>
      <c r="F174" s="10"/>
      <c r="G174" s="17"/>
      <c r="H174" s="17"/>
      <c r="I174" s="34"/>
      <c r="J174" s="10"/>
      <c r="K174" s="10"/>
      <c r="L174" s="10"/>
      <c r="M174" s="10"/>
      <c r="N174" s="10"/>
      <c r="O174" s="10"/>
      <c r="P174" s="36"/>
      <c r="Q174" s="36"/>
      <c r="R174" s="36"/>
      <c r="S174" s="36"/>
      <c r="T174" s="4"/>
      <c r="U174" s="4"/>
      <c r="V174" s="4"/>
      <c r="W174" s="4"/>
      <c r="X174" s="4"/>
      <c r="Y174" s="4"/>
      <c r="Z174" s="4"/>
      <c r="AA174" s="4"/>
      <c r="AB174" s="4"/>
      <c r="AC174" s="4"/>
      <c r="AD174" s="4"/>
      <c r="AE174" s="4"/>
      <c r="AF174" s="4"/>
      <c r="AG174" s="4"/>
      <c r="AH174" s="4"/>
      <c r="AI174" s="4"/>
    </row>
    <row r="175" spans="1:35" ht="15" hidden="1">
      <c r="A175" s="10"/>
      <c r="B175" s="10"/>
      <c r="C175" s="10"/>
      <c r="D175" s="10"/>
      <c r="E175" s="10"/>
      <c r="F175" s="10"/>
      <c r="G175" s="17"/>
      <c r="H175" s="17"/>
      <c r="I175" s="34"/>
      <c r="J175" s="10"/>
      <c r="K175" s="10"/>
      <c r="L175" s="36"/>
      <c r="M175" s="36"/>
      <c r="N175" s="36"/>
      <c r="O175" s="36"/>
      <c r="P175" s="36"/>
      <c r="Q175" s="36"/>
      <c r="R175" s="36"/>
      <c r="S175" s="36"/>
      <c r="T175" s="36"/>
      <c r="U175" s="36"/>
      <c r="V175" s="4"/>
      <c r="W175" s="4"/>
      <c r="X175" s="4"/>
      <c r="Y175" s="4"/>
      <c r="Z175" s="4"/>
      <c r="AA175" s="4"/>
      <c r="AB175" s="4"/>
      <c r="AC175" s="4"/>
      <c r="AD175" s="4"/>
      <c r="AE175" s="4"/>
      <c r="AF175" s="4"/>
      <c r="AG175" s="4"/>
      <c r="AH175" s="4"/>
      <c r="AI175" s="4"/>
    </row>
    <row r="176" spans="1:35" ht="15" hidden="1">
      <c r="A176" s="10"/>
      <c r="B176" s="10"/>
      <c r="C176" s="10"/>
      <c r="D176" s="10"/>
      <c r="E176" s="10"/>
      <c r="F176" s="10"/>
      <c r="G176" s="17"/>
      <c r="H176" s="10"/>
      <c r="I176" s="34"/>
      <c r="J176" s="10"/>
      <c r="K176" s="10"/>
      <c r="L176" s="36"/>
      <c r="M176" s="36"/>
      <c r="N176" s="36"/>
      <c r="O176" s="36"/>
      <c r="P176" s="10"/>
      <c r="Q176" s="4"/>
      <c r="R176" s="4"/>
      <c r="S176" s="4"/>
      <c r="T176" s="36"/>
      <c r="U176" s="36"/>
      <c r="V176" s="4"/>
      <c r="W176" s="4"/>
      <c r="X176" s="4"/>
      <c r="Y176" s="4"/>
      <c r="Z176" s="4"/>
      <c r="AA176" s="4"/>
      <c r="AB176" s="4"/>
      <c r="AC176" s="4"/>
      <c r="AD176" s="4"/>
      <c r="AE176" s="4"/>
      <c r="AF176" s="4"/>
      <c r="AG176" s="4"/>
      <c r="AH176" s="4"/>
      <c r="AI176" s="4"/>
    </row>
    <row r="177" spans="1:35" ht="15" hidden="1">
      <c r="A177" s="10"/>
      <c r="B177" s="10"/>
      <c r="C177" s="10"/>
      <c r="D177" s="10"/>
      <c r="E177" s="10"/>
      <c r="F177" s="10"/>
      <c r="G177" s="17"/>
      <c r="H177" s="10"/>
      <c r="I177" s="10"/>
      <c r="J177" s="10"/>
      <c r="K177" s="10"/>
      <c r="L177" s="36"/>
      <c r="M177" s="36"/>
      <c r="N177" s="36"/>
      <c r="O177" s="36"/>
      <c r="P177" s="10"/>
      <c r="Q177" s="4"/>
      <c r="R177" s="4"/>
      <c r="S177" s="4"/>
      <c r="T177" s="36"/>
      <c r="U177" s="36"/>
      <c r="V177" s="4"/>
      <c r="W177" s="4"/>
      <c r="X177" s="4"/>
      <c r="Y177" s="4"/>
      <c r="Z177" s="4"/>
      <c r="AA177" s="4"/>
      <c r="AB177" s="4"/>
      <c r="AC177" s="4"/>
      <c r="AD177" s="4"/>
      <c r="AE177" s="4"/>
      <c r="AF177" s="4"/>
      <c r="AG177" s="4"/>
      <c r="AH177" s="4"/>
      <c r="AI177" s="4"/>
    </row>
    <row r="178" spans="1:35" ht="15" hidden="1">
      <c r="A178" s="10"/>
      <c r="B178" s="10"/>
      <c r="C178" s="10"/>
      <c r="D178" s="10"/>
      <c r="E178" s="10"/>
      <c r="F178" s="10"/>
      <c r="G178" s="17"/>
      <c r="H178" s="10"/>
      <c r="I178" s="10"/>
      <c r="J178" s="10"/>
      <c r="K178" s="10"/>
      <c r="L178" s="36"/>
      <c r="M178" s="36"/>
      <c r="N178" s="36"/>
      <c r="O178" s="36"/>
      <c r="P178" s="10"/>
      <c r="Q178" s="4"/>
      <c r="R178" s="4"/>
      <c r="S178" s="4"/>
      <c r="T178" s="36"/>
      <c r="U178" s="36"/>
      <c r="V178" s="4"/>
      <c r="W178" s="4"/>
      <c r="X178" s="4"/>
      <c r="Y178" s="4"/>
      <c r="Z178" s="4"/>
      <c r="AA178" s="4"/>
      <c r="AB178" s="4"/>
      <c r="AC178" s="4"/>
      <c r="AD178" s="4"/>
      <c r="AE178" s="4"/>
      <c r="AF178" s="4"/>
      <c r="AG178" s="4"/>
      <c r="AH178" s="4"/>
      <c r="AI178" s="4"/>
    </row>
    <row r="179" spans="1:35" ht="15" hidden="1">
      <c r="A179" s="10"/>
      <c r="B179" s="10"/>
      <c r="C179" s="10"/>
      <c r="D179" s="10"/>
      <c r="E179" s="10"/>
      <c r="F179" s="10"/>
      <c r="G179" s="17"/>
      <c r="H179" s="10"/>
      <c r="I179" s="10"/>
      <c r="J179" s="10"/>
      <c r="K179" s="10"/>
      <c r="L179" s="36"/>
      <c r="M179" s="36"/>
      <c r="N179" s="36"/>
      <c r="O179" s="36"/>
      <c r="P179" s="10"/>
      <c r="Q179" s="4"/>
      <c r="R179" s="4"/>
      <c r="S179" s="4"/>
      <c r="T179" s="36"/>
      <c r="U179" s="36"/>
      <c r="V179" s="4"/>
      <c r="W179" s="4"/>
      <c r="X179" s="4"/>
      <c r="Y179" s="4"/>
      <c r="Z179" s="4"/>
      <c r="AA179" s="4"/>
      <c r="AB179" s="4"/>
      <c r="AC179" s="4"/>
      <c r="AD179" s="4"/>
      <c r="AE179" s="4"/>
      <c r="AF179" s="4"/>
      <c r="AG179" s="4"/>
      <c r="AH179" s="4"/>
      <c r="AI179" s="4"/>
    </row>
    <row r="180" spans="1:35" hidden="1">
      <c r="A180" s="10"/>
      <c r="B180" s="10"/>
      <c r="C180" s="10"/>
      <c r="D180" s="10"/>
      <c r="E180" s="10"/>
      <c r="F180" s="10"/>
      <c r="G180" s="17"/>
      <c r="H180" s="10"/>
      <c r="I180" s="10"/>
      <c r="J180" s="10"/>
      <c r="K180" s="10"/>
      <c r="L180" s="10"/>
      <c r="M180" s="10"/>
      <c r="N180" s="10"/>
      <c r="O180" s="10"/>
      <c r="P180" s="10"/>
      <c r="Q180" s="4"/>
      <c r="R180" s="4"/>
      <c r="S180" s="4"/>
      <c r="T180" s="4"/>
      <c r="U180" s="4"/>
      <c r="V180" s="4"/>
      <c r="W180" s="4"/>
      <c r="X180" s="4"/>
      <c r="Y180" s="4"/>
      <c r="Z180" s="4"/>
      <c r="AA180" s="4"/>
      <c r="AB180" s="4"/>
      <c r="AC180" s="4"/>
      <c r="AD180" s="4"/>
      <c r="AE180" s="4"/>
      <c r="AF180" s="4"/>
      <c r="AG180" s="4"/>
      <c r="AH180" s="4"/>
      <c r="AI180" s="4"/>
    </row>
    <row r="181" spans="1:35" hidden="1">
      <c r="A181" s="10"/>
      <c r="B181" s="10"/>
      <c r="C181" s="10"/>
      <c r="D181" s="10"/>
      <c r="E181" s="10"/>
      <c r="F181" s="10"/>
      <c r="G181" s="17"/>
      <c r="H181" s="10"/>
      <c r="I181" s="10"/>
      <c r="J181" s="10"/>
      <c r="K181" s="10"/>
      <c r="L181" s="10"/>
      <c r="M181" s="10"/>
      <c r="N181" s="10"/>
      <c r="O181" s="10"/>
      <c r="P181" s="10"/>
      <c r="Q181" s="4"/>
      <c r="R181" s="4"/>
      <c r="S181" s="4"/>
      <c r="T181" s="4"/>
      <c r="U181" s="4"/>
      <c r="V181" s="4"/>
      <c r="W181" s="4"/>
      <c r="X181" s="4"/>
      <c r="Y181" s="4"/>
      <c r="Z181" s="4"/>
      <c r="AA181" s="4"/>
      <c r="AB181" s="4"/>
      <c r="AC181" s="4"/>
      <c r="AD181" s="4"/>
      <c r="AE181" s="4"/>
      <c r="AF181" s="4"/>
      <c r="AG181" s="4"/>
      <c r="AH181" s="4"/>
      <c r="AI181" s="4"/>
    </row>
    <row r="182" spans="1:35" hidden="1">
      <c r="A182" s="10"/>
      <c r="B182" s="10"/>
      <c r="C182" s="10"/>
      <c r="D182" s="10"/>
      <c r="E182" s="10"/>
      <c r="F182" s="10"/>
      <c r="G182" s="17"/>
      <c r="H182" s="10"/>
      <c r="I182" s="10"/>
      <c r="J182" s="10"/>
      <c r="K182" s="10"/>
      <c r="L182" s="10"/>
      <c r="M182" s="10"/>
      <c r="N182" s="10"/>
      <c r="O182" s="10"/>
      <c r="P182" s="10"/>
      <c r="Q182" s="4"/>
      <c r="R182" s="4"/>
      <c r="S182" s="4"/>
      <c r="T182" s="4"/>
      <c r="U182" s="4"/>
      <c r="V182" s="4"/>
      <c r="W182" s="4"/>
      <c r="X182" s="4"/>
      <c r="Y182" s="4"/>
      <c r="Z182" s="4"/>
      <c r="AA182" s="4"/>
      <c r="AB182" s="4"/>
      <c r="AC182" s="4"/>
      <c r="AD182" s="4"/>
      <c r="AE182" s="4"/>
      <c r="AF182" s="4"/>
    </row>
    <row r="183" spans="1:35" hidden="1">
      <c r="A183" s="10"/>
      <c r="B183" s="10"/>
      <c r="C183" s="10"/>
      <c r="D183" s="10"/>
      <c r="E183" s="10"/>
      <c r="F183" s="10"/>
      <c r="G183" s="17"/>
      <c r="H183" s="10"/>
      <c r="I183" s="10"/>
      <c r="J183" s="10"/>
      <c r="K183" s="10"/>
      <c r="L183" s="10"/>
      <c r="M183" s="10"/>
      <c r="N183" s="10"/>
      <c r="O183" s="10"/>
      <c r="P183" s="10"/>
      <c r="Q183" s="4"/>
      <c r="R183" s="4"/>
      <c r="S183" s="4"/>
      <c r="T183" s="4"/>
      <c r="U183" s="4"/>
      <c r="V183" s="4"/>
      <c r="W183" s="4"/>
      <c r="X183" s="4"/>
      <c r="Y183" s="4"/>
      <c r="Z183" s="4"/>
      <c r="AA183" s="4"/>
      <c r="AB183" s="4"/>
      <c r="AC183" s="4"/>
      <c r="AD183" s="4"/>
      <c r="AE183" s="4"/>
      <c r="AF183" s="4"/>
    </row>
    <row r="184" spans="1:35" hidden="1">
      <c r="A184" s="10"/>
      <c r="B184" s="10"/>
      <c r="C184" s="10"/>
      <c r="D184" s="10"/>
      <c r="E184" s="10"/>
      <c r="F184" s="10"/>
      <c r="G184" s="17"/>
      <c r="H184" s="10"/>
      <c r="I184" s="10"/>
      <c r="J184" s="10"/>
      <c r="K184" s="10"/>
      <c r="L184" s="10"/>
      <c r="M184" s="10"/>
      <c r="N184" s="10"/>
      <c r="O184" s="10"/>
      <c r="P184" s="10"/>
      <c r="Q184" s="4"/>
      <c r="R184" s="4"/>
      <c r="S184" s="4"/>
      <c r="T184" s="4"/>
      <c r="U184" s="4"/>
      <c r="V184" s="4"/>
      <c r="W184" s="4"/>
      <c r="X184" s="4"/>
      <c r="Y184" s="4"/>
      <c r="Z184" s="4"/>
      <c r="AA184" s="4"/>
      <c r="AB184" s="4"/>
      <c r="AC184" s="4"/>
      <c r="AD184" s="4"/>
      <c r="AE184" s="4"/>
      <c r="AF184" s="4"/>
    </row>
    <row r="185" spans="1:35" hidden="1">
      <c r="A185" s="10"/>
      <c r="B185" s="10"/>
      <c r="C185" s="10"/>
      <c r="D185" s="10"/>
      <c r="E185" s="10"/>
      <c r="F185" s="10"/>
      <c r="G185" s="75"/>
      <c r="H185" s="75"/>
      <c r="I185" s="75"/>
      <c r="J185" s="75"/>
      <c r="K185" s="75"/>
      <c r="L185" s="75"/>
      <c r="M185" s="75"/>
      <c r="N185" s="75"/>
      <c r="O185" s="75"/>
      <c r="P185" s="75"/>
      <c r="Q185" s="75"/>
      <c r="R185" s="75"/>
      <c r="S185" s="75"/>
      <c r="T185" s="75"/>
      <c r="U185" s="75"/>
      <c r="V185" s="75"/>
      <c r="W185" s="4"/>
      <c r="X185" s="4"/>
      <c r="Y185" s="4"/>
      <c r="Z185" s="4"/>
      <c r="AA185" s="4"/>
      <c r="AB185" s="4"/>
      <c r="AC185" s="4"/>
      <c r="AD185" s="4"/>
      <c r="AE185" s="4"/>
      <c r="AF185" s="4"/>
    </row>
    <row r="186" spans="1:35" hidden="1">
      <c r="A186" s="4"/>
      <c r="B186" s="10"/>
      <c r="C186" s="10"/>
      <c r="D186" s="10"/>
      <c r="E186" s="10"/>
      <c r="F186" s="10"/>
      <c r="G186" s="75"/>
      <c r="H186" s="75"/>
      <c r="I186" s="75"/>
      <c r="J186" s="75"/>
      <c r="K186" s="75"/>
      <c r="L186" s="75"/>
      <c r="M186" s="75"/>
      <c r="N186" s="75"/>
      <c r="O186" s="75"/>
      <c r="P186" s="75"/>
      <c r="Q186" s="75"/>
      <c r="R186" s="75"/>
      <c r="S186" s="75"/>
      <c r="T186" s="75"/>
      <c r="U186" s="75"/>
      <c r="V186" s="75"/>
      <c r="W186" s="4"/>
      <c r="X186" s="4"/>
      <c r="Y186" s="4"/>
      <c r="Z186" s="4"/>
      <c r="AA186" s="4"/>
      <c r="AB186" s="4"/>
      <c r="AC186" s="4"/>
      <c r="AD186" s="4"/>
      <c r="AE186" s="4"/>
      <c r="AF186" s="4"/>
    </row>
    <row r="187" spans="1:35" ht="12.75" hidden="1" customHeight="1">
      <c r="A187" s="1279" t="e">
        <f ca="1">A497</f>
        <v>#VALUE!</v>
      </c>
      <c r="B187" s="1279"/>
      <c r="C187" s="1279"/>
      <c r="D187" s="1279"/>
      <c r="E187" s="1279"/>
      <c r="F187" s="1279"/>
      <c r="G187" s="1279"/>
      <c r="H187" s="1279"/>
      <c r="I187" s="1279"/>
      <c r="J187" s="1279"/>
      <c r="K187" s="1279"/>
      <c r="L187" s="1279"/>
      <c r="M187" s="1279"/>
      <c r="N187" s="1279"/>
      <c r="O187" s="1279"/>
      <c r="P187" s="1279"/>
      <c r="Q187" s="1279"/>
      <c r="R187" s="1279"/>
      <c r="S187" s="1279"/>
      <c r="T187" s="1279"/>
      <c r="U187" s="1279"/>
      <c r="V187" s="1279"/>
      <c r="W187" s="1279"/>
      <c r="X187" s="1279"/>
      <c r="Y187" s="1279"/>
      <c r="Z187" s="4"/>
      <c r="AA187" s="4"/>
      <c r="AB187" s="4"/>
      <c r="AC187" s="4"/>
      <c r="AD187" s="4"/>
      <c r="AE187" s="4"/>
      <c r="AF187" s="4"/>
    </row>
    <row r="188" spans="1:35" ht="12.75" hidden="1" customHeight="1">
      <c r="A188" s="1279"/>
      <c r="B188" s="1279"/>
      <c r="C188" s="1279"/>
      <c r="D188" s="1279"/>
      <c r="E188" s="1279"/>
      <c r="F188" s="1279"/>
      <c r="G188" s="1279"/>
      <c r="H188" s="1279"/>
      <c r="I188" s="1279"/>
      <c r="J188" s="1279"/>
      <c r="K188" s="1279"/>
      <c r="L188" s="1279"/>
      <c r="M188" s="1279"/>
      <c r="N188" s="1279"/>
      <c r="O188" s="1279"/>
      <c r="P188" s="1279"/>
      <c r="Q188" s="1279"/>
      <c r="R188" s="1279"/>
      <c r="S188" s="1279"/>
      <c r="T188" s="1279"/>
      <c r="U188" s="1279"/>
      <c r="V188" s="1279"/>
      <c r="W188" s="1279"/>
      <c r="X188" s="1279"/>
      <c r="Y188" s="1279"/>
      <c r="Z188" s="4"/>
      <c r="AA188" s="4"/>
      <c r="AB188" s="4"/>
      <c r="AC188" s="4"/>
      <c r="AD188" s="4"/>
      <c r="AE188" s="4"/>
      <c r="AF188" s="4"/>
    </row>
    <row r="189" spans="1:35" ht="12.75" hidden="1" customHeight="1">
      <c r="A189" s="10"/>
      <c r="B189" s="10"/>
      <c r="C189" s="37"/>
      <c r="D189" s="37"/>
      <c r="E189" s="37"/>
      <c r="F189" s="37"/>
      <c r="G189" s="75"/>
      <c r="H189" s="75"/>
      <c r="I189" s="75"/>
      <c r="J189" s="75"/>
      <c r="K189" s="75"/>
      <c r="L189" s="75"/>
      <c r="M189" s="75"/>
      <c r="N189" s="75"/>
      <c r="O189" s="75"/>
      <c r="P189" s="75"/>
      <c r="Q189" s="75"/>
      <c r="R189" s="75"/>
      <c r="S189" s="75"/>
      <c r="T189" s="75"/>
      <c r="U189" s="75"/>
      <c r="V189" s="75"/>
      <c r="W189" s="4"/>
      <c r="X189" s="4"/>
      <c r="Y189" s="4"/>
      <c r="Z189" s="4"/>
      <c r="AA189" s="4"/>
      <c r="AB189" s="4"/>
      <c r="AC189" s="4"/>
      <c r="AD189" s="4"/>
      <c r="AE189" s="4"/>
      <c r="AF189" s="4"/>
    </row>
    <row r="190" spans="1:35" ht="12.75" hidden="1" customHeight="1">
      <c r="A190" s="10"/>
      <c r="B190" s="10"/>
      <c r="C190" s="37"/>
      <c r="D190" s="37"/>
      <c r="E190" s="37"/>
      <c r="F190" s="37"/>
      <c r="G190" s="75"/>
      <c r="H190" s="75"/>
      <c r="I190" s="75"/>
      <c r="J190" s="75"/>
      <c r="K190" s="75"/>
      <c r="L190" s="75"/>
      <c r="M190" s="75"/>
      <c r="N190" s="75"/>
      <c r="O190" s="75"/>
      <c r="P190" s="75"/>
      <c r="Q190" s="75"/>
      <c r="R190" s="75"/>
      <c r="S190" s="75"/>
      <c r="T190" s="75"/>
      <c r="U190" s="75"/>
      <c r="V190" s="75"/>
      <c r="W190" s="4"/>
      <c r="X190" s="4"/>
      <c r="Y190" s="4"/>
      <c r="Z190" s="4"/>
      <c r="AA190" s="4"/>
      <c r="AB190" s="4"/>
      <c r="AC190" s="4"/>
      <c r="AD190" s="4"/>
      <c r="AE190" s="4"/>
      <c r="AF190" s="4"/>
    </row>
    <row r="191" spans="1:35" ht="12.75" hidden="1" customHeight="1">
      <c r="A191" s="10"/>
      <c r="B191" s="10"/>
      <c r="C191" s="37"/>
      <c r="D191" s="37"/>
      <c r="E191" s="37"/>
      <c r="F191" s="37"/>
      <c r="G191" s="75"/>
      <c r="H191" s="75"/>
      <c r="I191" s="75"/>
      <c r="J191" s="75"/>
      <c r="K191" s="75"/>
      <c r="L191" s="75"/>
      <c r="M191" s="75"/>
      <c r="N191" s="75"/>
      <c r="O191" s="75"/>
      <c r="P191" s="75"/>
      <c r="Q191" s="75"/>
      <c r="R191" s="75"/>
      <c r="S191" s="75"/>
      <c r="T191" s="75"/>
      <c r="U191" s="75"/>
      <c r="V191" s="75"/>
      <c r="W191" s="4"/>
      <c r="X191" s="4"/>
      <c r="Y191" s="4"/>
      <c r="Z191" s="4"/>
      <c r="AA191" s="4"/>
      <c r="AB191" s="4"/>
      <c r="AC191" s="4"/>
      <c r="AD191" s="4"/>
      <c r="AE191" s="4"/>
      <c r="AF191" s="4"/>
    </row>
    <row r="192" spans="1:35" hidden="1">
      <c r="A192" s="10"/>
      <c r="B192" s="10"/>
      <c r="C192" s="10"/>
      <c r="D192" s="10"/>
      <c r="E192" s="10"/>
      <c r="F192" s="10"/>
      <c r="G192" s="17"/>
      <c r="H192" s="10"/>
      <c r="I192" s="10"/>
      <c r="J192" s="10"/>
      <c r="K192" s="10"/>
      <c r="L192" s="10"/>
      <c r="M192" s="10"/>
      <c r="N192" s="10"/>
      <c r="O192" s="10"/>
      <c r="P192" s="10"/>
      <c r="Q192" s="4"/>
      <c r="R192" s="4"/>
      <c r="S192" s="4"/>
      <c r="T192" s="4"/>
      <c r="U192" s="4"/>
      <c r="V192" s="4"/>
      <c r="W192" s="4"/>
      <c r="X192" s="4"/>
      <c r="Y192" s="4"/>
      <c r="Z192" s="4"/>
      <c r="AA192" s="4"/>
      <c r="AB192" s="4"/>
      <c r="AC192" s="4"/>
      <c r="AD192" s="4"/>
      <c r="AE192" s="4"/>
      <c r="AF192" s="4"/>
    </row>
    <row r="193" spans="1:32" hidden="1">
      <c r="A193" s="10"/>
      <c r="B193" s="10"/>
      <c r="C193" s="10"/>
      <c r="D193" s="10"/>
      <c r="E193" s="10"/>
      <c r="F193" s="10"/>
      <c r="G193" s="17"/>
      <c r="H193" s="10"/>
      <c r="I193" s="10"/>
      <c r="J193" s="10"/>
      <c r="K193" s="10"/>
      <c r="L193" s="10"/>
      <c r="M193" s="10"/>
      <c r="N193" s="10"/>
      <c r="O193" s="10"/>
      <c r="P193" s="10"/>
      <c r="Q193" s="4"/>
      <c r="R193" s="4"/>
      <c r="S193" s="4"/>
      <c r="T193" s="4"/>
      <c r="U193" s="4"/>
      <c r="V193" s="4"/>
      <c r="W193" s="4"/>
      <c r="X193" s="4"/>
      <c r="Y193" s="4"/>
      <c r="Z193" s="4"/>
      <c r="AA193" s="4"/>
      <c r="AB193" s="4"/>
      <c r="AC193" s="4"/>
      <c r="AD193" s="4"/>
      <c r="AE193" s="4"/>
      <c r="AF193" s="4"/>
    </row>
    <row r="194" spans="1:32" s="73" customFormat="1" hidden="1">
      <c r="A194" s="74"/>
      <c r="B194" s="74"/>
      <c r="C194" s="74"/>
      <c r="D194" s="74"/>
      <c r="E194" s="74"/>
      <c r="F194" s="74"/>
      <c r="G194" s="74"/>
      <c r="H194" s="74"/>
      <c r="I194" s="74"/>
      <c r="J194" s="74"/>
      <c r="K194" s="74"/>
      <c r="L194" s="74"/>
      <c r="M194" s="74"/>
      <c r="N194" s="72"/>
      <c r="O194" s="72"/>
      <c r="P194" s="72"/>
    </row>
    <row r="195" spans="1:32" hidden="1">
      <c r="A195" s="4" t="e">
        <f>MID($H$1,$G$9+2*G195,2)</f>
        <v>#VALUE!</v>
      </c>
      <c r="B195" s="10"/>
      <c r="C195" t="e">
        <f>CHAR(HEX2DEC(A195))</f>
        <v>#VALUE!</v>
      </c>
      <c r="D195" s="10"/>
      <c r="E195" s="10"/>
      <c r="F195" s="10"/>
      <c r="G195" s="150" t="e">
        <f>(FIND("2C",H1,G29)-1)/2</f>
        <v>#VALUE!</v>
      </c>
      <c r="H195" s="147" t="s">
        <v>123</v>
      </c>
      <c r="I195" s="2" t="e">
        <f ca="1">FIND(",",L195,17)</f>
        <v>#VALUE!</v>
      </c>
      <c r="J195" s="2" t="e">
        <f ca="1">FIND(",",L195,I195+1)</f>
        <v>#VALUE!</v>
      </c>
      <c r="K195" s="2"/>
      <c r="L195" s="2" t="e">
        <f ca="1">A497</f>
        <v>#VALUE!</v>
      </c>
      <c r="M195" s="2"/>
      <c r="N195" s="2"/>
      <c r="O195" s="2"/>
      <c r="P195" s="2"/>
      <c r="Q195" s="2"/>
      <c r="R195"/>
      <c r="S195"/>
      <c r="T195" s="4"/>
      <c r="U195" s="4"/>
      <c r="V195" s="4"/>
      <c r="W195" s="4"/>
      <c r="X195" s="4"/>
      <c r="Y195" s="4"/>
      <c r="Z195" s="4"/>
      <c r="AA195" s="4"/>
      <c r="AB195" s="4"/>
      <c r="AC195" s="4"/>
      <c r="AD195" s="4"/>
      <c r="AE195" s="4"/>
      <c r="AF195" s="4"/>
    </row>
    <row r="196" spans="1:32" hidden="1">
      <c r="A196" s="4"/>
      <c r="B196" s="4"/>
      <c r="C196"/>
      <c r="D196" s="23" t="e">
        <f ca="1">MID(L195,2,I195-2)</f>
        <v>#VALUE!</v>
      </c>
      <c r="E196" s="10"/>
      <c r="F196" s="10"/>
      <c r="G196" s="17" t="e">
        <f>G195+2</f>
        <v>#VALUE!</v>
      </c>
      <c r="H196" s="149" t="s">
        <v>124</v>
      </c>
      <c r="I196" s="2"/>
      <c r="J196" s="2"/>
      <c r="K196" s="2"/>
      <c r="L196" s="2"/>
      <c r="M196" s="2"/>
      <c r="N196" s="2"/>
      <c r="O196" s="2"/>
      <c r="P196" s="2"/>
      <c r="Q196" s="2"/>
      <c r="R196"/>
      <c r="S196"/>
      <c r="T196" s="4"/>
      <c r="U196" s="4"/>
      <c r="V196" s="4"/>
      <c r="W196" s="4"/>
      <c r="X196" s="4"/>
      <c r="Y196" s="4"/>
      <c r="Z196" s="4"/>
      <c r="AA196" s="4"/>
      <c r="AB196" s="4"/>
      <c r="AC196" s="4"/>
      <c r="AD196" s="4"/>
      <c r="AE196" s="4"/>
      <c r="AF196" s="4"/>
    </row>
    <row r="197" spans="1:32" hidden="1">
      <c r="A197" s="4" t="e">
        <f>MID($H$1,$G$9+2*G197,2)</f>
        <v>#VALUE!</v>
      </c>
      <c r="B197" s="4"/>
      <c r="C197" t="e">
        <f>CHAR(HEX2DEC(A197))</f>
        <v>#VALUE!</v>
      </c>
      <c r="D197" s="10"/>
      <c r="E197" s="10"/>
      <c r="F197" s="10"/>
      <c r="G197" s="17" t="e">
        <f>(FIND("2C",H1,G196*2)-1)/2</f>
        <v>#VALUE!</v>
      </c>
      <c r="H197" s="148" t="s">
        <v>123</v>
      </c>
      <c r="I197" s="2"/>
      <c r="J197" s="2"/>
      <c r="K197" s="2"/>
      <c r="L197" s="2"/>
      <c r="M197" s="2"/>
      <c r="N197" s="2"/>
      <c r="O197" s="2"/>
      <c r="P197" s="2"/>
      <c r="Q197" s="2"/>
      <c r="R197"/>
      <c r="S197"/>
      <c r="T197" s="4"/>
      <c r="U197" s="4"/>
      <c r="V197" s="4"/>
      <c r="W197" s="4"/>
      <c r="X197" s="4"/>
      <c r="Y197" s="4"/>
      <c r="Z197" s="4"/>
      <c r="AA197" s="4"/>
      <c r="AB197" s="4"/>
      <c r="AC197" s="4"/>
      <c r="AD197" s="4"/>
      <c r="AE197" s="4"/>
      <c r="AF197" s="4"/>
    </row>
    <row r="198" spans="1:32" ht="19.5" hidden="1" customHeight="1">
      <c r="A198" s="4"/>
      <c r="B198" s="4"/>
      <c r="C198"/>
      <c r="D198" s="23" t="e">
        <f ca="1">MID(L195,I195+1,J195-I195-1)</f>
        <v>#VALUE!</v>
      </c>
      <c r="E198" s="10"/>
      <c r="F198" s="10"/>
      <c r="G198" s="17" t="e">
        <f>G197+2</f>
        <v>#VALUE!</v>
      </c>
      <c r="H198" s="149" t="s">
        <v>0</v>
      </c>
      <c r="I198"/>
      <c r="J198" s="1"/>
      <c r="K198" s="1"/>
      <c r="L198" s="1"/>
      <c r="M198" s="1"/>
      <c r="N198" s="1"/>
      <c r="O198" s="1"/>
      <c r="P198" s="1"/>
      <c r="Q198"/>
      <c r="R198"/>
      <c r="S198"/>
      <c r="T198" s="4"/>
      <c r="U198" s="4"/>
      <c r="V198" s="4"/>
      <c r="W198" s="4"/>
      <c r="X198" s="4"/>
      <c r="Y198" s="4"/>
      <c r="Z198" s="4"/>
      <c r="AA198" s="4"/>
      <c r="AB198" s="4"/>
      <c r="AC198" s="4"/>
      <c r="AD198" s="4"/>
      <c r="AE198" s="4"/>
      <c r="AF198" s="4"/>
    </row>
    <row r="199" spans="1:32" hidden="1">
      <c r="A199" s="4" t="e">
        <f>MID($H$1,$G$9+2*G199,2)</f>
        <v>#VALUE!</v>
      </c>
      <c r="B199" s="4"/>
      <c r="C199" t="e">
        <f>CHAR(HEX2DEC(A199))</f>
        <v>#VALUE!</v>
      </c>
      <c r="D199" s="10"/>
      <c r="E199" s="10"/>
      <c r="F199" s="10"/>
      <c r="G199" s="17" t="e">
        <f>(FIND("2C",H1,G198*2)-1)/2</f>
        <v>#VALUE!</v>
      </c>
      <c r="H199" s="148" t="s">
        <v>123</v>
      </c>
      <c r="I199"/>
      <c r="J199" s="1"/>
      <c r="K199" s="1"/>
      <c r="L199" s="1"/>
      <c r="M199" s="1"/>
      <c r="N199" s="1"/>
      <c r="O199" s="1"/>
      <c r="P199" s="1"/>
      <c r="Q199"/>
      <c r="R199"/>
      <c r="S199"/>
      <c r="T199" s="4"/>
      <c r="U199" s="4"/>
      <c r="V199" s="4"/>
      <c r="W199" s="4"/>
      <c r="X199" s="4"/>
      <c r="Y199" s="4"/>
      <c r="Z199" s="4"/>
      <c r="AA199" s="4"/>
      <c r="AB199" s="4"/>
      <c r="AC199" s="4"/>
      <c r="AD199" s="4"/>
      <c r="AE199" s="4"/>
      <c r="AF199" s="4"/>
    </row>
    <row r="200" spans="1:32" hidden="1">
      <c r="A200" s="4" t="str">
        <f>MID($H$1,$G$9+2*G200,2)</f>
        <v>00</v>
      </c>
      <c r="B200" s="4"/>
      <c r="C200" t="e">
        <f>CHAR(HEX2DEC(A200))</f>
        <v>#VALUE!</v>
      </c>
      <c r="D200" s="10"/>
      <c r="E200" s="10"/>
      <c r="F200" s="10"/>
      <c r="G200" s="17">
        <v>22</v>
      </c>
      <c r="H200" s="1280" t="s">
        <v>85</v>
      </c>
      <c r="I200" s="1"/>
      <c r="J200" s="1"/>
      <c r="K200" s="1"/>
      <c r="L200" s="1"/>
      <c r="M200" s="1"/>
      <c r="N200" s="1"/>
      <c r="O200" s="1"/>
      <c r="P200" s="1"/>
      <c r="Q200"/>
      <c r="R200"/>
      <c r="S200"/>
      <c r="T200" s="4"/>
      <c r="U200" s="4"/>
      <c r="V200" s="4"/>
      <c r="W200" s="4"/>
      <c r="X200" s="4"/>
      <c r="Y200" s="4"/>
      <c r="Z200" s="4"/>
      <c r="AA200" s="4"/>
      <c r="AB200" s="4"/>
      <c r="AC200" s="4"/>
      <c r="AD200" s="4"/>
      <c r="AE200" s="4"/>
      <c r="AF200" s="4"/>
    </row>
    <row r="201" spans="1:32" hidden="1">
      <c r="A201" s="4" t="str">
        <f>MID($H$1,$G$9+2*G201,2)</f>
        <v>82</v>
      </c>
      <c r="B201" s="4"/>
      <c r="C201" t="str">
        <f>CHAR(HEX2DEC(A201))</f>
        <v>‚</v>
      </c>
      <c r="D201" s="10"/>
      <c r="E201" s="10"/>
      <c r="F201" s="10"/>
      <c r="G201" s="17">
        <v>23</v>
      </c>
      <c r="H201" s="1281"/>
      <c r="I201" s="1"/>
      <c r="J201" s="1"/>
      <c r="K201" s="1"/>
      <c r="L201" s="1"/>
      <c r="M201" s="1"/>
      <c r="N201" s="1"/>
      <c r="O201" s="1"/>
      <c r="P201" s="1"/>
      <c r="Q201"/>
      <c r="R201"/>
      <c r="S201"/>
      <c r="T201" s="4"/>
      <c r="U201" s="4"/>
      <c r="V201" s="4"/>
      <c r="W201" s="4"/>
      <c r="X201" s="4"/>
      <c r="Y201" s="4"/>
      <c r="Z201" s="4"/>
      <c r="AA201" s="4"/>
      <c r="AB201" s="4"/>
      <c r="AC201" s="4"/>
      <c r="AD201" s="4"/>
      <c r="AE201" s="4"/>
      <c r="AF201" s="4"/>
    </row>
    <row r="202" spans="1:32" hidden="1">
      <c r="A202" s="4"/>
      <c r="B202" s="4"/>
      <c r="C202"/>
      <c r="D202" s="10"/>
      <c r="E202" s="10"/>
      <c r="F202" s="10"/>
      <c r="G202" s="10"/>
      <c r="H202" s="10"/>
      <c r="I202" s="10"/>
      <c r="J202" s="10"/>
      <c r="K202" s="10"/>
      <c r="L202" s="10"/>
      <c r="M202" s="1"/>
      <c r="N202" s="1"/>
      <c r="O202" s="1"/>
      <c r="P202" s="1"/>
      <c r="Q202"/>
      <c r="R202"/>
      <c r="S202"/>
      <c r="T202" s="4"/>
      <c r="U202" s="4"/>
      <c r="V202" s="4"/>
      <c r="W202" s="4"/>
      <c r="X202" s="4"/>
      <c r="Y202" s="4"/>
      <c r="Z202" s="4"/>
      <c r="AA202" s="4"/>
      <c r="AB202" s="4"/>
      <c r="AC202" s="4"/>
      <c r="AD202" s="4"/>
      <c r="AE202" s="4"/>
      <c r="AF202" s="4"/>
    </row>
    <row r="203" spans="1:32" hidden="1">
      <c r="A203" s="4"/>
      <c r="B203" s="4"/>
      <c r="C203"/>
      <c r="D203" s="10"/>
      <c r="E203" s="10"/>
      <c r="F203" s="10"/>
      <c r="G203" s="10"/>
      <c r="H203" s="10"/>
      <c r="I203" s="10"/>
      <c r="J203" s="10"/>
      <c r="K203" s="10"/>
      <c r="L203" s="10"/>
      <c r="M203" s="1"/>
      <c r="N203" s="1"/>
      <c r="O203" s="1"/>
      <c r="P203" s="1"/>
      <c r="Q203"/>
      <c r="R203"/>
      <c r="S203"/>
      <c r="T203" s="4"/>
      <c r="U203" s="4"/>
      <c r="V203" s="4"/>
      <c r="W203" s="4"/>
      <c r="X203" s="4"/>
      <c r="Y203" s="4"/>
      <c r="Z203" s="4"/>
      <c r="AA203" s="4"/>
      <c r="AB203" s="4"/>
      <c r="AC203" s="4"/>
      <c r="AD203" s="4"/>
      <c r="AE203" s="4"/>
      <c r="AF203" s="4"/>
    </row>
    <row r="204" spans="1:32" hidden="1">
      <c r="A204" s="4"/>
      <c r="B204" s="4"/>
      <c r="C204"/>
      <c r="D204" s="10"/>
      <c r="E204" s="10"/>
      <c r="F204" s="10"/>
      <c r="G204" s="10"/>
      <c r="H204" s="10"/>
      <c r="I204" s="10"/>
      <c r="J204" s="10"/>
      <c r="K204" s="10"/>
      <c r="L204" s="10"/>
      <c r="M204" s="1"/>
      <c r="N204" s="1"/>
      <c r="O204" s="1"/>
      <c r="P204" s="1"/>
      <c r="Q204"/>
      <c r="R204"/>
      <c r="S204"/>
      <c r="T204" s="4"/>
      <c r="U204" s="4"/>
      <c r="V204" s="4"/>
      <c r="W204" s="4"/>
      <c r="X204" s="4"/>
      <c r="Y204" s="4"/>
      <c r="Z204" s="4"/>
      <c r="AA204" s="4"/>
      <c r="AB204" s="4"/>
      <c r="AC204" s="4"/>
      <c r="AD204" s="4"/>
      <c r="AE204" s="4"/>
      <c r="AF204" s="4"/>
    </row>
    <row r="205" spans="1:32" hidden="1">
      <c r="A205" s="4"/>
      <c r="B205" s="4"/>
      <c r="C205"/>
      <c r="D205" s="10"/>
      <c r="E205" s="10"/>
      <c r="F205" s="10"/>
      <c r="G205" s="10"/>
      <c r="H205" s="10"/>
      <c r="I205" s="10"/>
      <c r="J205" s="10"/>
      <c r="K205" s="10"/>
      <c r="L205" s="10"/>
      <c r="M205" s="1"/>
      <c r="N205" s="1"/>
      <c r="O205" s="1"/>
      <c r="P205" s="1"/>
      <c r="Q205"/>
      <c r="R205"/>
      <c r="S205"/>
      <c r="T205" s="4"/>
      <c r="U205" s="4"/>
      <c r="V205" s="4"/>
      <c r="W205" s="4"/>
      <c r="X205" s="4"/>
      <c r="Y205" s="4"/>
      <c r="Z205" s="4"/>
      <c r="AA205" s="4"/>
      <c r="AB205" s="4"/>
      <c r="AC205" s="4"/>
      <c r="AD205" s="4"/>
      <c r="AE205" s="4"/>
      <c r="AF205" s="4"/>
    </row>
    <row r="206" spans="1:32" hidden="1">
      <c r="A206" s="4"/>
      <c r="B206" s="4"/>
      <c r="C206"/>
      <c r="D206" s="10"/>
      <c r="E206" s="10"/>
      <c r="F206" s="10"/>
      <c r="G206" s="10"/>
      <c r="H206" s="10"/>
      <c r="I206" s="10"/>
      <c r="J206" s="10"/>
      <c r="K206" s="10"/>
      <c r="L206" s="10"/>
      <c r="M206" s="10"/>
      <c r="N206" s="10"/>
      <c r="O206" s="10"/>
      <c r="P206" s="10"/>
      <c r="Q206" s="4"/>
      <c r="R206" s="4"/>
      <c r="S206" s="4"/>
      <c r="T206" s="4"/>
      <c r="U206" s="4"/>
      <c r="V206" s="4"/>
      <c r="W206" s="4"/>
      <c r="X206" s="4"/>
      <c r="Y206" s="4"/>
      <c r="Z206" s="4"/>
      <c r="AA206" s="4"/>
      <c r="AB206" s="4"/>
      <c r="AC206" s="4"/>
      <c r="AD206" s="4"/>
      <c r="AE206" s="4"/>
      <c r="AF206" s="4"/>
    </row>
    <row r="207" spans="1:32" hidden="1">
      <c r="A207" s="4"/>
      <c r="B207" s="4"/>
      <c r="C207"/>
      <c r="D207" s="10"/>
      <c r="E207" s="10"/>
      <c r="F207" s="10"/>
      <c r="G207" s="10"/>
      <c r="H207" s="10"/>
      <c r="I207" s="10"/>
      <c r="J207" s="10"/>
      <c r="K207" s="10"/>
      <c r="L207" s="10"/>
      <c r="M207" s="10"/>
      <c r="N207" s="10"/>
      <c r="O207" s="10"/>
      <c r="P207" s="10"/>
      <c r="Q207" s="4"/>
      <c r="R207" s="4"/>
      <c r="S207" s="4"/>
      <c r="T207" s="4"/>
      <c r="U207" s="4"/>
      <c r="V207" s="4"/>
      <c r="W207" s="4"/>
      <c r="X207" s="4"/>
      <c r="Y207" s="4"/>
      <c r="Z207" s="4"/>
      <c r="AA207" s="4"/>
      <c r="AB207" s="4"/>
      <c r="AC207" s="4"/>
      <c r="AD207" s="4"/>
      <c r="AE207" s="4"/>
      <c r="AF207" s="4"/>
    </row>
    <row r="208" spans="1:32" hidden="1">
      <c r="A208" s="4"/>
      <c r="B208" s="4"/>
      <c r="C208"/>
      <c r="D208" s="10"/>
      <c r="E208" s="10"/>
      <c r="F208" s="10"/>
      <c r="G208" s="10"/>
      <c r="H208" s="10"/>
      <c r="I208" s="10"/>
      <c r="J208" s="10"/>
      <c r="K208" s="10"/>
      <c r="L208" s="10"/>
      <c r="M208" s="10"/>
      <c r="N208" s="10"/>
      <c r="O208" s="10"/>
      <c r="P208" s="10"/>
      <c r="Q208" s="4"/>
      <c r="R208" s="4"/>
      <c r="S208" s="4"/>
      <c r="T208" s="4"/>
      <c r="U208" s="4"/>
      <c r="V208" s="4"/>
      <c r="W208" s="4"/>
      <c r="X208" s="4"/>
      <c r="Y208" s="4"/>
      <c r="Z208" s="4"/>
      <c r="AA208" s="4"/>
      <c r="AB208" s="4"/>
      <c r="AC208" s="4"/>
      <c r="AD208" s="4"/>
      <c r="AE208" s="4"/>
      <c r="AF208" s="4"/>
    </row>
    <row r="209" spans="1:32" hidden="1">
      <c r="A209" s="4"/>
      <c r="B209" s="4"/>
      <c r="C209"/>
      <c r="D209" s="10"/>
      <c r="E209" s="10"/>
      <c r="F209" s="10"/>
      <c r="G209" s="10"/>
      <c r="H209" s="10"/>
      <c r="I209" s="10"/>
      <c r="J209" s="10"/>
      <c r="K209" s="10"/>
      <c r="L209" s="10"/>
      <c r="M209" s="10"/>
      <c r="N209" s="10"/>
      <c r="O209" s="10"/>
      <c r="P209" s="10"/>
      <c r="Q209" s="4"/>
      <c r="R209" s="4"/>
      <c r="S209" s="4"/>
      <c r="T209" s="4"/>
      <c r="U209" s="4"/>
      <c r="V209" s="4"/>
      <c r="W209" s="4"/>
      <c r="X209" s="4"/>
      <c r="Y209" s="4"/>
      <c r="Z209" s="4"/>
      <c r="AA209" s="4"/>
      <c r="AB209" s="4"/>
      <c r="AC209" s="4"/>
      <c r="AD209" s="4"/>
      <c r="AE209" s="4"/>
      <c r="AF209" s="4"/>
    </row>
    <row r="210" spans="1:32" hidden="1">
      <c r="A210" s="4"/>
      <c r="B210" s="4"/>
      <c r="C210"/>
      <c r="D210" s="10"/>
      <c r="E210" s="10"/>
      <c r="F210" s="10"/>
      <c r="G210" s="10"/>
      <c r="H210" s="10"/>
      <c r="I210" s="10"/>
      <c r="J210" s="10"/>
      <c r="K210" s="10"/>
      <c r="L210" s="10"/>
      <c r="M210" s="10"/>
      <c r="N210" s="10"/>
      <c r="O210" s="10"/>
      <c r="P210" s="10"/>
      <c r="Q210" s="4"/>
      <c r="R210" s="4"/>
      <c r="S210" s="4"/>
      <c r="T210" s="4"/>
      <c r="U210" s="4"/>
      <c r="V210" s="4"/>
      <c r="W210" s="4"/>
      <c r="X210" s="4"/>
      <c r="Y210" s="4"/>
      <c r="Z210" s="4"/>
      <c r="AA210" s="4"/>
      <c r="AB210" s="4"/>
      <c r="AC210" s="4"/>
      <c r="AD210" s="4"/>
      <c r="AE210" s="4"/>
      <c r="AF210" s="4"/>
    </row>
    <row r="211" spans="1:32" hidden="1">
      <c r="A211" s="4"/>
      <c r="B211" s="4"/>
      <c r="C211"/>
      <c r="D211" s="10"/>
      <c r="E211" s="10"/>
      <c r="F211" s="10"/>
      <c r="G211" s="10"/>
      <c r="H211" s="10"/>
      <c r="I211" s="10"/>
      <c r="J211" s="10"/>
      <c r="K211" s="10"/>
      <c r="L211" s="10"/>
      <c r="M211" s="10"/>
      <c r="N211" s="10"/>
      <c r="O211" s="10"/>
      <c r="P211" s="10"/>
      <c r="Q211" s="4"/>
      <c r="R211" s="4"/>
      <c r="S211" s="4"/>
      <c r="T211" s="4"/>
      <c r="U211" s="4"/>
      <c r="V211" s="4"/>
      <c r="W211" s="4"/>
      <c r="X211" s="4"/>
      <c r="Y211" s="4"/>
      <c r="Z211" s="4"/>
      <c r="AA211" s="4"/>
      <c r="AB211" s="4"/>
      <c r="AC211" s="4"/>
      <c r="AD211" s="4"/>
      <c r="AE211" s="4"/>
      <c r="AF211" s="4"/>
    </row>
    <row r="212" spans="1:32" hidden="1">
      <c r="A212" s="4"/>
      <c r="B212" s="4"/>
      <c r="C212"/>
      <c r="D212" s="10"/>
      <c r="E212" s="10"/>
      <c r="F212" s="10"/>
      <c r="G212" s="10"/>
      <c r="H212" s="10"/>
      <c r="I212" s="10"/>
      <c r="J212" s="10"/>
      <c r="K212" s="10"/>
      <c r="L212" s="10"/>
      <c r="M212" s="10"/>
      <c r="N212" s="10"/>
      <c r="O212" s="10"/>
      <c r="P212" s="10"/>
      <c r="Q212" s="4"/>
      <c r="R212" s="4"/>
      <c r="S212" s="4"/>
      <c r="T212" s="4"/>
      <c r="U212" s="4"/>
      <c r="V212" s="4"/>
      <c r="W212" s="4"/>
      <c r="X212" s="4"/>
      <c r="Y212" s="4"/>
      <c r="Z212" s="4"/>
      <c r="AA212" s="4"/>
      <c r="AB212" s="4"/>
      <c r="AC212" s="4"/>
      <c r="AD212" s="4"/>
      <c r="AE212" s="4"/>
      <c r="AF212" s="4"/>
    </row>
    <row r="213" spans="1:32" hidden="1">
      <c r="A213" s="4"/>
      <c r="B213" s="4"/>
      <c r="C213"/>
      <c r="D213" s="10"/>
      <c r="E213" s="10"/>
      <c r="F213" s="10"/>
      <c r="G213" s="10"/>
      <c r="H213" s="10"/>
      <c r="I213" s="10"/>
      <c r="J213" s="10"/>
      <c r="K213" s="10"/>
      <c r="L213" s="10"/>
      <c r="M213" s="10"/>
      <c r="N213" s="10"/>
      <c r="O213" s="10"/>
      <c r="P213" s="10"/>
      <c r="Q213" s="4"/>
      <c r="R213" s="4"/>
      <c r="S213" s="4"/>
      <c r="T213" s="4"/>
      <c r="U213" s="4"/>
      <c r="V213" s="4"/>
      <c r="W213" s="4"/>
      <c r="X213" s="4"/>
      <c r="Y213" s="4"/>
      <c r="Z213" s="4"/>
      <c r="AA213" s="4"/>
      <c r="AB213" s="4"/>
      <c r="AC213" s="4"/>
      <c r="AD213" s="4"/>
      <c r="AE213" s="4"/>
      <c r="AF213" s="4"/>
    </row>
    <row r="214" spans="1:32" hidden="1">
      <c r="A214" s="4"/>
      <c r="B214" s="4"/>
      <c r="C214"/>
      <c r="D214" s="10"/>
      <c r="E214" s="10"/>
      <c r="F214" s="10"/>
      <c r="G214" s="10"/>
      <c r="H214" s="10"/>
      <c r="I214" s="10"/>
      <c r="J214" s="10"/>
      <c r="K214" s="10"/>
      <c r="L214" s="10"/>
      <c r="M214" s="10"/>
      <c r="N214" s="10"/>
      <c r="O214" s="10"/>
      <c r="P214" s="10"/>
      <c r="Q214" s="4"/>
      <c r="R214" s="4"/>
      <c r="S214" s="4"/>
      <c r="T214" s="4"/>
      <c r="U214" s="4"/>
      <c r="V214" s="4"/>
      <c r="W214" s="4"/>
      <c r="X214" s="4"/>
      <c r="Y214" s="4"/>
      <c r="Z214" s="4"/>
      <c r="AA214" s="4"/>
      <c r="AB214" s="4"/>
      <c r="AC214" s="4"/>
      <c r="AD214" s="4"/>
      <c r="AE214" s="4"/>
      <c r="AF214" s="4"/>
    </row>
    <row r="215" spans="1:32" hidden="1">
      <c r="A215" s="4"/>
      <c r="B215" s="4"/>
      <c r="C215"/>
      <c r="D215" s="10"/>
      <c r="E215" s="10"/>
      <c r="F215" s="10"/>
      <c r="G215" s="10"/>
      <c r="H215" s="10"/>
      <c r="I215" s="10"/>
      <c r="J215" s="10"/>
      <c r="K215" s="10"/>
      <c r="L215" s="10"/>
      <c r="M215" s="10"/>
      <c r="N215" s="10"/>
      <c r="O215" s="10"/>
      <c r="P215" s="10"/>
      <c r="Q215" s="4"/>
      <c r="R215" s="4"/>
      <c r="S215" s="4"/>
      <c r="T215" s="4"/>
      <c r="U215" s="4"/>
      <c r="V215" s="4"/>
      <c r="W215" s="4"/>
      <c r="X215" s="4"/>
      <c r="Y215" s="4"/>
      <c r="Z215" s="4"/>
      <c r="AA215" s="4"/>
      <c r="AB215" s="4"/>
      <c r="AC215" s="4"/>
      <c r="AD215" s="4"/>
      <c r="AE215" s="4"/>
      <c r="AF215" s="4"/>
    </row>
    <row r="216" spans="1:32" hidden="1">
      <c r="A216" s="4"/>
      <c r="B216" s="4"/>
      <c r="C216"/>
      <c r="D216" s="10"/>
      <c r="E216" s="10"/>
      <c r="F216" s="10"/>
      <c r="G216" s="10"/>
      <c r="H216" s="10"/>
      <c r="I216" s="10"/>
      <c r="J216" s="10"/>
      <c r="K216" s="10"/>
      <c r="L216" s="10"/>
      <c r="M216" s="10"/>
      <c r="N216" s="10"/>
      <c r="O216" s="10"/>
      <c r="P216" s="10"/>
      <c r="Q216" s="4"/>
      <c r="R216" s="4"/>
      <c r="S216" s="4"/>
      <c r="T216" s="4"/>
      <c r="U216" s="4"/>
      <c r="V216" s="4"/>
      <c r="W216" s="4"/>
      <c r="X216" s="4"/>
      <c r="Y216" s="4"/>
      <c r="Z216" s="4"/>
      <c r="AA216" s="4"/>
      <c r="AB216" s="4"/>
      <c r="AC216" s="4"/>
      <c r="AD216" s="4"/>
      <c r="AE216" s="4"/>
      <c r="AF216" s="4"/>
    </row>
    <row r="217" spans="1:32" ht="12" hidden="1" customHeight="1">
      <c r="A217" s="4"/>
      <c r="B217" s="4"/>
      <c r="C217"/>
      <c r="D217" s="10"/>
      <c r="E217" s="10"/>
      <c r="F217" s="10"/>
      <c r="G217" s="10"/>
      <c r="H217" s="10"/>
      <c r="I217" s="10"/>
      <c r="J217" s="10"/>
      <c r="K217" s="10"/>
      <c r="L217" s="10"/>
      <c r="M217" s="10"/>
      <c r="N217" s="10"/>
      <c r="O217" s="10"/>
      <c r="P217" s="10"/>
      <c r="Q217" s="4"/>
      <c r="R217" s="4"/>
      <c r="S217" s="4"/>
      <c r="T217" s="4"/>
      <c r="U217" s="4"/>
      <c r="V217" s="4"/>
      <c r="W217" s="4"/>
      <c r="X217" s="4"/>
      <c r="Y217" s="4"/>
      <c r="Z217" s="4"/>
      <c r="AA217" s="4"/>
      <c r="AB217" s="4"/>
      <c r="AC217" s="4"/>
      <c r="AD217" s="4"/>
      <c r="AE217" s="4"/>
      <c r="AF217" s="4"/>
    </row>
    <row r="218" spans="1:32" hidden="1">
      <c r="A218" s="4"/>
      <c r="B218" s="4"/>
      <c r="C218"/>
      <c r="D218" s="10"/>
      <c r="E218" s="10"/>
      <c r="F218" s="10"/>
      <c r="G218" s="10"/>
      <c r="H218" s="10"/>
      <c r="I218" s="10"/>
      <c r="J218" s="10"/>
      <c r="K218" s="10"/>
      <c r="L218" s="10"/>
      <c r="M218" s="10"/>
      <c r="N218" s="10"/>
      <c r="O218" s="10"/>
      <c r="P218" s="10"/>
      <c r="Q218" s="4"/>
      <c r="R218" s="4"/>
      <c r="S218" s="4"/>
      <c r="T218" s="4"/>
      <c r="U218" s="4"/>
      <c r="V218" s="4"/>
      <c r="W218" s="4"/>
      <c r="X218" s="4"/>
      <c r="Y218" s="4"/>
      <c r="Z218" s="4"/>
      <c r="AA218" s="4"/>
      <c r="AB218" s="4"/>
      <c r="AC218" s="4"/>
      <c r="AD218" s="4"/>
      <c r="AE218" s="4"/>
      <c r="AF218" s="4"/>
    </row>
    <row r="219" spans="1:32" hidden="1">
      <c r="A219" s="4"/>
      <c r="B219" s="4"/>
      <c r="C219"/>
      <c r="D219" s="10"/>
      <c r="E219" s="10"/>
      <c r="F219" s="10"/>
      <c r="G219" s="10"/>
      <c r="H219" s="10"/>
      <c r="I219" s="10"/>
      <c r="J219" s="10"/>
      <c r="K219" s="10"/>
      <c r="L219" s="10"/>
      <c r="M219" s="10"/>
      <c r="N219" s="10"/>
      <c r="O219" s="10"/>
      <c r="P219" s="10"/>
      <c r="Q219" s="4"/>
      <c r="R219" s="4"/>
      <c r="S219" s="4"/>
      <c r="T219" s="4"/>
      <c r="U219" s="4"/>
      <c r="V219" s="4"/>
      <c r="W219" s="4"/>
      <c r="X219" s="4"/>
      <c r="Y219" s="4"/>
      <c r="Z219" s="4"/>
      <c r="AA219" s="4"/>
      <c r="AB219" s="4"/>
      <c r="AC219" s="4"/>
      <c r="AD219" s="4"/>
      <c r="AE219" s="4"/>
      <c r="AF219" s="4"/>
    </row>
    <row r="220" spans="1:32" hidden="1">
      <c r="A220" s="4"/>
      <c r="B220" s="4"/>
      <c r="C220"/>
      <c r="D220" s="10"/>
      <c r="E220" s="10"/>
      <c r="F220" s="10"/>
      <c r="G220" s="10"/>
      <c r="H220" s="10"/>
      <c r="I220" s="10"/>
      <c r="J220" s="10"/>
      <c r="K220" s="10"/>
      <c r="L220" s="10"/>
      <c r="M220" s="10"/>
      <c r="N220" s="10"/>
      <c r="O220" s="10"/>
      <c r="P220" s="10"/>
      <c r="Q220" s="4"/>
      <c r="R220" s="4"/>
      <c r="S220" s="4"/>
      <c r="T220" s="4"/>
      <c r="U220" s="4"/>
      <c r="V220" s="4"/>
      <c r="W220" s="4"/>
      <c r="X220" s="4"/>
      <c r="Y220" s="4"/>
      <c r="Z220" s="4"/>
      <c r="AA220" s="4"/>
      <c r="AB220" s="4"/>
      <c r="AC220" s="4"/>
      <c r="AD220" s="4"/>
      <c r="AE220" s="4"/>
      <c r="AF220" s="4"/>
    </row>
    <row r="221" spans="1:32" hidden="1">
      <c r="A221" s="4"/>
      <c r="B221" s="4"/>
      <c r="C221"/>
      <c r="D221" s="10"/>
      <c r="E221" s="10"/>
      <c r="F221" s="10"/>
      <c r="G221" s="10"/>
      <c r="H221" s="10"/>
      <c r="I221" s="10"/>
      <c r="J221" s="10"/>
      <c r="K221" s="10"/>
      <c r="L221" s="10"/>
      <c r="M221" s="10"/>
      <c r="N221" s="10"/>
      <c r="O221" s="10"/>
      <c r="P221" s="10"/>
      <c r="Q221" s="4"/>
      <c r="R221" s="4"/>
      <c r="S221" s="4"/>
      <c r="T221" s="4"/>
      <c r="U221" s="4"/>
      <c r="V221" s="4"/>
      <c r="W221" s="4"/>
      <c r="X221" s="4"/>
      <c r="Y221" s="4"/>
      <c r="Z221" s="4"/>
      <c r="AA221" s="4"/>
      <c r="AB221" s="4"/>
      <c r="AC221" s="4"/>
      <c r="AD221" s="4"/>
      <c r="AE221" s="4"/>
      <c r="AF221" s="4"/>
    </row>
    <row r="222" spans="1:32" hidden="1">
      <c r="A222" s="4"/>
      <c r="B222" s="4"/>
      <c r="C222"/>
      <c r="D222" s="10"/>
      <c r="E222" s="10"/>
      <c r="F222" s="10"/>
      <c r="G222" s="10"/>
      <c r="H222" s="10"/>
      <c r="I222" s="10"/>
      <c r="J222" s="10"/>
      <c r="K222" s="10"/>
      <c r="L222" s="10"/>
      <c r="M222" s="10"/>
      <c r="N222" s="10"/>
      <c r="O222" s="10"/>
      <c r="P222" s="10"/>
      <c r="Q222" s="4"/>
      <c r="R222" s="4"/>
      <c r="S222" s="4"/>
      <c r="T222" s="4"/>
      <c r="U222" s="4"/>
      <c r="V222" s="4"/>
      <c r="W222" s="4"/>
      <c r="X222" s="4"/>
      <c r="Y222" s="4"/>
      <c r="Z222" s="4"/>
      <c r="AA222" s="4"/>
      <c r="AB222" s="4"/>
      <c r="AC222" s="4"/>
      <c r="AD222" s="4"/>
      <c r="AE222" s="4"/>
      <c r="AF222" s="4"/>
    </row>
    <row r="223" spans="1:32" hidden="1">
      <c r="A223" s="4"/>
      <c r="B223" s="4"/>
      <c r="C223"/>
      <c r="D223" s="10"/>
      <c r="E223" s="10"/>
      <c r="F223" s="10"/>
      <c r="G223" s="10"/>
      <c r="H223" s="10"/>
      <c r="I223" s="10"/>
      <c r="J223" s="10"/>
      <c r="K223" s="10"/>
      <c r="L223" s="10"/>
      <c r="M223" s="10"/>
      <c r="N223" s="10"/>
      <c r="O223" s="10"/>
      <c r="P223" s="10"/>
      <c r="Q223" s="4"/>
      <c r="R223" s="4"/>
      <c r="S223" s="4"/>
      <c r="T223" s="4"/>
      <c r="U223" s="4"/>
      <c r="V223" s="4"/>
      <c r="W223" s="4"/>
      <c r="X223" s="4"/>
      <c r="Y223" s="4"/>
      <c r="Z223" s="4"/>
      <c r="AA223" s="4"/>
      <c r="AB223" s="4"/>
      <c r="AC223" s="4"/>
      <c r="AD223" s="4"/>
      <c r="AE223" s="4"/>
      <c r="AF223" s="4"/>
    </row>
    <row r="224" spans="1:32" hidden="1">
      <c r="A224" s="4"/>
      <c r="B224" s="4"/>
      <c r="C224"/>
      <c r="D224" s="10"/>
      <c r="E224" s="10"/>
      <c r="F224" s="10"/>
      <c r="G224" s="10"/>
      <c r="H224" s="10"/>
      <c r="I224" s="10"/>
      <c r="J224" s="10"/>
      <c r="K224" s="10"/>
      <c r="L224" s="10"/>
      <c r="M224" s="10"/>
      <c r="N224" s="10"/>
      <c r="O224" s="10"/>
      <c r="P224" s="10"/>
      <c r="Q224" s="4"/>
      <c r="R224" s="4"/>
      <c r="S224" s="4"/>
      <c r="T224" s="4"/>
      <c r="U224" s="4"/>
      <c r="V224" s="4"/>
      <c r="W224" s="4"/>
      <c r="X224" s="4"/>
      <c r="Y224" s="4"/>
      <c r="Z224" s="4"/>
      <c r="AA224" s="4"/>
      <c r="AB224" s="4"/>
      <c r="AC224" s="4"/>
      <c r="AD224" s="4"/>
      <c r="AE224" s="4"/>
      <c r="AF224" s="4"/>
    </row>
    <row r="225" spans="1:32" hidden="1">
      <c r="A225" s="4"/>
      <c r="B225" s="4"/>
      <c r="C225"/>
      <c r="D225" s="10"/>
      <c r="E225" s="10"/>
      <c r="F225" s="10"/>
      <c r="G225" s="10"/>
      <c r="H225" s="10"/>
      <c r="I225" s="10"/>
      <c r="J225" s="10"/>
      <c r="K225" s="10"/>
      <c r="L225" s="10"/>
      <c r="M225" s="10"/>
      <c r="N225" s="10"/>
      <c r="O225" s="10"/>
      <c r="P225" s="10"/>
      <c r="Q225" s="4"/>
      <c r="R225" s="4"/>
      <c r="S225" s="4"/>
      <c r="T225" s="4"/>
      <c r="U225" s="4"/>
      <c r="V225" s="4"/>
      <c r="W225" s="4"/>
      <c r="X225" s="4"/>
      <c r="Y225" s="4"/>
      <c r="Z225" s="4"/>
      <c r="AA225" s="4"/>
      <c r="AB225" s="4"/>
      <c r="AC225" s="4"/>
      <c r="AD225" s="4"/>
      <c r="AE225" s="4"/>
      <c r="AF225" s="4"/>
    </row>
    <row r="226" spans="1:32" hidden="1">
      <c r="A226" s="4"/>
      <c r="B226" s="4"/>
      <c r="C226"/>
      <c r="D226" s="10"/>
      <c r="E226" s="10"/>
      <c r="F226" s="10"/>
      <c r="G226" s="10"/>
      <c r="H226" s="10"/>
      <c r="I226" s="10"/>
      <c r="J226" s="10"/>
      <c r="K226" s="10"/>
      <c r="L226" s="10"/>
      <c r="M226" s="10"/>
      <c r="N226" s="10"/>
      <c r="O226" s="10"/>
      <c r="P226" s="10"/>
      <c r="Q226" s="4"/>
      <c r="R226" s="4"/>
      <c r="S226" s="4"/>
      <c r="T226" s="4"/>
      <c r="U226" s="4"/>
      <c r="V226" s="4"/>
      <c r="W226" s="4"/>
      <c r="X226" s="4"/>
      <c r="Y226" s="4"/>
      <c r="Z226" s="4"/>
      <c r="AA226" s="4"/>
      <c r="AB226" s="4"/>
      <c r="AC226" s="4"/>
      <c r="AD226" s="4"/>
      <c r="AE226" s="4"/>
      <c r="AF226" s="4"/>
    </row>
    <row r="227" spans="1:32" hidden="1">
      <c r="A227" s="4"/>
      <c r="B227" s="4"/>
      <c r="C227"/>
      <c r="D227" s="10"/>
      <c r="E227" s="10"/>
      <c r="F227" s="10"/>
      <c r="G227" s="10"/>
      <c r="H227" s="10"/>
      <c r="I227" s="10"/>
      <c r="J227" s="10"/>
      <c r="K227" s="10"/>
      <c r="L227" s="10"/>
      <c r="M227" s="10"/>
      <c r="N227" s="10"/>
      <c r="O227" s="10"/>
      <c r="P227" s="10"/>
      <c r="Q227" s="4"/>
      <c r="R227" s="4"/>
      <c r="S227" s="4"/>
      <c r="T227" s="4"/>
      <c r="U227" s="4"/>
      <c r="V227" s="4"/>
      <c r="W227" s="4"/>
      <c r="X227" s="4"/>
      <c r="Y227" s="4"/>
      <c r="Z227" s="4"/>
      <c r="AA227" s="4"/>
      <c r="AB227" s="4"/>
      <c r="AC227" s="4"/>
      <c r="AD227" s="4"/>
      <c r="AE227" s="4"/>
      <c r="AF227" s="4"/>
    </row>
    <row r="228" spans="1:32" hidden="1">
      <c r="A228" s="4"/>
      <c r="B228" s="4"/>
      <c r="C228"/>
      <c r="D228" s="10"/>
      <c r="E228" s="10"/>
      <c r="F228" s="10"/>
      <c r="G228" s="10"/>
      <c r="H228" s="10"/>
      <c r="I228" s="10"/>
      <c r="J228" s="10"/>
      <c r="K228" s="10"/>
      <c r="L228" s="10"/>
      <c r="M228" s="10"/>
      <c r="N228" s="10"/>
      <c r="O228" s="10"/>
      <c r="P228" s="10"/>
      <c r="Q228" s="4"/>
      <c r="R228" s="4"/>
      <c r="S228" s="4"/>
      <c r="T228" s="4"/>
      <c r="U228" s="4"/>
      <c r="V228" s="4"/>
      <c r="W228" s="4"/>
      <c r="X228" s="4"/>
      <c r="Y228" s="4"/>
      <c r="Z228" s="4"/>
      <c r="AA228" s="4"/>
      <c r="AB228" s="4"/>
      <c r="AC228" s="4"/>
      <c r="AD228" s="4"/>
      <c r="AE228" s="4"/>
      <c r="AF228" s="4"/>
    </row>
    <row r="229" spans="1:32" hidden="1">
      <c r="A229" s="4"/>
      <c r="B229" s="4"/>
      <c r="C229"/>
      <c r="D229" s="10"/>
      <c r="E229" s="10"/>
      <c r="F229" s="10"/>
      <c r="G229" s="10"/>
      <c r="H229" s="10"/>
      <c r="I229" s="10"/>
      <c r="J229" s="10"/>
      <c r="K229" s="10"/>
      <c r="L229" s="10"/>
      <c r="M229" s="10"/>
      <c r="N229" s="10"/>
      <c r="O229" s="10"/>
      <c r="P229" s="10"/>
      <c r="Q229" s="4"/>
      <c r="R229" s="4"/>
      <c r="S229" s="4"/>
      <c r="T229" s="4"/>
      <c r="U229" s="4"/>
      <c r="V229" s="4"/>
      <c r="W229" s="4"/>
      <c r="X229" s="4"/>
      <c r="Y229" s="4"/>
      <c r="Z229" s="4"/>
      <c r="AA229" s="4"/>
      <c r="AB229" s="4"/>
      <c r="AC229" s="4"/>
      <c r="AD229" s="4"/>
      <c r="AE229" s="4"/>
      <c r="AF229" s="4"/>
    </row>
    <row r="230" spans="1:32" hidden="1">
      <c r="A230" s="4"/>
      <c r="B230" s="4"/>
      <c r="C230"/>
      <c r="D230" s="10"/>
      <c r="E230" s="10"/>
      <c r="F230" s="10"/>
      <c r="G230" s="10"/>
      <c r="H230" s="10"/>
      <c r="I230" s="10"/>
      <c r="J230" s="10"/>
      <c r="K230" s="10"/>
      <c r="L230" s="10"/>
      <c r="M230" s="10"/>
      <c r="N230" s="10"/>
      <c r="O230" s="10"/>
      <c r="P230" s="10"/>
      <c r="Q230" s="4"/>
      <c r="R230" s="4"/>
      <c r="S230" s="4"/>
      <c r="T230" s="4"/>
      <c r="U230" s="4"/>
      <c r="V230" s="4"/>
      <c r="W230" s="4"/>
      <c r="X230" s="4"/>
      <c r="Y230" s="4"/>
      <c r="Z230" s="4"/>
      <c r="AA230" s="4"/>
      <c r="AB230" s="4"/>
      <c r="AC230" s="4"/>
      <c r="AD230" s="4"/>
      <c r="AE230" s="4"/>
      <c r="AF230" s="4"/>
    </row>
    <row r="231" spans="1:32" hidden="1">
      <c r="A231" s="4"/>
      <c r="B231" s="4"/>
      <c r="C231"/>
      <c r="D231" s="10"/>
      <c r="E231" s="10"/>
      <c r="F231" s="10"/>
      <c r="G231" s="10"/>
      <c r="H231" s="10"/>
      <c r="I231" s="10"/>
      <c r="J231" s="10"/>
      <c r="K231" s="10"/>
      <c r="L231" s="10"/>
      <c r="M231" s="10"/>
      <c r="N231" s="10"/>
      <c r="O231" s="10"/>
      <c r="P231" s="10"/>
      <c r="Q231" s="4"/>
      <c r="R231" s="4"/>
      <c r="S231" s="4"/>
      <c r="T231" s="4"/>
      <c r="U231" s="4"/>
      <c r="V231" s="4"/>
      <c r="W231" s="4"/>
      <c r="X231" s="4"/>
      <c r="Y231" s="4"/>
      <c r="Z231" s="4"/>
      <c r="AA231" s="4"/>
      <c r="AB231" s="4"/>
      <c r="AC231" s="4"/>
      <c r="AD231" s="4"/>
      <c r="AE231" s="4"/>
      <c r="AF231" s="4"/>
    </row>
    <row r="232" spans="1:32" hidden="1">
      <c r="A232" s="4"/>
      <c r="B232" s="4"/>
      <c r="C232"/>
      <c r="D232" s="10"/>
      <c r="E232" s="10"/>
      <c r="F232" s="10"/>
      <c r="G232" s="10"/>
      <c r="H232" s="10"/>
      <c r="I232" s="10"/>
      <c r="J232" s="10"/>
      <c r="K232" s="10"/>
      <c r="L232" s="10"/>
      <c r="M232" s="10"/>
      <c r="N232" s="10"/>
      <c r="O232" s="10"/>
      <c r="P232" s="10"/>
      <c r="Q232" s="4"/>
      <c r="R232" s="4"/>
      <c r="S232" s="4"/>
      <c r="T232" s="4"/>
      <c r="U232" s="4"/>
      <c r="V232" s="4"/>
      <c r="W232" s="4"/>
      <c r="X232" s="4"/>
      <c r="Y232" s="4"/>
      <c r="Z232" s="4"/>
      <c r="AA232" s="4"/>
      <c r="AB232" s="4"/>
      <c r="AC232" s="4"/>
      <c r="AD232" s="4"/>
      <c r="AE232" s="4"/>
      <c r="AF232" s="4"/>
    </row>
    <row r="233" spans="1:32" hidden="1">
      <c r="A233" s="4"/>
      <c r="B233" s="4"/>
      <c r="C233"/>
      <c r="D233" s="10"/>
      <c r="E233" s="10"/>
      <c r="F233" s="10"/>
      <c r="G233" s="10"/>
      <c r="H233" s="10"/>
      <c r="I233" s="10"/>
      <c r="J233" s="10"/>
      <c r="K233" s="10"/>
      <c r="L233" s="10"/>
      <c r="M233" s="10"/>
      <c r="N233" s="10"/>
      <c r="O233" s="10"/>
      <c r="P233" s="10"/>
      <c r="Q233" s="4"/>
      <c r="R233" s="4"/>
      <c r="S233" s="4"/>
      <c r="T233" s="4"/>
      <c r="U233" s="4"/>
      <c r="V233" s="4"/>
      <c r="W233" s="4"/>
      <c r="X233" s="4"/>
      <c r="Y233" s="4"/>
      <c r="Z233" s="4"/>
      <c r="AA233" s="4"/>
      <c r="AB233" s="4"/>
      <c r="AC233" s="4"/>
      <c r="AD233" s="4"/>
      <c r="AE233" s="4"/>
      <c r="AF233" s="4"/>
    </row>
    <row r="234" spans="1:32" hidden="1">
      <c r="A234" s="4"/>
      <c r="B234" s="4"/>
      <c r="C234"/>
      <c r="D234" s="10"/>
      <c r="E234" s="10"/>
      <c r="F234" s="10"/>
      <c r="G234" s="10"/>
      <c r="H234" s="10"/>
      <c r="I234" s="10"/>
      <c r="J234" s="10"/>
      <c r="K234" s="10"/>
      <c r="L234" s="10"/>
      <c r="M234" s="10"/>
      <c r="N234" s="10"/>
      <c r="O234" s="10"/>
      <c r="P234" s="10"/>
      <c r="Q234" s="4"/>
      <c r="R234" s="4"/>
      <c r="S234" s="4"/>
      <c r="T234" s="4"/>
      <c r="U234" s="4"/>
      <c r="V234" s="4"/>
      <c r="W234" s="4"/>
      <c r="X234" s="4"/>
      <c r="Y234" s="4"/>
      <c r="Z234" s="4"/>
      <c r="AA234" s="4"/>
      <c r="AB234" s="4"/>
      <c r="AC234" s="4"/>
      <c r="AD234" s="4"/>
      <c r="AE234" s="4"/>
      <c r="AF234" s="4"/>
    </row>
    <row r="235" spans="1:32" hidden="1">
      <c r="A235" s="4"/>
      <c r="B235" s="4"/>
      <c r="C235"/>
      <c r="D235" s="10"/>
      <c r="E235" s="10"/>
      <c r="F235" s="10"/>
      <c r="G235" s="10"/>
      <c r="H235" s="10"/>
      <c r="I235" s="10"/>
      <c r="J235" s="10"/>
      <c r="K235" s="10"/>
      <c r="L235" s="10"/>
      <c r="M235" s="10"/>
      <c r="N235" s="10"/>
      <c r="O235" s="10"/>
      <c r="P235" s="10"/>
      <c r="Q235" s="4"/>
      <c r="R235" s="4"/>
      <c r="S235" s="4"/>
      <c r="T235" s="4"/>
      <c r="U235" s="4"/>
      <c r="V235" s="4"/>
      <c r="W235" s="4"/>
      <c r="X235" s="4"/>
      <c r="Y235" s="4"/>
      <c r="Z235" s="4"/>
      <c r="AA235" s="4"/>
      <c r="AB235" s="4"/>
      <c r="AC235" s="4"/>
      <c r="AD235" s="4"/>
      <c r="AE235" s="4"/>
      <c r="AF235" s="4"/>
    </row>
    <row r="236" spans="1:32" hidden="1">
      <c r="A236" s="4"/>
      <c r="B236" s="4"/>
      <c r="C236"/>
      <c r="D236" s="10"/>
      <c r="E236" s="10"/>
      <c r="F236" s="10"/>
      <c r="G236" s="10"/>
      <c r="H236" s="10"/>
      <c r="I236" s="10"/>
      <c r="J236" s="10"/>
      <c r="K236" s="10"/>
      <c r="L236" s="10"/>
      <c r="M236" s="10"/>
      <c r="N236" s="10"/>
      <c r="O236" s="10"/>
      <c r="P236" s="10"/>
      <c r="Q236" s="4"/>
      <c r="R236" s="4"/>
      <c r="S236" s="4"/>
      <c r="T236" s="4"/>
      <c r="U236" s="4"/>
      <c r="V236" s="4"/>
      <c r="W236" s="4"/>
      <c r="X236" s="4"/>
      <c r="Y236" s="4"/>
      <c r="Z236" s="4"/>
      <c r="AA236" s="4"/>
      <c r="AB236" s="4"/>
      <c r="AC236" s="4"/>
      <c r="AD236" s="4"/>
      <c r="AE236" s="4"/>
      <c r="AF236" s="4"/>
    </row>
    <row r="237" spans="1:32" hidden="1">
      <c r="A237" s="4"/>
      <c r="B237" s="4"/>
      <c r="C237"/>
      <c r="D237" s="10"/>
      <c r="E237" s="10"/>
      <c r="F237" s="10"/>
      <c r="G237" s="10"/>
      <c r="H237" s="10"/>
      <c r="I237" s="10"/>
      <c r="J237" s="10"/>
      <c r="K237" s="10"/>
      <c r="L237" s="10"/>
      <c r="M237" s="10"/>
      <c r="N237" s="10"/>
      <c r="O237" s="10"/>
      <c r="P237" s="10"/>
      <c r="Q237" s="4"/>
      <c r="R237" s="4"/>
      <c r="S237" s="4"/>
      <c r="T237" s="4"/>
      <c r="U237" s="4"/>
      <c r="V237" s="4"/>
      <c r="W237" s="4"/>
      <c r="X237" s="4"/>
      <c r="Y237" s="4"/>
      <c r="Z237" s="4"/>
      <c r="AA237" s="4"/>
      <c r="AB237" s="4"/>
      <c r="AC237" s="4"/>
      <c r="AD237" s="4"/>
      <c r="AE237" s="4"/>
      <c r="AF237" s="4"/>
    </row>
    <row r="238" spans="1:32" hidden="1">
      <c r="A238" s="4"/>
      <c r="B238" s="4"/>
      <c r="C238"/>
      <c r="D238" s="10"/>
      <c r="E238" s="10"/>
      <c r="F238" s="10"/>
      <c r="G238" s="10"/>
      <c r="H238" s="10"/>
      <c r="I238" s="10"/>
      <c r="J238" s="10"/>
      <c r="K238" s="10"/>
      <c r="L238" s="10"/>
      <c r="M238" s="10"/>
      <c r="N238" s="10"/>
      <c r="O238" s="10"/>
      <c r="P238" s="10"/>
      <c r="Q238" s="4"/>
      <c r="R238" s="4"/>
      <c r="S238" s="4"/>
      <c r="T238" s="4"/>
      <c r="U238" s="4"/>
      <c r="V238" s="4"/>
      <c r="W238" s="4"/>
      <c r="X238" s="4"/>
      <c r="Y238" s="4"/>
      <c r="Z238" s="4"/>
      <c r="AA238" s="4"/>
      <c r="AB238" s="4"/>
      <c r="AC238" s="4"/>
      <c r="AD238" s="4"/>
      <c r="AE238" s="4"/>
      <c r="AF238" s="4"/>
    </row>
    <row r="239" spans="1:32" hidden="1">
      <c r="A239" s="4"/>
      <c r="B239" s="4"/>
      <c r="C239"/>
      <c r="D239" s="10"/>
      <c r="E239" s="10"/>
      <c r="F239" s="10"/>
      <c r="G239" s="10"/>
      <c r="H239" s="10"/>
      <c r="I239" s="10"/>
      <c r="J239" s="10"/>
      <c r="K239" s="10"/>
      <c r="L239" s="10"/>
      <c r="M239" s="10"/>
      <c r="N239" s="10"/>
      <c r="O239" s="10"/>
      <c r="P239" s="10"/>
      <c r="Q239" s="4"/>
      <c r="R239" s="4"/>
      <c r="S239" s="4"/>
      <c r="T239" s="4"/>
      <c r="U239" s="4"/>
      <c r="V239" s="4"/>
      <c r="W239" s="4"/>
      <c r="X239" s="4"/>
      <c r="Y239" s="4"/>
      <c r="Z239" s="4"/>
      <c r="AA239" s="4"/>
      <c r="AB239" s="4"/>
      <c r="AC239" s="4"/>
      <c r="AD239" s="4"/>
      <c r="AE239" s="4"/>
      <c r="AF239" s="4"/>
    </row>
    <row r="240" spans="1:32" hidden="1">
      <c r="A240" s="4"/>
      <c r="B240" s="4"/>
      <c r="C240"/>
      <c r="D240" s="10"/>
      <c r="E240" s="10"/>
      <c r="F240" s="10"/>
      <c r="G240" s="10"/>
      <c r="H240" s="10"/>
      <c r="I240" s="10"/>
      <c r="J240" s="10"/>
      <c r="K240" s="10"/>
      <c r="L240" s="10"/>
      <c r="M240" s="10"/>
      <c r="N240" s="10"/>
      <c r="O240" s="10"/>
      <c r="P240" s="10"/>
      <c r="Q240" s="4"/>
      <c r="R240" s="4"/>
      <c r="S240" s="4"/>
      <c r="T240" s="4"/>
      <c r="U240" s="4"/>
      <c r="V240" s="4"/>
      <c r="W240" s="4"/>
      <c r="X240" s="4"/>
      <c r="Y240" s="4"/>
      <c r="Z240" s="4"/>
      <c r="AA240" s="4"/>
      <c r="AB240" s="4"/>
      <c r="AC240" s="4"/>
      <c r="AD240" s="4"/>
      <c r="AE240" s="4"/>
      <c r="AF240" s="4"/>
    </row>
    <row r="241" spans="1:32" hidden="1">
      <c r="A241" s="4"/>
      <c r="B241" s="4"/>
      <c r="C241"/>
      <c r="D241" s="10"/>
      <c r="E241" s="10"/>
      <c r="F241" s="10"/>
      <c r="G241" s="10"/>
      <c r="H241" s="10"/>
      <c r="I241" s="10"/>
      <c r="J241" s="10"/>
      <c r="K241" s="10"/>
      <c r="L241" s="10"/>
      <c r="M241" s="10"/>
      <c r="N241" s="10"/>
      <c r="O241" s="10"/>
      <c r="P241" s="10"/>
      <c r="Q241" s="4"/>
      <c r="R241" s="4"/>
      <c r="S241" s="4"/>
      <c r="T241" s="4"/>
      <c r="U241" s="4"/>
      <c r="V241" s="4"/>
      <c r="W241" s="4"/>
      <c r="X241" s="4"/>
      <c r="Y241" s="4"/>
      <c r="Z241" s="4"/>
      <c r="AA241" s="4"/>
      <c r="AB241" s="4"/>
      <c r="AC241" s="4"/>
      <c r="AD241" s="4"/>
      <c r="AE241" s="4"/>
      <c r="AF241" s="4"/>
    </row>
    <row r="242" spans="1:32" hidden="1">
      <c r="A242" s="4"/>
      <c r="B242" s="4"/>
      <c r="C242"/>
      <c r="D242" s="10"/>
      <c r="E242" s="10"/>
      <c r="F242" s="10"/>
      <c r="G242" s="10"/>
      <c r="H242" s="10"/>
      <c r="I242" s="10"/>
      <c r="J242" s="10"/>
      <c r="K242" s="10"/>
      <c r="L242" s="10"/>
      <c r="M242" s="10"/>
      <c r="N242" s="10"/>
      <c r="O242" s="10"/>
      <c r="P242" s="10"/>
      <c r="Q242" s="4"/>
      <c r="R242" s="4"/>
      <c r="S242" s="4"/>
      <c r="T242" s="4"/>
      <c r="U242" s="4"/>
      <c r="V242" s="4"/>
      <c r="W242" s="4"/>
      <c r="X242" s="4"/>
      <c r="Y242" s="4"/>
      <c r="Z242" s="4"/>
      <c r="AA242" s="4"/>
      <c r="AB242" s="4"/>
      <c r="AC242" s="4"/>
      <c r="AD242" s="4"/>
      <c r="AE242" s="4"/>
      <c r="AF242" s="4"/>
    </row>
    <row r="243" spans="1:32" hidden="1">
      <c r="A243" s="4"/>
      <c r="B243" s="4"/>
      <c r="C243" s="10"/>
      <c r="D243" s="10"/>
      <c r="E243" s="10"/>
      <c r="F243" s="10"/>
      <c r="G243" s="10"/>
      <c r="H243" s="10"/>
      <c r="I243" s="10"/>
      <c r="J243" s="10"/>
      <c r="K243" s="10"/>
      <c r="L243" s="10"/>
      <c r="M243" s="10"/>
      <c r="N243" s="10"/>
      <c r="O243" s="10"/>
      <c r="P243" s="10"/>
      <c r="Q243" s="4"/>
      <c r="R243" s="4"/>
      <c r="S243" s="4"/>
      <c r="T243" s="4"/>
      <c r="U243" s="4"/>
      <c r="V243" s="4"/>
      <c r="W243" s="4"/>
      <c r="X243" s="4"/>
      <c r="Y243" s="4"/>
      <c r="Z243" s="4"/>
      <c r="AA243" s="4"/>
      <c r="AB243" s="4"/>
      <c r="AC243" s="4"/>
      <c r="AD243" s="4"/>
      <c r="AE243" s="4"/>
      <c r="AF243" s="4"/>
    </row>
    <row r="244" spans="1:32" hidden="1">
      <c r="A244" s="4"/>
      <c r="B244" s="4"/>
      <c r="C244" s="10"/>
      <c r="D244" s="10"/>
      <c r="E244" s="10"/>
      <c r="F244" s="10"/>
      <c r="G244" s="10"/>
      <c r="H244" s="10"/>
      <c r="I244" s="10"/>
      <c r="J244" s="10"/>
      <c r="K244" s="10"/>
      <c r="L244" s="10"/>
      <c r="M244" s="10"/>
      <c r="N244" s="10"/>
      <c r="O244" s="10"/>
      <c r="P244" s="10"/>
      <c r="Q244" s="4"/>
      <c r="R244" s="4"/>
      <c r="S244" s="4"/>
      <c r="T244" s="4"/>
      <c r="U244" s="4"/>
      <c r="V244" s="4"/>
      <c r="W244" s="4"/>
      <c r="X244" s="4"/>
      <c r="Y244" s="4"/>
      <c r="Z244" s="4"/>
      <c r="AA244" s="4"/>
      <c r="AB244" s="4"/>
      <c r="AC244" s="4"/>
      <c r="AD244" s="4"/>
      <c r="AE244" s="4"/>
      <c r="AF244" s="4"/>
    </row>
    <row r="245" spans="1:32" hidden="1">
      <c r="A245" s="10"/>
      <c r="B245" s="10"/>
      <c r="C245" s="10"/>
      <c r="D245" s="10"/>
      <c r="E245" s="10"/>
      <c r="F245" s="10"/>
      <c r="G245" s="10"/>
      <c r="H245" s="10"/>
      <c r="I245" s="10"/>
      <c r="J245" s="10"/>
      <c r="K245" s="10"/>
      <c r="L245" s="10"/>
      <c r="M245" s="10"/>
      <c r="N245" s="10"/>
      <c r="O245" s="10"/>
      <c r="P245" s="10"/>
      <c r="Q245" s="4"/>
      <c r="R245" s="4"/>
      <c r="S245" s="4"/>
      <c r="T245" s="4"/>
      <c r="U245" s="4"/>
      <c r="V245" s="4"/>
      <c r="W245" s="4"/>
      <c r="X245" s="4"/>
      <c r="Y245" s="4"/>
      <c r="Z245" s="4"/>
      <c r="AA245" s="4"/>
      <c r="AB245" s="4"/>
      <c r="AC245" s="4"/>
      <c r="AD245" s="4"/>
      <c r="AE245" s="4"/>
      <c r="AF245" s="4"/>
    </row>
    <row r="246" spans="1:32" hidden="1">
      <c r="A246" s="10"/>
      <c r="B246" s="10"/>
      <c r="C246" s="10"/>
      <c r="D246" s="10"/>
      <c r="E246" s="10"/>
      <c r="F246" s="10"/>
      <c r="G246" s="17"/>
      <c r="H246" s="10"/>
      <c r="I246" s="10"/>
      <c r="J246" s="10"/>
      <c r="K246" s="10"/>
      <c r="L246" s="10"/>
      <c r="M246" s="10"/>
      <c r="N246" s="10"/>
      <c r="O246" s="10"/>
      <c r="P246" s="10"/>
      <c r="Q246" s="4"/>
      <c r="R246" s="4"/>
      <c r="S246" s="4"/>
      <c r="T246" s="4"/>
      <c r="U246" s="4"/>
      <c r="V246" s="4"/>
      <c r="W246" s="4"/>
      <c r="X246" s="4"/>
      <c r="Y246" s="4"/>
      <c r="Z246" s="4"/>
      <c r="AA246" s="4"/>
      <c r="AB246" s="4"/>
      <c r="AC246" s="4"/>
      <c r="AD246" s="4"/>
      <c r="AE246" s="4"/>
      <c r="AF246" s="4"/>
    </row>
    <row r="247" spans="1:32" s="73" customFormat="1" hidden="1">
      <c r="A247" s="74" t="s">
        <v>234</v>
      </c>
      <c r="B247" s="74"/>
      <c r="C247" s="74"/>
      <c r="D247" s="74"/>
      <c r="E247" s="74"/>
      <c r="F247" s="74"/>
      <c r="G247" s="74"/>
      <c r="H247" s="74"/>
      <c r="I247" s="74"/>
      <c r="J247" s="74"/>
      <c r="K247" s="74"/>
      <c r="L247" s="74"/>
      <c r="M247" s="74"/>
      <c r="N247" s="74"/>
      <c r="O247" s="72"/>
      <c r="P247" s="72"/>
    </row>
    <row r="248" spans="1:32" hidden="1">
      <c r="A248" s="4" t="str">
        <f>MID($H$1,$G$9+2*G248,2)</f>
        <v>00</v>
      </c>
      <c r="B248" s="10"/>
      <c r="C248" s="38"/>
      <c r="D248" s="38"/>
      <c r="E248" s="38"/>
      <c r="F248" s="38"/>
      <c r="G248" s="17">
        <v>17</v>
      </c>
      <c r="H248" s="48" t="s">
        <v>3</v>
      </c>
      <c r="I248" s="10"/>
      <c r="J248" s="10"/>
      <c r="K248" s="10"/>
      <c r="L248" s="10"/>
      <c r="M248" s="10"/>
      <c r="N248" s="10"/>
      <c r="O248" s="10"/>
      <c r="P248" s="10"/>
      <c r="Q248" s="4"/>
      <c r="R248" s="4"/>
      <c r="S248" s="4"/>
      <c r="T248" s="4"/>
      <c r="U248" s="4"/>
      <c r="V248" s="4"/>
      <c r="W248" s="4"/>
      <c r="X248" s="4"/>
      <c r="Y248" s="4"/>
      <c r="Z248" s="4"/>
      <c r="AA248" s="4"/>
      <c r="AB248" s="4"/>
      <c r="AC248" s="4"/>
      <c r="AD248" s="4"/>
      <c r="AE248" s="4"/>
      <c r="AF248" s="4"/>
    </row>
    <row r="249" spans="1:32" hidden="1">
      <c r="A249" s="4" t="str">
        <f t="shared" ref="A249:A312" si="17">MID($H$1,$G$9+2*G249,2)</f>
        <v>01</v>
      </c>
      <c r="B249" s="10"/>
      <c r="C249" s="5" t="str">
        <f>HEX2DEC( A248) *256 +HEX2DEC( A249) &amp; " cm"</f>
        <v>1 cm</v>
      </c>
      <c r="D249" s="38"/>
      <c r="E249" s="38"/>
      <c r="F249" s="38"/>
      <c r="G249" s="17">
        <v>18</v>
      </c>
      <c r="H249" s="49"/>
      <c r="I249" s="10"/>
      <c r="J249" s="10"/>
      <c r="K249" s="10"/>
      <c r="L249" s="10"/>
      <c r="M249" s="10"/>
      <c r="N249" s="10"/>
      <c r="O249" s="10"/>
      <c r="P249" s="10"/>
      <c r="Q249" s="4"/>
      <c r="R249" s="4"/>
      <c r="S249" s="4"/>
      <c r="T249" s="4"/>
      <c r="U249" s="4"/>
      <c r="V249" s="4"/>
      <c r="W249" s="4"/>
      <c r="X249" s="4"/>
      <c r="Y249" s="4"/>
      <c r="Z249" s="4"/>
      <c r="AA249" s="4"/>
      <c r="AB249" s="4"/>
      <c r="AC249" s="4"/>
      <c r="AD249" s="4"/>
      <c r="AE249" s="4"/>
      <c r="AF249" s="4"/>
    </row>
    <row r="250" spans="1:32" hidden="1">
      <c r="A250" s="4" t="str">
        <f t="shared" si="17"/>
        <v>97</v>
      </c>
      <c r="B250" s="10"/>
      <c r="C250" s="6">
        <f>HEX2DEC(A250)</f>
        <v>151</v>
      </c>
      <c r="D250" s="38"/>
      <c r="E250" s="38"/>
      <c r="F250" s="38"/>
      <c r="G250" s="17">
        <v>19</v>
      </c>
      <c r="H250" s="35" t="s">
        <v>4</v>
      </c>
      <c r="I250" s="10"/>
      <c r="J250" s="10"/>
      <c r="K250" s="10"/>
      <c r="L250" s="10"/>
      <c r="M250" s="10"/>
      <c r="N250" s="10"/>
      <c r="O250" s="10"/>
      <c r="P250" s="10"/>
      <c r="Q250" s="4"/>
      <c r="R250" s="4"/>
      <c r="S250" s="4"/>
      <c r="T250" s="4"/>
      <c r="U250" s="4"/>
      <c r="V250" s="4"/>
      <c r="W250" s="4"/>
      <c r="X250" s="4"/>
      <c r="Y250" s="4"/>
      <c r="Z250" s="4"/>
      <c r="AA250" s="4"/>
      <c r="AB250" s="4"/>
      <c r="AC250" s="4"/>
      <c r="AD250" s="4"/>
      <c r="AE250" s="4"/>
      <c r="AF250" s="4"/>
    </row>
    <row r="251" spans="1:32" hidden="1">
      <c r="A251" s="4" t="str">
        <f t="shared" si="17"/>
        <v>00</v>
      </c>
      <c r="B251" s="10"/>
      <c r="C251" s="6">
        <f>HEX2DEC(A251)</f>
        <v>0</v>
      </c>
      <c r="D251" s="38"/>
      <c r="E251" s="38"/>
      <c r="F251" s="38"/>
      <c r="G251" s="17">
        <v>20</v>
      </c>
      <c r="H251" s="35" t="s">
        <v>5</v>
      </c>
      <c r="I251" s="10"/>
      <c r="J251" s="10"/>
      <c r="K251" s="10"/>
      <c r="L251" s="10"/>
      <c r="M251" s="10"/>
      <c r="N251" s="10"/>
      <c r="O251" s="10"/>
      <c r="P251" s="10"/>
      <c r="Q251" s="4"/>
      <c r="R251" s="4"/>
      <c r="S251" s="4"/>
      <c r="T251" s="4"/>
      <c r="U251" s="4"/>
      <c r="V251" s="4"/>
      <c r="W251" s="4"/>
      <c r="X251" s="4"/>
      <c r="Y251" s="4"/>
      <c r="Z251" s="4"/>
      <c r="AA251" s="4"/>
      <c r="AB251" s="4"/>
      <c r="AC251" s="4"/>
      <c r="AD251" s="4"/>
      <c r="AE251" s="4"/>
      <c r="AF251" s="4"/>
    </row>
    <row r="252" spans="1:32" hidden="1">
      <c r="A252" s="4" t="str">
        <f t="shared" si="17"/>
        <v>00</v>
      </c>
      <c r="B252" s="10"/>
      <c r="C252" s="6"/>
      <c r="D252" s="38"/>
      <c r="E252" s="38"/>
      <c r="F252" s="38"/>
      <c r="G252" s="17">
        <v>21</v>
      </c>
      <c r="H252" s="48" t="s">
        <v>6</v>
      </c>
      <c r="I252" s="10"/>
      <c r="J252" s="10"/>
      <c r="K252" s="10"/>
      <c r="L252" s="10"/>
      <c r="M252" s="10"/>
      <c r="N252" s="10"/>
      <c r="O252" s="10"/>
      <c r="P252" s="10"/>
      <c r="Q252" s="4"/>
      <c r="R252" s="4"/>
      <c r="S252" s="4"/>
      <c r="T252" s="4"/>
      <c r="U252" s="4"/>
      <c r="V252" s="4"/>
      <c r="W252" s="4"/>
      <c r="X252" s="4"/>
      <c r="Y252" s="4"/>
      <c r="Z252" s="4"/>
      <c r="AA252" s="4"/>
      <c r="AB252" s="4"/>
      <c r="AC252" s="4"/>
      <c r="AD252" s="4"/>
      <c r="AE252" s="4"/>
      <c r="AF252" s="4"/>
    </row>
    <row r="253" spans="1:32" hidden="1">
      <c r="A253" s="4" t="str">
        <f t="shared" si="17"/>
        <v>00</v>
      </c>
      <c r="B253" s="10"/>
      <c r="C253" s="5" t="str">
        <f>HEX2DEC( A253) *256 +HEX2DEC( A252) &amp; " cm"</f>
        <v>0 cm</v>
      </c>
      <c r="D253" s="38"/>
      <c r="E253" s="38"/>
      <c r="F253" s="38"/>
      <c r="G253" s="17">
        <v>22</v>
      </c>
      <c r="H253" s="49"/>
      <c r="I253" s="10"/>
      <c r="J253" s="10"/>
      <c r="K253" s="10"/>
      <c r="L253" s="10"/>
      <c r="M253" s="10"/>
      <c r="N253" s="10"/>
      <c r="O253" s="10"/>
      <c r="P253" s="10"/>
      <c r="Q253" s="4"/>
      <c r="R253" s="4"/>
      <c r="S253" s="4"/>
      <c r="T253" s="4"/>
      <c r="U253" s="4"/>
      <c r="V253" s="4"/>
      <c r="W253" s="4"/>
      <c r="X253" s="4"/>
      <c r="Y253" s="4"/>
      <c r="Z253" s="4"/>
      <c r="AA253" s="4"/>
      <c r="AB253" s="4"/>
      <c r="AC253" s="4"/>
      <c r="AD253" s="4"/>
      <c r="AE253" s="4"/>
      <c r="AF253" s="4"/>
    </row>
    <row r="254" spans="1:32" hidden="1">
      <c r="A254" s="4" t="str">
        <f t="shared" si="17"/>
        <v>82</v>
      </c>
      <c r="B254" s="10"/>
      <c r="C254" s="6">
        <f>HEX2DEC(A254)</f>
        <v>130</v>
      </c>
      <c r="D254" s="38"/>
      <c r="E254" s="38"/>
      <c r="F254" s="38"/>
      <c r="G254" s="17">
        <v>23</v>
      </c>
      <c r="H254" s="35" t="s">
        <v>7</v>
      </c>
      <c r="I254" s="10"/>
      <c r="J254" s="10"/>
      <c r="K254" s="10"/>
      <c r="L254" s="10"/>
      <c r="M254" s="10"/>
      <c r="N254" s="10"/>
      <c r="O254" s="10"/>
      <c r="P254" s="10"/>
      <c r="Q254" s="4"/>
      <c r="R254" s="4"/>
      <c r="S254" s="4"/>
      <c r="T254" s="4"/>
      <c r="U254" s="4"/>
      <c r="V254" s="4"/>
      <c r="W254" s="4"/>
      <c r="X254" s="4"/>
      <c r="Y254" s="4"/>
      <c r="Z254" s="4"/>
      <c r="AA254" s="4"/>
      <c r="AB254" s="4"/>
      <c r="AC254" s="4"/>
      <c r="AD254" s="4"/>
      <c r="AE254" s="4"/>
      <c r="AF254" s="4"/>
    </row>
    <row r="255" spans="1:32" hidden="1">
      <c r="A255" s="4" t="str">
        <f t="shared" si="17"/>
        <v>01</v>
      </c>
      <c r="B255" s="10"/>
      <c r="C255" s="6">
        <f>HEX2DEC(A255)</f>
        <v>1</v>
      </c>
      <c r="D255" s="38"/>
      <c r="E255" s="38"/>
      <c r="F255" s="38"/>
      <c r="G255" s="17">
        <v>24</v>
      </c>
      <c r="H255" s="35" t="s">
        <v>8</v>
      </c>
      <c r="I255" s="10"/>
      <c r="J255" s="10"/>
      <c r="K255" s="10"/>
      <c r="L255" s="10"/>
      <c r="M255" s="10"/>
      <c r="N255" s="10"/>
      <c r="O255" s="10"/>
      <c r="P255" s="10"/>
      <c r="Q255" s="4"/>
      <c r="R255" s="4"/>
      <c r="S255" s="4"/>
      <c r="T255" s="4"/>
      <c r="U255" s="4"/>
      <c r="V255" s="4"/>
      <c r="W255" s="4"/>
      <c r="X255" s="4"/>
      <c r="Y255" s="4"/>
      <c r="Z255" s="4"/>
      <c r="AA255" s="4"/>
      <c r="AB255" s="4"/>
      <c r="AC255" s="4"/>
      <c r="AD255" s="4"/>
      <c r="AE255" s="4"/>
      <c r="AF255" s="4"/>
    </row>
    <row r="256" spans="1:32" hidden="1">
      <c r="A256" s="4" t="str">
        <f t="shared" si="17"/>
        <v>0F</v>
      </c>
      <c r="B256" s="10"/>
      <c r="C256" s="5"/>
      <c r="D256" s="38"/>
      <c r="E256" s="38"/>
      <c r="F256" s="38"/>
      <c r="G256" s="17">
        <v>25</v>
      </c>
      <c r="H256" s="48" t="s">
        <v>9</v>
      </c>
      <c r="I256" s="10"/>
      <c r="J256" s="10"/>
      <c r="K256" s="10"/>
      <c r="L256" s="10"/>
      <c r="M256" s="10"/>
      <c r="N256" s="10"/>
      <c r="O256" s="10"/>
      <c r="P256" s="10"/>
      <c r="Q256" s="4"/>
      <c r="R256" s="4"/>
      <c r="S256" s="4"/>
      <c r="T256" s="4"/>
      <c r="U256" s="4"/>
      <c r="V256" s="4"/>
      <c r="W256" s="4"/>
      <c r="X256" s="4"/>
      <c r="Y256" s="4"/>
      <c r="Z256" s="4"/>
      <c r="AA256" s="4"/>
      <c r="AB256" s="4"/>
      <c r="AC256" s="4"/>
      <c r="AD256" s="4"/>
      <c r="AE256" s="4"/>
      <c r="AF256" s="4"/>
    </row>
    <row r="257" spans="1:32" hidden="1">
      <c r="A257" s="4" t="str">
        <f t="shared" si="17"/>
        <v>0A</v>
      </c>
      <c r="B257" s="10"/>
      <c r="C257" s="5" t="str">
        <f>HEX2DEC( A257) *256 +HEX2DEC( A256) &amp; " cm"</f>
        <v>2575 cm</v>
      </c>
      <c r="D257" s="38"/>
      <c r="E257" s="38"/>
      <c r="F257" s="38"/>
      <c r="G257" s="17">
        <v>26</v>
      </c>
      <c r="H257" s="49"/>
      <c r="I257" s="10"/>
      <c r="J257" s="10"/>
      <c r="K257" s="10"/>
      <c r="L257" s="10"/>
      <c r="M257" s="10"/>
      <c r="N257" s="10"/>
      <c r="O257" s="10"/>
      <c r="P257" s="10"/>
      <c r="Q257" s="4"/>
      <c r="R257" s="4"/>
      <c r="S257" s="4"/>
      <c r="T257" s="4"/>
      <c r="U257" s="4"/>
      <c r="V257" s="4"/>
      <c r="W257" s="4"/>
      <c r="X257" s="4"/>
      <c r="Y257" s="4"/>
      <c r="Z257" s="4"/>
      <c r="AA257" s="4"/>
      <c r="AB257" s="4"/>
      <c r="AC257" s="4"/>
      <c r="AD257" s="4"/>
      <c r="AE257" s="4"/>
      <c r="AF257" s="4"/>
    </row>
    <row r="258" spans="1:32" hidden="1">
      <c r="A258" s="4" t="str">
        <f t="shared" si="17"/>
        <v>5B</v>
      </c>
      <c r="B258" s="10"/>
      <c r="C258" s="6">
        <f>HEX2DEC(A258)</f>
        <v>91</v>
      </c>
      <c r="D258" s="38"/>
      <c r="E258" s="38"/>
      <c r="F258" s="38"/>
      <c r="G258" s="17">
        <v>27</v>
      </c>
      <c r="H258" s="35" t="s">
        <v>10</v>
      </c>
      <c r="I258" s="10"/>
      <c r="J258" s="10"/>
      <c r="K258" s="10"/>
      <c r="L258" s="10"/>
      <c r="M258" s="10"/>
      <c r="N258" s="10"/>
      <c r="O258" s="10"/>
      <c r="P258" s="10"/>
      <c r="Q258" s="4"/>
      <c r="R258" s="4"/>
      <c r="S258" s="4"/>
      <c r="T258" s="4"/>
      <c r="U258" s="4"/>
      <c r="V258" s="4"/>
      <c r="W258" s="4"/>
      <c r="X258" s="4"/>
      <c r="Y258" s="4"/>
      <c r="Z258" s="4"/>
      <c r="AA258" s="4"/>
      <c r="AB258" s="4"/>
      <c r="AC258" s="4"/>
      <c r="AD258" s="4"/>
      <c r="AE258" s="4"/>
      <c r="AF258" s="4"/>
    </row>
    <row r="259" spans="1:32" hidden="1">
      <c r="A259" s="4" t="str">
        <f t="shared" si="17"/>
        <v>28</v>
      </c>
      <c r="B259" s="10"/>
      <c r="C259" s="6">
        <f>HEX2DEC(A259)</f>
        <v>40</v>
      </c>
      <c r="D259" s="38"/>
      <c r="E259" s="38"/>
      <c r="F259" s="38"/>
      <c r="G259" s="17">
        <v>28</v>
      </c>
      <c r="H259" s="35" t="s">
        <v>11</v>
      </c>
      <c r="I259" s="10"/>
      <c r="J259" s="10"/>
      <c r="K259" s="10"/>
      <c r="L259" s="10"/>
      <c r="M259" s="10"/>
      <c r="N259" s="10"/>
      <c r="O259" s="10"/>
      <c r="P259" s="10"/>
      <c r="Q259" s="4"/>
      <c r="R259" s="4"/>
      <c r="S259" s="4"/>
      <c r="T259" s="4"/>
      <c r="U259" s="4"/>
      <c r="V259" s="4"/>
      <c r="W259" s="4"/>
      <c r="X259" s="4"/>
      <c r="Y259" s="4"/>
      <c r="Z259" s="4"/>
      <c r="AA259" s="4"/>
      <c r="AB259" s="4"/>
      <c r="AC259" s="4"/>
      <c r="AD259" s="4"/>
      <c r="AE259" s="4"/>
      <c r="AF259" s="4"/>
    </row>
    <row r="260" spans="1:32" hidden="1">
      <c r="A260" s="4" t="str">
        <f t="shared" si="17"/>
        <v>77</v>
      </c>
      <c r="B260" s="10"/>
      <c r="C260" s="6"/>
      <c r="D260" s="38"/>
      <c r="E260" s="38"/>
      <c r="F260" s="38"/>
      <c r="G260" s="17">
        <v>29</v>
      </c>
      <c r="H260" s="48" t="s">
        <v>12</v>
      </c>
      <c r="I260" s="10"/>
      <c r="J260" s="10"/>
      <c r="K260" s="10"/>
      <c r="L260" s="10"/>
      <c r="M260" s="10"/>
      <c r="N260" s="10"/>
      <c r="O260" s="10"/>
      <c r="P260" s="10"/>
      <c r="Q260" s="4"/>
      <c r="R260" s="4"/>
      <c r="S260" s="4"/>
      <c r="T260" s="4"/>
      <c r="U260" s="4"/>
      <c r="V260" s="4"/>
      <c r="W260" s="4"/>
      <c r="X260" s="4"/>
      <c r="Y260" s="4"/>
      <c r="Z260" s="4"/>
      <c r="AA260" s="4"/>
      <c r="AB260" s="4"/>
      <c r="AC260" s="4"/>
      <c r="AD260" s="4"/>
      <c r="AE260" s="4"/>
      <c r="AF260" s="4"/>
    </row>
    <row r="261" spans="1:32" hidden="1">
      <c r="A261" s="4" t="str">
        <f t="shared" si="17"/>
        <v>0A</v>
      </c>
      <c r="B261" s="10"/>
      <c r="C261" s="5" t="str">
        <f>HEX2DEC( A261) *256 +HEX2DEC( A260) &amp; " cm"</f>
        <v>2679 cm</v>
      </c>
      <c r="D261" s="38"/>
      <c r="E261" s="38"/>
      <c r="F261" s="38"/>
      <c r="G261" s="17">
        <v>30</v>
      </c>
      <c r="H261" s="49"/>
      <c r="I261" s="10"/>
      <c r="J261" s="10"/>
      <c r="K261" s="10"/>
      <c r="L261" s="10"/>
      <c r="M261" s="10"/>
      <c r="N261" s="10"/>
      <c r="O261" s="10"/>
      <c r="P261" s="10"/>
      <c r="Q261" s="4"/>
      <c r="R261" s="4"/>
      <c r="S261" s="4"/>
      <c r="T261" s="4"/>
      <c r="U261" s="4"/>
      <c r="V261" s="4"/>
      <c r="W261" s="4"/>
      <c r="X261" s="4"/>
      <c r="Y261" s="4"/>
      <c r="Z261" s="4"/>
      <c r="AA261" s="4"/>
      <c r="AB261" s="4"/>
      <c r="AC261" s="4"/>
      <c r="AD261" s="4"/>
      <c r="AE261" s="4"/>
      <c r="AF261" s="4"/>
    </row>
    <row r="262" spans="1:32" hidden="1">
      <c r="A262" s="4" t="str">
        <f t="shared" si="17"/>
        <v>5B</v>
      </c>
      <c r="B262" s="10"/>
      <c r="C262" s="6">
        <f>HEX2DEC(A262)</f>
        <v>91</v>
      </c>
      <c r="D262" s="38"/>
      <c r="E262" s="38"/>
      <c r="F262" s="38"/>
      <c r="G262" s="17">
        <v>31</v>
      </c>
      <c r="H262" s="35" t="s">
        <v>13</v>
      </c>
      <c r="I262" s="10"/>
      <c r="J262" s="10"/>
      <c r="K262" s="10"/>
      <c r="L262" s="10"/>
      <c r="M262" s="10"/>
      <c r="N262" s="10"/>
      <c r="O262" s="10"/>
      <c r="P262" s="10"/>
      <c r="Q262" s="4"/>
      <c r="R262" s="4"/>
      <c r="S262" s="4"/>
      <c r="T262" s="4"/>
      <c r="U262" s="4"/>
      <c r="V262" s="4"/>
      <c r="W262" s="4"/>
      <c r="X262" s="4"/>
      <c r="Y262" s="4"/>
      <c r="Z262" s="4"/>
      <c r="AA262" s="4"/>
      <c r="AB262" s="4"/>
      <c r="AC262" s="4"/>
      <c r="AD262" s="4"/>
      <c r="AE262" s="4"/>
      <c r="AF262" s="4"/>
    </row>
    <row r="263" spans="1:32" hidden="1">
      <c r="A263" s="4" t="str">
        <f t="shared" si="17"/>
        <v>28</v>
      </c>
      <c r="B263" s="10"/>
      <c r="C263" s="6">
        <f>HEX2DEC(A263)</f>
        <v>40</v>
      </c>
      <c r="D263" s="38"/>
      <c r="E263" s="38"/>
      <c r="F263" s="38"/>
      <c r="G263" s="17">
        <v>32</v>
      </c>
      <c r="H263" s="35" t="s">
        <v>14</v>
      </c>
      <c r="I263" s="10"/>
      <c r="J263" s="10"/>
      <c r="K263" s="10"/>
      <c r="L263" s="10"/>
      <c r="M263" s="10"/>
      <c r="N263" s="10"/>
      <c r="O263" s="10"/>
      <c r="P263" s="10"/>
      <c r="Q263" s="4"/>
      <c r="R263" s="4"/>
      <c r="S263" s="4"/>
      <c r="T263" s="4"/>
      <c r="U263" s="4"/>
      <c r="V263" s="4"/>
      <c r="W263" s="4"/>
      <c r="X263" s="4"/>
      <c r="Y263" s="4"/>
      <c r="Z263" s="4"/>
      <c r="AA263" s="4"/>
      <c r="AB263" s="4"/>
      <c r="AC263" s="4"/>
      <c r="AD263" s="4"/>
      <c r="AE263" s="4"/>
      <c r="AF263" s="4"/>
    </row>
    <row r="264" spans="1:32" hidden="1">
      <c r="A264" s="4" t="str">
        <f t="shared" si="17"/>
        <v>77</v>
      </c>
      <c r="B264" s="10"/>
      <c r="C264" s="6"/>
      <c r="D264" s="38"/>
      <c r="E264" s="38"/>
      <c r="F264" s="38"/>
      <c r="G264" s="17">
        <v>33</v>
      </c>
      <c r="H264" s="48" t="s">
        <v>15</v>
      </c>
      <c r="I264" s="1"/>
      <c r="J264" s="10"/>
      <c r="K264" s="10"/>
      <c r="L264" s="10"/>
      <c r="M264" s="10"/>
      <c r="N264" s="10"/>
      <c r="O264" s="10"/>
      <c r="P264" s="10"/>
      <c r="Q264" s="4"/>
      <c r="R264" s="4"/>
      <c r="S264" s="4"/>
      <c r="T264" s="4"/>
      <c r="U264" s="4"/>
      <c r="V264" s="4"/>
      <c r="W264" s="4"/>
      <c r="X264" s="4"/>
      <c r="Y264" s="4"/>
      <c r="Z264" s="4"/>
      <c r="AA264" s="4"/>
      <c r="AB264" s="4"/>
      <c r="AC264" s="4"/>
      <c r="AD264" s="4"/>
      <c r="AE264" s="4"/>
      <c r="AF264" s="4"/>
    </row>
    <row r="265" spans="1:32" hidden="1">
      <c r="A265" s="4" t="str">
        <f t="shared" si="17"/>
        <v>0A</v>
      </c>
      <c r="B265" s="10"/>
      <c r="C265" s="5" t="str">
        <f>HEX2DEC( A265) *256 +HEX2DEC( A264) &amp; " cm"</f>
        <v>2679 cm</v>
      </c>
      <c r="D265" s="38"/>
      <c r="E265" s="38"/>
      <c r="F265" s="38"/>
      <c r="G265" s="17">
        <v>34</v>
      </c>
      <c r="H265" s="49"/>
      <c r="I265" s="1"/>
      <c r="J265" s="10"/>
      <c r="K265" s="10"/>
      <c r="L265" s="10"/>
      <c r="M265" s="10"/>
      <c r="N265" s="10"/>
      <c r="O265" s="10"/>
      <c r="P265" s="10"/>
      <c r="Q265" s="4"/>
      <c r="R265" s="4"/>
      <c r="S265" s="4"/>
      <c r="T265" s="4"/>
      <c r="U265" s="4"/>
      <c r="V265" s="4"/>
      <c r="W265" s="4"/>
      <c r="X265" s="4"/>
      <c r="Y265" s="4"/>
      <c r="Z265" s="4"/>
      <c r="AA265" s="4"/>
      <c r="AB265" s="4"/>
      <c r="AC265" s="4"/>
      <c r="AD265" s="4"/>
      <c r="AE265" s="4"/>
      <c r="AF265" s="4"/>
    </row>
    <row r="266" spans="1:32" hidden="1">
      <c r="A266" s="4" t="str">
        <f t="shared" si="17"/>
        <v>5B</v>
      </c>
      <c r="B266" s="10"/>
      <c r="C266" s="6">
        <f>HEX2DEC(A266)</f>
        <v>91</v>
      </c>
      <c r="D266" s="38"/>
      <c r="E266" s="38"/>
      <c r="F266" s="38"/>
      <c r="G266" s="17">
        <v>35</v>
      </c>
      <c r="H266" s="35" t="s">
        <v>16</v>
      </c>
      <c r="I266" s="1"/>
      <c r="J266" s="10"/>
      <c r="K266" s="10"/>
      <c r="L266" s="10"/>
      <c r="M266" s="10"/>
      <c r="N266" s="10"/>
      <c r="O266" s="10"/>
      <c r="P266" s="10"/>
      <c r="Q266" s="4"/>
      <c r="R266" s="4"/>
      <c r="S266" s="4"/>
      <c r="T266" s="4"/>
      <c r="U266" s="4"/>
      <c r="V266" s="4"/>
      <c r="W266" s="4"/>
      <c r="X266" s="4"/>
      <c r="Y266" s="4"/>
      <c r="Z266" s="4"/>
      <c r="AA266" s="4"/>
      <c r="AB266" s="4"/>
      <c r="AC266" s="4"/>
      <c r="AD266" s="4"/>
      <c r="AE266" s="4"/>
      <c r="AF266" s="4"/>
    </row>
    <row r="267" spans="1:32" hidden="1">
      <c r="A267" s="4" t="str">
        <f t="shared" si="17"/>
        <v>28</v>
      </c>
      <c r="B267" s="10"/>
      <c r="C267" s="6">
        <f>HEX2DEC(A267)</f>
        <v>40</v>
      </c>
      <c r="D267" s="38"/>
      <c r="E267" s="38"/>
      <c r="F267" s="38"/>
      <c r="G267" s="17">
        <v>36</v>
      </c>
      <c r="H267" s="142" t="s">
        <v>17</v>
      </c>
      <c r="I267" s="1"/>
      <c r="J267" s="10"/>
      <c r="K267" s="10"/>
      <c r="L267" s="10"/>
      <c r="M267" s="10"/>
      <c r="N267" s="10"/>
      <c r="O267" s="10"/>
      <c r="P267" s="10"/>
      <c r="Q267" s="4"/>
      <c r="R267" s="4"/>
      <c r="S267" s="4"/>
      <c r="T267" s="4"/>
      <c r="U267" s="4"/>
      <c r="V267" s="4"/>
      <c r="W267" s="4"/>
      <c r="X267" s="4"/>
      <c r="Y267" s="4"/>
      <c r="Z267" s="4"/>
      <c r="AA267" s="4"/>
      <c r="AB267" s="4"/>
      <c r="AC267" s="4"/>
      <c r="AD267" s="4"/>
      <c r="AE267" s="4"/>
      <c r="AF267" s="4"/>
    </row>
    <row r="268" spans="1:32" hidden="1">
      <c r="A268" s="4" t="str">
        <f t="shared" si="17"/>
        <v>76</v>
      </c>
      <c r="B268" s="10"/>
      <c r="C268" s="143" t="str">
        <f>"Ullage =" &amp;BIN2DEC(F268)</f>
        <v>Ullage =118</v>
      </c>
      <c r="D268" s="144"/>
      <c r="E268" s="144"/>
      <c r="F268" s="145" t="str">
        <f t="shared" ref="F268:F307" si="18">HEX2BIN(A268,8)</f>
        <v>01110110</v>
      </c>
      <c r="G268" s="17">
        <v>37</v>
      </c>
      <c r="H268" s="142" t="s">
        <v>18</v>
      </c>
      <c r="I268"/>
      <c r="J268" s="10"/>
      <c r="K268" s="10"/>
      <c r="L268" s="10"/>
      <c r="M268" s="10"/>
      <c r="N268" s="10"/>
      <c r="O268" s="10"/>
      <c r="P268" s="10"/>
      <c r="Q268" s="4"/>
      <c r="R268" s="4"/>
      <c r="S268" s="4"/>
      <c r="T268" s="4"/>
      <c r="U268" s="4"/>
      <c r="V268" s="4"/>
      <c r="W268" s="4"/>
      <c r="X268" s="4"/>
      <c r="Y268" s="4"/>
      <c r="Z268" s="4"/>
      <c r="AA268" s="4"/>
      <c r="AB268" s="4"/>
      <c r="AC268" s="4"/>
      <c r="AD268" s="4"/>
      <c r="AE268" s="4"/>
      <c r="AF268" s="4"/>
    </row>
    <row r="269" spans="1:32" hidden="1">
      <c r="A269" s="4" t="str">
        <f t="shared" si="17"/>
        <v>0A</v>
      </c>
      <c r="B269" s="10"/>
      <c r="C269" s="143" t="str">
        <f>"ResCode =" &amp;BIN2DEC(MID(F269,3,4))</f>
        <v>ResCode =2</v>
      </c>
      <c r="D269" s="144"/>
      <c r="E269" s="144"/>
      <c r="F269" s="145" t="str">
        <f t="shared" si="18"/>
        <v>00001010</v>
      </c>
      <c r="G269" s="17">
        <v>38</v>
      </c>
      <c r="H269" s="142" t="s">
        <v>19</v>
      </c>
      <c r="I269"/>
      <c r="J269" s="10"/>
      <c r="K269" s="10"/>
      <c r="L269" s="10"/>
      <c r="M269" s="10"/>
      <c r="N269" s="10"/>
      <c r="O269" s="10"/>
      <c r="P269" s="10"/>
      <c r="Q269" s="4"/>
      <c r="R269" s="4"/>
      <c r="S269" s="4"/>
      <c r="T269" s="4"/>
      <c r="U269" s="4"/>
      <c r="V269" s="4"/>
      <c r="W269" s="4"/>
      <c r="X269" s="4"/>
      <c r="Y269" s="4"/>
      <c r="Z269" s="4"/>
      <c r="AA269" s="4"/>
      <c r="AB269" s="4"/>
      <c r="AC269" s="4"/>
      <c r="AD269" s="4"/>
      <c r="AE269" s="4"/>
      <c r="AF269" s="4"/>
    </row>
    <row r="270" spans="1:32" hidden="1">
      <c r="A270" s="4" t="str">
        <f t="shared" si="17"/>
        <v>5B</v>
      </c>
      <c r="B270" s="10"/>
      <c r="C270" s="143" t="str">
        <f>"Deg.C " &amp;BIN2DEC(LEFT(F270,7))-30</f>
        <v>Deg.C 15</v>
      </c>
      <c r="D270" s="144"/>
      <c r="E270" s="144"/>
      <c r="F270" s="145" t="str">
        <f t="shared" si="18"/>
        <v>01011011</v>
      </c>
      <c r="G270" s="17">
        <v>39</v>
      </c>
      <c r="H270" s="142" t="s">
        <v>20</v>
      </c>
      <c r="I270"/>
      <c r="J270" s="10"/>
      <c r="K270" s="10"/>
      <c r="L270" s="10"/>
      <c r="M270" s="10"/>
      <c r="N270" s="10"/>
      <c r="O270" s="10"/>
      <c r="P270" s="10"/>
      <c r="Q270" s="4"/>
      <c r="R270" s="4"/>
      <c r="S270" s="4"/>
      <c r="T270" s="4"/>
      <c r="U270" s="4"/>
      <c r="V270" s="4"/>
      <c r="W270" s="4"/>
      <c r="X270" s="4"/>
      <c r="Y270" s="4"/>
      <c r="Z270" s="4"/>
      <c r="AA270" s="4"/>
      <c r="AB270" s="4"/>
      <c r="AC270" s="4"/>
      <c r="AD270" s="4"/>
      <c r="AE270" s="4"/>
      <c r="AF270" s="4"/>
    </row>
    <row r="271" spans="1:32" hidden="1">
      <c r="A271" s="4" t="str">
        <f t="shared" si="17"/>
        <v>28</v>
      </c>
      <c r="B271" s="10"/>
      <c r="C271" s="143" t="str">
        <f>"RSSI =" &amp;BIN2DEC(F271)</f>
        <v>RSSI =40</v>
      </c>
      <c r="D271" s="144"/>
      <c r="E271" s="144"/>
      <c r="F271" s="145" t="str">
        <f t="shared" si="18"/>
        <v>00101000</v>
      </c>
      <c r="G271" s="17">
        <v>40</v>
      </c>
      <c r="H271" s="142" t="s">
        <v>21</v>
      </c>
      <c r="I271"/>
      <c r="J271" s="10"/>
      <c r="K271" s="10"/>
      <c r="L271" s="10"/>
      <c r="M271" s="10"/>
      <c r="N271" s="10"/>
      <c r="O271" s="10"/>
      <c r="P271" s="10"/>
      <c r="Q271" s="4"/>
      <c r="R271" s="4"/>
      <c r="S271" s="4"/>
      <c r="T271" s="4"/>
      <c r="U271" s="4"/>
      <c r="V271" s="4"/>
      <c r="W271" s="4"/>
      <c r="X271" s="4"/>
      <c r="Y271" s="4"/>
      <c r="Z271" s="4"/>
      <c r="AA271" s="4"/>
      <c r="AB271" s="4"/>
      <c r="AC271" s="4"/>
      <c r="AD271" s="4"/>
      <c r="AE271" s="4"/>
      <c r="AF271" s="4"/>
    </row>
    <row r="272" spans="1:32" hidden="1">
      <c r="A272" s="4" t="str">
        <f t="shared" si="17"/>
        <v>77</v>
      </c>
      <c r="B272" s="10"/>
      <c r="C272" s="6" t="str">
        <f>"Ullage =" &amp;BIN2DEC(F272)</f>
        <v>Ullage =119</v>
      </c>
      <c r="D272" s="140"/>
      <c r="E272" s="140"/>
      <c r="F272" s="141" t="str">
        <f t="shared" si="18"/>
        <v>01110111</v>
      </c>
      <c r="G272" s="17">
        <v>41</v>
      </c>
      <c r="H272" s="142" t="s">
        <v>22</v>
      </c>
      <c r="I272" s="141"/>
      <c r="J272" s="10"/>
      <c r="K272" s="10"/>
      <c r="L272" s="10"/>
      <c r="M272" s="10"/>
      <c r="N272" s="10"/>
      <c r="O272" s="10"/>
      <c r="P272" s="10"/>
      <c r="Q272" s="4"/>
      <c r="R272" s="4"/>
      <c r="S272" s="4"/>
      <c r="T272" s="4"/>
      <c r="U272" s="4"/>
      <c r="V272" s="4"/>
      <c r="W272" s="4"/>
      <c r="X272" s="4"/>
      <c r="Y272" s="4"/>
      <c r="Z272" s="4"/>
      <c r="AA272" s="4"/>
      <c r="AB272" s="4"/>
      <c r="AC272" s="4"/>
      <c r="AD272" s="4"/>
      <c r="AE272" s="4"/>
      <c r="AF272" s="4"/>
    </row>
    <row r="273" spans="1:32" hidden="1">
      <c r="A273" s="4" t="str">
        <f t="shared" si="17"/>
        <v>0A</v>
      </c>
      <c r="B273" s="10"/>
      <c r="C273" s="6" t="str">
        <f>"ResCode =" &amp;BIN2DEC(MID(F273,3,4))</f>
        <v>ResCode =2</v>
      </c>
      <c r="D273" s="140"/>
      <c r="E273" s="140"/>
      <c r="F273" s="141" t="str">
        <f t="shared" si="18"/>
        <v>00001010</v>
      </c>
      <c r="G273" s="17">
        <v>42</v>
      </c>
      <c r="H273" s="142" t="s">
        <v>23</v>
      </c>
      <c r="I273" s="141"/>
      <c r="J273" s="10"/>
      <c r="K273" s="10"/>
      <c r="L273" s="10"/>
      <c r="M273" s="10"/>
      <c r="N273" s="10"/>
      <c r="O273" s="10"/>
      <c r="P273" s="10"/>
      <c r="Q273" s="4"/>
      <c r="R273" s="4"/>
      <c r="S273" s="4"/>
      <c r="T273" s="4"/>
      <c r="U273" s="4"/>
      <c r="V273" s="4"/>
      <c r="W273" s="4"/>
      <c r="X273" s="4"/>
      <c r="Y273" s="4"/>
      <c r="Z273" s="4"/>
      <c r="AA273" s="4"/>
      <c r="AB273" s="4"/>
      <c r="AC273" s="4"/>
      <c r="AD273" s="4"/>
      <c r="AE273" s="4"/>
      <c r="AF273" s="4"/>
    </row>
    <row r="274" spans="1:32" hidden="1">
      <c r="A274" s="4" t="str">
        <f t="shared" si="17"/>
        <v>5B</v>
      </c>
      <c r="B274" s="10"/>
      <c r="C274" s="6" t="str">
        <f>"Deg.C " &amp;BIN2DEC(LEFT(F274,7))-30</f>
        <v>Deg.C 15</v>
      </c>
      <c r="D274" s="140"/>
      <c r="E274" s="140"/>
      <c r="F274" s="141" t="str">
        <f t="shared" si="18"/>
        <v>01011011</v>
      </c>
      <c r="G274" s="17">
        <v>43</v>
      </c>
      <c r="H274" s="142" t="s">
        <v>24</v>
      </c>
      <c r="I274" s="141"/>
      <c r="J274" s="10"/>
      <c r="K274" s="10"/>
      <c r="L274" s="10"/>
      <c r="M274" s="10"/>
      <c r="N274" s="10"/>
      <c r="O274" s="10"/>
      <c r="P274" s="10"/>
      <c r="Q274" s="4"/>
      <c r="R274" s="4"/>
      <c r="S274" s="4"/>
      <c r="T274" s="4"/>
      <c r="U274" s="4"/>
      <c r="V274" s="4"/>
      <c r="W274" s="4"/>
      <c r="X274" s="4"/>
      <c r="Y274" s="4"/>
      <c r="Z274" s="4"/>
      <c r="AA274" s="4"/>
      <c r="AB274" s="4"/>
      <c r="AC274" s="4"/>
      <c r="AD274" s="4"/>
      <c r="AE274" s="4"/>
      <c r="AF274" s="4"/>
    </row>
    <row r="275" spans="1:32" hidden="1">
      <c r="A275" s="4" t="str">
        <f t="shared" si="17"/>
        <v>28</v>
      </c>
      <c r="B275" s="10"/>
      <c r="C275" s="6" t="str">
        <f>"RSSI =" &amp;BIN2DEC(F275)</f>
        <v>RSSI =40</v>
      </c>
      <c r="D275" s="140"/>
      <c r="E275" s="140"/>
      <c r="F275" s="141" t="str">
        <f t="shared" si="18"/>
        <v>00101000</v>
      </c>
      <c r="G275" s="17">
        <v>44</v>
      </c>
      <c r="H275" s="142" t="s">
        <v>25</v>
      </c>
      <c r="I275" s="141"/>
      <c r="J275" s="10"/>
      <c r="K275" s="10"/>
      <c r="L275" s="10"/>
      <c r="M275" s="10"/>
      <c r="N275" s="10"/>
      <c r="O275" s="10"/>
      <c r="P275" s="10"/>
      <c r="Q275" s="4"/>
      <c r="R275" s="4"/>
      <c r="S275" s="4"/>
      <c r="T275" s="4"/>
      <c r="U275" s="4"/>
      <c r="V275" s="4"/>
      <c r="W275" s="4"/>
      <c r="X275" s="4"/>
      <c r="Y275" s="4"/>
      <c r="Z275" s="4"/>
      <c r="AA275" s="4"/>
      <c r="AB275" s="4"/>
      <c r="AC275" s="4"/>
      <c r="AD275" s="4"/>
      <c r="AE275" s="4"/>
      <c r="AF275" s="4"/>
    </row>
    <row r="276" spans="1:32" hidden="1">
      <c r="A276" s="4" t="str">
        <f t="shared" si="17"/>
        <v>77</v>
      </c>
      <c r="B276" s="10"/>
      <c r="C276" s="143" t="str">
        <f>"Ullage =" &amp;BIN2DEC(F276)</f>
        <v>Ullage =119</v>
      </c>
      <c r="D276" s="144"/>
      <c r="E276" s="144"/>
      <c r="F276" s="146" t="str">
        <f t="shared" si="18"/>
        <v>01110111</v>
      </c>
      <c r="G276" s="17">
        <v>45</v>
      </c>
      <c r="H276" s="142" t="s">
        <v>26</v>
      </c>
      <c r="I276" s="141"/>
      <c r="J276" s="10"/>
      <c r="K276" s="10"/>
      <c r="L276" s="10"/>
      <c r="M276" s="10"/>
      <c r="N276" s="10"/>
      <c r="O276" s="10"/>
      <c r="P276" s="10"/>
      <c r="Q276" s="4"/>
      <c r="R276" s="4"/>
      <c r="S276" s="4"/>
      <c r="T276" s="4"/>
      <c r="U276" s="4"/>
      <c r="V276" s="4"/>
      <c r="W276" s="4"/>
      <c r="X276" s="4"/>
      <c r="Y276" s="4"/>
      <c r="Z276" s="4"/>
      <c r="AA276" s="4"/>
      <c r="AB276" s="4"/>
      <c r="AC276" s="4"/>
      <c r="AD276" s="4"/>
      <c r="AE276" s="4"/>
      <c r="AF276" s="4"/>
    </row>
    <row r="277" spans="1:32" hidden="1">
      <c r="A277" s="4" t="str">
        <f t="shared" si="17"/>
        <v>0A</v>
      </c>
      <c r="B277" s="10"/>
      <c r="C277" s="143" t="str">
        <f>"ResCode =" &amp;BIN2DEC(MID(F277,3,4))</f>
        <v>ResCode =2</v>
      </c>
      <c r="D277" s="144"/>
      <c r="E277" s="144"/>
      <c r="F277" s="146" t="str">
        <f t="shared" si="18"/>
        <v>00001010</v>
      </c>
      <c r="G277" s="17">
        <v>46</v>
      </c>
      <c r="H277" s="142" t="s">
        <v>27</v>
      </c>
      <c r="I277" s="141"/>
      <c r="J277" s="10"/>
      <c r="K277" s="10"/>
      <c r="L277" s="10"/>
      <c r="M277" s="10"/>
      <c r="N277" s="10"/>
      <c r="O277" s="10"/>
      <c r="P277" s="10"/>
      <c r="Q277" s="4"/>
      <c r="R277" s="4"/>
      <c r="S277" s="4"/>
      <c r="T277" s="4"/>
      <c r="U277" s="4"/>
      <c r="V277" s="4"/>
      <c r="W277" s="4"/>
      <c r="X277" s="4"/>
      <c r="Y277" s="4"/>
      <c r="Z277" s="4"/>
      <c r="AA277" s="4"/>
      <c r="AB277" s="4"/>
      <c r="AC277" s="4"/>
      <c r="AD277" s="4"/>
      <c r="AE277" s="4"/>
      <c r="AF277" s="4"/>
    </row>
    <row r="278" spans="1:32" hidden="1">
      <c r="A278" s="4" t="str">
        <f t="shared" si="17"/>
        <v>5B</v>
      </c>
      <c r="B278" s="10"/>
      <c r="C278" s="143" t="str">
        <f>"Deg.C " &amp;BIN2DEC(LEFT(F278,7))-30</f>
        <v>Deg.C 15</v>
      </c>
      <c r="D278" s="144"/>
      <c r="E278" s="144"/>
      <c r="F278" s="146" t="str">
        <f t="shared" si="18"/>
        <v>01011011</v>
      </c>
      <c r="G278" s="17">
        <v>47</v>
      </c>
      <c r="H278" s="142" t="s">
        <v>28</v>
      </c>
      <c r="I278" s="141"/>
      <c r="J278" s="10"/>
      <c r="K278" s="10"/>
      <c r="L278" s="10"/>
      <c r="M278" s="10"/>
      <c r="N278" s="10"/>
      <c r="O278" s="10"/>
      <c r="P278" s="10"/>
      <c r="Q278" s="4"/>
      <c r="R278" s="4"/>
      <c r="S278" s="4"/>
      <c r="T278" s="4"/>
      <c r="U278" s="4"/>
      <c r="V278" s="4"/>
      <c r="W278" s="4"/>
      <c r="X278" s="4"/>
      <c r="Y278" s="4"/>
      <c r="Z278" s="4"/>
      <c r="AA278" s="4"/>
      <c r="AB278" s="4"/>
      <c r="AC278" s="4"/>
      <c r="AD278" s="4"/>
      <c r="AE278" s="4"/>
      <c r="AF278" s="4"/>
    </row>
    <row r="279" spans="1:32" hidden="1">
      <c r="A279" s="4" t="str">
        <f t="shared" si="17"/>
        <v>28</v>
      </c>
      <c r="B279" s="10"/>
      <c r="C279" s="143" t="str">
        <f>"RSSI =" &amp;BIN2DEC(F279)</f>
        <v>RSSI =40</v>
      </c>
      <c r="D279" s="144"/>
      <c r="E279" s="144"/>
      <c r="F279" s="146" t="str">
        <f t="shared" si="18"/>
        <v>00101000</v>
      </c>
      <c r="G279" s="17">
        <v>48</v>
      </c>
      <c r="H279" s="142" t="s">
        <v>29</v>
      </c>
      <c r="I279" s="141"/>
      <c r="J279" s="10"/>
      <c r="K279" s="10"/>
      <c r="L279" s="10"/>
      <c r="M279" s="10"/>
      <c r="N279" s="10"/>
      <c r="O279" s="10"/>
      <c r="P279" s="10"/>
      <c r="Q279" s="4"/>
      <c r="R279" s="4"/>
      <c r="S279" s="4"/>
      <c r="T279" s="4"/>
      <c r="U279" s="4"/>
      <c r="V279" s="4"/>
      <c r="W279" s="4"/>
      <c r="X279" s="4"/>
      <c r="Y279" s="4"/>
      <c r="Z279" s="4"/>
      <c r="AA279" s="4"/>
      <c r="AB279" s="4"/>
      <c r="AC279" s="4"/>
      <c r="AD279" s="4"/>
      <c r="AE279" s="4"/>
      <c r="AF279" s="4"/>
    </row>
    <row r="280" spans="1:32" hidden="1">
      <c r="A280" s="4" t="str">
        <f t="shared" si="17"/>
        <v>77</v>
      </c>
      <c r="B280" s="10"/>
      <c r="C280" s="6" t="str">
        <f>"Ullage =" &amp;BIN2DEC(F280)</f>
        <v>Ullage =119</v>
      </c>
      <c r="D280" s="140"/>
      <c r="E280" s="140"/>
      <c r="F280" s="141" t="str">
        <f t="shared" si="18"/>
        <v>01110111</v>
      </c>
      <c r="G280" s="17">
        <v>49</v>
      </c>
      <c r="H280" s="142" t="s">
        <v>30</v>
      </c>
      <c r="I280" s="141"/>
      <c r="J280" s="10"/>
      <c r="K280" s="10"/>
      <c r="L280" s="10"/>
      <c r="M280" s="10"/>
      <c r="N280" s="10"/>
      <c r="O280" s="10"/>
      <c r="P280" s="10"/>
      <c r="Q280" s="4"/>
      <c r="R280" s="4"/>
      <c r="S280" s="4"/>
      <c r="T280" s="4"/>
      <c r="U280" s="4"/>
      <c r="V280" s="4"/>
      <c r="W280" s="4"/>
      <c r="X280" s="4"/>
      <c r="Y280" s="4"/>
      <c r="Z280" s="4"/>
      <c r="AA280" s="4"/>
      <c r="AB280" s="4"/>
      <c r="AC280" s="4"/>
      <c r="AD280" s="4"/>
      <c r="AE280" s="4"/>
      <c r="AF280" s="4"/>
    </row>
    <row r="281" spans="1:32" hidden="1">
      <c r="A281" s="4" t="str">
        <f t="shared" si="17"/>
        <v>0A</v>
      </c>
      <c r="B281" s="10"/>
      <c r="C281" s="6" t="str">
        <f>"ResCode =" &amp;BIN2DEC(MID(F281,3,4))</f>
        <v>ResCode =2</v>
      </c>
      <c r="D281" s="140"/>
      <c r="E281" s="140"/>
      <c r="F281" s="141" t="str">
        <f t="shared" si="18"/>
        <v>00001010</v>
      </c>
      <c r="G281" s="17">
        <v>50</v>
      </c>
      <c r="H281" s="142" t="s">
        <v>31</v>
      </c>
      <c r="I281" s="141"/>
      <c r="J281" s="10"/>
      <c r="K281" s="10"/>
      <c r="L281" s="10"/>
      <c r="M281" s="10"/>
      <c r="N281" s="10"/>
      <c r="O281" s="10"/>
      <c r="P281" s="10"/>
      <c r="Q281" s="4"/>
      <c r="R281" s="4"/>
      <c r="S281" s="4"/>
      <c r="T281" s="4"/>
      <c r="U281" s="4"/>
      <c r="V281" s="4"/>
      <c r="W281" s="4"/>
      <c r="X281" s="4"/>
      <c r="Y281" s="4"/>
      <c r="Z281" s="4"/>
      <c r="AA281" s="4"/>
      <c r="AB281" s="4"/>
      <c r="AC281" s="4"/>
      <c r="AD281" s="4"/>
      <c r="AE281" s="4"/>
      <c r="AF281" s="4"/>
    </row>
    <row r="282" spans="1:32" hidden="1">
      <c r="A282" s="4" t="str">
        <f t="shared" si="17"/>
        <v>5B</v>
      </c>
      <c r="B282" s="10"/>
      <c r="C282" s="6" t="str">
        <f>"Deg.C " &amp;BIN2DEC(LEFT(F282,7))-30</f>
        <v>Deg.C 15</v>
      </c>
      <c r="D282" s="140"/>
      <c r="E282" s="140"/>
      <c r="F282" s="141" t="str">
        <f t="shared" si="18"/>
        <v>01011011</v>
      </c>
      <c r="G282" s="17">
        <v>51</v>
      </c>
      <c r="H282" s="142" t="s">
        <v>32</v>
      </c>
      <c r="I282" s="141"/>
      <c r="J282" s="10"/>
      <c r="K282" s="10"/>
      <c r="L282" s="10"/>
      <c r="M282" s="10"/>
      <c r="N282" s="10"/>
      <c r="O282" s="10"/>
      <c r="P282" s="10"/>
      <c r="Q282" s="4"/>
      <c r="R282" s="4"/>
      <c r="S282" s="4"/>
      <c r="T282" s="4"/>
      <c r="U282" s="4"/>
      <c r="V282" s="4"/>
      <c r="W282" s="4"/>
      <c r="X282" s="4"/>
      <c r="Y282" s="4"/>
      <c r="Z282" s="4"/>
      <c r="AA282" s="4"/>
      <c r="AB282" s="4"/>
      <c r="AC282" s="4"/>
      <c r="AD282" s="4"/>
      <c r="AE282" s="4"/>
      <c r="AF282" s="4"/>
    </row>
    <row r="283" spans="1:32" hidden="1">
      <c r="A283" s="4" t="str">
        <f t="shared" si="17"/>
        <v>28</v>
      </c>
      <c r="B283" s="10"/>
      <c r="C283" s="6" t="str">
        <f>"RSSI =" &amp;BIN2DEC(F283)</f>
        <v>RSSI =40</v>
      </c>
      <c r="D283" s="140"/>
      <c r="E283" s="140"/>
      <c r="F283" s="141" t="str">
        <f t="shared" si="18"/>
        <v>00101000</v>
      </c>
      <c r="G283" s="17">
        <v>52</v>
      </c>
      <c r="H283" s="142" t="s">
        <v>33</v>
      </c>
      <c r="I283" s="141"/>
      <c r="J283" s="10"/>
      <c r="K283" s="10"/>
      <c r="L283" s="10"/>
      <c r="M283" s="10"/>
      <c r="N283" s="10"/>
      <c r="O283" s="10"/>
      <c r="P283" s="10"/>
      <c r="Q283" s="4"/>
      <c r="R283" s="4"/>
      <c r="S283" s="4"/>
      <c r="T283" s="4"/>
      <c r="U283" s="4"/>
      <c r="V283" s="4"/>
      <c r="W283" s="4"/>
      <c r="X283" s="4"/>
      <c r="Y283" s="4"/>
      <c r="Z283" s="4"/>
      <c r="AA283" s="4"/>
      <c r="AB283" s="4"/>
      <c r="AC283" s="4"/>
      <c r="AD283" s="4"/>
      <c r="AE283" s="4"/>
      <c r="AF283" s="4"/>
    </row>
    <row r="284" spans="1:32" hidden="1">
      <c r="A284" s="4" t="str">
        <f t="shared" si="17"/>
        <v>77</v>
      </c>
      <c r="B284" s="10"/>
      <c r="C284" s="143" t="str">
        <f>"Ullage =" &amp;BIN2DEC(F284)</f>
        <v>Ullage =119</v>
      </c>
      <c r="D284" s="144"/>
      <c r="E284" s="144"/>
      <c r="F284" s="146" t="str">
        <f t="shared" si="18"/>
        <v>01110111</v>
      </c>
      <c r="G284" s="17">
        <v>53</v>
      </c>
      <c r="H284" s="142" t="s">
        <v>34</v>
      </c>
      <c r="I284" s="141"/>
      <c r="J284" s="10"/>
      <c r="K284" s="10"/>
      <c r="L284" s="10"/>
      <c r="M284" s="10"/>
      <c r="N284" s="10"/>
      <c r="O284" s="10"/>
      <c r="P284" s="10"/>
      <c r="Q284" s="4"/>
      <c r="R284" s="4"/>
      <c r="S284" s="4"/>
      <c r="T284" s="4"/>
      <c r="U284" s="4"/>
      <c r="V284" s="4"/>
      <c r="W284" s="4"/>
      <c r="X284" s="4"/>
      <c r="Y284" s="4"/>
      <c r="Z284" s="4"/>
      <c r="AA284" s="4"/>
      <c r="AB284" s="4"/>
      <c r="AC284" s="4"/>
      <c r="AD284" s="4"/>
      <c r="AE284" s="4"/>
      <c r="AF284" s="4"/>
    </row>
    <row r="285" spans="1:32" hidden="1">
      <c r="A285" s="4" t="str">
        <f t="shared" si="17"/>
        <v>0A</v>
      </c>
      <c r="B285" s="10"/>
      <c r="C285" s="143" t="str">
        <f>"ResCode =" &amp;BIN2DEC(MID(F285,3,4))</f>
        <v>ResCode =2</v>
      </c>
      <c r="D285" s="144"/>
      <c r="E285" s="144"/>
      <c r="F285" s="146" t="str">
        <f t="shared" si="18"/>
        <v>00001010</v>
      </c>
      <c r="G285" s="17">
        <v>54</v>
      </c>
      <c r="H285" s="142" t="s">
        <v>35</v>
      </c>
      <c r="I285" s="141"/>
      <c r="J285" s="10"/>
      <c r="K285" s="10"/>
      <c r="L285" s="10"/>
      <c r="M285" s="10"/>
      <c r="N285" s="10"/>
      <c r="O285" s="10"/>
      <c r="P285" s="10"/>
      <c r="Q285" s="4"/>
      <c r="R285" s="4"/>
      <c r="S285" s="4"/>
      <c r="T285" s="4"/>
      <c r="U285" s="4"/>
      <c r="V285" s="4"/>
      <c r="W285" s="4"/>
      <c r="X285" s="4"/>
      <c r="Y285" s="4"/>
      <c r="Z285" s="4"/>
      <c r="AA285" s="4"/>
      <c r="AB285" s="4"/>
      <c r="AC285" s="4"/>
      <c r="AD285" s="4"/>
      <c r="AE285" s="4"/>
      <c r="AF285" s="4"/>
    </row>
    <row r="286" spans="1:32" hidden="1">
      <c r="A286" s="4" t="str">
        <f t="shared" si="17"/>
        <v>5B</v>
      </c>
      <c r="B286" s="10"/>
      <c r="C286" s="143" t="str">
        <f>"Deg.C " &amp;BIN2DEC(LEFT(F286,7))-30</f>
        <v>Deg.C 15</v>
      </c>
      <c r="D286" s="144"/>
      <c r="E286" s="144"/>
      <c r="F286" s="146" t="str">
        <f t="shared" si="18"/>
        <v>01011011</v>
      </c>
      <c r="G286" s="17">
        <v>55</v>
      </c>
      <c r="H286" s="142" t="s">
        <v>36</v>
      </c>
      <c r="I286" s="141"/>
      <c r="J286" s="10"/>
      <c r="K286" s="10"/>
      <c r="L286" s="10"/>
      <c r="M286" s="10"/>
      <c r="N286" s="10"/>
      <c r="O286" s="10"/>
      <c r="P286" s="10"/>
      <c r="Q286" s="4"/>
      <c r="R286" s="4"/>
      <c r="S286" s="4"/>
      <c r="T286" s="4"/>
      <c r="U286" s="4"/>
      <c r="V286" s="4"/>
      <c r="W286" s="4"/>
      <c r="X286" s="4"/>
      <c r="Y286" s="4"/>
      <c r="Z286" s="4"/>
      <c r="AA286" s="4"/>
      <c r="AB286" s="4"/>
      <c r="AC286" s="4"/>
      <c r="AD286" s="4"/>
      <c r="AE286" s="4"/>
      <c r="AF286" s="4"/>
    </row>
    <row r="287" spans="1:32" hidden="1">
      <c r="A287" s="4" t="str">
        <f t="shared" si="17"/>
        <v>28</v>
      </c>
      <c r="B287" s="10"/>
      <c r="C287" s="143" t="str">
        <f>"RSSI =" &amp;BIN2DEC(F287)</f>
        <v>RSSI =40</v>
      </c>
      <c r="D287" s="144"/>
      <c r="E287" s="144"/>
      <c r="F287" s="146" t="str">
        <f t="shared" si="18"/>
        <v>00101000</v>
      </c>
      <c r="G287" s="17">
        <v>56</v>
      </c>
      <c r="H287" s="142" t="s">
        <v>37</v>
      </c>
      <c r="I287" s="141"/>
      <c r="J287" s="10"/>
      <c r="K287" s="10"/>
      <c r="L287" s="10"/>
      <c r="M287" s="10"/>
      <c r="N287" s="10"/>
      <c r="O287" s="10"/>
      <c r="P287" s="10"/>
      <c r="Q287" s="4"/>
      <c r="R287" s="4"/>
      <c r="S287" s="4"/>
      <c r="T287" s="4"/>
      <c r="U287" s="4"/>
      <c r="V287" s="4"/>
      <c r="W287" s="4"/>
      <c r="X287" s="4"/>
      <c r="Y287" s="4"/>
      <c r="Z287" s="4"/>
      <c r="AA287" s="4"/>
      <c r="AB287" s="4"/>
      <c r="AC287" s="4"/>
      <c r="AD287" s="4"/>
      <c r="AE287" s="4"/>
      <c r="AF287" s="4"/>
    </row>
    <row r="288" spans="1:32" hidden="1">
      <c r="A288" s="4" t="str">
        <f t="shared" si="17"/>
        <v>76</v>
      </c>
      <c r="B288" s="10"/>
      <c r="C288" s="6" t="str">
        <f>"Ullage =" &amp;BIN2DEC(F288)</f>
        <v>Ullage =118</v>
      </c>
      <c r="D288" s="140"/>
      <c r="E288" s="140"/>
      <c r="F288" s="141" t="str">
        <f t="shared" si="18"/>
        <v>01110110</v>
      </c>
      <c r="G288" s="17">
        <v>57</v>
      </c>
      <c r="H288" s="142" t="s">
        <v>38</v>
      </c>
      <c r="I288" s="141"/>
      <c r="J288" s="10"/>
      <c r="K288" s="10"/>
      <c r="L288" s="10"/>
      <c r="M288" s="10"/>
      <c r="N288" s="10"/>
      <c r="O288" s="10"/>
      <c r="P288" s="10"/>
      <c r="Q288" s="4"/>
      <c r="R288" s="4"/>
      <c r="S288" s="4"/>
      <c r="T288" s="4"/>
      <c r="U288" s="4"/>
      <c r="V288" s="4"/>
      <c r="W288" s="4"/>
      <c r="X288" s="4"/>
      <c r="Y288" s="4"/>
      <c r="Z288" s="4"/>
      <c r="AA288" s="4"/>
      <c r="AB288" s="4"/>
      <c r="AC288" s="4"/>
      <c r="AD288" s="4"/>
      <c r="AE288" s="4"/>
      <c r="AF288" s="4"/>
    </row>
    <row r="289" spans="1:32" hidden="1">
      <c r="A289" s="4" t="str">
        <f t="shared" si="17"/>
        <v>0A</v>
      </c>
      <c r="B289" s="10"/>
      <c r="C289" s="6" t="str">
        <f>"ResCode =" &amp;BIN2DEC(MID(F289,3,4))</f>
        <v>ResCode =2</v>
      </c>
      <c r="D289" s="140"/>
      <c r="E289" s="140"/>
      <c r="F289" s="141" t="str">
        <f t="shared" si="18"/>
        <v>00001010</v>
      </c>
      <c r="G289" s="17">
        <v>58</v>
      </c>
      <c r="H289" s="142" t="s">
        <v>39</v>
      </c>
      <c r="I289" s="141"/>
      <c r="J289" s="10"/>
      <c r="K289" s="10"/>
      <c r="L289" s="10"/>
      <c r="M289" s="10"/>
      <c r="N289" s="10"/>
      <c r="O289" s="10"/>
      <c r="P289" s="10"/>
      <c r="Q289" s="4"/>
      <c r="R289" s="4"/>
      <c r="S289" s="4"/>
      <c r="T289" s="4"/>
      <c r="U289" s="4"/>
      <c r="V289" s="4"/>
      <c r="W289" s="4"/>
      <c r="X289" s="4"/>
      <c r="Y289" s="4"/>
      <c r="Z289" s="4"/>
      <c r="AA289" s="4"/>
      <c r="AB289" s="4"/>
      <c r="AC289" s="4"/>
      <c r="AD289" s="4"/>
      <c r="AE289" s="4"/>
      <c r="AF289" s="4"/>
    </row>
    <row r="290" spans="1:32" hidden="1">
      <c r="A290" s="4" t="str">
        <f t="shared" si="17"/>
        <v>5B</v>
      </c>
      <c r="B290" s="10"/>
      <c r="C290" s="6" t="str">
        <f>"Deg.C " &amp;BIN2DEC(LEFT(F290,7))-30</f>
        <v>Deg.C 15</v>
      </c>
      <c r="D290" s="140"/>
      <c r="E290" s="140"/>
      <c r="F290" s="141" t="str">
        <f t="shared" si="18"/>
        <v>01011011</v>
      </c>
      <c r="G290" s="17">
        <v>59</v>
      </c>
      <c r="H290" s="142" t="s">
        <v>40</v>
      </c>
      <c r="I290" s="141"/>
      <c r="J290" s="10"/>
      <c r="K290" s="10"/>
      <c r="L290" s="10"/>
      <c r="M290" s="10"/>
      <c r="N290" s="10"/>
      <c r="O290" s="10"/>
      <c r="P290" s="10"/>
      <c r="Q290" s="4"/>
      <c r="R290" s="4"/>
      <c r="S290" s="4"/>
      <c r="T290" s="4"/>
      <c r="U290" s="4"/>
      <c r="V290" s="4"/>
      <c r="W290" s="4"/>
      <c r="X290" s="4"/>
      <c r="Y290" s="4"/>
      <c r="Z290" s="4"/>
      <c r="AA290" s="4"/>
      <c r="AB290" s="4"/>
      <c r="AC290" s="4"/>
      <c r="AD290" s="4"/>
      <c r="AE290" s="4"/>
      <c r="AF290" s="4"/>
    </row>
    <row r="291" spans="1:32" hidden="1">
      <c r="A291" s="4" t="str">
        <f t="shared" si="17"/>
        <v>28</v>
      </c>
      <c r="B291" s="10"/>
      <c r="C291" s="6" t="str">
        <f>"RSSI =" &amp;BIN2DEC(F291)</f>
        <v>RSSI =40</v>
      </c>
      <c r="D291" s="140"/>
      <c r="E291" s="140"/>
      <c r="F291" s="141" t="str">
        <f t="shared" si="18"/>
        <v>00101000</v>
      </c>
      <c r="G291" s="17">
        <v>60</v>
      </c>
      <c r="H291" s="142" t="s">
        <v>41</v>
      </c>
      <c r="I291" s="141"/>
      <c r="J291" s="10"/>
      <c r="K291" s="10"/>
      <c r="L291" s="10"/>
      <c r="M291" s="10"/>
      <c r="N291" s="10"/>
      <c r="O291" s="10"/>
      <c r="P291" s="10"/>
      <c r="Q291" s="4"/>
      <c r="R291" s="4"/>
      <c r="S291" s="4"/>
      <c r="T291" s="4"/>
      <c r="U291" s="4"/>
      <c r="V291" s="4"/>
      <c r="W291" s="4"/>
      <c r="X291" s="4"/>
      <c r="Y291" s="4"/>
      <c r="Z291" s="4"/>
      <c r="AA291" s="4"/>
      <c r="AB291" s="4"/>
      <c r="AC291" s="4"/>
      <c r="AD291" s="4"/>
      <c r="AE291" s="4"/>
      <c r="AF291" s="4"/>
    </row>
    <row r="292" spans="1:32" hidden="1">
      <c r="A292" s="4" t="str">
        <f t="shared" si="17"/>
        <v>76</v>
      </c>
      <c r="B292" s="10"/>
      <c r="C292" s="143" t="str">
        <f>"Ullage =" &amp;BIN2DEC(F292)</f>
        <v>Ullage =118</v>
      </c>
      <c r="D292" s="144"/>
      <c r="E292" s="144"/>
      <c r="F292" s="146" t="str">
        <f t="shared" si="18"/>
        <v>01110110</v>
      </c>
      <c r="G292" s="17">
        <v>61</v>
      </c>
      <c r="H292" s="142" t="s">
        <v>42</v>
      </c>
      <c r="I292" s="141"/>
      <c r="J292" s="10"/>
      <c r="K292" s="10"/>
      <c r="L292" s="10"/>
      <c r="M292" s="10"/>
      <c r="N292" s="10"/>
      <c r="O292" s="10"/>
      <c r="P292" s="10"/>
      <c r="Q292" s="4"/>
      <c r="R292" s="4"/>
      <c r="S292" s="4"/>
      <c r="T292" s="4"/>
      <c r="U292" s="4"/>
      <c r="V292" s="4"/>
      <c r="W292" s="4"/>
      <c r="X292" s="4"/>
      <c r="Y292" s="4"/>
      <c r="Z292" s="4"/>
      <c r="AA292" s="4"/>
      <c r="AB292" s="4"/>
      <c r="AC292" s="4"/>
      <c r="AD292" s="4"/>
      <c r="AE292" s="4"/>
      <c r="AF292" s="4"/>
    </row>
    <row r="293" spans="1:32" hidden="1">
      <c r="A293" s="4" t="str">
        <f t="shared" si="17"/>
        <v>0A</v>
      </c>
      <c r="B293" s="10"/>
      <c r="C293" s="143" t="str">
        <f>"ResCode =" &amp;BIN2DEC(MID(F293,3,4))</f>
        <v>ResCode =2</v>
      </c>
      <c r="D293" s="144"/>
      <c r="E293" s="144"/>
      <c r="F293" s="146" t="str">
        <f t="shared" si="18"/>
        <v>00001010</v>
      </c>
      <c r="G293" s="17">
        <v>62</v>
      </c>
      <c r="H293" s="142" t="s">
        <v>43</v>
      </c>
      <c r="I293" s="141"/>
      <c r="J293" s="10"/>
      <c r="K293" s="10"/>
      <c r="L293" s="10"/>
      <c r="M293" s="10"/>
      <c r="N293" s="10"/>
      <c r="O293" s="10"/>
      <c r="P293" s="10"/>
      <c r="Q293" s="4"/>
      <c r="R293" s="4"/>
      <c r="S293" s="4"/>
      <c r="T293" s="4"/>
      <c r="U293" s="4"/>
      <c r="V293" s="4"/>
      <c r="W293" s="4"/>
      <c r="X293" s="4"/>
      <c r="Y293" s="4"/>
      <c r="Z293" s="4"/>
      <c r="AA293" s="4"/>
      <c r="AB293" s="4"/>
      <c r="AC293" s="4"/>
      <c r="AD293" s="4"/>
      <c r="AE293" s="4"/>
      <c r="AF293" s="4"/>
    </row>
    <row r="294" spans="1:32" hidden="1">
      <c r="A294" s="4" t="str">
        <f t="shared" si="17"/>
        <v>5B</v>
      </c>
      <c r="B294" s="10"/>
      <c r="C294" s="143" t="str">
        <f>"Deg.C " &amp;BIN2DEC(LEFT(F294,7))-30</f>
        <v>Deg.C 15</v>
      </c>
      <c r="D294" s="144"/>
      <c r="E294" s="144"/>
      <c r="F294" s="146" t="str">
        <f t="shared" si="18"/>
        <v>01011011</v>
      </c>
      <c r="G294" s="17">
        <v>63</v>
      </c>
      <c r="H294" s="142" t="s">
        <v>44</v>
      </c>
      <c r="I294" s="141"/>
      <c r="J294" s="10"/>
      <c r="K294" s="10"/>
      <c r="L294" s="10"/>
      <c r="M294" s="10"/>
      <c r="N294" s="10"/>
      <c r="O294" s="10"/>
      <c r="P294" s="10"/>
      <c r="Q294" s="4"/>
      <c r="R294" s="4"/>
      <c r="S294" s="4"/>
      <c r="T294" s="4"/>
      <c r="U294" s="4"/>
      <c r="V294" s="4"/>
      <c r="W294" s="4"/>
      <c r="X294" s="4"/>
      <c r="Y294" s="4"/>
      <c r="Z294" s="4"/>
      <c r="AA294" s="4"/>
      <c r="AB294" s="4"/>
      <c r="AC294" s="4"/>
      <c r="AD294" s="4"/>
      <c r="AE294" s="4"/>
      <c r="AF294" s="4"/>
    </row>
    <row r="295" spans="1:32" hidden="1">
      <c r="A295" s="4" t="str">
        <f t="shared" si="17"/>
        <v>28</v>
      </c>
      <c r="B295" s="10"/>
      <c r="C295" s="143" t="str">
        <f>"RSSI =" &amp;BIN2DEC(F295)</f>
        <v>RSSI =40</v>
      </c>
      <c r="D295" s="144"/>
      <c r="E295" s="144"/>
      <c r="F295" s="146" t="str">
        <f t="shared" si="18"/>
        <v>00101000</v>
      </c>
      <c r="G295" s="17">
        <v>64</v>
      </c>
      <c r="H295" s="142" t="s">
        <v>45</v>
      </c>
      <c r="I295" s="141"/>
      <c r="J295" s="10"/>
      <c r="K295" s="10"/>
      <c r="L295" s="10"/>
      <c r="M295" s="10"/>
      <c r="N295" s="10"/>
      <c r="O295" s="10"/>
      <c r="P295" s="10"/>
      <c r="Q295" s="4"/>
      <c r="R295" s="4"/>
      <c r="S295" s="4"/>
      <c r="T295" s="4"/>
      <c r="U295" s="4"/>
      <c r="V295" s="4"/>
      <c r="W295" s="4"/>
      <c r="X295" s="4"/>
      <c r="Y295" s="4"/>
      <c r="Z295" s="4"/>
      <c r="AA295" s="4"/>
      <c r="AB295" s="4"/>
      <c r="AC295" s="4"/>
      <c r="AD295" s="4"/>
      <c r="AE295" s="4"/>
      <c r="AF295" s="4"/>
    </row>
    <row r="296" spans="1:32" hidden="1">
      <c r="A296" s="4" t="str">
        <f t="shared" si="17"/>
        <v>76</v>
      </c>
      <c r="B296" s="10"/>
      <c r="C296" s="6" t="str">
        <f>"Ullage =" &amp;BIN2DEC(F296)</f>
        <v>Ullage =118</v>
      </c>
      <c r="D296" s="140"/>
      <c r="E296" s="140"/>
      <c r="F296" s="141" t="str">
        <f t="shared" si="18"/>
        <v>01110110</v>
      </c>
      <c r="G296" s="17">
        <v>65</v>
      </c>
      <c r="H296" s="142" t="s">
        <v>46</v>
      </c>
      <c r="I296" s="141"/>
      <c r="J296" s="10"/>
      <c r="K296" s="10"/>
      <c r="L296" s="10"/>
      <c r="M296" s="10"/>
      <c r="N296" s="10"/>
      <c r="O296" s="10"/>
      <c r="P296" s="10"/>
      <c r="Q296" s="4"/>
      <c r="R296" s="4"/>
      <c r="S296" s="4"/>
      <c r="T296" s="4"/>
      <c r="U296" s="4"/>
      <c r="V296" s="4"/>
      <c r="W296" s="4"/>
      <c r="X296" s="4"/>
      <c r="Y296" s="4"/>
      <c r="Z296" s="4"/>
      <c r="AA296" s="4"/>
      <c r="AB296" s="4"/>
      <c r="AC296" s="4"/>
      <c r="AD296" s="4"/>
      <c r="AE296" s="4"/>
      <c r="AF296" s="4"/>
    </row>
    <row r="297" spans="1:32" hidden="1">
      <c r="A297" s="4" t="str">
        <f t="shared" si="17"/>
        <v>0A</v>
      </c>
      <c r="B297" s="10"/>
      <c r="C297" s="6" t="str">
        <f>"ResCode =" &amp;BIN2DEC(MID(F297,3,4))</f>
        <v>ResCode =2</v>
      </c>
      <c r="D297" s="140"/>
      <c r="E297" s="140"/>
      <c r="F297" s="141" t="str">
        <f t="shared" si="18"/>
        <v>00001010</v>
      </c>
      <c r="G297" s="17">
        <v>66</v>
      </c>
      <c r="H297" s="142" t="s">
        <v>47</v>
      </c>
      <c r="I297" s="141"/>
      <c r="J297" s="10"/>
      <c r="K297" s="10"/>
      <c r="L297" s="10"/>
      <c r="M297" s="10"/>
      <c r="N297" s="10"/>
      <c r="O297" s="10"/>
      <c r="P297" s="10"/>
      <c r="Q297" s="4"/>
      <c r="R297" s="4"/>
      <c r="S297" s="4"/>
      <c r="T297" s="4"/>
      <c r="U297" s="4"/>
      <c r="V297" s="4"/>
      <c r="W297" s="4"/>
      <c r="X297" s="4"/>
      <c r="Y297" s="4"/>
      <c r="Z297" s="4"/>
      <c r="AA297" s="4"/>
      <c r="AB297" s="4"/>
      <c r="AC297" s="4"/>
      <c r="AD297" s="4"/>
      <c r="AE297" s="4"/>
      <c r="AF297" s="4"/>
    </row>
    <row r="298" spans="1:32" hidden="1">
      <c r="A298" s="4" t="str">
        <f t="shared" si="17"/>
        <v>5B</v>
      </c>
      <c r="B298" s="10"/>
      <c r="C298" s="6" t="str">
        <f>"Deg.C " &amp;BIN2DEC(LEFT(F298,7))-30</f>
        <v>Deg.C 15</v>
      </c>
      <c r="D298" s="140"/>
      <c r="E298" s="140"/>
      <c r="F298" s="141" t="str">
        <f t="shared" si="18"/>
        <v>01011011</v>
      </c>
      <c r="G298" s="17">
        <v>67</v>
      </c>
      <c r="H298" s="142" t="s">
        <v>48</v>
      </c>
      <c r="I298" s="141"/>
      <c r="J298" s="10"/>
      <c r="K298" s="10"/>
      <c r="L298" s="10"/>
      <c r="M298" s="10"/>
      <c r="N298" s="10"/>
      <c r="O298" s="10"/>
      <c r="P298" s="10"/>
      <c r="Q298" s="4"/>
      <c r="R298" s="4"/>
      <c r="S298" s="4"/>
      <c r="T298" s="4"/>
      <c r="U298" s="4"/>
      <c r="V298" s="4"/>
      <c r="W298" s="4"/>
      <c r="X298" s="4"/>
      <c r="Y298" s="4"/>
      <c r="Z298" s="4"/>
      <c r="AA298" s="4"/>
      <c r="AB298" s="4"/>
      <c r="AC298" s="4"/>
      <c r="AD298" s="4"/>
      <c r="AE298" s="4"/>
      <c r="AF298" s="4"/>
    </row>
    <row r="299" spans="1:32" hidden="1">
      <c r="A299" s="4" t="str">
        <f t="shared" si="17"/>
        <v>28</v>
      </c>
      <c r="B299" s="10"/>
      <c r="C299" s="6" t="str">
        <f>"RSSI =" &amp;BIN2DEC(F299)</f>
        <v>RSSI =40</v>
      </c>
      <c r="D299" s="140"/>
      <c r="E299" s="140"/>
      <c r="F299" s="141" t="str">
        <f t="shared" si="18"/>
        <v>00101000</v>
      </c>
      <c r="G299" s="17">
        <v>68</v>
      </c>
      <c r="H299" s="142" t="s">
        <v>49</v>
      </c>
      <c r="I299" s="141"/>
      <c r="J299" s="10"/>
      <c r="K299" s="10"/>
      <c r="L299" s="10"/>
      <c r="M299" s="10"/>
      <c r="N299" s="10"/>
      <c r="O299" s="10"/>
      <c r="P299" s="10"/>
      <c r="Q299" s="4"/>
      <c r="R299" s="4"/>
      <c r="S299" s="4"/>
      <c r="T299" s="4"/>
      <c r="U299" s="4"/>
      <c r="V299" s="4"/>
      <c r="W299" s="4"/>
      <c r="X299" s="4"/>
      <c r="Y299" s="4"/>
      <c r="Z299" s="4"/>
      <c r="AA299" s="4"/>
      <c r="AB299" s="4"/>
      <c r="AC299" s="4"/>
      <c r="AD299" s="4"/>
      <c r="AE299" s="4"/>
      <c r="AF299" s="4"/>
    </row>
    <row r="300" spans="1:32" hidden="1">
      <c r="A300" s="4" t="str">
        <f t="shared" si="17"/>
        <v>77</v>
      </c>
      <c r="B300" s="10"/>
      <c r="C300" s="143" t="str">
        <f>"Ullage =" &amp;BIN2DEC(F300)</f>
        <v>Ullage =119</v>
      </c>
      <c r="D300" s="144"/>
      <c r="E300" s="144"/>
      <c r="F300" s="146" t="str">
        <f t="shared" si="18"/>
        <v>01110111</v>
      </c>
      <c r="G300" s="17">
        <v>69</v>
      </c>
      <c r="H300" s="142" t="s">
        <v>50</v>
      </c>
      <c r="I300" s="141"/>
      <c r="J300" s="10"/>
      <c r="K300" s="10"/>
      <c r="L300" s="10"/>
      <c r="M300" s="10"/>
      <c r="N300" s="10"/>
      <c r="O300" s="10"/>
      <c r="P300" s="10"/>
      <c r="Q300" s="4"/>
      <c r="R300" s="4"/>
      <c r="S300" s="4"/>
      <c r="T300" s="4"/>
      <c r="U300" s="4"/>
      <c r="V300" s="4"/>
      <c r="W300" s="4"/>
      <c r="X300" s="4"/>
      <c r="Y300" s="4"/>
      <c r="Z300" s="4"/>
      <c r="AA300" s="4"/>
      <c r="AB300" s="4"/>
      <c r="AC300" s="4"/>
      <c r="AD300" s="4"/>
      <c r="AE300" s="4"/>
      <c r="AF300" s="4"/>
    </row>
    <row r="301" spans="1:32" hidden="1">
      <c r="A301" s="4" t="str">
        <f t="shared" si="17"/>
        <v>0A</v>
      </c>
      <c r="B301" s="10"/>
      <c r="C301" s="143" t="str">
        <f>"ResCode =" &amp;BIN2DEC(MID(F301,3,4))</f>
        <v>ResCode =2</v>
      </c>
      <c r="D301" s="144"/>
      <c r="E301" s="144"/>
      <c r="F301" s="146" t="str">
        <f t="shared" si="18"/>
        <v>00001010</v>
      </c>
      <c r="G301" s="17">
        <v>70</v>
      </c>
      <c r="H301" s="142" t="s">
        <v>51</v>
      </c>
      <c r="I301" s="141"/>
      <c r="J301" s="10"/>
      <c r="K301" s="10"/>
      <c r="L301" s="10"/>
      <c r="M301" s="10"/>
      <c r="N301" s="10"/>
      <c r="O301" s="10"/>
      <c r="P301" s="10"/>
      <c r="Q301" s="4"/>
      <c r="R301" s="4"/>
      <c r="S301" s="4"/>
      <c r="T301" s="4"/>
      <c r="U301" s="4"/>
      <c r="V301" s="4"/>
      <c r="W301" s="4"/>
      <c r="X301" s="4"/>
      <c r="Y301" s="4"/>
      <c r="Z301" s="4"/>
      <c r="AA301" s="4"/>
      <c r="AB301" s="4"/>
      <c r="AC301" s="4"/>
      <c r="AD301" s="4"/>
      <c r="AE301" s="4"/>
      <c r="AF301" s="4"/>
    </row>
    <row r="302" spans="1:32" hidden="1">
      <c r="A302" s="4" t="str">
        <f t="shared" si="17"/>
        <v>5B</v>
      </c>
      <c r="B302" s="10"/>
      <c r="C302" s="143" t="str">
        <f>"Deg.C " &amp;BIN2DEC(LEFT(F302,7))-30</f>
        <v>Deg.C 15</v>
      </c>
      <c r="D302" s="144"/>
      <c r="E302" s="144"/>
      <c r="F302" s="146" t="str">
        <f t="shared" si="18"/>
        <v>01011011</v>
      </c>
      <c r="G302" s="17">
        <v>71</v>
      </c>
      <c r="H302" s="142" t="s">
        <v>52</v>
      </c>
      <c r="I302" s="141"/>
      <c r="J302" s="10"/>
      <c r="K302" s="10"/>
      <c r="L302" s="10"/>
      <c r="M302" s="10"/>
      <c r="N302" s="10"/>
      <c r="O302" s="10"/>
      <c r="P302" s="10"/>
      <c r="Q302" s="4"/>
      <c r="R302" s="4"/>
      <c r="S302" s="4"/>
      <c r="T302" s="4"/>
      <c r="U302" s="4"/>
      <c r="V302" s="4"/>
      <c r="W302" s="4"/>
      <c r="X302" s="4"/>
      <c r="Y302" s="4"/>
      <c r="Z302" s="4"/>
      <c r="AA302" s="4"/>
      <c r="AB302" s="4"/>
      <c r="AC302" s="4"/>
      <c r="AD302" s="4"/>
      <c r="AE302" s="4"/>
      <c r="AF302" s="4"/>
    </row>
    <row r="303" spans="1:32" hidden="1">
      <c r="A303" s="4" t="str">
        <f t="shared" si="17"/>
        <v>28</v>
      </c>
      <c r="B303" s="10"/>
      <c r="C303" s="143" t="str">
        <f>"RSSI =" &amp;BIN2DEC(F303)</f>
        <v>RSSI =40</v>
      </c>
      <c r="D303" s="144"/>
      <c r="E303" s="144"/>
      <c r="F303" s="146" t="str">
        <f t="shared" si="18"/>
        <v>00101000</v>
      </c>
      <c r="G303" s="17">
        <v>72</v>
      </c>
      <c r="H303" s="142" t="s">
        <v>53</v>
      </c>
      <c r="I303" s="141"/>
      <c r="J303" s="10"/>
      <c r="K303" s="10"/>
      <c r="L303" s="10"/>
      <c r="M303" s="10"/>
      <c r="N303" s="10"/>
      <c r="O303" s="10"/>
      <c r="P303" s="10"/>
      <c r="Q303" s="4"/>
      <c r="R303" s="4"/>
      <c r="S303" s="4"/>
      <c r="T303" s="4"/>
      <c r="U303" s="4"/>
      <c r="V303" s="4"/>
      <c r="W303" s="4"/>
      <c r="X303" s="4"/>
      <c r="Y303" s="4"/>
      <c r="Z303" s="4"/>
      <c r="AA303" s="4"/>
      <c r="AB303" s="4"/>
      <c r="AC303" s="4"/>
      <c r="AD303" s="4"/>
      <c r="AE303" s="4"/>
      <c r="AF303" s="4"/>
    </row>
    <row r="304" spans="1:32" hidden="1">
      <c r="A304" s="4" t="str">
        <f t="shared" si="17"/>
        <v>76</v>
      </c>
      <c r="B304" s="10"/>
      <c r="C304" s="6" t="str">
        <f>"Ullage =" &amp;BIN2DEC(F304)</f>
        <v>Ullage =118</v>
      </c>
      <c r="D304" s="140"/>
      <c r="E304" s="140"/>
      <c r="F304" s="141" t="str">
        <f t="shared" si="18"/>
        <v>01110110</v>
      </c>
      <c r="G304" s="17">
        <v>73</v>
      </c>
      <c r="H304" s="142" t="s">
        <v>54</v>
      </c>
      <c r="I304" s="141"/>
      <c r="J304" s="10"/>
      <c r="K304" s="10"/>
      <c r="L304" s="10"/>
      <c r="M304" s="10"/>
      <c r="N304" s="10"/>
      <c r="O304" s="10"/>
      <c r="P304" s="10"/>
      <c r="Q304" s="4"/>
      <c r="R304" s="4"/>
      <c r="S304" s="4"/>
      <c r="T304" s="4"/>
      <c r="U304" s="4"/>
      <c r="V304" s="4"/>
      <c r="W304" s="4"/>
      <c r="X304" s="4"/>
      <c r="Y304" s="4"/>
      <c r="Z304" s="4"/>
      <c r="AA304" s="4"/>
      <c r="AB304" s="4"/>
      <c r="AC304" s="4"/>
      <c r="AD304" s="4"/>
      <c r="AE304" s="4"/>
      <c r="AF304" s="4"/>
    </row>
    <row r="305" spans="1:32" hidden="1">
      <c r="A305" s="4" t="str">
        <f t="shared" si="17"/>
        <v>0A</v>
      </c>
      <c r="B305" s="10"/>
      <c r="C305" s="6" t="str">
        <f>"ResCode =" &amp;BIN2DEC(MID(F305,3,4))</f>
        <v>ResCode =2</v>
      </c>
      <c r="D305" s="140"/>
      <c r="E305" s="140"/>
      <c r="F305" s="141" t="str">
        <f t="shared" si="18"/>
        <v>00001010</v>
      </c>
      <c r="G305" s="17">
        <v>74</v>
      </c>
      <c r="H305" s="142" t="s">
        <v>55</v>
      </c>
      <c r="I305" s="141"/>
      <c r="J305" s="10"/>
      <c r="K305" s="10"/>
      <c r="L305" s="10"/>
      <c r="M305" s="10"/>
      <c r="N305" s="10"/>
      <c r="O305" s="10"/>
      <c r="P305" s="10"/>
      <c r="Q305" s="4"/>
      <c r="R305" s="4"/>
      <c r="S305" s="4"/>
      <c r="T305" s="4"/>
      <c r="U305" s="4"/>
      <c r="V305" s="4"/>
      <c r="W305" s="4"/>
      <c r="X305" s="4"/>
      <c r="Y305" s="4"/>
      <c r="Z305" s="4"/>
      <c r="AA305" s="4"/>
      <c r="AB305" s="4"/>
      <c r="AC305" s="4"/>
      <c r="AD305" s="4"/>
      <c r="AE305" s="4"/>
      <c r="AF305" s="4"/>
    </row>
    <row r="306" spans="1:32" hidden="1">
      <c r="A306" s="4" t="str">
        <f t="shared" si="17"/>
        <v>5B</v>
      </c>
      <c r="B306" s="10"/>
      <c r="C306" s="6" t="str">
        <f>"Deg.C " &amp;BIN2DEC(LEFT(F306,7))-30</f>
        <v>Deg.C 15</v>
      </c>
      <c r="D306" s="140"/>
      <c r="E306" s="140"/>
      <c r="F306" s="141" t="str">
        <f t="shared" si="18"/>
        <v>01011011</v>
      </c>
      <c r="G306" s="17">
        <v>75</v>
      </c>
      <c r="H306" s="35" t="s">
        <v>56</v>
      </c>
      <c r="I306" s="141"/>
      <c r="J306" s="10"/>
      <c r="K306" s="10"/>
      <c r="L306" s="10"/>
      <c r="M306" s="10"/>
      <c r="N306" s="10"/>
      <c r="O306" s="10"/>
      <c r="P306" s="10"/>
      <c r="Q306" s="4"/>
      <c r="R306" s="4"/>
      <c r="S306" s="4"/>
      <c r="T306" s="4"/>
      <c r="U306" s="4"/>
      <c r="V306" s="4"/>
      <c r="W306" s="4"/>
      <c r="X306" s="4"/>
      <c r="Y306" s="4"/>
      <c r="Z306" s="4"/>
      <c r="AA306" s="4"/>
      <c r="AB306" s="4"/>
      <c r="AC306" s="4"/>
      <c r="AD306" s="4"/>
      <c r="AE306" s="4"/>
      <c r="AF306" s="4"/>
    </row>
    <row r="307" spans="1:32" hidden="1">
      <c r="A307" s="4" t="str">
        <f t="shared" si="17"/>
        <v>28</v>
      </c>
      <c r="B307" s="10"/>
      <c r="C307" s="6" t="str">
        <f>"RSSI =" &amp;BIN2DEC(F307)</f>
        <v>RSSI =40</v>
      </c>
      <c r="D307" s="140"/>
      <c r="E307" s="140"/>
      <c r="F307" s="141" t="str">
        <f t="shared" si="18"/>
        <v>00101000</v>
      </c>
      <c r="G307" s="17">
        <v>76</v>
      </c>
      <c r="H307" s="35" t="s">
        <v>57</v>
      </c>
      <c r="I307" s="141"/>
      <c r="J307" s="10"/>
      <c r="K307" s="10"/>
      <c r="L307" s="10"/>
      <c r="M307" s="10"/>
      <c r="N307" s="10"/>
      <c r="O307" s="10"/>
      <c r="P307" s="10"/>
      <c r="Q307" s="4"/>
      <c r="R307" s="4"/>
      <c r="S307" s="4"/>
      <c r="T307" s="4"/>
      <c r="U307" s="4"/>
      <c r="V307" s="4"/>
      <c r="W307" s="4"/>
      <c r="X307" s="4"/>
      <c r="Y307" s="4"/>
      <c r="Z307" s="4"/>
      <c r="AA307" s="4"/>
      <c r="AB307" s="4"/>
      <c r="AC307" s="4"/>
      <c r="AD307" s="4"/>
      <c r="AE307" s="4"/>
      <c r="AF307" s="4"/>
    </row>
    <row r="308" spans="1:32" hidden="1">
      <c r="A308" s="4" t="str">
        <f t="shared" si="17"/>
        <v>76</v>
      </c>
      <c r="B308" s="10"/>
      <c r="C308" s="152">
        <f>HEX2DEC(A308)</f>
        <v>118</v>
      </c>
      <c r="D308" s="140"/>
      <c r="E308" s="140"/>
      <c r="F308" s="140"/>
      <c r="G308" s="17">
        <v>77</v>
      </c>
      <c r="H308" s="39" t="s">
        <v>58</v>
      </c>
      <c r="I308" s="10"/>
      <c r="J308" s="10"/>
      <c r="K308" s="10"/>
      <c r="L308" s="10"/>
      <c r="M308" s="10"/>
      <c r="N308" s="10"/>
      <c r="O308" s="10"/>
      <c r="P308" s="10"/>
      <c r="Q308" s="4"/>
      <c r="R308" s="4"/>
      <c r="S308" s="4"/>
      <c r="T308" s="4"/>
      <c r="U308" s="4"/>
      <c r="V308" s="4"/>
      <c r="W308" s="4"/>
      <c r="X308" s="4"/>
      <c r="Y308" s="4"/>
      <c r="Z308" s="4"/>
      <c r="AA308" s="4"/>
      <c r="AB308" s="4"/>
      <c r="AC308" s="4"/>
      <c r="AD308" s="4"/>
      <c r="AE308" s="4"/>
      <c r="AF308" s="4"/>
    </row>
    <row r="309" spans="1:32" hidden="1">
      <c r="A309" s="4" t="str">
        <f t="shared" si="17"/>
        <v>0A</v>
      </c>
      <c r="B309" s="10"/>
      <c r="C309" s="6"/>
      <c r="D309" s="38"/>
      <c r="E309" s="38"/>
      <c r="F309" s="38"/>
      <c r="G309" s="17">
        <v>78</v>
      </c>
      <c r="H309" s="35" t="s">
        <v>59</v>
      </c>
      <c r="I309" s="10"/>
      <c r="J309" s="10"/>
      <c r="K309" s="10"/>
      <c r="L309" s="10"/>
      <c r="M309" s="10"/>
      <c r="N309" s="10"/>
      <c r="O309" s="10"/>
      <c r="P309" s="10"/>
      <c r="Q309" s="4"/>
      <c r="R309" s="4"/>
      <c r="S309" s="4"/>
      <c r="T309" s="4"/>
      <c r="U309" s="4"/>
      <c r="V309" s="4"/>
      <c r="W309" s="4"/>
      <c r="X309" s="4"/>
      <c r="Y309" s="4"/>
      <c r="Z309" s="4"/>
      <c r="AA309" s="4"/>
      <c r="AB309" s="4"/>
      <c r="AC309" s="4"/>
      <c r="AD309" s="4"/>
      <c r="AE309" s="4"/>
      <c r="AF309" s="4"/>
    </row>
    <row r="310" spans="1:32" hidden="1">
      <c r="A310" s="4" t="str">
        <f t="shared" si="17"/>
        <v>5B</v>
      </c>
      <c r="B310" s="10"/>
      <c r="C310" s="6" t="str">
        <f>HEX2DEC(A311) &amp;"/"&amp;HEX2DEC(A310)&amp;"/"&amp;HEX2DEC(A309)</f>
        <v>40/91/10</v>
      </c>
      <c r="D310" s="38"/>
      <c r="E310" s="38"/>
      <c r="F310" s="38"/>
      <c r="G310" s="17">
        <v>79</v>
      </c>
      <c r="H310" s="35" t="s">
        <v>60</v>
      </c>
      <c r="I310" s="10"/>
      <c r="J310" s="10"/>
      <c r="K310" s="10"/>
      <c r="L310" s="10"/>
      <c r="M310" s="10"/>
      <c r="N310" s="10"/>
      <c r="O310" s="10"/>
      <c r="P310" s="10"/>
      <c r="Q310" s="4"/>
      <c r="R310" s="4"/>
      <c r="S310" s="4"/>
      <c r="T310" s="4"/>
      <c r="U310" s="4"/>
      <c r="V310" s="4"/>
      <c r="W310" s="4"/>
      <c r="X310" s="4"/>
      <c r="Y310" s="4"/>
      <c r="Z310" s="4"/>
      <c r="AA310" s="4"/>
      <c r="AB310" s="4"/>
      <c r="AC310" s="4"/>
      <c r="AD310" s="4"/>
      <c r="AE310" s="4"/>
      <c r="AF310" s="4"/>
    </row>
    <row r="311" spans="1:32" hidden="1">
      <c r="A311" s="4" t="str">
        <f t="shared" si="17"/>
        <v>28</v>
      </c>
      <c r="B311" s="10"/>
      <c r="C311" s="6"/>
      <c r="D311" s="38"/>
      <c r="E311" s="38"/>
      <c r="F311" s="38"/>
      <c r="G311" s="17">
        <v>80</v>
      </c>
      <c r="H311" s="35" t="s">
        <v>61</v>
      </c>
      <c r="I311" s="10"/>
      <c r="J311" s="10"/>
      <c r="K311" s="10"/>
      <c r="L311" s="10"/>
      <c r="M311" s="10"/>
      <c r="N311" s="10"/>
      <c r="O311" s="10"/>
      <c r="P311" s="10"/>
      <c r="Q311" s="4"/>
      <c r="R311" s="4"/>
      <c r="S311" s="4"/>
      <c r="T311" s="4"/>
      <c r="U311" s="4"/>
      <c r="V311" s="4"/>
      <c r="W311" s="4"/>
      <c r="X311" s="4"/>
      <c r="Y311" s="4"/>
      <c r="Z311" s="4"/>
      <c r="AA311" s="4"/>
      <c r="AB311" s="4"/>
      <c r="AC311" s="4"/>
      <c r="AD311" s="4"/>
      <c r="AE311" s="4"/>
      <c r="AF311" s="4"/>
    </row>
    <row r="312" spans="1:32" hidden="1">
      <c r="A312" s="4" t="str">
        <f t="shared" si="17"/>
        <v>76</v>
      </c>
      <c r="B312" s="10"/>
      <c r="C312" s="6"/>
      <c r="D312" s="38"/>
      <c r="E312" s="38"/>
      <c r="F312" s="38"/>
      <c r="G312" s="17">
        <v>81</v>
      </c>
      <c r="H312" s="35" t="s">
        <v>62</v>
      </c>
      <c r="I312" s="10"/>
      <c r="J312" s="10"/>
      <c r="K312" s="10"/>
      <c r="L312" s="10"/>
      <c r="M312" s="10"/>
      <c r="N312" s="10"/>
      <c r="O312" s="10"/>
      <c r="P312" s="10"/>
      <c r="Q312" s="4"/>
      <c r="R312" s="4"/>
      <c r="S312" s="4"/>
      <c r="T312" s="4"/>
      <c r="U312" s="4"/>
      <c r="V312" s="4"/>
      <c r="W312" s="4"/>
      <c r="X312" s="4"/>
      <c r="Y312" s="4"/>
      <c r="Z312" s="4"/>
      <c r="AA312" s="4"/>
      <c r="AB312" s="4"/>
      <c r="AC312" s="4"/>
      <c r="AD312" s="4"/>
      <c r="AE312" s="4"/>
      <c r="AF312" s="4"/>
    </row>
    <row r="313" spans="1:32" hidden="1">
      <c r="A313" s="4" t="str">
        <f t="shared" ref="A313:A345" si="19">MID($H$1,$G$9+2*G313,2)</f>
        <v>0A</v>
      </c>
      <c r="B313" s="10"/>
      <c r="C313" s="8" t="str">
        <f>HEX2DEC(A312) &amp;":"&amp;HEX2DEC(A313)&amp;":"&amp;HEX2DEC(A314)</f>
        <v>118:10:93</v>
      </c>
      <c r="D313" s="38"/>
      <c r="E313" s="38"/>
      <c r="F313" s="38"/>
      <c r="G313" s="17">
        <v>82</v>
      </c>
      <c r="H313" s="35" t="s">
        <v>63</v>
      </c>
      <c r="I313" s="10"/>
      <c r="J313" s="10"/>
      <c r="K313" s="10"/>
      <c r="L313" s="10"/>
      <c r="M313" s="10"/>
      <c r="N313" s="10"/>
      <c r="O313" s="10"/>
      <c r="P313" s="10"/>
      <c r="Q313" s="4"/>
      <c r="R313" s="4"/>
      <c r="S313" s="4"/>
      <c r="T313" s="4"/>
      <c r="U313" s="4"/>
      <c r="V313" s="4"/>
      <c r="W313" s="4"/>
      <c r="X313" s="4"/>
      <c r="Y313" s="4"/>
      <c r="Z313" s="4"/>
      <c r="AA313" s="4"/>
      <c r="AB313" s="4"/>
      <c r="AC313" s="4"/>
      <c r="AD313" s="4"/>
      <c r="AE313" s="4"/>
      <c r="AF313" s="4"/>
    </row>
    <row r="314" spans="1:32" hidden="1">
      <c r="A314" s="4" t="str">
        <f t="shared" si="19"/>
        <v>5D</v>
      </c>
      <c r="B314" s="10"/>
      <c r="C314" s="6"/>
      <c r="D314" s="38"/>
      <c r="E314" s="38"/>
      <c r="F314" s="38"/>
      <c r="G314" s="17">
        <v>83</v>
      </c>
      <c r="H314" s="35" t="s">
        <v>64</v>
      </c>
      <c r="I314" s="10"/>
      <c r="J314" s="10"/>
      <c r="K314" s="10"/>
      <c r="L314" s="10"/>
      <c r="M314" s="10"/>
      <c r="N314" s="10"/>
      <c r="O314" s="10"/>
      <c r="P314" s="10"/>
      <c r="Q314" s="4"/>
      <c r="R314" s="4"/>
      <c r="S314" s="4"/>
      <c r="T314" s="4"/>
      <c r="U314" s="4"/>
      <c r="V314" s="4"/>
      <c r="W314" s="4"/>
      <c r="X314" s="4"/>
      <c r="Y314" s="4"/>
      <c r="Z314" s="4"/>
      <c r="AA314" s="4"/>
      <c r="AB314" s="4"/>
      <c r="AC314" s="4"/>
      <c r="AD314" s="4"/>
      <c r="AE314" s="4"/>
      <c r="AF314" s="4"/>
    </row>
    <row r="315" spans="1:32" hidden="1">
      <c r="A315" s="4" t="str">
        <f t="shared" si="19"/>
        <v>28</v>
      </c>
      <c r="B315" s="10"/>
      <c r="C315" s="6"/>
      <c r="D315" s="38"/>
      <c r="E315" s="38"/>
      <c r="F315" s="38"/>
      <c r="G315" s="17">
        <v>84</v>
      </c>
      <c r="H315" s="35" t="s">
        <v>65</v>
      </c>
      <c r="I315" s="10"/>
      <c r="J315" s="10"/>
      <c r="K315" s="10"/>
      <c r="L315" s="10"/>
      <c r="M315" s="10"/>
      <c r="N315" s="10"/>
      <c r="O315" s="10"/>
      <c r="P315" s="10"/>
      <c r="Q315" s="4"/>
      <c r="R315" s="4"/>
      <c r="S315" s="4"/>
      <c r="T315" s="4"/>
      <c r="U315" s="4"/>
      <c r="V315" s="4"/>
      <c r="W315" s="4"/>
      <c r="X315" s="4"/>
      <c r="Y315" s="4"/>
      <c r="Z315" s="4"/>
      <c r="AA315" s="4"/>
      <c r="AB315" s="4"/>
      <c r="AC315" s="4"/>
      <c r="AD315" s="4"/>
      <c r="AE315" s="4"/>
      <c r="AF315" s="4"/>
    </row>
    <row r="316" spans="1:32" hidden="1">
      <c r="A316" s="4" t="str">
        <f t="shared" si="19"/>
        <v>77</v>
      </c>
      <c r="B316" s="10"/>
      <c r="C316" s="5"/>
      <c r="D316" s="38"/>
      <c r="E316" s="38"/>
      <c r="F316" s="38"/>
      <c r="G316" s="17">
        <v>85</v>
      </c>
      <c r="H316" s="50" t="s">
        <v>245</v>
      </c>
      <c r="I316" s="10"/>
      <c r="J316" s="10"/>
      <c r="K316" s="10"/>
      <c r="L316" s="10"/>
      <c r="M316" s="10"/>
      <c r="N316" s="10"/>
      <c r="O316" s="10"/>
      <c r="P316" s="10"/>
      <c r="Q316" s="4"/>
      <c r="R316" s="4"/>
      <c r="S316" s="4"/>
      <c r="T316" s="4"/>
      <c r="U316" s="4"/>
      <c r="V316" s="4"/>
      <c r="W316" s="4"/>
      <c r="X316" s="4"/>
      <c r="Y316" s="4"/>
      <c r="Z316" s="4"/>
      <c r="AA316" s="4"/>
      <c r="AB316" s="4"/>
      <c r="AC316" s="4"/>
      <c r="AD316" s="4"/>
      <c r="AE316" s="4"/>
      <c r="AF316" s="4"/>
    </row>
    <row r="317" spans="1:32" hidden="1">
      <c r="A317" s="4" t="str">
        <f t="shared" si="19"/>
        <v>0A</v>
      </c>
      <c r="B317" s="10"/>
      <c r="C317" s="6">
        <f>HEX2DEC(A316) * 256 +HEX2DEC( A317)</f>
        <v>30474</v>
      </c>
      <c r="D317" s="38"/>
      <c r="E317" s="38"/>
      <c r="F317" s="38"/>
      <c r="G317" s="17">
        <v>86</v>
      </c>
      <c r="H317" s="51"/>
      <c r="I317" s="10"/>
      <c r="J317" s="10"/>
      <c r="K317" s="10"/>
      <c r="L317" s="10"/>
      <c r="M317" s="10"/>
      <c r="N317" s="10"/>
      <c r="O317" s="10"/>
      <c r="P317" s="10"/>
      <c r="Q317" s="4"/>
      <c r="R317" s="4"/>
      <c r="S317" s="4"/>
      <c r="T317" s="4"/>
      <c r="U317" s="4"/>
      <c r="V317" s="4"/>
      <c r="W317" s="4"/>
      <c r="X317" s="4"/>
      <c r="Y317" s="4"/>
      <c r="Z317" s="4"/>
      <c r="AA317" s="4"/>
      <c r="AB317" s="4"/>
      <c r="AC317" s="4"/>
      <c r="AD317" s="4"/>
      <c r="AE317" s="4"/>
      <c r="AF317" s="4"/>
    </row>
    <row r="318" spans="1:32" hidden="1">
      <c r="A318" s="4" t="str">
        <f t="shared" si="19"/>
        <v>5D</v>
      </c>
      <c r="B318" s="10"/>
      <c r="C318" s="5"/>
      <c r="D318" s="38"/>
      <c r="E318" s="38"/>
      <c r="F318" s="38"/>
      <c r="G318" s="17">
        <v>87</v>
      </c>
      <c r="H318" s="52" t="s">
        <v>383</v>
      </c>
      <c r="I318" s="10"/>
      <c r="J318" s="10"/>
      <c r="K318" s="10"/>
      <c r="L318" s="10"/>
      <c r="M318" s="10"/>
      <c r="N318" s="10"/>
      <c r="O318" s="10"/>
      <c r="P318" s="10"/>
      <c r="Q318" s="4"/>
      <c r="R318" s="4"/>
      <c r="S318" s="4"/>
      <c r="T318" s="4"/>
      <c r="U318" s="4"/>
      <c r="V318" s="4"/>
      <c r="W318" s="4"/>
      <c r="X318" s="4"/>
      <c r="Y318" s="4"/>
      <c r="Z318" s="4"/>
      <c r="AA318" s="4"/>
      <c r="AB318" s="4"/>
      <c r="AC318" s="4"/>
      <c r="AD318" s="4"/>
      <c r="AE318" s="4"/>
      <c r="AF318" s="4"/>
    </row>
    <row r="319" spans="1:32" hidden="1">
      <c r="A319" s="4" t="str">
        <f t="shared" si="19"/>
        <v>28</v>
      </c>
      <c r="B319" s="10"/>
      <c r="C319" s="6">
        <f>HEX2DEC(A318) * 256 +HEX2DEC( A319)</f>
        <v>23848</v>
      </c>
      <c r="D319" s="38"/>
      <c r="E319" s="38"/>
      <c r="F319" s="38"/>
      <c r="G319" s="17">
        <v>88</v>
      </c>
      <c r="H319" s="53"/>
      <c r="I319" s="10"/>
      <c r="J319" s="10"/>
      <c r="K319" s="10"/>
      <c r="L319" s="10"/>
      <c r="M319" s="10"/>
      <c r="N319" s="10"/>
      <c r="O319" s="10"/>
      <c r="P319" s="10"/>
      <c r="Q319" s="4"/>
      <c r="R319" s="4"/>
      <c r="S319" s="4"/>
      <c r="T319" s="4"/>
      <c r="U319" s="4"/>
      <c r="V319" s="4"/>
      <c r="W319" s="4"/>
      <c r="X319" s="4"/>
      <c r="Y319" s="4"/>
      <c r="Z319" s="4"/>
      <c r="AA319" s="4"/>
      <c r="AB319" s="4"/>
      <c r="AC319" s="4"/>
      <c r="AD319" s="4"/>
      <c r="AE319" s="4"/>
      <c r="AF319" s="4"/>
    </row>
    <row r="320" spans="1:32" hidden="1">
      <c r="A320" s="4" t="str">
        <f t="shared" si="19"/>
        <v>77</v>
      </c>
      <c r="B320" s="10"/>
      <c r="C320" s="7"/>
      <c r="D320" s="38"/>
      <c r="E320" s="38"/>
      <c r="F320" s="38"/>
      <c r="G320" s="17">
        <v>89</v>
      </c>
      <c r="H320" s="52" t="s">
        <v>66</v>
      </c>
      <c r="I320" s="10"/>
      <c r="J320" s="10"/>
      <c r="K320" s="10"/>
      <c r="L320" s="10"/>
      <c r="M320" s="10"/>
      <c r="N320" s="10"/>
      <c r="O320" s="10"/>
      <c r="P320" s="10"/>
      <c r="Q320" s="4"/>
      <c r="R320" s="4"/>
      <c r="S320" s="4"/>
      <c r="T320" s="4"/>
      <c r="U320" s="4"/>
      <c r="V320" s="4"/>
      <c r="W320" s="4"/>
      <c r="X320" s="4"/>
      <c r="Y320" s="4"/>
      <c r="Z320" s="4"/>
      <c r="AA320" s="4"/>
      <c r="AB320" s="4"/>
      <c r="AC320" s="4"/>
      <c r="AD320" s="4"/>
      <c r="AE320" s="4"/>
      <c r="AF320" s="4"/>
    </row>
    <row r="321" spans="1:32" hidden="1">
      <c r="A321" s="4" t="str">
        <f t="shared" si="19"/>
        <v>0A</v>
      </c>
      <c r="B321" s="10"/>
      <c r="C321" s="5"/>
      <c r="D321" s="38"/>
      <c r="E321" s="38"/>
      <c r="F321" s="38"/>
      <c r="G321" s="17">
        <v>90</v>
      </c>
      <c r="H321" s="53"/>
      <c r="I321" s="10"/>
      <c r="J321" s="10"/>
      <c r="K321" s="10"/>
      <c r="L321" s="10"/>
      <c r="M321" s="10"/>
      <c r="N321" s="10"/>
      <c r="O321" s="10"/>
      <c r="P321" s="10"/>
      <c r="Q321" s="4"/>
      <c r="R321" s="4"/>
      <c r="S321" s="4"/>
      <c r="T321" s="4"/>
      <c r="U321" s="4"/>
      <c r="V321" s="4"/>
      <c r="W321" s="4"/>
      <c r="X321" s="4"/>
      <c r="Y321" s="4"/>
      <c r="Z321" s="4"/>
      <c r="AA321" s="4"/>
      <c r="AB321" s="4"/>
      <c r="AC321" s="4"/>
      <c r="AD321" s="4"/>
      <c r="AE321" s="4"/>
      <c r="AF321" s="4"/>
    </row>
    <row r="322" spans="1:32" hidden="1">
      <c r="A322" s="4" t="str">
        <f t="shared" si="19"/>
        <v>5D</v>
      </c>
      <c r="B322" s="10"/>
      <c r="C322" s="5"/>
      <c r="D322" s="38"/>
      <c r="E322" s="38"/>
      <c r="F322" s="38"/>
      <c r="G322" s="17">
        <v>91</v>
      </c>
      <c r="H322" s="52" t="s">
        <v>67</v>
      </c>
      <c r="I322" s="10"/>
      <c r="J322" s="10"/>
      <c r="K322" s="10"/>
      <c r="L322" s="10"/>
      <c r="M322" s="10"/>
      <c r="N322" s="10"/>
      <c r="O322" s="10"/>
      <c r="P322" s="10"/>
      <c r="Q322" s="4"/>
      <c r="R322" s="4"/>
      <c r="S322" s="4"/>
      <c r="T322" s="4"/>
      <c r="U322" s="4"/>
      <c r="V322" s="4"/>
      <c r="W322" s="4"/>
      <c r="X322" s="4"/>
      <c r="Y322" s="4"/>
      <c r="Z322" s="4"/>
      <c r="AA322" s="4"/>
      <c r="AB322" s="4"/>
      <c r="AC322" s="4"/>
      <c r="AD322" s="4"/>
      <c r="AE322" s="4"/>
      <c r="AF322" s="4"/>
    </row>
    <row r="323" spans="1:32" hidden="1">
      <c r="A323" s="4" t="str">
        <f t="shared" si="19"/>
        <v>28</v>
      </c>
      <c r="B323" s="10"/>
      <c r="C323" s="5"/>
      <c r="D323" s="38"/>
      <c r="E323" s="38"/>
      <c r="F323" s="38"/>
      <c r="G323" s="17">
        <v>92</v>
      </c>
      <c r="H323" s="53"/>
      <c r="I323" s="10"/>
      <c r="J323" s="10"/>
      <c r="K323" s="10"/>
      <c r="L323" s="10"/>
      <c r="M323" s="10"/>
      <c r="N323" s="10"/>
      <c r="O323" s="10"/>
      <c r="P323" s="10"/>
      <c r="Q323" s="4"/>
      <c r="R323" s="4"/>
      <c r="S323" s="4"/>
      <c r="T323" s="4"/>
      <c r="U323" s="4"/>
      <c r="V323" s="4"/>
      <c r="W323" s="4"/>
      <c r="X323" s="4"/>
      <c r="Y323" s="4"/>
      <c r="Z323" s="4"/>
      <c r="AA323" s="4"/>
      <c r="AB323" s="4"/>
      <c r="AC323" s="4"/>
      <c r="AD323" s="4"/>
      <c r="AE323" s="4"/>
      <c r="AF323" s="4"/>
    </row>
    <row r="324" spans="1:32" hidden="1">
      <c r="A324" s="4" t="str">
        <f t="shared" si="19"/>
        <v>77</v>
      </c>
      <c r="B324" s="10"/>
      <c r="C324" s="5"/>
      <c r="D324" s="38"/>
      <c r="E324" s="38"/>
      <c r="F324" s="38"/>
      <c r="G324" s="17">
        <v>93</v>
      </c>
      <c r="H324" s="35" t="s">
        <v>68</v>
      </c>
      <c r="I324" s="10"/>
      <c r="J324" s="10"/>
      <c r="K324" s="10"/>
      <c r="L324" s="10"/>
      <c r="M324" s="10"/>
      <c r="N324" s="10"/>
      <c r="O324" s="10"/>
      <c r="P324" s="10"/>
      <c r="Q324" s="4"/>
      <c r="R324" s="4"/>
      <c r="S324" s="4"/>
      <c r="T324" s="4"/>
      <c r="U324" s="4"/>
      <c r="V324" s="4"/>
      <c r="W324" s="4"/>
      <c r="X324" s="4"/>
      <c r="Y324" s="4"/>
      <c r="Z324" s="4"/>
      <c r="AA324" s="4"/>
      <c r="AB324" s="4"/>
      <c r="AC324" s="4"/>
      <c r="AD324" s="4"/>
      <c r="AE324" s="4"/>
      <c r="AF324" s="4"/>
    </row>
    <row r="325" spans="1:32" hidden="1">
      <c r="A325" s="4" t="str">
        <f t="shared" si="19"/>
        <v>0A</v>
      </c>
      <c r="B325" s="10"/>
      <c r="C325" s="5"/>
      <c r="D325" s="38"/>
      <c r="E325" s="38"/>
      <c r="F325" s="38"/>
      <c r="G325" s="17">
        <v>94</v>
      </c>
      <c r="H325" s="35" t="s">
        <v>69</v>
      </c>
      <c r="I325" s="10"/>
      <c r="J325" s="10"/>
      <c r="K325" s="10"/>
      <c r="L325" s="10"/>
      <c r="M325" s="10"/>
      <c r="N325" s="10"/>
      <c r="O325" s="10"/>
      <c r="P325" s="10"/>
      <c r="Q325" s="4"/>
      <c r="R325" s="4"/>
      <c r="S325" s="4"/>
      <c r="T325" s="4"/>
      <c r="U325" s="4"/>
      <c r="V325" s="4"/>
      <c r="W325" s="4"/>
      <c r="X325" s="4"/>
      <c r="Y325" s="4"/>
      <c r="Z325" s="4"/>
      <c r="AA325" s="4"/>
      <c r="AB325" s="4"/>
      <c r="AC325" s="4"/>
      <c r="AD325" s="4"/>
      <c r="AE325" s="4"/>
      <c r="AF325" s="4"/>
    </row>
    <row r="326" spans="1:32" hidden="1">
      <c r="A326" s="4" t="str">
        <f t="shared" si="19"/>
        <v>5D</v>
      </c>
      <c r="B326" s="10"/>
      <c r="C326" s="5" t="str">
        <f>HEX2BIN(A326,8)</f>
        <v>01011101</v>
      </c>
      <c r="D326" s="38"/>
      <c r="E326" s="38"/>
      <c r="F326" s="38"/>
      <c r="G326" s="17">
        <v>95</v>
      </c>
      <c r="H326" s="35" t="s">
        <v>70</v>
      </c>
      <c r="I326" s="10"/>
      <c r="J326" s="10"/>
      <c r="K326" s="10"/>
      <c r="L326" s="10"/>
      <c r="M326" s="10"/>
      <c r="N326" s="10"/>
      <c r="O326" s="10"/>
      <c r="P326" s="10"/>
      <c r="Q326" s="4"/>
      <c r="R326" s="4"/>
      <c r="S326" s="4"/>
      <c r="T326" s="4"/>
      <c r="U326" s="4"/>
      <c r="V326" s="4"/>
      <c r="W326" s="4"/>
      <c r="X326" s="4"/>
      <c r="Y326" s="4"/>
      <c r="Z326" s="4"/>
      <c r="AA326" s="4"/>
      <c r="AB326" s="4"/>
      <c r="AC326" s="4"/>
      <c r="AD326" s="4"/>
      <c r="AE326" s="4"/>
      <c r="AF326" s="4"/>
    </row>
    <row r="327" spans="1:32" hidden="1">
      <c r="A327" s="4" t="str">
        <f t="shared" si="19"/>
        <v>28</v>
      </c>
      <c r="B327" s="10"/>
      <c r="C327" s="5"/>
      <c r="D327" s="38"/>
      <c r="E327" s="38"/>
      <c r="F327" s="38"/>
      <c r="G327" s="17">
        <v>96</v>
      </c>
      <c r="H327" s="35" t="s">
        <v>71</v>
      </c>
      <c r="I327" s="10"/>
      <c r="J327" s="10"/>
      <c r="K327" s="10"/>
      <c r="L327" s="10"/>
      <c r="M327" s="10"/>
      <c r="N327" s="10"/>
      <c r="O327" s="10"/>
      <c r="P327" s="10"/>
      <c r="Q327" s="4"/>
      <c r="R327" s="4"/>
      <c r="S327" s="4"/>
      <c r="T327" s="4"/>
      <c r="U327" s="4"/>
      <c r="V327" s="4"/>
      <c r="W327" s="4"/>
      <c r="X327" s="4"/>
      <c r="Y327" s="4"/>
      <c r="Z327" s="4"/>
      <c r="AA327" s="4"/>
      <c r="AB327" s="4"/>
      <c r="AC327" s="4"/>
      <c r="AD327" s="4"/>
      <c r="AE327" s="4"/>
      <c r="AF327" s="4"/>
    </row>
    <row r="328" spans="1:32" hidden="1">
      <c r="A328" s="4" t="str">
        <f t="shared" si="19"/>
        <v>77</v>
      </c>
      <c r="B328" s="10"/>
      <c r="C328" s="5" t="str">
        <f>HEX2DEC(A329) &amp;":"&amp;HEX2DEC(A328)&amp;":"&amp;HEX2DEC(A327)</f>
        <v>10:119:40</v>
      </c>
      <c r="D328" s="38"/>
      <c r="E328" s="38"/>
      <c r="F328" s="38"/>
      <c r="G328" s="17">
        <v>97</v>
      </c>
      <c r="H328" s="35" t="s">
        <v>72</v>
      </c>
      <c r="I328" s="10"/>
      <c r="J328" s="10"/>
      <c r="K328" s="10"/>
      <c r="L328" s="10"/>
      <c r="M328" s="10"/>
      <c r="N328" s="10"/>
      <c r="O328" s="10"/>
      <c r="P328" s="10"/>
      <c r="Q328" s="4"/>
      <c r="R328" s="4"/>
      <c r="S328" s="4"/>
      <c r="T328" s="4"/>
      <c r="U328" s="4"/>
      <c r="V328" s="4"/>
      <c r="W328" s="4"/>
      <c r="X328" s="4"/>
      <c r="Y328" s="4"/>
      <c r="Z328" s="4"/>
      <c r="AA328" s="4"/>
      <c r="AB328" s="4"/>
      <c r="AC328" s="4"/>
      <c r="AD328" s="4"/>
      <c r="AE328" s="4"/>
      <c r="AF328" s="4"/>
    </row>
    <row r="329" spans="1:32" hidden="1">
      <c r="A329" s="4" t="str">
        <f t="shared" si="19"/>
        <v>0A</v>
      </c>
      <c r="B329" s="10"/>
      <c r="C329" s="5"/>
      <c r="D329" s="38"/>
      <c r="E329" s="38"/>
      <c r="F329" s="38"/>
      <c r="G329" s="17">
        <v>98</v>
      </c>
      <c r="H329" s="35" t="s">
        <v>73</v>
      </c>
      <c r="I329" s="10"/>
      <c r="J329" s="10"/>
      <c r="K329" s="10"/>
      <c r="L329" s="10"/>
      <c r="M329" s="10"/>
      <c r="N329" s="10"/>
      <c r="O329" s="10"/>
      <c r="P329" s="10"/>
      <c r="Q329" s="4"/>
      <c r="R329" s="4"/>
      <c r="S329" s="4"/>
      <c r="T329" s="4"/>
      <c r="U329" s="4"/>
      <c r="V329" s="4"/>
      <c r="W329" s="4"/>
      <c r="X329" s="4"/>
      <c r="Y329" s="4"/>
      <c r="Z329" s="4"/>
      <c r="AA329" s="4"/>
      <c r="AB329" s="4"/>
      <c r="AC329" s="4"/>
      <c r="AD329" s="4"/>
      <c r="AE329" s="4"/>
      <c r="AF329" s="4"/>
    </row>
    <row r="330" spans="1:32" hidden="1">
      <c r="A330" s="4" t="str">
        <f t="shared" si="19"/>
        <v>5D</v>
      </c>
      <c r="B330" s="10"/>
      <c r="C330" s="6">
        <f>HEX2DEC(A330)</f>
        <v>93</v>
      </c>
      <c r="D330" s="38"/>
      <c r="E330" s="38"/>
      <c r="F330" s="38"/>
      <c r="G330" s="17">
        <v>99</v>
      </c>
      <c r="H330" s="35" t="s">
        <v>74</v>
      </c>
      <c r="I330" s="10"/>
      <c r="J330" s="10"/>
      <c r="K330" s="10"/>
      <c r="L330" s="10"/>
      <c r="M330" s="10"/>
      <c r="N330" s="10"/>
      <c r="O330" s="10"/>
      <c r="P330" s="10"/>
      <c r="Q330" s="4"/>
      <c r="R330" s="4"/>
      <c r="S330" s="4"/>
      <c r="T330" s="4"/>
      <c r="U330" s="4"/>
      <c r="V330" s="4"/>
      <c r="W330" s="4"/>
      <c r="X330" s="4"/>
      <c r="Y330" s="4"/>
      <c r="Z330" s="4"/>
      <c r="AA330" s="4"/>
      <c r="AB330" s="4"/>
      <c r="AC330" s="4"/>
      <c r="AD330" s="4"/>
      <c r="AE330" s="4"/>
      <c r="AF330" s="4"/>
    </row>
    <row r="331" spans="1:32" hidden="1">
      <c r="A331" s="4" t="str">
        <f t="shared" si="19"/>
        <v>28</v>
      </c>
      <c r="B331" s="10"/>
      <c r="C331" s="5"/>
      <c r="D331" s="38"/>
      <c r="E331" s="38"/>
      <c r="F331" s="38"/>
      <c r="G331" s="17">
        <v>100</v>
      </c>
      <c r="H331" s="35" t="s">
        <v>75</v>
      </c>
      <c r="I331" s="10"/>
      <c r="J331" s="10"/>
      <c r="K331" s="10"/>
      <c r="L331" s="10"/>
      <c r="M331" s="10"/>
      <c r="N331" s="10"/>
      <c r="O331" s="10"/>
      <c r="P331" s="10"/>
      <c r="Q331" s="4"/>
      <c r="R331" s="4"/>
      <c r="S331" s="4"/>
      <c r="T331" s="4"/>
      <c r="U331" s="4"/>
      <c r="V331" s="4"/>
      <c r="W331" s="4"/>
      <c r="X331" s="4"/>
      <c r="Y331" s="4"/>
      <c r="Z331" s="4"/>
      <c r="AA331" s="4"/>
      <c r="AB331" s="4"/>
      <c r="AC331" s="4"/>
      <c r="AD331" s="4"/>
      <c r="AE331" s="4"/>
      <c r="AF331" s="4"/>
    </row>
    <row r="332" spans="1:32" hidden="1">
      <c r="A332" s="4" t="str">
        <f t="shared" si="19"/>
        <v>77</v>
      </c>
      <c r="B332" s="10"/>
      <c r="C332" s="5"/>
      <c r="D332" s="38"/>
      <c r="E332" s="38"/>
      <c r="F332" s="38"/>
      <c r="G332" s="17">
        <v>101</v>
      </c>
      <c r="H332" s="50" t="s">
        <v>76</v>
      </c>
      <c r="I332" s="10"/>
      <c r="J332" s="10"/>
      <c r="K332" s="10"/>
      <c r="L332" s="10"/>
      <c r="M332" s="10"/>
      <c r="N332" s="10"/>
      <c r="O332" s="10"/>
      <c r="P332" s="10"/>
      <c r="Q332" s="4"/>
      <c r="R332" s="4"/>
      <c r="S332" s="4"/>
      <c r="T332" s="4"/>
      <c r="U332" s="4"/>
      <c r="V332" s="4"/>
      <c r="W332" s="4"/>
      <c r="X332" s="4"/>
      <c r="Y332" s="4"/>
      <c r="Z332" s="4"/>
      <c r="AA332" s="4"/>
      <c r="AB332" s="4"/>
      <c r="AC332" s="4"/>
      <c r="AD332" s="4"/>
      <c r="AE332" s="4"/>
      <c r="AF332" s="4"/>
    </row>
    <row r="333" spans="1:32" hidden="1">
      <c r="A333" s="4" t="str">
        <f t="shared" si="19"/>
        <v>0A</v>
      </c>
      <c r="B333" s="10"/>
      <c r="C333" s="6">
        <f>HEX2DEC(A332) *256 +HEX2DEC(A333)</f>
        <v>30474</v>
      </c>
      <c r="D333" s="38"/>
      <c r="E333" s="38"/>
      <c r="F333" s="38"/>
      <c r="G333" s="17">
        <v>102</v>
      </c>
      <c r="H333" s="51"/>
      <c r="I333" s="10"/>
      <c r="J333" s="10"/>
      <c r="K333" s="10"/>
      <c r="L333" s="10"/>
      <c r="M333" s="10"/>
      <c r="N333" s="10"/>
      <c r="O333" s="10"/>
      <c r="P333" s="10"/>
      <c r="Q333" s="4"/>
      <c r="R333" s="4"/>
      <c r="S333" s="4"/>
      <c r="T333" s="4"/>
      <c r="U333" s="4"/>
      <c r="V333" s="4"/>
      <c r="W333" s="4"/>
      <c r="X333" s="4"/>
      <c r="Y333" s="4"/>
      <c r="Z333" s="4"/>
      <c r="AA333" s="4"/>
      <c r="AB333" s="4"/>
      <c r="AC333" s="4"/>
      <c r="AD333" s="4"/>
      <c r="AE333" s="4"/>
      <c r="AF333" s="4"/>
    </row>
    <row r="334" spans="1:32" hidden="1">
      <c r="A334" s="4" t="str">
        <f t="shared" si="19"/>
        <v>5D</v>
      </c>
      <c r="B334" s="10"/>
      <c r="C334" s="5" t="str">
        <f>HEX2BIN(A334,8)</f>
        <v>01011101</v>
      </c>
      <c r="D334" s="38"/>
      <c r="E334" s="38"/>
      <c r="F334" s="38"/>
      <c r="G334" s="17">
        <v>103</v>
      </c>
      <c r="H334" s="35" t="s">
        <v>77</v>
      </c>
      <c r="I334" s="10"/>
      <c r="J334" s="10"/>
      <c r="K334" s="10"/>
      <c r="L334" s="10"/>
      <c r="M334" s="10"/>
      <c r="N334" s="10"/>
      <c r="O334" s="10"/>
      <c r="P334" s="10"/>
      <c r="Q334" s="4"/>
      <c r="R334" s="4"/>
      <c r="S334" s="4"/>
      <c r="T334" s="4"/>
      <c r="U334" s="4"/>
      <c r="V334" s="4"/>
      <c r="W334" s="4"/>
      <c r="X334" s="4"/>
      <c r="Y334" s="4"/>
      <c r="Z334" s="4"/>
      <c r="AA334" s="4"/>
      <c r="AB334" s="4"/>
      <c r="AC334" s="4"/>
      <c r="AD334" s="4"/>
      <c r="AE334" s="4"/>
      <c r="AF334" s="4"/>
    </row>
    <row r="335" spans="1:32" hidden="1">
      <c r="A335" s="4" t="str">
        <f t="shared" si="19"/>
        <v>28</v>
      </c>
      <c r="B335" s="10"/>
      <c r="C335" s="5" t="str">
        <f>HEX2BIN(A335,8)</f>
        <v>00101000</v>
      </c>
      <c r="D335" s="38"/>
      <c r="E335" s="38"/>
      <c r="F335" s="38"/>
      <c r="G335" s="17">
        <v>104</v>
      </c>
      <c r="H335" s="35" t="s">
        <v>78</v>
      </c>
      <c r="I335" s="10"/>
      <c r="J335" s="10"/>
      <c r="K335" s="10"/>
      <c r="L335" s="10"/>
      <c r="M335" s="10"/>
      <c r="N335" s="10"/>
      <c r="O335" s="10"/>
      <c r="P335" s="10"/>
      <c r="Q335" s="4"/>
      <c r="R335" s="4"/>
      <c r="S335" s="4"/>
      <c r="T335" s="4"/>
      <c r="U335" s="4"/>
      <c r="V335" s="4"/>
      <c r="W335" s="4"/>
      <c r="X335" s="4"/>
      <c r="Y335" s="4"/>
      <c r="Z335" s="4"/>
      <c r="AA335" s="4"/>
      <c r="AB335" s="4"/>
      <c r="AC335" s="4"/>
      <c r="AD335" s="4"/>
      <c r="AE335" s="4"/>
      <c r="AF335" s="4"/>
    </row>
    <row r="336" spans="1:32" hidden="1">
      <c r="A336" s="4" t="str">
        <f t="shared" si="19"/>
        <v>77</v>
      </c>
      <c r="B336" s="10"/>
      <c r="C336" s="6">
        <f>HEX2DEC(A336)</f>
        <v>119</v>
      </c>
      <c r="D336" s="38"/>
      <c r="E336" s="38"/>
      <c r="F336" s="38"/>
      <c r="G336" s="17">
        <v>105</v>
      </c>
      <c r="H336" s="39" t="s">
        <v>79</v>
      </c>
      <c r="I336" s="10"/>
      <c r="J336" s="10"/>
      <c r="K336" s="10"/>
      <c r="L336" s="10"/>
      <c r="M336" s="10"/>
      <c r="N336" s="10"/>
      <c r="O336" s="10"/>
      <c r="P336" s="10"/>
      <c r="Q336" s="4"/>
      <c r="R336" s="4"/>
      <c r="S336" s="4"/>
      <c r="T336" s="4"/>
      <c r="U336" s="4"/>
      <c r="V336" s="4"/>
      <c r="W336" s="4"/>
      <c r="X336" s="4"/>
      <c r="Y336" s="4"/>
      <c r="Z336" s="4"/>
      <c r="AA336" s="4"/>
      <c r="AB336" s="4"/>
      <c r="AC336" s="4"/>
      <c r="AD336" s="4"/>
      <c r="AE336" s="4"/>
      <c r="AF336" s="4"/>
    </row>
    <row r="337" spans="1:32" hidden="1">
      <c r="A337" s="4" t="str">
        <f t="shared" si="19"/>
        <v>0A</v>
      </c>
      <c r="B337" s="10"/>
      <c r="C337" s="5" t="str">
        <f>HEX2BIN(A337,8)</f>
        <v>00001010</v>
      </c>
      <c r="D337" s="38"/>
      <c r="E337" s="38"/>
      <c r="F337" s="38"/>
      <c r="G337" s="17">
        <v>106</v>
      </c>
      <c r="H337" s="35" t="s">
        <v>80</v>
      </c>
      <c r="I337" s="10"/>
      <c r="J337" s="10"/>
      <c r="K337" s="10"/>
      <c r="L337" s="10"/>
      <c r="M337" s="10"/>
      <c r="N337" s="10"/>
      <c r="O337" s="10"/>
      <c r="P337" s="10"/>
      <c r="Q337" s="4"/>
      <c r="R337" s="4"/>
      <c r="S337" s="4"/>
      <c r="T337" s="4"/>
      <c r="U337" s="4"/>
      <c r="V337" s="4"/>
      <c r="W337" s="4"/>
      <c r="X337" s="4"/>
      <c r="Y337" s="4"/>
      <c r="Z337" s="4"/>
      <c r="AA337" s="4"/>
      <c r="AB337" s="4"/>
      <c r="AC337" s="4"/>
      <c r="AD337" s="4"/>
      <c r="AE337" s="4"/>
      <c r="AF337" s="4"/>
    </row>
    <row r="338" spans="1:32" hidden="1">
      <c r="A338" s="4" t="str">
        <f t="shared" si="19"/>
        <v>5D</v>
      </c>
      <c r="B338" s="10"/>
      <c r="C338" s="6">
        <f>HEX2DEC(A338)</f>
        <v>93</v>
      </c>
      <c r="D338" s="38"/>
      <c r="E338" s="38"/>
      <c r="F338" s="38"/>
      <c r="G338" s="17">
        <v>107</v>
      </c>
      <c r="H338" s="39" t="s">
        <v>226</v>
      </c>
      <c r="I338" s="10"/>
      <c r="J338" s="10"/>
      <c r="K338" s="10"/>
      <c r="L338" s="10"/>
      <c r="M338" s="10"/>
      <c r="N338" s="10"/>
      <c r="O338" s="10"/>
      <c r="P338" s="10"/>
      <c r="Q338" s="4"/>
      <c r="R338" s="4"/>
      <c r="S338" s="4"/>
      <c r="T338" s="4"/>
      <c r="U338" s="4"/>
      <c r="V338" s="4"/>
      <c r="W338" s="4"/>
      <c r="X338" s="4"/>
      <c r="Y338" s="4"/>
      <c r="Z338" s="4"/>
      <c r="AA338" s="4"/>
      <c r="AB338" s="4"/>
      <c r="AC338" s="4"/>
      <c r="AD338" s="4"/>
      <c r="AE338" s="4"/>
      <c r="AF338" s="4"/>
    </row>
    <row r="339" spans="1:32" hidden="1">
      <c r="A339" s="4" t="str">
        <f t="shared" si="19"/>
        <v>28</v>
      </c>
      <c r="B339" s="10"/>
      <c r="C339" s="6">
        <f>HEX2DEC(A339)</f>
        <v>40</v>
      </c>
      <c r="D339" s="38"/>
      <c r="E339" s="38"/>
      <c r="F339" s="38"/>
      <c r="G339" s="17">
        <v>108</v>
      </c>
      <c r="H339" s="39" t="s">
        <v>81</v>
      </c>
      <c r="I339" s="10"/>
      <c r="J339" s="10"/>
      <c r="K339" s="10"/>
      <c r="L339" s="10"/>
      <c r="M339" s="10"/>
      <c r="N339" s="10"/>
      <c r="O339" s="10"/>
      <c r="P339" s="10"/>
      <c r="Q339" s="4"/>
      <c r="R339" s="4"/>
      <c r="S339" s="4"/>
      <c r="T339" s="4"/>
      <c r="U339" s="4"/>
      <c r="V339" s="4"/>
      <c r="W339" s="4"/>
      <c r="X339" s="4"/>
      <c r="Y339" s="4"/>
      <c r="Z339" s="4"/>
      <c r="AA339" s="4"/>
      <c r="AB339" s="4"/>
      <c r="AC339" s="4"/>
      <c r="AD339" s="4"/>
      <c r="AE339" s="4"/>
      <c r="AF339" s="4"/>
    </row>
    <row r="340" spans="1:32" hidden="1">
      <c r="A340" s="4" t="str">
        <f t="shared" si="19"/>
        <v>77</v>
      </c>
      <c r="B340" s="10"/>
      <c r="C340" s="6">
        <f>HEX2DEC(A340)</f>
        <v>119</v>
      </c>
      <c r="D340" s="38"/>
      <c r="E340" s="38"/>
      <c r="F340" s="38"/>
      <c r="G340" s="17">
        <v>109</v>
      </c>
      <c r="H340" s="39" t="s">
        <v>82</v>
      </c>
      <c r="I340" s="10"/>
      <c r="J340" s="10"/>
      <c r="K340" s="10"/>
      <c r="L340" s="10"/>
      <c r="M340" s="10"/>
      <c r="N340" s="10"/>
      <c r="O340" s="10"/>
      <c r="P340" s="10"/>
      <c r="Q340" s="4"/>
      <c r="R340" s="4"/>
      <c r="S340" s="4"/>
      <c r="T340" s="4"/>
      <c r="U340" s="4"/>
      <c r="V340" s="4"/>
      <c r="W340" s="4"/>
      <c r="X340" s="4"/>
      <c r="Y340" s="4"/>
      <c r="Z340" s="4"/>
      <c r="AA340" s="4"/>
      <c r="AB340" s="4"/>
      <c r="AC340" s="4"/>
      <c r="AD340" s="4"/>
      <c r="AE340" s="4"/>
      <c r="AF340" s="4"/>
    </row>
    <row r="341" spans="1:32" hidden="1">
      <c r="A341" s="4" t="str">
        <f t="shared" si="19"/>
        <v>0A</v>
      </c>
      <c r="B341" s="10"/>
      <c r="C341" s="6">
        <f>HEX2DEC(A341)</f>
        <v>10</v>
      </c>
      <c r="D341" s="38"/>
      <c r="E341" s="38"/>
      <c r="F341" s="38"/>
      <c r="G341" s="17">
        <v>110</v>
      </c>
      <c r="H341" s="39" t="s">
        <v>83</v>
      </c>
      <c r="I341" s="10"/>
      <c r="J341" s="10"/>
      <c r="K341" s="10"/>
      <c r="L341" s="10"/>
      <c r="M341" s="10"/>
      <c r="N341" s="10"/>
      <c r="O341" s="10"/>
      <c r="P341" s="10"/>
      <c r="Q341" s="4"/>
      <c r="R341" s="4"/>
      <c r="S341" s="4"/>
      <c r="T341" s="4"/>
      <c r="U341" s="4"/>
      <c r="V341" s="4"/>
      <c r="W341" s="4"/>
      <c r="X341" s="4"/>
      <c r="Y341" s="4"/>
      <c r="Z341" s="4"/>
      <c r="AA341" s="4"/>
      <c r="AB341" s="4"/>
      <c r="AC341" s="4"/>
      <c r="AD341" s="4"/>
      <c r="AE341" s="4"/>
      <c r="AF341" s="4"/>
    </row>
    <row r="342" spans="1:32" hidden="1">
      <c r="A342" s="4" t="str">
        <f t="shared" si="19"/>
        <v>5D</v>
      </c>
      <c r="B342" s="10"/>
      <c r="C342" s="6">
        <f>(HEX2DEC(A342))/10</f>
        <v>9.3000000000000007</v>
      </c>
      <c r="D342" s="38"/>
      <c r="E342" s="38"/>
      <c r="F342" s="38"/>
      <c r="G342" s="17">
        <v>111</v>
      </c>
      <c r="H342" s="39" t="s">
        <v>84</v>
      </c>
      <c r="I342" s="10"/>
      <c r="J342" s="10"/>
      <c r="K342" s="10"/>
      <c r="L342" s="10"/>
      <c r="M342" s="10"/>
      <c r="N342" s="10"/>
      <c r="O342" s="10"/>
      <c r="P342" s="10"/>
      <c r="Q342" s="4"/>
      <c r="R342" s="4"/>
      <c r="S342" s="4"/>
      <c r="T342" s="4"/>
      <c r="U342" s="4"/>
      <c r="V342" s="4"/>
      <c r="W342" s="4"/>
      <c r="X342" s="4"/>
      <c r="Y342" s="4"/>
      <c r="Z342" s="4"/>
      <c r="AA342" s="4"/>
      <c r="AB342" s="4"/>
      <c r="AC342" s="4"/>
      <c r="AD342" s="4"/>
      <c r="AE342" s="4"/>
      <c r="AF342" s="4"/>
    </row>
    <row r="343" spans="1:32" hidden="1">
      <c r="A343" s="4" t="str">
        <f t="shared" si="19"/>
        <v>28</v>
      </c>
      <c r="B343" s="10"/>
      <c r="C343" s="6">
        <f>HEX2DEC(A343)</f>
        <v>40</v>
      </c>
      <c r="D343" s="38"/>
      <c r="E343" s="38"/>
      <c r="F343" s="38"/>
      <c r="G343" s="17">
        <v>112</v>
      </c>
      <c r="H343" s="39" t="s">
        <v>227</v>
      </c>
      <c r="I343" s="10"/>
      <c r="J343" s="10"/>
      <c r="K343" s="10"/>
      <c r="L343" s="10"/>
      <c r="M343" s="10"/>
      <c r="N343" s="10"/>
      <c r="O343" s="10"/>
      <c r="P343" s="10"/>
      <c r="Q343" s="4"/>
      <c r="R343" s="4"/>
      <c r="S343" s="4"/>
      <c r="T343" s="4"/>
      <c r="U343" s="4"/>
      <c r="V343" s="4"/>
      <c r="W343" s="4"/>
      <c r="X343" s="4"/>
      <c r="Y343" s="4"/>
      <c r="Z343" s="4"/>
      <c r="AA343" s="4"/>
      <c r="AB343" s="4"/>
      <c r="AC343" s="4"/>
      <c r="AD343" s="4"/>
      <c r="AE343" s="4"/>
      <c r="AF343" s="4"/>
    </row>
    <row r="344" spans="1:32" hidden="1">
      <c r="A344" s="4" t="str">
        <f t="shared" si="19"/>
        <v>77</v>
      </c>
      <c r="B344" s="10"/>
      <c r="C344" s="6">
        <f>HEX2DEC(A344)</f>
        <v>119</v>
      </c>
      <c r="D344" s="38"/>
      <c r="E344" s="38"/>
      <c r="F344" s="38"/>
      <c r="G344" s="17">
        <v>113</v>
      </c>
      <c r="H344" s="48" t="s">
        <v>85</v>
      </c>
      <c r="I344" s="10"/>
      <c r="J344" s="10"/>
      <c r="K344" s="10"/>
      <c r="L344" s="10"/>
      <c r="M344" s="10"/>
      <c r="N344" s="10"/>
      <c r="O344" s="10"/>
      <c r="P344" s="10"/>
      <c r="Q344" s="4"/>
      <c r="R344" s="4"/>
      <c r="S344" s="4"/>
      <c r="T344" s="4"/>
      <c r="U344" s="4"/>
      <c r="V344" s="4"/>
      <c r="W344" s="4"/>
      <c r="X344" s="4"/>
      <c r="Y344" s="4"/>
      <c r="Z344" s="4"/>
      <c r="AA344" s="4"/>
      <c r="AB344" s="4"/>
      <c r="AC344" s="4"/>
      <c r="AD344" s="4"/>
      <c r="AE344" s="4"/>
      <c r="AF344" s="4"/>
    </row>
    <row r="345" spans="1:32" hidden="1">
      <c r="A345" s="4" t="str">
        <f t="shared" si="19"/>
        <v>0A</v>
      </c>
      <c r="B345" s="10"/>
      <c r="C345" s="5"/>
      <c r="D345" s="38"/>
      <c r="E345" s="38"/>
      <c r="F345" s="38"/>
      <c r="G345" s="17">
        <v>114</v>
      </c>
      <c r="H345" s="49"/>
      <c r="I345" s="10"/>
      <c r="J345" s="10"/>
      <c r="K345" s="10"/>
      <c r="L345" s="10"/>
      <c r="M345" s="10"/>
      <c r="N345" s="10"/>
      <c r="O345" s="10"/>
      <c r="P345" s="10"/>
      <c r="Q345" s="4"/>
      <c r="R345" s="4"/>
      <c r="S345" s="4"/>
      <c r="T345" s="4"/>
      <c r="U345" s="4"/>
      <c r="V345" s="4"/>
      <c r="W345" s="4"/>
      <c r="X345" s="4"/>
      <c r="Y345" s="4"/>
      <c r="Z345" s="4"/>
      <c r="AA345" s="4"/>
      <c r="AB345" s="4"/>
      <c r="AC345" s="4"/>
      <c r="AD345" s="4"/>
      <c r="AE345" s="4"/>
      <c r="AF345" s="4"/>
    </row>
    <row r="346" spans="1:32" hidden="1">
      <c r="A346" s="10" t="e">
        <f>#REF!</f>
        <v>#REF!</v>
      </c>
      <c r="B346" s="10"/>
      <c r="C346" s="5"/>
      <c r="D346" s="38"/>
      <c r="E346" s="38"/>
      <c r="F346" s="38"/>
      <c r="G346" s="17">
        <v>115</v>
      </c>
      <c r="H346" s="49"/>
      <c r="I346" s="10"/>
      <c r="J346" s="10"/>
      <c r="K346" s="10"/>
      <c r="L346" s="10"/>
      <c r="M346" s="10"/>
      <c r="N346" s="10"/>
      <c r="O346" s="10"/>
      <c r="P346" s="10"/>
      <c r="Q346" s="4"/>
      <c r="R346" s="4"/>
      <c r="S346" s="4"/>
      <c r="T346" s="4"/>
      <c r="U346" s="4"/>
      <c r="V346" s="4"/>
      <c r="W346" s="4"/>
      <c r="X346" s="4"/>
      <c r="Y346" s="4"/>
      <c r="Z346" s="4"/>
      <c r="AA346" s="4"/>
      <c r="AB346" s="4"/>
      <c r="AC346" s="4"/>
      <c r="AD346" s="4"/>
      <c r="AE346" s="4"/>
      <c r="AF346" s="4"/>
    </row>
    <row r="347" spans="1:32" hidden="1">
      <c r="A347" s="10"/>
      <c r="B347" s="10"/>
      <c r="C347" s="10"/>
      <c r="D347" s="10"/>
      <c r="E347" s="10"/>
      <c r="F347" s="10"/>
      <c r="G347" s="17"/>
      <c r="H347" s="10"/>
      <c r="I347" s="10"/>
      <c r="J347" s="10"/>
      <c r="K347" s="10"/>
      <c r="L347" s="10"/>
      <c r="M347" s="10"/>
      <c r="N347" s="10"/>
      <c r="O347" s="10"/>
      <c r="P347" s="10"/>
      <c r="Q347" s="4"/>
      <c r="R347" s="4"/>
      <c r="S347" s="4"/>
      <c r="T347" s="4"/>
      <c r="U347" s="4"/>
      <c r="V347" s="4"/>
      <c r="W347" s="4"/>
      <c r="X347" s="4"/>
      <c r="Y347" s="4"/>
      <c r="Z347" s="4"/>
      <c r="AA347" s="4"/>
      <c r="AB347" s="4"/>
      <c r="AC347" s="4"/>
      <c r="AD347" s="4"/>
      <c r="AE347" s="4"/>
      <c r="AF347" s="4"/>
    </row>
    <row r="348" spans="1:32" hidden="1">
      <c r="A348" s="10"/>
      <c r="B348" s="10"/>
      <c r="C348" s="10"/>
      <c r="D348" s="10"/>
      <c r="E348" s="10"/>
      <c r="F348" s="10"/>
      <c r="G348" s="17"/>
      <c r="H348" s="10"/>
      <c r="I348" s="10"/>
      <c r="J348" s="10"/>
      <c r="K348" s="10"/>
      <c r="L348" s="10"/>
      <c r="M348" s="10"/>
      <c r="N348" s="10"/>
      <c r="O348" s="10"/>
      <c r="P348" s="10"/>
      <c r="Q348" s="4"/>
      <c r="R348" s="4"/>
      <c r="S348" s="4"/>
      <c r="T348" s="4"/>
      <c r="U348" s="4"/>
      <c r="V348" s="4"/>
      <c r="W348" s="4"/>
      <c r="X348" s="4"/>
      <c r="Y348" s="4"/>
      <c r="Z348" s="4"/>
      <c r="AA348" s="4"/>
      <c r="AB348" s="4"/>
      <c r="AC348" s="4"/>
      <c r="AD348" s="4"/>
      <c r="AE348" s="4"/>
      <c r="AF348" s="4"/>
    </row>
    <row r="349" spans="1:32" hidden="1">
      <c r="A349" s="10"/>
      <c r="B349" s="10"/>
      <c r="C349" s="10"/>
      <c r="D349" s="10"/>
      <c r="E349" s="10"/>
      <c r="F349" s="10"/>
      <c r="G349" s="17"/>
      <c r="H349" s="10"/>
      <c r="I349" s="10"/>
      <c r="J349" s="10"/>
      <c r="K349" s="10"/>
      <c r="L349" s="10"/>
      <c r="M349" s="10"/>
      <c r="N349" s="10"/>
      <c r="O349" s="10"/>
      <c r="P349" s="10"/>
      <c r="Q349" s="4"/>
      <c r="R349" s="4"/>
      <c r="S349" s="4"/>
      <c r="T349" s="4"/>
      <c r="U349" s="4"/>
      <c r="V349" s="4"/>
      <c r="W349" s="4"/>
      <c r="X349" s="4"/>
      <c r="Y349" s="4"/>
      <c r="Z349" s="4"/>
      <c r="AA349" s="4"/>
      <c r="AB349" s="4"/>
      <c r="AC349" s="4"/>
      <c r="AD349" s="4"/>
      <c r="AE349" s="4"/>
      <c r="AF349" s="4"/>
    </row>
    <row r="350" spans="1:32" hidden="1">
      <c r="A350" s="10"/>
      <c r="B350" s="10"/>
      <c r="C350" s="10"/>
      <c r="D350" s="10"/>
      <c r="E350" s="10"/>
      <c r="F350" s="10"/>
      <c r="G350" s="17"/>
      <c r="H350" s="10"/>
      <c r="I350" s="10"/>
      <c r="J350" s="10"/>
      <c r="K350" s="10"/>
      <c r="L350" s="10"/>
      <c r="M350" s="10"/>
      <c r="N350" s="10"/>
      <c r="O350" s="10"/>
      <c r="P350" s="10"/>
      <c r="Q350" s="4"/>
      <c r="R350" s="4"/>
      <c r="S350" s="4"/>
      <c r="T350" s="4"/>
      <c r="U350" s="4"/>
      <c r="V350" s="4"/>
      <c r="W350" s="4"/>
      <c r="X350" s="4"/>
      <c r="Y350" s="4"/>
      <c r="Z350" s="4"/>
      <c r="AA350" s="4"/>
      <c r="AB350" s="4"/>
      <c r="AC350" s="4"/>
      <c r="AD350" s="4"/>
      <c r="AE350" s="4"/>
      <c r="AF350" s="4"/>
    </row>
    <row r="351" spans="1:32" hidden="1">
      <c r="A351" s="10"/>
      <c r="B351" s="10"/>
      <c r="C351" s="10"/>
      <c r="D351" s="10"/>
      <c r="E351" s="10"/>
      <c r="F351" s="10"/>
      <c r="G351" s="17"/>
      <c r="H351" s="10"/>
      <c r="I351" s="10"/>
      <c r="J351" s="10"/>
      <c r="K351" s="10"/>
      <c r="L351" s="1"/>
      <c r="M351" s="1"/>
      <c r="N351" s="1"/>
      <c r="O351" s="1"/>
      <c r="P351" s="1"/>
      <c r="Q351"/>
      <c r="R351"/>
      <c r="S351"/>
      <c r="T351"/>
      <c r="U351"/>
      <c r="V351"/>
      <c r="W351"/>
      <c r="X351"/>
      <c r="Y351"/>
      <c r="Z351"/>
      <c r="AA351" s="4"/>
      <c r="AB351" s="4"/>
      <c r="AC351" s="4"/>
      <c r="AD351" s="4"/>
      <c r="AE351" s="4"/>
      <c r="AF351" s="4"/>
    </row>
    <row r="352" spans="1:32" hidden="1">
      <c r="A352" s="10"/>
      <c r="B352" s="10"/>
      <c r="C352" s="10"/>
      <c r="D352" s="10"/>
      <c r="E352" s="10"/>
      <c r="F352" s="10"/>
      <c r="G352" s="17"/>
      <c r="H352" s="10"/>
      <c r="I352" s="10"/>
      <c r="J352" s="10"/>
      <c r="K352" s="10"/>
      <c r="L352" s="1"/>
      <c r="M352" s="1"/>
      <c r="N352" s="1"/>
      <c r="O352" s="1"/>
      <c r="P352" s="1"/>
      <c r="Q352"/>
      <c r="R352"/>
      <c r="S352"/>
      <c r="T352"/>
      <c r="U352"/>
      <c r="V352"/>
      <c r="W352"/>
      <c r="X352"/>
      <c r="Y352"/>
      <c r="Z352"/>
      <c r="AA352" s="4"/>
      <c r="AB352" s="4"/>
      <c r="AC352" s="4"/>
      <c r="AD352" s="4"/>
      <c r="AE352" s="4"/>
      <c r="AF352" s="4"/>
    </row>
    <row r="353" spans="1:32" hidden="1">
      <c r="A353" s="10"/>
      <c r="B353" s="10"/>
      <c r="C353" s="10"/>
      <c r="D353" s="10"/>
      <c r="E353" s="10"/>
      <c r="F353" s="10"/>
      <c r="G353" s="17"/>
      <c r="H353" s="10"/>
      <c r="I353" s="10"/>
      <c r="J353" s="10"/>
      <c r="K353" s="10"/>
      <c r="L353" s="1"/>
      <c r="M353" s="1"/>
      <c r="N353" s="1"/>
      <c r="O353" s="1"/>
      <c r="P353" s="1"/>
      <c r="Q353"/>
      <c r="R353"/>
      <c r="S353"/>
      <c r="T353"/>
      <c r="U353"/>
      <c r="V353"/>
      <c r="W353"/>
      <c r="X353"/>
      <c r="Y353"/>
      <c r="Z353"/>
      <c r="AA353" s="4"/>
      <c r="AB353" s="4"/>
      <c r="AC353" s="4"/>
      <c r="AD353" s="4"/>
      <c r="AE353" s="4"/>
      <c r="AF353" s="4"/>
    </row>
    <row r="354" spans="1:32" hidden="1">
      <c r="A354" s="10"/>
      <c r="B354" s="10"/>
      <c r="C354" s="10"/>
      <c r="D354" s="10"/>
      <c r="E354" s="10"/>
      <c r="F354" s="10"/>
      <c r="G354" s="17"/>
      <c r="H354" s="10"/>
      <c r="I354" s="10"/>
      <c r="J354" s="10"/>
      <c r="K354" s="10"/>
      <c r="L354" s="1"/>
      <c r="M354" s="1"/>
      <c r="N354" s="1"/>
      <c r="O354" s="1"/>
      <c r="P354" s="1"/>
      <c r="Q354"/>
      <c r="R354"/>
      <c r="S354"/>
      <c r="T354"/>
      <c r="U354"/>
      <c r="V354"/>
      <c r="W354"/>
      <c r="X354"/>
      <c r="Y354"/>
      <c r="Z354"/>
      <c r="AA354" s="4"/>
      <c r="AB354" s="4"/>
      <c r="AC354" s="4"/>
      <c r="AD354" s="4"/>
      <c r="AE354" s="4"/>
      <c r="AF354" s="4"/>
    </row>
    <row r="355" spans="1:32" hidden="1">
      <c r="A355" s="10"/>
      <c r="B355" s="10"/>
      <c r="C355" s="10"/>
      <c r="D355" s="10"/>
      <c r="E355" s="10"/>
      <c r="F355" s="10"/>
      <c r="G355" s="17"/>
      <c r="H355" s="10"/>
      <c r="I355" s="10"/>
      <c r="J355" s="10"/>
      <c r="K355" s="10"/>
      <c r="L355" s="1"/>
      <c r="M355" s="1"/>
      <c r="N355" s="1"/>
      <c r="O355" s="1"/>
      <c r="P355" s="1"/>
      <c r="Q355"/>
      <c r="R355"/>
      <c r="S355"/>
      <c r="T355"/>
      <c r="U355"/>
      <c r="V355"/>
      <c r="W355"/>
      <c r="X355"/>
      <c r="Y355"/>
      <c r="Z355"/>
      <c r="AA355" s="4"/>
      <c r="AB355" s="4"/>
      <c r="AC355" s="4"/>
      <c r="AD355" s="4"/>
      <c r="AE355" s="4"/>
      <c r="AF355" s="4"/>
    </row>
    <row r="356" spans="1:32" hidden="1">
      <c r="A356" s="10"/>
      <c r="B356" s="10"/>
      <c r="C356" s="1"/>
      <c r="D356" s="1"/>
      <c r="E356" s="1"/>
      <c r="F356" s="1"/>
      <c r="G356" s="40"/>
      <c r="H356" s="1"/>
      <c r="I356" s="10"/>
      <c r="J356" s="10"/>
      <c r="K356" s="10"/>
      <c r="L356" s="1"/>
      <c r="M356" s="1"/>
      <c r="N356" s="1"/>
      <c r="O356" s="1"/>
      <c r="P356" s="1"/>
      <c r="Q356"/>
      <c r="R356"/>
      <c r="S356"/>
      <c r="T356"/>
      <c r="U356"/>
      <c r="V356"/>
      <c r="W356"/>
      <c r="X356"/>
      <c r="Y356"/>
      <c r="Z356"/>
      <c r="AA356" s="4"/>
      <c r="AB356" s="4"/>
      <c r="AC356" s="4"/>
      <c r="AD356" s="4"/>
      <c r="AE356" s="4"/>
      <c r="AF356" s="4"/>
    </row>
    <row r="357" spans="1:32" hidden="1">
      <c r="A357" s="10"/>
      <c r="B357" s="10"/>
      <c r="C357" s="1"/>
      <c r="D357" s="1"/>
      <c r="E357" s="1"/>
      <c r="F357" s="1"/>
      <c r="G357" s="40"/>
      <c r="H357" s="1"/>
      <c r="I357" s="1"/>
      <c r="J357" s="1"/>
      <c r="K357" s="1"/>
      <c r="L357" s="1"/>
      <c r="M357" s="1"/>
      <c r="N357" s="1"/>
      <c r="O357" s="1"/>
      <c r="P357" s="1"/>
      <c r="Q357"/>
      <c r="R357"/>
      <c r="S357"/>
      <c r="T357"/>
      <c r="U357"/>
      <c r="V357"/>
      <c r="W357"/>
      <c r="X357"/>
      <c r="Y357"/>
      <c r="Z357"/>
      <c r="AA357"/>
    </row>
    <row r="358" spans="1:32" hidden="1">
      <c r="A358" s="10"/>
      <c r="B358" s="10"/>
      <c r="C358" s="1"/>
      <c r="D358" s="1"/>
      <c r="E358" s="1"/>
      <c r="F358" s="1"/>
      <c r="G358" s="40"/>
      <c r="H358" s="1"/>
      <c r="I358" s="1"/>
      <c r="J358" s="1"/>
      <c r="K358" s="1"/>
      <c r="L358" s="1"/>
      <c r="M358" s="1"/>
      <c r="N358" s="1"/>
      <c r="O358" s="1"/>
      <c r="P358" s="1"/>
      <c r="Q358"/>
      <c r="R358"/>
      <c r="S358"/>
      <c r="T358"/>
      <c r="U358"/>
      <c r="V358"/>
      <c r="W358"/>
      <c r="X358"/>
      <c r="Y358"/>
      <c r="Z358"/>
      <c r="AA358"/>
    </row>
    <row r="359" spans="1:32" hidden="1">
      <c r="A359" s="1"/>
      <c r="B359" s="1"/>
      <c r="C359" s="1"/>
      <c r="D359" s="1"/>
      <c r="E359" s="1"/>
      <c r="F359" s="1"/>
      <c r="G359" s="40"/>
      <c r="H359" s="1"/>
      <c r="I359" s="1"/>
      <c r="J359" s="1"/>
      <c r="K359" s="1"/>
      <c r="L359" s="1"/>
      <c r="M359" s="1"/>
      <c r="N359" s="1"/>
      <c r="O359" s="1"/>
      <c r="P359" s="1"/>
      <c r="Q359"/>
      <c r="R359"/>
      <c r="S359"/>
      <c r="T359"/>
      <c r="U359"/>
      <c r="V359"/>
      <c r="W359"/>
      <c r="X359"/>
      <c r="Y359"/>
      <c r="Z359"/>
      <c r="AA359"/>
    </row>
    <row r="360" spans="1:32" hidden="1">
      <c r="A360" s="1"/>
      <c r="B360" s="1"/>
      <c r="C360" s="1"/>
      <c r="D360" s="1"/>
      <c r="E360" s="1"/>
      <c r="F360" s="1"/>
      <c r="G360" s="40"/>
      <c r="H360" s="1"/>
      <c r="I360" s="1"/>
      <c r="J360" s="1"/>
      <c r="K360" s="1"/>
      <c r="L360" s="1"/>
      <c r="M360" s="1"/>
      <c r="N360" s="1"/>
      <c r="O360" s="1"/>
      <c r="P360" s="1"/>
      <c r="Q360"/>
      <c r="R360"/>
      <c r="S360"/>
      <c r="T360"/>
      <c r="U360"/>
      <c r="V360"/>
      <c r="W360"/>
      <c r="X360"/>
      <c r="Y360"/>
      <c r="Z360"/>
      <c r="AA360"/>
    </row>
    <row r="361" spans="1:32" hidden="1">
      <c r="A361" s="1"/>
      <c r="B361" s="1"/>
      <c r="C361" s="1"/>
      <c r="D361" s="1"/>
      <c r="E361" s="1"/>
      <c r="F361" s="1"/>
      <c r="G361" s="40"/>
      <c r="H361" s="1"/>
      <c r="I361" s="1"/>
      <c r="J361" s="1"/>
      <c r="K361" s="1"/>
      <c r="L361" s="1"/>
      <c r="M361" s="1"/>
      <c r="N361" s="1"/>
      <c r="O361" s="1"/>
      <c r="P361" s="1"/>
      <c r="Q361"/>
      <c r="R361"/>
      <c r="S361"/>
      <c r="T361"/>
      <c r="U361"/>
      <c r="V361"/>
      <c r="W361"/>
      <c r="X361"/>
      <c r="Y361"/>
      <c r="Z361"/>
      <c r="AA361"/>
    </row>
    <row r="362" spans="1:32" hidden="1">
      <c r="A362" s="1"/>
      <c r="B362" s="1"/>
      <c r="C362" s="1"/>
      <c r="D362" s="1"/>
      <c r="E362" s="1"/>
      <c r="F362" s="1"/>
      <c r="G362" s="40"/>
      <c r="H362" s="1"/>
      <c r="I362" s="1"/>
      <c r="J362" s="1"/>
      <c r="K362" s="1"/>
      <c r="L362" s="1"/>
      <c r="M362" s="1"/>
      <c r="N362" s="1"/>
      <c r="O362" s="1"/>
      <c r="P362" s="1"/>
      <c r="Q362"/>
      <c r="R362"/>
      <c r="S362"/>
      <c r="T362"/>
      <c r="U362"/>
      <c r="V362"/>
      <c r="W362"/>
      <c r="X362"/>
      <c r="Y362"/>
      <c r="Z362"/>
      <c r="AA362"/>
    </row>
    <row r="363" spans="1:32" hidden="1">
      <c r="A363" s="1"/>
      <c r="B363" s="1"/>
      <c r="C363" s="1"/>
      <c r="D363" s="1"/>
      <c r="E363" s="1"/>
      <c r="F363" s="1"/>
      <c r="G363" s="40"/>
      <c r="H363" s="1"/>
      <c r="I363" s="1"/>
      <c r="J363" s="1"/>
      <c r="K363" s="1"/>
      <c r="L363" s="1"/>
      <c r="M363" s="1"/>
      <c r="N363" s="1"/>
      <c r="O363" s="1"/>
      <c r="P363" s="1"/>
      <c r="Q363"/>
      <c r="R363"/>
      <c r="S363"/>
      <c r="T363"/>
      <c r="U363"/>
      <c r="V363"/>
      <c r="W363"/>
      <c r="X363"/>
      <c r="Y363"/>
      <c r="Z363"/>
      <c r="AA363"/>
    </row>
    <row r="364" spans="1:32" hidden="1">
      <c r="A364" s="1"/>
      <c r="B364" s="1"/>
      <c r="C364" s="1"/>
      <c r="D364" s="1"/>
      <c r="E364" s="1"/>
      <c r="F364" s="1"/>
      <c r="G364" s="40"/>
      <c r="H364" s="1"/>
      <c r="I364" s="1"/>
      <c r="J364" s="1"/>
      <c r="K364" s="1"/>
      <c r="L364" s="1"/>
      <c r="M364" s="1"/>
      <c r="N364" s="1"/>
      <c r="O364" s="1"/>
      <c r="P364" s="1"/>
      <c r="Q364"/>
      <c r="R364"/>
      <c r="S364"/>
      <c r="T364"/>
      <c r="U364"/>
      <c r="V364"/>
      <c r="W364"/>
      <c r="X364"/>
      <c r="Y364"/>
      <c r="Z364"/>
      <c r="AA364"/>
    </row>
    <row r="365" spans="1:32" hidden="1">
      <c r="A365" s="1"/>
      <c r="B365" s="1"/>
      <c r="C365" s="1"/>
      <c r="D365" s="1"/>
      <c r="E365" s="1"/>
      <c r="F365" s="1"/>
      <c r="G365" s="40"/>
      <c r="H365" s="1"/>
      <c r="I365" s="1"/>
      <c r="J365" s="1"/>
      <c r="K365" s="1"/>
      <c r="L365" s="1"/>
      <c r="M365" s="1"/>
      <c r="N365" s="1"/>
      <c r="O365" s="1"/>
      <c r="P365" s="1"/>
      <c r="Q365"/>
      <c r="R365"/>
      <c r="S365"/>
      <c r="T365"/>
      <c r="U365"/>
      <c r="V365"/>
      <c r="W365"/>
      <c r="X365"/>
      <c r="Y365"/>
      <c r="Z365"/>
      <c r="AA365"/>
    </row>
    <row r="366" spans="1:32" hidden="1">
      <c r="A366" s="1"/>
      <c r="B366" s="1"/>
      <c r="C366" s="1"/>
      <c r="D366" s="1"/>
      <c r="E366" s="1"/>
      <c r="F366" s="1"/>
      <c r="G366" s="40"/>
      <c r="H366" s="1"/>
      <c r="I366" s="1"/>
      <c r="J366" s="1"/>
      <c r="K366" s="1"/>
      <c r="L366" s="1"/>
      <c r="M366" s="1"/>
      <c r="N366" s="1"/>
      <c r="O366" s="1"/>
      <c r="P366" s="1"/>
      <c r="Q366"/>
      <c r="R366"/>
      <c r="S366"/>
      <c r="T366"/>
      <c r="U366"/>
      <c r="V366"/>
      <c r="W366"/>
      <c r="X366"/>
      <c r="Y366"/>
      <c r="Z366"/>
      <c r="AA366"/>
    </row>
    <row r="367" spans="1:32" hidden="1">
      <c r="A367" s="1"/>
      <c r="B367" s="1"/>
      <c r="C367" s="1"/>
      <c r="D367" s="1"/>
      <c r="E367" s="1"/>
      <c r="F367" s="1"/>
      <c r="G367" s="40"/>
      <c r="H367" s="1"/>
      <c r="I367" s="1"/>
      <c r="J367" s="1"/>
      <c r="K367" s="1"/>
      <c r="L367" s="1"/>
      <c r="M367" s="1"/>
      <c r="N367" s="1"/>
      <c r="O367" s="1"/>
      <c r="P367" s="1"/>
      <c r="Q367"/>
      <c r="R367"/>
      <c r="S367"/>
      <c r="T367"/>
      <c r="U367"/>
      <c r="V367"/>
      <c r="W367"/>
      <c r="X367"/>
      <c r="Y367"/>
      <c r="Z367"/>
      <c r="AA367"/>
    </row>
    <row r="368" spans="1:32" hidden="1">
      <c r="A368" s="1"/>
      <c r="B368" s="1"/>
      <c r="C368" s="1"/>
      <c r="D368" s="1"/>
      <c r="E368" s="1"/>
      <c r="F368" s="1"/>
      <c r="G368" s="40"/>
      <c r="H368" s="1"/>
      <c r="I368" s="1"/>
      <c r="J368" s="1"/>
      <c r="K368" s="1"/>
      <c r="L368" s="1"/>
      <c r="M368" s="1"/>
      <c r="N368" s="1"/>
      <c r="O368" s="1"/>
      <c r="P368" s="1"/>
      <c r="Q368"/>
      <c r="R368"/>
      <c r="S368"/>
      <c r="T368"/>
      <c r="U368"/>
      <c r="V368"/>
      <c r="W368"/>
      <c r="X368"/>
      <c r="Y368"/>
      <c r="Z368"/>
      <c r="AA368"/>
    </row>
    <row r="369" spans="1:27" hidden="1">
      <c r="A369" s="1"/>
      <c r="B369" s="1"/>
      <c r="C369" s="1"/>
      <c r="D369" s="1"/>
      <c r="E369" s="1"/>
      <c r="F369" s="1"/>
      <c r="G369" s="40"/>
      <c r="H369" s="1"/>
      <c r="I369" s="1"/>
      <c r="J369" s="1"/>
      <c r="K369" s="1"/>
      <c r="L369" s="1"/>
      <c r="M369" s="1"/>
      <c r="N369" s="1"/>
      <c r="O369" s="1"/>
      <c r="P369" s="1"/>
      <c r="Q369"/>
      <c r="R369"/>
      <c r="S369"/>
      <c r="T369"/>
      <c r="U369"/>
      <c r="V369"/>
      <c r="W369"/>
      <c r="X369"/>
      <c r="Y369"/>
      <c r="Z369"/>
      <c r="AA369"/>
    </row>
    <row r="370" spans="1:27" hidden="1">
      <c r="A370" s="1"/>
      <c r="B370" s="1"/>
      <c r="C370" s="1"/>
      <c r="D370" s="1"/>
      <c r="E370" s="1"/>
      <c r="F370" s="1"/>
      <c r="G370" s="40"/>
      <c r="H370" s="1"/>
      <c r="I370" s="1"/>
      <c r="J370" s="1"/>
      <c r="K370" s="1"/>
      <c r="L370" s="1"/>
      <c r="M370" s="1"/>
      <c r="N370" s="1"/>
      <c r="O370" s="1"/>
      <c r="P370" s="1"/>
      <c r="Q370"/>
      <c r="R370"/>
      <c r="S370"/>
      <c r="T370"/>
      <c r="U370"/>
      <c r="V370"/>
      <c r="W370"/>
      <c r="X370"/>
      <c r="Y370"/>
      <c r="Z370"/>
      <c r="AA370"/>
    </row>
    <row r="371" spans="1:27" hidden="1">
      <c r="A371" s="1"/>
      <c r="B371" s="1"/>
      <c r="C371" s="1"/>
      <c r="D371" s="1"/>
      <c r="E371" s="1"/>
      <c r="F371" s="1"/>
      <c r="G371" s="40"/>
      <c r="H371" s="1"/>
      <c r="I371" s="1"/>
      <c r="J371" s="1"/>
      <c r="K371" s="1"/>
      <c r="L371" s="1"/>
      <c r="M371" s="1"/>
      <c r="N371" s="1"/>
      <c r="O371" s="1"/>
      <c r="P371" s="1"/>
      <c r="Q371"/>
      <c r="R371"/>
      <c r="S371"/>
      <c r="T371"/>
      <c r="U371"/>
      <c r="V371"/>
      <c r="W371"/>
      <c r="X371"/>
      <c r="Y371"/>
      <c r="Z371"/>
      <c r="AA371"/>
    </row>
    <row r="372" spans="1:27" hidden="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idden="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idden="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idden="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idden="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idden="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idden="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idden="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idden="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idden="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idden="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idden="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idden="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idden="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idden="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idden="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idden="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idden="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idden="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idden="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idden="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idden="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idden="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idden="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idden="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idden="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idden="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idden="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idden="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hidden="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hidden="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row>
    <row r="403" spans="1:27" hidden="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row>
    <row r="404" spans="1:27" hidden="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row>
    <row r="405" spans="1:27" hidden="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row>
    <row r="406" spans="1:27" hidden="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row>
    <row r="407" spans="1:27" hidden="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row>
    <row r="408" spans="1:27" hidden="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row>
    <row r="409" spans="1:27" hidden="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row>
    <row r="410" spans="1:27" hidden="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row>
    <row r="411" spans="1:27" hidden="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row>
    <row r="412" spans="1:27" hidden="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row>
    <row r="413" spans="1:27" hidden="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row>
    <row r="414" spans="1:27" hidden="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row>
    <row r="415" spans="1:27" hidden="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row>
    <row r="416" spans="1:27" hidden="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row>
    <row r="417" spans="1:27" hidden="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row>
    <row r="418" spans="1:27" hidden="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row>
    <row r="419" spans="1:27" hidden="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row>
    <row r="420" spans="1:27" hidden="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row>
    <row r="421" spans="1:27" hidden="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row>
    <row r="422" spans="1:27" hidden="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row>
    <row r="423" spans="1:27" hidden="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row>
    <row r="424" spans="1:27" hidden="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row>
    <row r="425" spans="1:27" hidden="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row>
    <row r="426" spans="1:27" hidden="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row>
    <row r="427" spans="1:27" hidden="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row>
    <row r="428" spans="1:27" hidden="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row>
    <row r="429" spans="1:27" hidden="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row>
    <row r="430" spans="1:27" hidden="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row>
    <row r="431" spans="1:27" hidden="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row>
    <row r="432" spans="1:27" hidden="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row>
    <row r="433" spans="1:27" hidden="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row>
    <row r="434" spans="1:27" hidden="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row>
    <row r="435" spans="1:27" hidden="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row>
    <row r="436" spans="1:27" hidden="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row>
    <row r="437" spans="1:27" hidden="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row>
    <row r="438" spans="1:27" hidden="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row>
    <row r="439" spans="1:27" hidden="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row>
    <row r="440" spans="1:27" hidden="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row>
    <row r="441" spans="1:27" hidden="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row>
    <row r="442" spans="1:27" hidden="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row>
    <row r="443" spans="1:27" hidden="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row>
    <row r="444" spans="1:27" hidden="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row>
    <row r="445" spans="1:27" hidden="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row>
    <row r="446" spans="1:27" hidden="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row>
    <row r="447" spans="1:27" hidden="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row>
    <row r="448" spans="1:27" hidden="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row>
    <row r="449" spans="1:27" hidden="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row>
    <row r="450" spans="1:27" hidden="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row>
    <row r="451" spans="1:27" hidden="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row>
    <row r="452" spans="1:27" hidden="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row>
    <row r="453" spans="1:27" hidden="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row>
    <row r="454" spans="1:27" hidden="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row>
    <row r="455" spans="1:27" hidden="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row>
    <row r="456" spans="1:27" hidden="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row>
    <row r="457" spans="1:27" hidden="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row>
    <row r="458" spans="1:27" hidden="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row>
    <row r="459" spans="1:27" hidden="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row>
    <row r="460" spans="1:27" hidden="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row>
    <row r="461" spans="1:27" hidden="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row>
    <row r="462" spans="1:27" hidden="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row>
    <row r="463" spans="1:27" hidden="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row>
    <row r="464" spans="1:27" hidden="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row>
    <row r="465" spans="1:27" hidden="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row>
    <row r="466" spans="1:27" hidden="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row>
    <row r="467" spans="1:27" hidden="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row>
    <row r="468" spans="1:27" hidden="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row>
    <row r="469" spans="1:27" hidden="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row>
    <row r="470" spans="1:27" hidden="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row>
    <row r="471" spans="1:27" hidden="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row>
    <row r="472" spans="1:27" hidden="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row>
    <row r="473" spans="1:27" hidden="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row>
    <row r="474" spans="1:27" hidden="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row>
    <row r="475" spans="1:27" hidden="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hidden="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row>
    <row r="477" spans="1:27" hidden="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idden="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row>
    <row r="479" spans="1:27" hidden="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hidden="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row>
    <row r="481" spans="1:27" hidden="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hidden="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row>
    <row r="483" spans="1:27" hidden="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idden="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row>
    <row r="485" spans="1:27" hidden="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row>
    <row r="486" spans="1:27" hidden="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row>
    <row r="487" spans="1:27" hidden="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row>
    <row r="488" spans="1:27" hidden="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row>
    <row r="489" spans="1:27" hidden="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row>
    <row r="490" spans="1:27" hidden="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row>
    <row r="491" spans="1:27" hidden="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row>
    <row r="492" spans="1:27" hidden="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hidden="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row>
    <row r="494" spans="1:27" hidden="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hidden="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row>
    <row r="496" spans="1:27" hidden="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hidden="1">
      <c r="A497" s="71" t="e">
        <f ca="1">Concat2(C500:OFFSET(C500,C498,0))</f>
        <v>#VALUE!</v>
      </c>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row>
    <row r="498" spans="1:27" hidden="1">
      <c r="A498" s="1"/>
      <c r="B498" s="1">
        <f>LEN(H1)-46</f>
        <v>234</v>
      </c>
      <c r="C498" s="1">
        <f>INT(B498/2)</f>
        <v>117</v>
      </c>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hidden="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row>
    <row r="500" spans="1:27" hidden="1">
      <c r="A500" s="1"/>
      <c r="B500" s="1">
        <v>35</v>
      </c>
      <c r="C500" s="1" t="e">
        <f t="shared" ref="C500:C563" si="20">CHAR(HEX2DEC(MID($H$1,B500,2)))</f>
        <v>#VALUE!</v>
      </c>
      <c r="E500" s="1"/>
      <c r="F500" s="1"/>
      <c r="G500" s="1"/>
      <c r="H500" s="1"/>
      <c r="I500" s="1"/>
      <c r="J500" s="1"/>
      <c r="K500" s="1"/>
      <c r="L500" s="1"/>
      <c r="M500" s="1"/>
      <c r="N500" s="1"/>
      <c r="O500" s="1"/>
      <c r="P500" s="1"/>
      <c r="Q500" s="1"/>
      <c r="R500" s="1"/>
      <c r="S500" s="1"/>
      <c r="T500" s="1"/>
      <c r="U500" s="1"/>
      <c r="V500" s="1"/>
      <c r="W500" s="1"/>
      <c r="X500" s="1"/>
      <c r="Y500" s="1"/>
      <c r="Z500" s="1"/>
      <c r="AA500" s="1"/>
    </row>
    <row r="501" spans="1:27">
      <c r="A501" s="1"/>
      <c r="B501" s="43">
        <f>B500+2</f>
        <v>37</v>
      </c>
      <c r="C501" s="43" t="str">
        <f t="shared" si="20"/>
        <v>_x0001_</v>
      </c>
      <c r="D501" s="1"/>
      <c r="E501" s="1"/>
      <c r="F501" s="1"/>
      <c r="G501" s="1"/>
      <c r="H501" s="1"/>
      <c r="I501" s="1"/>
      <c r="J501" s="1"/>
      <c r="K501" s="1"/>
      <c r="L501" s="1"/>
      <c r="M501" s="1"/>
      <c r="N501" s="1"/>
      <c r="O501" s="1"/>
      <c r="P501" s="1"/>
      <c r="Q501" s="1"/>
      <c r="R501" s="1"/>
      <c r="S501" s="1"/>
      <c r="T501" s="1"/>
      <c r="U501" s="1"/>
      <c r="V501" s="1"/>
      <c r="W501" s="1"/>
      <c r="X501" s="1"/>
      <c r="Y501" s="1"/>
      <c r="Z501" s="1"/>
      <c r="AA501" s="1"/>
    </row>
    <row r="502" spans="1:27">
      <c r="A502" s="1"/>
      <c r="B502" s="43">
        <f t="shared" ref="B502:B565" si="21">B501+2</f>
        <v>39</v>
      </c>
      <c r="C502" s="43" t="str">
        <f t="shared" si="20"/>
        <v>—</v>
      </c>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c r="A503" s="1"/>
      <c r="B503" s="43">
        <f t="shared" si="21"/>
        <v>41</v>
      </c>
      <c r="C503" s="43" t="e">
        <f t="shared" si="20"/>
        <v>#VALUE!</v>
      </c>
      <c r="D503" s="1"/>
      <c r="E503" s="1"/>
      <c r="F503" s="1"/>
      <c r="G503" s="1"/>
      <c r="H503" s="1"/>
      <c r="I503" s="1"/>
      <c r="J503" s="1"/>
      <c r="K503" s="1"/>
      <c r="L503" s="1"/>
      <c r="M503" s="1"/>
      <c r="N503" s="1"/>
      <c r="O503" s="1"/>
      <c r="P503" s="1"/>
      <c r="Q503" s="1"/>
      <c r="R503" s="1"/>
      <c r="S503" s="1"/>
      <c r="T503" s="1"/>
      <c r="U503" s="1"/>
      <c r="V503" s="1"/>
      <c r="W503" s="1"/>
      <c r="X503" s="1"/>
      <c r="Y503" s="1"/>
      <c r="Z503" s="1"/>
      <c r="AA503" s="1"/>
    </row>
    <row r="504" spans="1:27">
      <c r="A504" s="1"/>
      <c r="B504" s="43">
        <f t="shared" si="21"/>
        <v>43</v>
      </c>
      <c r="C504" s="43" t="e">
        <f t="shared" si="20"/>
        <v>#VALUE!</v>
      </c>
      <c r="D504" s="1"/>
      <c r="E504" s="1"/>
      <c r="F504" s="1"/>
      <c r="G504" s="1"/>
      <c r="H504" s="1"/>
      <c r="I504" s="1"/>
      <c r="J504" s="1"/>
      <c r="K504" s="1"/>
      <c r="L504" s="1"/>
      <c r="M504" s="1"/>
      <c r="N504" s="1"/>
      <c r="O504" s="1"/>
      <c r="P504" s="1"/>
      <c r="Q504" s="1"/>
      <c r="R504" s="1"/>
      <c r="S504" s="1"/>
      <c r="T504" s="1"/>
      <c r="U504" s="1"/>
      <c r="V504" s="1"/>
      <c r="W504" s="1"/>
      <c r="X504" s="1"/>
      <c r="Y504" s="1"/>
      <c r="Z504" s="1"/>
      <c r="AA504" s="1"/>
    </row>
    <row r="505" spans="1:27">
      <c r="A505" s="1"/>
      <c r="B505" s="43">
        <f t="shared" si="21"/>
        <v>45</v>
      </c>
      <c r="C505" s="43" t="e">
        <f t="shared" si="20"/>
        <v>#VALUE!</v>
      </c>
      <c r="D505" s="1"/>
      <c r="E505" s="1"/>
      <c r="F505" s="1"/>
      <c r="G505" s="1"/>
      <c r="H505" s="1"/>
      <c r="I505" s="1"/>
      <c r="J505" s="1"/>
      <c r="K505" s="1"/>
      <c r="L505" s="1"/>
      <c r="M505" s="1"/>
      <c r="N505" s="1"/>
      <c r="O505" s="1"/>
      <c r="P505" s="1"/>
      <c r="Q505" s="1"/>
      <c r="R505" s="1"/>
      <c r="S505" s="1"/>
      <c r="T505" s="1"/>
      <c r="U505" s="1"/>
      <c r="V505" s="1"/>
      <c r="W505" s="1"/>
      <c r="X505" s="1"/>
      <c r="Y505" s="1"/>
      <c r="Z505" s="1"/>
      <c r="AA505" s="1"/>
    </row>
    <row r="506" spans="1:27">
      <c r="A506" s="1"/>
      <c r="B506" s="43">
        <f t="shared" si="21"/>
        <v>47</v>
      </c>
      <c r="C506" s="43" t="str">
        <f t="shared" si="20"/>
        <v>‚</v>
      </c>
      <c r="D506" s="1"/>
      <c r="E506" s="1"/>
      <c r="F506" s="1"/>
      <c r="G506" s="1"/>
      <c r="H506" s="1"/>
      <c r="I506" s="1"/>
      <c r="J506" s="1"/>
      <c r="K506" s="1"/>
      <c r="L506" s="1"/>
      <c r="M506" s="1"/>
      <c r="N506" s="1"/>
      <c r="O506" s="1"/>
      <c r="P506" s="1"/>
      <c r="Q506" s="1"/>
      <c r="R506" s="1"/>
      <c r="S506" s="1"/>
      <c r="T506" s="1"/>
      <c r="U506" s="1"/>
      <c r="V506" s="1"/>
      <c r="W506" s="1"/>
      <c r="X506" s="1"/>
      <c r="Y506" s="1"/>
      <c r="Z506" s="1"/>
      <c r="AA506" s="1"/>
    </row>
    <row r="507" spans="1:27">
      <c r="A507" s="1"/>
      <c r="B507" s="43">
        <f t="shared" si="21"/>
        <v>49</v>
      </c>
      <c r="C507" s="43" t="str">
        <f t="shared" si="20"/>
        <v>_x0001_</v>
      </c>
      <c r="D507" s="1"/>
      <c r="E507" s="1"/>
      <c r="F507" s="1"/>
      <c r="G507" s="1"/>
      <c r="H507" s="1"/>
      <c r="I507" s="1"/>
      <c r="J507" s="1"/>
      <c r="K507" s="1"/>
      <c r="L507" s="1"/>
      <c r="M507" s="1"/>
      <c r="N507" s="1"/>
      <c r="O507" s="1"/>
      <c r="P507" s="1"/>
      <c r="Q507" s="1"/>
      <c r="R507" s="1"/>
      <c r="S507" s="1"/>
      <c r="T507" s="1"/>
      <c r="U507" s="1"/>
      <c r="V507" s="1"/>
      <c r="W507" s="1"/>
      <c r="X507" s="1"/>
      <c r="Y507" s="1"/>
      <c r="Z507" s="1"/>
      <c r="AA507" s="1"/>
    </row>
    <row r="508" spans="1:27">
      <c r="A508" s="1"/>
      <c r="B508" s="43">
        <f t="shared" si="21"/>
        <v>51</v>
      </c>
      <c r="C508" s="43" t="str">
        <f t="shared" si="20"/>
        <v>_x000F_</v>
      </c>
      <c r="D508" s="1"/>
      <c r="E508" s="1"/>
      <c r="F508" s="1"/>
      <c r="G508" s="1"/>
      <c r="H508" s="1"/>
      <c r="I508" s="1"/>
      <c r="J508" s="1"/>
      <c r="K508" s="1"/>
      <c r="L508" s="1"/>
      <c r="M508" s="1"/>
      <c r="N508" s="1"/>
      <c r="O508" s="1"/>
      <c r="P508" s="1"/>
      <c r="Q508" s="1"/>
      <c r="R508" s="1"/>
      <c r="S508" s="1"/>
      <c r="T508" s="1"/>
      <c r="U508" s="1"/>
      <c r="V508" s="1"/>
      <c r="W508" s="1"/>
      <c r="X508" s="1"/>
      <c r="Y508" s="1"/>
      <c r="Z508" s="1"/>
      <c r="AA508" s="1"/>
    </row>
    <row r="509" spans="1:27">
      <c r="A509" s="1"/>
      <c r="B509" s="43">
        <f t="shared" si="21"/>
        <v>53</v>
      </c>
      <c r="C509" s="43" t="str">
        <f t="shared" si="20"/>
        <v xml:space="preserve">
</v>
      </c>
      <c r="D509" s="43"/>
      <c r="E509" s="43"/>
      <c r="F509" s="43"/>
      <c r="G509" s="1"/>
      <c r="H509" s="1"/>
      <c r="I509" s="1"/>
      <c r="J509" s="1"/>
      <c r="K509" s="1"/>
      <c r="L509" s="1"/>
      <c r="M509" s="1"/>
      <c r="N509" s="1"/>
      <c r="O509" s="1"/>
      <c r="P509" s="1"/>
      <c r="Q509" s="1"/>
      <c r="R509" s="1"/>
      <c r="S509" s="1"/>
      <c r="T509" s="1"/>
      <c r="U509" s="1"/>
      <c r="V509" s="1"/>
      <c r="W509" s="1"/>
      <c r="X509" s="1"/>
      <c r="Y509" s="1"/>
      <c r="Z509" s="1"/>
      <c r="AA509" s="1"/>
    </row>
    <row r="510" spans="1:27">
      <c r="A510" s="1"/>
      <c r="B510" s="43">
        <f t="shared" si="21"/>
        <v>55</v>
      </c>
      <c r="C510" s="43" t="str">
        <f t="shared" si="20"/>
        <v>[</v>
      </c>
      <c r="D510" s="43"/>
      <c r="E510" s="43"/>
      <c r="F510" s="43"/>
      <c r="G510" s="1"/>
      <c r="H510" s="1"/>
      <c r="I510" s="1"/>
      <c r="J510" s="1"/>
      <c r="K510" s="1"/>
      <c r="L510" s="1"/>
      <c r="M510" s="1"/>
      <c r="N510" s="1"/>
      <c r="O510" s="1"/>
      <c r="P510" s="1"/>
      <c r="Q510" s="1"/>
      <c r="R510" s="1"/>
      <c r="S510" s="1"/>
      <c r="T510" s="1"/>
      <c r="U510" s="1"/>
      <c r="V510" s="1"/>
      <c r="W510" s="1"/>
      <c r="X510" s="1"/>
      <c r="Y510" s="1"/>
      <c r="Z510" s="1"/>
      <c r="AA510" s="1"/>
    </row>
    <row r="511" spans="1:27">
      <c r="A511" s="1"/>
      <c r="B511" s="43">
        <f t="shared" si="21"/>
        <v>57</v>
      </c>
      <c r="C511" s="43" t="str">
        <f t="shared" si="20"/>
        <v>(</v>
      </c>
      <c r="D511" s="43"/>
      <c r="E511" s="43"/>
      <c r="F511" s="43"/>
      <c r="G511" s="1"/>
      <c r="H511" s="1"/>
      <c r="I511" s="1"/>
      <c r="J511" s="1"/>
      <c r="K511" s="1"/>
      <c r="L511" s="1"/>
      <c r="M511" s="1"/>
      <c r="N511" s="1"/>
      <c r="O511" s="1"/>
      <c r="P511" s="1"/>
      <c r="Q511" s="1"/>
      <c r="R511" s="1"/>
      <c r="S511" s="1"/>
      <c r="T511" s="1"/>
      <c r="U511" s="1"/>
      <c r="V511" s="1"/>
      <c r="W511" s="1"/>
      <c r="X511" s="1"/>
      <c r="Y511" s="1"/>
      <c r="Z511" s="1"/>
      <c r="AA511" s="1"/>
    </row>
    <row r="512" spans="1:27">
      <c r="A512" s="1"/>
      <c r="B512" s="43">
        <f t="shared" si="21"/>
        <v>59</v>
      </c>
      <c r="C512" s="43" t="str">
        <f t="shared" si="20"/>
        <v>w</v>
      </c>
      <c r="D512" s="43"/>
      <c r="E512" s="43"/>
      <c r="F512" s="43"/>
      <c r="G512" s="1"/>
      <c r="H512" s="1"/>
      <c r="I512" s="1"/>
      <c r="J512" s="1"/>
      <c r="K512" s="1"/>
      <c r="L512" s="1"/>
      <c r="M512" s="1"/>
      <c r="N512" s="1"/>
      <c r="O512" s="1"/>
      <c r="P512" s="1"/>
      <c r="Q512" s="1"/>
      <c r="R512" s="1"/>
      <c r="S512" s="1"/>
      <c r="T512" s="1"/>
      <c r="U512" s="1"/>
      <c r="V512" s="1"/>
      <c r="W512" s="1"/>
      <c r="X512" s="1"/>
      <c r="Y512" s="1"/>
      <c r="Z512" s="1"/>
      <c r="AA512" s="1"/>
    </row>
    <row r="513" spans="1:27">
      <c r="A513" s="1"/>
      <c r="B513" s="43">
        <f t="shared" si="21"/>
        <v>61</v>
      </c>
      <c r="C513" s="43" t="str">
        <f t="shared" si="20"/>
        <v xml:space="preserve">
</v>
      </c>
      <c r="D513" s="43"/>
      <c r="E513" s="43"/>
      <c r="F513" s="43"/>
      <c r="G513" s="1"/>
      <c r="H513" s="1"/>
      <c r="I513" s="1"/>
      <c r="J513" s="1"/>
      <c r="K513" s="1"/>
      <c r="L513" s="1"/>
      <c r="M513" s="1"/>
      <c r="N513" s="1"/>
      <c r="O513" s="1"/>
      <c r="P513" s="1"/>
      <c r="Q513" s="1"/>
      <c r="R513" s="1"/>
      <c r="S513" s="1"/>
      <c r="T513" s="1"/>
      <c r="U513" s="1"/>
      <c r="V513" s="1"/>
      <c r="W513" s="1"/>
      <c r="X513" s="1"/>
      <c r="Y513" s="1"/>
      <c r="Z513" s="1"/>
      <c r="AA513" s="1"/>
    </row>
    <row r="514" spans="1:27">
      <c r="A514" s="1"/>
      <c r="B514" s="43">
        <f t="shared" si="21"/>
        <v>63</v>
      </c>
      <c r="C514" s="43" t="str">
        <f t="shared" si="20"/>
        <v>[</v>
      </c>
      <c r="D514" s="43"/>
      <c r="E514" s="43"/>
      <c r="F514" s="43"/>
      <c r="G514" s="1"/>
      <c r="H514" s="1"/>
      <c r="I514" s="1"/>
      <c r="J514" s="1"/>
      <c r="K514" s="1"/>
      <c r="L514" s="1"/>
      <c r="M514" s="1"/>
      <c r="N514" s="1"/>
      <c r="O514" s="1"/>
      <c r="P514" s="1"/>
      <c r="Q514" s="1"/>
      <c r="R514" s="1"/>
      <c r="S514" s="1"/>
      <c r="T514" s="1"/>
      <c r="U514" s="1"/>
      <c r="V514" s="1"/>
      <c r="W514" s="1"/>
      <c r="X514" s="1"/>
      <c r="Y514" s="1"/>
      <c r="Z514" s="1"/>
      <c r="AA514" s="1"/>
    </row>
    <row r="515" spans="1:27">
      <c r="A515" s="1"/>
      <c r="B515" s="43">
        <f t="shared" si="21"/>
        <v>65</v>
      </c>
      <c r="C515" s="43" t="str">
        <f t="shared" si="20"/>
        <v>(</v>
      </c>
      <c r="D515" s="43"/>
      <c r="E515" s="43"/>
      <c r="F515" s="43"/>
      <c r="G515" s="1"/>
      <c r="H515" s="1"/>
      <c r="I515" s="1"/>
      <c r="J515" s="1"/>
      <c r="K515" s="1"/>
      <c r="L515" s="1"/>
      <c r="M515" s="1"/>
      <c r="N515" s="1"/>
      <c r="O515" s="1"/>
      <c r="P515" s="1"/>
      <c r="Q515" s="1"/>
      <c r="R515" s="1"/>
      <c r="S515" s="1"/>
      <c r="T515" s="1"/>
      <c r="U515" s="1"/>
      <c r="V515" s="1"/>
      <c r="W515" s="1"/>
      <c r="X515" s="1"/>
      <c r="Y515" s="1"/>
      <c r="Z515" s="1"/>
      <c r="AA515" s="1"/>
    </row>
    <row r="516" spans="1:27">
      <c r="A516" s="1"/>
      <c r="B516" s="43">
        <f t="shared" si="21"/>
        <v>67</v>
      </c>
      <c r="C516" s="43" t="str">
        <f t="shared" si="20"/>
        <v>w</v>
      </c>
      <c r="D516" s="43"/>
      <c r="E516" s="43"/>
      <c r="F516" s="43"/>
      <c r="G516" s="1"/>
      <c r="H516" s="1"/>
      <c r="I516" s="1"/>
      <c r="J516" s="1"/>
      <c r="K516" s="1"/>
      <c r="L516" s="1"/>
      <c r="M516" s="1"/>
      <c r="N516" s="1"/>
      <c r="O516" s="1"/>
      <c r="P516" s="1"/>
      <c r="Q516" s="1"/>
      <c r="R516" s="1"/>
      <c r="S516" s="1"/>
      <c r="T516" s="1"/>
      <c r="U516" s="1"/>
      <c r="V516" s="1"/>
      <c r="W516" s="1"/>
      <c r="X516" s="1"/>
      <c r="Y516" s="1"/>
      <c r="Z516" s="1"/>
      <c r="AA516" s="1"/>
    </row>
    <row r="517" spans="1:27">
      <c r="A517" s="1"/>
      <c r="B517" s="43">
        <f t="shared" si="21"/>
        <v>69</v>
      </c>
      <c r="C517" s="43" t="str">
        <f t="shared" si="20"/>
        <v xml:space="preserve">
</v>
      </c>
      <c r="D517" s="43"/>
      <c r="E517" s="43"/>
      <c r="F517" s="43"/>
      <c r="G517" s="1"/>
      <c r="H517" s="1"/>
      <c r="I517" s="1"/>
      <c r="J517" s="1"/>
      <c r="K517" s="1"/>
      <c r="L517" s="1"/>
      <c r="M517" s="1"/>
      <c r="N517" s="1"/>
      <c r="O517" s="1"/>
      <c r="P517" s="1"/>
      <c r="Q517" s="1"/>
      <c r="R517" s="1"/>
      <c r="S517" s="1"/>
      <c r="T517" s="1"/>
      <c r="U517" s="1"/>
      <c r="V517" s="1"/>
      <c r="W517" s="1"/>
      <c r="X517" s="1"/>
      <c r="Y517" s="1"/>
      <c r="Z517" s="1"/>
      <c r="AA517" s="1"/>
    </row>
    <row r="518" spans="1:27">
      <c r="A518" s="1"/>
      <c r="B518" s="43">
        <f t="shared" si="21"/>
        <v>71</v>
      </c>
      <c r="C518" s="43" t="str">
        <f t="shared" si="20"/>
        <v>[</v>
      </c>
      <c r="D518" s="43"/>
      <c r="E518" s="43"/>
      <c r="F518" s="43"/>
      <c r="G518" s="1"/>
      <c r="H518" s="1"/>
      <c r="I518" s="1"/>
      <c r="J518" s="1"/>
      <c r="K518" s="1"/>
      <c r="L518" s="1"/>
      <c r="M518" s="1"/>
      <c r="N518" s="1"/>
      <c r="O518" s="1"/>
      <c r="P518" s="1"/>
      <c r="Q518" s="1"/>
      <c r="R518" s="1"/>
      <c r="S518" s="1"/>
      <c r="T518" s="1"/>
      <c r="U518" s="1"/>
      <c r="V518" s="1"/>
      <c r="W518" s="1"/>
      <c r="X518" s="1"/>
      <c r="Y518" s="1"/>
      <c r="Z518" s="1"/>
      <c r="AA518" s="1"/>
    </row>
    <row r="519" spans="1:27">
      <c r="A519" s="1"/>
      <c r="B519" s="43">
        <f t="shared" si="21"/>
        <v>73</v>
      </c>
      <c r="C519" s="43" t="str">
        <f t="shared" si="20"/>
        <v>(</v>
      </c>
      <c r="D519" s="43"/>
      <c r="E519" s="43"/>
      <c r="F519" s="43"/>
      <c r="G519" s="1"/>
      <c r="H519" s="1"/>
      <c r="I519" s="1"/>
      <c r="J519" s="1"/>
      <c r="K519" s="1"/>
      <c r="L519" s="1"/>
      <c r="M519" s="1"/>
      <c r="N519" s="1"/>
      <c r="O519" s="1"/>
      <c r="P519" s="1"/>
      <c r="Q519" s="1"/>
      <c r="R519" s="1"/>
      <c r="S519" s="1"/>
      <c r="T519" s="1"/>
      <c r="U519" s="1"/>
      <c r="V519" s="1"/>
      <c r="W519" s="1"/>
      <c r="X519" s="1"/>
      <c r="Y519" s="1"/>
      <c r="Z519" s="1"/>
      <c r="AA519" s="1"/>
    </row>
    <row r="520" spans="1:27">
      <c r="A520" s="1"/>
      <c r="B520" s="43">
        <f t="shared" si="21"/>
        <v>75</v>
      </c>
      <c r="C520" s="43" t="str">
        <f t="shared" si="20"/>
        <v>v</v>
      </c>
      <c r="D520" s="43"/>
      <c r="E520" s="43"/>
      <c r="F520" s="43"/>
      <c r="G520" s="1"/>
      <c r="H520" s="1"/>
      <c r="I520" s="1"/>
      <c r="J520" s="1"/>
      <c r="K520" s="1"/>
      <c r="L520" s="1"/>
      <c r="M520" s="1"/>
      <c r="N520" s="1"/>
      <c r="O520" s="1"/>
      <c r="P520" s="1"/>
      <c r="Q520" s="1"/>
      <c r="R520" s="1"/>
      <c r="S520" s="1"/>
      <c r="T520" s="1"/>
      <c r="U520" s="1"/>
      <c r="V520" s="1"/>
      <c r="W520" s="1"/>
      <c r="X520" s="1"/>
      <c r="Y520" s="1"/>
      <c r="Z520" s="1"/>
      <c r="AA520" s="1"/>
    </row>
    <row r="521" spans="1:27">
      <c r="A521" s="1"/>
      <c r="B521" s="43">
        <f t="shared" si="21"/>
        <v>77</v>
      </c>
      <c r="C521" s="43" t="str">
        <f t="shared" si="20"/>
        <v xml:space="preserve">
</v>
      </c>
      <c r="D521" s="43"/>
      <c r="E521" s="43"/>
      <c r="F521" s="43"/>
      <c r="G521" s="1"/>
      <c r="H521" s="1"/>
      <c r="I521" s="1"/>
      <c r="J521" s="1"/>
      <c r="K521" s="1"/>
      <c r="L521" s="1"/>
      <c r="M521" s="1"/>
      <c r="N521" s="1"/>
      <c r="O521" s="1"/>
      <c r="P521" s="1"/>
      <c r="Q521" s="1"/>
      <c r="R521" s="1"/>
      <c r="S521" s="1"/>
      <c r="T521" s="1"/>
      <c r="U521" s="1"/>
      <c r="V521" s="1"/>
      <c r="W521" s="1"/>
      <c r="X521" s="1"/>
      <c r="Y521" s="1"/>
      <c r="Z521" s="1"/>
      <c r="AA521" s="1"/>
    </row>
    <row r="522" spans="1:27">
      <c r="A522" s="1"/>
      <c r="B522" s="43">
        <f t="shared" si="21"/>
        <v>79</v>
      </c>
      <c r="C522" s="43" t="str">
        <f t="shared" si="20"/>
        <v>[</v>
      </c>
      <c r="D522" s="43"/>
      <c r="E522" s="43"/>
      <c r="F522" s="43"/>
      <c r="G522" s="1"/>
      <c r="H522" s="1"/>
      <c r="I522" s="1"/>
      <c r="J522" s="1"/>
      <c r="K522" s="1"/>
      <c r="L522" s="1"/>
      <c r="M522" s="1"/>
      <c r="N522" s="1"/>
      <c r="O522" s="1"/>
      <c r="P522" s="1"/>
      <c r="Q522" s="1"/>
      <c r="R522" s="1"/>
      <c r="S522" s="1"/>
      <c r="T522" s="1"/>
      <c r="U522" s="1"/>
      <c r="V522" s="1"/>
      <c r="W522" s="1"/>
      <c r="X522" s="1"/>
      <c r="Y522" s="1"/>
      <c r="Z522" s="1"/>
      <c r="AA522" s="1"/>
    </row>
    <row r="523" spans="1:27">
      <c r="A523" s="1"/>
      <c r="B523" s="43">
        <f t="shared" si="21"/>
        <v>81</v>
      </c>
      <c r="C523" s="43" t="str">
        <f t="shared" si="20"/>
        <v>(</v>
      </c>
      <c r="D523" s="43"/>
      <c r="E523" s="43"/>
      <c r="F523" s="43"/>
      <c r="G523" s="1"/>
      <c r="H523" s="1"/>
      <c r="I523" s="1"/>
      <c r="J523" s="1"/>
      <c r="K523" s="1"/>
      <c r="L523" s="1"/>
      <c r="M523" s="1"/>
      <c r="N523" s="1"/>
      <c r="O523" s="1"/>
      <c r="P523" s="1"/>
      <c r="Q523" s="1"/>
      <c r="R523" s="1"/>
      <c r="S523" s="1"/>
      <c r="T523" s="1"/>
      <c r="U523" s="1"/>
      <c r="V523" s="1"/>
      <c r="W523" s="1"/>
      <c r="X523" s="1"/>
      <c r="Y523" s="1"/>
      <c r="Z523" s="1"/>
      <c r="AA523" s="1"/>
    </row>
    <row r="524" spans="1:27">
      <c r="A524" s="1"/>
      <c r="B524" s="43">
        <f t="shared" si="21"/>
        <v>83</v>
      </c>
      <c r="C524" s="43" t="str">
        <f t="shared" si="20"/>
        <v>w</v>
      </c>
      <c r="D524" s="43"/>
      <c r="E524" s="43"/>
      <c r="F524" s="43"/>
      <c r="G524" s="1"/>
      <c r="H524" s="1"/>
      <c r="I524" s="1"/>
      <c r="J524" s="1"/>
      <c r="K524" s="1"/>
      <c r="L524" s="1"/>
      <c r="M524" s="1"/>
      <c r="N524" s="1"/>
      <c r="O524" s="1"/>
      <c r="P524" s="1"/>
      <c r="Q524" s="1"/>
      <c r="R524" s="1"/>
      <c r="S524" s="1"/>
      <c r="T524" s="1"/>
      <c r="U524" s="1"/>
      <c r="V524" s="1"/>
      <c r="W524" s="1"/>
      <c r="X524" s="1"/>
      <c r="Y524" s="1"/>
      <c r="Z524" s="1"/>
      <c r="AA524" s="1"/>
    </row>
    <row r="525" spans="1:27">
      <c r="A525" s="1"/>
      <c r="B525" s="43">
        <f t="shared" si="21"/>
        <v>85</v>
      </c>
      <c r="C525" s="43" t="str">
        <f t="shared" si="20"/>
        <v xml:space="preserve">
</v>
      </c>
      <c r="D525" s="43"/>
      <c r="E525" s="43"/>
      <c r="F525" s="43"/>
      <c r="G525" s="1"/>
      <c r="H525" s="1"/>
      <c r="I525" s="1"/>
      <c r="J525" s="1"/>
      <c r="K525" s="1"/>
      <c r="L525" s="1"/>
      <c r="M525" s="1"/>
      <c r="N525" s="1"/>
      <c r="O525" s="1"/>
      <c r="P525" s="1"/>
      <c r="Q525" s="1"/>
      <c r="R525" s="1"/>
      <c r="S525" s="1"/>
      <c r="T525" s="1"/>
      <c r="U525" s="1"/>
      <c r="V525" s="1"/>
      <c r="W525" s="1"/>
      <c r="X525" s="1"/>
      <c r="Y525" s="1"/>
      <c r="Z525" s="1"/>
      <c r="AA525" s="1"/>
    </row>
    <row r="526" spans="1:27">
      <c r="A526" s="1"/>
      <c r="B526" s="43">
        <f t="shared" si="21"/>
        <v>87</v>
      </c>
      <c r="C526" s="43" t="str">
        <f t="shared" si="20"/>
        <v>[</v>
      </c>
      <c r="D526" s="43"/>
      <c r="E526" s="43"/>
      <c r="F526" s="43"/>
      <c r="G526" s="1"/>
      <c r="H526" s="1"/>
      <c r="I526" s="1"/>
      <c r="J526" s="1"/>
      <c r="K526" s="1"/>
      <c r="L526" s="1"/>
      <c r="M526" s="1"/>
      <c r="N526" s="1"/>
      <c r="O526" s="1"/>
      <c r="P526" s="1"/>
      <c r="Q526" s="1"/>
      <c r="R526" s="1"/>
      <c r="S526" s="1"/>
      <c r="T526" s="1"/>
      <c r="U526" s="1"/>
      <c r="V526" s="1"/>
      <c r="W526" s="1"/>
      <c r="X526" s="1"/>
      <c r="Y526" s="1"/>
      <c r="Z526" s="1"/>
      <c r="AA526" s="1"/>
    </row>
    <row r="527" spans="1:27">
      <c r="A527" s="1"/>
      <c r="B527" s="43">
        <f t="shared" si="21"/>
        <v>89</v>
      </c>
      <c r="C527" s="43" t="str">
        <f t="shared" si="20"/>
        <v>(</v>
      </c>
      <c r="D527" s="43"/>
      <c r="E527" s="43"/>
      <c r="F527" s="43"/>
      <c r="G527" s="1"/>
      <c r="H527" s="1"/>
      <c r="I527" s="1"/>
      <c r="J527" s="1"/>
      <c r="K527" s="1"/>
      <c r="L527" s="1"/>
      <c r="M527" s="1"/>
      <c r="N527" s="1"/>
      <c r="O527" s="1"/>
      <c r="P527" s="1"/>
      <c r="Q527" s="1"/>
      <c r="R527" s="1"/>
      <c r="S527" s="1"/>
      <c r="T527" s="1"/>
      <c r="U527" s="1"/>
      <c r="V527" s="1"/>
      <c r="W527" s="1"/>
      <c r="X527" s="1"/>
      <c r="Y527" s="1"/>
      <c r="Z527" s="1"/>
      <c r="AA527" s="1"/>
    </row>
    <row r="528" spans="1:27">
      <c r="A528" s="1"/>
      <c r="B528" s="43">
        <f t="shared" si="21"/>
        <v>91</v>
      </c>
      <c r="C528" s="43" t="str">
        <f t="shared" si="20"/>
        <v>w</v>
      </c>
      <c r="D528" s="43"/>
      <c r="E528" s="43"/>
      <c r="F528" s="43"/>
      <c r="G528" s="1"/>
      <c r="H528" s="1"/>
      <c r="I528" s="1"/>
      <c r="J528" s="1"/>
      <c r="K528" s="1"/>
      <c r="L528" s="1"/>
      <c r="M528" s="1"/>
      <c r="N528" s="1"/>
      <c r="O528" s="1"/>
      <c r="P528" s="1"/>
      <c r="Q528" s="1"/>
      <c r="R528" s="1"/>
      <c r="S528" s="1"/>
      <c r="T528" s="1"/>
      <c r="U528" s="1"/>
      <c r="V528" s="1"/>
      <c r="W528" s="1"/>
      <c r="X528" s="1"/>
      <c r="Y528" s="1"/>
      <c r="Z528" s="1"/>
      <c r="AA528" s="1"/>
    </row>
    <row r="529" spans="1:27">
      <c r="A529" s="1"/>
      <c r="B529" s="43">
        <f t="shared" si="21"/>
        <v>93</v>
      </c>
      <c r="C529" s="43" t="str">
        <f t="shared" si="20"/>
        <v xml:space="preserve">
</v>
      </c>
      <c r="D529" s="43"/>
      <c r="E529" s="43"/>
      <c r="F529" s="43"/>
      <c r="G529" s="1"/>
      <c r="H529" s="1"/>
      <c r="I529" s="1"/>
      <c r="J529" s="1"/>
      <c r="K529" s="1"/>
      <c r="L529" s="1"/>
      <c r="M529" s="1"/>
      <c r="N529" s="1"/>
      <c r="O529" s="1"/>
      <c r="P529" s="1"/>
      <c r="Q529" s="1"/>
      <c r="R529" s="1"/>
      <c r="S529" s="1"/>
      <c r="T529" s="1"/>
      <c r="U529" s="1"/>
      <c r="V529" s="1"/>
      <c r="W529" s="1"/>
      <c r="X529" s="1"/>
      <c r="Y529" s="1"/>
      <c r="Z529" s="1"/>
      <c r="AA529" s="1"/>
    </row>
    <row r="530" spans="1:27">
      <c r="A530" s="1"/>
      <c r="B530" s="43">
        <f t="shared" si="21"/>
        <v>95</v>
      </c>
      <c r="C530" s="43" t="str">
        <f t="shared" si="20"/>
        <v>[</v>
      </c>
      <c r="D530" s="43"/>
      <c r="E530" s="43"/>
      <c r="F530" s="43"/>
      <c r="G530" s="1"/>
      <c r="H530" s="1"/>
      <c r="I530" s="1"/>
      <c r="J530" s="1"/>
      <c r="K530" s="1"/>
      <c r="L530" s="1"/>
      <c r="M530" s="1"/>
      <c r="N530" s="1"/>
      <c r="O530" s="1"/>
      <c r="P530" s="1"/>
      <c r="Q530" s="1"/>
      <c r="R530" s="1"/>
      <c r="S530" s="1"/>
      <c r="T530" s="1"/>
      <c r="U530" s="1"/>
      <c r="V530" s="1"/>
      <c r="W530" s="1"/>
      <c r="X530" s="1"/>
      <c r="Y530" s="1"/>
      <c r="Z530" s="1"/>
      <c r="AA530" s="1"/>
    </row>
    <row r="531" spans="1:27">
      <c r="A531" s="1"/>
      <c r="B531" s="43">
        <f t="shared" si="21"/>
        <v>97</v>
      </c>
      <c r="C531" s="43" t="str">
        <f t="shared" si="20"/>
        <v>(</v>
      </c>
      <c r="D531" s="43"/>
      <c r="E531" s="43"/>
      <c r="F531" s="43"/>
      <c r="G531" s="1"/>
      <c r="H531" s="1"/>
      <c r="I531" s="1"/>
      <c r="J531" s="1"/>
      <c r="K531" s="1"/>
      <c r="L531" s="1"/>
      <c r="M531" s="1"/>
      <c r="N531" s="1"/>
      <c r="O531" s="1"/>
      <c r="P531" s="1"/>
      <c r="Q531" s="1"/>
      <c r="R531" s="1"/>
      <c r="S531" s="1"/>
      <c r="T531" s="1"/>
      <c r="U531" s="1"/>
      <c r="V531" s="1"/>
      <c r="W531" s="1"/>
      <c r="X531" s="1"/>
      <c r="Y531" s="1"/>
      <c r="Z531" s="1"/>
      <c r="AA531" s="1"/>
    </row>
    <row r="532" spans="1:27">
      <c r="A532" s="1"/>
      <c r="B532" s="43">
        <f t="shared" si="21"/>
        <v>99</v>
      </c>
      <c r="C532" s="43" t="str">
        <f t="shared" si="20"/>
        <v>w</v>
      </c>
      <c r="D532" s="43"/>
      <c r="E532" s="43"/>
      <c r="F532" s="43"/>
      <c r="G532" s="1"/>
      <c r="H532" s="1"/>
      <c r="I532" s="1"/>
      <c r="J532" s="1"/>
      <c r="K532" s="1"/>
      <c r="L532" s="1"/>
      <c r="M532" s="1"/>
      <c r="N532" s="1"/>
      <c r="O532" s="1"/>
      <c r="P532" s="1"/>
      <c r="Q532" s="1"/>
      <c r="R532" s="1"/>
      <c r="S532" s="1"/>
      <c r="T532" s="1"/>
      <c r="U532" s="1"/>
      <c r="V532" s="1"/>
      <c r="W532" s="1"/>
      <c r="X532" s="1"/>
      <c r="Y532" s="1"/>
      <c r="Z532" s="1"/>
      <c r="AA532" s="1"/>
    </row>
    <row r="533" spans="1:27">
      <c r="A533" s="1"/>
      <c r="B533" s="43">
        <f t="shared" si="21"/>
        <v>101</v>
      </c>
      <c r="C533" s="43" t="str">
        <f t="shared" si="20"/>
        <v xml:space="preserve">
</v>
      </c>
      <c r="D533" s="43"/>
      <c r="E533" s="43"/>
      <c r="F533" s="43"/>
      <c r="G533" s="1"/>
      <c r="H533" s="1"/>
      <c r="I533" s="1"/>
      <c r="J533" s="1"/>
      <c r="K533" s="1"/>
      <c r="L533" s="1"/>
      <c r="M533" s="1"/>
      <c r="N533" s="1"/>
      <c r="O533" s="1"/>
      <c r="P533" s="1"/>
      <c r="Q533" s="1"/>
      <c r="R533" s="1"/>
      <c r="S533" s="1"/>
      <c r="T533" s="1"/>
      <c r="U533" s="1"/>
      <c r="V533" s="1"/>
      <c r="W533" s="1"/>
      <c r="X533" s="1"/>
      <c r="Y533" s="1"/>
      <c r="Z533" s="1"/>
      <c r="AA533" s="1"/>
    </row>
    <row r="534" spans="1:27">
      <c r="A534" s="1"/>
      <c r="B534" s="43">
        <f t="shared" si="21"/>
        <v>103</v>
      </c>
      <c r="C534" s="43" t="str">
        <f t="shared" si="20"/>
        <v>[</v>
      </c>
      <c r="D534" s="43"/>
      <c r="E534" s="43"/>
      <c r="F534" s="43"/>
      <c r="G534" s="1"/>
      <c r="H534" s="1"/>
      <c r="I534" s="1"/>
      <c r="J534" s="1"/>
      <c r="K534" s="1"/>
      <c r="L534" s="1"/>
      <c r="M534" s="1"/>
      <c r="N534" s="1"/>
      <c r="O534" s="1"/>
      <c r="P534" s="1"/>
      <c r="Q534" s="1"/>
      <c r="R534" s="1"/>
      <c r="S534" s="1"/>
      <c r="T534" s="1"/>
      <c r="U534" s="1"/>
      <c r="V534" s="1"/>
      <c r="W534" s="1"/>
      <c r="X534" s="1"/>
      <c r="Y534" s="1"/>
      <c r="Z534" s="1"/>
      <c r="AA534" s="1"/>
    </row>
    <row r="535" spans="1:27">
      <c r="A535" s="1"/>
      <c r="B535" s="43">
        <f t="shared" si="21"/>
        <v>105</v>
      </c>
      <c r="C535" s="43" t="str">
        <f t="shared" si="20"/>
        <v>(</v>
      </c>
      <c r="D535" s="43"/>
      <c r="E535" s="43"/>
      <c r="F535" s="43"/>
      <c r="G535" s="1"/>
      <c r="H535" s="1"/>
      <c r="I535" s="1"/>
      <c r="J535" s="1"/>
      <c r="K535" s="1"/>
      <c r="L535" s="1"/>
      <c r="M535" s="1"/>
      <c r="N535" s="1"/>
      <c r="O535" s="1"/>
      <c r="P535" s="1"/>
      <c r="Q535" s="1"/>
      <c r="R535" s="1"/>
      <c r="S535" s="1"/>
      <c r="T535" s="1"/>
      <c r="U535" s="1"/>
      <c r="V535" s="1"/>
      <c r="W535" s="1"/>
      <c r="X535" s="1"/>
      <c r="Y535" s="1"/>
      <c r="Z535" s="1"/>
      <c r="AA535" s="1"/>
    </row>
    <row r="536" spans="1:27">
      <c r="A536" s="1"/>
      <c r="B536" s="43">
        <f t="shared" si="21"/>
        <v>107</v>
      </c>
      <c r="C536" s="43" t="str">
        <f t="shared" si="20"/>
        <v>w</v>
      </c>
      <c r="D536" s="43"/>
      <c r="E536" s="43"/>
      <c r="F536" s="43"/>
      <c r="G536" s="1"/>
      <c r="H536" s="1"/>
      <c r="I536" s="1"/>
      <c r="J536" s="1"/>
      <c r="K536" s="1"/>
      <c r="L536" s="1"/>
      <c r="M536" s="1"/>
      <c r="N536" s="1"/>
      <c r="O536" s="1"/>
      <c r="P536" s="1"/>
      <c r="Q536" s="1"/>
      <c r="R536" s="1"/>
      <c r="S536" s="1"/>
      <c r="T536" s="1"/>
      <c r="U536" s="1"/>
      <c r="V536" s="1"/>
      <c r="W536" s="1"/>
      <c r="X536" s="1"/>
      <c r="Y536" s="1"/>
      <c r="Z536" s="1"/>
      <c r="AA536" s="1"/>
    </row>
    <row r="537" spans="1:27">
      <c r="A537" s="1"/>
      <c r="B537" s="43">
        <f t="shared" si="21"/>
        <v>109</v>
      </c>
      <c r="C537" s="43" t="str">
        <f t="shared" si="20"/>
        <v xml:space="preserve">
</v>
      </c>
      <c r="D537" s="43"/>
      <c r="E537" s="43"/>
      <c r="F537" s="43"/>
      <c r="G537" s="1"/>
      <c r="H537" s="1"/>
      <c r="I537" s="1"/>
      <c r="J537" s="1"/>
      <c r="K537" s="1"/>
      <c r="L537" s="1"/>
      <c r="M537" s="1"/>
      <c r="N537" s="1"/>
      <c r="O537" s="1"/>
      <c r="P537" s="1"/>
      <c r="Q537" s="1"/>
      <c r="R537" s="1"/>
      <c r="S537" s="1"/>
      <c r="T537" s="1"/>
      <c r="U537" s="1"/>
      <c r="V537" s="1"/>
      <c r="W537" s="1"/>
      <c r="X537" s="1"/>
      <c r="Y537" s="1"/>
      <c r="Z537" s="1"/>
      <c r="AA537" s="1"/>
    </row>
    <row r="538" spans="1:27">
      <c r="A538" s="1"/>
      <c r="B538" s="43">
        <f t="shared" si="21"/>
        <v>111</v>
      </c>
      <c r="C538" s="43" t="str">
        <f t="shared" si="20"/>
        <v>[</v>
      </c>
      <c r="D538" s="43"/>
      <c r="E538" s="43"/>
      <c r="F538" s="43"/>
      <c r="G538" s="1"/>
      <c r="H538" s="1"/>
      <c r="I538" s="1"/>
      <c r="J538" s="1"/>
      <c r="K538" s="1"/>
      <c r="L538" s="1"/>
      <c r="M538" s="1"/>
      <c r="N538" s="1"/>
      <c r="O538" s="1"/>
      <c r="P538" s="1"/>
      <c r="Q538" s="1"/>
      <c r="R538" s="1"/>
      <c r="S538" s="1"/>
      <c r="T538" s="1"/>
      <c r="U538" s="1"/>
      <c r="V538" s="1"/>
      <c r="W538" s="1"/>
      <c r="X538" s="1"/>
      <c r="Y538" s="1"/>
      <c r="Z538" s="1"/>
      <c r="AA538" s="1"/>
    </row>
    <row r="539" spans="1:27">
      <c r="A539" s="1"/>
      <c r="B539" s="43">
        <f t="shared" si="21"/>
        <v>113</v>
      </c>
      <c r="C539" s="43" t="str">
        <f t="shared" si="20"/>
        <v>(</v>
      </c>
      <c r="D539" s="43"/>
      <c r="E539" s="43"/>
      <c r="F539" s="43"/>
      <c r="G539" s="1"/>
      <c r="H539" s="1"/>
      <c r="I539" s="1"/>
      <c r="J539" s="1"/>
      <c r="K539" s="1"/>
      <c r="L539" s="1"/>
      <c r="M539" s="1"/>
      <c r="N539" s="1"/>
      <c r="O539" s="1"/>
      <c r="P539" s="1"/>
      <c r="Q539" s="1"/>
      <c r="R539" s="1"/>
      <c r="S539" s="1"/>
      <c r="T539" s="1"/>
      <c r="U539" s="1"/>
      <c r="V539" s="1"/>
      <c r="W539" s="1"/>
      <c r="X539" s="1"/>
      <c r="Y539" s="1"/>
      <c r="Z539" s="1"/>
      <c r="AA539" s="1"/>
    </row>
    <row r="540" spans="1:27">
      <c r="A540" s="1"/>
      <c r="B540" s="43">
        <f t="shared" si="21"/>
        <v>115</v>
      </c>
      <c r="C540" s="43" t="str">
        <f t="shared" si="20"/>
        <v>v</v>
      </c>
      <c r="D540" s="43"/>
      <c r="E540" s="43"/>
      <c r="F540" s="43"/>
      <c r="G540" s="1"/>
      <c r="H540" s="1"/>
      <c r="I540" s="1"/>
      <c r="J540" s="1"/>
      <c r="K540" s="1"/>
      <c r="L540" s="1"/>
      <c r="M540" s="1"/>
      <c r="N540" s="1"/>
      <c r="O540" s="1"/>
      <c r="P540" s="1"/>
      <c r="Q540" s="1"/>
      <c r="R540" s="1"/>
      <c r="S540" s="1"/>
      <c r="T540" s="1"/>
      <c r="U540" s="1"/>
      <c r="V540" s="1"/>
      <c r="W540" s="1"/>
      <c r="X540" s="1"/>
      <c r="Y540" s="1"/>
      <c r="Z540" s="1"/>
      <c r="AA540" s="1"/>
    </row>
    <row r="541" spans="1:27">
      <c r="A541" s="1"/>
      <c r="B541" s="43">
        <f t="shared" si="21"/>
        <v>117</v>
      </c>
      <c r="C541" s="43" t="str">
        <f t="shared" si="20"/>
        <v xml:space="preserve">
</v>
      </c>
      <c r="D541" s="43"/>
      <c r="E541" s="43"/>
      <c r="F541" s="43"/>
      <c r="G541" s="1"/>
      <c r="H541" s="1"/>
      <c r="I541" s="1"/>
      <c r="J541" s="1"/>
      <c r="K541" s="1"/>
      <c r="L541" s="1"/>
      <c r="M541" s="1"/>
      <c r="N541" s="1"/>
      <c r="O541" s="1"/>
      <c r="P541" s="1"/>
      <c r="Q541" s="1"/>
      <c r="R541" s="1"/>
      <c r="S541" s="1"/>
      <c r="T541" s="1"/>
      <c r="U541" s="1"/>
      <c r="V541" s="1"/>
      <c r="W541" s="1"/>
      <c r="X541" s="1"/>
      <c r="Y541" s="1"/>
      <c r="Z541" s="1"/>
      <c r="AA541" s="1"/>
    </row>
    <row r="542" spans="1:27">
      <c r="A542" s="1"/>
      <c r="B542" s="43">
        <f t="shared" si="21"/>
        <v>119</v>
      </c>
      <c r="C542" s="43" t="str">
        <f t="shared" si="20"/>
        <v>[</v>
      </c>
      <c r="D542" s="43"/>
      <c r="E542" s="43"/>
      <c r="F542" s="43"/>
      <c r="G542" s="1"/>
      <c r="H542" s="1"/>
      <c r="I542" s="1"/>
      <c r="J542" s="1"/>
      <c r="K542" s="1"/>
      <c r="L542" s="1"/>
      <c r="M542" s="1"/>
      <c r="N542" s="1"/>
      <c r="O542" s="1"/>
      <c r="P542" s="1"/>
      <c r="Q542" s="1"/>
      <c r="R542" s="1"/>
      <c r="S542" s="1"/>
      <c r="T542" s="1"/>
      <c r="U542" s="1"/>
      <c r="V542" s="1"/>
      <c r="W542" s="1"/>
      <c r="X542" s="1"/>
      <c r="Y542" s="1"/>
      <c r="Z542" s="1"/>
      <c r="AA542" s="1"/>
    </row>
    <row r="543" spans="1:27">
      <c r="A543" s="1"/>
      <c r="B543" s="43">
        <f t="shared" si="21"/>
        <v>121</v>
      </c>
      <c r="C543" s="43" t="str">
        <f t="shared" si="20"/>
        <v>(</v>
      </c>
      <c r="D543" s="43"/>
      <c r="E543" s="43"/>
      <c r="F543" s="43"/>
      <c r="G543" s="1"/>
      <c r="H543" s="1"/>
      <c r="I543" s="1"/>
      <c r="J543" s="1"/>
      <c r="K543" s="1"/>
      <c r="L543" s="1"/>
      <c r="M543" s="1"/>
      <c r="N543" s="1"/>
      <c r="O543" s="1"/>
      <c r="P543" s="1"/>
      <c r="Q543" s="1"/>
      <c r="R543" s="1"/>
      <c r="S543" s="1"/>
      <c r="T543" s="1"/>
      <c r="U543" s="1"/>
      <c r="V543" s="1"/>
      <c r="W543" s="1"/>
      <c r="X543" s="1"/>
      <c r="Y543" s="1"/>
      <c r="Z543" s="1"/>
      <c r="AA543" s="1"/>
    </row>
    <row r="544" spans="1:27">
      <c r="A544" s="1"/>
      <c r="B544" s="43">
        <f t="shared" si="21"/>
        <v>123</v>
      </c>
      <c r="C544" s="43" t="str">
        <f t="shared" si="20"/>
        <v>v</v>
      </c>
      <c r="D544" s="43"/>
      <c r="E544" s="43"/>
      <c r="F544" s="43"/>
      <c r="G544" s="1"/>
      <c r="H544" s="1"/>
      <c r="I544" s="1"/>
      <c r="J544" s="1"/>
      <c r="K544" s="1"/>
      <c r="L544" s="1"/>
      <c r="M544" s="1"/>
      <c r="N544" s="1"/>
      <c r="O544" s="1"/>
      <c r="P544" s="1"/>
      <c r="Q544" s="1"/>
      <c r="R544" s="1"/>
      <c r="S544" s="1"/>
      <c r="T544" s="1"/>
      <c r="U544" s="1"/>
      <c r="V544" s="1"/>
      <c r="W544" s="1"/>
      <c r="X544" s="1"/>
      <c r="Y544" s="1"/>
      <c r="Z544" s="1"/>
      <c r="AA544" s="1"/>
    </row>
    <row r="545" spans="1:27">
      <c r="A545" s="1"/>
      <c r="B545" s="43">
        <f t="shared" si="21"/>
        <v>125</v>
      </c>
      <c r="C545" s="43" t="str">
        <f t="shared" si="20"/>
        <v xml:space="preserve">
</v>
      </c>
      <c r="D545" s="43"/>
      <c r="E545" s="43"/>
      <c r="F545" s="43"/>
      <c r="G545" s="1"/>
      <c r="H545" s="1"/>
      <c r="I545" s="1"/>
      <c r="J545" s="1"/>
      <c r="K545" s="1"/>
      <c r="L545" s="1"/>
      <c r="M545" s="1"/>
      <c r="N545" s="1"/>
      <c r="O545" s="1"/>
      <c r="P545" s="1"/>
      <c r="Q545" s="1"/>
      <c r="R545" s="1"/>
      <c r="S545" s="1"/>
      <c r="T545" s="1"/>
      <c r="U545" s="1"/>
      <c r="V545" s="1"/>
      <c r="W545" s="1"/>
      <c r="X545" s="1"/>
      <c r="Y545" s="1"/>
      <c r="Z545" s="1"/>
      <c r="AA545" s="1"/>
    </row>
    <row r="546" spans="1:27">
      <c r="A546" s="1"/>
      <c r="B546" s="43">
        <f t="shared" si="21"/>
        <v>127</v>
      </c>
      <c r="C546" s="43" t="str">
        <f t="shared" si="20"/>
        <v>[</v>
      </c>
      <c r="D546" s="43"/>
      <c r="E546" s="43"/>
      <c r="F546" s="43"/>
      <c r="G546" s="1"/>
      <c r="H546" s="1"/>
      <c r="I546" s="1"/>
      <c r="J546" s="1"/>
      <c r="K546" s="1"/>
      <c r="L546" s="1"/>
      <c r="M546" s="1"/>
      <c r="N546" s="1"/>
      <c r="O546" s="1"/>
      <c r="P546" s="1"/>
      <c r="Q546" s="1"/>
      <c r="R546" s="1"/>
      <c r="S546" s="1"/>
      <c r="T546" s="1"/>
      <c r="U546" s="1"/>
      <c r="V546" s="1"/>
      <c r="W546" s="1"/>
      <c r="X546" s="1"/>
      <c r="Y546" s="1"/>
      <c r="Z546" s="1"/>
      <c r="AA546" s="1"/>
    </row>
    <row r="547" spans="1:27">
      <c r="A547" s="1"/>
      <c r="B547" s="43">
        <f t="shared" si="21"/>
        <v>129</v>
      </c>
      <c r="C547" s="43" t="str">
        <f t="shared" si="20"/>
        <v>(</v>
      </c>
      <c r="D547" s="43"/>
      <c r="E547" s="43"/>
      <c r="F547" s="43"/>
      <c r="G547" s="1"/>
      <c r="H547" s="1"/>
      <c r="I547" s="1"/>
      <c r="J547" s="1"/>
      <c r="K547" s="1"/>
      <c r="L547" s="1"/>
      <c r="M547" s="1"/>
      <c r="N547" s="1"/>
      <c r="O547" s="1"/>
      <c r="P547" s="1"/>
      <c r="Q547" s="1"/>
      <c r="R547" s="1"/>
      <c r="S547" s="1"/>
      <c r="T547" s="1"/>
      <c r="U547" s="1"/>
      <c r="V547" s="1"/>
      <c r="W547" s="1"/>
      <c r="X547" s="1"/>
      <c r="Y547" s="1"/>
      <c r="Z547" s="1"/>
      <c r="AA547" s="1"/>
    </row>
    <row r="548" spans="1:27">
      <c r="A548" s="1"/>
      <c r="B548" s="43">
        <f t="shared" si="21"/>
        <v>131</v>
      </c>
      <c r="C548" s="43" t="str">
        <f t="shared" si="20"/>
        <v>v</v>
      </c>
      <c r="D548" s="43"/>
      <c r="E548" s="43"/>
      <c r="F548" s="43"/>
      <c r="G548" s="1"/>
      <c r="H548" s="1"/>
      <c r="I548" s="1"/>
      <c r="J548" s="1"/>
      <c r="K548" s="1"/>
      <c r="L548" s="1"/>
      <c r="M548" s="1"/>
      <c r="N548" s="1"/>
      <c r="O548" s="1"/>
      <c r="P548" s="1"/>
      <c r="Q548" s="1"/>
      <c r="R548" s="1"/>
      <c r="S548" s="1"/>
      <c r="T548" s="1"/>
      <c r="U548" s="1"/>
      <c r="V548" s="1"/>
      <c r="W548" s="1"/>
      <c r="X548" s="1"/>
      <c r="Y548" s="1"/>
      <c r="Z548" s="1"/>
      <c r="AA548" s="1"/>
    </row>
    <row r="549" spans="1:27">
      <c r="A549" s="1"/>
      <c r="B549" s="43">
        <f t="shared" si="21"/>
        <v>133</v>
      </c>
      <c r="C549" s="43" t="str">
        <f t="shared" si="20"/>
        <v xml:space="preserve">
</v>
      </c>
      <c r="D549" s="43"/>
      <c r="E549" s="43"/>
      <c r="F549" s="43"/>
      <c r="G549" s="1"/>
      <c r="H549" s="1"/>
      <c r="I549" s="1"/>
      <c r="J549" s="1"/>
      <c r="K549" s="1"/>
      <c r="L549" s="1"/>
      <c r="M549" s="1"/>
      <c r="N549" s="1"/>
      <c r="O549" s="1"/>
      <c r="P549" s="1"/>
      <c r="Q549" s="1"/>
      <c r="R549" s="1"/>
      <c r="S549" s="1"/>
      <c r="T549" s="1"/>
      <c r="U549" s="1"/>
      <c r="V549" s="1"/>
      <c r="W549" s="1"/>
      <c r="X549" s="1"/>
      <c r="Y549" s="1"/>
      <c r="Z549" s="1"/>
      <c r="AA549" s="1"/>
    </row>
    <row r="550" spans="1:27">
      <c r="A550" s="1"/>
      <c r="B550" s="43">
        <f t="shared" si="21"/>
        <v>135</v>
      </c>
      <c r="C550" s="43" t="str">
        <f t="shared" si="20"/>
        <v>[</v>
      </c>
      <c r="D550" s="43"/>
      <c r="E550" s="43"/>
      <c r="F550" s="43"/>
      <c r="G550" s="1"/>
      <c r="H550" s="1"/>
      <c r="I550" s="1"/>
      <c r="J550" s="1"/>
      <c r="K550" s="1"/>
      <c r="L550" s="1"/>
      <c r="M550" s="1"/>
      <c r="N550" s="1"/>
      <c r="O550" s="1"/>
      <c r="P550" s="1"/>
      <c r="Q550" s="1"/>
      <c r="R550" s="1"/>
      <c r="S550" s="1"/>
      <c r="T550" s="1"/>
      <c r="U550" s="1"/>
      <c r="V550" s="1"/>
      <c r="W550" s="1"/>
      <c r="X550" s="1"/>
      <c r="Y550" s="1"/>
      <c r="Z550" s="1"/>
      <c r="AA550" s="1"/>
    </row>
    <row r="551" spans="1:27">
      <c r="A551" s="1"/>
      <c r="B551" s="43">
        <f t="shared" si="21"/>
        <v>137</v>
      </c>
      <c r="C551" s="43" t="str">
        <f t="shared" si="20"/>
        <v>(</v>
      </c>
      <c r="D551" s="43"/>
      <c r="E551" s="43"/>
      <c r="F551" s="43"/>
      <c r="G551" s="1"/>
      <c r="H551" s="1"/>
      <c r="I551" s="1"/>
      <c r="J551" s="1"/>
      <c r="K551" s="1"/>
      <c r="L551" s="1"/>
      <c r="M551" s="1"/>
      <c r="N551" s="1"/>
      <c r="O551" s="1"/>
      <c r="P551" s="1"/>
      <c r="Q551" s="1"/>
      <c r="R551" s="1"/>
      <c r="S551" s="1"/>
      <c r="T551" s="1"/>
      <c r="U551" s="1"/>
      <c r="V551" s="1"/>
      <c r="W551" s="1"/>
      <c r="X551" s="1"/>
      <c r="Y551" s="1"/>
      <c r="Z551" s="1"/>
      <c r="AA551" s="1"/>
    </row>
    <row r="552" spans="1:27">
      <c r="A552" s="1"/>
      <c r="B552" s="43">
        <f t="shared" si="21"/>
        <v>139</v>
      </c>
      <c r="C552" s="43" t="str">
        <f t="shared" si="20"/>
        <v>w</v>
      </c>
      <c r="D552" s="43"/>
      <c r="E552" s="43"/>
      <c r="F552" s="43"/>
      <c r="G552" s="1"/>
      <c r="H552" s="1"/>
      <c r="I552" s="1"/>
      <c r="J552" s="1"/>
      <c r="K552" s="1"/>
      <c r="L552" s="1"/>
      <c r="M552" s="1"/>
      <c r="N552" s="1"/>
      <c r="O552" s="1"/>
      <c r="P552" s="1"/>
      <c r="Q552" s="1"/>
      <c r="R552" s="1"/>
      <c r="S552" s="1"/>
      <c r="T552" s="1"/>
      <c r="U552" s="1"/>
      <c r="V552" s="1"/>
      <c r="W552" s="1"/>
      <c r="X552" s="1"/>
      <c r="Y552" s="1"/>
      <c r="Z552" s="1"/>
      <c r="AA552" s="1"/>
    </row>
    <row r="553" spans="1:27">
      <c r="A553" s="1"/>
      <c r="B553" s="43">
        <f t="shared" si="21"/>
        <v>141</v>
      </c>
      <c r="C553" s="43" t="str">
        <f t="shared" si="20"/>
        <v xml:space="preserve">
</v>
      </c>
      <c r="D553" s="43"/>
      <c r="E553" s="43"/>
      <c r="F553" s="43"/>
      <c r="G553" s="1"/>
      <c r="H553" s="1"/>
      <c r="I553" s="1"/>
      <c r="J553" s="1"/>
      <c r="K553" s="1"/>
      <c r="L553" s="1"/>
      <c r="M553" s="1"/>
      <c r="N553" s="1"/>
      <c r="O553" s="1"/>
      <c r="P553" s="1"/>
      <c r="Q553" s="1"/>
      <c r="R553" s="1"/>
      <c r="S553" s="1"/>
      <c r="T553" s="1"/>
      <c r="U553" s="1"/>
      <c r="V553" s="1"/>
      <c r="W553" s="1"/>
      <c r="X553" s="1"/>
      <c r="Y553" s="1"/>
      <c r="Z553" s="1"/>
      <c r="AA553" s="1"/>
    </row>
    <row r="554" spans="1:27">
      <c r="A554" s="1"/>
      <c r="B554" s="43">
        <f t="shared" si="21"/>
        <v>143</v>
      </c>
      <c r="C554" s="43" t="str">
        <f t="shared" si="20"/>
        <v>[</v>
      </c>
      <c r="D554" s="43"/>
      <c r="E554" s="43"/>
      <c r="F554" s="43"/>
      <c r="G554" s="1"/>
      <c r="H554" s="1"/>
      <c r="I554" s="1"/>
      <c r="J554" s="1"/>
      <c r="K554" s="1"/>
      <c r="L554" s="1"/>
      <c r="M554" s="1"/>
      <c r="N554" s="1"/>
      <c r="O554" s="1"/>
      <c r="P554" s="1"/>
      <c r="Q554" s="1"/>
      <c r="R554" s="1"/>
      <c r="S554" s="1"/>
      <c r="T554" s="1"/>
      <c r="U554" s="1"/>
      <c r="V554" s="1"/>
      <c r="W554" s="1"/>
      <c r="X554" s="1"/>
      <c r="Y554" s="1"/>
      <c r="Z554" s="1"/>
      <c r="AA554" s="1"/>
    </row>
    <row r="555" spans="1:27">
      <c r="A555" s="1"/>
      <c r="B555" s="43">
        <f t="shared" si="21"/>
        <v>145</v>
      </c>
      <c r="C555" s="43" t="str">
        <f t="shared" si="20"/>
        <v>(</v>
      </c>
      <c r="D555" s="43"/>
      <c r="E555" s="43"/>
      <c r="F555" s="43"/>
      <c r="G555" s="1"/>
      <c r="H555" s="1"/>
      <c r="I555" s="1"/>
      <c r="J555" s="1"/>
      <c r="K555" s="1"/>
      <c r="L555" s="1"/>
      <c r="M555" s="1"/>
      <c r="N555" s="1"/>
      <c r="O555" s="1"/>
      <c r="P555" s="1"/>
      <c r="Q555" s="1"/>
      <c r="R555" s="1"/>
      <c r="S555" s="1"/>
      <c r="T555" s="1"/>
      <c r="U555" s="1"/>
      <c r="V555" s="1"/>
      <c r="W555" s="1"/>
      <c r="X555" s="1"/>
      <c r="Y555" s="1"/>
      <c r="Z555" s="1"/>
      <c r="AA555" s="1"/>
    </row>
    <row r="556" spans="1:27">
      <c r="A556" s="1"/>
      <c r="B556" s="43">
        <f t="shared" si="21"/>
        <v>147</v>
      </c>
      <c r="C556" s="43" t="str">
        <f t="shared" si="20"/>
        <v>v</v>
      </c>
      <c r="D556" s="43"/>
      <c r="E556" s="43"/>
      <c r="F556" s="43"/>
      <c r="G556" s="1"/>
      <c r="H556" s="1"/>
      <c r="I556" s="1"/>
      <c r="J556" s="1"/>
      <c r="K556" s="1"/>
      <c r="L556" s="1"/>
      <c r="M556" s="1"/>
      <c r="N556" s="1"/>
      <c r="O556" s="1"/>
      <c r="P556" s="1"/>
      <c r="Q556" s="1"/>
      <c r="R556" s="1"/>
      <c r="S556" s="1"/>
      <c r="T556" s="1"/>
      <c r="U556" s="1"/>
      <c r="V556" s="1"/>
      <c r="W556" s="1"/>
      <c r="X556" s="1"/>
      <c r="Y556" s="1"/>
      <c r="Z556" s="1"/>
      <c r="AA556" s="1"/>
    </row>
    <row r="557" spans="1:27">
      <c r="A557" s="1"/>
      <c r="B557" s="43">
        <f t="shared" si="21"/>
        <v>149</v>
      </c>
      <c r="C557" s="43" t="str">
        <f t="shared" si="20"/>
        <v xml:space="preserve">
</v>
      </c>
      <c r="D557" s="43"/>
      <c r="E557" s="43"/>
      <c r="F557" s="43"/>
      <c r="G557" s="1"/>
      <c r="H557" s="1"/>
      <c r="I557" s="1"/>
      <c r="J557" s="1"/>
      <c r="K557" s="1"/>
      <c r="L557" s="1"/>
      <c r="M557" s="1"/>
      <c r="N557" s="1"/>
      <c r="O557" s="1"/>
      <c r="P557" s="1"/>
      <c r="Q557" s="1"/>
      <c r="R557" s="1"/>
      <c r="S557" s="1"/>
      <c r="T557" s="1"/>
      <c r="U557" s="1"/>
      <c r="V557" s="1"/>
      <c r="W557" s="1"/>
      <c r="X557" s="1"/>
      <c r="Y557" s="1"/>
      <c r="Z557" s="1"/>
      <c r="AA557" s="1"/>
    </row>
    <row r="558" spans="1:27">
      <c r="A558" s="1"/>
      <c r="B558" s="43">
        <f t="shared" si="21"/>
        <v>151</v>
      </c>
      <c r="C558" s="43" t="str">
        <f t="shared" si="20"/>
        <v>[</v>
      </c>
      <c r="D558" s="43"/>
      <c r="E558" s="43"/>
      <c r="F558" s="43"/>
      <c r="G558" s="1"/>
      <c r="H558" s="1"/>
      <c r="I558" s="1"/>
      <c r="J558" s="1"/>
      <c r="K558" s="1"/>
      <c r="L558" s="1"/>
      <c r="M558" s="1"/>
      <c r="N558" s="1"/>
      <c r="O558" s="1"/>
      <c r="P558" s="1"/>
      <c r="Q558" s="1"/>
      <c r="R558" s="1"/>
      <c r="S558" s="1"/>
      <c r="T558" s="1"/>
      <c r="U558" s="1"/>
      <c r="V558" s="1"/>
      <c r="W558" s="1"/>
      <c r="X558" s="1"/>
      <c r="Y558" s="1"/>
      <c r="Z558" s="1"/>
      <c r="AA558" s="1"/>
    </row>
    <row r="559" spans="1:27">
      <c r="A559" s="1"/>
      <c r="B559" s="43">
        <f t="shared" si="21"/>
        <v>153</v>
      </c>
      <c r="C559" s="43" t="str">
        <f t="shared" si="20"/>
        <v>(</v>
      </c>
      <c r="D559" s="43"/>
      <c r="E559" s="43"/>
      <c r="F559" s="43"/>
      <c r="G559" s="1"/>
      <c r="H559" s="1"/>
      <c r="I559" s="1"/>
      <c r="J559" s="1"/>
      <c r="K559" s="1"/>
      <c r="L559" s="1"/>
      <c r="M559" s="1"/>
      <c r="N559" s="1"/>
      <c r="O559" s="1"/>
      <c r="P559" s="1"/>
      <c r="Q559" s="1"/>
      <c r="R559" s="1"/>
      <c r="S559" s="1"/>
      <c r="T559" s="1"/>
      <c r="U559" s="1"/>
      <c r="V559" s="1"/>
      <c r="W559" s="1"/>
      <c r="X559" s="1"/>
      <c r="Y559" s="1"/>
      <c r="Z559" s="1"/>
      <c r="AA559" s="1"/>
    </row>
    <row r="560" spans="1:27">
      <c r="A560" s="1"/>
      <c r="B560" s="43">
        <f t="shared" si="21"/>
        <v>155</v>
      </c>
      <c r="C560" s="43" t="str">
        <f t="shared" si="20"/>
        <v>v</v>
      </c>
      <c r="D560" s="43"/>
      <c r="E560" s="43"/>
      <c r="F560" s="43"/>
      <c r="G560" s="1"/>
      <c r="H560" s="1"/>
      <c r="I560" s="1"/>
      <c r="J560" s="1"/>
      <c r="K560" s="1"/>
      <c r="L560" s="1"/>
      <c r="M560" s="1"/>
      <c r="N560" s="1"/>
      <c r="O560" s="1"/>
      <c r="P560" s="1"/>
      <c r="Q560" s="1"/>
      <c r="R560" s="1"/>
      <c r="S560" s="1"/>
      <c r="T560" s="1"/>
      <c r="U560" s="1"/>
      <c r="V560" s="1"/>
      <c r="W560" s="1"/>
      <c r="X560" s="1"/>
      <c r="Y560" s="1"/>
      <c r="Z560" s="1"/>
      <c r="AA560" s="1"/>
    </row>
    <row r="561" spans="1:27">
      <c r="A561" s="1"/>
      <c r="B561" s="43">
        <f t="shared" si="21"/>
        <v>157</v>
      </c>
      <c r="C561" s="43" t="str">
        <f t="shared" si="20"/>
        <v xml:space="preserve">
</v>
      </c>
      <c r="D561" s="43"/>
      <c r="E561" s="43"/>
      <c r="F561" s="43"/>
      <c r="G561" s="1"/>
      <c r="H561" s="1"/>
      <c r="I561" s="1"/>
      <c r="J561" s="1"/>
      <c r="K561" s="1"/>
      <c r="L561" s="1"/>
      <c r="M561" s="1"/>
      <c r="N561" s="1"/>
      <c r="O561" s="1"/>
      <c r="P561" s="1"/>
      <c r="Q561" s="1"/>
      <c r="R561" s="1"/>
      <c r="S561" s="1"/>
      <c r="T561" s="1"/>
      <c r="U561" s="1"/>
      <c r="V561" s="1"/>
      <c r="W561" s="1"/>
      <c r="X561" s="1"/>
      <c r="Y561" s="1"/>
      <c r="Z561" s="1"/>
      <c r="AA561" s="1"/>
    </row>
    <row r="562" spans="1:27">
      <c r="A562" s="1"/>
      <c r="B562" s="43">
        <f t="shared" si="21"/>
        <v>159</v>
      </c>
      <c r="C562" s="43" t="str">
        <f t="shared" si="20"/>
        <v>[</v>
      </c>
      <c r="D562" s="43"/>
      <c r="E562" s="43"/>
      <c r="F562" s="43"/>
      <c r="G562" s="1"/>
      <c r="H562" s="1"/>
      <c r="I562" s="1"/>
      <c r="J562" s="1"/>
      <c r="K562" s="1"/>
      <c r="L562" s="1"/>
      <c r="M562" s="1"/>
      <c r="N562" s="1"/>
      <c r="O562" s="1"/>
      <c r="P562" s="1"/>
      <c r="Q562" s="1"/>
      <c r="R562" s="1"/>
      <c r="S562" s="1"/>
      <c r="T562" s="1"/>
      <c r="U562" s="1"/>
      <c r="V562" s="1"/>
      <c r="W562" s="1"/>
      <c r="X562" s="1"/>
      <c r="Y562" s="1"/>
      <c r="Z562" s="1"/>
      <c r="AA562" s="1"/>
    </row>
    <row r="563" spans="1:27">
      <c r="A563" s="1"/>
      <c r="B563" s="43">
        <f t="shared" si="21"/>
        <v>161</v>
      </c>
      <c r="C563" s="43" t="str">
        <f t="shared" si="20"/>
        <v>(</v>
      </c>
      <c r="D563" s="43"/>
      <c r="E563" s="43"/>
      <c r="F563" s="43"/>
      <c r="G563" s="1"/>
      <c r="H563" s="1"/>
      <c r="I563" s="1"/>
      <c r="J563" s="1"/>
      <c r="K563" s="1"/>
      <c r="L563" s="1"/>
      <c r="M563" s="1"/>
      <c r="N563" s="1"/>
      <c r="O563" s="1"/>
      <c r="P563" s="1"/>
      <c r="Q563" s="1"/>
      <c r="R563" s="1"/>
      <c r="S563" s="1"/>
      <c r="T563" s="1"/>
      <c r="U563" s="1"/>
      <c r="V563" s="1"/>
      <c r="W563" s="1"/>
      <c r="X563" s="1"/>
      <c r="Y563" s="1"/>
      <c r="Z563" s="1"/>
      <c r="AA563" s="1"/>
    </row>
    <row r="564" spans="1:27">
      <c r="A564" s="1"/>
      <c r="B564" s="43">
        <f t="shared" si="21"/>
        <v>163</v>
      </c>
      <c r="C564" s="43" t="str">
        <f t="shared" ref="C564:C627" si="22">CHAR(HEX2DEC(MID($H$1,B564,2)))</f>
        <v>v</v>
      </c>
      <c r="D564" s="43"/>
      <c r="E564" s="43"/>
      <c r="F564" s="43"/>
      <c r="G564" s="1"/>
      <c r="H564" s="1"/>
      <c r="I564" s="1"/>
      <c r="J564" s="1"/>
      <c r="K564" s="1"/>
      <c r="L564" s="1"/>
      <c r="M564" s="1"/>
      <c r="N564" s="1"/>
      <c r="O564" s="1"/>
      <c r="P564" s="1"/>
      <c r="Q564" s="1"/>
      <c r="R564" s="1"/>
      <c r="S564" s="1"/>
      <c r="T564" s="1"/>
      <c r="U564" s="1"/>
      <c r="V564" s="1"/>
      <c r="W564" s="1"/>
      <c r="X564" s="1"/>
      <c r="Y564" s="1"/>
      <c r="Z564" s="1"/>
      <c r="AA564" s="1"/>
    </row>
    <row r="565" spans="1:27">
      <c r="A565" s="1"/>
      <c r="B565" s="43">
        <f t="shared" si="21"/>
        <v>165</v>
      </c>
      <c r="C565" s="43" t="str">
        <f t="shared" si="22"/>
        <v xml:space="preserve">
</v>
      </c>
      <c r="D565" s="43"/>
      <c r="E565" s="43"/>
      <c r="F565" s="43"/>
      <c r="G565" s="1"/>
      <c r="H565" s="1"/>
      <c r="I565" s="1"/>
      <c r="J565" s="1"/>
      <c r="K565" s="1"/>
      <c r="L565" s="1"/>
      <c r="M565" s="1"/>
      <c r="N565" s="1"/>
      <c r="O565" s="1"/>
      <c r="P565" s="1"/>
      <c r="Q565" s="1"/>
      <c r="R565" s="1"/>
      <c r="S565" s="1"/>
      <c r="T565" s="1"/>
      <c r="U565" s="1"/>
      <c r="V565" s="1"/>
      <c r="W565" s="1"/>
      <c r="X565" s="1"/>
      <c r="Y565" s="1"/>
      <c r="Z565" s="1"/>
      <c r="AA565" s="1"/>
    </row>
    <row r="566" spans="1:27">
      <c r="A566" s="1"/>
      <c r="B566" s="43">
        <f t="shared" ref="B566:B629" si="23">B565+2</f>
        <v>167</v>
      </c>
      <c r="C566" s="43" t="str">
        <f t="shared" si="22"/>
        <v>]</v>
      </c>
      <c r="D566" s="43"/>
      <c r="E566" s="43"/>
      <c r="F566" s="43"/>
      <c r="G566" s="1"/>
      <c r="H566" s="1"/>
      <c r="I566" s="1"/>
      <c r="J566" s="1"/>
      <c r="K566" s="1"/>
      <c r="L566" s="1"/>
      <c r="M566" s="1"/>
      <c r="N566" s="1"/>
      <c r="O566" s="1"/>
      <c r="P566" s="1"/>
      <c r="Q566" s="1"/>
      <c r="R566" s="1"/>
      <c r="S566" s="1"/>
      <c r="T566" s="1"/>
      <c r="U566" s="1"/>
      <c r="V566" s="1"/>
      <c r="W566" s="1"/>
      <c r="X566" s="1"/>
      <c r="Y566" s="1"/>
      <c r="Z566" s="1"/>
      <c r="AA566" s="1"/>
    </row>
    <row r="567" spans="1:27">
      <c r="A567" s="1"/>
      <c r="B567" s="43">
        <f t="shared" si="23"/>
        <v>169</v>
      </c>
      <c r="C567" s="43" t="str">
        <f t="shared" si="22"/>
        <v>(</v>
      </c>
      <c r="D567" s="43"/>
      <c r="E567" s="43"/>
      <c r="F567" s="43"/>
      <c r="G567" s="1"/>
      <c r="H567" s="1"/>
      <c r="I567" s="1"/>
      <c r="J567" s="1"/>
      <c r="K567" s="1"/>
      <c r="L567" s="1"/>
      <c r="M567" s="1"/>
      <c r="N567" s="1"/>
      <c r="O567" s="1"/>
      <c r="P567" s="1"/>
      <c r="Q567" s="1"/>
      <c r="R567" s="1"/>
      <c r="S567" s="1"/>
      <c r="T567" s="1"/>
      <c r="U567" s="1"/>
      <c r="V567" s="1"/>
      <c r="W567" s="1"/>
      <c r="X567" s="1"/>
      <c r="Y567" s="1"/>
      <c r="Z567" s="1"/>
      <c r="AA567" s="1"/>
    </row>
    <row r="568" spans="1:27">
      <c r="A568" s="1"/>
      <c r="B568" s="43">
        <f t="shared" si="23"/>
        <v>171</v>
      </c>
      <c r="C568" s="43" t="str">
        <f t="shared" si="22"/>
        <v>w</v>
      </c>
      <c r="D568" s="43"/>
      <c r="E568" s="43"/>
      <c r="F568" s="43"/>
      <c r="G568" s="1"/>
      <c r="H568" s="1"/>
      <c r="I568" s="1"/>
      <c r="J568" s="1"/>
      <c r="K568" s="1"/>
      <c r="L568" s="1"/>
      <c r="M568" s="1"/>
      <c r="N568" s="1"/>
      <c r="O568" s="1"/>
      <c r="P568" s="1"/>
      <c r="Q568" s="1"/>
      <c r="R568" s="1"/>
      <c r="S568" s="1"/>
      <c r="T568" s="1"/>
      <c r="U568" s="1"/>
      <c r="V568" s="1"/>
      <c r="W568" s="1"/>
      <c r="X568" s="1"/>
      <c r="Y568" s="1"/>
      <c r="Z568" s="1"/>
      <c r="AA568" s="1"/>
    </row>
    <row r="569" spans="1:27">
      <c r="A569" s="1"/>
      <c r="B569" s="43">
        <f t="shared" si="23"/>
        <v>173</v>
      </c>
      <c r="C569" s="43" t="str">
        <f t="shared" si="22"/>
        <v xml:space="preserve">
</v>
      </c>
      <c r="D569" s="43"/>
      <c r="E569" s="43"/>
      <c r="F569" s="43"/>
      <c r="G569" s="1"/>
      <c r="H569" s="1"/>
      <c r="I569" s="1"/>
      <c r="J569" s="1"/>
      <c r="K569" s="1"/>
      <c r="L569" s="1"/>
      <c r="M569" s="1"/>
      <c r="N569" s="1"/>
      <c r="O569" s="1"/>
      <c r="P569" s="1"/>
      <c r="Q569" s="1"/>
      <c r="R569" s="1"/>
      <c r="S569" s="1"/>
      <c r="T569" s="1"/>
      <c r="U569" s="1"/>
      <c r="V569" s="1"/>
      <c r="W569" s="1"/>
      <c r="X569" s="1"/>
      <c r="Y569" s="1"/>
      <c r="Z569" s="1"/>
      <c r="AA569" s="1"/>
    </row>
    <row r="570" spans="1:27">
      <c r="A570" s="1"/>
      <c r="B570" s="43">
        <f t="shared" si="23"/>
        <v>175</v>
      </c>
      <c r="C570" s="43" t="str">
        <f t="shared" si="22"/>
        <v>]</v>
      </c>
      <c r="D570" s="43"/>
      <c r="E570" s="43"/>
      <c r="F570" s="43"/>
      <c r="G570" s="1"/>
      <c r="H570" s="1"/>
      <c r="I570" s="1"/>
      <c r="J570" s="1"/>
      <c r="K570" s="1"/>
      <c r="L570" s="1"/>
      <c r="M570" s="1"/>
      <c r="N570" s="1"/>
      <c r="O570" s="1"/>
      <c r="P570" s="1"/>
      <c r="Q570" s="1"/>
      <c r="R570" s="1"/>
      <c r="S570" s="1"/>
      <c r="T570" s="1"/>
      <c r="U570" s="1"/>
      <c r="V570" s="1"/>
      <c r="W570" s="1"/>
      <c r="X570" s="1"/>
      <c r="Y570" s="1"/>
      <c r="Z570" s="1"/>
      <c r="AA570" s="1"/>
    </row>
    <row r="571" spans="1:27">
      <c r="A571" s="1"/>
      <c r="B571" s="43">
        <f t="shared" si="23"/>
        <v>177</v>
      </c>
      <c r="C571" s="43" t="str">
        <f t="shared" si="22"/>
        <v>(</v>
      </c>
      <c r="D571" s="43"/>
      <c r="E571" s="43"/>
      <c r="F571" s="43"/>
      <c r="G571" s="1"/>
      <c r="H571" s="1"/>
      <c r="I571" s="1"/>
      <c r="J571" s="1"/>
      <c r="K571" s="1"/>
      <c r="L571" s="1"/>
      <c r="M571" s="1"/>
      <c r="N571" s="1"/>
      <c r="O571" s="1"/>
      <c r="P571" s="1"/>
      <c r="Q571" s="1"/>
      <c r="R571" s="1"/>
      <c r="S571" s="1"/>
      <c r="T571" s="1"/>
      <c r="U571" s="1"/>
      <c r="V571" s="1"/>
      <c r="W571" s="1"/>
      <c r="X571" s="1"/>
      <c r="Y571" s="1"/>
      <c r="Z571" s="1"/>
      <c r="AA571" s="1"/>
    </row>
    <row r="572" spans="1:27">
      <c r="A572" s="1"/>
      <c r="B572" s="43">
        <f t="shared" si="23"/>
        <v>179</v>
      </c>
      <c r="C572" s="43" t="str">
        <f t="shared" si="22"/>
        <v>w</v>
      </c>
      <c r="D572" s="43"/>
      <c r="E572" s="43"/>
      <c r="F572" s="43"/>
      <c r="G572" s="1"/>
      <c r="H572" s="1"/>
      <c r="I572" s="1"/>
      <c r="J572" s="1"/>
      <c r="K572" s="1"/>
      <c r="L572" s="1"/>
      <c r="M572" s="1"/>
      <c r="N572" s="1"/>
      <c r="O572" s="1"/>
      <c r="P572" s="1"/>
      <c r="Q572" s="1"/>
      <c r="R572" s="1"/>
      <c r="S572" s="1"/>
      <c r="T572" s="1"/>
      <c r="U572" s="1"/>
      <c r="V572" s="1"/>
      <c r="W572" s="1"/>
      <c r="X572" s="1"/>
      <c r="Y572" s="1"/>
      <c r="Z572" s="1"/>
      <c r="AA572" s="1"/>
    </row>
    <row r="573" spans="1:27">
      <c r="A573" s="1"/>
      <c r="B573" s="43">
        <f t="shared" si="23"/>
        <v>181</v>
      </c>
      <c r="C573" s="43" t="str">
        <f t="shared" si="22"/>
        <v xml:space="preserve">
</v>
      </c>
      <c r="D573" s="43"/>
      <c r="E573" s="43"/>
      <c r="F573" s="43"/>
      <c r="G573" s="1"/>
      <c r="H573" s="1"/>
      <c r="I573" s="1"/>
      <c r="J573" s="1"/>
      <c r="K573" s="1"/>
      <c r="L573" s="1"/>
      <c r="M573" s="1"/>
      <c r="N573" s="1"/>
      <c r="O573" s="1"/>
      <c r="P573" s="1"/>
      <c r="Q573" s="1"/>
      <c r="R573" s="1"/>
      <c r="S573" s="1"/>
      <c r="T573" s="1"/>
      <c r="U573" s="1"/>
      <c r="V573" s="1"/>
      <c r="W573" s="1"/>
      <c r="X573" s="1"/>
      <c r="Y573" s="1"/>
      <c r="Z573" s="1"/>
      <c r="AA573" s="1"/>
    </row>
    <row r="574" spans="1:27">
      <c r="A574" s="1"/>
      <c r="B574" s="43">
        <f t="shared" si="23"/>
        <v>183</v>
      </c>
      <c r="C574" s="43" t="str">
        <f t="shared" si="22"/>
        <v>]</v>
      </c>
      <c r="D574" s="43"/>
      <c r="E574" s="43"/>
      <c r="F574" s="43"/>
      <c r="G574" s="1"/>
      <c r="H574" s="1"/>
      <c r="I574" s="1"/>
      <c r="J574" s="1"/>
      <c r="K574" s="1"/>
      <c r="L574" s="1"/>
      <c r="M574" s="1"/>
      <c r="N574" s="1"/>
      <c r="O574" s="1"/>
      <c r="P574" s="1"/>
      <c r="Q574" s="1"/>
      <c r="R574" s="1"/>
      <c r="S574" s="1"/>
      <c r="T574" s="1"/>
      <c r="U574" s="1"/>
      <c r="V574" s="1"/>
      <c r="W574" s="1"/>
      <c r="X574" s="1"/>
      <c r="Y574" s="1"/>
      <c r="Z574" s="1"/>
      <c r="AA574" s="1"/>
    </row>
    <row r="575" spans="1:27">
      <c r="A575" s="1"/>
      <c r="B575" s="43">
        <f t="shared" si="23"/>
        <v>185</v>
      </c>
      <c r="C575" s="43" t="str">
        <f t="shared" si="22"/>
        <v>(</v>
      </c>
      <c r="D575" s="43"/>
      <c r="E575" s="43"/>
      <c r="F575" s="43"/>
      <c r="G575" s="1"/>
      <c r="H575" s="1"/>
      <c r="I575" s="1"/>
      <c r="J575" s="1"/>
      <c r="K575" s="1"/>
      <c r="L575" s="1"/>
      <c r="M575" s="1"/>
      <c r="N575" s="1"/>
      <c r="O575" s="1"/>
      <c r="P575" s="1"/>
      <c r="Q575" s="1"/>
      <c r="R575" s="1"/>
      <c r="S575" s="1"/>
      <c r="T575" s="1"/>
      <c r="U575" s="1"/>
      <c r="V575" s="1"/>
      <c r="W575" s="1"/>
      <c r="X575" s="1"/>
      <c r="Y575" s="1"/>
      <c r="Z575" s="1"/>
      <c r="AA575" s="1"/>
    </row>
    <row r="576" spans="1:27">
      <c r="A576" s="1"/>
      <c r="B576" s="43">
        <f t="shared" si="23"/>
        <v>187</v>
      </c>
      <c r="C576" s="43" t="str">
        <f t="shared" si="22"/>
        <v>w</v>
      </c>
      <c r="D576" s="43"/>
      <c r="E576" s="43"/>
      <c r="F576" s="43"/>
      <c r="G576" s="1"/>
      <c r="H576" s="1"/>
      <c r="I576" s="1"/>
      <c r="J576" s="1"/>
      <c r="K576" s="1"/>
      <c r="L576" s="1"/>
      <c r="M576" s="1"/>
      <c r="N576" s="1"/>
      <c r="O576" s="1"/>
      <c r="P576" s="1"/>
      <c r="Q576" s="1"/>
      <c r="R576" s="1"/>
      <c r="S576" s="1"/>
      <c r="T576" s="1"/>
      <c r="U576" s="1"/>
      <c r="V576" s="1"/>
      <c r="W576" s="1"/>
      <c r="X576" s="1"/>
      <c r="Y576" s="1"/>
      <c r="Z576" s="1"/>
      <c r="AA576" s="1"/>
    </row>
    <row r="577" spans="1:27">
      <c r="A577" s="1"/>
      <c r="B577" s="43">
        <f t="shared" si="23"/>
        <v>189</v>
      </c>
      <c r="C577" s="43" t="str">
        <f t="shared" si="22"/>
        <v xml:space="preserve">
</v>
      </c>
      <c r="D577" s="43"/>
      <c r="E577" s="43"/>
      <c r="F577" s="43"/>
      <c r="G577" s="1"/>
      <c r="H577" s="1"/>
      <c r="I577" s="1"/>
      <c r="J577" s="1"/>
      <c r="K577" s="1"/>
      <c r="L577" s="1"/>
      <c r="M577" s="1"/>
      <c r="N577" s="1"/>
      <c r="O577" s="1"/>
      <c r="P577" s="1"/>
      <c r="Q577" s="1"/>
      <c r="R577" s="1"/>
      <c r="S577" s="1"/>
      <c r="T577" s="1"/>
      <c r="U577" s="1"/>
      <c r="V577" s="1"/>
      <c r="W577" s="1"/>
      <c r="X577" s="1"/>
      <c r="Y577" s="1"/>
      <c r="Z577" s="1"/>
      <c r="AA577" s="1"/>
    </row>
    <row r="578" spans="1:27">
      <c r="A578" s="1"/>
      <c r="B578" s="43">
        <f t="shared" si="23"/>
        <v>191</v>
      </c>
      <c r="C578" s="43" t="str">
        <f t="shared" si="22"/>
        <v>]</v>
      </c>
      <c r="D578" s="43"/>
      <c r="E578" s="43"/>
      <c r="F578" s="43"/>
      <c r="G578" s="1"/>
      <c r="H578" s="1"/>
      <c r="I578" s="1"/>
      <c r="J578" s="1"/>
      <c r="K578" s="1"/>
      <c r="L578" s="1"/>
      <c r="M578" s="1"/>
      <c r="N578" s="1"/>
      <c r="O578" s="1"/>
      <c r="P578" s="1"/>
      <c r="Q578" s="1"/>
      <c r="R578" s="1"/>
      <c r="S578" s="1"/>
      <c r="T578" s="1"/>
      <c r="U578" s="1"/>
      <c r="V578" s="1"/>
      <c r="W578" s="1"/>
      <c r="X578" s="1"/>
      <c r="Y578" s="1"/>
      <c r="Z578" s="1"/>
      <c r="AA578" s="1"/>
    </row>
    <row r="579" spans="1:27">
      <c r="A579" s="1"/>
      <c r="B579" s="43">
        <f t="shared" si="23"/>
        <v>193</v>
      </c>
      <c r="C579" s="43" t="str">
        <f t="shared" si="22"/>
        <v>(</v>
      </c>
      <c r="D579" s="43"/>
      <c r="E579" s="43"/>
      <c r="F579" s="43"/>
      <c r="G579" s="1"/>
      <c r="H579" s="1"/>
      <c r="I579" s="1"/>
      <c r="J579" s="1"/>
      <c r="K579" s="1"/>
      <c r="L579" s="1"/>
      <c r="M579" s="1"/>
      <c r="N579" s="1"/>
      <c r="O579" s="1"/>
      <c r="P579" s="1"/>
      <c r="Q579" s="1"/>
      <c r="R579" s="1"/>
      <c r="S579" s="1"/>
      <c r="T579" s="1"/>
      <c r="U579" s="1"/>
      <c r="V579" s="1"/>
      <c r="W579" s="1"/>
      <c r="X579" s="1"/>
      <c r="Y579" s="1"/>
      <c r="Z579" s="1"/>
      <c r="AA579" s="1"/>
    </row>
    <row r="580" spans="1:27">
      <c r="A580" s="1"/>
      <c r="B580" s="43">
        <f t="shared" si="23"/>
        <v>195</v>
      </c>
      <c r="C580" s="43" t="str">
        <f t="shared" si="22"/>
        <v>w</v>
      </c>
      <c r="D580" s="43"/>
      <c r="E580" s="43"/>
      <c r="F580" s="43"/>
      <c r="G580" s="1"/>
      <c r="H580" s="1"/>
      <c r="I580" s="1"/>
      <c r="J580" s="1"/>
      <c r="K580" s="1"/>
      <c r="L580" s="1"/>
      <c r="M580" s="1"/>
      <c r="N580" s="1"/>
      <c r="O580" s="1"/>
      <c r="P580" s="1"/>
      <c r="Q580" s="1"/>
      <c r="R580" s="1"/>
      <c r="S580" s="1"/>
      <c r="T580" s="1"/>
      <c r="U580" s="1"/>
      <c r="V580" s="1"/>
      <c r="W580" s="1"/>
      <c r="X580" s="1"/>
      <c r="Y580" s="1"/>
      <c r="Z580" s="1"/>
      <c r="AA580" s="1"/>
    </row>
    <row r="581" spans="1:27">
      <c r="A581" s="1"/>
      <c r="B581" s="43">
        <f t="shared" si="23"/>
        <v>197</v>
      </c>
      <c r="C581" s="43" t="str">
        <f t="shared" si="22"/>
        <v xml:space="preserve">
</v>
      </c>
      <c r="D581" s="43"/>
      <c r="E581" s="43"/>
      <c r="F581" s="43"/>
      <c r="G581" s="1"/>
      <c r="H581" s="1"/>
      <c r="I581" s="1"/>
      <c r="J581" s="1"/>
      <c r="K581" s="1"/>
      <c r="L581" s="1"/>
      <c r="M581" s="1"/>
      <c r="N581" s="1"/>
      <c r="O581" s="1"/>
      <c r="P581" s="1"/>
      <c r="Q581" s="1"/>
      <c r="R581" s="1"/>
      <c r="S581" s="1"/>
      <c r="T581" s="1"/>
      <c r="U581" s="1"/>
      <c r="V581" s="1"/>
      <c r="W581" s="1"/>
      <c r="X581" s="1"/>
      <c r="Y581" s="1"/>
      <c r="Z581" s="1"/>
      <c r="AA581" s="1"/>
    </row>
    <row r="582" spans="1:27">
      <c r="A582" s="1"/>
      <c r="B582" s="43">
        <f t="shared" si="23"/>
        <v>199</v>
      </c>
      <c r="C582" s="43" t="str">
        <f t="shared" si="22"/>
        <v>]</v>
      </c>
      <c r="D582" s="43"/>
      <c r="E582" s="43"/>
      <c r="F582" s="43"/>
      <c r="G582" s="1"/>
      <c r="H582" s="1"/>
      <c r="I582" s="1"/>
      <c r="J582" s="1"/>
      <c r="K582" s="1"/>
      <c r="L582" s="1"/>
      <c r="M582" s="1"/>
      <c r="N582" s="1"/>
      <c r="O582" s="1"/>
      <c r="P582" s="1"/>
      <c r="Q582" s="1"/>
      <c r="R582" s="1"/>
      <c r="S582" s="1"/>
      <c r="T582" s="1"/>
      <c r="U582" s="1"/>
      <c r="V582" s="1"/>
      <c r="W582" s="1"/>
      <c r="X582" s="1"/>
      <c r="Y582" s="1"/>
      <c r="Z582" s="1"/>
      <c r="AA582" s="1"/>
    </row>
    <row r="583" spans="1:27">
      <c r="A583" s="1"/>
      <c r="B583" s="43">
        <f t="shared" si="23"/>
        <v>201</v>
      </c>
      <c r="C583" s="43" t="str">
        <f t="shared" si="22"/>
        <v>(</v>
      </c>
      <c r="D583" s="43"/>
      <c r="E583" s="43"/>
      <c r="F583" s="43"/>
      <c r="G583" s="1"/>
      <c r="H583" s="1"/>
      <c r="I583" s="1"/>
      <c r="J583" s="1"/>
      <c r="K583" s="1"/>
      <c r="L583" s="1"/>
      <c r="M583" s="1"/>
      <c r="N583" s="1"/>
      <c r="O583" s="1"/>
      <c r="P583" s="1"/>
      <c r="Q583" s="1"/>
      <c r="R583" s="1"/>
      <c r="S583" s="1"/>
      <c r="T583" s="1"/>
      <c r="U583" s="1"/>
      <c r="V583" s="1"/>
      <c r="W583" s="1"/>
      <c r="X583" s="1"/>
      <c r="Y583" s="1"/>
      <c r="Z583" s="1"/>
      <c r="AA583" s="1"/>
    </row>
    <row r="584" spans="1:27">
      <c r="A584" s="1"/>
      <c r="B584" s="43">
        <f t="shared" si="23"/>
        <v>203</v>
      </c>
      <c r="C584" s="43" t="str">
        <f t="shared" si="22"/>
        <v>w</v>
      </c>
      <c r="D584" s="43"/>
      <c r="E584" s="43"/>
      <c r="F584" s="43"/>
      <c r="G584" s="1"/>
      <c r="H584" s="1"/>
      <c r="I584" s="1"/>
      <c r="J584" s="1"/>
      <c r="K584" s="1"/>
      <c r="L584" s="1"/>
      <c r="M584" s="1"/>
      <c r="N584" s="1"/>
      <c r="O584" s="1"/>
      <c r="P584" s="1"/>
      <c r="Q584" s="1"/>
      <c r="R584" s="1"/>
      <c r="S584" s="1"/>
      <c r="T584" s="1"/>
      <c r="U584" s="1"/>
      <c r="V584" s="1"/>
      <c r="W584" s="1"/>
      <c r="X584" s="1"/>
      <c r="Y584" s="1"/>
      <c r="Z584" s="1"/>
      <c r="AA584" s="1"/>
    </row>
    <row r="585" spans="1:27">
      <c r="A585" s="1"/>
      <c r="B585" s="43">
        <f t="shared" si="23"/>
        <v>205</v>
      </c>
      <c r="C585" s="43" t="str">
        <f t="shared" si="22"/>
        <v xml:space="preserve">
</v>
      </c>
      <c r="D585" s="43"/>
      <c r="E585" s="43"/>
      <c r="F585" s="43"/>
      <c r="G585" s="1"/>
      <c r="H585" s="1"/>
      <c r="I585" s="1"/>
      <c r="J585" s="1"/>
      <c r="K585" s="1"/>
      <c r="L585" s="1"/>
      <c r="M585" s="1"/>
      <c r="N585" s="1"/>
      <c r="O585" s="1"/>
      <c r="P585" s="1"/>
      <c r="Q585" s="1"/>
      <c r="R585" s="1"/>
      <c r="S585" s="1"/>
      <c r="T585" s="1"/>
      <c r="U585" s="1"/>
      <c r="V585" s="1"/>
      <c r="W585" s="1"/>
      <c r="X585" s="1"/>
      <c r="Y585" s="1"/>
      <c r="Z585" s="1"/>
      <c r="AA585" s="1"/>
    </row>
    <row r="586" spans="1:27">
      <c r="A586" s="1"/>
      <c r="B586" s="43">
        <f t="shared" si="23"/>
        <v>207</v>
      </c>
      <c r="C586" s="43" t="str">
        <f t="shared" si="22"/>
        <v>]</v>
      </c>
      <c r="D586" s="43"/>
      <c r="E586" s="43"/>
      <c r="F586" s="43"/>
      <c r="G586" s="1"/>
      <c r="H586" s="1"/>
      <c r="I586" s="1"/>
      <c r="J586" s="1"/>
      <c r="K586" s="1"/>
      <c r="L586" s="1"/>
      <c r="M586" s="1"/>
      <c r="N586" s="1"/>
      <c r="O586" s="1"/>
      <c r="P586" s="1"/>
      <c r="Q586" s="1"/>
      <c r="R586" s="1"/>
      <c r="S586" s="1"/>
      <c r="T586" s="1"/>
      <c r="U586" s="1"/>
      <c r="V586" s="1"/>
      <c r="W586" s="1"/>
      <c r="X586" s="1"/>
      <c r="Y586" s="1"/>
      <c r="Z586" s="1"/>
      <c r="AA586" s="1"/>
    </row>
    <row r="587" spans="1:27">
      <c r="A587" s="1"/>
      <c r="B587" s="43">
        <f t="shared" si="23"/>
        <v>209</v>
      </c>
      <c r="C587" s="43" t="str">
        <f t="shared" si="22"/>
        <v>(</v>
      </c>
      <c r="D587" s="43"/>
      <c r="E587" s="43"/>
      <c r="F587" s="43"/>
      <c r="G587" s="1"/>
      <c r="H587" s="1"/>
      <c r="I587" s="1"/>
      <c r="J587" s="1"/>
      <c r="K587" s="1"/>
      <c r="L587" s="1"/>
      <c r="M587" s="1"/>
      <c r="N587" s="1"/>
      <c r="O587" s="1"/>
      <c r="P587" s="1"/>
      <c r="Q587" s="1"/>
      <c r="R587" s="1"/>
      <c r="S587" s="1"/>
      <c r="T587" s="1"/>
      <c r="U587" s="1"/>
      <c r="V587" s="1"/>
      <c r="W587" s="1"/>
      <c r="X587" s="1"/>
      <c r="Y587" s="1"/>
      <c r="Z587" s="1"/>
      <c r="AA587" s="1"/>
    </row>
    <row r="588" spans="1:27">
      <c r="A588" s="1"/>
      <c r="B588" s="43">
        <f t="shared" si="23"/>
        <v>211</v>
      </c>
      <c r="C588" s="43" t="str">
        <f t="shared" si="22"/>
        <v>w</v>
      </c>
      <c r="D588" s="43"/>
      <c r="E588" s="43"/>
      <c r="F588" s="43"/>
      <c r="G588" s="1"/>
      <c r="H588" s="1"/>
      <c r="I588" s="1"/>
      <c r="J588" s="1"/>
      <c r="K588" s="1"/>
      <c r="L588" s="1"/>
      <c r="M588" s="1"/>
      <c r="N588" s="1"/>
      <c r="O588" s="1"/>
      <c r="P588" s="1"/>
      <c r="Q588" s="1"/>
      <c r="R588" s="1"/>
      <c r="S588" s="1"/>
      <c r="T588" s="1"/>
      <c r="U588" s="1"/>
      <c r="V588" s="1"/>
      <c r="W588" s="1"/>
      <c r="X588" s="1"/>
      <c r="Y588" s="1"/>
      <c r="Z588" s="1"/>
      <c r="AA588" s="1"/>
    </row>
    <row r="589" spans="1:27">
      <c r="A589" s="1"/>
      <c r="B589" s="43">
        <f t="shared" si="23"/>
        <v>213</v>
      </c>
      <c r="C589" s="43" t="str">
        <f t="shared" si="22"/>
        <v xml:space="preserve">
</v>
      </c>
      <c r="D589" s="43"/>
      <c r="E589" s="43"/>
      <c r="F589" s="43"/>
      <c r="G589" s="1"/>
      <c r="H589" s="1"/>
      <c r="I589" s="1"/>
      <c r="J589" s="1"/>
      <c r="K589" s="1"/>
      <c r="L589" s="1"/>
      <c r="M589" s="1"/>
      <c r="N589" s="1"/>
      <c r="O589" s="1"/>
      <c r="P589" s="1"/>
      <c r="Q589" s="1"/>
      <c r="R589" s="1"/>
      <c r="S589" s="1"/>
      <c r="T589" s="1"/>
      <c r="U589" s="1"/>
      <c r="V589" s="1"/>
      <c r="W589" s="1"/>
      <c r="X589" s="1"/>
      <c r="Y589" s="1"/>
      <c r="Z589" s="1"/>
      <c r="AA589" s="1"/>
    </row>
    <row r="590" spans="1:27">
      <c r="A590" s="1"/>
      <c r="B590" s="43">
        <f t="shared" si="23"/>
        <v>215</v>
      </c>
      <c r="C590" s="43" t="str">
        <f t="shared" si="22"/>
        <v>]</v>
      </c>
      <c r="D590" s="43"/>
      <c r="E590" s="43"/>
      <c r="F590" s="43"/>
      <c r="G590" s="1"/>
      <c r="H590" s="1"/>
      <c r="I590" s="1"/>
      <c r="J590" s="1"/>
      <c r="K590" s="1"/>
      <c r="L590" s="1"/>
      <c r="M590" s="1"/>
      <c r="N590" s="1"/>
      <c r="O590" s="1"/>
      <c r="P590" s="1"/>
      <c r="Q590" s="1"/>
      <c r="R590" s="1"/>
      <c r="S590" s="1"/>
      <c r="T590" s="1"/>
      <c r="U590" s="1"/>
      <c r="V590" s="1"/>
      <c r="W590" s="1"/>
      <c r="X590" s="1"/>
      <c r="Y590" s="1"/>
      <c r="Z590" s="1"/>
      <c r="AA590" s="1"/>
    </row>
    <row r="591" spans="1:27">
      <c r="A591" s="1"/>
      <c r="B591" s="43">
        <f t="shared" si="23"/>
        <v>217</v>
      </c>
      <c r="C591" s="43" t="str">
        <f t="shared" si="22"/>
        <v>(</v>
      </c>
      <c r="D591" s="43"/>
      <c r="E591" s="43"/>
      <c r="F591" s="43"/>
      <c r="G591" s="1"/>
      <c r="H591" s="1"/>
      <c r="I591" s="1"/>
      <c r="J591" s="1"/>
      <c r="K591" s="1"/>
      <c r="L591" s="1"/>
      <c r="M591" s="1"/>
      <c r="N591" s="1"/>
      <c r="O591" s="1"/>
      <c r="P591" s="1"/>
      <c r="Q591" s="1"/>
      <c r="R591" s="1"/>
      <c r="S591" s="1"/>
      <c r="T591" s="1"/>
      <c r="U591" s="1"/>
      <c r="V591" s="1"/>
      <c r="W591" s="1"/>
      <c r="X591" s="1"/>
      <c r="Y591" s="1"/>
      <c r="Z591" s="1"/>
      <c r="AA591" s="1"/>
    </row>
    <row r="592" spans="1:27">
      <c r="A592" s="1"/>
      <c r="B592" s="43">
        <f t="shared" si="23"/>
        <v>219</v>
      </c>
      <c r="C592" s="43" t="str">
        <f t="shared" si="22"/>
        <v>w</v>
      </c>
      <c r="D592" s="43"/>
      <c r="E592" s="43"/>
      <c r="F592" s="43"/>
      <c r="G592" s="1"/>
      <c r="H592" s="1"/>
      <c r="I592" s="1"/>
      <c r="J592" s="1"/>
      <c r="K592" s="1"/>
      <c r="L592" s="1"/>
      <c r="M592" s="1"/>
      <c r="N592" s="1"/>
      <c r="O592" s="1"/>
      <c r="P592" s="1"/>
      <c r="Q592" s="1"/>
      <c r="R592" s="1"/>
      <c r="S592" s="1"/>
      <c r="T592" s="1"/>
      <c r="U592" s="1"/>
      <c r="V592" s="1"/>
      <c r="W592" s="1"/>
      <c r="X592" s="1"/>
      <c r="Y592" s="1"/>
      <c r="Z592" s="1"/>
      <c r="AA592" s="1"/>
    </row>
    <row r="593" spans="1:27">
      <c r="A593" s="1"/>
      <c r="B593" s="43">
        <f t="shared" si="23"/>
        <v>221</v>
      </c>
      <c r="C593" s="43" t="str">
        <f t="shared" si="22"/>
        <v xml:space="preserve">
</v>
      </c>
      <c r="D593" s="43"/>
      <c r="E593" s="43"/>
      <c r="F593" s="43"/>
      <c r="G593" s="1"/>
      <c r="H593" s="1"/>
      <c r="I593" s="1"/>
      <c r="J593" s="1"/>
      <c r="K593" s="1"/>
      <c r="L593" s="1"/>
      <c r="M593" s="1"/>
      <c r="N593" s="1"/>
      <c r="O593" s="1"/>
      <c r="P593" s="1"/>
      <c r="Q593" s="1"/>
      <c r="R593" s="1"/>
      <c r="S593" s="1"/>
      <c r="T593" s="1"/>
      <c r="U593" s="1"/>
      <c r="V593" s="1"/>
      <c r="W593" s="1"/>
      <c r="X593" s="1"/>
      <c r="Y593" s="1"/>
      <c r="Z593" s="1"/>
      <c r="AA593" s="1"/>
    </row>
    <row r="594" spans="1:27">
      <c r="A594" s="1"/>
      <c r="B594" s="43">
        <f t="shared" si="23"/>
        <v>223</v>
      </c>
      <c r="C594" s="43" t="str">
        <f t="shared" si="22"/>
        <v>]</v>
      </c>
      <c r="D594" s="43"/>
      <c r="E594" s="43"/>
      <c r="F594" s="43"/>
      <c r="G594" s="1"/>
      <c r="H594" s="1"/>
      <c r="I594" s="1"/>
      <c r="J594" s="1"/>
      <c r="K594" s="1"/>
      <c r="L594" s="1"/>
      <c r="M594" s="1"/>
      <c r="N594" s="1"/>
      <c r="O594" s="1"/>
      <c r="P594" s="1"/>
      <c r="Q594" s="1"/>
      <c r="R594" s="1"/>
      <c r="S594" s="1"/>
      <c r="T594" s="1"/>
      <c r="U594" s="1"/>
      <c r="V594" s="1"/>
      <c r="W594" s="1"/>
      <c r="X594" s="1"/>
      <c r="Y594" s="1"/>
      <c r="Z594" s="1"/>
      <c r="AA594" s="1"/>
    </row>
    <row r="595" spans="1:27">
      <c r="A595" s="1"/>
      <c r="B595" s="43">
        <f t="shared" si="23"/>
        <v>225</v>
      </c>
      <c r="C595" s="43" t="str">
        <f t="shared" si="22"/>
        <v>(</v>
      </c>
      <c r="D595" s="43"/>
      <c r="E595" s="43"/>
      <c r="F595" s="43"/>
      <c r="G595" s="1"/>
      <c r="H595" s="1"/>
      <c r="I595" s="1"/>
      <c r="J595" s="1"/>
      <c r="K595" s="1"/>
      <c r="L595" s="1"/>
      <c r="M595" s="1"/>
      <c r="N595" s="1"/>
      <c r="O595" s="1"/>
      <c r="P595" s="1"/>
      <c r="Q595" s="1"/>
      <c r="R595" s="1"/>
      <c r="S595" s="1"/>
      <c r="T595" s="1"/>
      <c r="U595" s="1"/>
      <c r="V595" s="1"/>
      <c r="W595" s="1"/>
      <c r="X595" s="1"/>
      <c r="Y595" s="1"/>
      <c r="Z595" s="1"/>
      <c r="AA595" s="1"/>
    </row>
    <row r="596" spans="1:27">
      <c r="A596" s="1"/>
      <c r="B596" s="43">
        <f t="shared" si="23"/>
        <v>227</v>
      </c>
      <c r="C596" s="43" t="str">
        <f t="shared" si="22"/>
        <v>w</v>
      </c>
      <c r="D596" s="43"/>
      <c r="E596" s="43"/>
      <c r="F596" s="43"/>
      <c r="G596" s="1"/>
      <c r="H596" s="1"/>
      <c r="I596" s="1"/>
      <c r="J596" s="1"/>
      <c r="K596" s="1"/>
      <c r="L596" s="1"/>
      <c r="M596" s="1"/>
      <c r="N596" s="1"/>
      <c r="O596" s="1"/>
      <c r="P596" s="1"/>
      <c r="Q596" s="1"/>
      <c r="R596" s="1"/>
      <c r="S596" s="1"/>
      <c r="T596" s="1"/>
      <c r="U596" s="1"/>
      <c r="V596" s="1"/>
      <c r="W596" s="1"/>
      <c r="X596" s="1"/>
      <c r="Y596" s="1"/>
      <c r="Z596" s="1"/>
      <c r="AA596" s="1"/>
    </row>
    <row r="597" spans="1:27">
      <c r="A597" s="1"/>
      <c r="B597" s="43">
        <f t="shared" si="23"/>
        <v>229</v>
      </c>
      <c r="C597" s="43" t="str">
        <f t="shared" si="22"/>
        <v xml:space="preserve">
</v>
      </c>
      <c r="D597" s="43"/>
      <c r="E597" s="43"/>
      <c r="F597" s="43"/>
      <c r="G597" s="1"/>
      <c r="H597" s="1"/>
      <c r="I597" s="1"/>
      <c r="J597" s="1"/>
      <c r="K597" s="1"/>
      <c r="L597" s="1"/>
      <c r="M597" s="1"/>
      <c r="N597" s="1"/>
      <c r="O597" s="1"/>
      <c r="P597" s="1"/>
      <c r="Q597" s="1"/>
      <c r="R597" s="1"/>
      <c r="S597" s="1"/>
      <c r="T597" s="1"/>
      <c r="U597" s="1"/>
      <c r="V597" s="1"/>
      <c r="W597" s="1"/>
      <c r="X597" s="1"/>
      <c r="Y597" s="1"/>
      <c r="Z597" s="1"/>
      <c r="AA597" s="1"/>
    </row>
    <row r="598" spans="1:27">
      <c r="A598" s="1"/>
      <c r="B598" s="43">
        <f t="shared" si="23"/>
        <v>231</v>
      </c>
      <c r="C598" s="43" t="str">
        <f t="shared" si="22"/>
        <v>]</v>
      </c>
      <c r="D598" s="43"/>
      <c r="E598" s="43"/>
      <c r="F598" s="43"/>
      <c r="G598" s="1"/>
      <c r="H598" s="1"/>
      <c r="I598" s="1"/>
      <c r="J598" s="1"/>
      <c r="K598" s="1"/>
      <c r="L598" s="1"/>
      <c r="M598" s="1"/>
      <c r="N598" s="1"/>
      <c r="O598" s="1"/>
      <c r="P598" s="1"/>
      <c r="Q598" s="1"/>
      <c r="R598" s="1"/>
      <c r="S598" s="1"/>
      <c r="T598" s="1"/>
      <c r="U598" s="1"/>
      <c r="V598" s="1"/>
      <c r="W598" s="1"/>
      <c r="X598" s="1"/>
      <c r="Y598" s="1"/>
      <c r="Z598" s="1"/>
      <c r="AA598" s="1"/>
    </row>
    <row r="599" spans="1:27">
      <c r="A599" s="1"/>
      <c r="B599" s="43">
        <f t="shared" si="23"/>
        <v>233</v>
      </c>
      <c r="C599" s="43" t="str">
        <f t="shared" si="22"/>
        <v>(</v>
      </c>
      <c r="D599" s="43"/>
      <c r="E599" s="43"/>
      <c r="F599" s="43"/>
      <c r="G599" s="1"/>
      <c r="H599" s="1"/>
      <c r="I599" s="1"/>
      <c r="J599" s="1"/>
      <c r="K599" s="1"/>
      <c r="L599" s="1"/>
      <c r="M599" s="1"/>
      <c r="N599" s="1"/>
      <c r="O599" s="1"/>
      <c r="P599" s="1"/>
      <c r="Q599" s="1"/>
      <c r="R599" s="1"/>
      <c r="S599" s="1"/>
      <c r="T599" s="1"/>
      <c r="U599" s="1"/>
      <c r="V599" s="1"/>
      <c r="W599" s="1"/>
      <c r="X599" s="1"/>
      <c r="Y599" s="1"/>
      <c r="Z599" s="1"/>
      <c r="AA599" s="1"/>
    </row>
    <row r="600" spans="1:27">
      <c r="A600" s="1"/>
      <c r="B600" s="43">
        <f t="shared" si="23"/>
        <v>235</v>
      </c>
      <c r="C600" s="43" t="str">
        <f t="shared" si="22"/>
        <v>w</v>
      </c>
      <c r="D600" s="43"/>
      <c r="E600" s="43"/>
      <c r="F600" s="43"/>
      <c r="G600" s="1"/>
      <c r="H600" s="1"/>
      <c r="I600" s="1"/>
      <c r="J600" s="1"/>
      <c r="K600" s="1"/>
      <c r="L600" s="1"/>
      <c r="M600" s="1"/>
      <c r="N600" s="1"/>
      <c r="O600" s="1"/>
      <c r="P600" s="1"/>
      <c r="Q600" s="1"/>
      <c r="R600" s="1"/>
      <c r="S600" s="1"/>
      <c r="T600" s="1"/>
      <c r="U600" s="1"/>
      <c r="V600" s="1"/>
      <c r="W600" s="1"/>
      <c r="X600" s="1"/>
      <c r="Y600" s="1"/>
      <c r="Z600" s="1"/>
      <c r="AA600" s="1"/>
    </row>
    <row r="601" spans="1:27">
      <c r="A601" s="1"/>
      <c r="B601" s="43">
        <f t="shared" si="23"/>
        <v>237</v>
      </c>
      <c r="C601" s="43" t="str">
        <f t="shared" si="22"/>
        <v xml:space="preserve">
</v>
      </c>
      <c r="D601" s="43"/>
      <c r="E601" s="43"/>
      <c r="F601" s="43"/>
      <c r="G601" s="1"/>
      <c r="H601" s="1"/>
      <c r="I601" s="1"/>
      <c r="J601" s="1"/>
      <c r="K601" s="1"/>
      <c r="L601" s="1"/>
      <c r="M601" s="1"/>
      <c r="N601" s="1"/>
      <c r="O601" s="1"/>
      <c r="P601" s="1"/>
      <c r="Q601" s="1"/>
      <c r="R601" s="1"/>
      <c r="S601" s="1"/>
      <c r="T601" s="1"/>
      <c r="U601" s="1"/>
      <c r="V601" s="1"/>
      <c r="W601" s="1"/>
      <c r="X601" s="1"/>
      <c r="Y601" s="1"/>
      <c r="Z601" s="1"/>
      <c r="AA601" s="1"/>
    </row>
    <row r="602" spans="1:27">
      <c r="A602" s="1"/>
      <c r="B602" s="43">
        <f t="shared" si="23"/>
        <v>239</v>
      </c>
      <c r="C602" s="43" t="str">
        <f t="shared" si="22"/>
        <v>]</v>
      </c>
      <c r="D602" s="43"/>
      <c r="E602" s="43"/>
      <c r="F602" s="43"/>
      <c r="G602" s="1"/>
      <c r="H602" s="1"/>
      <c r="I602" s="1"/>
      <c r="J602" s="1"/>
      <c r="K602" s="1"/>
      <c r="L602" s="1"/>
      <c r="M602" s="1"/>
      <c r="N602" s="1"/>
      <c r="O602" s="1"/>
      <c r="P602" s="1"/>
      <c r="Q602" s="1"/>
      <c r="R602" s="1"/>
      <c r="S602" s="1"/>
      <c r="T602" s="1"/>
      <c r="U602" s="1"/>
      <c r="V602" s="1"/>
      <c r="W602" s="1"/>
      <c r="X602" s="1"/>
      <c r="Y602" s="1"/>
      <c r="Z602" s="1"/>
      <c r="AA602" s="1"/>
    </row>
    <row r="603" spans="1:27">
      <c r="A603" s="1"/>
      <c r="B603" s="43">
        <f t="shared" si="23"/>
        <v>241</v>
      </c>
      <c r="C603" s="43" t="str">
        <f t="shared" si="22"/>
        <v>(</v>
      </c>
      <c r="D603" s="43"/>
      <c r="E603" s="43"/>
      <c r="F603" s="43"/>
      <c r="G603" s="1"/>
      <c r="H603" s="1"/>
      <c r="I603" s="1"/>
      <c r="J603" s="1"/>
      <c r="K603" s="1"/>
      <c r="L603" s="1"/>
      <c r="M603" s="1"/>
      <c r="N603" s="1"/>
      <c r="O603" s="1"/>
      <c r="P603" s="1"/>
      <c r="Q603" s="1"/>
      <c r="R603" s="1"/>
      <c r="S603" s="1"/>
      <c r="T603" s="1"/>
      <c r="U603" s="1"/>
      <c r="V603" s="1"/>
      <c r="W603" s="1"/>
      <c r="X603" s="1"/>
      <c r="Y603" s="1"/>
      <c r="Z603" s="1"/>
      <c r="AA603" s="1"/>
    </row>
    <row r="604" spans="1:27">
      <c r="A604" s="1"/>
      <c r="B604" s="43">
        <f t="shared" si="23"/>
        <v>243</v>
      </c>
      <c r="C604" s="43" t="str">
        <f t="shared" si="22"/>
        <v>w</v>
      </c>
      <c r="D604" s="43"/>
      <c r="E604" s="43"/>
      <c r="F604" s="43"/>
      <c r="G604" s="1"/>
      <c r="H604" s="1"/>
      <c r="I604" s="1"/>
      <c r="J604" s="1"/>
      <c r="K604" s="1"/>
      <c r="L604" s="1"/>
      <c r="M604" s="1"/>
      <c r="N604" s="1"/>
      <c r="O604" s="1"/>
      <c r="P604" s="1"/>
      <c r="Q604" s="1"/>
      <c r="R604" s="1"/>
      <c r="S604" s="1"/>
      <c r="T604" s="1"/>
      <c r="U604" s="1"/>
      <c r="V604" s="1"/>
      <c r="W604" s="1"/>
      <c r="X604" s="1"/>
      <c r="Y604" s="1"/>
      <c r="Z604" s="1"/>
      <c r="AA604" s="1"/>
    </row>
    <row r="605" spans="1:27">
      <c r="A605" s="1"/>
      <c r="B605" s="43">
        <f t="shared" si="23"/>
        <v>245</v>
      </c>
      <c r="C605" s="43" t="str">
        <f t="shared" si="22"/>
        <v xml:space="preserve">
</v>
      </c>
      <c r="D605" s="43"/>
      <c r="E605" s="43"/>
      <c r="F605" s="43"/>
      <c r="G605" s="1"/>
      <c r="H605" s="1"/>
      <c r="I605" s="1"/>
      <c r="J605" s="1"/>
      <c r="K605" s="1"/>
      <c r="L605" s="1"/>
      <c r="M605" s="1"/>
      <c r="N605" s="1"/>
      <c r="O605" s="1"/>
      <c r="P605" s="1"/>
      <c r="Q605" s="1"/>
      <c r="R605" s="1"/>
      <c r="S605" s="1"/>
      <c r="T605" s="1"/>
      <c r="U605" s="1"/>
      <c r="V605" s="1"/>
      <c r="W605" s="1"/>
      <c r="X605" s="1"/>
      <c r="Y605" s="1"/>
      <c r="Z605" s="1"/>
      <c r="AA605" s="1"/>
    </row>
    <row r="606" spans="1:27">
      <c r="A606" s="1"/>
      <c r="B606" s="43">
        <f t="shared" si="23"/>
        <v>247</v>
      </c>
      <c r="C606" s="43" t="str">
        <f t="shared" si="22"/>
        <v>_</v>
      </c>
      <c r="D606" s="43"/>
      <c r="E606" s="43"/>
      <c r="F606" s="43"/>
      <c r="G606" s="1"/>
      <c r="H606" s="1"/>
      <c r="I606" s="1"/>
      <c r="J606" s="1"/>
      <c r="K606" s="1"/>
      <c r="L606" s="1"/>
      <c r="M606" s="1"/>
      <c r="N606" s="1"/>
      <c r="O606" s="1"/>
      <c r="P606" s="1"/>
      <c r="Q606" s="1"/>
      <c r="R606" s="1"/>
      <c r="S606" s="1"/>
      <c r="T606" s="1"/>
      <c r="U606" s="1"/>
      <c r="V606" s="1"/>
      <c r="W606" s="1"/>
      <c r="X606" s="1"/>
      <c r="Y606" s="1"/>
      <c r="Z606" s="1"/>
      <c r="AA606" s="1"/>
    </row>
    <row r="607" spans="1:27">
      <c r="A607" s="1"/>
      <c r="B607" s="43">
        <f t="shared" si="23"/>
        <v>249</v>
      </c>
      <c r="C607" s="43" t="str">
        <f t="shared" si="22"/>
        <v>(</v>
      </c>
      <c r="D607" s="43"/>
      <c r="E607" s="43"/>
      <c r="F607" s="43"/>
      <c r="G607" s="1"/>
      <c r="H607" s="1"/>
      <c r="I607" s="1"/>
      <c r="J607" s="1"/>
      <c r="K607" s="1"/>
      <c r="L607" s="1"/>
      <c r="M607" s="1"/>
      <c r="N607" s="1"/>
      <c r="O607" s="1"/>
      <c r="P607" s="1"/>
      <c r="Q607" s="1"/>
      <c r="R607" s="1"/>
      <c r="S607" s="1"/>
      <c r="T607" s="1"/>
      <c r="U607" s="1"/>
      <c r="V607" s="1"/>
      <c r="W607" s="1"/>
      <c r="X607" s="1"/>
      <c r="Y607" s="1"/>
      <c r="Z607" s="1"/>
      <c r="AA607" s="1"/>
    </row>
    <row r="608" spans="1:27">
      <c r="A608" s="1"/>
      <c r="B608" s="43">
        <f t="shared" si="23"/>
        <v>251</v>
      </c>
      <c r="C608" s="43" t="str">
        <f t="shared" si="22"/>
        <v>w</v>
      </c>
      <c r="D608" s="43"/>
      <c r="E608" s="43"/>
      <c r="F608" s="43"/>
      <c r="G608" s="1"/>
      <c r="H608" s="1"/>
      <c r="I608" s="1"/>
      <c r="J608" s="1"/>
      <c r="K608" s="1"/>
      <c r="L608" s="1"/>
      <c r="M608" s="1"/>
      <c r="N608" s="1"/>
      <c r="O608" s="1"/>
      <c r="P608" s="1"/>
      <c r="Q608" s="1"/>
      <c r="R608" s="1"/>
      <c r="S608" s="1"/>
      <c r="T608" s="1"/>
      <c r="U608" s="1"/>
      <c r="V608" s="1"/>
      <c r="W608" s="1"/>
      <c r="X608" s="1"/>
      <c r="Y608" s="1"/>
      <c r="Z608" s="1"/>
      <c r="AA608" s="1"/>
    </row>
    <row r="609" spans="1:27">
      <c r="A609" s="1"/>
      <c r="B609" s="43">
        <f t="shared" si="23"/>
        <v>253</v>
      </c>
      <c r="C609" s="43" t="e">
        <f t="shared" si="22"/>
        <v>#VALUE!</v>
      </c>
      <c r="D609" s="43"/>
      <c r="E609" s="43"/>
      <c r="F609" s="43"/>
      <c r="G609" s="1"/>
      <c r="H609" s="1"/>
      <c r="I609" s="1"/>
      <c r="J609" s="1"/>
      <c r="K609" s="1"/>
      <c r="L609" s="1"/>
      <c r="M609" s="1"/>
      <c r="N609" s="1"/>
      <c r="O609" s="1"/>
      <c r="P609" s="1"/>
      <c r="Q609" s="1"/>
      <c r="R609" s="1"/>
      <c r="S609" s="1"/>
      <c r="T609" s="1"/>
      <c r="U609" s="1"/>
      <c r="V609" s="1"/>
      <c r="W609" s="1"/>
      <c r="X609" s="1"/>
      <c r="Y609" s="1"/>
      <c r="Z609" s="1"/>
      <c r="AA609" s="1"/>
    </row>
    <row r="610" spans="1:27">
      <c r="A610" s="1"/>
      <c r="B610" s="43">
        <f t="shared" si="23"/>
        <v>255</v>
      </c>
      <c r="C610" s="43" t="e">
        <f t="shared" si="22"/>
        <v>#VALUE!</v>
      </c>
      <c r="D610" s="43"/>
      <c r="E610" s="43"/>
      <c r="F610" s="43"/>
      <c r="G610" s="1"/>
      <c r="H610" s="1"/>
      <c r="I610" s="1"/>
      <c r="J610" s="1"/>
      <c r="K610" s="1"/>
      <c r="L610" s="1"/>
      <c r="M610" s="1"/>
      <c r="N610" s="1"/>
      <c r="O610" s="1"/>
      <c r="P610" s="1"/>
      <c r="Q610" s="1"/>
      <c r="R610" s="1"/>
      <c r="S610" s="1"/>
      <c r="T610" s="1"/>
      <c r="U610" s="1"/>
      <c r="V610" s="1"/>
      <c r="W610" s="1"/>
      <c r="X610" s="1"/>
      <c r="Y610" s="1"/>
      <c r="Z610" s="1"/>
      <c r="AA610" s="1"/>
    </row>
    <row r="611" spans="1:27">
      <c r="A611" s="1"/>
      <c r="B611" s="43">
        <f t="shared" si="23"/>
        <v>257</v>
      </c>
      <c r="C611" s="43" t="e">
        <f t="shared" si="22"/>
        <v>#VALUE!</v>
      </c>
      <c r="D611" s="43"/>
      <c r="E611" s="43"/>
      <c r="F611" s="43"/>
      <c r="G611" s="1"/>
      <c r="H611" s="1"/>
      <c r="I611" s="1"/>
      <c r="J611" s="1"/>
      <c r="K611" s="1"/>
      <c r="L611" s="1"/>
      <c r="M611" s="1"/>
      <c r="N611" s="1"/>
      <c r="O611" s="1"/>
      <c r="P611" s="1"/>
      <c r="Q611" s="1"/>
      <c r="R611" s="1"/>
      <c r="S611" s="1"/>
      <c r="T611" s="1"/>
      <c r="U611" s="1"/>
      <c r="V611" s="1"/>
      <c r="W611" s="1"/>
      <c r="X611" s="1"/>
      <c r="Y611" s="1"/>
      <c r="Z611" s="1"/>
      <c r="AA611" s="1"/>
    </row>
    <row r="612" spans="1:27">
      <c r="A612" s="1"/>
      <c r="B612" s="43">
        <f t="shared" si="23"/>
        <v>259</v>
      </c>
      <c r="C612" s="43" t="e">
        <f t="shared" si="22"/>
        <v>#VALUE!</v>
      </c>
      <c r="D612" s="43"/>
      <c r="E612" s="43"/>
      <c r="F612" s="43"/>
      <c r="G612" s="1"/>
      <c r="H612" s="1"/>
      <c r="I612" s="1"/>
      <c r="J612" s="1"/>
      <c r="K612" s="1"/>
      <c r="L612" s="1"/>
      <c r="M612" s="1"/>
      <c r="N612" s="1"/>
      <c r="O612" s="1"/>
      <c r="P612" s="1"/>
      <c r="Q612" s="1"/>
      <c r="R612" s="1"/>
      <c r="S612" s="1"/>
      <c r="T612" s="1"/>
      <c r="U612" s="1"/>
      <c r="V612" s="1"/>
      <c r="W612" s="1"/>
      <c r="X612" s="1"/>
      <c r="Y612" s="1"/>
      <c r="Z612" s="1"/>
      <c r="AA612" s="1"/>
    </row>
    <row r="613" spans="1:27">
      <c r="A613" s="1"/>
      <c r="B613" s="43">
        <f t="shared" si="23"/>
        <v>261</v>
      </c>
      <c r="C613" s="43" t="e">
        <f t="shared" si="22"/>
        <v>#VALUE!</v>
      </c>
      <c r="D613" s="43"/>
      <c r="E613" s="43"/>
      <c r="F613" s="43"/>
      <c r="G613" s="1"/>
      <c r="H613" s="1"/>
      <c r="I613" s="1"/>
      <c r="J613" s="1"/>
      <c r="K613" s="1"/>
      <c r="L613" s="1"/>
      <c r="M613" s="1"/>
      <c r="N613" s="1"/>
      <c r="O613" s="1"/>
      <c r="P613" s="1"/>
      <c r="Q613" s="1"/>
      <c r="R613" s="1"/>
      <c r="S613" s="1"/>
      <c r="T613" s="1"/>
      <c r="U613" s="1"/>
      <c r="V613" s="1"/>
      <c r="W613" s="1"/>
      <c r="X613" s="1"/>
      <c r="Y613" s="1"/>
      <c r="Z613" s="1"/>
      <c r="AA613" s="1"/>
    </row>
    <row r="614" spans="1:27">
      <c r="A614" s="1"/>
      <c r="B614" s="43">
        <f t="shared" si="23"/>
        <v>263</v>
      </c>
      <c r="C614" s="43" t="e">
        <f t="shared" si="22"/>
        <v>#VALUE!</v>
      </c>
      <c r="D614" s="43"/>
      <c r="E614" s="43"/>
      <c r="F614" s="43"/>
      <c r="G614" s="1"/>
      <c r="H614" s="1"/>
      <c r="I614" s="1"/>
      <c r="J614" s="1"/>
      <c r="K614" s="1"/>
      <c r="L614" s="1"/>
      <c r="M614" s="1"/>
      <c r="N614" s="1"/>
      <c r="O614" s="1"/>
      <c r="P614" s="1"/>
      <c r="Q614" s="1"/>
      <c r="R614" s="1"/>
      <c r="S614" s="1"/>
      <c r="T614" s="1"/>
      <c r="U614" s="1"/>
      <c r="V614" s="1"/>
      <c r="W614" s="1"/>
      <c r="X614" s="1"/>
      <c r="Y614" s="1"/>
      <c r="Z614" s="1"/>
      <c r="AA614" s="1"/>
    </row>
    <row r="615" spans="1:27">
      <c r="A615" s="1"/>
      <c r="B615" s="43">
        <f t="shared" si="23"/>
        <v>265</v>
      </c>
      <c r="C615" s="43" t="e">
        <f t="shared" si="22"/>
        <v>#VALUE!</v>
      </c>
      <c r="D615" s="43"/>
      <c r="E615" s="43"/>
      <c r="F615" s="43"/>
      <c r="G615" s="1"/>
      <c r="H615" s="1"/>
      <c r="I615" s="1"/>
      <c r="J615" s="1"/>
      <c r="K615" s="1"/>
      <c r="L615" s="1"/>
      <c r="M615" s="1"/>
      <c r="N615" s="1"/>
      <c r="O615" s="1"/>
      <c r="P615" s="1"/>
      <c r="Q615" s="1"/>
      <c r="R615" s="1"/>
      <c r="S615" s="1"/>
      <c r="T615" s="1"/>
      <c r="U615" s="1"/>
      <c r="V615" s="1"/>
      <c r="W615" s="1"/>
      <c r="X615" s="1"/>
      <c r="Y615" s="1"/>
      <c r="Z615" s="1"/>
      <c r="AA615" s="1"/>
    </row>
    <row r="616" spans="1:27">
      <c r="A616" s="1"/>
      <c r="B616" s="43">
        <f t="shared" si="23"/>
        <v>267</v>
      </c>
      <c r="C616" s="43" t="e">
        <f t="shared" si="22"/>
        <v>#VALUE!</v>
      </c>
      <c r="D616" s="43"/>
      <c r="E616" s="43"/>
      <c r="F616" s="43"/>
      <c r="G616" s="1"/>
      <c r="H616" s="1"/>
      <c r="I616" s="1"/>
      <c r="J616" s="1"/>
      <c r="K616" s="1"/>
      <c r="L616" s="1"/>
      <c r="M616" s="1"/>
      <c r="N616" s="1"/>
      <c r="O616" s="1"/>
      <c r="P616" s="1"/>
      <c r="Q616" s="1"/>
      <c r="R616" s="1"/>
      <c r="S616" s="1"/>
      <c r="T616" s="1"/>
      <c r="U616" s="1"/>
      <c r="V616" s="1"/>
      <c r="W616" s="1"/>
      <c r="X616" s="1"/>
      <c r="Y616" s="1"/>
      <c r="Z616" s="1"/>
      <c r="AA616" s="1"/>
    </row>
    <row r="617" spans="1:27">
      <c r="A617" s="1"/>
      <c r="B617" s="43">
        <f t="shared" si="23"/>
        <v>269</v>
      </c>
      <c r="C617" s="43" t="e">
        <f t="shared" si="22"/>
        <v>#VALUE!</v>
      </c>
      <c r="D617" s="43"/>
      <c r="E617" s="43"/>
      <c r="F617" s="43"/>
      <c r="G617" s="1"/>
      <c r="H617" s="1"/>
      <c r="I617" s="1"/>
      <c r="J617" s="1"/>
      <c r="K617" s="1"/>
      <c r="L617" s="1"/>
      <c r="M617" s="1"/>
      <c r="N617" s="1"/>
      <c r="O617" s="1"/>
      <c r="P617" s="1"/>
      <c r="Q617" s="1"/>
      <c r="R617" s="1"/>
      <c r="S617" s="1"/>
      <c r="T617" s="1"/>
      <c r="U617" s="1"/>
      <c r="V617" s="1"/>
      <c r="W617" s="1"/>
      <c r="X617" s="1"/>
      <c r="Y617" s="1"/>
      <c r="Z617" s="1"/>
      <c r="AA617" s="1"/>
    </row>
    <row r="618" spans="1:27">
      <c r="A618" s="1"/>
      <c r="B618" s="43">
        <f t="shared" si="23"/>
        <v>271</v>
      </c>
      <c r="C618" s="43" t="e">
        <f t="shared" si="22"/>
        <v>#VALUE!</v>
      </c>
      <c r="D618" s="43"/>
      <c r="E618" s="43"/>
      <c r="F618" s="43"/>
      <c r="G618" s="1"/>
      <c r="H618" s="1"/>
      <c r="I618" s="1"/>
      <c r="J618" s="1"/>
      <c r="K618" s="1"/>
      <c r="L618" s="1"/>
      <c r="M618" s="1"/>
      <c r="N618" s="1"/>
      <c r="O618" s="1"/>
      <c r="P618" s="1"/>
      <c r="Q618" s="1"/>
      <c r="R618" s="1"/>
      <c r="S618" s="1"/>
      <c r="T618" s="1"/>
      <c r="U618" s="1"/>
      <c r="V618" s="1"/>
      <c r="W618" s="1"/>
      <c r="X618" s="1"/>
      <c r="Y618" s="1"/>
      <c r="Z618" s="1"/>
      <c r="AA618" s="1"/>
    </row>
    <row r="619" spans="1:27">
      <c r="A619" s="1"/>
      <c r="B619" s="43">
        <f t="shared" si="23"/>
        <v>273</v>
      </c>
      <c r="C619" s="43" t="e">
        <f t="shared" si="22"/>
        <v>#VALUE!</v>
      </c>
      <c r="D619" s="43"/>
      <c r="E619" s="43"/>
      <c r="F619" s="43"/>
      <c r="G619" s="1"/>
      <c r="H619" s="1"/>
      <c r="I619" s="1"/>
      <c r="J619" s="1"/>
      <c r="K619" s="1"/>
      <c r="L619" s="1"/>
      <c r="M619" s="1"/>
      <c r="N619" s="1"/>
      <c r="O619" s="1"/>
      <c r="P619" s="1"/>
      <c r="Q619" s="1"/>
      <c r="R619" s="1"/>
      <c r="S619" s="1"/>
      <c r="T619" s="1"/>
      <c r="U619" s="1"/>
      <c r="V619" s="1"/>
      <c r="W619" s="1"/>
      <c r="X619" s="1"/>
      <c r="Y619" s="1"/>
      <c r="Z619" s="1"/>
      <c r="AA619" s="1"/>
    </row>
    <row r="620" spans="1:27">
      <c r="A620" s="1"/>
      <c r="B620" s="43">
        <f t="shared" si="23"/>
        <v>275</v>
      </c>
      <c r="C620" s="43" t="e">
        <f t="shared" si="22"/>
        <v>#VALUE!</v>
      </c>
      <c r="D620" s="43"/>
      <c r="E620" s="43"/>
      <c r="F620" s="43"/>
      <c r="G620" s="1"/>
      <c r="H620" s="1"/>
      <c r="I620" s="1"/>
      <c r="J620" s="1"/>
      <c r="K620" s="1"/>
      <c r="L620" s="1"/>
      <c r="M620" s="1"/>
      <c r="N620" s="1"/>
      <c r="O620" s="1"/>
      <c r="P620" s="1"/>
      <c r="Q620" s="1"/>
      <c r="R620" s="1"/>
      <c r="S620" s="1"/>
      <c r="T620" s="1"/>
      <c r="U620" s="1"/>
      <c r="V620" s="1"/>
      <c r="W620" s="1"/>
      <c r="X620" s="1"/>
      <c r="Y620" s="1"/>
      <c r="Z620" s="1"/>
      <c r="AA620" s="1"/>
    </row>
    <row r="621" spans="1:27">
      <c r="A621" s="1"/>
      <c r="B621" s="43">
        <f t="shared" si="23"/>
        <v>277</v>
      </c>
      <c r="C621" s="43" t="str">
        <f t="shared" si="22"/>
        <v>…</v>
      </c>
      <c r="D621" s="43"/>
      <c r="E621" s="43"/>
      <c r="F621" s="43"/>
      <c r="G621" s="1"/>
      <c r="H621" s="1"/>
      <c r="I621" s="1"/>
      <c r="J621" s="1"/>
      <c r="K621" s="1"/>
      <c r="L621" s="1"/>
      <c r="M621" s="1"/>
      <c r="N621" s="1"/>
      <c r="O621" s="1"/>
      <c r="P621" s="1"/>
      <c r="Q621" s="1"/>
      <c r="R621" s="1"/>
      <c r="S621" s="1"/>
      <c r="T621" s="1"/>
      <c r="U621" s="1"/>
      <c r="V621" s="1"/>
      <c r="W621" s="1"/>
      <c r="X621" s="1"/>
      <c r="Y621" s="1"/>
      <c r="Z621" s="1"/>
      <c r="AA621" s="1"/>
    </row>
    <row r="622" spans="1:27">
      <c r="A622" s="1"/>
      <c r="B622" s="43">
        <f t="shared" si="23"/>
        <v>279</v>
      </c>
      <c r="C622" s="43" t="str">
        <f t="shared" si="22"/>
        <v>{</v>
      </c>
      <c r="D622" s="43"/>
      <c r="E622" s="43"/>
      <c r="F622" s="43"/>
      <c r="G622" s="1"/>
      <c r="H622" s="1"/>
      <c r="I622" s="1"/>
      <c r="J622" s="1"/>
      <c r="K622" s="1"/>
      <c r="L622" s="1"/>
      <c r="M622" s="1"/>
      <c r="N622" s="1"/>
      <c r="O622" s="1"/>
      <c r="P622" s="1"/>
      <c r="Q622" s="1"/>
      <c r="R622" s="1"/>
      <c r="S622" s="1"/>
      <c r="T622" s="1"/>
      <c r="U622" s="1"/>
      <c r="V622" s="1"/>
      <c r="W622" s="1"/>
      <c r="X622" s="1"/>
      <c r="Y622" s="1"/>
      <c r="Z622" s="1"/>
      <c r="AA622" s="1"/>
    </row>
    <row r="623" spans="1:27">
      <c r="A623" s="1"/>
      <c r="B623" s="43">
        <f t="shared" si="23"/>
        <v>281</v>
      </c>
      <c r="C623" s="43" t="e">
        <f t="shared" si="22"/>
        <v>#VALUE!</v>
      </c>
      <c r="D623" s="43"/>
      <c r="E623" s="43"/>
      <c r="F623" s="43"/>
      <c r="G623" s="1"/>
      <c r="H623" s="1"/>
      <c r="I623" s="1"/>
      <c r="J623" s="1"/>
      <c r="K623" s="1"/>
      <c r="L623" s="1"/>
      <c r="M623" s="1"/>
      <c r="N623" s="1"/>
      <c r="O623" s="1"/>
      <c r="P623" s="1"/>
      <c r="Q623" s="1"/>
      <c r="R623" s="1"/>
      <c r="S623" s="1"/>
      <c r="T623" s="1"/>
      <c r="U623" s="1"/>
      <c r="V623" s="1"/>
      <c r="W623" s="1"/>
      <c r="X623" s="1"/>
      <c r="Y623" s="1"/>
      <c r="Z623" s="1"/>
      <c r="AA623" s="1"/>
    </row>
    <row r="624" spans="1:27">
      <c r="A624" s="1"/>
      <c r="B624" s="43">
        <f t="shared" si="23"/>
        <v>283</v>
      </c>
      <c r="C624" s="43" t="e">
        <f t="shared" si="22"/>
        <v>#VALUE!</v>
      </c>
      <c r="D624" s="43"/>
      <c r="E624" s="43"/>
      <c r="F624" s="43"/>
      <c r="G624" s="1"/>
      <c r="H624" s="1"/>
      <c r="I624" s="1"/>
      <c r="J624" s="1"/>
      <c r="K624" s="1"/>
      <c r="L624" s="1"/>
      <c r="M624" s="1"/>
      <c r="N624" s="1"/>
      <c r="O624" s="1"/>
      <c r="P624" s="1"/>
      <c r="Q624" s="1"/>
      <c r="R624" s="1"/>
      <c r="S624" s="1"/>
      <c r="T624" s="1"/>
      <c r="U624" s="1"/>
      <c r="V624" s="1"/>
      <c r="W624" s="1"/>
      <c r="X624" s="1"/>
      <c r="Y624" s="1"/>
      <c r="Z624" s="1"/>
      <c r="AA624" s="1"/>
    </row>
    <row r="625" spans="1:27">
      <c r="A625" s="1"/>
      <c r="B625" s="43">
        <f t="shared" si="23"/>
        <v>285</v>
      </c>
      <c r="C625" s="43" t="e">
        <f t="shared" si="22"/>
        <v>#VALUE!</v>
      </c>
      <c r="D625" s="43"/>
      <c r="E625" s="43"/>
      <c r="F625" s="43"/>
      <c r="G625" s="1"/>
      <c r="H625" s="1"/>
      <c r="I625" s="1"/>
      <c r="J625" s="1"/>
      <c r="K625" s="1"/>
      <c r="L625" s="1"/>
      <c r="M625" s="1"/>
      <c r="N625" s="1"/>
      <c r="O625" s="1"/>
      <c r="P625" s="1"/>
      <c r="Q625" s="1"/>
      <c r="R625" s="1"/>
      <c r="S625" s="1"/>
      <c r="T625" s="1"/>
      <c r="U625" s="1"/>
      <c r="V625" s="1"/>
      <c r="W625" s="1"/>
      <c r="X625" s="1"/>
      <c r="Y625" s="1"/>
      <c r="Z625" s="1"/>
      <c r="AA625" s="1"/>
    </row>
    <row r="626" spans="1:27">
      <c r="A626" s="1"/>
      <c r="B626" s="43">
        <f t="shared" si="23"/>
        <v>287</v>
      </c>
      <c r="C626" s="43" t="e">
        <f t="shared" si="22"/>
        <v>#VALUE!</v>
      </c>
      <c r="D626" s="43"/>
      <c r="E626" s="43"/>
      <c r="F626" s="43"/>
      <c r="G626" s="1"/>
      <c r="H626" s="1"/>
      <c r="I626" s="1"/>
      <c r="J626" s="1"/>
      <c r="K626" s="1"/>
      <c r="L626" s="1"/>
      <c r="M626" s="1"/>
      <c r="N626" s="1"/>
      <c r="O626" s="1"/>
      <c r="P626" s="1"/>
      <c r="Q626" s="1"/>
      <c r="R626" s="1"/>
      <c r="S626" s="1"/>
      <c r="T626" s="1"/>
      <c r="U626" s="1"/>
      <c r="V626" s="1"/>
      <c r="W626" s="1"/>
      <c r="X626" s="1"/>
      <c r="Y626" s="1"/>
      <c r="Z626" s="1"/>
      <c r="AA626" s="1"/>
    </row>
    <row r="627" spans="1:27">
      <c r="A627" s="1"/>
      <c r="B627" s="43">
        <f t="shared" si="23"/>
        <v>289</v>
      </c>
      <c r="C627" s="43" t="e">
        <f t="shared" si="22"/>
        <v>#VALUE!</v>
      </c>
      <c r="D627" s="43"/>
      <c r="E627" s="43"/>
      <c r="F627" s="43"/>
      <c r="G627" s="1"/>
      <c r="H627" s="1"/>
      <c r="I627" s="1"/>
      <c r="J627" s="1"/>
      <c r="K627" s="1"/>
      <c r="L627" s="1"/>
      <c r="M627" s="1"/>
      <c r="N627" s="1"/>
      <c r="O627" s="1"/>
      <c r="P627" s="1"/>
      <c r="Q627" s="1"/>
      <c r="R627" s="1"/>
      <c r="S627" s="1"/>
      <c r="T627" s="1"/>
      <c r="U627" s="1"/>
      <c r="V627" s="1"/>
      <c r="W627" s="1"/>
      <c r="X627" s="1"/>
      <c r="Y627" s="1"/>
      <c r="Z627" s="1"/>
      <c r="AA627" s="1"/>
    </row>
    <row r="628" spans="1:27">
      <c r="A628" s="1"/>
      <c r="B628" s="43">
        <f t="shared" si="23"/>
        <v>291</v>
      </c>
      <c r="C628" s="43" t="e">
        <f t="shared" ref="C628:C691" si="24">CHAR(HEX2DEC(MID($H$1,B628,2)))</f>
        <v>#VALUE!</v>
      </c>
      <c r="D628" s="43"/>
      <c r="E628" s="43"/>
      <c r="F628" s="43"/>
      <c r="G628" s="1"/>
      <c r="H628" s="1"/>
      <c r="I628" s="1"/>
      <c r="J628" s="1"/>
      <c r="K628" s="1"/>
      <c r="L628" s="1"/>
      <c r="M628" s="1"/>
      <c r="N628" s="1"/>
      <c r="O628" s="1"/>
      <c r="P628" s="1"/>
      <c r="Q628" s="1"/>
      <c r="R628" s="1"/>
      <c r="S628" s="1"/>
      <c r="T628" s="1"/>
      <c r="U628" s="1"/>
      <c r="V628" s="1"/>
      <c r="W628" s="1"/>
      <c r="X628" s="1"/>
      <c r="Y628" s="1"/>
      <c r="Z628" s="1"/>
      <c r="AA628" s="1"/>
    </row>
    <row r="629" spans="1:27">
      <c r="A629" s="1"/>
      <c r="B629" s="43">
        <f t="shared" si="23"/>
        <v>293</v>
      </c>
      <c r="C629" s="43" t="e">
        <f t="shared" si="24"/>
        <v>#VALUE!</v>
      </c>
      <c r="D629" s="43"/>
      <c r="E629" s="43"/>
      <c r="F629" s="43"/>
      <c r="G629" s="1"/>
      <c r="H629" s="1"/>
      <c r="I629" s="1"/>
      <c r="J629" s="1"/>
      <c r="K629" s="1"/>
      <c r="L629" s="1"/>
      <c r="M629" s="1"/>
      <c r="N629" s="1"/>
      <c r="O629" s="1"/>
      <c r="P629" s="1"/>
      <c r="Q629" s="1"/>
      <c r="R629" s="1"/>
      <c r="S629" s="1"/>
      <c r="T629" s="1"/>
      <c r="U629" s="1"/>
      <c r="V629" s="1"/>
      <c r="W629" s="1"/>
      <c r="X629" s="1"/>
      <c r="Y629" s="1"/>
      <c r="Z629" s="1"/>
      <c r="AA629" s="1"/>
    </row>
    <row r="630" spans="1:27">
      <c r="A630" s="1"/>
      <c r="B630" s="43">
        <f t="shared" ref="B630:B693" si="25">B629+2</f>
        <v>295</v>
      </c>
      <c r="C630" s="43" t="e">
        <f t="shared" si="24"/>
        <v>#VALUE!</v>
      </c>
      <c r="D630" s="43"/>
      <c r="E630" s="43"/>
      <c r="F630" s="43"/>
      <c r="G630" s="1"/>
      <c r="H630" s="1"/>
      <c r="I630" s="1"/>
      <c r="J630" s="1"/>
      <c r="K630" s="1"/>
      <c r="L630" s="1"/>
      <c r="M630" s="1"/>
      <c r="N630" s="1"/>
      <c r="O630" s="1"/>
      <c r="P630" s="1"/>
      <c r="Q630" s="1"/>
      <c r="R630" s="1"/>
      <c r="S630" s="1"/>
      <c r="T630" s="1"/>
      <c r="U630" s="1"/>
      <c r="V630" s="1"/>
      <c r="W630" s="1"/>
      <c r="X630" s="1"/>
      <c r="Y630" s="1"/>
      <c r="Z630" s="1"/>
      <c r="AA630" s="1"/>
    </row>
    <row r="631" spans="1:27">
      <c r="A631" s="1"/>
      <c r="B631" s="43">
        <f t="shared" si="25"/>
        <v>297</v>
      </c>
      <c r="C631" s="43" t="e">
        <f t="shared" si="24"/>
        <v>#VALUE!</v>
      </c>
      <c r="D631" s="43"/>
      <c r="E631" s="43"/>
      <c r="F631" s="43"/>
      <c r="G631" s="1"/>
      <c r="H631" s="1"/>
      <c r="I631" s="1"/>
      <c r="J631" s="1"/>
      <c r="K631" s="1"/>
      <c r="L631" s="1"/>
      <c r="M631" s="1"/>
      <c r="N631" s="1"/>
      <c r="O631" s="1"/>
      <c r="P631" s="1"/>
      <c r="Q631" s="1"/>
      <c r="R631" s="1"/>
      <c r="S631" s="1"/>
      <c r="T631" s="1"/>
      <c r="U631" s="1"/>
      <c r="V631" s="1"/>
      <c r="W631" s="1"/>
      <c r="X631" s="1"/>
      <c r="Y631" s="1"/>
      <c r="Z631" s="1"/>
      <c r="AA631" s="1"/>
    </row>
    <row r="632" spans="1:27">
      <c r="A632" s="1"/>
      <c r="B632" s="43">
        <f t="shared" si="25"/>
        <v>299</v>
      </c>
      <c r="C632" s="43" t="e">
        <f t="shared" si="24"/>
        <v>#VALUE!</v>
      </c>
      <c r="D632" s="43"/>
      <c r="E632" s="43"/>
      <c r="F632" s="43"/>
      <c r="G632" s="1"/>
      <c r="H632" s="1"/>
      <c r="I632" s="1"/>
      <c r="J632" s="1"/>
      <c r="K632" s="1"/>
      <c r="L632" s="1"/>
      <c r="M632" s="1"/>
      <c r="N632" s="1"/>
      <c r="O632" s="1"/>
      <c r="P632" s="1"/>
      <c r="Q632" s="1"/>
      <c r="R632" s="1"/>
      <c r="S632" s="1"/>
      <c r="T632" s="1"/>
      <c r="U632" s="1"/>
      <c r="V632" s="1"/>
      <c r="W632" s="1"/>
      <c r="X632" s="1"/>
      <c r="Y632" s="1"/>
      <c r="Z632" s="1"/>
      <c r="AA632" s="1"/>
    </row>
    <row r="633" spans="1:27">
      <c r="A633" s="1"/>
      <c r="B633" s="43">
        <f t="shared" si="25"/>
        <v>301</v>
      </c>
      <c r="C633" s="43" t="e">
        <f t="shared" si="24"/>
        <v>#VALUE!</v>
      </c>
      <c r="D633" s="43"/>
      <c r="E633" s="43"/>
      <c r="F633" s="43"/>
      <c r="G633" s="1"/>
      <c r="H633" s="1"/>
      <c r="I633" s="1"/>
      <c r="J633" s="1"/>
      <c r="K633" s="1"/>
      <c r="L633" s="1"/>
      <c r="M633" s="1"/>
      <c r="N633" s="1"/>
      <c r="O633" s="1"/>
      <c r="P633" s="1"/>
      <c r="Q633" s="1"/>
      <c r="R633" s="1"/>
      <c r="S633" s="1"/>
      <c r="T633" s="1"/>
      <c r="U633" s="1"/>
      <c r="V633" s="1"/>
      <c r="W633" s="1"/>
      <c r="X633" s="1"/>
      <c r="Y633" s="1"/>
      <c r="Z633" s="1"/>
      <c r="AA633" s="1"/>
    </row>
    <row r="634" spans="1:27">
      <c r="A634" s="1"/>
      <c r="B634" s="43">
        <f t="shared" si="25"/>
        <v>303</v>
      </c>
      <c r="C634" s="43" t="e">
        <f t="shared" si="24"/>
        <v>#VALUE!</v>
      </c>
      <c r="D634" s="43"/>
      <c r="E634" s="43"/>
      <c r="F634" s="43"/>
      <c r="G634" s="1"/>
      <c r="H634" s="1"/>
      <c r="I634" s="1"/>
      <c r="J634" s="1"/>
      <c r="K634" s="1"/>
      <c r="L634" s="1"/>
      <c r="M634" s="1"/>
      <c r="N634" s="1"/>
      <c r="O634" s="1"/>
      <c r="P634" s="1"/>
      <c r="Q634" s="1"/>
      <c r="R634" s="1"/>
      <c r="S634" s="1"/>
      <c r="T634" s="1"/>
      <c r="U634" s="1"/>
      <c r="V634" s="1"/>
      <c r="W634" s="1"/>
      <c r="X634" s="1"/>
      <c r="Y634" s="1"/>
      <c r="Z634" s="1"/>
      <c r="AA634" s="1"/>
    </row>
    <row r="635" spans="1:27">
      <c r="A635" s="1"/>
      <c r="B635" s="43">
        <f t="shared" si="25"/>
        <v>305</v>
      </c>
      <c r="C635" s="43" t="e">
        <f t="shared" si="24"/>
        <v>#VALUE!</v>
      </c>
      <c r="D635" s="43"/>
      <c r="E635" s="43"/>
      <c r="F635" s="43"/>
      <c r="G635" s="1"/>
      <c r="H635" s="1"/>
      <c r="I635" s="1"/>
      <c r="J635" s="1"/>
      <c r="K635" s="1"/>
      <c r="L635" s="1"/>
      <c r="M635" s="1"/>
      <c r="N635" s="1"/>
      <c r="O635" s="1"/>
      <c r="P635" s="1"/>
      <c r="Q635" s="1"/>
      <c r="R635" s="1"/>
      <c r="S635" s="1"/>
      <c r="T635" s="1"/>
      <c r="U635" s="1"/>
      <c r="V635" s="1"/>
      <c r="W635" s="1"/>
      <c r="X635" s="1"/>
      <c r="Y635" s="1"/>
      <c r="Z635" s="1"/>
      <c r="AA635" s="1"/>
    </row>
    <row r="636" spans="1:27">
      <c r="A636" s="1"/>
      <c r="B636" s="43">
        <f t="shared" si="25"/>
        <v>307</v>
      </c>
      <c r="C636" s="43" t="e">
        <f t="shared" si="24"/>
        <v>#VALUE!</v>
      </c>
      <c r="D636" s="43"/>
      <c r="E636" s="43"/>
      <c r="F636" s="43"/>
      <c r="G636" s="1"/>
      <c r="H636" s="1"/>
      <c r="I636" s="1"/>
      <c r="J636" s="1"/>
      <c r="K636" s="1"/>
      <c r="L636" s="1"/>
      <c r="M636" s="1"/>
      <c r="N636" s="1"/>
      <c r="O636" s="1"/>
      <c r="P636" s="1"/>
      <c r="Q636" s="1"/>
      <c r="R636" s="1"/>
      <c r="S636" s="1"/>
      <c r="T636" s="1"/>
      <c r="U636" s="1"/>
      <c r="V636" s="1"/>
      <c r="W636" s="1"/>
      <c r="X636" s="1"/>
      <c r="Y636" s="1"/>
      <c r="Z636" s="1"/>
      <c r="AA636" s="1"/>
    </row>
    <row r="637" spans="1:27">
      <c r="A637" s="1"/>
      <c r="B637" s="43">
        <f t="shared" si="25"/>
        <v>309</v>
      </c>
      <c r="C637" s="43" t="e">
        <f t="shared" si="24"/>
        <v>#VALUE!</v>
      </c>
      <c r="D637" s="43"/>
      <c r="E637" s="43"/>
      <c r="F637" s="43"/>
      <c r="G637" s="1"/>
      <c r="H637" s="1"/>
      <c r="I637" s="1"/>
      <c r="J637" s="1"/>
      <c r="K637" s="1"/>
      <c r="L637" s="1"/>
      <c r="M637" s="1"/>
      <c r="N637" s="1"/>
      <c r="O637" s="1"/>
      <c r="P637" s="1"/>
      <c r="Q637" s="1"/>
      <c r="R637" s="1"/>
      <c r="S637" s="1"/>
      <c r="T637" s="1"/>
      <c r="U637" s="1"/>
      <c r="V637" s="1"/>
      <c r="W637" s="1"/>
      <c r="X637" s="1"/>
      <c r="Y637" s="1"/>
      <c r="Z637" s="1"/>
      <c r="AA637" s="1"/>
    </row>
    <row r="638" spans="1:27">
      <c r="A638" s="1"/>
      <c r="B638" s="43">
        <f t="shared" si="25"/>
        <v>311</v>
      </c>
      <c r="C638" s="43" t="e">
        <f t="shared" si="24"/>
        <v>#VALUE!</v>
      </c>
      <c r="D638" s="43"/>
      <c r="E638" s="43"/>
      <c r="F638" s="43"/>
      <c r="G638" s="1"/>
      <c r="H638" s="1"/>
      <c r="I638" s="1"/>
      <c r="J638" s="1"/>
      <c r="K638" s="1"/>
      <c r="L638" s="1"/>
      <c r="M638" s="1"/>
      <c r="N638" s="1"/>
      <c r="O638" s="1"/>
      <c r="P638" s="1"/>
      <c r="Q638" s="1"/>
      <c r="R638" s="1"/>
      <c r="S638" s="1"/>
      <c r="T638" s="1"/>
      <c r="U638" s="1"/>
      <c r="V638" s="1"/>
      <c r="W638" s="1"/>
      <c r="X638" s="1"/>
      <c r="Y638" s="1"/>
      <c r="Z638" s="1"/>
      <c r="AA638" s="1"/>
    </row>
    <row r="639" spans="1:27">
      <c r="A639" s="1"/>
      <c r="B639" s="43">
        <f t="shared" si="25"/>
        <v>313</v>
      </c>
      <c r="C639" s="43" t="e">
        <f t="shared" si="24"/>
        <v>#VALUE!</v>
      </c>
      <c r="D639" s="43"/>
      <c r="E639" s="43"/>
      <c r="F639" s="43"/>
      <c r="G639" s="1"/>
      <c r="H639" s="1"/>
      <c r="I639" s="1"/>
      <c r="J639" s="1"/>
      <c r="K639" s="1"/>
      <c r="L639" s="1"/>
      <c r="M639" s="1"/>
      <c r="N639" s="1"/>
      <c r="O639" s="1"/>
      <c r="P639" s="1"/>
      <c r="Q639" s="1"/>
      <c r="R639" s="1"/>
      <c r="S639" s="1"/>
      <c r="T639" s="1"/>
      <c r="U639" s="1"/>
      <c r="V639" s="1"/>
      <c r="W639" s="1"/>
      <c r="X639" s="1"/>
      <c r="Y639" s="1"/>
      <c r="Z639" s="1"/>
      <c r="AA639" s="1"/>
    </row>
    <row r="640" spans="1:27">
      <c r="A640" s="1"/>
      <c r="B640" s="43">
        <f t="shared" si="25"/>
        <v>315</v>
      </c>
      <c r="C640" s="43" t="e">
        <f t="shared" si="24"/>
        <v>#VALUE!</v>
      </c>
      <c r="D640" s="43"/>
      <c r="E640" s="43"/>
      <c r="F640" s="43"/>
      <c r="G640" s="1"/>
      <c r="H640" s="1"/>
      <c r="I640" s="1"/>
      <c r="J640" s="1"/>
      <c r="K640" s="1"/>
      <c r="L640" s="1"/>
      <c r="M640" s="1"/>
      <c r="N640" s="1"/>
      <c r="O640" s="1"/>
      <c r="P640" s="1"/>
      <c r="Q640" s="1"/>
      <c r="R640" s="1"/>
      <c r="S640" s="1"/>
      <c r="T640" s="1"/>
      <c r="U640" s="1"/>
      <c r="V640" s="1"/>
      <c r="W640" s="1"/>
      <c r="X640" s="1"/>
      <c r="Y640" s="1"/>
      <c r="Z640" s="1"/>
      <c r="AA640" s="1"/>
    </row>
    <row r="641" spans="1:27">
      <c r="A641" s="1"/>
      <c r="B641" s="43">
        <f t="shared" si="25"/>
        <v>317</v>
      </c>
      <c r="C641" s="43" t="e">
        <f t="shared" si="24"/>
        <v>#VALUE!</v>
      </c>
      <c r="D641" s="43"/>
      <c r="E641" s="43"/>
      <c r="F641" s="43"/>
      <c r="G641" s="1"/>
      <c r="H641" s="1"/>
      <c r="I641" s="1"/>
      <c r="J641" s="1"/>
      <c r="K641" s="1"/>
      <c r="L641" s="1"/>
      <c r="M641" s="1"/>
      <c r="N641" s="1"/>
      <c r="O641" s="1"/>
      <c r="P641" s="1"/>
      <c r="Q641" s="1"/>
      <c r="R641" s="1"/>
      <c r="S641" s="1"/>
      <c r="T641" s="1"/>
      <c r="U641" s="1"/>
      <c r="V641" s="1"/>
      <c r="W641" s="1"/>
      <c r="X641" s="1"/>
      <c r="Y641" s="1"/>
      <c r="Z641" s="1"/>
      <c r="AA641" s="1"/>
    </row>
    <row r="642" spans="1:27">
      <c r="A642" s="1"/>
      <c r="B642" s="43">
        <f t="shared" si="25"/>
        <v>319</v>
      </c>
      <c r="C642" s="43" t="e">
        <f t="shared" si="24"/>
        <v>#VALUE!</v>
      </c>
      <c r="D642" s="43"/>
      <c r="E642" s="43"/>
      <c r="F642" s="43"/>
      <c r="G642" s="1"/>
      <c r="H642" s="1"/>
      <c r="I642" s="1"/>
      <c r="J642" s="1"/>
      <c r="K642" s="1"/>
      <c r="L642" s="1"/>
      <c r="M642" s="1"/>
      <c r="N642" s="1"/>
      <c r="O642" s="1"/>
      <c r="P642" s="1"/>
      <c r="Q642" s="1"/>
      <c r="R642" s="1"/>
      <c r="S642" s="1"/>
      <c r="T642" s="1"/>
      <c r="U642" s="1"/>
      <c r="V642" s="1"/>
      <c r="W642" s="1"/>
      <c r="X642" s="1"/>
      <c r="Y642" s="1"/>
      <c r="Z642" s="1"/>
      <c r="AA642" s="1"/>
    </row>
    <row r="643" spans="1:27">
      <c r="A643" s="1"/>
      <c r="B643" s="43">
        <f t="shared" si="25"/>
        <v>321</v>
      </c>
      <c r="C643" s="43" t="e">
        <f t="shared" si="24"/>
        <v>#VALUE!</v>
      </c>
      <c r="D643" s="43"/>
      <c r="E643" s="43"/>
      <c r="F643" s="43"/>
      <c r="G643" s="1"/>
      <c r="H643" s="1"/>
      <c r="I643" s="1"/>
      <c r="J643" s="1"/>
      <c r="K643" s="1"/>
      <c r="L643" s="1"/>
      <c r="M643" s="1"/>
      <c r="N643" s="1"/>
      <c r="O643" s="1"/>
      <c r="P643" s="1"/>
      <c r="Q643" s="1"/>
      <c r="R643" s="1"/>
      <c r="S643" s="1"/>
      <c r="T643" s="1"/>
      <c r="U643" s="1"/>
      <c r="V643" s="1"/>
      <c r="W643" s="1"/>
      <c r="X643" s="1"/>
      <c r="Y643" s="1"/>
      <c r="Z643" s="1"/>
      <c r="AA643" s="1"/>
    </row>
    <row r="644" spans="1:27">
      <c r="A644" s="1"/>
      <c r="B644" s="43">
        <f t="shared" si="25"/>
        <v>323</v>
      </c>
      <c r="C644" s="43" t="e">
        <f t="shared" si="24"/>
        <v>#VALUE!</v>
      </c>
      <c r="D644" s="43"/>
      <c r="E644" s="43"/>
      <c r="F644" s="43"/>
      <c r="G644" s="1"/>
      <c r="H644" s="1"/>
      <c r="I644" s="1"/>
      <c r="J644" s="1"/>
      <c r="K644" s="1"/>
      <c r="L644" s="1"/>
      <c r="M644" s="1"/>
      <c r="N644" s="1"/>
      <c r="O644" s="1"/>
      <c r="P644" s="1"/>
      <c r="Q644" s="1"/>
      <c r="R644" s="1"/>
      <c r="S644" s="1"/>
      <c r="T644" s="1"/>
      <c r="U644" s="1"/>
      <c r="V644" s="1"/>
      <c r="W644" s="1"/>
      <c r="X644" s="1"/>
      <c r="Y644" s="1"/>
      <c r="Z644" s="1"/>
      <c r="AA644" s="1"/>
    </row>
    <row r="645" spans="1:27">
      <c r="A645" s="1"/>
      <c r="B645" s="43">
        <f t="shared" si="25"/>
        <v>325</v>
      </c>
      <c r="C645" s="43" t="e">
        <f t="shared" si="24"/>
        <v>#VALUE!</v>
      </c>
      <c r="D645" s="43"/>
      <c r="E645" s="43"/>
      <c r="F645" s="43"/>
      <c r="G645" s="1"/>
      <c r="H645" s="1"/>
      <c r="I645" s="1"/>
      <c r="J645" s="1"/>
      <c r="K645" s="1"/>
      <c r="L645" s="1"/>
      <c r="M645" s="1"/>
      <c r="N645" s="1"/>
      <c r="O645" s="1"/>
      <c r="P645" s="1"/>
      <c r="Q645" s="1"/>
      <c r="R645" s="1"/>
      <c r="S645" s="1"/>
      <c r="T645" s="1"/>
      <c r="U645" s="1"/>
      <c r="V645" s="1"/>
      <c r="W645" s="1"/>
      <c r="X645" s="1"/>
      <c r="Y645" s="1"/>
      <c r="Z645" s="1"/>
      <c r="AA645" s="1"/>
    </row>
    <row r="646" spans="1:27">
      <c r="A646" s="1"/>
      <c r="B646" s="43">
        <f t="shared" si="25"/>
        <v>327</v>
      </c>
      <c r="C646" s="43" t="e">
        <f t="shared" si="24"/>
        <v>#VALUE!</v>
      </c>
      <c r="D646" s="43"/>
      <c r="E646" s="43"/>
      <c r="F646" s="43"/>
      <c r="G646" s="1"/>
      <c r="H646" s="1"/>
      <c r="I646" s="1"/>
      <c r="J646" s="1"/>
      <c r="K646" s="1"/>
      <c r="L646" s="1"/>
      <c r="M646" s="1"/>
      <c r="N646" s="1"/>
      <c r="O646" s="1"/>
      <c r="P646" s="1"/>
      <c r="Q646" s="1"/>
      <c r="R646" s="1"/>
      <c r="S646" s="1"/>
      <c r="T646" s="1"/>
      <c r="U646" s="1"/>
      <c r="V646" s="1"/>
      <c r="W646" s="1"/>
      <c r="X646" s="1"/>
      <c r="Y646" s="1"/>
      <c r="Z646" s="1"/>
      <c r="AA646" s="1"/>
    </row>
    <row r="647" spans="1:27">
      <c r="A647" s="1"/>
      <c r="B647" s="43">
        <f t="shared" si="25"/>
        <v>329</v>
      </c>
      <c r="C647" s="43" t="e">
        <f t="shared" si="24"/>
        <v>#VALUE!</v>
      </c>
      <c r="D647" s="43"/>
      <c r="E647" s="43"/>
      <c r="F647" s="43"/>
      <c r="G647" s="1"/>
      <c r="H647" s="1"/>
      <c r="I647" s="1"/>
      <c r="J647" s="1"/>
      <c r="K647" s="1"/>
      <c r="L647" s="1"/>
      <c r="M647" s="1"/>
      <c r="N647" s="1"/>
      <c r="O647" s="1"/>
      <c r="P647" s="1"/>
      <c r="Q647" s="1"/>
      <c r="R647" s="1"/>
      <c r="S647" s="1"/>
      <c r="T647" s="1"/>
      <c r="U647" s="1"/>
      <c r="V647" s="1"/>
      <c r="W647" s="1"/>
      <c r="X647" s="1"/>
      <c r="Y647" s="1"/>
      <c r="Z647" s="1"/>
      <c r="AA647" s="1"/>
    </row>
    <row r="648" spans="1:27">
      <c r="A648" s="1"/>
      <c r="B648" s="43">
        <f t="shared" si="25"/>
        <v>331</v>
      </c>
      <c r="C648" s="43" t="e">
        <f t="shared" si="24"/>
        <v>#VALUE!</v>
      </c>
      <c r="D648" s="43"/>
      <c r="E648" s="43"/>
      <c r="F648" s="43"/>
      <c r="G648" s="1"/>
      <c r="H648" s="1"/>
      <c r="I648" s="1"/>
      <c r="J648" s="1"/>
      <c r="K648" s="1"/>
      <c r="L648" s="1"/>
      <c r="M648" s="1"/>
      <c r="N648" s="1"/>
      <c r="O648" s="1"/>
      <c r="P648" s="1"/>
      <c r="Q648" s="1"/>
      <c r="R648" s="1"/>
      <c r="S648" s="1"/>
      <c r="T648" s="1"/>
      <c r="U648" s="1"/>
      <c r="V648" s="1"/>
      <c r="W648" s="1"/>
      <c r="X648" s="1"/>
      <c r="Y648" s="1"/>
      <c r="Z648" s="1"/>
      <c r="AA648" s="1"/>
    </row>
    <row r="649" spans="1:27">
      <c r="A649" s="1"/>
      <c r="B649" s="43">
        <f t="shared" si="25"/>
        <v>333</v>
      </c>
      <c r="C649" s="43" t="e">
        <f t="shared" si="24"/>
        <v>#VALUE!</v>
      </c>
      <c r="D649" s="43"/>
      <c r="E649" s="43"/>
      <c r="F649" s="43"/>
      <c r="G649" s="1"/>
      <c r="H649" s="1"/>
      <c r="I649" s="1"/>
      <c r="J649" s="1"/>
      <c r="K649" s="1"/>
      <c r="L649" s="1"/>
      <c r="M649" s="1"/>
      <c r="N649" s="1"/>
      <c r="O649" s="1"/>
      <c r="P649" s="1"/>
      <c r="Q649" s="1"/>
      <c r="R649" s="1"/>
      <c r="S649" s="1"/>
      <c r="T649" s="1"/>
      <c r="U649" s="1"/>
      <c r="V649" s="1"/>
      <c r="W649" s="1"/>
      <c r="X649" s="1"/>
      <c r="Y649" s="1"/>
      <c r="Z649" s="1"/>
      <c r="AA649" s="1"/>
    </row>
    <row r="650" spans="1:27">
      <c r="A650" s="1"/>
      <c r="B650" s="43">
        <f t="shared" si="25"/>
        <v>335</v>
      </c>
      <c r="C650" s="43" t="e">
        <f t="shared" si="24"/>
        <v>#VALUE!</v>
      </c>
      <c r="D650" s="43"/>
      <c r="E650" s="43"/>
      <c r="F650" s="43"/>
      <c r="G650" s="1"/>
      <c r="H650" s="1"/>
      <c r="I650" s="1"/>
      <c r="J650" s="1"/>
      <c r="K650" s="1"/>
      <c r="L650" s="1"/>
      <c r="M650" s="1"/>
      <c r="N650" s="1"/>
      <c r="O650" s="1"/>
      <c r="P650" s="1"/>
      <c r="Q650" s="1"/>
      <c r="R650" s="1"/>
      <c r="S650" s="1"/>
      <c r="T650" s="1"/>
      <c r="U650" s="1"/>
      <c r="V650" s="1"/>
      <c r="W650" s="1"/>
      <c r="X650" s="1"/>
      <c r="Y650" s="1"/>
      <c r="Z650" s="1"/>
      <c r="AA650" s="1"/>
    </row>
    <row r="651" spans="1:27">
      <c r="A651" s="1"/>
      <c r="B651" s="43">
        <f t="shared" si="25"/>
        <v>337</v>
      </c>
      <c r="C651" s="43" t="e">
        <f t="shared" si="24"/>
        <v>#VALUE!</v>
      </c>
      <c r="D651" s="43"/>
      <c r="E651" s="43"/>
      <c r="F651" s="43"/>
      <c r="G651" s="1"/>
      <c r="H651" s="1"/>
      <c r="I651" s="1"/>
      <c r="J651" s="1"/>
      <c r="K651" s="1"/>
      <c r="L651" s="1"/>
      <c r="M651" s="1"/>
      <c r="N651" s="1"/>
      <c r="O651" s="1"/>
      <c r="P651" s="1"/>
      <c r="Q651" s="1"/>
      <c r="R651" s="1"/>
      <c r="S651" s="1"/>
      <c r="T651" s="1"/>
      <c r="U651" s="1"/>
      <c r="V651" s="1"/>
      <c r="W651" s="1"/>
      <c r="X651" s="1"/>
      <c r="Y651" s="1"/>
      <c r="Z651" s="1"/>
      <c r="AA651" s="1"/>
    </row>
    <row r="652" spans="1:27">
      <c r="A652" s="1"/>
      <c r="B652" s="43">
        <f t="shared" si="25"/>
        <v>339</v>
      </c>
      <c r="C652" s="43" t="e">
        <f t="shared" si="24"/>
        <v>#VALUE!</v>
      </c>
      <c r="D652" s="43"/>
      <c r="E652" s="43"/>
      <c r="F652" s="43"/>
      <c r="G652" s="1"/>
      <c r="H652" s="1"/>
      <c r="I652" s="1"/>
      <c r="J652" s="1"/>
      <c r="K652" s="1"/>
      <c r="L652" s="1"/>
      <c r="M652" s="1"/>
      <c r="N652" s="1"/>
      <c r="O652" s="1"/>
      <c r="P652" s="1"/>
      <c r="Q652" s="1"/>
      <c r="R652" s="1"/>
      <c r="S652" s="1"/>
      <c r="T652" s="1"/>
      <c r="U652" s="1"/>
      <c r="V652" s="1"/>
      <c r="W652" s="1"/>
      <c r="X652" s="1"/>
      <c r="Y652" s="1"/>
      <c r="Z652" s="1"/>
      <c r="AA652" s="1"/>
    </row>
    <row r="653" spans="1:27">
      <c r="A653" s="1"/>
      <c r="B653" s="43">
        <f t="shared" si="25"/>
        <v>341</v>
      </c>
      <c r="C653" s="43" t="e">
        <f t="shared" si="24"/>
        <v>#VALUE!</v>
      </c>
      <c r="D653" s="43"/>
      <c r="E653" s="43"/>
      <c r="F653" s="43"/>
      <c r="G653" s="1"/>
      <c r="H653" s="1"/>
      <c r="I653" s="1"/>
      <c r="J653" s="1"/>
      <c r="K653" s="1"/>
      <c r="L653" s="1"/>
      <c r="M653" s="1"/>
      <c r="N653" s="1"/>
      <c r="O653" s="1"/>
      <c r="P653" s="1"/>
      <c r="Q653" s="1"/>
      <c r="R653" s="1"/>
      <c r="S653" s="1"/>
      <c r="T653" s="1"/>
      <c r="U653" s="1"/>
      <c r="V653" s="1"/>
      <c r="W653" s="1"/>
      <c r="X653" s="1"/>
      <c r="Y653" s="1"/>
      <c r="Z653" s="1"/>
      <c r="AA653" s="1"/>
    </row>
    <row r="654" spans="1:27">
      <c r="A654" s="1"/>
      <c r="B654" s="43">
        <f t="shared" si="25"/>
        <v>343</v>
      </c>
      <c r="C654" s="43" t="e">
        <f t="shared" si="24"/>
        <v>#VALUE!</v>
      </c>
      <c r="D654" s="43"/>
      <c r="E654" s="43"/>
      <c r="F654" s="43"/>
      <c r="G654" s="1"/>
      <c r="H654" s="1"/>
      <c r="I654" s="1"/>
      <c r="J654" s="1"/>
      <c r="K654" s="1"/>
      <c r="L654" s="1"/>
      <c r="M654" s="1"/>
      <c r="N654" s="1"/>
      <c r="O654" s="1"/>
      <c r="P654" s="1"/>
      <c r="Q654" s="1"/>
      <c r="R654" s="1"/>
      <c r="S654" s="1"/>
      <c r="T654" s="1"/>
      <c r="U654" s="1"/>
      <c r="V654" s="1"/>
      <c r="W654" s="1"/>
      <c r="X654" s="1"/>
      <c r="Y654" s="1"/>
      <c r="Z654" s="1"/>
      <c r="AA654" s="1"/>
    </row>
    <row r="655" spans="1:27">
      <c r="A655" s="1"/>
      <c r="B655" s="43">
        <f t="shared" si="25"/>
        <v>345</v>
      </c>
      <c r="C655" s="43" t="e">
        <f t="shared" si="24"/>
        <v>#VALUE!</v>
      </c>
      <c r="D655" s="43"/>
      <c r="E655" s="43"/>
      <c r="F655" s="43"/>
      <c r="G655" s="1"/>
      <c r="H655" s="1"/>
      <c r="I655" s="1"/>
      <c r="J655" s="1"/>
      <c r="K655" s="1"/>
      <c r="L655" s="1"/>
      <c r="M655" s="1"/>
      <c r="N655" s="1"/>
      <c r="O655" s="1"/>
      <c r="P655" s="1"/>
      <c r="Q655" s="1"/>
      <c r="R655" s="1"/>
      <c r="S655" s="1"/>
      <c r="T655" s="1"/>
      <c r="U655" s="1"/>
      <c r="V655" s="1"/>
      <c r="W655" s="1"/>
      <c r="X655" s="1"/>
      <c r="Y655" s="1"/>
      <c r="Z655" s="1"/>
      <c r="AA655" s="1"/>
    </row>
    <row r="656" spans="1:27">
      <c r="A656" s="1"/>
      <c r="B656" s="43">
        <f t="shared" si="25"/>
        <v>347</v>
      </c>
      <c r="C656" s="43" t="e">
        <f t="shared" si="24"/>
        <v>#VALUE!</v>
      </c>
      <c r="D656" s="43"/>
      <c r="E656" s="43"/>
      <c r="F656" s="43"/>
      <c r="G656" s="1"/>
      <c r="H656" s="1"/>
      <c r="I656" s="1"/>
      <c r="J656" s="1"/>
      <c r="K656" s="1"/>
      <c r="L656" s="1"/>
      <c r="M656" s="1"/>
      <c r="N656" s="1"/>
      <c r="O656" s="1"/>
      <c r="P656" s="1"/>
      <c r="Q656" s="1"/>
      <c r="R656" s="1"/>
      <c r="S656" s="1"/>
      <c r="T656" s="1"/>
      <c r="U656" s="1"/>
      <c r="V656" s="1"/>
      <c r="W656" s="1"/>
      <c r="X656" s="1"/>
      <c r="Y656" s="1"/>
      <c r="Z656" s="1"/>
      <c r="AA656" s="1"/>
    </row>
    <row r="657" spans="1:27">
      <c r="A657" s="1"/>
      <c r="B657" s="43">
        <f t="shared" si="25"/>
        <v>349</v>
      </c>
      <c r="C657" s="43" t="e">
        <f t="shared" si="24"/>
        <v>#VALUE!</v>
      </c>
      <c r="D657" s="43"/>
      <c r="E657" s="43"/>
      <c r="F657" s="43"/>
      <c r="G657" s="1"/>
      <c r="H657" s="1"/>
      <c r="I657" s="1"/>
      <c r="J657" s="1"/>
      <c r="K657" s="1"/>
      <c r="L657" s="1"/>
      <c r="M657" s="1"/>
      <c r="N657" s="1"/>
      <c r="O657" s="1"/>
      <c r="P657" s="1"/>
      <c r="Q657" s="1"/>
      <c r="R657" s="1"/>
      <c r="S657" s="1"/>
      <c r="T657" s="1"/>
      <c r="U657" s="1"/>
      <c r="V657" s="1"/>
      <c r="W657" s="1"/>
      <c r="X657" s="1"/>
      <c r="Y657" s="1"/>
      <c r="Z657" s="1"/>
      <c r="AA657" s="1"/>
    </row>
    <row r="658" spans="1:27">
      <c r="A658" s="1"/>
      <c r="B658" s="43">
        <f t="shared" si="25"/>
        <v>351</v>
      </c>
      <c r="C658" s="43" t="e">
        <f t="shared" si="24"/>
        <v>#VALUE!</v>
      </c>
      <c r="D658" s="43"/>
      <c r="E658" s="43"/>
      <c r="F658" s="43"/>
      <c r="G658" s="1"/>
      <c r="H658" s="1"/>
      <c r="I658" s="1"/>
      <c r="J658" s="1"/>
      <c r="K658" s="1"/>
      <c r="L658" s="1"/>
      <c r="M658" s="1"/>
      <c r="N658" s="1"/>
      <c r="O658" s="1"/>
      <c r="P658" s="1"/>
      <c r="Q658" s="1"/>
      <c r="R658" s="1"/>
      <c r="S658" s="1"/>
      <c r="T658" s="1"/>
      <c r="U658" s="1"/>
      <c r="V658" s="1"/>
      <c r="W658" s="1"/>
      <c r="X658" s="1"/>
      <c r="Y658" s="1"/>
      <c r="Z658" s="1"/>
      <c r="AA658" s="1"/>
    </row>
    <row r="659" spans="1:27">
      <c r="A659" s="1"/>
      <c r="B659" s="43">
        <f t="shared" si="25"/>
        <v>353</v>
      </c>
      <c r="C659" s="43" t="e">
        <f t="shared" si="24"/>
        <v>#VALUE!</v>
      </c>
      <c r="D659" s="43"/>
      <c r="E659" s="43"/>
      <c r="F659" s="43"/>
      <c r="G659" s="1"/>
      <c r="H659" s="1"/>
      <c r="I659" s="1"/>
      <c r="J659" s="1"/>
      <c r="K659" s="1"/>
      <c r="L659" s="1"/>
      <c r="M659" s="1"/>
      <c r="N659" s="1"/>
      <c r="O659" s="1"/>
      <c r="P659" s="1"/>
      <c r="Q659" s="1"/>
      <c r="R659" s="1"/>
      <c r="S659" s="1"/>
      <c r="T659" s="1"/>
      <c r="U659" s="1"/>
      <c r="V659" s="1"/>
      <c r="W659" s="1"/>
      <c r="X659" s="1"/>
      <c r="Y659" s="1"/>
      <c r="Z659" s="1"/>
      <c r="AA659" s="1"/>
    </row>
    <row r="660" spans="1:27">
      <c r="A660" s="1"/>
      <c r="B660" s="43">
        <f t="shared" si="25"/>
        <v>355</v>
      </c>
      <c r="C660" s="43" t="e">
        <f t="shared" si="24"/>
        <v>#VALUE!</v>
      </c>
      <c r="D660" s="43"/>
      <c r="E660" s="43"/>
      <c r="F660" s="43"/>
      <c r="G660" s="1"/>
      <c r="H660" s="1"/>
      <c r="I660" s="1"/>
      <c r="J660" s="1"/>
      <c r="K660" s="1"/>
      <c r="L660" s="1"/>
      <c r="M660" s="1"/>
      <c r="N660" s="1"/>
      <c r="O660" s="1"/>
      <c r="P660" s="1"/>
      <c r="Q660" s="1"/>
      <c r="R660" s="1"/>
      <c r="S660" s="1"/>
      <c r="T660" s="1"/>
      <c r="U660" s="1"/>
      <c r="V660" s="1"/>
      <c r="W660" s="1"/>
      <c r="X660" s="1"/>
      <c r="Y660" s="1"/>
      <c r="Z660" s="1"/>
      <c r="AA660" s="1"/>
    </row>
    <row r="661" spans="1:27">
      <c r="A661" s="1"/>
      <c r="B661" s="43">
        <f t="shared" si="25"/>
        <v>357</v>
      </c>
      <c r="C661" s="43" t="e">
        <f t="shared" si="24"/>
        <v>#VALUE!</v>
      </c>
      <c r="D661" s="43"/>
      <c r="E661" s="43"/>
      <c r="F661" s="43"/>
      <c r="G661" s="1"/>
      <c r="H661" s="1"/>
      <c r="I661" s="1"/>
      <c r="J661" s="1"/>
      <c r="K661" s="1"/>
      <c r="L661" s="1"/>
      <c r="M661" s="1"/>
      <c r="N661" s="1"/>
      <c r="O661" s="1"/>
      <c r="P661" s="1"/>
      <c r="Q661" s="1"/>
      <c r="R661" s="1"/>
      <c r="S661" s="1"/>
      <c r="T661" s="1"/>
      <c r="U661" s="1"/>
      <c r="V661" s="1"/>
      <c r="W661" s="1"/>
      <c r="X661" s="1"/>
      <c r="Y661" s="1"/>
      <c r="Z661" s="1"/>
      <c r="AA661" s="1"/>
    </row>
    <row r="662" spans="1:27">
      <c r="A662" s="1"/>
      <c r="B662" s="43">
        <f t="shared" si="25"/>
        <v>359</v>
      </c>
      <c r="C662" s="43" t="e">
        <f t="shared" si="24"/>
        <v>#VALUE!</v>
      </c>
      <c r="D662" s="43"/>
      <c r="E662" s="43"/>
      <c r="F662" s="43"/>
      <c r="G662" s="1"/>
      <c r="H662" s="1"/>
      <c r="I662" s="1"/>
      <c r="J662" s="1"/>
      <c r="K662" s="1"/>
      <c r="L662" s="1"/>
      <c r="M662" s="1"/>
      <c r="N662" s="1"/>
      <c r="O662" s="1"/>
      <c r="P662" s="1"/>
      <c r="Q662" s="1"/>
      <c r="R662" s="1"/>
      <c r="S662" s="1"/>
      <c r="T662" s="1"/>
      <c r="U662" s="1"/>
      <c r="V662" s="1"/>
      <c r="W662" s="1"/>
      <c r="X662" s="1"/>
      <c r="Y662" s="1"/>
      <c r="Z662" s="1"/>
      <c r="AA662" s="1"/>
    </row>
    <row r="663" spans="1:27">
      <c r="A663" s="1"/>
      <c r="B663" s="43">
        <f t="shared" si="25"/>
        <v>361</v>
      </c>
      <c r="C663" s="43" t="e">
        <f t="shared" si="24"/>
        <v>#VALUE!</v>
      </c>
      <c r="D663" s="43"/>
      <c r="E663" s="43"/>
      <c r="F663" s="43"/>
      <c r="G663" s="1"/>
      <c r="H663" s="1"/>
      <c r="I663" s="1"/>
      <c r="J663" s="1"/>
      <c r="K663" s="1"/>
      <c r="L663" s="1"/>
      <c r="M663" s="1"/>
      <c r="N663" s="1"/>
      <c r="O663" s="1"/>
      <c r="P663" s="1"/>
      <c r="Q663" s="1"/>
      <c r="R663" s="1"/>
      <c r="S663" s="1"/>
      <c r="T663" s="1"/>
      <c r="U663" s="1"/>
      <c r="V663" s="1"/>
      <c r="W663" s="1"/>
      <c r="X663" s="1"/>
      <c r="Y663" s="1"/>
      <c r="Z663" s="1"/>
      <c r="AA663" s="1"/>
    </row>
    <row r="664" spans="1:27">
      <c r="A664" s="1"/>
      <c r="B664" s="43">
        <f t="shared" si="25"/>
        <v>363</v>
      </c>
      <c r="C664" s="43" t="e">
        <f t="shared" si="24"/>
        <v>#VALUE!</v>
      </c>
      <c r="D664" s="43"/>
      <c r="E664" s="43"/>
      <c r="F664" s="43"/>
      <c r="G664" s="1"/>
      <c r="H664" s="1"/>
      <c r="I664" s="1"/>
      <c r="J664" s="1"/>
      <c r="K664" s="1"/>
      <c r="L664" s="1"/>
      <c r="M664" s="1"/>
      <c r="N664" s="1"/>
      <c r="O664" s="1"/>
      <c r="P664" s="1"/>
      <c r="Q664" s="1"/>
      <c r="R664" s="1"/>
      <c r="S664" s="1"/>
      <c r="T664" s="1"/>
      <c r="U664" s="1"/>
      <c r="V664" s="1"/>
      <c r="W664" s="1"/>
      <c r="X664" s="1"/>
      <c r="Y664" s="1"/>
      <c r="Z664" s="1"/>
      <c r="AA664" s="1"/>
    </row>
    <row r="665" spans="1:27">
      <c r="A665" s="1"/>
      <c r="B665" s="43">
        <f t="shared" si="25"/>
        <v>365</v>
      </c>
      <c r="C665" s="43" t="e">
        <f t="shared" si="24"/>
        <v>#VALUE!</v>
      </c>
      <c r="D665" s="43"/>
      <c r="E665" s="43"/>
      <c r="F665" s="43"/>
      <c r="G665" s="1"/>
      <c r="H665" s="1"/>
      <c r="I665" s="1"/>
      <c r="J665" s="1"/>
      <c r="K665" s="1"/>
      <c r="L665" s="1"/>
      <c r="M665" s="1"/>
      <c r="N665" s="1"/>
      <c r="O665" s="1"/>
      <c r="P665" s="1"/>
      <c r="Q665" s="1"/>
      <c r="R665" s="1"/>
      <c r="S665" s="1"/>
      <c r="T665" s="1"/>
      <c r="U665" s="1"/>
      <c r="V665" s="1"/>
      <c r="W665" s="1"/>
      <c r="X665" s="1"/>
      <c r="Y665" s="1"/>
      <c r="Z665" s="1"/>
      <c r="AA665" s="1"/>
    </row>
    <row r="666" spans="1:27">
      <c r="A666" s="1"/>
      <c r="B666" s="43">
        <f t="shared" si="25"/>
        <v>367</v>
      </c>
      <c r="C666" s="43" t="e">
        <f t="shared" si="24"/>
        <v>#VALUE!</v>
      </c>
      <c r="D666" s="43"/>
      <c r="E666" s="43"/>
      <c r="F666" s="43"/>
      <c r="G666" s="1"/>
      <c r="H666" s="1"/>
      <c r="I666" s="1"/>
      <c r="J666" s="1"/>
      <c r="K666" s="1"/>
      <c r="L666" s="1"/>
      <c r="M666" s="1"/>
      <c r="N666" s="1"/>
      <c r="O666" s="1"/>
      <c r="P666" s="1"/>
      <c r="Q666" s="1"/>
      <c r="R666" s="1"/>
      <c r="S666" s="1"/>
      <c r="T666" s="1"/>
      <c r="U666" s="1"/>
      <c r="V666" s="1"/>
      <c r="W666" s="1"/>
      <c r="X666" s="1"/>
      <c r="Y666" s="1"/>
      <c r="Z666" s="1"/>
      <c r="AA666" s="1"/>
    </row>
    <row r="667" spans="1:27">
      <c r="A667" s="1"/>
      <c r="B667" s="43">
        <f t="shared" si="25"/>
        <v>369</v>
      </c>
      <c r="C667" s="43" t="e">
        <f t="shared" si="24"/>
        <v>#VALUE!</v>
      </c>
      <c r="D667" s="43"/>
      <c r="E667" s="43"/>
      <c r="F667" s="43"/>
      <c r="G667" s="1"/>
      <c r="H667" s="1"/>
      <c r="I667" s="1"/>
      <c r="J667" s="1"/>
      <c r="K667" s="1"/>
      <c r="L667" s="1"/>
      <c r="M667" s="1"/>
      <c r="N667" s="1"/>
      <c r="O667" s="1"/>
      <c r="P667" s="1"/>
      <c r="Q667" s="1"/>
      <c r="R667" s="1"/>
      <c r="S667" s="1"/>
      <c r="T667" s="1"/>
      <c r="U667" s="1"/>
      <c r="V667" s="1"/>
      <c r="W667" s="1"/>
      <c r="X667" s="1"/>
      <c r="Y667" s="1"/>
      <c r="Z667" s="1"/>
      <c r="AA667" s="1"/>
    </row>
    <row r="668" spans="1:27">
      <c r="A668" s="1"/>
      <c r="B668" s="43">
        <f t="shared" si="25"/>
        <v>371</v>
      </c>
      <c r="C668" s="43" t="e">
        <f t="shared" si="24"/>
        <v>#VALUE!</v>
      </c>
      <c r="D668" s="43"/>
      <c r="E668" s="43"/>
      <c r="F668" s="43"/>
      <c r="G668" s="1"/>
      <c r="H668" s="1"/>
      <c r="I668" s="1"/>
      <c r="J668" s="1"/>
      <c r="K668" s="1"/>
      <c r="L668" s="1"/>
      <c r="M668" s="1"/>
      <c r="N668" s="1"/>
      <c r="O668" s="1"/>
      <c r="P668" s="1"/>
      <c r="Q668" s="1"/>
      <c r="R668" s="1"/>
      <c r="S668" s="1"/>
      <c r="T668" s="1"/>
      <c r="U668" s="1"/>
      <c r="V668" s="1"/>
      <c r="W668" s="1"/>
      <c r="X668" s="1"/>
      <c r="Y668" s="1"/>
      <c r="Z668" s="1"/>
      <c r="AA668" s="1"/>
    </row>
    <row r="669" spans="1:27">
      <c r="A669" s="1"/>
      <c r="B669" s="43">
        <f t="shared" si="25"/>
        <v>373</v>
      </c>
      <c r="C669" s="43" t="e">
        <f t="shared" si="24"/>
        <v>#VALUE!</v>
      </c>
      <c r="D669" s="43"/>
      <c r="E669" s="43"/>
      <c r="F669" s="43"/>
      <c r="G669" s="1"/>
      <c r="H669" s="1"/>
      <c r="I669" s="1"/>
      <c r="J669" s="1"/>
      <c r="K669" s="1"/>
      <c r="L669" s="1"/>
      <c r="M669" s="1"/>
      <c r="N669" s="1"/>
      <c r="O669" s="1"/>
      <c r="P669" s="1"/>
      <c r="Q669" s="1"/>
      <c r="R669" s="1"/>
      <c r="S669" s="1"/>
      <c r="T669" s="1"/>
      <c r="U669" s="1"/>
      <c r="V669" s="1"/>
      <c r="W669" s="1"/>
      <c r="X669" s="1"/>
      <c r="Y669" s="1"/>
      <c r="Z669" s="1"/>
      <c r="AA669" s="1"/>
    </row>
    <row r="670" spans="1:27">
      <c r="A670" s="1"/>
      <c r="B670" s="43">
        <f t="shared" si="25"/>
        <v>375</v>
      </c>
      <c r="C670" s="43" t="e">
        <f t="shared" si="24"/>
        <v>#VALUE!</v>
      </c>
      <c r="D670" s="43"/>
      <c r="E670" s="43"/>
      <c r="F670" s="43"/>
      <c r="G670" s="1"/>
      <c r="H670" s="1"/>
      <c r="I670" s="1"/>
      <c r="J670" s="1"/>
      <c r="K670" s="1"/>
      <c r="L670" s="1"/>
      <c r="M670" s="1"/>
      <c r="N670" s="1"/>
      <c r="O670" s="1"/>
      <c r="P670" s="1"/>
      <c r="Q670" s="1"/>
      <c r="R670" s="1"/>
      <c r="S670" s="1"/>
      <c r="T670" s="1"/>
      <c r="U670" s="1"/>
      <c r="V670" s="1"/>
      <c r="W670" s="1"/>
      <c r="X670" s="1"/>
      <c r="Y670" s="1"/>
      <c r="Z670" s="1"/>
      <c r="AA670" s="1"/>
    </row>
    <row r="671" spans="1:27">
      <c r="A671" s="1"/>
      <c r="B671" s="43">
        <f t="shared" si="25"/>
        <v>377</v>
      </c>
      <c r="C671" s="43" t="e">
        <f t="shared" si="24"/>
        <v>#VALUE!</v>
      </c>
      <c r="D671" s="43"/>
      <c r="E671" s="43"/>
      <c r="F671" s="43"/>
      <c r="G671" s="1"/>
      <c r="H671" s="1"/>
      <c r="I671" s="1"/>
      <c r="J671" s="1"/>
      <c r="K671" s="1"/>
      <c r="L671" s="1"/>
      <c r="M671" s="1"/>
      <c r="N671" s="1"/>
      <c r="O671" s="1"/>
      <c r="P671" s="1"/>
      <c r="Q671" s="1"/>
      <c r="R671" s="1"/>
      <c r="S671" s="1"/>
      <c r="T671" s="1"/>
      <c r="U671" s="1"/>
      <c r="V671" s="1"/>
      <c r="W671" s="1"/>
      <c r="X671" s="1"/>
      <c r="Y671" s="1"/>
      <c r="Z671" s="1"/>
      <c r="AA671" s="1"/>
    </row>
    <row r="672" spans="1:27">
      <c r="A672" s="1"/>
      <c r="B672" s="43">
        <f t="shared" si="25"/>
        <v>379</v>
      </c>
      <c r="C672" s="43" t="e">
        <f t="shared" si="24"/>
        <v>#VALUE!</v>
      </c>
      <c r="D672" s="43"/>
      <c r="E672" s="43"/>
      <c r="F672" s="43"/>
      <c r="G672" s="1"/>
      <c r="H672" s="1"/>
      <c r="I672" s="1"/>
      <c r="J672" s="1"/>
      <c r="K672" s="1"/>
      <c r="L672" s="1"/>
      <c r="M672" s="1"/>
      <c r="N672" s="1"/>
      <c r="O672" s="1"/>
      <c r="P672" s="1"/>
      <c r="Q672" s="1"/>
      <c r="R672" s="1"/>
      <c r="S672" s="1"/>
      <c r="T672" s="1"/>
      <c r="U672" s="1"/>
      <c r="V672" s="1"/>
      <c r="W672" s="1"/>
      <c r="X672" s="1"/>
      <c r="Y672" s="1"/>
      <c r="Z672" s="1"/>
      <c r="AA672" s="1"/>
    </row>
    <row r="673" spans="1:27">
      <c r="A673" s="1"/>
      <c r="B673" s="43">
        <f t="shared" si="25"/>
        <v>381</v>
      </c>
      <c r="C673" s="43" t="e">
        <f t="shared" si="24"/>
        <v>#VALUE!</v>
      </c>
      <c r="D673" s="43"/>
      <c r="E673" s="43"/>
      <c r="F673" s="43"/>
      <c r="G673" s="1"/>
      <c r="H673" s="1"/>
      <c r="I673" s="1"/>
      <c r="J673" s="1"/>
      <c r="K673" s="1"/>
      <c r="L673" s="1"/>
      <c r="M673" s="1"/>
      <c r="N673" s="1"/>
      <c r="O673" s="1"/>
      <c r="P673" s="1"/>
      <c r="Q673" s="1"/>
      <c r="R673" s="1"/>
      <c r="S673" s="1"/>
      <c r="T673" s="1"/>
      <c r="U673" s="1"/>
      <c r="V673" s="1"/>
      <c r="W673" s="1"/>
      <c r="X673" s="1"/>
      <c r="Y673" s="1"/>
      <c r="Z673" s="1"/>
      <c r="AA673" s="1"/>
    </row>
    <row r="674" spans="1:27">
      <c r="A674" s="1"/>
      <c r="B674" s="43">
        <f t="shared" si="25"/>
        <v>383</v>
      </c>
      <c r="C674" s="43" t="e">
        <f t="shared" si="24"/>
        <v>#VALUE!</v>
      </c>
      <c r="D674" s="43"/>
      <c r="E674" s="43"/>
      <c r="F674" s="43"/>
      <c r="G674" s="1"/>
      <c r="H674" s="1"/>
      <c r="I674" s="1"/>
      <c r="J674" s="1"/>
      <c r="K674" s="1"/>
      <c r="L674" s="1"/>
      <c r="M674" s="1"/>
      <c r="N674" s="1"/>
      <c r="O674" s="1"/>
      <c r="P674" s="1"/>
      <c r="Q674" s="1"/>
      <c r="R674" s="1"/>
      <c r="S674" s="1"/>
      <c r="T674" s="1"/>
      <c r="U674" s="1"/>
      <c r="V674" s="1"/>
      <c r="W674" s="1"/>
      <c r="X674" s="1"/>
      <c r="Y674" s="1"/>
      <c r="Z674" s="1"/>
      <c r="AA674" s="1"/>
    </row>
    <row r="675" spans="1:27">
      <c r="A675" s="1"/>
      <c r="B675" s="43">
        <f t="shared" si="25"/>
        <v>385</v>
      </c>
      <c r="C675" s="43" t="e">
        <f t="shared" si="24"/>
        <v>#VALUE!</v>
      </c>
      <c r="D675" s="43"/>
      <c r="E675" s="43"/>
      <c r="F675" s="43"/>
      <c r="G675" s="1"/>
      <c r="H675" s="1"/>
      <c r="I675" s="1"/>
      <c r="J675" s="1"/>
      <c r="K675" s="1"/>
      <c r="L675" s="1"/>
      <c r="M675" s="1"/>
      <c r="N675" s="1"/>
      <c r="O675" s="1"/>
      <c r="P675" s="1"/>
      <c r="Q675" s="1"/>
      <c r="R675" s="1"/>
      <c r="S675" s="1"/>
      <c r="T675" s="1"/>
      <c r="U675" s="1"/>
      <c r="V675" s="1"/>
      <c r="W675" s="1"/>
      <c r="X675" s="1"/>
      <c r="Y675" s="1"/>
      <c r="Z675" s="1"/>
      <c r="AA675" s="1"/>
    </row>
    <row r="676" spans="1:27">
      <c r="A676" s="1"/>
      <c r="B676" s="43">
        <f t="shared" si="25"/>
        <v>387</v>
      </c>
      <c r="C676" s="43" t="e">
        <f t="shared" si="24"/>
        <v>#VALUE!</v>
      </c>
      <c r="D676" s="43"/>
      <c r="E676" s="43"/>
      <c r="F676" s="43"/>
      <c r="G676" s="1"/>
      <c r="H676" s="1"/>
      <c r="I676" s="1"/>
      <c r="J676" s="1"/>
      <c r="K676" s="1"/>
      <c r="L676" s="1"/>
      <c r="M676" s="1"/>
      <c r="N676" s="1"/>
      <c r="O676" s="1"/>
      <c r="P676" s="1"/>
      <c r="Q676" s="1"/>
      <c r="R676" s="1"/>
      <c r="S676" s="1"/>
      <c r="T676" s="1"/>
      <c r="U676" s="1"/>
      <c r="V676" s="1"/>
      <c r="W676" s="1"/>
      <c r="X676" s="1"/>
      <c r="Y676" s="1"/>
      <c r="Z676" s="1"/>
      <c r="AA676" s="1"/>
    </row>
    <row r="677" spans="1:27">
      <c r="A677" s="1"/>
      <c r="B677" s="43">
        <f t="shared" si="25"/>
        <v>389</v>
      </c>
      <c r="C677" s="43" t="e">
        <f t="shared" si="24"/>
        <v>#VALUE!</v>
      </c>
      <c r="D677" s="43"/>
      <c r="E677" s="43"/>
      <c r="F677" s="43"/>
      <c r="G677" s="1"/>
      <c r="H677" s="1"/>
      <c r="I677" s="1"/>
      <c r="J677" s="1"/>
      <c r="K677" s="1"/>
      <c r="L677" s="1"/>
      <c r="M677" s="1"/>
      <c r="N677" s="1"/>
      <c r="O677" s="1"/>
      <c r="P677" s="1"/>
      <c r="Q677" s="1"/>
      <c r="R677" s="1"/>
      <c r="S677" s="1"/>
      <c r="T677" s="1"/>
      <c r="U677" s="1"/>
      <c r="V677" s="1"/>
      <c r="W677" s="1"/>
      <c r="X677" s="1"/>
      <c r="Y677" s="1"/>
      <c r="Z677" s="1"/>
      <c r="AA677" s="1"/>
    </row>
    <row r="678" spans="1:27">
      <c r="A678" s="1"/>
      <c r="B678" s="43">
        <f t="shared" si="25"/>
        <v>391</v>
      </c>
      <c r="C678" s="43" t="e">
        <f t="shared" si="24"/>
        <v>#VALUE!</v>
      </c>
      <c r="D678" s="43"/>
      <c r="E678" s="43"/>
      <c r="F678" s="43"/>
      <c r="G678" s="1"/>
      <c r="H678" s="1"/>
      <c r="I678" s="1"/>
      <c r="J678" s="1"/>
      <c r="K678" s="1"/>
      <c r="L678" s="1"/>
      <c r="M678" s="1"/>
      <c r="N678" s="1"/>
      <c r="O678" s="1"/>
      <c r="P678" s="1"/>
      <c r="Q678" s="1"/>
      <c r="R678" s="1"/>
      <c r="S678" s="1"/>
      <c r="T678" s="1"/>
      <c r="U678" s="1"/>
      <c r="V678" s="1"/>
      <c r="W678" s="1"/>
      <c r="X678" s="1"/>
      <c r="Y678" s="1"/>
      <c r="Z678" s="1"/>
      <c r="AA678" s="1"/>
    </row>
    <row r="679" spans="1:27">
      <c r="A679" s="1"/>
      <c r="B679" s="43">
        <f t="shared" si="25"/>
        <v>393</v>
      </c>
      <c r="C679" s="43" t="e">
        <f t="shared" si="24"/>
        <v>#VALUE!</v>
      </c>
      <c r="D679" s="43"/>
      <c r="E679" s="43"/>
      <c r="F679" s="43"/>
      <c r="G679" s="1"/>
      <c r="H679" s="1"/>
      <c r="I679" s="1"/>
      <c r="J679" s="1"/>
      <c r="K679" s="1"/>
      <c r="L679" s="1"/>
      <c r="M679" s="1"/>
      <c r="N679" s="1"/>
      <c r="O679" s="1"/>
      <c r="P679" s="1"/>
      <c r="Q679" s="1"/>
      <c r="R679" s="1"/>
      <c r="S679" s="1"/>
      <c r="T679" s="1"/>
      <c r="U679" s="1"/>
      <c r="V679" s="1"/>
      <c r="W679" s="1"/>
      <c r="X679" s="1"/>
      <c r="Y679" s="1"/>
      <c r="Z679" s="1"/>
      <c r="AA679" s="1"/>
    </row>
    <row r="680" spans="1:27">
      <c r="A680" s="1"/>
      <c r="B680" s="43">
        <f t="shared" si="25"/>
        <v>395</v>
      </c>
      <c r="C680" s="43" t="e">
        <f t="shared" si="24"/>
        <v>#VALUE!</v>
      </c>
      <c r="D680" s="43"/>
      <c r="E680" s="43"/>
      <c r="F680" s="43"/>
      <c r="G680" s="1"/>
      <c r="H680" s="1"/>
      <c r="I680" s="1"/>
      <c r="J680" s="1"/>
      <c r="K680" s="1"/>
      <c r="L680" s="1"/>
      <c r="M680" s="1"/>
      <c r="N680" s="1"/>
      <c r="O680" s="1"/>
      <c r="P680" s="1"/>
      <c r="Q680" s="1"/>
      <c r="R680" s="1"/>
      <c r="S680" s="1"/>
      <c r="T680" s="1"/>
      <c r="U680" s="1"/>
      <c r="V680" s="1"/>
      <c r="W680" s="1"/>
      <c r="X680" s="1"/>
      <c r="Y680" s="1"/>
      <c r="Z680" s="1"/>
      <c r="AA680" s="1"/>
    </row>
    <row r="681" spans="1:27">
      <c r="A681" s="1"/>
      <c r="B681" s="43">
        <f t="shared" si="25"/>
        <v>397</v>
      </c>
      <c r="C681" s="43" t="e">
        <f t="shared" si="24"/>
        <v>#VALUE!</v>
      </c>
      <c r="D681" s="43"/>
      <c r="E681" s="43"/>
      <c r="F681" s="43"/>
      <c r="G681" s="1"/>
      <c r="H681" s="1"/>
      <c r="I681" s="1"/>
      <c r="J681" s="1"/>
      <c r="K681" s="1"/>
      <c r="L681" s="1"/>
      <c r="M681" s="1"/>
      <c r="N681" s="1"/>
      <c r="O681" s="1"/>
      <c r="P681" s="1"/>
      <c r="Q681" s="1"/>
      <c r="R681" s="1"/>
      <c r="S681" s="1"/>
      <c r="T681" s="1"/>
      <c r="U681" s="1"/>
      <c r="V681" s="1"/>
      <c r="W681" s="1"/>
      <c r="X681" s="1"/>
      <c r="Y681" s="1"/>
      <c r="Z681" s="1"/>
      <c r="AA681" s="1"/>
    </row>
    <row r="682" spans="1:27">
      <c r="A682" s="1"/>
      <c r="B682" s="43">
        <f t="shared" si="25"/>
        <v>399</v>
      </c>
      <c r="C682" s="43" t="e">
        <f t="shared" si="24"/>
        <v>#VALUE!</v>
      </c>
      <c r="D682" s="43"/>
      <c r="E682" s="43"/>
      <c r="F682" s="43"/>
      <c r="G682" s="1"/>
      <c r="H682" s="1"/>
      <c r="I682" s="1"/>
      <c r="J682" s="1"/>
      <c r="K682" s="1"/>
      <c r="L682" s="1"/>
      <c r="M682" s="1"/>
      <c r="N682" s="1"/>
      <c r="O682" s="1"/>
      <c r="P682" s="1"/>
      <c r="Q682" s="1"/>
      <c r="R682" s="1"/>
      <c r="S682" s="1"/>
      <c r="T682" s="1"/>
      <c r="U682" s="1"/>
      <c r="V682" s="1"/>
      <c r="W682" s="1"/>
      <c r="X682" s="1"/>
      <c r="Y682" s="1"/>
      <c r="Z682" s="1"/>
      <c r="AA682" s="1"/>
    </row>
    <row r="683" spans="1:27">
      <c r="A683" s="1"/>
      <c r="B683" s="43">
        <f t="shared" si="25"/>
        <v>401</v>
      </c>
      <c r="C683" s="43" t="e">
        <f t="shared" si="24"/>
        <v>#VALUE!</v>
      </c>
      <c r="D683" s="43"/>
      <c r="E683" s="43"/>
      <c r="F683" s="43"/>
      <c r="G683" s="1"/>
      <c r="H683" s="1"/>
      <c r="I683" s="1"/>
      <c r="J683" s="1"/>
      <c r="K683" s="1"/>
      <c r="L683" s="1"/>
      <c r="M683" s="1"/>
      <c r="N683" s="1"/>
      <c r="O683" s="1"/>
      <c r="P683" s="1"/>
      <c r="Q683" s="1"/>
      <c r="R683" s="1"/>
      <c r="S683" s="1"/>
      <c r="T683" s="1"/>
      <c r="U683" s="1"/>
      <c r="V683" s="1"/>
      <c r="W683" s="1"/>
      <c r="X683" s="1"/>
      <c r="Y683" s="1"/>
      <c r="Z683" s="1"/>
      <c r="AA683" s="1"/>
    </row>
    <row r="684" spans="1:27">
      <c r="A684" s="1"/>
      <c r="B684" s="43">
        <f t="shared" si="25"/>
        <v>403</v>
      </c>
      <c r="C684" s="43" t="e">
        <f t="shared" si="24"/>
        <v>#VALUE!</v>
      </c>
      <c r="D684" s="43"/>
      <c r="E684" s="43"/>
      <c r="F684" s="43"/>
      <c r="G684" s="1"/>
      <c r="H684" s="1"/>
      <c r="I684" s="1"/>
      <c r="J684" s="1"/>
      <c r="K684" s="1"/>
      <c r="L684" s="1"/>
      <c r="M684" s="1"/>
      <c r="N684" s="1"/>
      <c r="O684" s="1"/>
      <c r="P684" s="1"/>
      <c r="Q684" s="1"/>
      <c r="R684" s="1"/>
      <c r="S684" s="1"/>
      <c r="T684" s="1"/>
      <c r="U684" s="1"/>
      <c r="V684" s="1"/>
      <c r="W684" s="1"/>
      <c r="X684" s="1"/>
      <c r="Y684" s="1"/>
      <c r="Z684" s="1"/>
      <c r="AA684" s="1"/>
    </row>
    <row r="685" spans="1:27">
      <c r="A685" s="1"/>
      <c r="B685" s="43">
        <f t="shared" si="25"/>
        <v>405</v>
      </c>
      <c r="C685" s="43" t="e">
        <f t="shared" si="24"/>
        <v>#VALUE!</v>
      </c>
      <c r="D685" s="43"/>
      <c r="E685" s="43"/>
      <c r="F685" s="43"/>
      <c r="G685" s="1"/>
      <c r="H685" s="1"/>
      <c r="I685" s="1"/>
      <c r="J685" s="1"/>
      <c r="K685" s="1"/>
      <c r="L685" s="1"/>
      <c r="M685" s="1"/>
      <c r="N685" s="1"/>
      <c r="O685" s="1"/>
      <c r="P685" s="1"/>
      <c r="Q685" s="1"/>
      <c r="R685" s="1"/>
      <c r="S685" s="1"/>
      <c r="T685" s="1"/>
      <c r="U685" s="1"/>
      <c r="V685" s="1"/>
      <c r="W685" s="1"/>
      <c r="X685" s="1"/>
      <c r="Y685" s="1"/>
      <c r="Z685" s="1"/>
      <c r="AA685" s="1"/>
    </row>
    <row r="686" spans="1:27">
      <c r="A686" s="1"/>
      <c r="B686" s="43">
        <f t="shared" si="25"/>
        <v>407</v>
      </c>
      <c r="C686" s="43" t="e">
        <f t="shared" si="24"/>
        <v>#VALUE!</v>
      </c>
      <c r="D686" s="43"/>
      <c r="E686" s="43"/>
      <c r="F686" s="43"/>
      <c r="G686" s="1"/>
      <c r="H686" s="1"/>
      <c r="I686" s="1"/>
      <c r="J686" s="1"/>
      <c r="K686" s="1"/>
      <c r="L686" s="1"/>
      <c r="M686" s="1"/>
      <c r="N686" s="1"/>
      <c r="O686" s="1"/>
      <c r="P686" s="1"/>
      <c r="Q686" s="1"/>
      <c r="R686" s="1"/>
      <c r="S686" s="1"/>
      <c r="T686" s="1"/>
      <c r="U686" s="1"/>
      <c r="V686" s="1"/>
      <c r="W686" s="1"/>
      <c r="X686" s="1"/>
      <c r="Y686" s="1"/>
      <c r="Z686" s="1"/>
      <c r="AA686" s="1"/>
    </row>
    <row r="687" spans="1:27">
      <c r="A687" s="1"/>
      <c r="B687" s="43">
        <f t="shared" si="25"/>
        <v>409</v>
      </c>
      <c r="C687" s="43" t="e">
        <f t="shared" si="24"/>
        <v>#VALUE!</v>
      </c>
      <c r="D687" s="43"/>
      <c r="E687" s="43"/>
      <c r="F687" s="43"/>
      <c r="G687" s="1"/>
      <c r="H687" s="1"/>
      <c r="I687" s="1"/>
      <c r="J687" s="1"/>
      <c r="K687" s="1"/>
      <c r="L687" s="1"/>
      <c r="M687" s="1"/>
      <c r="N687" s="1"/>
      <c r="O687" s="1"/>
      <c r="P687" s="1"/>
      <c r="Q687" s="1"/>
      <c r="R687" s="1"/>
      <c r="S687" s="1"/>
      <c r="T687" s="1"/>
      <c r="U687" s="1"/>
      <c r="V687" s="1"/>
      <c r="W687" s="1"/>
      <c r="X687" s="1"/>
      <c r="Y687" s="1"/>
      <c r="Z687" s="1"/>
      <c r="AA687" s="1"/>
    </row>
    <row r="688" spans="1:27">
      <c r="A688" s="1"/>
      <c r="B688" s="43">
        <f t="shared" si="25"/>
        <v>411</v>
      </c>
      <c r="C688" s="43" t="e">
        <f t="shared" si="24"/>
        <v>#VALUE!</v>
      </c>
      <c r="D688" s="43"/>
      <c r="E688" s="43"/>
      <c r="F688" s="43"/>
      <c r="G688" s="1"/>
      <c r="H688" s="1"/>
      <c r="I688" s="1"/>
      <c r="J688" s="1"/>
      <c r="K688" s="1"/>
      <c r="L688" s="1"/>
      <c r="M688" s="1"/>
      <c r="N688" s="1"/>
      <c r="O688" s="1"/>
      <c r="P688" s="1"/>
      <c r="Q688" s="1"/>
      <c r="R688" s="1"/>
      <c r="S688" s="1"/>
      <c r="T688" s="1"/>
      <c r="U688" s="1"/>
      <c r="V688" s="1"/>
      <c r="W688" s="1"/>
      <c r="X688" s="1"/>
      <c r="Y688" s="1"/>
      <c r="Z688" s="1"/>
      <c r="AA688" s="1"/>
    </row>
    <row r="689" spans="1:27">
      <c r="A689" s="1"/>
      <c r="B689" s="43">
        <f t="shared" si="25"/>
        <v>413</v>
      </c>
      <c r="C689" s="43" t="e">
        <f t="shared" si="24"/>
        <v>#VALUE!</v>
      </c>
      <c r="D689" s="43"/>
      <c r="E689" s="43"/>
      <c r="F689" s="43"/>
      <c r="G689" s="1"/>
      <c r="H689" s="1"/>
      <c r="I689" s="1"/>
      <c r="J689" s="1"/>
      <c r="K689" s="1"/>
      <c r="L689" s="1"/>
      <c r="M689" s="1"/>
      <c r="N689" s="1"/>
      <c r="O689" s="1"/>
      <c r="P689" s="1"/>
      <c r="Q689" s="1"/>
      <c r="R689" s="1"/>
      <c r="S689" s="1"/>
      <c r="T689" s="1"/>
      <c r="U689" s="1"/>
      <c r="V689" s="1"/>
      <c r="W689" s="1"/>
      <c r="X689" s="1"/>
      <c r="Y689" s="1"/>
      <c r="Z689" s="1"/>
      <c r="AA689" s="1"/>
    </row>
    <row r="690" spans="1:27">
      <c r="A690" s="1"/>
      <c r="B690" s="43">
        <f t="shared" si="25"/>
        <v>415</v>
      </c>
      <c r="C690" s="43" t="e">
        <f t="shared" si="24"/>
        <v>#VALUE!</v>
      </c>
      <c r="D690" s="43"/>
      <c r="E690" s="43"/>
      <c r="F690" s="43"/>
      <c r="G690" s="1"/>
      <c r="H690" s="1"/>
      <c r="I690" s="1"/>
      <c r="J690" s="1"/>
      <c r="K690" s="1"/>
      <c r="L690" s="1"/>
      <c r="M690" s="1"/>
      <c r="N690" s="1"/>
      <c r="O690" s="1"/>
      <c r="P690" s="1"/>
      <c r="Q690" s="1"/>
      <c r="R690" s="1"/>
      <c r="S690" s="1"/>
      <c r="T690" s="1"/>
      <c r="U690" s="1"/>
      <c r="V690" s="1"/>
      <c r="W690" s="1"/>
      <c r="X690" s="1"/>
      <c r="Y690" s="1"/>
      <c r="Z690" s="1"/>
      <c r="AA690" s="1"/>
    </row>
    <row r="691" spans="1:27">
      <c r="A691" s="1"/>
      <c r="B691" s="43">
        <f t="shared" si="25"/>
        <v>417</v>
      </c>
      <c r="C691" s="43" t="e">
        <f t="shared" si="24"/>
        <v>#VALUE!</v>
      </c>
      <c r="D691" s="43"/>
      <c r="E691" s="43"/>
      <c r="F691" s="43"/>
      <c r="G691" s="1"/>
      <c r="H691" s="1"/>
      <c r="I691" s="1"/>
      <c r="J691" s="1"/>
      <c r="K691" s="1"/>
      <c r="L691" s="1"/>
      <c r="M691" s="1"/>
      <c r="N691" s="1"/>
      <c r="O691" s="1"/>
      <c r="P691" s="1"/>
      <c r="Q691" s="1"/>
      <c r="R691" s="1"/>
      <c r="S691" s="1"/>
      <c r="T691" s="1"/>
      <c r="U691" s="1"/>
      <c r="V691" s="1"/>
      <c r="W691" s="1"/>
      <c r="X691" s="1"/>
      <c r="Y691" s="1"/>
      <c r="Z691" s="1"/>
      <c r="AA691" s="1"/>
    </row>
    <row r="692" spans="1:27">
      <c r="A692" s="1"/>
      <c r="B692" s="43">
        <f t="shared" si="25"/>
        <v>419</v>
      </c>
      <c r="C692" s="43" t="e">
        <f t="shared" ref="C692:C755" si="26">CHAR(HEX2DEC(MID($H$1,B692,2)))</f>
        <v>#VALUE!</v>
      </c>
      <c r="D692" s="43"/>
      <c r="E692" s="43"/>
      <c r="F692" s="43"/>
      <c r="G692" s="1"/>
      <c r="H692" s="1"/>
      <c r="I692" s="1"/>
      <c r="J692" s="1"/>
      <c r="K692" s="1"/>
      <c r="L692" s="1"/>
      <c r="M692" s="1"/>
      <c r="N692" s="1"/>
      <c r="O692" s="1"/>
      <c r="P692" s="1"/>
      <c r="Q692" s="1"/>
      <c r="R692" s="1"/>
      <c r="S692" s="1"/>
      <c r="T692" s="1"/>
      <c r="U692" s="1"/>
      <c r="V692" s="1"/>
      <c r="W692" s="1"/>
      <c r="X692" s="1"/>
      <c r="Y692" s="1"/>
      <c r="Z692" s="1"/>
      <c r="AA692" s="1"/>
    </row>
    <row r="693" spans="1:27">
      <c r="A693" s="1"/>
      <c r="B693" s="43">
        <f t="shared" si="25"/>
        <v>421</v>
      </c>
      <c r="C693" s="43" t="e">
        <f t="shared" si="26"/>
        <v>#VALUE!</v>
      </c>
      <c r="D693" s="43"/>
      <c r="E693" s="43"/>
      <c r="F693" s="43"/>
      <c r="G693" s="1"/>
      <c r="H693" s="1"/>
      <c r="I693" s="1"/>
      <c r="J693" s="1"/>
      <c r="K693" s="1"/>
      <c r="L693" s="1"/>
      <c r="M693" s="1"/>
      <c r="N693" s="1"/>
      <c r="O693" s="1"/>
      <c r="P693" s="1"/>
      <c r="Q693" s="1"/>
      <c r="R693" s="1"/>
      <c r="S693" s="1"/>
      <c r="T693" s="1"/>
      <c r="U693" s="1"/>
      <c r="V693" s="1"/>
      <c r="W693" s="1"/>
      <c r="X693" s="1"/>
      <c r="Y693" s="1"/>
      <c r="Z693" s="1"/>
      <c r="AA693" s="1"/>
    </row>
    <row r="694" spans="1:27">
      <c r="A694" s="1"/>
      <c r="B694" s="43">
        <f t="shared" ref="B694:B757" si="27">B693+2</f>
        <v>423</v>
      </c>
      <c r="C694" s="43" t="e">
        <f t="shared" si="26"/>
        <v>#VALUE!</v>
      </c>
      <c r="D694" s="43"/>
      <c r="E694" s="43"/>
      <c r="F694" s="43"/>
      <c r="G694" s="1"/>
      <c r="H694" s="1"/>
      <c r="I694" s="1"/>
      <c r="J694" s="1"/>
      <c r="K694" s="1"/>
      <c r="L694" s="1"/>
      <c r="M694" s="1"/>
      <c r="N694" s="1"/>
      <c r="O694" s="1"/>
      <c r="P694" s="1"/>
      <c r="Q694" s="1"/>
      <c r="R694" s="1"/>
      <c r="S694" s="1"/>
      <c r="T694" s="1"/>
      <c r="U694" s="1"/>
      <c r="V694" s="1"/>
      <c r="W694" s="1"/>
      <c r="X694" s="1"/>
      <c r="Y694" s="1"/>
      <c r="Z694" s="1"/>
      <c r="AA694" s="1"/>
    </row>
    <row r="695" spans="1:27">
      <c r="A695" s="1"/>
      <c r="B695" s="43">
        <f t="shared" si="27"/>
        <v>425</v>
      </c>
      <c r="C695" s="43" t="e">
        <f t="shared" si="26"/>
        <v>#VALUE!</v>
      </c>
      <c r="D695" s="43"/>
      <c r="E695" s="43"/>
      <c r="F695" s="43"/>
      <c r="G695" s="1"/>
      <c r="H695" s="1"/>
      <c r="I695" s="1"/>
      <c r="J695" s="1"/>
      <c r="K695" s="1"/>
      <c r="L695" s="1"/>
      <c r="M695" s="1"/>
      <c r="N695" s="1"/>
      <c r="O695" s="1"/>
      <c r="P695" s="1"/>
      <c r="Q695" s="1"/>
      <c r="R695" s="1"/>
      <c r="S695" s="1"/>
      <c r="T695" s="1"/>
      <c r="U695" s="1"/>
      <c r="V695" s="1"/>
      <c r="W695" s="1"/>
      <c r="X695" s="1"/>
      <c r="Y695" s="1"/>
      <c r="Z695" s="1"/>
      <c r="AA695" s="1"/>
    </row>
    <row r="696" spans="1:27">
      <c r="A696" s="1"/>
      <c r="B696" s="43">
        <f t="shared" si="27"/>
        <v>427</v>
      </c>
      <c r="C696" s="43" t="e">
        <f t="shared" si="26"/>
        <v>#VALUE!</v>
      </c>
      <c r="D696" s="43"/>
      <c r="E696" s="43"/>
      <c r="F696" s="43"/>
      <c r="G696" s="1"/>
      <c r="H696" s="1"/>
      <c r="I696" s="1"/>
      <c r="J696" s="1"/>
      <c r="K696" s="1"/>
      <c r="L696" s="1"/>
      <c r="M696" s="1"/>
      <c r="N696" s="1"/>
      <c r="O696" s="1"/>
      <c r="P696" s="1"/>
      <c r="Q696" s="1"/>
      <c r="R696" s="1"/>
      <c r="S696" s="1"/>
      <c r="T696" s="1"/>
      <c r="U696" s="1"/>
      <c r="V696" s="1"/>
      <c r="W696" s="1"/>
      <c r="X696" s="1"/>
      <c r="Y696" s="1"/>
      <c r="Z696" s="1"/>
      <c r="AA696" s="1"/>
    </row>
    <row r="697" spans="1:27">
      <c r="A697" s="1"/>
      <c r="B697" s="43">
        <f t="shared" si="27"/>
        <v>429</v>
      </c>
      <c r="C697" s="43" t="e">
        <f t="shared" si="26"/>
        <v>#VALUE!</v>
      </c>
      <c r="D697" s="43"/>
      <c r="E697" s="43"/>
      <c r="F697" s="43"/>
      <c r="G697" s="1"/>
      <c r="H697" s="1"/>
      <c r="I697" s="1"/>
      <c r="J697" s="1"/>
      <c r="K697" s="1"/>
      <c r="L697" s="1"/>
      <c r="M697" s="1"/>
      <c r="N697" s="1"/>
      <c r="O697" s="1"/>
      <c r="P697" s="1"/>
      <c r="Q697" s="1"/>
      <c r="R697" s="1"/>
      <c r="S697" s="1"/>
      <c r="T697" s="1"/>
      <c r="U697" s="1"/>
      <c r="V697" s="1"/>
      <c r="W697" s="1"/>
      <c r="X697" s="1"/>
      <c r="Y697" s="1"/>
      <c r="Z697" s="1"/>
      <c r="AA697" s="1"/>
    </row>
    <row r="698" spans="1:27">
      <c r="A698" s="1"/>
      <c r="B698" s="43">
        <f t="shared" si="27"/>
        <v>431</v>
      </c>
      <c r="C698" s="43" t="e">
        <f t="shared" si="26"/>
        <v>#VALUE!</v>
      </c>
      <c r="D698" s="43"/>
      <c r="E698" s="43"/>
      <c r="F698" s="43"/>
      <c r="G698" s="1"/>
      <c r="H698" s="1"/>
      <c r="I698" s="1"/>
      <c r="J698" s="1"/>
      <c r="K698" s="1"/>
      <c r="L698" s="1"/>
      <c r="M698" s="1"/>
      <c r="N698" s="1"/>
      <c r="O698" s="1"/>
      <c r="P698" s="1"/>
      <c r="Q698" s="1"/>
      <c r="R698" s="1"/>
      <c r="S698" s="1"/>
      <c r="T698" s="1"/>
      <c r="U698" s="1"/>
      <c r="V698" s="1"/>
      <c r="W698" s="1"/>
      <c r="X698" s="1"/>
      <c r="Y698" s="1"/>
      <c r="Z698" s="1"/>
      <c r="AA698" s="1"/>
    </row>
    <row r="699" spans="1:27">
      <c r="A699" s="1"/>
      <c r="B699" s="43">
        <f t="shared" si="27"/>
        <v>433</v>
      </c>
      <c r="C699" s="43" t="e">
        <f t="shared" si="26"/>
        <v>#VALUE!</v>
      </c>
      <c r="D699" s="43"/>
      <c r="E699" s="43"/>
      <c r="F699" s="43"/>
      <c r="G699" s="1"/>
      <c r="H699" s="1"/>
      <c r="I699" s="1"/>
      <c r="J699" s="1"/>
      <c r="K699" s="1"/>
      <c r="L699" s="1"/>
      <c r="M699" s="1"/>
      <c r="N699" s="1"/>
      <c r="O699" s="1"/>
      <c r="P699" s="1"/>
      <c r="Q699" s="1"/>
      <c r="R699" s="1"/>
      <c r="S699" s="1"/>
      <c r="T699" s="1"/>
      <c r="U699" s="1"/>
      <c r="V699" s="1"/>
      <c r="W699" s="1"/>
      <c r="X699" s="1"/>
      <c r="Y699" s="1"/>
      <c r="Z699" s="1"/>
      <c r="AA699" s="1"/>
    </row>
    <row r="700" spans="1:27">
      <c r="A700" s="1"/>
      <c r="B700" s="43">
        <f t="shared" si="27"/>
        <v>435</v>
      </c>
      <c r="C700" s="43" t="e">
        <f t="shared" si="26"/>
        <v>#VALUE!</v>
      </c>
      <c r="D700" s="43"/>
      <c r="E700" s="43"/>
      <c r="F700" s="43"/>
      <c r="G700" s="1"/>
      <c r="H700" s="1"/>
      <c r="I700" s="1"/>
      <c r="J700" s="1"/>
      <c r="K700" s="1"/>
      <c r="L700" s="1"/>
      <c r="M700" s="1"/>
      <c r="N700" s="1"/>
      <c r="O700" s="1"/>
      <c r="P700" s="1"/>
      <c r="Q700" s="1"/>
      <c r="R700" s="1"/>
      <c r="S700" s="1"/>
      <c r="T700" s="1"/>
      <c r="U700" s="1"/>
      <c r="V700" s="1"/>
      <c r="W700" s="1"/>
      <c r="X700" s="1"/>
      <c r="Y700" s="1"/>
      <c r="Z700" s="1"/>
      <c r="AA700" s="1"/>
    </row>
    <row r="701" spans="1:27">
      <c r="A701" s="1"/>
      <c r="B701" s="43">
        <f t="shared" si="27"/>
        <v>437</v>
      </c>
      <c r="C701" s="43" t="e">
        <f t="shared" si="26"/>
        <v>#VALUE!</v>
      </c>
      <c r="D701" s="43"/>
      <c r="E701" s="43"/>
      <c r="F701" s="43"/>
      <c r="G701" s="1"/>
      <c r="H701" s="1"/>
      <c r="I701" s="1"/>
      <c r="J701" s="1"/>
      <c r="K701" s="1"/>
      <c r="L701" s="1"/>
      <c r="M701" s="1"/>
      <c r="N701" s="1"/>
      <c r="O701" s="1"/>
      <c r="P701" s="1"/>
      <c r="Q701" s="1"/>
      <c r="R701" s="1"/>
      <c r="S701" s="1"/>
      <c r="T701" s="1"/>
      <c r="U701" s="1"/>
      <c r="V701" s="1"/>
      <c r="W701" s="1"/>
      <c r="X701" s="1"/>
      <c r="Y701" s="1"/>
      <c r="Z701" s="1"/>
      <c r="AA701" s="1"/>
    </row>
    <row r="702" spans="1:27">
      <c r="A702" s="1"/>
      <c r="B702" s="43">
        <f t="shared" si="27"/>
        <v>439</v>
      </c>
      <c r="C702" s="43" t="e">
        <f t="shared" si="26"/>
        <v>#VALUE!</v>
      </c>
      <c r="D702" s="43"/>
      <c r="E702" s="43"/>
      <c r="F702" s="43"/>
      <c r="G702" s="1"/>
      <c r="H702" s="1"/>
      <c r="I702" s="1"/>
      <c r="J702" s="1"/>
      <c r="K702" s="1"/>
      <c r="L702" s="1"/>
      <c r="M702" s="1"/>
      <c r="N702" s="1"/>
      <c r="O702" s="1"/>
      <c r="P702" s="1"/>
      <c r="Q702" s="1"/>
      <c r="R702" s="1"/>
      <c r="S702" s="1"/>
      <c r="T702" s="1"/>
      <c r="U702" s="1"/>
      <c r="V702" s="1"/>
      <c r="W702" s="1"/>
      <c r="X702" s="1"/>
      <c r="Y702" s="1"/>
      <c r="Z702" s="1"/>
      <c r="AA702" s="1"/>
    </row>
    <row r="703" spans="1:27">
      <c r="A703" s="1"/>
      <c r="B703" s="43">
        <f t="shared" si="27"/>
        <v>441</v>
      </c>
      <c r="C703" s="43" t="e">
        <f t="shared" si="26"/>
        <v>#VALUE!</v>
      </c>
      <c r="D703" s="43"/>
      <c r="E703" s="43"/>
      <c r="F703" s="43"/>
      <c r="G703" s="1"/>
      <c r="H703" s="1"/>
      <c r="I703" s="1"/>
      <c r="J703" s="1"/>
      <c r="K703" s="1"/>
      <c r="L703" s="1"/>
      <c r="M703" s="1"/>
      <c r="N703" s="1"/>
      <c r="O703" s="1"/>
      <c r="P703" s="1"/>
      <c r="Q703" s="1"/>
      <c r="R703" s="1"/>
      <c r="S703" s="1"/>
      <c r="T703" s="1"/>
      <c r="U703" s="1"/>
      <c r="V703" s="1"/>
      <c r="W703" s="1"/>
      <c r="X703" s="1"/>
      <c r="Y703" s="1"/>
      <c r="Z703" s="1"/>
      <c r="AA703" s="1"/>
    </row>
    <row r="704" spans="1:27">
      <c r="A704" s="1"/>
      <c r="B704" s="43">
        <f t="shared" si="27"/>
        <v>443</v>
      </c>
      <c r="C704" s="43" t="e">
        <f t="shared" si="26"/>
        <v>#VALUE!</v>
      </c>
      <c r="D704" s="43"/>
      <c r="E704" s="43"/>
      <c r="F704" s="43"/>
      <c r="G704" s="1"/>
      <c r="H704" s="1"/>
      <c r="I704" s="1"/>
      <c r="J704" s="1"/>
      <c r="K704" s="1"/>
      <c r="L704" s="1"/>
      <c r="M704" s="1"/>
      <c r="N704" s="1"/>
      <c r="O704" s="1"/>
      <c r="P704" s="1"/>
      <c r="Q704" s="1"/>
      <c r="R704" s="1"/>
      <c r="S704" s="1"/>
      <c r="T704" s="1"/>
      <c r="U704" s="1"/>
      <c r="V704" s="1"/>
      <c r="W704" s="1"/>
      <c r="X704" s="1"/>
      <c r="Y704" s="1"/>
      <c r="Z704" s="1"/>
      <c r="AA704" s="1"/>
    </row>
    <row r="705" spans="1:27">
      <c r="A705" s="1"/>
      <c r="B705" s="43">
        <f t="shared" si="27"/>
        <v>445</v>
      </c>
      <c r="C705" s="43" t="e">
        <f t="shared" si="26"/>
        <v>#VALUE!</v>
      </c>
      <c r="D705" s="43"/>
      <c r="E705" s="43"/>
      <c r="F705" s="43"/>
      <c r="G705" s="1"/>
      <c r="H705" s="1"/>
      <c r="I705" s="1"/>
      <c r="J705" s="1"/>
      <c r="K705" s="1"/>
      <c r="L705" s="1"/>
      <c r="M705" s="1"/>
      <c r="N705" s="1"/>
      <c r="O705" s="1"/>
      <c r="P705" s="1"/>
      <c r="Q705" s="1"/>
      <c r="R705" s="1"/>
      <c r="S705" s="1"/>
      <c r="T705" s="1"/>
      <c r="U705" s="1"/>
      <c r="V705" s="1"/>
      <c r="W705" s="1"/>
      <c r="X705" s="1"/>
      <c r="Y705" s="1"/>
      <c r="Z705" s="1"/>
      <c r="AA705" s="1"/>
    </row>
    <row r="706" spans="1:27">
      <c r="A706" s="1"/>
      <c r="B706" s="43">
        <f t="shared" si="27"/>
        <v>447</v>
      </c>
      <c r="C706" s="43" t="e">
        <f t="shared" si="26"/>
        <v>#VALUE!</v>
      </c>
      <c r="D706" s="43"/>
      <c r="E706" s="43"/>
      <c r="F706" s="43"/>
      <c r="G706" s="1"/>
      <c r="H706" s="1"/>
      <c r="I706" s="1"/>
      <c r="J706" s="1"/>
      <c r="K706" s="1"/>
      <c r="L706" s="1"/>
      <c r="M706" s="1"/>
      <c r="N706" s="1"/>
      <c r="O706" s="1"/>
      <c r="P706" s="1"/>
      <c r="Q706" s="1"/>
      <c r="R706" s="1"/>
      <c r="S706" s="1"/>
      <c r="T706" s="1"/>
      <c r="U706" s="1"/>
      <c r="V706" s="1"/>
      <c r="W706" s="1"/>
      <c r="X706" s="1"/>
      <c r="Y706" s="1"/>
      <c r="Z706" s="1"/>
      <c r="AA706" s="1"/>
    </row>
    <row r="707" spans="1:27">
      <c r="A707" s="1"/>
      <c r="B707" s="43">
        <f t="shared" si="27"/>
        <v>449</v>
      </c>
      <c r="C707" s="43" t="e">
        <f t="shared" si="26"/>
        <v>#VALUE!</v>
      </c>
      <c r="D707" s="43"/>
      <c r="E707" s="43"/>
      <c r="F707" s="43"/>
      <c r="G707" s="1"/>
      <c r="H707" s="1"/>
      <c r="I707" s="1"/>
      <c r="J707" s="1"/>
      <c r="K707" s="1"/>
      <c r="L707" s="1"/>
      <c r="M707" s="1"/>
      <c r="N707" s="1"/>
      <c r="O707" s="1"/>
      <c r="P707" s="1"/>
      <c r="Q707" s="1"/>
      <c r="R707" s="1"/>
      <c r="S707" s="1"/>
      <c r="T707" s="1"/>
      <c r="U707" s="1"/>
      <c r="V707" s="1"/>
      <c r="W707" s="1"/>
      <c r="X707" s="1"/>
      <c r="Y707" s="1"/>
      <c r="Z707" s="1"/>
      <c r="AA707" s="1"/>
    </row>
    <row r="708" spans="1:27">
      <c r="A708" s="1"/>
      <c r="B708" s="43">
        <f t="shared" si="27"/>
        <v>451</v>
      </c>
      <c r="C708" s="43" t="e">
        <f t="shared" si="26"/>
        <v>#VALUE!</v>
      </c>
      <c r="D708" s="43"/>
      <c r="E708" s="43"/>
      <c r="F708" s="43"/>
      <c r="G708" s="1"/>
      <c r="H708" s="1"/>
      <c r="I708" s="1"/>
      <c r="J708" s="1"/>
      <c r="K708" s="1"/>
      <c r="L708" s="1"/>
      <c r="M708" s="1"/>
      <c r="N708" s="1"/>
      <c r="O708" s="1"/>
      <c r="P708" s="1"/>
      <c r="Q708" s="1"/>
      <c r="R708" s="1"/>
      <c r="S708" s="1"/>
      <c r="T708" s="1"/>
      <c r="U708" s="1"/>
      <c r="V708" s="1"/>
      <c r="W708" s="1"/>
      <c r="X708" s="1"/>
      <c r="Y708" s="1"/>
      <c r="Z708" s="1"/>
      <c r="AA708" s="1"/>
    </row>
    <row r="709" spans="1:27">
      <c r="A709" s="1"/>
      <c r="B709" s="43">
        <f t="shared" si="27"/>
        <v>453</v>
      </c>
      <c r="C709" s="43" t="e">
        <f t="shared" si="26"/>
        <v>#VALUE!</v>
      </c>
      <c r="D709" s="43"/>
      <c r="E709" s="43"/>
      <c r="F709" s="43"/>
      <c r="G709" s="1"/>
      <c r="H709" s="1"/>
      <c r="I709" s="1"/>
      <c r="J709" s="1"/>
      <c r="K709" s="1"/>
      <c r="L709" s="1"/>
      <c r="M709" s="1"/>
      <c r="N709" s="1"/>
      <c r="O709" s="1"/>
      <c r="P709" s="1"/>
      <c r="Q709" s="1"/>
      <c r="R709" s="1"/>
      <c r="S709" s="1"/>
      <c r="T709" s="1"/>
      <c r="U709" s="1"/>
      <c r="V709" s="1"/>
      <c r="W709" s="1"/>
      <c r="X709" s="1"/>
      <c r="Y709" s="1"/>
      <c r="Z709" s="1"/>
      <c r="AA709" s="1"/>
    </row>
    <row r="710" spans="1:27">
      <c r="A710" s="1"/>
      <c r="B710" s="43">
        <f t="shared" si="27"/>
        <v>455</v>
      </c>
      <c r="C710" s="43" t="e">
        <f t="shared" si="26"/>
        <v>#VALUE!</v>
      </c>
      <c r="D710" s="43"/>
      <c r="E710" s="43"/>
      <c r="F710" s="43"/>
      <c r="G710" s="1"/>
      <c r="H710" s="1"/>
      <c r="I710" s="1"/>
      <c r="J710" s="1"/>
      <c r="K710" s="1"/>
      <c r="L710" s="1"/>
      <c r="M710" s="1"/>
      <c r="N710" s="1"/>
      <c r="O710" s="1"/>
      <c r="P710" s="1"/>
      <c r="Q710" s="1"/>
      <c r="R710" s="1"/>
      <c r="S710" s="1"/>
      <c r="T710" s="1"/>
      <c r="U710" s="1"/>
      <c r="V710" s="1"/>
      <c r="W710" s="1"/>
      <c r="X710" s="1"/>
      <c r="Y710" s="1"/>
      <c r="Z710" s="1"/>
      <c r="AA710" s="1"/>
    </row>
    <row r="711" spans="1:27">
      <c r="A711" s="1"/>
      <c r="B711" s="43">
        <f t="shared" si="27"/>
        <v>457</v>
      </c>
      <c r="C711" s="43" t="e">
        <f t="shared" si="26"/>
        <v>#VALUE!</v>
      </c>
      <c r="D711" s="43"/>
      <c r="E711" s="43"/>
      <c r="F711" s="43"/>
      <c r="G711" s="1"/>
      <c r="H711" s="1"/>
      <c r="I711" s="1"/>
      <c r="J711" s="1"/>
      <c r="K711" s="1"/>
      <c r="L711" s="1"/>
      <c r="M711" s="1"/>
      <c r="N711" s="1"/>
      <c r="O711" s="1"/>
      <c r="P711" s="1"/>
      <c r="Q711" s="1"/>
      <c r="R711" s="1"/>
      <c r="S711" s="1"/>
      <c r="T711" s="1"/>
      <c r="U711" s="1"/>
      <c r="V711" s="1"/>
      <c r="W711" s="1"/>
      <c r="X711" s="1"/>
      <c r="Y711" s="1"/>
      <c r="Z711" s="1"/>
      <c r="AA711" s="1"/>
    </row>
    <row r="712" spans="1:27">
      <c r="A712" s="1"/>
      <c r="B712" s="43">
        <f t="shared" si="27"/>
        <v>459</v>
      </c>
      <c r="C712" s="43" t="e">
        <f t="shared" si="26"/>
        <v>#VALUE!</v>
      </c>
      <c r="D712" s="43"/>
      <c r="E712" s="43"/>
      <c r="F712" s="43"/>
      <c r="G712" s="1"/>
      <c r="H712" s="1"/>
      <c r="I712" s="1"/>
      <c r="J712" s="1"/>
      <c r="K712" s="1"/>
      <c r="L712" s="1"/>
      <c r="M712" s="1"/>
      <c r="N712" s="1"/>
      <c r="O712" s="1"/>
      <c r="P712" s="1"/>
      <c r="Q712" s="1"/>
      <c r="R712" s="1"/>
      <c r="S712" s="1"/>
      <c r="T712" s="1"/>
      <c r="U712" s="1"/>
      <c r="V712" s="1"/>
      <c r="W712" s="1"/>
      <c r="X712" s="1"/>
      <c r="Y712" s="1"/>
      <c r="Z712" s="1"/>
      <c r="AA712" s="1"/>
    </row>
    <row r="713" spans="1:27">
      <c r="A713" s="1"/>
      <c r="B713" s="43">
        <f t="shared" si="27"/>
        <v>461</v>
      </c>
      <c r="C713" s="43" t="e">
        <f t="shared" si="26"/>
        <v>#VALUE!</v>
      </c>
      <c r="D713" s="43"/>
      <c r="E713" s="43"/>
      <c r="F713" s="43"/>
      <c r="G713" s="1"/>
      <c r="H713" s="1"/>
      <c r="I713" s="1"/>
      <c r="J713" s="1"/>
      <c r="K713" s="1"/>
      <c r="L713" s="1"/>
      <c r="M713" s="1"/>
      <c r="N713" s="1"/>
      <c r="O713" s="1"/>
      <c r="P713" s="1"/>
      <c r="Q713" s="1"/>
      <c r="R713" s="1"/>
      <c r="S713" s="1"/>
      <c r="T713" s="1"/>
      <c r="U713" s="1"/>
      <c r="V713" s="1"/>
      <c r="W713" s="1"/>
      <c r="X713" s="1"/>
      <c r="Y713" s="1"/>
      <c r="Z713" s="1"/>
      <c r="AA713" s="1"/>
    </row>
    <row r="714" spans="1:27">
      <c r="A714" s="1"/>
      <c r="B714" s="43">
        <f t="shared" si="27"/>
        <v>463</v>
      </c>
      <c r="C714" s="43" t="e">
        <f t="shared" si="26"/>
        <v>#VALUE!</v>
      </c>
      <c r="D714" s="43"/>
      <c r="E714" s="43"/>
      <c r="F714" s="43"/>
      <c r="G714" s="1"/>
      <c r="H714" s="1"/>
      <c r="I714" s="1"/>
      <c r="J714" s="1"/>
      <c r="K714" s="1"/>
      <c r="L714" s="1"/>
      <c r="M714" s="1"/>
      <c r="N714" s="1"/>
      <c r="O714" s="1"/>
      <c r="P714" s="1"/>
      <c r="Q714" s="1"/>
      <c r="R714" s="1"/>
      <c r="S714" s="1"/>
      <c r="T714" s="1"/>
      <c r="U714" s="1"/>
      <c r="V714" s="1"/>
      <c r="W714" s="1"/>
      <c r="X714" s="1"/>
      <c r="Y714" s="1"/>
      <c r="Z714" s="1"/>
      <c r="AA714" s="1"/>
    </row>
    <row r="715" spans="1:27">
      <c r="A715" s="1"/>
      <c r="B715" s="43">
        <f t="shared" si="27"/>
        <v>465</v>
      </c>
      <c r="C715" s="43" t="e">
        <f t="shared" si="26"/>
        <v>#VALUE!</v>
      </c>
      <c r="D715" s="43"/>
      <c r="E715" s="43"/>
      <c r="F715" s="43"/>
      <c r="G715" s="1"/>
      <c r="H715" s="1"/>
      <c r="I715" s="1"/>
      <c r="J715" s="1"/>
      <c r="K715" s="1"/>
      <c r="L715" s="1"/>
      <c r="M715" s="1"/>
      <c r="N715" s="1"/>
      <c r="O715" s="1"/>
      <c r="P715" s="1"/>
      <c r="Q715" s="1"/>
      <c r="R715" s="1"/>
      <c r="S715" s="1"/>
      <c r="T715" s="1"/>
      <c r="U715" s="1"/>
      <c r="V715" s="1"/>
      <c r="W715" s="1"/>
      <c r="X715" s="1"/>
      <c r="Y715" s="1"/>
      <c r="Z715" s="1"/>
      <c r="AA715" s="1"/>
    </row>
    <row r="716" spans="1:27">
      <c r="A716" s="1"/>
      <c r="B716" s="43">
        <f t="shared" si="27"/>
        <v>467</v>
      </c>
      <c r="C716" s="43" t="e">
        <f t="shared" si="26"/>
        <v>#VALUE!</v>
      </c>
      <c r="D716" s="43"/>
      <c r="E716" s="43"/>
      <c r="F716" s="43"/>
      <c r="G716" s="1"/>
      <c r="H716" s="1"/>
      <c r="I716" s="1"/>
      <c r="J716" s="1"/>
      <c r="K716" s="1"/>
      <c r="L716" s="1"/>
      <c r="M716" s="1"/>
      <c r="N716" s="1"/>
      <c r="O716" s="1"/>
      <c r="P716" s="1"/>
      <c r="Q716" s="1"/>
      <c r="R716" s="1"/>
      <c r="S716" s="1"/>
      <c r="T716" s="1"/>
      <c r="U716" s="1"/>
      <c r="V716" s="1"/>
      <c r="W716" s="1"/>
      <c r="X716" s="1"/>
      <c r="Y716" s="1"/>
      <c r="Z716" s="1"/>
      <c r="AA716" s="1"/>
    </row>
    <row r="717" spans="1:27">
      <c r="A717" s="1"/>
      <c r="B717" s="43">
        <f t="shared" si="27"/>
        <v>469</v>
      </c>
      <c r="C717" s="43" t="e">
        <f t="shared" si="26"/>
        <v>#VALUE!</v>
      </c>
      <c r="D717" s="43"/>
      <c r="E717" s="43"/>
      <c r="F717" s="43"/>
      <c r="G717" s="1"/>
      <c r="H717" s="1"/>
      <c r="I717" s="1"/>
      <c r="J717" s="1"/>
      <c r="K717" s="1"/>
      <c r="L717" s="1"/>
      <c r="M717" s="1"/>
      <c r="N717" s="1"/>
      <c r="O717" s="1"/>
      <c r="P717" s="1"/>
      <c r="Q717" s="1"/>
      <c r="R717" s="1"/>
      <c r="S717" s="1"/>
      <c r="T717" s="1"/>
      <c r="U717" s="1"/>
      <c r="V717" s="1"/>
      <c r="W717" s="1"/>
      <c r="X717" s="1"/>
      <c r="Y717" s="1"/>
      <c r="Z717" s="1"/>
      <c r="AA717" s="1"/>
    </row>
    <row r="718" spans="1:27">
      <c r="A718" s="1"/>
      <c r="B718" s="43">
        <f t="shared" si="27"/>
        <v>471</v>
      </c>
      <c r="C718" s="43" t="e">
        <f t="shared" si="26"/>
        <v>#VALUE!</v>
      </c>
      <c r="D718" s="43"/>
      <c r="E718" s="43"/>
      <c r="F718" s="43"/>
      <c r="G718" s="1"/>
      <c r="H718" s="1"/>
      <c r="I718" s="1"/>
      <c r="J718" s="1"/>
      <c r="K718" s="1"/>
      <c r="L718" s="1"/>
      <c r="M718" s="1"/>
      <c r="N718" s="1"/>
      <c r="O718" s="1"/>
      <c r="P718" s="1"/>
      <c r="Q718" s="1"/>
      <c r="R718" s="1"/>
      <c r="S718" s="1"/>
      <c r="T718" s="1"/>
      <c r="U718" s="1"/>
      <c r="V718" s="1"/>
      <c r="W718" s="1"/>
      <c r="X718" s="1"/>
      <c r="Y718" s="1"/>
      <c r="Z718" s="1"/>
      <c r="AA718" s="1"/>
    </row>
    <row r="719" spans="1:27">
      <c r="A719" s="1"/>
      <c r="B719" s="43">
        <f t="shared" si="27"/>
        <v>473</v>
      </c>
      <c r="C719" s="43" t="e">
        <f t="shared" si="26"/>
        <v>#VALUE!</v>
      </c>
      <c r="D719" s="43"/>
      <c r="E719" s="43"/>
      <c r="F719" s="43"/>
      <c r="G719" s="1"/>
      <c r="H719" s="1"/>
      <c r="I719" s="1"/>
      <c r="J719" s="1"/>
      <c r="K719" s="1"/>
      <c r="L719" s="1"/>
      <c r="M719" s="1"/>
      <c r="N719" s="1"/>
      <c r="O719" s="1"/>
      <c r="P719" s="1"/>
      <c r="Q719" s="1"/>
      <c r="R719" s="1"/>
      <c r="S719" s="1"/>
      <c r="T719" s="1"/>
      <c r="U719" s="1"/>
      <c r="V719" s="1"/>
      <c r="W719" s="1"/>
      <c r="X719" s="1"/>
      <c r="Y719" s="1"/>
      <c r="Z719" s="1"/>
      <c r="AA719" s="1"/>
    </row>
    <row r="720" spans="1:27">
      <c r="A720" s="1"/>
      <c r="B720" s="43">
        <f t="shared" si="27"/>
        <v>475</v>
      </c>
      <c r="C720" s="43" t="e">
        <f t="shared" si="26"/>
        <v>#VALUE!</v>
      </c>
      <c r="D720" s="43"/>
      <c r="E720" s="43"/>
      <c r="F720" s="43"/>
      <c r="G720" s="1"/>
      <c r="H720" s="1"/>
      <c r="I720" s="1"/>
      <c r="J720" s="1"/>
      <c r="K720" s="1"/>
      <c r="L720" s="1"/>
      <c r="M720" s="1"/>
      <c r="N720" s="1"/>
      <c r="O720" s="1"/>
      <c r="P720" s="1"/>
      <c r="Q720" s="1"/>
      <c r="R720" s="1"/>
      <c r="S720" s="1"/>
      <c r="T720" s="1"/>
      <c r="U720" s="1"/>
      <c r="V720" s="1"/>
      <c r="W720" s="1"/>
      <c r="X720" s="1"/>
      <c r="Y720" s="1"/>
      <c r="Z720" s="1"/>
      <c r="AA720" s="1"/>
    </row>
    <row r="721" spans="1:27">
      <c r="A721" s="1"/>
      <c r="B721" s="43">
        <f t="shared" si="27"/>
        <v>477</v>
      </c>
      <c r="C721" s="43" t="e">
        <f t="shared" si="26"/>
        <v>#VALUE!</v>
      </c>
      <c r="D721" s="43"/>
      <c r="E721" s="43"/>
      <c r="F721" s="43"/>
      <c r="G721" s="1"/>
      <c r="H721" s="1"/>
      <c r="I721" s="1"/>
      <c r="J721" s="1"/>
      <c r="K721" s="1"/>
      <c r="L721" s="1"/>
      <c r="M721" s="1"/>
      <c r="N721" s="1"/>
      <c r="O721" s="1"/>
      <c r="P721" s="1"/>
      <c r="Q721" s="1"/>
      <c r="R721" s="1"/>
      <c r="S721" s="1"/>
      <c r="T721" s="1"/>
      <c r="U721" s="1"/>
      <c r="V721" s="1"/>
      <c r="W721" s="1"/>
      <c r="X721" s="1"/>
      <c r="Y721" s="1"/>
      <c r="Z721" s="1"/>
      <c r="AA721" s="1"/>
    </row>
    <row r="722" spans="1:27">
      <c r="A722" s="1"/>
      <c r="B722" s="43">
        <f t="shared" si="27"/>
        <v>479</v>
      </c>
      <c r="C722" s="43" t="e">
        <f t="shared" si="26"/>
        <v>#VALUE!</v>
      </c>
      <c r="D722" s="43"/>
      <c r="E722" s="43"/>
      <c r="F722" s="43"/>
      <c r="G722" s="1"/>
      <c r="H722" s="1"/>
      <c r="I722" s="1"/>
      <c r="J722" s="1"/>
      <c r="K722" s="1"/>
      <c r="L722" s="1"/>
      <c r="M722" s="1"/>
      <c r="N722" s="1"/>
      <c r="O722" s="1"/>
      <c r="P722" s="1"/>
      <c r="Q722" s="1"/>
      <c r="R722" s="1"/>
      <c r="S722" s="1"/>
      <c r="T722" s="1"/>
      <c r="U722" s="1"/>
      <c r="V722" s="1"/>
      <c r="W722" s="1"/>
      <c r="X722" s="1"/>
      <c r="Y722" s="1"/>
      <c r="Z722" s="1"/>
      <c r="AA722" s="1"/>
    </row>
    <row r="723" spans="1:27">
      <c r="A723" s="1"/>
      <c r="B723" s="43">
        <f t="shared" si="27"/>
        <v>481</v>
      </c>
      <c r="C723" s="43" t="e">
        <f t="shared" si="26"/>
        <v>#VALUE!</v>
      </c>
      <c r="D723" s="43"/>
      <c r="E723" s="43"/>
      <c r="F723" s="43"/>
      <c r="G723" s="1"/>
      <c r="H723" s="1"/>
      <c r="I723" s="1"/>
      <c r="J723" s="1"/>
      <c r="K723" s="1"/>
      <c r="L723" s="1"/>
      <c r="M723" s="1"/>
      <c r="N723" s="1"/>
      <c r="O723" s="1"/>
      <c r="P723" s="1"/>
      <c r="Q723" s="1"/>
      <c r="R723" s="1"/>
      <c r="S723" s="1"/>
      <c r="T723" s="1"/>
      <c r="U723" s="1"/>
      <c r="V723" s="1"/>
      <c r="W723" s="1"/>
      <c r="X723" s="1"/>
      <c r="Y723" s="1"/>
      <c r="Z723" s="1"/>
      <c r="AA723" s="1"/>
    </row>
    <row r="724" spans="1:27">
      <c r="A724" s="1"/>
      <c r="B724" s="43">
        <f t="shared" si="27"/>
        <v>483</v>
      </c>
      <c r="C724" s="43" t="e">
        <f t="shared" si="26"/>
        <v>#VALUE!</v>
      </c>
      <c r="D724" s="43"/>
      <c r="E724" s="43"/>
      <c r="F724" s="43"/>
      <c r="G724" s="1"/>
      <c r="H724" s="1"/>
      <c r="I724" s="1"/>
      <c r="J724" s="1"/>
      <c r="K724" s="1"/>
      <c r="L724" s="1"/>
      <c r="M724" s="1"/>
      <c r="N724" s="1"/>
      <c r="O724" s="1"/>
      <c r="P724" s="1"/>
      <c r="Q724" s="1"/>
      <c r="R724" s="1"/>
      <c r="S724" s="1"/>
      <c r="T724" s="1"/>
      <c r="U724" s="1"/>
      <c r="V724" s="1"/>
      <c r="W724" s="1"/>
      <c r="X724" s="1"/>
      <c r="Y724" s="1"/>
      <c r="Z724" s="1"/>
      <c r="AA724" s="1"/>
    </row>
    <row r="725" spans="1:27">
      <c r="A725" s="1"/>
      <c r="B725" s="43">
        <f t="shared" si="27"/>
        <v>485</v>
      </c>
      <c r="C725" s="43" t="e">
        <f t="shared" si="26"/>
        <v>#VALUE!</v>
      </c>
      <c r="D725" s="43"/>
      <c r="E725" s="43"/>
      <c r="F725" s="43"/>
      <c r="G725" s="1"/>
      <c r="H725" s="1"/>
      <c r="I725" s="1"/>
      <c r="J725" s="1"/>
      <c r="K725" s="1"/>
      <c r="L725" s="1"/>
      <c r="M725" s="1"/>
      <c r="N725" s="1"/>
      <c r="O725" s="1"/>
      <c r="P725" s="1"/>
      <c r="Q725" s="1"/>
      <c r="R725" s="1"/>
      <c r="S725" s="1"/>
      <c r="T725" s="1"/>
      <c r="U725" s="1"/>
      <c r="V725" s="1"/>
      <c r="W725" s="1"/>
      <c r="X725" s="1"/>
      <c r="Y725" s="1"/>
      <c r="Z725" s="1"/>
      <c r="AA725" s="1"/>
    </row>
    <row r="726" spans="1:27">
      <c r="A726" s="1"/>
      <c r="B726" s="43">
        <f t="shared" si="27"/>
        <v>487</v>
      </c>
      <c r="C726" s="43" t="e">
        <f t="shared" si="26"/>
        <v>#VALUE!</v>
      </c>
      <c r="D726" s="43"/>
      <c r="E726" s="43"/>
      <c r="F726" s="43"/>
      <c r="G726" s="1"/>
      <c r="H726" s="1"/>
      <c r="I726" s="1"/>
      <c r="J726" s="1"/>
      <c r="K726" s="1"/>
      <c r="L726" s="1"/>
      <c r="M726" s="1"/>
      <c r="N726" s="1"/>
      <c r="O726" s="1"/>
      <c r="P726" s="1"/>
      <c r="Q726" s="1"/>
      <c r="R726" s="1"/>
      <c r="S726" s="1"/>
      <c r="T726" s="1"/>
      <c r="U726" s="1"/>
      <c r="V726" s="1"/>
      <c r="W726" s="1"/>
      <c r="X726" s="1"/>
      <c r="Y726" s="1"/>
      <c r="Z726" s="1"/>
      <c r="AA726" s="1"/>
    </row>
    <row r="727" spans="1:27">
      <c r="A727" s="1"/>
      <c r="B727" s="43">
        <f t="shared" si="27"/>
        <v>489</v>
      </c>
      <c r="C727" s="43" t="e">
        <f t="shared" si="26"/>
        <v>#VALUE!</v>
      </c>
      <c r="D727" s="43"/>
      <c r="E727" s="43"/>
      <c r="F727" s="43"/>
      <c r="G727" s="1"/>
      <c r="H727" s="1"/>
      <c r="I727" s="1"/>
      <c r="J727" s="1"/>
      <c r="K727" s="1"/>
      <c r="L727" s="1"/>
      <c r="M727" s="1"/>
      <c r="N727" s="1"/>
      <c r="O727" s="1"/>
      <c r="P727" s="1"/>
      <c r="Q727" s="1"/>
      <c r="R727" s="1"/>
      <c r="S727" s="1"/>
      <c r="T727" s="1"/>
      <c r="U727" s="1"/>
      <c r="V727" s="1"/>
      <c r="W727" s="1"/>
      <c r="X727" s="1"/>
      <c r="Y727" s="1"/>
      <c r="Z727" s="1"/>
      <c r="AA727" s="1"/>
    </row>
    <row r="728" spans="1:27">
      <c r="A728" s="1"/>
      <c r="B728" s="43">
        <f t="shared" si="27"/>
        <v>491</v>
      </c>
      <c r="C728" s="43" t="e">
        <f t="shared" si="26"/>
        <v>#VALUE!</v>
      </c>
      <c r="D728" s="43"/>
      <c r="E728" s="43"/>
      <c r="F728" s="43"/>
      <c r="G728" s="1"/>
      <c r="H728" s="1"/>
      <c r="I728" s="1"/>
      <c r="J728" s="1"/>
      <c r="K728" s="1"/>
      <c r="L728" s="1"/>
      <c r="M728" s="1"/>
      <c r="N728" s="1"/>
      <c r="O728" s="1"/>
      <c r="P728" s="1"/>
      <c r="Q728" s="1"/>
      <c r="R728" s="1"/>
      <c r="S728" s="1"/>
      <c r="T728" s="1"/>
      <c r="U728" s="1"/>
      <c r="V728" s="1"/>
      <c r="W728" s="1"/>
      <c r="X728" s="1"/>
      <c r="Y728" s="1"/>
      <c r="Z728" s="1"/>
      <c r="AA728" s="1"/>
    </row>
    <row r="729" spans="1:27">
      <c r="A729" s="1"/>
      <c r="B729" s="43">
        <f t="shared" si="27"/>
        <v>493</v>
      </c>
      <c r="C729" s="43" t="e">
        <f t="shared" si="26"/>
        <v>#VALUE!</v>
      </c>
      <c r="D729" s="43"/>
      <c r="E729" s="43"/>
      <c r="F729" s="43"/>
      <c r="G729" s="1"/>
      <c r="H729" s="1"/>
      <c r="I729" s="1"/>
      <c r="J729" s="1"/>
      <c r="K729" s="1"/>
      <c r="L729" s="1"/>
      <c r="M729" s="1"/>
      <c r="N729" s="1"/>
      <c r="O729" s="1"/>
      <c r="P729" s="1"/>
      <c r="Q729" s="1"/>
      <c r="R729" s="1"/>
      <c r="S729" s="1"/>
      <c r="T729" s="1"/>
      <c r="U729" s="1"/>
      <c r="V729" s="1"/>
      <c r="W729" s="1"/>
      <c r="X729" s="1"/>
      <c r="Y729" s="1"/>
      <c r="Z729" s="1"/>
      <c r="AA729" s="1"/>
    </row>
    <row r="730" spans="1:27">
      <c r="A730" s="1"/>
      <c r="B730" s="43">
        <f t="shared" si="27"/>
        <v>495</v>
      </c>
      <c r="C730" s="43" t="e">
        <f t="shared" si="26"/>
        <v>#VALUE!</v>
      </c>
      <c r="D730" s="43"/>
      <c r="E730" s="43"/>
      <c r="F730" s="43"/>
      <c r="G730" s="1"/>
      <c r="H730" s="1"/>
      <c r="I730" s="1"/>
      <c r="J730" s="1"/>
      <c r="K730" s="1"/>
      <c r="L730" s="1"/>
      <c r="M730" s="1"/>
      <c r="N730" s="1"/>
      <c r="O730" s="1"/>
      <c r="P730" s="1"/>
      <c r="Q730" s="1"/>
      <c r="R730" s="1"/>
      <c r="S730" s="1"/>
      <c r="T730" s="1"/>
      <c r="U730" s="1"/>
      <c r="V730" s="1"/>
      <c r="W730" s="1"/>
      <c r="X730" s="1"/>
      <c r="Y730" s="1"/>
      <c r="Z730" s="1"/>
      <c r="AA730" s="1"/>
    </row>
    <row r="731" spans="1:27">
      <c r="A731" s="1"/>
      <c r="B731" s="43">
        <f t="shared" si="27"/>
        <v>497</v>
      </c>
      <c r="C731" s="43" t="e">
        <f t="shared" si="26"/>
        <v>#VALUE!</v>
      </c>
      <c r="D731" s="43"/>
      <c r="E731" s="43"/>
      <c r="F731" s="43"/>
      <c r="G731" s="1"/>
      <c r="H731" s="1"/>
      <c r="I731" s="1"/>
      <c r="J731" s="1"/>
      <c r="K731" s="1"/>
      <c r="L731" s="1"/>
      <c r="M731" s="1"/>
      <c r="N731" s="1"/>
      <c r="O731" s="1"/>
      <c r="P731" s="1"/>
      <c r="Q731" s="1"/>
      <c r="R731" s="1"/>
      <c r="S731" s="1"/>
      <c r="T731" s="1"/>
      <c r="U731" s="1"/>
      <c r="V731" s="1"/>
      <c r="W731" s="1"/>
      <c r="X731" s="1"/>
      <c r="Y731" s="1"/>
      <c r="Z731" s="1"/>
      <c r="AA731" s="1"/>
    </row>
    <row r="732" spans="1:27">
      <c r="A732" s="1"/>
      <c r="B732" s="43">
        <f t="shared" si="27"/>
        <v>499</v>
      </c>
      <c r="C732" s="43" t="e">
        <f t="shared" si="26"/>
        <v>#VALUE!</v>
      </c>
      <c r="D732" s="43"/>
      <c r="E732" s="43"/>
      <c r="F732" s="43"/>
      <c r="G732" s="1"/>
      <c r="H732" s="1"/>
      <c r="I732" s="1"/>
      <c r="J732" s="1"/>
      <c r="K732" s="1"/>
      <c r="L732" s="1"/>
      <c r="M732" s="1"/>
      <c r="N732" s="1"/>
      <c r="O732" s="1"/>
      <c r="P732" s="1"/>
      <c r="Q732" s="1"/>
      <c r="R732" s="1"/>
      <c r="S732" s="1"/>
      <c r="T732" s="1"/>
      <c r="U732" s="1"/>
      <c r="V732" s="1"/>
      <c r="W732" s="1"/>
      <c r="X732" s="1"/>
      <c r="Y732" s="1"/>
      <c r="Z732" s="1"/>
      <c r="AA732" s="1"/>
    </row>
    <row r="733" spans="1:27">
      <c r="A733" s="1"/>
      <c r="B733" s="43">
        <f t="shared" si="27"/>
        <v>501</v>
      </c>
      <c r="C733" s="43" t="e">
        <f t="shared" si="26"/>
        <v>#VALUE!</v>
      </c>
      <c r="D733" s="43"/>
      <c r="E733" s="43"/>
      <c r="F733" s="43"/>
      <c r="G733" s="1"/>
      <c r="H733" s="1"/>
      <c r="I733" s="1"/>
      <c r="J733" s="1"/>
      <c r="K733" s="1"/>
      <c r="L733" s="1"/>
      <c r="M733" s="1"/>
      <c r="N733" s="1"/>
      <c r="O733" s="1"/>
      <c r="P733" s="1"/>
      <c r="Q733" s="1"/>
      <c r="R733" s="1"/>
      <c r="S733" s="1"/>
      <c r="T733" s="1"/>
      <c r="U733" s="1"/>
      <c r="V733" s="1"/>
      <c r="W733" s="1"/>
      <c r="X733" s="1"/>
      <c r="Y733" s="1"/>
      <c r="Z733" s="1"/>
      <c r="AA733" s="1"/>
    </row>
    <row r="734" spans="1:27">
      <c r="A734" s="1"/>
      <c r="B734" s="43">
        <f t="shared" si="27"/>
        <v>503</v>
      </c>
      <c r="C734" s="43" t="e">
        <f t="shared" si="26"/>
        <v>#VALUE!</v>
      </c>
      <c r="D734" s="43"/>
      <c r="E734" s="43"/>
      <c r="F734" s="43"/>
      <c r="G734" s="1"/>
      <c r="H734" s="1"/>
      <c r="I734" s="1"/>
      <c r="J734" s="1"/>
      <c r="K734" s="1"/>
      <c r="L734" s="1"/>
      <c r="M734" s="1"/>
      <c r="N734" s="1"/>
      <c r="O734" s="1"/>
      <c r="P734" s="1"/>
      <c r="Q734" s="1"/>
      <c r="R734" s="1"/>
      <c r="S734" s="1"/>
      <c r="T734" s="1"/>
      <c r="U734" s="1"/>
      <c r="V734" s="1"/>
      <c r="W734" s="1"/>
      <c r="X734" s="1"/>
      <c r="Y734" s="1"/>
      <c r="Z734" s="1"/>
      <c r="AA734" s="1"/>
    </row>
    <row r="735" spans="1:27">
      <c r="A735" s="1"/>
      <c r="B735" s="43">
        <f t="shared" si="27"/>
        <v>505</v>
      </c>
      <c r="C735" s="43" t="e">
        <f t="shared" si="26"/>
        <v>#VALUE!</v>
      </c>
      <c r="D735" s="43"/>
      <c r="E735" s="43"/>
      <c r="F735" s="43"/>
      <c r="G735" s="1"/>
      <c r="H735" s="1"/>
      <c r="I735" s="1"/>
      <c r="J735" s="1"/>
      <c r="K735" s="1"/>
      <c r="L735" s="1"/>
      <c r="M735" s="1"/>
      <c r="N735" s="1"/>
      <c r="O735" s="1"/>
      <c r="P735" s="1"/>
      <c r="Q735" s="1"/>
      <c r="R735" s="1"/>
      <c r="S735" s="1"/>
      <c r="T735" s="1"/>
      <c r="U735" s="1"/>
      <c r="V735" s="1"/>
      <c r="W735" s="1"/>
      <c r="X735" s="1"/>
      <c r="Y735" s="1"/>
      <c r="Z735" s="1"/>
      <c r="AA735" s="1"/>
    </row>
    <row r="736" spans="1:27">
      <c r="A736" s="1"/>
      <c r="B736" s="43">
        <f t="shared" si="27"/>
        <v>507</v>
      </c>
      <c r="C736" s="43" t="e">
        <f t="shared" si="26"/>
        <v>#VALUE!</v>
      </c>
      <c r="D736" s="43"/>
      <c r="E736" s="43"/>
      <c r="F736" s="43"/>
      <c r="G736" s="1"/>
      <c r="H736" s="1"/>
      <c r="I736" s="1"/>
      <c r="J736" s="1"/>
      <c r="K736" s="1"/>
      <c r="L736" s="1"/>
      <c r="M736" s="1"/>
      <c r="N736" s="1"/>
      <c r="O736" s="1"/>
      <c r="P736" s="1"/>
      <c r="Q736" s="1"/>
      <c r="R736" s="1"/>
      <c r="S736" s="1"/>
      <c r="T736" s="1"/>
      <c r="U736" s="1"/>
      <c r="V736" s="1"/>
      <c r="W736" s="1"/>
      <c r="X736" s="1"/>
      <c r="Y736" s="1"/>
      <c r="Z736" s="1"/>
      <c r="AA736" s="1"/>
    </row>
    <row r="737" spans="1:27">
      <c r="A737" s="1"/>
      <c r="B737" s="43">
        <f t="shared" si="27"/>
        <v>509</v>
      </c>
      <c r="C737" s="43" t="e">
        <f t="shared" si="26"/>
        <v>#VALUE!</v>
      </c>
      <c r="D737" s="43"/>
      <c r="E737" s="43"/>
      <c r="F737" s="43"/>
      <c r="G737" s="1"/>
      <c r="H737" s="1"/>
      <c r="I737" s="1"/>
      <c r="J737" s="1"/>
      <c r="K737" s="1"/>
      <c r="L737" s="1"/>
      <c r="M737" s="1"/>
      <c r="N737" s="1"/>
      <c r="O737" s="1"/>
      <c r="P737" s="1"/>
      <c r="Q737" s="1"/>
      <c r="R737" s="1"/>
      <c r="S737" s="1"/>
      <c r="T737" s="1"/>
      <c r="U737" s="1"/>
      <c r="V737" s="1"/>
      <c r="W737" s="1"/>
      <c r="X737" s="1"/>
      <c r="Y737" s="1"/>
      <c r="Z737" s="1"/>
      <c r="AA737" s="1"/>
    </row>
    <row r="738" spans="1:27">
      <c r="A738" s="1"/>
      <c r="B738" s="43">
        <f t="shared" si="27"/>
        <v>511</v>
      </c>
      <c r="C738" s="43" t="e">
        <f t="shared" si="26"/>
        <v>#VALUE!</v>
      </c>
      <c r="D738" s="43"/>
      <c r="E738" s="43"/>
      <c r="F738" s="43"/>
      <c r="G738" s="1"/>
      <c r="H738" s="1"/>
      <c r="I738" s="1"/>
      <c r="J738" s="1"/>
      <c r="K738" s="1"/>
      <c r="L738" s="1"/>
      <c r="M738" s="1"/>
      <c r="N738" s="1"/>
      <c r="O738" s="1"/>
      <c r="P738" s="1"/>
      <c r="Q738" s="1"/>
      <c r="R738" s="1"/>
      <c r="S738" s="1"/>
      <c r="T738" s="1"/>
      <c r="U738" s="1"/>
      <c r="V738" s="1"/>
      <c r="W738" s="1"/>
      <c r="X738" s="1"/>
      <c r="Y738" s="1"/>
      <c r="Z738" s="1"/>
      <c r="AA738" s="1"/>
    </row>
    <row r="739" spans="1:27">
      <c r="A739" s="1"/>
      <c r="B739" s="43">
        <f t="shared" si="27"/>
        <v>513</v>
      </c>
      <c r="C739" s="43" t="e">
        <f t="shared" si="26"/>
        <v>#VALUE!</v>
      </c>
      <c r="D739" s="43"/>
      <c r="E739" s="43"/>
      <c r="F739" s="43"/>
      <c r="G739" s="1"/>
      <c r="H739" s="1"/>
      <c r="I739" s="1"/>
      <c r="J739" s="1"/>
      <c r="K739" s="1"/>
      <c r="L739" s="1"/>
      <c r="M739" s="1"/>
      <c r="N739" s="1"/>
      <c r="O739" s="1"/>
      <c r="P739" s="1"/>
      <c r="Q739" s="1"/>
      <c r="R739" s="1"/>
      <c r="S739" s="1"/>
      <c r="T739" s="1"/>
      <c r="U739" s="1"/>
      <c r="V739" s="1"/>
      <c r="W739" s="1"/>
      <c r="X739" s="1"/>
      <c r="Y739" s="1"/>
      <c r="Z739" s="1"/>
      <c r="AA739" s="1"/>
    </row>
    <row r="740" spans="1:27">
      <c r="A740" s="1"/>
      <c r="B740" s="43">
        <f t="shared" si="27"/>
        <v>515</v>
      </c>
      <c r="C740" s="43" t="e">
        <f t="shared" si="26"/>
        <v>#VALUE!</v>
      </c>
      <c r="D740" s="43"/>
      <c r="E740" s="43"/>
      <c r="F740" s="43"/>
      <c r="G740" s="1"/>
      <c r="H740" s="1"/>
      <c r="I740" s="1"/>
      <c r="J740" s="1"/>
      <c r="K740" s="1"/>
      <c r="L740" s="1"/>
      <c r="M740" s="1"/>
      <c r="N740" s="1"/>
      <c r="O740" s="1"/>
      <c r="P740" s="1"/>
      <c r="Q740" s="1"/>
      <c r="R740" s="1"/>
      <c r="S740" s="1"/>
      <c r="T740" s="1"/>
      <c r="U740" s="1"/>
      <c r="V740" s="1"/>
      <c r="W740" s="1"/>
      <c r="X740" s="1"/>
      <c r="Y740" s="1"/>
      <c r="Z740" s="1"/>
      <c r="AA740" s="1"/>
    </row>
    <row r="741" spans="1:27">
      <c r="A741" s="1"/>
      <c r="B741" s="43">
        <f t="shared" si="27"/>
        <v>517</v>
      </c>
      <c r="C741" s="43" t="e">
        <f t="shared" si="26"/>
        <v>#VALUE!</v>
      </c>
      <c r="D741" s="43"/>
      <c r="E741" s="43"/>
      <c r="F741" s="43"/>
      <c r="G741" s="1"/>
      <c r="H741" s="1"/>
      <c r="I741" s="1"/>
      <c r="J741" s="1"/>
      <c r="K741" s="1"/>
      <c r="L741" s="1"/>
      <c r="M741" s="1"/>
      <c r="N741" s="1"/>
      <c r="O741" s="1"/>
      <c r="P741" s="1"/>
      <c r="Q741" s="1"/>
      <c r="R741" s="1"/>
      <c r="S741" s="1"/>
      <c r="T741" s="1"/>
      <c r="U741" s="1"/>
      <c r="V741" s="1"/>
      <c r="W741" s="1"/>
      <c r="X741" s="1"/>
      <c r="Y741" s="1"/>
      <c r="Z741" s="1"/>
      <c r="AA741" s="1"/>
    </row>
    <row r="742" spans="1:27">
      <c r="A742" s="1"/>
      <c r="B742" s="43">
        <f t="shared" si="27"/>
        <v>519</v>
      </c>
      <c r="C742" s="43" t="e">
        <f t="shared" si="26"/>
        <v>#VALUE!</v>
      </c>
      <c r="D742" s="43"/>
      <c r="E742" s="43"/>
      <c r="F742" s="43"/>
      <c r="G742" s="1"/>
      <c r="H742" s="1"/>
      <c r="I742" s="1"/>
      <c r="J742" s="1"/>
      <c r="K742" s="1"/>
      <c r="L742" s="1"/>
      <c r="M742" s="1"/>
      <c r="N742" s="1"/>
      <c r="O742" s="1"/>
      <c r="P742" s="1"/>
      <c r="Q742" s="1"/>
      <c r="R742" s="1"/>
      <c r="S742" s="1"/>
      <c r="T742" s="1"/>
      <c r="U742" s="1"/>
      <c r="V742" s="1"/>
      <c r="W742" s="1"/>
      <c r="X742" s="1"/>
      <c r="Y742" s="1"/>
      <c r="Z742" s="1"/>
      <c r="AA742" s="1"/>
    </row>
    <row r="743" spans="1:27">
      <c r="A743" s="1"/>
      <c r="B743" s="43">
        <f t="shared" si="27"/>
        <v>521</v>
      </c>
      <c r="C743" s="43" t="e">
        <f t="shared" si="26"/>
        <v>#VALUE!</v>
      </c>
      <c r="D743" s="43"/>
      <c r="E743" s="43"/>
      <c r="F743" s="43"/>
      <c r="G743" s="1"/>
      <c r="H743" s="1"/>
      <c r="I743" s="1"/>
      <c r="J743" s="1"/>
      <c r="K743" s="1"/>
      <c r="L743" s="1"/>
      <c r="M743" s="1"/>
      <c r="N743" s="1"/>
      <c r="O743" s="1"/>
      <c r="P743" s="1"/>
      <c r="Q743" s="1"/>
      <c r="R743" s="1"/>
      <c r="S743" s="1"/>
      <c r="T743" s="1"/>
      <c r="U743" s="1"/>
      <c r="V743" s="1"/>
      <c r="W743" s="1"/>
      <c r="X743" s="1"/>
      <c r="Y743" s="1"/>
      <c r="Z743" s="1"/>
      <c r="AA743" s="1"/>
    </row>
    <row r="744" spans="1:27">
      <c r="A744" s="1"/>
      <c r="B744" s="43">
        <f t="shared" si="27"/>
        <v>523</v>
      </c>
      <c r="C744" s="43" t="e">
        <f t="shared" si="26"/>
        <v>#VALUE!</v>
      </c>
      <c r="D744" s="43"/>
      <c r="E744" s="43"/>
      <c r="F744" s="43"/>
      <c r="G744" s="1"/>
      <c r="H744" s="1"/>
      <c r="I744" s="1"/>
      <c r="J744" s="1"/>
      <c r="K744" s="1"/>
      <c r="L744" s="1"/>
      <c r="M744" s="1"/>
      <c r="N744" s="1"/>
      <c r="O744" s="1"/>
      <c r="P744" s="1"/>
      <c r="Q744" s="1"/>
      <c r="R744" s="1"/>
      <c r="S744" s="1"/>
      <c r="T744" s="1"/>
      <c r="U744" s="1"/>
      <c r="V744" s="1"/>
      <c r="W744" s="1"/>
      <c r="X744" s="1"/>
      <c r="Y744" s="1"/>
      <c r="Z744" s="1"/>
      <c r="AA744" s="1"/>
    </row>
    <row r="745" spans="1:27">
      <c r="A745" s="1"/>
      <c r="B745" s="43">
        <f t="shared" si="27"/>
        <v>525</v>
      </c>
      <c r="C745" s="43" t="e">
        <f t="shared" si="26"/>
        <v>#VALUE!</v>
      </c>
      <c r="D745" s="43"/>
      <c r="E745" s="43"/>
      <c r="F745" s="43"/>
      <c r="G745" s="1"/>
      <c r="H745" s="1"/>
      <c r="I745" s="1"/>
      <c r="J745" s="1"/>
      <c r="K745" s="1"/>
      <c r="L745" s="1"/>
      <c r="M745" s="1"/>
      <c r="N745" s="1"/>
      <c r="O745" s="1"/>
      <c r="P745" s="1"/>
      <c r="Q745" s="1"/>
      <c r="R745" s="1"/>
      <c r="S745" s="1"/>
      <c r="T745" s="1"/>
      <c r="U745" s="1"/>
      <c r="V745" s="1"/>
      <c r="W745" s="1"/>
      <c r="X745" s="1"/>
      <c r="Y745" s="1"/>
      <c r="Z745" s="1"/>
      <c r="AA745" s="1"/>
    </row>
    <row r="746" spans="1:27">
      <c r="A746" s="1"/>
      <c r="B746" s="43">
        <f t="shared" si="27"/>
        <v>527</v>
      </c>
      <c r="C746" s="43" t="e">
        <f t="shared" si="26"/>
        <v>#VALUE!</v>
      </c>
      <c r="D746" s="43"/>
      <c r="E746" s="43"/>
      <c r="F746" s="43"/>
      <c r="G746" s="1"/>
      <c r="H746" s="1"/>
      <c r="I746" s="1"/>
      <c r="J746" s="1"/>
      <c r="K746" s="1"/>
      <c r="L746" s="1"/>
      <c r="M746" s="1"/>
      <c r="N746" s="1"/>
      <c r="O746" s="1"/>
      <c r="P746" s="1"/>
      <c r="Q746" s="1"/>
      <c r="R746" s="1"/>
      <c r="S746" s="1"/>
      <c r="T746" s="1"/>
      <c r="U746" s="1"/>
      <c r="V746" s="1"/>
      <c r="W746" s="1"/>
      <c r="X746" s="1"/>
      <c r="Y746" s="1"/>
      <c r="Z746" s="1"/>
      <c r="AA746" s="1"/>
    </row>
    <row r="747" spans="1:27">
      <c r="A747" s="1"/>
      <c r="B747" s="43">
        <f t="shared" si="27"/>
        <v>529</v>
      </c>
      <c r="C747" s="43" t="e">
        <f t="shared" si="26"/>
        <v>#VALUE!</v>
      </c>
      <c r="D747" s="43"/>
      <c r="E747" s="43"/>
      <c r="F747" s="43"/>
      <c r="G747" s="1"/>
      <c r="H747" s="1"/>
      <c r="I747" s="1"/>
      <c r="J747" s="1"/>
      <c r="K747" s="1"/>
      <c r="L747" s="1"/>
      <c r="M747" s="1"/>
      <c r="N747" s="1"/>
      <c r="O747" s="1"/>
      <c r="P747" s="1"/>
      <c r="Q747" s="1"/>
      <c r="R747" s="1"/>
      <c r="S747" s="1"/>
      <c r="T747" s="1"/>
      <c r="U747" s="1"/>
      <c r="V747" s="1"/>
      <c r="W747" s="1"/>
      <c r="X747" s="1"/>
      <c r="Y747" s="1"/>
      <c r="Z747" s="1"/>
      <c r="AA747" s="1"/>
    </row>
    <row r="748" spans="1:27">
      <c r="A748" s="1"/>
      <c r="B748" s="43">
        <f t="shared" si="27"/>
        <v>531</v>
      </c>
      <c r="C748" s="43" t="e">
        <f t="shared" si="26"/>
        <v>#VALUE!</v>
      </c>
      <c r="D748" s="43"/>
      <c r="E748" s="43"/>
      <c r="F748" s="43"/>
      <c r="G748" s="1"/>
      <c r="H748" s="1"/>
      <c r="I748" s="1"/>
      <c r="J748" s="1"/>
      <c r="K748" s="1"/>
      <c r="L748" s="1"/>
      <c r="M748" s="1"/>
      <c r="N748" s="1"/>
      <c r="O748" s="1"/>
      <c r="P748" s="1"/>
      <c r="Q748" s="1"/>
      <c r="R748" s="1"/>
      <c r="S748" s="1"/>
      <c r="T748" s="1"/>
      <c r="U748" s="1"/>
      <c r="V748" s="1"/>
      <c r="W748" s="1"/>
      <c r="X748" s="1"/>
      <c r="Y748" s="1"/>
      <c r="Z748" s="1"/>
      <c r="AA748" s="1"/>
    </row>
    <row r="749" spans="1:27">
      <c r="A749" s="1"/>
      <c r="B749" s="43">
        <f t="shared" si="27"/>
        <v>533</v>
      </c>
      <c r="C749" s="43" t="e">
        <f t="shared" si="26"/>
        <v>#VALUE!</v>
      </c>
      <c r="D749" s="43"/>
      <c r="E749" s="43"/>
      <c r="F749" s="43"/>
      <c r="G749" s="1"/>
      <c r="H749" s="1"/>
      <c r="I749" s="1"/>
      <c r="J749" s="1"/>
      <c r="K749" s="1"/>
      <c r="L749" s="1"/>
      <c r="M749" s="1"/>
      <c r="N749" s="1"/>
      <c r="O749" s="1"/>
      <c r="P749" s="1"/>
      <c r="Q749" s="1"/>
      <c r="R749" s="1"/>
      <c r="S749" s="1"/>
      <c r="T749" s="1"/>
      <c r="U749" s="1"/>
      <c r="V749" s="1"/>
      <c r="W749" s="1"/>
      <c r="X749" s="1"/>
      <c r="Y749" s="1"/>
      <c r="Z749" s="1"/>
      <c r="AA749" s="1"/>
    </row>
    <row r="750" spans="1:27">
      <c r="A750" s="1"/>
      <c r="B750" s="43">
        <f t="shared" si="27"/>
        <v>535</v>
      </c>
      <c r="C750" s="43" t="e">
        <f t="shared" si="26"/>
        <v>#VALUE!</v>
      </c>
      <c r="D750" s="43"/>
      <c r="E750" s="43"/>
      <c r="F750" s="43"/>
      <c r="G750" s="1"/>
      <c r="H750" s="1"/>
      <c r="I750" s="1"/>
      <c r="J750" s="1"/>
      <c r="K750" s="1"/>
      <c r="L750" s="1"/>
      <c r="M750" s="1"/>
      <c r="N750" s="1"/>
      <c r="O750" s="1"/>
      <c r="P750" s="1"/>
      <c r="Q750" s="1"/>
      <c r="R750" s="1"/>
      <c r="S750" s="1"/>
      <c r="T750" s="1"/>
      <c r="U750" s="1"/>
      <c r="V750" s="1"/>
      <c r="W750" s="1"/>
      <c r="X750" s="1"/>
      <c r="Y750" s="1"/>
      <c r="Z750" s="1"/>
      <c r="AA750" s="1"/>
    </row>
    <row r="751" spans="1:27">
      <c r="A751" s="1"/>
      <c r="B751" s="43">
        <f t="shared" si="27"/>
        <v>537</v>
      </c>
      <c r="C751" s="43" t="e">
        <f t="shared" si="26"/>
        <v>#VALUE!</v>
      </c>
      <c r="D751" s="43"/>
      <c r="E751" s="43"/>
      <c r="F751" s="43"/>
      <c r="G751" s="1"/>
      <c r="H751" s="1"/>
      <c r="I751" s="1"/>
      <c r="J751" s="1"/>
      <c r="K751" s="1"/>
      <c r="L751" s="1"/>
      <c r="M751" s="1"/>
      <c r="N751" s="1"/>
      <c r="O751" s="1"/>
      <c r="P751" s="1"/>
      <c r="Q751" s="1"/>
      <c r="R751" s="1"/>
      <c r="S751" s="1"/>
      <c r="T751" s="1"/>
      <c r="U751" s="1"/>
      <c r="V751" s="1"/>
      <c r="W751" s="1"/>
      <c r="X751" s="1"/>
      <c r="Y751" s="1"/>
      <c r="Z751" s="1"/>
      <c r="AA751" s="1"/>
    </row>
    <row r="752" spans="1:27">
      <c r="A752" s="1"/>
      <c r="B752" s="43">
        <f t="shared" si="27"/>
        <v>539</v>
      </c>
      <c r="C752" s="43" t="e">
        <f t="shared" si="26"/>
        <v>#VALUE!</v>
      </c>
      <c r="D752" s="43"/>
      <c r="E752" s="43"/>
      <c r="F752" s="43"/>
      <c r="G752" s="1"/>
      <c r="H752" s="1"/>
      <c r="I752" s="1"/>
      <c r="J752" s="1"/>
      <c r="K752" s="1"/>
      <c r="L752" s="1"/>
      <c r="M752" s="1"/>
      <c r="N752" s="1"/>
      <c r="O752" s="1"/>
      <c r="P752" s="1"/>
      <c r="Q752" s="1"/>
      <c r="R752" s="1"/>
      <c r="S752" s="1"/>
      <c r="T752" s="1"/>
      <c r="U752" s="1"/>
      <c r="V752" s="1"/>
      <c r="W752" s="1"/>
      <c r="X752" s="1"/>
      <c r="Y752" s="1"/>
      <c r="Z752" s="1"/>
      <c r="AA752" s="1"/>
    </row>
    <row r="753" spans="1:27">
      <c r="A753" s="1"/>
      <c r="B753" s="43">
        <f t="shared" si="27"/>
        <v>541</v>
      </c>
      <c r="C753" s="43" t="e">
        <f t="shared" si="26"/>
        <v>#VALUE!</v>
      </c>
      <c r="D753" s="43"/>
      <c r="E753" s="43"/>
      <c r="F753" s="43"/>
      <c r="G753" s="1"/>
      <c r="H753" s="1"/>
      <c r="I753" s="1"/>
      <c r="J753" s="1"/>
      <c r="K753" s="1"/>
      <c r="L753" s="1"/>
      <c r="M753" s="1"/>
      <c r="N753" s="1"/>
      <c r="O753" s="1"/>
      <c r="P753" s="1"/>
      <c r="Q753" s="1"/>
      <c r="R753" s="1"/>
      <c r="S753" s="1"/>
      <c r="T753" s="1"/>
      <c r="U753" s="1"/>
      <c r="V753" s="1"/>
      <c r="W753" s="1"/>
      <c r="X753" s="1"/>
      <c r="Y753" s="1"/>
      <c r="Z753" s="1"/>
      <c r="AA753" s="1"/>
    </row>
    <row r="754" spans="1:27">
      <c r="A754" s="1"/>
      <c r="B754" s="43">
        <f t="shared" si="27"/>
        <v>543</v>
      </c>
      <c r="C754" s="43" t="e">
        <f t="shared" si="26"/>
        <v>#VALUE!</v>
      </c>
      <c r="D754" s="43"/>
      <c r="E754" s="43"/>
      <c r="F754" s="43"/>
      <c r="G754" s="1"/>
      <c r="H754" s="1"/>
      <c r="I754" s="1"/>
      <c r="J754" s="1"/>
      <c r="K754" s="1"/>
      <c r="L754" s="1"/>
      <c r="M754" s="1"/>
      <c r="N754" s="1"/>
      <c r="O754" s="1"/>
      <c r="P754" s="1"/>
      <c r="Q754" s="1"/>
      <c r="R754" s="1"/>
      <c r="S754" s="1"/>
      <c r="T754" s="1"/>
      <c r="U754" s="1"/>
      <c r="V754" s="1"/>
      <c r="W754" s="1"/>
      <c r="X754" s="1"/>
      <c r="Y754" s="1"/>
      <c r="Z754" s="1"/>
      <c r="AA754" s="1"/>
    </row>
    <row r="755" spans="1:27">
      <c r="A755" s="1"/>
      <c r="B755" s="43">
        <f t="shared" si="27"/>
        <v>545</v>
      </c>
      <c r="C755" s="43" t="e">
        <f t="shared" si="26"/>
        <v>#VALUE!</v>
      </c>
      <c r="D755" s="43"/>
      <c r="E755" s="43"/>
      <c r="F755" s="43"/>
      <c r="G755" s="1"/>
      <c r="H755" s="1"/>
      <c r="I755" s="1"/>
      <c r="J755" s="1"/>
      <c r="K755" s="1"/>
      <c r="L755" s="1"/>
      <c r="M755" s="1"/>
      <c r="N755" s="1"/>
      <c r="O755" s="1"/>
      <c r="P755" s="1"/>
      <c r="Q755" s="1"/>
      <c r="R755" s="1"/>
      <c r="S755" s="1"/>
      <c r="T755" s="1"/>
      <c r="U755" s="1"/>
      <c r="V755" s="1"/>
      <c r="W755" s="1"/>
      <c r="X755" s="1"/>
      <c r="Y755" s="1"/>
      <c r="Z755" s="1"/>
      <c r="AA755" s="1"/>
    </row>
    <row r="756" spans="1:27">
      <c r="A756" s="1"/>
      <c r="B756" s="43">
        <f t="shared" si="27"/>
        <v>547</v>
      </c>
      <c r="C756" s="43" t="e">
        <f t="shared" ref="C756:C819" si="28">CHAR(HEX2DEC(MID($H$1,B756,2)))</f>
        <v>#VALUE!</v>
      </c>
      <c r="D756" s="43"/>
      <c r="E756" s="43"/>
      <c r="F756" s="43"/>
      <c r="G756" s="1"/>
      <c r="H756" s="1"/>
      <c r="I756" s="1"/>
      <c r="J756" s="1"/>
      <c r="K756" s="1"/>
      <c r="L756" s="1"/>
      <c r="M756" s="1"/>
      <c r="N756" s="1"/>
      <c r="O756" s="1"/>
      <c r="P756" s="1"/>
      <c r="Q756" s="1"/>
      <c r="R756" s="1"/>
      <c r="S756" s="1"/>
      <c r="T756" s="1"/>
      <c r="U756" s="1"/>
      <c r="V756" s="1"/>
      <c r="W756" s="1"/>
      <c r="X756" s="1"/>
      <c r="Y756" s="1"/>
      <c r="Z756" s="1"/>
      <c r="AA756" s="1"/>
    </row>
    <row r="757" spans="1:27">
      <c r="A757" s="1"/>
      <c r="B757" s="43">
        <f t="shared" si="27"/>
        <v>549</v>
      </c>
      <c r="C757" s="43" t="e">
        <f t="shared" si="28"/>
        <v>#VALUE!</v>
      </c>
      <c r="D757" s="43"/>
      <c r="E757" s="43"/>
      <c r="F757" s="43"/>
      <c r="G757" s="1"/>
      <c r="H757" s="1"/>
      <c r="I757" s="1"/>
      <c r="J757" s="1"/>
      <c r="K757" s="1"/>
      <c r="L757" s="1"/>
      <c r="M757" s="1"/>
      <c r="N757" s="1"/>
      <c r="O757" s="1"/>
      <c r="P757" s="1"/>
      <c r="Q757" s="1"/>
      <c r="R757" s="1"/>
      <c r="S757" s="1"/>
      <c r="T757" s="1"/>
      <c r="U757" s="1"/>
      <c r="V757" s="1"/>
      <c r="W757" s="1"/>
      <c r="X757" s="1"/>
      <c r="Y757" s="1"/>
      <c r="Z757" s="1"/>
      <c r="AA757" s="1"/>
    </row>
    <row r="758" spans="1:27">
      <c r="A758" s="1"/>
      <c r="B758" s="43">
        <f t="shared" ref="B758:B821" si="29">B757+2</f>
        <v>551</v>
      </c>
      <c r="C758" s="43" t="e">
        <f t="shared" si="28"/>
        <v>#VALUE!</v>
      </c>
      <c r="D758" s="43"/>
      <c r="E758" s="43"/>
      <c r="F758" s="43"/>
      <c r="G758" s="1"/>
      <c r="H758" s="1"/>
      <c r="I758" s="1"/>
      <c r="J758" s="1"/>
      <c r="K758" s="1"/>
      <c r="L758" s="1"/>
      <c r="M758" s="1"/>
      <c r="N758" s="1"/>
      <c r="O758" s="1"/>
      <c r="P758" s="1"/>
      <c r="Q758" s="1"/>
      <c r="R758" s="1"/>
      <c r="S758" s="1"/>
      <c r="T758" s="1"/>
      <c r="U758" s="1"/>
      <c r="V758" s="1"/>
      <c r="W758" s="1"/>
      <c r="X758" s="1"/>
      <c r="Y758" s="1"/>
      <c r="Z758" s="1"/>
      <c r="AA758" s="1"/>
    </row>
    <row r="759" spans="1:27">
      <c r="A759" s="1"/>
      <c r="B759" s="43">
        <f t="shared" si="29"/>
        <v>553</v>
      </c>
      <c r="C759" s="43" t="e">
        <f t="shared" si="28"/>
        <v>#VALUE!</v>
      </c>
      <c r="D759" s="43"/>
      <c r="E759" s="43"/>
      <c r="F759" s="43"/>
      <c r="G759" s="1"/>
      <c r="H759" s="1"/>
      <c r="I759" s="1"/>
      <c r="J759" s="1"/>
      <c r="K759" s="1"/>
      <c r="L759" s="1"/>
      <c r="M759" s="1"/>
      <c r="N759" s="1"/>
      <c r="O759" s="1"/>
      <c r="P759" s="1"/>
      <c r="Q759" s="1"/>
      <c r="R759" s="1"/>
      <c r="S759" s="1"/>
      <c r="T759" s="1"/>
      <c r="U759" s="1"/>
      <c r="V759" s="1"/>
      <c r="W759" s="1"/>
      <c r="X759" s="1"/>
      <c r="Y759" s="1"/>
      <c r="Z759" s="1"/>
      <c r="AA759" s="1"/>
    </row>
    <row r="760" spans="1:27">
      <c r="A760" s="1"/>
      <c r="B760" s="43">
        <f t="shared" si="29"/>
        <v>555</v>
      </c>
      <c r="C760" s="43" t="e">
        <f t="shared" si="28"/>
        <v>#VALUE!</v>
      </c>
      <c r="D760" s="43"/>
      <c r="E760" s="43"/>
      <c r="F760" s="43"/>
      <c r="G760" s="1"/>
      <c r="H760" s="1"/>
      <c r="I760" s="1"/>
      <c r="J760" s="1"/>
      <c r="K760" s="1"/>
      <c r="L760" s="1"/>
      <c r="M760" s="1"/>
      <c r="N760" s="1"/>
      <c r="O760" s="1"/>
      <c r="P760" s="1"/>
      <c r="Q760" s="1"/>
      <c r="R760" s="1"/>
      <c r="S760" s="1"/>
      <c r="T760" s="1"/>
      <c r="U760" s="1"/>
      <c r="V760" s="1"/>
      <c r="W760" s="1"/>
      <c r="X760" s="1"/>
      <c r="Y760" s="1"/>
      <c r="Z760" s="1"/>
      <c r="AA760" s="1"/>
    </row>
    <row r="761" spans="1:27">
      <c r="A761" s="1"/>
      <c r="B761" s="43">
        <f t="shared" si="29"/>
        <v>557</v>
      </c>
      <c r="C761" s="43" t="e">
        <f t="shared" si="28"/>
        <v>#VALUE!</v>
      </c>
      <c r="D761" s="43"/>
      <c r="E761" s="43"/>
      <c r="F761" s="43"/>
      <c r="G761" s="1"/>
      <c r="H761" s="1"/>
      <c r="I761" s="1"/>
      <c r="J761" s="1"/>
      <c r="K761" s="1"/>
      <c r="L761" s="1"/>
      <c r="M761" s="1"/>
      <c r="N761" s="1"/>
      <c r="O761" s="1"/>
      <c r="P761" s="1"/>
      <c r="Q761" s="1"/>
      <c r="R761" s="1"/>
      <c r="S761" s="1"/>
      <c r="T761" s="1"/>
      <c r="U761" s="1"/>
      <c r="V761" s="1"/>
      <c r="W761" s="1"/>
      <c r="X761" s="1"/>
      <c r="Y761" s="1"/>
      <c r="Z761" s="1"/>
      <c r="AA761" s="1"/>
    </row>
    <row r="762" spans="1:27">
      <c r="A762" s="1"/>
      <c r="B762" s="43">
        <f t="shared" si="29"/>
        <v>559</v>
      </c>
      <c r="C762" s="43" t="e">
        <f t="shared" si="28"/>
        <v>#VALUE!</v>
      </c>
      <c r="D762" s="43"/>
      <c r="E762" s="43"/>
      <c r="F762" s="43"/>
      <c r="G762" s="1"/>
      <c r="H762" s="1"/>
      <c r="I762" s="1"/>
      <c r="J762" s="1"/>
      <c r="K762" s="1"/>
      <c r="L762" s="1"/>
      <c r="M762" s="1"/>
      <c r="N762" s="1"/>
      <c r="O762" s="1"/>
      <c r="P762" s="1"/>
      <c r="Q762" s="1"/>
      <c r="R762" s="1"/>
      <c r="S762" s="1"/>
      <c r="T762" s="1"/>
      <c r="U762" s="1"/>
      <c r="V762" s="1"/>
      <c r="W762" s="1"/>
      <c r="X762" s="1"/>
      <c r="Y762" s="1"/>
      <c r="Z762" s="1"/>
      <c r="AA762" s="1"/>
    </row>
    <row r="763" spans="1:27">
      <c r="A763" s="1"/>
      <c r="B763" s="43">
        <f t="shared" si="29"/>
        <v>561</v>
      </c>
      <c r="C763" s="43" t="e">
        <f t="shared" si="28"/>
        <v>#VALUE!</v>
      </c>
      <c r="D763" s="43"/>
      <c r="E763" s="43"/>
      <c r="F763" s="43"/>
      <c r="G763" s="1"/>
      <c r="H763" s="1"/>
      <c r="I763" s="1"/>
      <c r="J763" s="1"/>
      <c r="K763" s="1"/>
      <c r="L763" s="1"/>
      <c r="M763" s="1"/>
      <c r="N763" s="1"/>
      <c r="O763" s="1"/>
      <c r="P763" s="1"/>
      <c r="Q763" s="1"/>
      <c r="R763" s="1"/>
      <c r="S763" s="1"/>
      <c r="T763" s="1"/>
      <c r="U763" s="1"/>
      <c r="V763" s="1"/>
      <c r="W763" s="1"/>
      <c r="X763" s="1"/>
      <c r="Y763" s="1"/>
      <c r="Z763" s="1"/>
      <c r="AA763" s="1"/>
    </row>
    <row r="764" spans="1:27">
      <c r="A764" s="1"/>
      <c r="B764" s="43">
        <f t="shared" si="29"/>
        <v>563</v>
      </c>
      <c r="C764" s="43" t="e">
        <f t="shared" si="28"/>
        <v>#VALUE!</v>
      </c>
      <c r="D764" s="43"/>
      <c r="E764" s="43"/>
      <c r="F764" s="43"/>
      <c r="G764" s="1"/>
      <c r="H764" s="1"/>
      <c r="I764" s="1"/>
      <c r="J764" s="1"/>
      <c r="K764" s="1"/>
      <c r="L764" s="1"/>
      <c r="M764" s="1"/>
      <c r="N764" s="1"/>
      <c r="O764" s="1"/>
      <c r="P764" s="1"/>
      <c r="Q764" s="1"/>
      <c r="R764" s="1"/>
      <c r="S764" s="1"/>
      <c r="T764" s="1"/>
      <c r="U764" s="1"/>
      <c r="V764" s="1"/>
      <c r="W764" s="1"/>
      <c r="X764" s="1"/>
      <c r="Y764" s="1"/>
      <c r="Z764" s="1"/>
      <c r="AA764" s="1"/>
    </row>
    <row r="765" spans="1:27">
      <c r="A765" s="1"/>
      <c r="B765" s="43">
        <f t="shared" si="29"/>
        <v>565</v>
      </c>
      <c r="C765" s="43" t="e">
        <f t="shared" si="28"/>
        <v>#VALUE!</v>
      </c>
      <c r="D765" s="43"/>
      <c r="E765" s="43"/>
      <c r="F765" s="43"/>
      <c r="G765" s="1"/>
      <c r="H765" s="1"/>
      <c r="I765" s="1"/>
      <c r="J765" s="1"/>
      <c r="K765" s="1"/>
      <c r="L765" s="1"/>
      <c r="M765" s="1"/>
      <c r="N765" s="1"/>
      <c r="O765" s="1"/>
      <c r="P765" s="1"/>
      <c r="Q765" s="1"/>
      <c r="R765" s="1"/>
      <c r="S765" s="1"/>
      <c r="T765" s="1"/>
      <c r="U765" s="1"/>
      <c r="V765" s="1"/>
      <c r="W765" s="1"/>
      <c r="X765" s="1"/>
      <c r="Y765" s="1"/>
      <c r="Z765" s="1"/>
      <c r="AA765" s="1"/>
    </row>
    <row r="766" spans="1:27">
      <c r="A766" s="1"/>
      <c r="B766" s="43">
        <f t="shared" si="29"/>
        <v>567</v>
      </c>
      <c r="C766" s="43" t="e">
        <f t="shared" si="28"/>
        <v>#VALUE!</v>
      </c>
      <c r="D766" s="43"/>
      <c r="E766" s="43"/>
      <c r="F766" s="43"/>
      <c r="G766" s="1"/>
      <c r="H766" s="1"/>
      <c r="I766" s="1"/>
      <c r="J766" s="1"/>
      <c r="K766" s="1"/>
      <c r="L766" s="1"/>
      <c r="M766" s="1"/>
      <c r="N766" s="1"/>
      <c r="O766" s="1"/>
      <c r="P766" s="1"/>
      <c r="Q766" s="1"/>
      <c r="R766" s="1"/>
      <c r="S766" s="1"/>
      <c r="T766" s="1"/>
      <c r="U766" s="1"/>
      <c r="V766" s="1"/>
      <c r="W766" s="1"/>
      <c r="X766" s="1"/>
      <c r="Y766" s="1"/>
      <c r="Z766" s="1"/>
      <c r="AA766" s="1"/>
    </row>
    <row r="767" spans="1:27">
      <c r="A767" s="1"/>
      <c r="B767" s="43">
        <f t="shared" si="29"/>
        <v>569</v>
      </c>
      <c r="C767" s="43" t="e">
        <f t="shared" si="28"/>
        <v>#VALUE!</v>
      </c>
      <c r="D767" s="43"/>
      <c r="E767" s="43"/>
      <c r="F767" s="43"/>
      <c r="G767" s="1"/>
      <c r="H767" s="1"/>
      <c r="I767" s="1"/>
      <c r="J767" s="1"/>
      <c r="K767" s="1"/>
      <c r="L767" s="1"/>
      <c r="M767" s="1"/>
      <c r="N767" s="1"/>
      <c r="O767" s="1"/>
      <c r="P767" s="1"/>
      <c r="Q767" s="1"/>
      <c r="R767" s="1"/>
      <c r="S767" s="1"/>
      <c r="T767" s="1"/>
      <c r="U767" s="1"/>
      <c r="V767" s="1"/>
      <c r="W767" s="1"/>
      <c r="X767" s="1"/>
      <c r="Y767" s="1"/>
      <c r="Z767" s="1"/>
      <c r="AA767" s="1"/>
    </row>
    <row r="768" spans="1:27">
      <c r="A768" s="1"/>
      <c r="B768" s="43">
        <f t="shared" si="29"/>
        <v>571</v>
      </c>
      <c r="C768" s="43" t="e">
        <f t="shared" si="28"/>
        <v>#VALUE!</v>
      </c>
      <c r="D768" s="43"/>
      <c r="E768" s="43"/>
      <c r="F768" s="43"/>
      <c r="G768" s="1"/>
      <c r="H768" s="1"/>
      <c r="I768" s="1"/>
      <c r="J768" s="1"/>
      <c r="K768" s="1"/>
      <c r="L768" s="1"/>
      <c r="M768" s="1"/>
      <c r="N768" s="1"/>
      <c r="O768" s="1"/>
      <c r="P768" s="1"/>
      <c r="Q768" s="1"/>
      <c r="R768" s="1"/>
      <c r="S768" s="1"/>
      <c r="T768" s="1"/>
      <c r="U768" s="1"/>
      <c r="V768" s="1"/>
      <c r="W768" s="1"/>
      <c r="X768" s="1"/>
      <c r="Y768" s="1"/>
      <c r="Z768" s="1"/>
      <c r="AA768" s="1"/>
    </row>
    <row r="769" spans="1:27">
      <c r="A769" s="1"/>
      <c r="B769" s="43">
        <f t="shared" si="29"/>
        <v>573</v>
      </c>
      <c r="C769" s="43" t="e">
        <f t="shared" si="28"/>
        <v>#VALUE!</v>
      </c>
      <c r="D769" s="43"/>
      <c r="E769" s="43"/>
      <c r="F769" s="43"/>
      <c r="G769" s="1"/>
      <c r="H769" s="1"/>
      <c r="I769" s="1"/>
      <c r="J769" s="1"/>
      <c r="K769" s="1"/>
      <c r="L769" s="1"/>
      <c r="M769" s="1"/>
      <c r="N769" s="1"/>
      <c r="O769" s="1"/>
      <c r="P769" s="1"/>
      <c r="Q769" s="1"/>
      <c r="R769" s="1"/>
      <c r="S769" s="1"/>
      <c r="T769" s="1"/>
      <c r="U769" s="1"/>
      <c r="V769" s="1"/>
      <c r="W769" s="1"/>
      <c r="X769" s="1"/>
      <c r="Y769" s="1"/>
      <c r="Z769" s="1"/>
      <c r="AA769" s="1"/>
    </row>
    <row r="770" spans="1:27">
      <c r="A770" s="1"/>
      <c r="B770" s="43">
        <f t="shared" si="29"/>
        <v>575</v>
      </c>
      <c r="C770" s="43" t="e">
        <f t="shared" si="28"/>
        <v>#VALUE!</v>
      </c>
      <c r="D770" s="43"/>
      <c r="E770" s="43"/>
      <c r="F770" s="43"/>
      <c r="G770" s="1"/>
      <c r="H770" s="1"/>
      <c r="I770" s="1"/>
      <c r="J770" s="1"/>
      <c r="K770" s="1"/>
      <c r="L770" s="1"/>
      <c r="M770" s="1"/>
      <c r="N770" s="1"/>
      <c r="O770" s="1"/>
      <c r="P770" s="1"/>
      <c r="Q770" s="1"/>
      <c r="R770" s="1"/>
      <c r="S770" s="1"/>
      <c r="T770" s="1"/>
      <c r="U770" s="1"/>
      <c r="V770" s="1"/>
      <c r="W770" s="1"/>
      <c r="X770" s="1"/>
      <c r="Y770" s="1"/>
      <c r="Z770" s="1"/>
      <c r="AA770" s="1"/>
    </row>
    <row r="771" spans="1:27">
      <c r="A771" s="1"/>
      <c r="B771" s="43">
        <f t="shared" si="29"/>
        <v>577</v>
      </c>
      <c r="C771" s="43" t="e">
        <f t="shared" si="28"/>
        <v>#VALUE!</v>
      </c>
      <c r="D771" s="43"/>
      <c r="E771" s="43"/>
      <c r="F771" s="43"/>
      <c r="G771" s="1"/>
      <c r="H771" s="1"/>
      <c r="I771" s="1"/>
      <c r="J771" s="1"/>
      <c r="K771" s="1"/>
      <c r="L771" s="1"/>
      <c r="M771" s="1"/>
      <c r="N771" s="1"/>
      <c r="O771" s="1"/>
      <c r="P771" s="1"/>
      <c r="Q771" s="1"/>
      <c r="R771" s="1"/>
      <c r="S771" s="1"/>
      <c r="T771" s="1"/>
      <c r="U771" s="1"/>
      <c r="V771" s="1"/>
      <c r="W771" s="1"/>
      <c r="X771" s="1"/>
      <c r="Y771" s="1"/>
      <c r="Z771" s="1"/>
      <c r="AA771" s="1"/>
    </row>
    <row r="772" spans="1:27">
      <c r="A772" s="1"/>
      <c r="B772" s="43">
        <f t="shared" si="29"/>
        <v>579</v>
      </c>
      <c r="C772" s="43" t="e">
        <f t="shared" si="28"/>
        <v>#VALUE!</v>
      </c>
      <c r="D772" s="43"/>
      <c r="E772" s="43"/>
      <c r="F772" s="43"/>
      <c r="G772" s="1"/>
      <c r="H772" s="1"/>
      <c r="I772" s="1"/>
      <c r="J772" s="1"/>
      <c r="K772" s="1"/>
      <c r="L772" s="1"/>
      <c r="M772" s="1"/>
      <c r="N772" s="1"/>
      <c r="O772" s="1"/>
      <c r="P772" s="1"/>
      <c r="Q772" s="1"/>
      <c r="R772" s="1"/>
      <c r="S772" s="1"/>
      <c r="T772" s="1"/>
      <c r="U772" s="1"/>
      <c r="V772" s="1"/>
      <c r="W772" s="1"/>
      <c r="X772" s="1"/>
      <c r="Y772" s="1"/>
      <c r="Z772" s="1"/>
      <c r="AA772" s="1"/>
    </row>
    <row r="773" spans="1:27">
      <c r="A773" s="1"/>
      <c r="B773" s="43">
        <f t="shared" si="29"/>
        <v>581</v>
      </c>
      <c r="C773" s="43" t="e">
        <f t="shared" si="28"/>
        <v>#VALUE!</v>
      </c>
      <c r="D773" s="43"/>
      <c r="E773" s="43"/>
      <c r="F773" s="43"/>
      <c r="G773" s="1"/>
      <c r="H773" s="1"/>
      <c r="I773" s="1"/>
      <c r="J773" s="1"/>
      <c r="K773" s="1"/>
      <c r="L773" s="1"/>
      <c r="M773" s="1"/>
      <c r="N773" s="1"/>
      <c r="O773" s="1"/>
      <c r="P773" s="1"/>
      <c r="Q773" s="1"/>
      <c r="R773" s="1"/>
      <c r="S773" s="1"/>
      <c r="T773" s="1"/>
      <c r="U773" s="1"/>
      <c r="V773" s="1"/>
      <c r="W773" s="1"/>
      <c r="X773" s="1"/>
      <c r="Y773" s="1"/>
      <c r="Z773" s="1"/>
      <c r="AA773" s="1"/>
    </row>
    <row r="774" spans="1:27">
      <c r="A774" s="1"/>
      <c r="B774" s="43">
        <f t="shared" si="29"/>
        <v>583</v>
      </c>
      <c r="C774" s="43" t="e">
        <f t="shared" si="28"/>
        <v>#VALUE!</v>
      </c>
      <c r="D774" s="43"/>
      <c r="E774" s="43"/>
      <c r="F774" s="43"/>
      <c r="G774" s="1"/>
      <c r="H774" s="1"/>
      <c r="I774" s="1"/>
      <c r="J774" s="1"/>
      <c r="K774" s="1"/>
      <c r="L774" s="1"/>
      <c r="M774" s="1"/>
      <c r="N774" s="1"/>
      <c r="O774" s="1"/>
      <c r="P774" s="1"/>
      <c r="Q774" s="1"/>
      <c r="R774" s="1"/>
      <c r="S774" s="1"/>
      <c r="T774" s="1"/>
      <c r="U774" s="1"/>
      <c r="V774" s="1"/>
      <c r="W774" s="1"/>
      <c r="X774" s="1"/>
      <c r="Y774" s="1"/>
      <c r="Z774" s="1"/>
      <c r="AA774" s="1"/>
    </row>
    <row r="775" spans="1:27">
      <c r="A775" s="1"/>
      <c r="B775" s="43">
        <f t="shared" si="29"/>
        <v>585</v>
      </c>
      <c r="C775" s="43" t="e">
        <f t="shared" si="28"/>
        <v>#VALUE!</v>
      </c>
      <c r="D775" s="43"/>
      <c r="E775" s="43"/>
      <c r="F775" s="43"/>
      <c r="G775" s="1"/>
      <c r="H775" s="1"/>
      <c r="I775" s="1"/>
      <c r="J775" s="1"/>
      <c r="K775" s="1"/>
      <c r="L775" s="1"/>
      <c r="M775" s="1"/>
      <c r="N775" s="1"/>
      <c r="O775" s="1"/>
      <c r="P775" s="1"/>
      <c r="Q775" s="1"/>
      <c r="R775" s="1"/>
      <c r="S775" s="1"/>
      <c r="T775" s="1"/>
      <c r="U775" s="1"/>
      <c r="V775" s="1"/>
      <c r="W775" s="1"/>
      <c r="X775" s="1"/>
      <c r="Y775" s="1"/>
      <c r="Z775" s="1"/>
      <c r="AA775" s="1"/>
    </row>
    <row r="776" spans="1:27">
      <c r="A776" s="1"/>
      <c r="B776" s="43">
        <f t="shared" si="29"/>
        <v>587</v>
      </c>
      <c r="C776" s="43" t="e">
        <f t="shared" si="28"/>
        <v>#VALUE!</v>
      </c>
      <c r="D776" s="43"/>
      <c r="E776" s="43"/>
      <c r="F776" s="43"/>
      <c r="G776" s="1"/>
      <c r="H776" s="1"/>
      <c r="I776" s="1"/>
      <c r="J776" s="1"/>
      <c r="K776" s="1"/>
      <c r="L776" s="1"/>
      <c r="M776" s="1"/>
      <c r="N776" s="1"/>
      <c r="O776" s="1"/>
      <c r="P776" s="1"/>
      <c r="Q776" s="1"/>
      <c r="R776" s="1"/>
      <c r="S776" s="1"/>
      <c r="T776" s="1"/>
      <c r="U776" s="1"/>
      <c r="V776" s="1"/>
      <c r="W776" s="1"/>
      <c r="X776" s="1"/>
      <c r="Y776" s="1"/>
      <c r="Z776" s="1"/>
      <c r="AA776" s="1"/>
    </row>
    <row r="777" spans="1:27">
      <c r="A777" s="1"/>
      <c r="B777" s="43">
        <f t="shared" si="29"/>
        <v>589</v>
      </c>
      <c r="C777" s="43" t="e">
        <f t="shared" si="28"/>
        <v>#VALUE!</v>
      </c>
      <c r="D777" s="43"/>
      <c r="E777" s="43"/>
      <c r="F777" s="43"/>
      <c r="G777" s="1"/>
      <c r="H777" s="1"/>
      <c r="I777" s="1"/>
      <c r="J777" s="1"/>
      <c r="K777" s="1"/>
      <c r="L777" s="1"/>
      <c r="M777" s="1"/>
      <c r="N777" s="1"/>
      <c r="O777" s="1"/>
      <c r="P777" s="1"/>
      <c r="Q777" s="1"/>
      <c r="R777" s="1"/>
      <c r="S777" s="1"/>
      <c r="T777" s="1"/>
      <c r="U777" s="1"/>
      <c r="V777" s="1"/>
      <c r="W777" s="1"/>
      <c r="X777" s="1"/>
      <c r="Y777" s="1"/>
      <c r="Z777" s="1"/>
      <c r="AA777" s="1"/>
    </row>
    <row r="778" spans="1:27">
      <c r="A778" s="1"/>
      <c r="B778" s="43">
        <f t="shared" si="29"/>
        <v>591</v>
      </c>
      <c r="C778" s="43" t="e">
        <f t="shared" si="28"/>
        <v>#VALUE!</v>
      </c>
      <c r="D778" s="43"/>
      <c r="E778" s="43"/>
      <c r="F778" s="43"/>
      <c r="G778" s="1"/>
      <c r="H778" s="1"/>
      <c r="I778" s="1"/>
      <c r="J778" s="1"/>
      <c r="K778" s="1"/>
      <c r="L778" s="1"/>
      <c r="M778" s="1"/>
      <c r="N778" s="1"/>
      <c r="O778" s="1"/>
      <c r="P778" s="1"/>
      <c r="Q778" s="1"/>
      <c r="R778" s="1"/>
      <c r="S778" s="1"/>
      <c r="T778" s="1"/>
      <c r="U778" s="1"/>
      <c r="V778" s="1"/>
      <c r="W778" s="1"/>
      <c r="X778" s="1"/>
      <c r="Y778" s="1"/>
      <c r="Z778" s="1"/>
      <c r="AA778" s="1"/>
    </row>
    <row r="779" spans="1:27">
      <c r="A779" s="1"/>
      <c r="B779" s="43">
        <f t="shared" si="29"/>
        <v>593</v>
      </c>
      <c r="C779" s="43" t="e">
        <f t="shared" si="28"/>
        <v>#VALUE!</v>
      </c>
      <c r="D779" s="43"/>
      <c r="E779" s="43"/>
      <c r="F779" s="43"/>
      <c r="G779" s="1"/>
      <c r="H779" s="1"/>
      <c r="I779" s="1"/>
      <c r="J779" s="1"/>
      <c r="K779" s="1"/>
      <c r="L779" s="1"/>
      <c r="M779" s="1"/>
      <c r="N779" s="1"/>
      <c r="O779" s="1"/>
      <c r="P779" s="1"/>
      <c r="Q779" s="1"/>
      <c r="R779" s="1"/>
      <c r="S779" s="1"/>
      <c r="T779" s="1"/>
      <c r="U779" s="1"/>
      <c r="V779" s="1"/>
      <c r="W779" s="1"/>
      <c r="X779" s="1"/>
      <c r="Y779" s="1"/>
      <c r="Z779" s="1"/>
      <c r="AA779" s="1"/>
    </row>
    <row r="780" spans="1:27">
      <c r="A780" s="1"/>
      <c r="B780" s="43">
        <f t="shared" si="29"/>
        <v>595</v>
      </c>
      <c r="C780" s="43" t="e">
        <f t="shared" si="28"/>
        <v>#VALUE!</v>
      </c>
      <c r="D780" s="43"/>
      <c r="E780" s="43"/>
      <c r="F780" s="43"/>
      <c r="G780" s="1"/>
      <c r="H780" s="1"/>
      <c r="I780" s="1"/>
      <c r="J780" s="1"/>
      <c r="K780" s="1"/>
      <c r="L780" s="1"/>
      <c r="M780" s="1"/>
      <c r="N780" s="1"/>
      <c r="O780" s="1"/>
      <c r="P780" s="1"/>
      <c r="Q780" s="1"/>
      <c r="R780" s="1"/>
      <c r="S780" s="1"/>
      <c r="T780" s="1"/>
      <c r="U780" s="1"/>
      <c r="V780" s="1"/>
      <c r="W780" s="1"/>
      <c r="X780" s="1"/>
      <c r="Y780" s="1"/>
      <c r="Z780" s="1"/>
      <c r="AA780" s="1"/>
    </row>
    <row r="781" spans="1:27">
      <c r="A781" s="1"/>
      <c r="B781" s="43">
        <f t="shared" si="29"/>
        <v>597</v>
      </c>
      <c r="C781" s="43" t="e">
        <f t="shared" si="28"/>
        <v>#VALUE!</v>
      </c>
      <c r="D781" s="43"/>
      <c r="E781" s="43"/>
      <c r="F781" s="43"/>
      <c r="G781" s="1"/>
      <c r="H781" s="1"/>
      <c r="I781" s="1"/>
      <c r="J781" s="1"/>
      <c r="K781" s="1"/>
      <c r="L781" s="1"/>
      <c r="M781" s="1"/>
      <c r="N781" s="1"/>
      <c r="O781" s="1"/>
      <c r="P781" s="1"/>
      <c r="Q781" s="1"/>
      <c r="R781" s="1"/>
      <c r="S781" s="1"/>
      <c r="T781" s="1"/>
      <c r="U781" s="1"/>
      <c r="V781" s="1"/>
      <c r="W781" s="1"/>
      <c r="X781" s="1"/>
      <c r="Y781" s="1"/>
      <c r="Z781" s="1"/>
      <c r="AA781" s="1"/>
    </row>
    <row r="782" spans="1:27">
      <c r="A782" s="1"/>
      <c r="B782" s="43">
        <f t="shared" si="29"/>
        <v>599</v>
      </c>
      <c r="C782" s="43" t="e">
        <f t="shared" si="28"/>
        <v>#VALUE!</v>
      </c>
      <c r="D782" s="43"/>
      <c r="E782" s="43"/>
      <c r="F782" s="43"/>
      <c r="G782" s="1"/>
      <c r="H782" s="1"/>
      <c r="I782" s="1"/>
      <c r="J782" s="1"/>
      <c r="K782" s="1"/>
      <c r="L782" s="1"/>
      <c r="M782" s="1"/>
      <c r="N782" s="1"/>
      <c r="O782" s="1"/>
      <c r="P782" s="1"/>
      <c r="Q782" s="1"/>
      <c r="R782" s="1"/>
      <c r="S782" s="1"/>
      <c r="T782" s="1"/>
      <c r="U782" s="1"/>
      <c r="V782" s="1"/>
      <c r="W782" s="1"/>
      <c r="X782" s="1"/>
      <c r="Y782" s="1"/>
      <c r="Z782" s="1"/>
      <c r="AA782" s="1"/>
    </row>
    <row r="783" spans="1:27">
      <c r="A783" s="1"/>
      <c r="B783" s="43">
        <f t="shared" si="29"/>
        <v>601</v>
      </c>
      <c r="C783" s="43" t="e">
        <f t="shared" si="28"/>
        <v>#VALUE!</v>
      </c>
      <c r="D783" s="43"/>
      <c r="E783" s="43"/>
      <c r="F783" s="43"/>
      <c r="G783" s="1"/>
      <c r="H783" s="1"/>
      <c r="I783" s="1"/>
      <c r="J783" s="1"/>
      <c r="K783" s="1"/>
      <c r="L783" s="1"/>
      <c r="M783" s="1"/>
      <c r="N783" s="1"/>
      <c r="O783" s="1"/>
      <c r="P783" s="1"/>
      <c r="Q783" s="1"/>
      <c r="R783" s="1"/>
      <c r="S783" s="1"/>
      <c r="T783" s="1"/>
      <c r="U783" s="1"/>
      <c r="V783" s="1"/>
      <c r="W783" s="1"/>
      <c r="X783" s="1"/>
      <c r="Y783" s="1"/>
      <c r="Z783" s="1"/>
      <c r="AA783" s="1"/>
    </row>
    <row r="784" spans="1:27">
      <c r="A784" s="1"/>
      <c r="B784" s="43">
        <f t="shared" si="29"/>
        <v>603</v>
      </c>
      <c r="C784" s="43" t="e">
        <f t="shared" si="28"/>
        <v>#VALUE!</v>
      </c>
      <c r="D784" s="43"/>
      <c r="E784" s="43"/>
      <c r="F784" s="43"/>
      <c r="G784" s="1"/>
      <c r="H784" s="1"/>
      <c r="I784" s="1"/>
      <c r="J784" s="1"/>
      <c r="K784" s="1"/>
      <c r="L784" s="1"/>
      <c r="M784" s="1"/>
      <c r="N784" s="1"/>
      <c r="O784" s="1"/>
      <c r="P784" s="1"/>
      <c r="Q784" s="1"/>
      <c r="R784" s="1"/>
      <c r="S784" s="1"/>
      <c r="T784" s="1"/>
      <c r="U784" s="1"/>
      <c r="V784" s="1"/>
      <c r="W784" s="1"/>
      <c r="X784" s="1"/>
      <c r="Y784" s="1"/>
      <c r="Z784" s="1"/>
      <c r="AA784" s="1"/>
    </row>
    <row r="785" spans="1:27">
      <c r="A785" s="1"/>
      <c r="B785" s="43">
        <f t="shared" si="29"/>
        <v>605</v>
      </c>
      <c r="C785" s="43" t="e">
        <f t="shared" si="28"/>
        <v>#VALUE!</v>
      </c>
      <c r="D785" s="43"/>
      <c r="E785" s="43"/>
      <c r="F785" s="43"/>
      <c r="G785" s="1"/>
      <c r="H785" s="1"/>
      <c r="I785" s="1"/>
      <c r="J785" s="1"/>
      <c r="K785" s="1"/>
      <c r="L785" s="1"/>
      <c r="M785" s="1"/>
      <c r="N785" s="1"/>
      <c r="O785" s="1"/>
      <c r="P785" s="1"/>
      <c r="Q785" s="1"/>
      <c r="R785" s="1"/>
      <c r="S785" s="1"/>
      <c r="T785" s="1"/>
      <c r="U785" s="1"/>
      <c r="V785" s="1"/>
      <c r="W785" s="1"/>
      <c r="X785" s="1"/>
      <c r="Y785" s="1"/>
      <c r="Z785" s="1"/>
      <c r="AA785" s="1"/>
    </row>
    <row r="786" spans="1:27">
      <c r="A786" s="1"/>
      <c r="B786" s="43">
        <f t="shared" si="29"/>
        <v>607</v>
      </c>
      <c r="C786" s="43" t="e">
        <f t="shared" si="28"/>
        <v>#VALUE!</v>
      </c>
      <c r="D786" s="43"/>
      <c r="E786" s="43"/>
      <c r="F786" s="43"/>
      <c r="G786" s="1"/>
      <c r="H786" s="1"/>
      <c r="I786" s="1"/>
      <c r="J786" s="1"/>
      <c r="K786" s="1"/>
      <c r="L786" s="1"/>
      <c r="M786" s="1"/>
      <c r="N786" s="1"/>
      <c r="O786" s="1"/>
      <c r="P786" s="1"/>
      <c r="Q786" s="1"/>
      <c r="R786" s="1"/>
      <c r="S786" s="1"/>
      <c r="T786" s="1"/>
      <c r="U786" s="1"/>
      <c r="V786" s="1"/>
      <c r="W786" s="1"/>
      <c r="X786" s="1"/>
      <c r="Y786" s="1"/>
      <c r="Z786" s="1"/>
      <c r="AA786" s="1"/>
    </row>
    <row r="787" spans="1:27">
      <c r="A787" s="1"/>
      <c r="B787" s="43">
        <f t="shared" si="29"/>
        <v>609</v>
      </c>
      <c r="C787" s="43" t="e">
        <f t="shared" si="28"/>
        <v>#VALUE!</v>
      </c>
      <c r="D787" s="43"/>
      <c r="E787" s="43"/>
      <c r="F787" s="43"/>
      <c r="G787" s="1"/>
      <c r="H787" s="1"/>
      <c r="I787" s="1"/>
      <c r="J787" s="1"/>
      <c r="K787" s="1"/>
      <c r="L787" s="1"/>
      <c r="M787" s="1"/>
      <c r="N787" s="1"/>
      <c r="O787" s="1"/>
      <c r="P787" s="1"/>
      <c r="Q787" s="1"/>
      <c r="R787" s="1"/>
      <c r="S787" s="1"/>
      <c r="T787" s="1"/>
      <c r="U787" s="1"/>
      <c r="V787" s="1"/>
      <c r="W787" s="1"/>
      <c r="X787" s="1"/>
      <c r="Y787" s="1"/>
      <c r="Z787" s="1"/>
      <c r="AA787" s="1"/>
    </row>
    <row r="788" spans="1:27">
      <c r="A788" s="1"/>
      <c r="B788" s="43">
        <f t="shared" si="29"/>
        <v>611</v>
      </c>
      <c r="C788" s="43" t="e">
        <f t="shared" si="28"/>
        <v>#VALUE!</v>
      </c>
      <c r="D788" s="43"/>
      <c r="E788" s="43"/>
      <c r="F788" s="43"/>
      <c r="G788" s="1"/>
      <c r="H788" s="1"/>
      <c r="I788" s="1"/>
      <c r="J788" s="1"/>
      <c r="K788" s="1"/>
      <c r="L788" s="1"/>
      <c r="M788" s="1"/>
      <c r="N788" s="1"/>
      <c r="O788" s="1"/>
      <c r="P788" s="1"/>
      <c r="Q788" s="1"/>
      <c r="R788" s="1"/>
      <c r="S788" s="1"/>
      <c r="T788" s="1"/>
      <c r="U788" s="1"/>
      <c r="V788" s="1"/>
      <c r="W788" s="1"/>
      <c r="X788" s="1"/>
      <c r="Y788" s="1"/>
      <c r="Z788" s="1"/>
      <c r="AA788" s="1"/>
    </row>
    <row r="789" spans="1:27">
      <c r="A789" s="1"/>
      <c r="B789" s="43">
        <f t="shared" si="29"/>
        <v>613</v>
      </c>
      <c r="C789" s="43" t="e">
        <f t="shared" si="28"/>
        <v>#VALUE!</v>
      </c>
      <c r="D789" s="43"/>
      <c r="E789" s="43"/>
      <c r="F789" s="43"/>
      <c r="G789" s="1"/>
      <c r="H789" s="1"/>
      <c r="I789" s="1"/>
      <c r="J789" s="1"/>
      <c r="K789" s="1"/>
      <c r="L789" s="1"/>
      <c r="M789" s="1"/>
      <c r="N789" s="1"/>
      <c r="O789" s="1"/>
      <c r="P789" s="1"/>
      <c r="Q789" s="1"/>
      <c r="R789" s="1"/>
      <c r="S789" s="1"/>
      <c r="T789" s="1"/>
      <c r="U789" s="1"/>
      <c r="V789" s="1"/>
      <c r="W789" s="1"/>
      <c r="X789" s="1"/>
      <c r="Y789" s="1"/>
      <c r="Z789" s="1"/>
      <c r="AA789" s="1"/>
    </row>
    <row r="790" spans="1:27">
      <c r="A790" s="1"/>
      <c r="B790" s="43">
        <f t="shared" si="29"/>
        <v>615</v>
      </c>
      <c r="C790" s="43" t="e">
        <f t="shared" si="28"/>
        <v>#VALUE!</v>
      </c>
      <c r="D790" s="43"/>
      <c r="E790" s="43"/>
      <c r="F790" s="43"/>
      <c r="G790" s="1"/>
      <c r="H790" s="1"/>
      <c r="I790" s="1"/>
      <c r="J790" s="1"/>
      <c r="K790" s="1"/>
      <c r="L790" s="1"/>
      <c r="M790" s="1"/>
      <c r="N790" s="1"/>
      <c r="O790" s="1"/>
      <c r="P790" s="1"/>
      <c r="Q790" s="1"/>
      <c r="R790" s="1"/>
      <c r="S790" s="1"/>
      <c r="T790" s="1"/>
      <c r="U790" s="1"/>
      <c r="V790" s="1"/>
      <c r="W790" s="1"/>
      <c r="X790" s="1"/>
      <c r="Y790" s="1"/>
      <c r="Z790" s="1"/>
      <c r="AA790" s="1"/>
    </row>
    <row r="791" spans="1:27">
      <c r="A791" s="1"/>
      <c r="B791" s="43">
        <f t="shared" si="29"/>
        <v>617</v>
      </c>
      <c r="C791" s="43" t="e">
        <f t="shared" si="28"/>
        <v>#VALUE!</v>
      </c>
      <c r="D791" s="43"/>
      <c r="E791" s="43"/>
      <c r="F791" s="43"/>
      <c r="G791" s="1"/>
      <c r="H791" s="1"/>
      <c r="I791" s="1"/>
      <c r="J791" s="1"/>
      <c r="K791" s="1"/>
      <c r="L791" s="1"/>
      <c r="M791" s="1"/>
      <c r="N791" s="1"/>
      <c r="O791" s="1"/>
      <c r="P791" s="1"/>
      <c r="Q791" s="1"/>
      <c r="R791" s="1"/>
      <c r="S791" s="1"/>
      <c r="T791" s="1"/>
      <c r="U791" s="1"/>
      <c r="V791" s="1"/>
      <c r="W791" s="1"/>
      <c r="X791" s="1"/>
      <c r="Y791" s="1"/>
      <c r="Z791" s="1"/>
      <c r="AA791" s="1"/>
    </row>
    <row r="792" spans="1:27">
      <c r="A792" s="1"/>
      <c r="B792" s="43">
        <f t="shared" si="29"/>
        <v>619</v>
      </c>
      <c r="C792" s="43" t="e">
        <f t="shared" si="28"/>
        <v>#VALUE!</v>
      </c>
      <c r="D792" s="43"/>
      <c r="E792" s="43"/>
      <c r="F792" s="43"/>
      <c r="G792" s="1"/>
      <c r="H792" s="1"/>
      <c r="I792" s="1"/>
      <c r="J792" s="1"/>
      <c r="K792" s="1"/>
      <c r="L792" s="1"/>
      <c r="M792" s="1"/>
      <c r="N792" s="1"/>
      <c r="O792" s="1"/>
      <c r="P792" s="1"/>
      <c r="Q792" s="1"/>
      <c r="R792" s="1"/>
      <c r="S792" s="1"/>
      <c r="T792" s="1"/>
      <c r="U792" s="1"/>
      <c r="V792" s="1"/>
      <c r="W792" s="1"/>
      <c r="X792" s="1"/>
      <c r="Y792" s="1"/>
      <c r="Z792" s="1"/>
      <c r="AA792" s="1"/>
    </row>
    <row r="793" spans="1:27">
      <c r="A793" s="1"/>
      <c r="B793" s="43">
        <f t="shared" si="29"/>
        <v>621</v>
      </c>
      <c r="C793" s="43" t="e">
        <f t="shared" si="28"/>
        <v>#VALUE!</v>
      </c>
      <c r="D793" s="43"/>
      <c r="E793" s="43"/>
      <c r="F793" s="43"/>
      <c r="G793" s="1"/>
      <c r="H793" s="1"/>
      <c r="I793" s="1"/>
      <c r="J793" s="1"/>
      <c r="K793" s="1"/>
      <c r="L793" s="1"/>
      <c r="M793" s="1"/>
      <c r="N793" s="1"/>
      <c r="O793" s="1"/>
      <c r="P793" s="1"/>
      <c r="Q793" s="1"/>
      <c r="R793" s="1"/>
      <c r="S793" s="1"/>
      <c r="T793" s="1"/>
      <c r="U793" s="1"/>
      <c r="V793" s="1"/>
      <c r="W793" s="1"/>
      <c r="X793" s="1"/>
      <c r="Y793" s="1"/>
      <c r="Z793" s="1"/>
      <c r="AA793" s="1"/>
    </row>
    <row r="794" spans="1:27">
      <c r="A794" s="1"/>
      <c r="B794" s="43">
        <f t="shared" si="29"/>
        <v>623</v>
      </c>
      <c r="C794" s="43" t="e">
        <f t="shared" si="28"/>
        <v>#VALUE!</v>
      </c>
      <c r="D794" s="43"/>
      <c r="E794" s="43"/>
      <c r="F794" s="43"/>
      <c r="G794" s="1"/>
      <c r="H794" s="1"/>
      <c r="I794" s="1"/>
      <c r="J794" s="1"/>
      <c r="K794" s="1"/>
      <c r="L794" s="1"/>
      <c r="M794" s="1"/>
      <c r="N794" s="1"/>
      <c r="O794" s="1"/>
      <c r="P794" s="1"/>
      <c r="Q794" s="1"/>
      <c r="R794" s="1"/>
      <c r="S794" s="1"/>
      <c r="T794" s="1"/>
      <c r="U794" s="1"/>
      <c r="V794" s="1"/>
      <c r="W794" s="1"/>
      <c r="X794" s="1"/>
      <c r="Y794" s="1"/>
      <c r="Z794" s="1"/>
      <c r="AA794" s="1"/>
    </row>
    <row r="795" spans="1:27">
      <c r="A795" s="1"/>
      <c r="B795" s="43">
        <f t="shared" si="29"/>
        <v>625</v>
      </c>
      <c r="C795" s="43" t="e">
        <f t="shared" si="28"/>
        <v>#VALUE!</v>
      </c>
      <c r="D795" s="43"/>
      <c r="E795" s="43"/>
      <c r="F795" s="43"/>
      <c r="G795" s="1"/>
      <c r="H795" s="1"/>
      <c r="I795" s="1"/>
      <c r="J795" s="1"/>
      <c r="K795" s="1"/>
      <c r="L795" s="1"/>
      <c r="M795" s="1"/>
      <c r="N795" s="1"/>
      <c r="O795" s="1"/>
      <c r="P795" s="1"/>
      <c r="Q795" s="1"/>
      <c r="R795" s="1"/>
      <c r="S795" s="1"/>
      <c r="T795" s="1"/>
      <c r="U795" s="1"/>
      <c r="V795" s="1"/>
      <c r="W795" s="1"/>
      <c r="X795" s="1"/>
      <c r="Y795" s="1"/>
      <c r="Z795" s="1"/>
      <c r="AA795" s="1"/>
    </row>
    <row r="796" spans="1:27">
      <c r="A796" s="1"/>
      <c r="B796" s="43">
        <f t="shared" si="29"/>
        <v>627</v>
      </c>
      <c r="C796" s="43" t="e">
        <f t="shared" si="28"/>
        <v>#VALUE!</v>
      </c>
      <c r="D796" s="43"/>
      <c r="E796" s="43"/>
      <c r="F796" s="43"/>
      <c r="G796" s="1"/>
      <c r="H796" s="1"/>
      <c r="I796" s="1"/>
      <c r="J796" s="1"/>
      <c r="K796" s="1"/>
      <c r="L796" s="1"/>
      <c r="M796" s="1"/>
      <c r="N796" s="1"/>
      <c r="O796" s="1"/>
      <c r="P796" s="1"/>
      <c r="Q796" s="1"/>
      <c r="R796" s="1"/>
      <c r="S796" s="1"/>
      <c r="T796" s="1"/>
      <c r="U796" s="1"/>
      <c r="V796" s="1"/>
      <c r="W796" s="1"/>
      <c r="X796" s="1"/>
      <c r="Y796" s="1"/>
      <c r="Z796" s="1"/>
      <c r="AA796" s="1"/>
    </row>
    <row r="797" spans="1:27">
      <c r="A797" s="1"/>
      <c r="B797" s="43">
        <f t="shared" si="29"/>
        <v>629</v>
      </c>
      <c r="C797" s="43" t="e">
        <f t="shared" si="28"/>
        <v>#VALUE!</v>
      </c>
      <c r="D797" s="43"/>
      <c r="E797" s="43"/>
      <c r="F797" s="43"/>
      <c r="G797" s="1"/>
      <c r="H797" s="1"/>
      <c r="I797" s="1"/>
      <c r="J797" s="1"/>
      <c r="K797" s="1"/>
      <c r="L797" s="1"/>
      <c r="M797" s="1"/>
      <c r="N797" s="1"/>
      <c r="O797" s="1"/>
      <c r="P797" s="1"/>
      <c r="Q797" s="1"/>
      <c r="R797" s="1"/>
      <c r="S797" s="1"/>
      <c r="T797" s="1"/>
      <c r="U797" s="1"/>
      <c r="V797" s="1"/>
      <c r="W797" s="1"/>
      <c r="X797" s="1"/>
      <c r="Y797" s="1"/>
      <c r="Z797" s="1"/>
      <c r="AA797" s="1"/>
    </row>
    <row r="798" spans="1:27">
      <c r="A798" s="1"/>
      <c r="B798" s="43">
        <f t="shared" si="29"/>
        <v>631</v>
      </c>
      <c r="C798" s="43" t="e">
        <f t="shared" si="28"/>
        <v>#VALUE!</v>
      </c>
      <c r="D798" s="43"/>
      <c r="E798" s="43"/>
      <c r="F798" s="43"/>
      <c r="G798" s="1"/>
      <c r="H798" s="1"/>
      <c r="I798" s="1"/>
      <c r="J798" s="1"/>
      <c r="K798" s="1"/>
      <c r="L798" s="1"/>
      <c r="M798" s="1"/>
      <c r="N798" s="1"/>
      <c r="O798" s="1"/>
      <c r="P798" s="1"/>
      <c r="Q798" s="1"/>
      <c r="R798" s="1"/>
      <c r="S798" s="1"/>
      <c r="T798" s="1"/>
      <c r="U798" s="1"/>
      <c r="V798" s="1"/>
      <c r="W798" s="1"/>
      <c r="X798" s="1"/>
      <c r="Y798" s="1"/>
      <c r="Z798" s="1"/>
      <c r="AA798" s="1"/>
    </row>
    <row r="799" spans="1:27">
      <c r="A799" s="1"/>
      <c r="B799" s="43">
        <f t="shared" si="29"/>
        <v>633</v>
      </c>
      <c r="C799" s="43" t="e">
        <f t="shared" si="28"/>
        <v>#VALUE!</v>
      </c>
      <c r="D799" s="43"/>
      <c r="E799" s="43"/>
      <c r="F799" s="43"/>
      <c r="G799" s="1"/>
      <c r="H799" s="1"/>
      <c r="I799" s="1"/>
      <c r="J799" s="1"/>
      <c r="K799" s="1"/>
      <c r="L799" s="1"/>
      <c r="M799" s="1"/>
      <c r="N799" s="1"/>
      <c r="O799" s="1"/>
      <c r="P799" s="1"/>
      <c r="Q799" s="1"/>
      <c r="R799" s="1"/>
      <c r="S799" s="1"/>
      <c r="T799" s="1"/>
      <c r="U799" s="1"/>
      <c r="V799" s="1"/>
      <c r="W799" s="1"/>
      <c r="X799" s="1"/>
      <c r="Y799" s="1"/>
      <c r="Z799" s="1"/>
      <c r="AA799" s="1"/>
    </row>
    <row r="800" spans="1:27">
      <c r="A800" s="1"/>
      <c r="B800" s="43">
        <f t="shared" si="29"/>
        <v>635</v>
      </c>
      <c r="C800" s="43" t="e">
        <f t="shared" si="28"/>
        <v>#VALUE!</v>
      </c>
      <c r="D800" s="43"/>
      <c r="E800" s="43"/>
      <c r="F800" s="43"/>
      <c r="G800" s="1"/>
      <c r="H800" s="1"/>
      <c r="I800" s="1"/>
      <c r="J800" s="1"/>
      <c r="K800" s="1"/>
      <c r="L800" s="1"/>
      <c r="M800" s="1"/>
      <c r="N800" s="1"/>
      <c r="O800" s="1"/>
      <c r="P800" s="1"/>
      <c r="Q800" s="1"/>
      <c r="R800" s="1"/>
      <c r="S800" s="1"/>
      <c r="T800" s="1"/>
      <c r="U800" s="1"/>
      <c r="V800" s="1"/>
      <c r="W800" s="1"/>
      <c r="X800" s="1"/>
      <c r="Y800" s="1"/>
      <c r="Z800" s="1"/>
      <c r="AA800" s="1"/>
    </row>
    <row r="801" spans="1:27">
      <c r="A801" s="1"/>
      <c r="B801" s="43">
        <f t="shared" si="29"/>
        <v>637</v>
      </c>
      <c r="C801" s="43" t="e">
        <f t="shared" si="28"/>
        <v>#VALUE!</v>
      </c>
      <c r="D801" s="43"/>
      <c r="E801" s="43"/>
      <c r="F801" s="43"/>
      <c r="G801" s="1"/>
      <c r="H801" s="1"/>
      <c r="I801" s="1"/>
      <c r="J801" s="1"/>
      <c r="K801" s="1"/>
      <c r="L801" s="1"/>
      <c r="M801" s="1"/>
      <c r="N801" s="1"/>
      <c r="O801" s="1"/>
      <c r="P801" s="1"/>
      <c r="Q801" s="1"/>
      <c r="R801" s="1"/>
      <c r="S801" s="1"/>
      <c r="T801" s="1"/>
      <c r="U801" s="1"/>
      <c r="V801" s="1"/>
      <c r="W801" s="1"/>
      <c r="X801" s="1"/>
      <c r="Y801" s="1"/>
      <c r="Z801" s="1"/>
      <c r="AA801" s="1"/>
    </row>
    <row r="802" spans="1:27">
      <c r="A802" s="1"/>
      <c r="B802" s="43">
        <f t="shared" si="29"/>
        <v>639</v>
      </c>
      <c r="C802" s="43" t="e">
        <f t="shared" si="28"/>
        <v>#VALUE!</v>
      </c>
      <c r="D802" s="43"/>
      <c r="E802" s="43"/>
      <c r="F802" s="43"/>
      <c r="G802" s="1"/>
      <c r="H802" s="1"/>
      <c r="I802" s="1"/>
      <c r="J802" s="1"/>
      <c r="K802" s="1"/>
      <c r="L802" s="1"/>
      <c r="M802" s="1"/>
      <c r="N802" s="1"/>
      <c r="O802" s="1"/>
      <c r="P802" s="1"/>
      <c r="Q802" s="1"/>
      <c r="R802" s="1"/>
      <c r="S802" s="1"/>
      <c r="T802" s="1"/>
      <c r="U802" s="1"/>
      <c r="V802" s="1"/>
      <c r="W802" s="1"/>
      <c r="X802" s="1"/>
      <c r="Y802" s="1"/>
      <c r="Z802" s="1"/>
      <c r="AA802" s="1"/>
    </row>
    <row r="803" spans="1:27">
      <c r="A803" s="1"/>
      <c r="B803" s="43">
        <f t="shared" si="29"/>
        <v>641</v>
      </c>
      <c r="C803" s="43" t="e">
        <f t="shared" si="28"/>
        <v>#VALUE!</v>
      </c>
      <c r="D803" s="43"/>
      <c r="E803" s="43"/>
      <c r="F803" s="43"/>
      <c r="G803" s="1"/>
      <c r="H803" s="1"/>
      <c r="I803" s="1"/>
      <c r="J803" s="1"/>
      <c r="K803" s="1"/>
      <c r="L803" s="1"/>
      <c r="M803" s="1"/>
      <c r="N803" s="1"/>
      <c r="O803" s="1"/>
      <c r="P803" s="1"/>
      <c r="Q803" s="1"/>
      <c r="R803" s="1"/>
      <c r="S803" s="1"/>
      <c r="T803" s="1"/>
      <c r="U803" s="1"/>
      <c r="V803" s="1"/>
      <c r="W803" s="1"/>
      <c r="X803" s="1"/>
      <c r="Y803" s="1"/>
      <c r="Z803" s="1"/>
      <c r="AA803" s="1"/>
    </row>
    <row r="804" spans="1:27">
      <c r="A804" s="1"/>
      <c r="B804" s="43">
        <f t="shared" si="29"/>
        <v>643</v>
      </c>
      <c r="C804" s="43" t="e">
        <f t="shared" si="28"/>
        <v>#VALUE!</v>
      </c>
      <c r="D804" s="43"/>
      <c r="E804" s="43"/>
      <c r="F804" s="43"/>
      <c r="G804" s="1"/>
      <c r="H804" s="1"/>
      <c r="I804" s="1"/>
      <c r="J804" s="1"/>
      <c r="K804" s="1"/>
      <c r="L804" s="1"/>
      <c r="M804" s="1"/>
      <c r="N804" s="1"/>
      <c r="O804" s="1"/>
      <c r="P804" s="1"/>
      <c r="Q804" s="1"/>
      <c r="R804" s="1"/>
      <c r="S804" s="1"/>
      <c r="T804" s="1"/>
      <c r="U804" s="1"/>
      <c r="V804" s="1"/>
      <c r="W804" s="1"/>
      <c r="X804" s="1"/>
      <c r="Y804" s="1"/>
      <c r="Z804" s="1"/>
      <c r="AA804" s="1"/>
    </row>
    <row r="805" spans="1:27">
      <c r="A805" s="1"/>
      <c r="B805" s="43">
        <f t="shared" si="29"/>
        <v>645</v>
      </c>
      <c r="C805" s="43" t="e">
        <f t="shared" si="28"/>
        <v>#VALUE!</v>
      </c>
      <c r="D805" s="43"/>
      <c r="E805" s="43"/>
      <c r="F805" s="43"/>
      <c r="G805" s="1"/>
      <c r="H805" s="1"/>
      <c r="I805" s="1"/>
      <c r="J805" s="1"/>
      <c r="K805" s="1"/>
      <c r="L805" s="1"/>
      <c r="M805" s="1"/>
      <c r="N805" s="1"/>
      <c r="O805" s="1"/>
      <c r="P805" s="1"/>
      <c r="Q805" s="1"/>
      <c r="R805" s="1"/>
      <c r="S805" s="1"/>
      <c r="T805" s="1"/>
      <c r="U805" s="1"/>
      <c r="V805" s="1"/>
      <c r="W805" s="1"/>
      <c r="X805" s="1"/>
      <c r="Y805" s="1"/>
      <c r="Z805" s="1"/>
      <c r="AA805" s="1"/>
    </row>
    <row r="806" spans="1:27">
      <c r="A806" s="1"/>
      <c r="B806" s="43">
        <f t="shared" si="29"/>
        <v>647</v>
      </c>
      <c r="C806" s="43" t="e">
        <f t="shared" si="28"/>
        <v>#VALUE!</v>
      </c>
      <c r="D806" s="43"/>
      <c r="E806" s="43"/>
      <c r="F806" s="43"/>
      <c r="G806" s="1"/>
      <c r="H806" s="1"/>
      <c r="I806" s="1"/>
      <c r="J806" s="1"/>
      <c r="K806" s="1"/>
      <c r="L806" s="1"/>
      <c r="M806" s="1"/>
      <c r="N806" s="1"/>
      <c r="O806" s="1"/>
      <c r="P806" s="1"/>
      <c r="Q806" s="1"/>
      <c r="R806" s="1"/>
      <c r="S806" s="1"/>
      <c r="T806" s="1"/>
      <c r="U806" s="1"/>
      <c r="V806" s="1"/>
      <c r="W806" s="1"/>
      <c r="X806" s="1"/>
      <c r="Y806" s="1"/>
      <c r="Z806" s="1"/>
      <c r="AA806" s="1"/>
    </row>
    <row r="807" spans="1:27">
      <c r="A807" s="1"/>
      <c r="B807" s="43">
        <f t="shared" si="29"/>
        <v>649</v>
      </c>
      <c r="C807" s="43" t="e">
        <f t="shared" si="28"/>
        <v>#VALUE!</v>
      </c>
      <c r="D807" s="43"/>
      <c r="E807" s="43"/>
      <c r="F807" s="43"/>
      <c r="G807" s="1"/>
      <c r="H807" s="1"/>
      <c r="I807" s="1"/>
      <c r="J807" s="1"/>
      <c r="K807" s="1"/>
      <c r="L807" s="1"/>
      <c r="M807" s="1"/>
      <c r="N807" s="1"/>
      <c r="O807" s="1"/>
      <c r="P807" s="1"/>
      <c r="Q807" s="1"/>
      <c r="R807" s="1"/>
      <c r="S807" s="1"/>
      <c r="T807" s="1"/>
      <c r="U807" s="1"/>
      <c r="V807" s="1"/>
      <c r="W807" s="1"/>
      <c r="X807" s="1"/>
      <c r="Y807" s="1"/>
      <c r="Z807" s="1"/>
      <c r="AA807" s="1"/>
    </row>
    <row r="808" spans="1:27">
      <c r="A808" s="1"/>
      <c r="B808" s="43">
        <f t="shared" si="29"/>
        <v>651</v>
      </c>
      <c r="C808" s="43" t="e">
        <f t="shared" si="28"/>
        <v>#VALUE!</v>
      </c>
      <c r="D808" s="43"/>
      <c r="E808" s="43"/>
      <c r="F808" s="43"/>
      <c r="G808" s="1"/>
      <c r="H808" s="1"/>
      <c r="I808" s="1"/>
      <c r="J808" s="1"/>
      <c r="K808" s="1"/>
      <c r="L808" s="1"/>
      <c r="M808" s="1"/>
      <c r="N808" s="1"/>
      <c r="O808" s="1"/>
      <c r="P808" s="1"/>
      <c r="Q808" s="1"/>
      <c r="R808" s="1"/>
      <c r="S808" s="1"/>
      <c r="T808" s="1"/>
      <c r="U808" s="1"/>
      <c r="V808" s="1"/>
      <c r="W808" s="1"/>
      <c r="X808" s="1"/>
      <c r="Y808" s="1"/>
      <c r="Z808" s="1"/>
      <c r="AA808" s="1"/>
    </row>
    <row r="809" spans="1:27">
      <c r="A809" s="1"/>
      <c r="B809" s="43">
        <f t="shared" si="29"/>
        <v>653</v>
      </c>
      <c r="C809" s="43" t="e">
        <f t="shared" si="28"/>
        <v>#VALUE!</v>
      </c>
      <c r="D809" s="43"/>
      <c r="E809" s="43"/>
      <c r="F809" s="43"/>
      <c r="G809" s="1"/>
      <c r="H809" s="1"/>
      <c r="I809" s="1"/>
      <c r="J809" s="1"/>
      <c r="K809" s="1"/>
      <c r="L809" s="1"/>
      <c r="M809" s="1"/>
      <c r="N809" s="1"/>
      <c r="O809" s="1"/>
      <c r="P809" s="1"/>
      <c r="Q809" s="1"/>
      <c r="R809" s="1"/>
      <c r="S809" s="1"/>
      <c r="T809" s="1"/>
      <c r="U809" s="1"/>
      <c r="V809" s="1"/>
      <c r="W809" s="1"/>
      <c r="X809" s="1"/>
      <c r="Y809" s="1"/>
      <c r="Z809" s="1"/>
      <c r="AA809" s="1"/>
    </row>
    <row r="810" spans="1:27">
      <c r="B810" s="43">
        <f t="shared" si="29"/>
        <v>655</v>
      </c>
      <c r="C810" s="43" t="e">
        <f t="shared" si="28"/>
        <v>#VALUE!</v>
      </c>
      <c r="D810" s="151"/>
      <c r="E810" s="151"/>
      <c r="F810" s="151"/>
    </row>
    <row r="811" spans="1:27">
      <c r="B811" s="43">
        <f t="shared" si="29"/>
        <v>657</v>
      </c>
      <c r="C811" s="43" t="e">
        <f t="shared" si="28"/>
        <v>#VALUE!</v>
      </c>
      <c r="D811" s="151"/>
      <c r="E811" s="151"/>
      <c r="F811" s="151"/>
    </row>
    <row r="812" spans="1:27">
      <c r="B812" s="43">
        <f t="shared" si="29"/>
        <v>659</v>
      </c>
      <c r="C812" s="43" t="e">
        <f t="shared" si="28"/>
        <v>#VALUE!</v>
      </c>
      <c r="D812" s="151"/>
      <c r="E812" s="151"/>
      <c r="F812" s="151"/>
    </row>
    <row r="813" spans="1:27">
      <c r="B813" s="43">
        <f t="shared" si="29"/>
        <v>661</v>
      </c>
      <c r="C813" s="43" t="e">
        <f t="shared" si="28"/>
        <v>#VALUE!</v>
      </c>
      <c r="D813" s="151"/>
      <c r="E813" s="151"/>
      <c r="F813" s="151"/>
    </row>
    <row r="814" spans="1:27">
      <c r="B814" s="43">
        <f t="shared" si="29"/>
        <v>663</v>
      </c>
      <c r="C814" s="43" t="e">
        <f t="shared" si="28"/>
        <v>#VALUE!</v>
      </c>
      <c r="D814" s="151"/>
      <c r="E814" s="151"/>
      <c r="F814" s="151"/>
    </row>
    <row r="815" spans="1:27">
      <c r="B815" s="43">
        <f t="shared" si="29"/>
        <v>665</v>
      </c>
      <c r="C815" s="43" t="e">
        <f t="shared" si="28"/>
        <v>#VALUE!</v>
      </c>
      <c r="D815" s="151"/>
      <c r="E815" s="151"/>
      <c r="F815" s="151"/>
    </row>
    <row r="816" spans="1:27">
      <c r="B816" s="43">
        <f t="shared" si="29"/>
        <v>667</v>
      </c>
      <c r="C816" s="43" t="e">
        <f t="shared" si="28"/>
        <v>#VALUE!</v>
      </c>
      <c r="D816" s="151"/>
      <c r="E816" s="151"/>
      <c r="F816" s="151"/>
    </row>
    <row r="817" spans="2:6">
      <c r="B817" s="43">
        <f t="shared" si="29"/>
        <v>669</v>
      </c>
      <c r="C817" s="43" t="e">
        <f t="shared" si="28"/>
        <v>#VALUE!</v>
      </c>
      <c r="D817" s="151"/>
      <c r="E817" s="151"/>
      <c r="F817" s="151"/>
    </row>
    <row r="818" spans="2:6">
      <c r="B818" s="43">
        <f t="shared" si="29"/>
        <v>671</v>
      </c>
      <c r="C818" s="43" t="e">
        <f t="shared" si="28"/>
        <v>#VALUE!</v>
      </c>
      <c r="D818" s="151"/>
      <c r="E818" s="151"/>
      <c r="F818" s="151"/>
    </row>
    <row r="819" spans="2:6">
      <c r="B819" s="43">
        <f t="shared" si="29"/>
        <v>673</v>
      </c>
      <c r="C819" s="43" t="e">
        <f t="shared" si="28"/>
        <v>#VALUE!</v>
      </c>
      <c r="D819" s="151"/>
      <c r="E819" s="151"/>
      <c r="F819" s="151"/>
    </row>
    <row r="820" spans="2:6">
      <c r="B820" s="43">
        <f t="shared" si="29"/>
        <v>675</v>
      </c>
      <c r="C820" s="43" t="e">
        <f t="shared" ref="C820:C883" si="30">CHAR(HEX2DEC(MID($H$1,B820,2)))</f>
        <v>#VALUE!</v>
      </c>
      <c r="D820" s="151"/>
      <c r="E820" s="151"/>
      <c r="F820" s="151"/>
    </row>
    <row r="821" spans="2:6">
      <c r="B821" s="43">
        <f t="shared" si="29"/>
        <v>677</v>
      </c>
      <c r="C821" s="43" t="e">
        <f t="shared" si="30"/>
        <v>#VALUE!</v>
      </c>
      <c r="D821" s="151"/>
      <c r="E821" s="151"/>
      <c r="F821" s="151"/>
    </row>
    <row r="822" spans="2:6">
      <c r="B822" s="43">
        <f t="shared" ref="B822:B885" si="31">B821+2</f>
        <v>679</v>
      </c>
      <c r="C822" s="43" t="e">
        <f t="shared" si="30"/>
        <v>#VALUE!</v>
      </c>
      <c r="D822" s="151"/>
      <c r="E822" s="151"/>
      <c r="F822" s="151"/>
    </row>
    <row r="823" spans="2:6">
      <c r="B823" s="43">
        <f t="shared" si="31"/>
        <v>681</v>
      </c>
      <c r="C823" s="43" t="e">
        <f t="shared" si="30"/>
        <v>#VALUE!</v>
      </c>
      <c r="D823" s="151"/>
      <c r="E823" s="151"/>
      <c r="F823" s="151"/>
    </row>
    <row r="824" spans="2:6">
      <c r="B824" s="43">
        <f t="shared" si="31"/>
        <v>683</v>
      </c>
      <c r="C824" s="43" t="e">
        <f t="shared" si="30"/>
        <v>#VALUE!</v>
      </c>
      <c r="D824" s="151"/>
      <c r="E824" s="151"/>
      <c r="F824" s="151"/>
    </row>
    <row r="825" spans="2:6">
      <c r="B825" s="43">
        <f t="shared" si="31"/>
        <v>685</v>
      </c>
      <c r="C825" s="43" t="e">
        <f t="shared" si="30"/>
        <v>#VALUE!</v>
      </c>
      <c r="D825" s="151"/>
      <c r="E825" s="151"/>
      <c r="F825" s="151"/>
    </row>
    <row r="826" spans="2:6">
      <c r="B826" s="43">
        <f t="shared" si="31"/>
        <v>687</v>
      </c>
      <c r="C826" s="43" t="e">
        <f t="shared" si="30"/>
        <v>#VALUE!</v>
      </c>
      <c r="D826" s="151"/>
      <c r="E826" s="151"/>
      <c r="F826" s="151"/>
    </row>
    <row r="827" spans="2:6">
      <c r="B827" s="43">
        <f t="shared" si="31"/>
        <v>689</v>
      </c>
      <c r="C827" s="43" t="e">
        <f t="shared" si="30"/>
        <v>#VALUE!</v>
      </c>
      <c r="D827" s="151"/>
      <c r="E827" s="151"/>
      <c r="F827" s="151"/>
    </row>
    <row r="828" spans="2:6">
      <c r="B828" s="43">
        <f t="shared" si="31"/>
        <v>691</v>
      </c>
      <c r="C828" s="43" t="e">
        <f t="shared" si="30"/>
        <v>#VALUE!</v>
      </c>
      <c r="D828" s="151"/>
      <c r="E828" s="151"/>
      <c r="F828" s="151"/>
    </row>
    <row r="829" spans="2:6">
      <c r="B829" s="43">
        <f t="shared" si="31"/>
        <v>693</v>
      </c>
      <c r="C829" s="43" t="e">
        <f t="shared" si="30"/>
        <v>#VALUE!</v>
      </c>
      <c r="D829" s="151"/>
      <c r="E829" s="151"/>
      <c r="F829" s="151"/>
    </row>
    <row r="830" spans="2:6">
      <c r="B830" s="43">
        <f t="shared" si="31"/>
        <v>695</v>
      </c>
      <c r="C830" s="43" t="e">
        <f t="shared" si="30"/>
        <v>#VALUE!</v>
      </c>
      <c r="D830" s="151"/>
      <c r="E830" s="151"/>
      <c r="F830" s="151"/>
    </row>
    <row r="831" spans="2:6">
      <c r="B831" s="43">
        <f t="shared" si="31"/>
        <v>697</v>
      </c>
      <c r="C831" s="43" t="e">
        <f t="shared" si="30"/>
        <v>#VALUE!</v>
      </c>
      <c r="D831" s="151"/>
      <c r="E831" s="151"/>
      <c r="F831" s="151"/>
    </row>
    <row r="832" spans="2:6">
      <c r="B832" s="43">
        <f t="shared" si="31"/>
        <v>699</v>
      </c>
      <c r="C832" s="43" t="e">
        <f t="shared" si="30"/>
        <v>#VALUE!</v>
      </c>
      <c r="D832" s="151"/>
      <c r="E832" s="151"/>
      <c r="F832" s="151"/>
    </row>
    <row r="833" spans="2:6">
      <c r="B833" s="43">
        <f t="shared" si="31"/>
        <v>701</v>
      </c>
      <c r="C833" s="43" t="e">
        <f t="shared" si="30"/>
        <v>#VALUE!</v>
      </c>
      <c r="D833" s="151"/>
      <c r="E833" s="151"/>
      <c r="F833" s="151"/>
    </row>
    <row r="834" spans="2:6">
      <c r="B834" s="43">
        <f t="shared" si="31"/>
        <v>703</v>
      </c>
      <c r="C834" s="43" t="e">
        <f t="shared" si="30"/>
        <v>#VALUE!</v>
      </c>
      <c r="D834" s="151"/>
      <c r="E834" s="151"/>
      <c r="F834" s="151"/>
    </row>
    <row r="835" spans="2:6">
      <c r="B835" s="43">
        <f t="shared" si="31"/>
        <v>705</v>
      </c>
      <c r="C835" s="43" t="e">
        <f t="shared" si="30"/>
        <v>#VALUE!</v>
      </c>
      <c r="D835" s="151"/>
      <c r="E835" s="151"/>
      <c r="F835" s="151"/>
    </row>
    <row r="836" spans="2:6">
      <c r="B836" s="43">
        <f t="shared" si="31"/>
        <v>707</v>
      </c>
      <c r="C836" s="43" t="e">
        <f t="shared" si="30"/>
        <v>#VALUE!</v>
      </c>
      <c r="D836" s="151"/>
      <c r="E836" s="151"/>
      <c r="F836" s="151"/>
    </row>
    <row r="837" spans="2:6">
      <c r="B837" s="43">
        <f t="shared" si="31"/>
        <v>709</v>
      </c>
      <c r="C837" s="43" t="e">
        <f t="shared" si="30"/>
        <v>#VALUE!</v>
      </c>
      <c r="D837" s="151"/>
      <c r="E837" s="151"/>
      <c r="F837" s="151"/>
    </row>
    <row r="838" spans="2:6">
      <c r="B838" s="43">
        <f t="shared" si="31"/>
        <v>711</v>
      </c>
      <c r="C838" s="43" t="e">
        <f t="shared" si="30"/>
        <v>#VALUE!</v>
      </c>
      <c r="D838" s="151"/>
      <c r="E838" s="151"/>
      <c r="F838" s="151"/>
    </row>
    <row r="839" spans="2:6">
      <c r="B839" s="43">
        <f t="shared" si="31"/>
        <v>713</v>
      </c>
      <c r="C839" s="43" t="e">
        <f t="shared" si="30"/>
        <v>#VALUE!</v>
      </c>
      <c r="D839" s="151"/>
      <c r="E839" s="151"/>
      <c r="F839" s="151"/>
    </row>
    <row r="840" spans="2:6">
      <c r="B840" s="43">
        <f t="shared" si="31"/>
        <v>715</v>
      </c>
      <c r="C840" s="43" t="e">
        <f t="shared" si="30"/>
        <v>#VALUE!</v>
      </c>
      <c r="D840" s="151"/>
      <c r="E840" s="151"/>
      <c r="F840" s="151"/>
    </row>
    <row r="841" spans="2:6">
      <c r="B841" s="43">
        <f t="shared" si="31"/>
        <v>717</v>
      </c>
      <c r="C841" s="43" t="e">
        <f t="shared" si="30"/>
        <v>#VALUE!</v>
      </c>
      <c r="D841" s="151"/>
      <c r="E841" s="151"/>
      <c r="F841" s="151"/>
    </row>
    <row r="842" spans="2:6">
      <c r="B842" s="43">
        <f t="shared" si="31"/>
        <v>719</v>
      </c>
      <c r="C842" s="43" t="e">
        <f t="shared" si="30"/>
        <v>#VALUE!</v>
      </c>
      <c r="D842" s="151"/>
      <c r="E842" s="151"/>
      <c r="F842" s="151"/>
    </row>
    <row r="843" spans="2:6">
      <c r="B843" s="43">
        <f t="shared" si="31"/>
        <v>721</v>
      </c>
      <c r="C843" s="43" t="e">
        <f t="shared" si="30"/>
        <v>#VALUE!</v>
      </c>
      <c r="D843" s="151"/>
      <c r="E843" s="151"/>
      <c r="F843" s="151"/>
    </row>
    <row r="844" spans="2:6">
      <c r="B844" s="43">
        <f t="shared" si="31"/>
        <v>723</v>
      </c>
      <c r="C844" s="43" t="e">
        <f t="shared" si="30"/>
        <v>#VALUE!</v>
      </c>
      <c r="D844" s="151"/>
      <c r="E844" s="151"/>
      <c r="F844" s="151"/>
    </row>
    <row r="845" spans="2:6">
      <c r="B845" s="43">
        <f t="shared" si="31"/>
        <v>725</v>
      </c>
      <c r="C845" s="43" t="e">
        <f t="shared" si="30"/>
        <v>#VALUE!</v>
      </c>
      <c r="D845" s="151"/>
      <c r="E845" s="151"/>
      <c r="F845" s="151"/>
    </row>
    <row r="846" spans="2:6">
      <c r="B846" s="43">
        <f t="shared" si="31"/>
        <v>727</v>
      </c>
      <c r="C846" s="43" t="e">
        <f t="shared" si="30"/>
        <v>#VALUE!</v>
      </c>
      <c r="D846" s="151"/>
      <c r="E846" s="151"/>
      <c r="F846" s="151"/>
    </row>
    <row r="847" spans="2:6">
      <c r="B847" s="43">
        <f t="shared" si="31"/>
        <v>729</v>
      </c>
      <c r="C847" s="43" t="e">
        <f t="shared" si="30"/>
        <v>#VALUE!</v>
      </c>
      <c r="D847" s="151"/>
      <c r="E847" s="151"/>
      <c r="F847" s="151"/>
    </row>
    <row r="848" spans="2:6">
      <c r="B848" s="43">
        <f t="shared" si="31"/>
        <v>731</v>
      </c>
      <c r="C848" s="43" t="e">
        <f t="shared" si="30"/>
        <v>#VALUE!</v>
      </c>
      <c r="D848" s="151"/>
      <c r="E848" s="151"/>
      <c r="F848" s="151"/>
    </row>
    <row r="849" spans="2:6">
      <c r="B849" s="43">
        <f t="shared" si="31"/>
        <v>733</v>
      </c>
      <c r="C849" s="43" t="e">
        <f t="shared" si="30"/>
        <v>#VALUE!</v>
      </c>
      <c r="D849" s="151"/>
      <c r="E849" s="151"/>
      <c r="F849" s="151"/>
    </row>
    <row r="850" spans="2:6">
      <c r="B850" s="43">
        <f t="shared" si="31"/>
        <v>735</v>
      </c>
      <c r="C850" s="43" t="e">
        <f t="shared" si="30"/>
        <v>#VALUE!</v>
      </c>
      <c r="D850" s="151"/>
      <c r="E850" s="151"/>
      <c r="F850" s="151"/>
    </row>
    <row r="851" spans="2:6">
      <c r="B851" s="43">
        <f t="shared" si="31"/>
        <v>737</v>
      </c>
      <c r="C851" s="43" t="e">
        <f t="shared" si="30"/>
        <v>#VALUE!</v>
      </c>
      <c r="D851" s="151"/>
      <c r="E851" s="151"/>
      <c r="F851" s="151"/>
    </row>
    <row r="852" spans="2:6">
      <c r="B852" s="43">
        <f t="shared" si="31"/>
        <v>739</v>
      </c>
      <c r="C852" s="43" t="e">
        <f t="shared" si="30"/>
        <v>#VALUE!</v>
      </c>
      <c r="D852" s="151"/>
      <c r="E852" s="151"/>
      <c r="F852" s="151"/>
    </row>
    <row r="853" spans="2:6">
      <c r="B853" s="43">
        <f t="shared" si="31"/>
        <v>741</v>
      </c>
      <c r="C853" s="43" t="e">
        <f t="shared" si="30"/>
        <v>#VALUE!</v>
      </c>
      <c r="D853" s="151"/>
      <c r="E853" s="151"/>
      <c r="F853" s="151"/>
    </row>
    <row r="854" spans="2:6">
      <c r="B854" s="43">
        <f t="shared" si="31"/>
        <v>743</v>
      </c>
      <c r="C854" s="43" t="e">
        <f t="shared" si="30"/>
        <v>#VALUE!</v>
      </c>
      <c r="D854" s="151"/>
      <c r="E854" s="151"/>
      <c r="F854" s="151"/>
    </row>
    <row r="855" spans="2:6">
      <c r="B855" s="43">
        <f t="shared" si="31"/>
        <v>745</v>
      </c>
      <c r="C855" s="43" t="e">
        <f t="shared" si="30"/>
        <v>#VALUE!</v>
      </c>
      <c r="D855" s="151"/>
      <c r="E855" s="151"/>
      <c r="F855" s="151"/>
    </row>
    <row r="856" spans="2:6">
      <c r="B856" s="43">
        <f t="shared" si="31"/>
        <v>747</v>
      </c>
      <c r="C856" s="43" t="e">
        <f t="shared" si="30"/>
        <v>#VALUE!</v>
      </c>
      <c r="D856" s="151"/>
      <c r="E856" s="151"/>
      <c r="F856" s="151"/>
    </row>
    <row r="857" spans="2:6">
      <c r="B857" s="43">
        <f t="shared" si="31"/>
        <v>749</v>
      </c>
      <c r="C857" s="43" t="e">
        <f t="shared" si="30"/>
        <v>#VALUE!</v>
      </c>
      <c r="D857" s="151"/>
      <c r="E857" s="151"/>
      <c r="F857" s="151"/>
    </row>
    <row r="858" spans="2:6">
      <c r="B858" s="43">
        <f t="shared" si="31"/>
        <v>751</v>
      </c>
      <c r="C858" s="43" t="e">
        <f t="shared" si="30"/>
        <v>#VALUE!</v>
      </c>
      <c r="D858" s="151"/>
      <c r="E858" s="151"/>
      <c r="F858" s="151"/>
    </row>
    <row r="859" spans="2:6">
      <c r="B859" s="43">
        <f t="shared" si="31"/>
        <v>753</v>
      </c>
      <c r="C859" s="43" t="e">
        <f t="shared" si="30"/>
        <v>#VALUE!</v>
      </c>
      <c r="D859" s="151"/>
      <c r="E859" s="151"/>
      <c r="F859" s="151"/>
    </row>
    <row r="860" spans="2:6">
      <c r="B860" s="43">
        <f t="shared" si="31"/>
        <v>755</v>
      </c>
      <c r="C860" s="43" t="e">
        <f t="shared" si="30"/>
        <v>#VALUE!</v>
      </c>
      <c r="D860" s="151"/>
      <c r="E860" s="151"/>
      <c r="F860" s="151"/>
    </row>
    <row r="861" spans="2:6">
      <c r="B861" s="43">
        <f t="shared" si="31"/>
        <v>757</v>
      </c>
      <c r="C861" s="43" t="e">
        <f t="shared" si="30"/>
        <v>#VALUE!</v>
      </c>
      <c r="D861" s="151"/>
      <c r="E861" s="151"/>
      <c r="F861" s="151"/>
    </row>
    <row r="862" spans="2:6">
      <c r="B862" s="43">
        <f t="shared" si="31"/>
        <v>759</v>
      </c>
      <c r="C862" s="43" t="e">
        <f t="shared" si="30"/>
        <v>#VALUE!</v>
      </c>
      <c r="D862" s="151"/>
      <c r="E862" s="151"/>
      <c r="F862" s="151"/>
    </row>
    <row r="863" spans="2:6">
      <c r="B863" s="43">
        <f t="shared" si="31"/>
        <v>761</v>
      </c>
      <c r="C863" s="43" t="e">
        <f t="shared" si="30"/>
        <v>#VALUE!</v>
      </c>
      <c r="D863" s="151"/>
      <c r="E863" s="151"/>
      <c r="F863" s="151"/>
    </row>
    <row r="864" spans="2:6">
      <c r="B864" s="43">
        <f t="shared" si="31"/>
        <v>763</v>
      </c>
      <c r="C864" s="43" t="e">
        <f t="shared" si="30"/>
        <v>#VALUE!</v>
      </c>
      <c r="D864" s="151"/>
      <c r="E864" s="151"/>
      <c r="F864" s="151"/>
    </row>
    <row r="865" spans="2:6">
      <c r="B865" s="43">
        <f t="shared" si="31"/>
        <v>765</v>
      </c>
      <c r="C865" s="43" t="e">
        <f t="shared" si="30"/>
        <v>#VALUE!</v>
      </c>
      <c r="D865" s="151"/>
      <c r="E865" s="151"/>
      <c r="F865" s="151"/>
    </row>
    <row r="866" spans="2:6">
      <c r="B866" s="43">
        <f t="shared" si="31"/>
        <v>767</v>
      </c>
      <c r="C866" s="43" t="e">
        <f t="shared" si="30"/>
        <v>#VALUE!</v>
      </c>
      <c r="D866" s="151"/>
      <c r="E866" s="151"/>
      <c r="F866" s="151"/>
    </row>
    <row r="867" spans="2:6">
      <c r="B867" s="43">
        <f t="shared" si="31"/>
        <v>769</v>
      </c>
      <c r="C867" s="43" t="e">
        <f t="shared" si="30"/>
        <v>#VALUE!</v>
      </c>
      <c r="D867" s="151"/>
      <c r="E867" s="151"/>
      <c r="F867" s="151"/>
    </row>
    <row r="868" spans="2:6">
      <c r="B868" s="43">
        <f t="shared" si="31"/>
        <v>771</v>
      </c>
      <c r="C868" s="43" t="e">
        <f t="shared" si="30"/>
        <v>#VALUE!</v>
      </c>
      <c r="D868" s="151"/>
      <c r="E868" s="151"/>
      <c r="F868" s="151"/>
    </row>
    <row r="869" spans="2:6">
      <c r="B869" s="43">
        <f t="shared" si="31"/>
        <v>773</v>
      </c>
      <c r="C869" s="43" t="e">
        <f t="shared" si="30"/>
        <v>#VALUE!</v>
      </c>
      <c r="D869" s="151"/>
      <c r="E869" s="151"/>
      <c r="F869" s="151"/>
    </row>
    <row r="870" spans="2:6">
      <c r="B870" s="43">
        <f t="shared" si="31"/>
        <v>775</v>
      </c>
      <c r="C870" s="43" t="e">
        <f t="shared" si="30"/>
        <v>#VALUE!</v>
      </c>
      <c r="D870" s="151"/>
      <c r="E870" s="151"/>
      <c r="F870" s="151"/>
    </row>
    <row r="871" spans="2:6">
      <c r="B871" s="43">
        <f t="shared" si="31"/>
        <v>777</v>
      </c>
      <c r="C871" s="43" t="e">
        <f t="shared" si="30"/>
        <v>#VALUE!</v>
      </c>
      <c r="D871" s="151"/>
      <c r="E871" s="151"/>
      <c r="F871" s="151"/>
    </row>
    <row r="872" spans="2:6">
      <c r="B872" s="43">
        <f t="shared" si="31"/>
        <v>779</v>
      </c>
      <c r="C872" s="43" t="e">
        <f t="shared" si="30"/>
        <v>#VALUE!</v>
      </c>
      <c r="D872" s="151"/>
      <c r="E872" s="151"/>
      <c r="F872" s="151"/>
    </row>
    <row r="873" spans="2:6">
      <c r="B873" s="43">
        <f t="shared" si="31"/>
        <v>781</v>
      </c>
      <c r="C873" s="43" t="e">
        <f t="shared" si="30"/>
        <v>#VALUE!</v>
      </c>
      <c r="D873" s="151"/>
      <c r="E873" s="151"/>
      <c r="F873" s="151"/>
    </row>
    <row r="874" spans="2:6">
      <c r="B874" s="43">
        <f t="shared" si="31"/>
        <v>783</v>
      </c>
      <c r="C874" s="43" t="e">
        <f t="shared" si="30"/>
        <v>#VALUE!</v>
      </c>
      <c r="D874" s="151"/>
      <c r="E874" s="151"/>
      <c r="F874" s="151"/>
    </row>
    <row r="875" spans="2:6">
      <c r="B875" s="43">
        <f t="shared" si="31"/>
        <v>785</v>
      </c>
      <c r="C875" s="43" t="e">
        <f t="shared" si="30"/>
        <v>#VALUE!</v>
      </c>
      <c r="D875" s="151"/>
      <c r="E875" s="151"/>
      <c r="F875" s="151"/>
    </row>
    <row r="876" spans="2:6">
      <c r="B876" s="43">
        <f t="shared" si="31"/>
        <v>787</v>
      </c>
      <c r="C876" s="43" t="e">
        <f t="shared" si="30"/>
        <v>#VALUE!</v>
      </c>
      <c r="D876" s="151"/>
      <c r="E876" s="151"/>
      <c r="F876" s="151"/>
    </row>
    <row r="877" spans="2:6">
      <c r="B877" s="43">
        <f t="shared" si="31"/>
        <v>789</v>
      </c>
      <c r="C877" s="43" t="e">
        <f t="shared" si="30"/>
        <v>#VALUE!</v>
      </c>
      <c r="D877" s="151"/>
      <c r="E877" s="151"/>
      <c r="F877" s="151"/>
    </row>
    <row r="878" spans="2:6">
      <c r="B878" s="43">
        <f t="shared" si="31"/>
        <v>791</v>
      </c>
      <c r="C878" s="43" t="e">
        <f t="shared" si="30"/>
        <v>#VALUE!</v>
      </c>
      <c r="D878" s="151"/>
      <c r="E878" s="151"/>
      <c r="F878" s="151"/>
    </row>
    <row r="879" spans="2:6">
      <c r="B879" s="43">
        <f t="shared" si="31"/>
        <v>793</v>
      </c>
      <c r="C879" s="43" t="e">
        <f t="shared" si="30"/>
        <v>#VALUE!</v>
      </c>
      <c r="D879" s="151"/>
      <c r="E879" s="151"/>
      <c r="F879" s="151"/>
    </row>
    <row r="880" spans="2:6">
      <c r="B880" s="43">
        <f t="shared" si="31"/>
        <v>795</v>
      </c>
      <c r="C880" s="43" t="e">
        <f t="shared" si="30"/>
        <v>#VALUE!</v>
      </c>
      <c r="D880" s="151"/>
      <c r="E880" s="151"/>
      <c r="F880" s="151"/>
    </row>
    <row r="881" spans="2:6">
      <c r="B881" s="43">
        <f t="shared" si="31"/>
        <v>797</v>
      </c>
      <c r="C881" s="43" t="e">
        <f t="shared" si="30"/>
        <v>#VALUE!</v>
      </c>
      <c r="D881" s="151"/>
      <c r="E881" s="151"/>
      <c r="F881" s="151"/>
    </row>
    <row r="882" spans="2:6">
      <c r="B882" s="43">
        <f t="shared" si="31"/>
        <v>799</v>
      </c>
      <c r="C882" s="43" t="e">
        <f t="shared" si="30"/>
        <v>#VALUE!</v>
      </c>
      <c r="D882" s="151"/>
      <c r="E882" s="151"/>
      <c r="F882" s="151"/>
    </row>
    <row r="883" spans="2:6">
      <c r="B883" s="43">
        <f t="shared" si="31"/>
        <v>801</v>
      </c>
      <c r="C883" s="43" t="e">
        <f t="shared" si="30"/>
        <v>#VALUE!</v>
      </c>
      <c r="D883" s="151"/>
      <c r="E883" s="151"/>
      <c r="F883" s="151"/>
    </row>
    <row r="884" spans="2:6">
      <c r="B884" s="43">
        <f t="shared" si="31"/>
        <v>803</v>
      </c>
      <c r="C884" s="43" t="e">
        <f t="shared" ref="C884:C936" si="32">CHAR(HEX2DEC(MID($H$1,B884,2)))</f>
        <v>#VALUE!</v>
      </c>
      <c r="D884" s="151"/>
      <c r="E884" s="151"/>
      <c r="F884" s="151"/>
    </row>
    <row r="885" spans="2:6">
      <c r="B885" s="43">
        <f t="shared" si="31"/>
        <v>805</v>
      </c>
      <c r="C885" s="43" t="e">
        <f t="shared" si="32"/>
        <v>#VALUE!</v>
      </c>
      <c r="D885" s="151"/>
      <c r="E885" s="151"/>
      <c r="F885" s="151"/>
    </row>
    <row r="886" spans="2:6">
      <c r="B886" s="43">
        <f t="shared" ref="B886:B936" si="33">B885+2</f>
        <v>807</v>
      </c>
      <c r="C886" s="43" t="e">
        <f t="shared" si="32"/>
        <v>#VALUE!</v>
      </c>
      <c r="D886" s="151"/>
      <c r="E886" s="151"/>
      <c r="F886" s="151"/>
    </row>
    <row r="887" spans="2:6">
      <c r="B887" s="43">
        <f t="shared" si="33"/>
        <v>809</v>
      </c>
      <c r="C887" s="43" t="e">
        <f t="shared" si="32"/>
        <v>#VALUE!</v>
      </c>
      <c r="D887" s="151"/>
      <c r="E887" s="151"/>
      <c r="F887" s="151"/>
    </row>
    <row r="888" spans="2:6">
      <c r="B888" s="43">
        <f t="shared" si="33"/>
        <v>811</v>
      </c>
      <c r="C888" s="43" t="e">
        <f t="shared" si="32"/>
        <v>#VALUE!</v>
      </c>
      <c r="D888" s="151"/>
      <c r="E888" s="151"/>
      <c r="F888" s="151"/>
    </row>
    <row r="889" spans="2:6">
      <c r="B889" s="43">
        <f t="shared" si="33"/>
        <v>813</v>
      </c>
      <c r="C889" s="43" t="e">
        <f t="shared" si="32"/>
        <v>#VALUE!</v>
      </c>
      <c r="D889" s="151"/>
      <c r="E889" s="151"/>
      <c r="F889" s="151"/>
    </row>
    <row r="890" spans="2:6">
      <c r="B890" s="43">
        <f t="shared" si="33"/>
        <v>815</v>
      </c>
      <c r="C890" s="43" t="e">
        <f t="shared" si="32"/>
        <v>#VALUE!</v>
      </c>
      <c r="D890" s="151"/>
      <c r="E890" s="151"/>
      <c r="F890" s="151"/>
    </row>
    <row r="891" spans="2:6">
      <c r="B891" s="43">
        <f t="shared" si="33"/>
        <v>817</v>
      </c>
      <c r="C891" s="43" t="e">
        <f t="shared" si="32"/>
        <v>#VALUE!</v>
      </c>
      <c r="D891" s="151"/>
      <c r="E891" s="151"/>
      <c r="F891" s="151"/>
    </row>
    <row r="892" spans="2:6">
      <c r="B892" s="43">
        <f t="shared" si="33"/>
        <v>819</v>
      </c>
      <c r="C892" s="43" t="e">
        <f t="shared" si="32"/>
        <v>#VALUE!</v>
      </c>
      <c r="D892" s="151"/>
      <c r="E892" s="151"/>
      <c r="F892" s="151"/>
    </row>
    <row r="893" spans="2:6">
      <c r="B893" s="43">
        <f t="shared" si="33"/>
        <v>821</v>
      </c>
      <c r="C893" s="43" t="e">
        <f t="shared" si="32"/>
        <v>#VALUE!</v>
      </c>
      <c r="D893" s="151"/>
      <c r="E893" s="151"/>
      <c r="F893" s="151"/>
    </row>
    <row r="894" spans="2:6">
      <c r="B894" s="43">
        <f t="shared" si="33"/>
        <v>823</v>
      </c>
      <c r="C894" s="43" t="e">
        <f t="shared" si="32"/>
        <v>#VALUE!</v>
      </c>
      <c r="D894" s="151"/>
      <c r="E894" s="151"/>
      <c r="F894" s="151"/>
    </row>
    <row r="895" spans="2:6">
      <c r="B895" s="43">
        <f t="shared" si="33"/>
        <v>825</v>
      </c>
      <c r="C895" s="43" t="e">
        <f t="shared" si="32"/>
        <v>#VALUE!</v>
      </c>
      <c r="D895" s="151"/>
      <c r="E895" s="151"/>
      <c r="F895" s="151"/>
    </row>
    <row r="896" spans="2:6">
      <c r="B896" s="43">
        <f t="shared" si="33"/>
        <v>827</v>
      </c>
      <c r="C896" s="43" t="e">
        <f t="shared" si="32"/>
        <v>#VALUE!</v>
      </c>
      <c r="D896" s="151"/>
      <c r="E896" s="151"/>
      <c r="F896" s="151"/>
    </row>
    <row r="897" spans="2:6">
      <c r="B897" s="43">
        <f t="shared" si="33"/>
        <v>829</v>
      </c>
      <c r="C897" s="43" t="e">
        <f t="shared" si="32"/>
        <v>#VALUE!</v>
      </c>
      <c r="D897" s="151"/>
      <c r="E897" s="151"/>
      <c r="F897" s="151"/>
    </row>
    <row r="898" spans="2:6">
      <c r="B898" s="43">
        <f t="shared" si="33"/>
        <v>831</v>
      </c>
      <c r="C898" s="43" t="e">
        <f t="shared" si="32"/>
        <v>#VALUE!</v>
      </c>
      <c r="D898" s="151"/>
      <c r="E898" s="151"/>
      <c r="F898" s="151"/>
    </row>
    <row r="899" spans="2:6">
      <c r="B899" s="43">
        <f t="shared" si="33"/>
        <v>833</v>
      </c>
      <c r="C899" s="43" t="e">
        <f t="shared" si="32"/>
        <v>#VALUE!</v>
      </c>
      <c r="D899" s="151"/>
      <c r="E899" s="151"/>
      <c r="F899" s="151"/>
    </row>
    <row r="900" spans="2:6">
      <c r="B900" s="43">
        <f t="shared" si="33"/>
        <v>835</v>
      </c>
      <c r="C900" s="43" t="e">
        <f t="shared" si="32"/>
        <v>#VALUE!</v>
      </c>
      <c r="D900" s="151"/>
      <c r="E900" s="151"/>
      <c r="F900" s="151"/>
    </row>
    <row r="901" spans="2:6">
      <c r="B901" s="43">
        <f t="shared" si="33"/>
        <v>837</v>
      </c>
      <c r="C901" s="43" t="e">
        <f t="shared" si="32"/>
        <v>#VALUE!</v>
      </c>
      <c r="D901" s="151"/>
      <c r="E901" s="151"/>
      <c r="F901" s="151"/>
    </row>
    <row r="902" spans="2:6">
      <c r="B902" s="43">
        <f t="shared" si="33"/>
        <v>839</v>
      </c>
      <c r="C902" s="43" t="e">
        <f t="shared" si="32"/>
        <v>#VALUE!</v>
      </c>
      <c r="D902" s="151"/>
      <c r="E902" s="151"/>
      <c r="F902" s="151"/>
    </row>
    <row r="903" spans="2:6">
      <c r="B903" s="43">
        <f t="shared" si="33"/>
        <v>841</v>
      </c>
      <c r="C903" s="43" t="e">
        <f t="shared" si="32"/>
        <v>#VALUE!</v>
      </c>
      <c r="D903" s="151"/>
      <c r="E903" s="151"/>
      <c r="F903" s="151"/>
    </row>
    <row r="904" spans="2:6">
      <c r="B904" s="43">
        <f t="shared" si="33"/>
        <v>843</v>
      </c>
      <c r="C904" s="43" t="e">
        <f t="shared" si="32"/>
        <v>#VALUE!</v>
      </c>
      <c r="D904" s="151"/>
      <c r="E904" s="151"/>
      <c r="F904" s="151"/>
    </row>
    <row r="905" spans="2:6">
      <c r="B905" s="43">
        <f t="shared" si="33"/>
        <v>845</v>
      </c>
      <c r="C905" s="43" t="e">
        <f t="shared" si="32"/>
        <v>#VALUE!</v>
      </c>
      <c r="D905" s="151"/>
      <c r="E905" s="151"/>
      <c r="F905" s="151"/>
    </row>
    <row r="906" spans="2:6">
      <c r="B906" s="43">
        <f t="shared" si="33"/>
        <v>847</v>
      </c>
      <c r="C906" s="43" t="e">
        <f t="shared" si="32"/>
        <v>#VALUE!</v>
      </c>
      <c r="D906" s="151"/>
      <c r="E906" s="151"/>
      <c r="F906" s="151"/>
    </row>
    <row r="907" spans="2:6">
      <c r="B907" s="43">
        <f t="shared" si="33"/>
        <v>849</v>
      </c>
      <c r="C907" s="43" t="e">
        <f t="shared" si="32"/>
        <v>#VALUE!</v>
      </c>
      <c r="D907" s="151"/>
      <c r="E907" s="151"/>
      <c r="F907" s="151"/>
    </row>
    <row r="908" spans="2:6">
      <c r="B908" s="43">
        <f t="shared" si="33"/>
        <v>851</v>
      </c>
      <c r="C908" s="43" t="e">
        <f t="shared" si="32"/>
        <v>#VALUE!</v>
      </c>
      <c r="D908" s="151"/>
      <c r="E908" s="151"/>
      <c r="F908" s="151"/>
    </row>
    <row r="909" spans="2:6">
      <c r="B909" s="43">
        <f t="shared" si="33"/>
        <v>853</v>
      </c>
      <c r="C909" s="43" t="e">
        <f t="shared" si="32"/>
        <v>#VALUE!</v>
      </c>
      <c r="D909" s="151"/>
      <c r="E909" s="151"/>
      <c r="F909" s="151"/>
    </row>
    <row r="910" spans="2:6">
      <c r="B910" s="43">
        <f t="shared" si="33"/>
        <v>855</v>
      </c>
      <c r="C910" s="43" t="e">
        <f t="shared" si="32"/>
        <v>#VALUE!</v>
      </c>
      <c r="D910" s="151"/>
      <c r="E910" s="151"/>
      <c r="F910" s="151"/>
    </row>
    <row r="911" spans="2:6">
      <c r="B911" s="43">
        <f t="shared" si="33"/>
        <v>857</v>
      </c>
      <c r="C911" s="43" t="e">
        <f t="shared" si="32"/>
        <v>#VALUE!</v>
      </c>
      <c r="D911" s="151"/>
      <c r="E911" s="151"/>
      <c r="F911" s="151"/>
    </row>
    <row r="912" spans="2:6">
      <c r="B912" s="43">
        <f t="shared" si="33"/>
        <v>859</v>
      </c>
      <c r="C912" s="43" t="e">
        <f t="shared" si="32"/>
        <v>#VALUE!</v>
      </c>
      <c r="D912" s="151"/>
      <c r="E912" s="151"/>
      <c r="F912" s="151"/>
    </row>
    <row r="913" spans="2:6">
      <c r="B913" s="43">
        <f t="shared" si="33"/>
        <v>861</v>
      </c>
      <c r="C913" s="43" t="e">
        <f t="shared" si="32"/>
        <v>#VALUE!</v>
      </c>
      <c r="D913" s="151"/>
      <c r="E913" s="151"/>
      <c r="F913" s="151"/>
    </row>
    <row r="914" spans="2:6">
      <c r="B914" s="43">
        <f t="shared" si="33"/>
        <v>863</v>
      </c>
      <c r="C914" s="43" t="e">
        <f t="shared" si="32"/>
        <v>#VALUE!</v>
      </c>
      <c r="D914" s="151"/>
      <c r="E914" s="151"/>
      <c r="F914" s="151"/>
    </row>
    <row r="915" spans="2:6">
      <c r="B915" s="43">
        <f t="shared" si="33"/>
        <v>865</v>
      </c>
      <c r="C915" s="43" t="e">
        <f t="shared" si="32"/>
        <v>#VALUE!</v>
      </c>
      <c r="D915" s="151"/>
      <c r="E915" s="151"/>
      <c r="F915" s="151"/>
    </row>
    <row r="916" spans="2:6">
      <c r="B916" s="43">
        <f t="shared" si="33"/>
        <v>867</v>
      </c>
      <c r="C916" s="43" t="e">
        <f t="shared" si="32"/>
        <v>#VALUE!</v>
      </c>
      <c r="D916" s="151"/>
      <c r="E916" s="151"/>
      <c r="F916" s="151"/>
    </row>
    <row r="917" spans="2:6">
      <c r="B917" s="43">
        <f t="shared" si="33"/>
        <v>869</v>
      </c>
      <c r="C917" s="43" t="e">
        <f t="shared" si="32"/>
        <v>#VALUE!</v>
      </c>
      <c r="D917" s="151"/>
      <c r="E917" s="151"/>
      <c r="F917" s="151"/>
    </row>
    <row r="918" spans="2:6">
      <c r="B918" s="43">
        <f t="shared" si="33"/>
        <v>871</v>
      </c>
      <c r="C918" s="43" t="e">
        <f t="shared" si="32"/>
        <v>#VALUE!</v>
      </c>
      <c r="D918" s="151"/>
      <c r="E918" s="151"/>
      <c r="F918" s="151"/>
    </row>
    <row r="919" spans="2:6">
      <c r="B919" s="43">
        <f t="shared" si="33"/>
        <v>873</v>
      </c>
      <c r="C919" s="43" t="e">
        <f t="shared" si="32"/>
        <v>#VALUE!</v>
      </c>
      <c r="D919" s="151"/>
      <c r="E919" s="151"/>
      <c r="F919" s="151"/>
    </row>
    <row r="920" spans="2:6">
      <c r="B920" s="43">
        <f t="shared" si="33"/>
        <v>875</v>
      </c>
      <c r="C920" s="43" t="e">
        <f t="shared" si="32"/>
        <v>#VALUE!</v>
      </c>
      <c r="D920" s="151"/>
      <c r="E920" s="151"/>
      <c r="F920" s="151"/>
    </row>
    <row r="921" spans="2:6">
      <c r="B921" s="43">
        <f t="shared" si="33"/>
        <v>877</v>
      </c>
      <c r="C921" s="43" t="e">
        <f t="shared" si="32"/>
        <v>#VALUE!</v>
      </c>
      <c r="D921" s="151"/>
      <c r="E921" s="151"/>
      <c r="F921" s="151"/>
    </row>
    <row r="922" spans="2:6">
      <c r="B922" s="43">
        <f t="shared" si="33"/>
        <v>879</v>
      </c>
      <c r="C922" s="43" t="e">
        <f t="shared" si="32"/>
        <v>#VALUE!</v>
      </c>
      <c r="D922" s="151"/>
      <c r="E922" s="151"/>
      <c r="F922" s="151"/>
    </row>
    <row r="923" spans="2:6">
      <c r="B923" s="43">
        <f t="shared" si="33"/>
        <v>881</v>
      </c>
      <c r="C923" s="43" t="e">
        <f t="shared" si="32"/>
        <v>#VALUE!</v>
      </c>
      <c r="D923" s="151"/>
      <c r="E923" s="151"/>
      <c r="F923" s="151"/>
    </row>
    <row r="924" spans="2:6">
      <c r="B924" s="43">
        <f t="shared" si="33"/>
        <v>883</v>
      </c>
      <c r="C924" s="43" t="e">
        <f t="shared" si="32"/>
        <v>#VALUE!</v>
      </c>
      <c r="D924" s="151"/>
      <c r="E924" s="151"/>
      <c r="F924" s="151"/>
    </row>
    <row r="925" spans="2:6">
      <c r="B925" s="43">
        <f t="shared" si="33"/>
        <v>885</v>
      </c>
      <c r="C925" s="43" t="e">
        <f t="shared" si="32"/>
        <v>#VALUE!</v>
      </c>
      <c r="D925" s="151"/>
      <c r="E925" s="151"/>
      <c r="F925" s="151"/>
    </row>
    <row r="926" spans="2:6">
      <c r="B926" s="43">
        <f t="shared" si="33"/>
        <v>887</v>
      </c>
      <c r="C926" s="43" t="e">
        <f t="shared" si="32"/>
        <v>#VALUE!</v>
      </c>
      <c r="D926" s="151"/>
      <c r="E926" s="151"/>
      <c r="F926" s="151"/>
    </row>
    <row r="927" spans="2:6">
      <c r="B927" s="43">
        <f t="shared" si="33"/>
        <v>889</v>
      </c>
      <c r="C927" s="43" t="e">
        <f t="shared" si="32"/>
        <v>#VALUE!</v>
      </c>
      <c r="D927" s="151"/>
      <c r="E927" s="151"/>
      <c r="F927" s="151"/>
    </row>
    <row r="928" spans="2:6">
      <c r="B928" s="43">
        <f t="shared" si="33"/>
        <v>891</v>
      </c>
      <c r="C928" s="43" t="e">
        <f t="shared" si="32"/>
        <v>#VALUE!</v>
      </c>
      <c r="D928" s="151"/>
      <c r="E928" s="151"/>
      <c r="F928" s="151"/>
    </row>
    <row r="929" spans="2:6">
      <c r="B929" s="43">
        <f t="shared" si="33"/>
        <v>893</v>
      </c>
      <c r="C929" s="43" t="e">
        <f t="shared" si="32"/>
        <v>#VALUE!</v>
      </c>
      <c r="D929" s="151"/>
      <c r="E929" s="151"/>
      <c r="F929" s="151"/>
    </row>
    <row r="930" spans="2:6">
      <c r="B930" s="43">
        <f t="shared" si="33"/>
        <v>895</v>
      </c>
      <c r="C930" s="43" t="e">
        <f t="shared" si="32"/>
        <v>#VALUE!</v>
      </c>
      <c r="D930" s="151"/>
      <c r="E930" s="151"/>
      <c r="F930" s="151"/>
    </row>
    <row r="931" spans="2:6">
      <c r="B931" s="43">
        <f t="shared" si="33"/>
        <v>897</v>
      </c>
      <c r="C931" s="43" t="e">
        <f t="shared" si="32"/>
        <v>#VALUE!</v>
      </c>
      <c r="D931" s="151"/>
      <c r="E931" s="151"/>
      <c r="F931" s="151"/>
    </row>
    <row r="932" spans="2:6">
      <c r="B932" s="43">
        <f t="shared" si="33"/>
        <v>899</v>
      </c>
      <c r="C932" s="43" t="e">
        <f t="shared" si="32"/>
        <v>#VALUE!</v>
      </c>
      <c r="D932" s="151"/>
      <c r="E932" s="151"/>
      <c r="F932" s="151"/>
    </row>
    <row r="933" spans="2:6">
      <c r="B933" s="43">
        <f t="shared" si="33"/>
        <v>901</v>
      </c>
      <c r="C933" s="43" t="e">
        <f t="shared" si="32"/>
        <v>#VALUE!</v>
      </c>
      <c r="D933" s="151"/>
      <c r="E933" s="151"/>
      <c r="F933" s="151"/>
    </row>
    <row r="934" spans="2:6">
      <c r="B934" s="43">
        <f t="shared" si="33"/>
        <v>903</v>
      </c>
      <c r="C934" s="43" t="e">
        <f t="shared" si="32"/>
        <v>#VALUE!</v>
      </c>
      <c r="D934" s="151"/>
      <c r="E934" s="151"/>
      <c r="F934" s="151"/>
    </row>
    <row r="935" spans="2:6">
      <c r="B935" s="43">
        <f t="shared" si="33"/>
        <v>905</v>
      </c>
      <c r="C935" s="43" t="e">
        <f t="shared" si="32"/>
        <v>#VALUE!</v>
      </c>
      <c r="D935" s="151"/>
      <c r="E935" s="151"/>
      <c r="F935" s="151"/>
    </row>
    <row r="936" spans="2:6">
      <c r="B936" s="43">
        <f t="shared" si="33"/>
        <v>907</v>
      </c>
      <c r="C936" s="43" t="e">
        <f t="shared" si="32"/>
        <v>#VALUE!</v>
      </c>
      <c r="D936" s="151"/>
      <c r="E936" s="151"/>
      <c r="F936" s="151"/>
    </row>
    <row r="937" spans="2:6">
      <c r="B937" s="151"/>
      <c r="C937" s="151"/>
      <c r="D937" s="151"/>
      <c r="E937" s="151"/>
      <c r="F937" s="151"/>
    </row>
    <row r="938" spans="2:6">
      <c r="B938" s="151"/>
      <c r="C938" s="151"/>
      <c r="D938" s="151"/>
      <c r="E938" s="151"/>
      <c r="F938" s="151"/>
    </row>
    <row r="939" spans="2:6">
      <c r="B939" s="151"/>
      <c r="C939" s="151"/>
      <c r="D939" s="151"/>
      <c r="E939" s="151"/>
      <c r="F939" s="151"/>
    </row>
    <row r="940" spans="2:6">
      <c r="B940" s="151"/>
      <c r="C940" s="151"/>
      <c r="D940" s="151"/>
      <c r="E940" s="151"/>
      <c r="F940" s="151"/>
    </row>
    <row r="941" spans="2:6">
      <c r="B941" s="151"/>
      <c r="C941" s="151"/>
      <c r="D941" s="151"/>
      <c r="E941" s="151"/>
      <c r="F941" s="151"/>
    </row>
    <row r="942" spans="2:6">
      <c r="B942" s="151"/>
      <c r="C942" s="151"/>
      <c r="D942" s="151"/>
      <c r="E942" s="151"/>
      <c r="F942" s="151"/>
    </row>
    <row r="943" spans="2:6">
      <c r="B943" s="151"/>
      <c r="C943" s="151"/>
      <c r="D943" s="151"/>
      <c r="E943" s="151"/>
      <c r="F943" s="151"/>
    </row>
    <row r="944" spans="2:6">
      <c r="B944" s="151"/>
      <c r="C944" s="151"/>
      <c r="D944" s="151"/>
      <c r="E944" s="151"/>
      <c r="F944" s="151"/>
    </row>
    <row r="945" spans="2:6">
      <c r="B945" s="151"/>
      <c r="C945" s="151"/>
      <c r="D945" s="151"/>
      <c r="E945" s="151"/>
      <c r="F945" s="151"/>
    </row>
    <row r="946" spans="2:6">
      <c r="B946" s="151"/>
      <c r="C946" s="151"/>
      <c r="D946" s="151"/>
      <c r="E946" s="151"/>
      <c r="F946" s="151"/>
    </row>
    <row r="947" spans="2:6">
      <c r="B947" s="151"/>
      <c r="C947" s="151"/>
      <c r="D947" s="151"/>
      <c r="E947" s="151"/>
      <c r="F947" s="151"/>
    </row>
    <row r="948" spans="2:6">
      <c r="B948" s="151"/>
      <c r="C948" s="151"/>
      <c r="D948" s="151"/>
      <c r="E948" s="151"/>
      <c r="F948" s="151"/>
    </row>
    <row r="949" spans="2:6">
      <c r="B949" s="151"/>
      <c r="C949" s="151"/>
      <c r="D949" s="151"/>
      <c r="E949" s="151"/>
      <c r="F949" s="151"/>
    </row>
    <row r="950" spans="2:6">
      <c r="B950" s="151"/>
      <c r="C950" s="151"/>
      <c r="D950" s="151"/>
      <c r="E950" s="151"/>
      <c r="F950" s="151"/>
    </row>
    <row r="951" spans="2:6">
      <c r="B951" s="151"/>
      <c r="C951" s="151"/>
      <c r="D951" s="151"/>
      <c r="E951" s="151"/>
      <c r="F951" s="151"/>
    </row>
    <row r="952" spans="2:6">
      <c r="B952" s="151"/>
      <c r="C952" s="151"/>
      <c r="D952" s="151"/>
      <c r="E952" s="151"/>
      <c r="F952" s="151"/>
    </row>
    <row r="953" spans="2:6">
      <c r="B953" s="151"/>
      <c r="C953" s="151"/>
      <c r="D953" s="151"/>
      <c r="E953" s="151"/>
      <c r="F953" s="151"/>
    </row>
    <row r="954" spans="2:6">
      <c r="B954" s="151"/>
      <c r="C954" s="151"/>
      <c r="D954" s="151"/>
      <c r="E954" s="151"/>
      <c r="F954" s="151"/>
    </row>
    <row r="955" spans="2:6">
      <c r="B955" s="151"/>
      <c r="C955" s="151"/>
      <c r="D955" s="151"/>
      <c r="E955" s="151"/>
      <c r="F955" s="151"/>
    </row>
    <row r="956" spans="2:6">
      <c r="B956" s="151"/>
      <c r="C956" s="151"/>
      <c r="D956" s="151"/>
      <c r="E956" s="151"/>
      <c r="F956" s="151"/>
    </row>
    <row r="957" spans="2:6">
      <c r="B957" s="151"/>
      <c r="C957" s="151"/>
      <c r="D957" s="151"/>
      <c r="E957" s="151"/>
      <c r="F957" s="151"/>
    </row>
    <row r="958" spans="2:6">
      <c r="B958" s="151"/>
      <c r="C958" s="151"/>
      <c r="D958" s="151"/>
      <c r="E958" s="151"/>
      <c r="F958" s="151"/>
    </row>
    <row r="959" spans="2:6">
      <c r="B959" s="151"/>
      <c r="C959" s="151"/>
      <c r="D959" s="151"/>
      <c r="E959" s="151"/>
      <c r="F959" s="151"/>
    </row>
    <row r="960" spans="2:6">
      <c r="B960" s="151"/>
      <c r="C960" s="151"/>
      <c r="D960" s="151"/>
      <c r="E960" s="151"/>
      <c r="F960" s="151"/>
    </row>
    <row r="961" spans="2:6">
      <c r="B961" s="151"/>
      <c r="C961" s="151"/>
      <c r="D961" s="151"/>
      <c r="E961" s="151"/>
      <c r="F961" s="151"/>
    </row>
    <row r="962" spans="2:6">
      <c r="B962" s="151"/>
      <c r="C962" s="151"/>
      <c r="D962" s="151"/>
      <c r="E962" s="151"/>
      <c r="F962" s="151"/>
    </row>
    <row r="963" spans="2:6">
      <c r="B963" s="151"/>
      <c r="C963" s="151"/>
      <c r="D963" s="151"/>
      <c r="E963" s="151"/>
      <c r="F963" s="151"/>
    </row>
    <row r="964" spans="2:6">
      <c r="B964" s="151"/>
      <c r="C964" s="151"/>
      <c r="D964" s="151"/>
      <c r="E964" s="151"/>
      <c r="F964" s="151"/>
    </row>
    <row r="965" spans="2:6">
      <c r="B965" s="151"/>
      <c r="C965" s="151"/>
      <c r="D965" s="151"/>
      <c r="E965" s="151"/>
      <c r="F965" s="151"/>
    </row>
    <row r="966" spans="2:6">
      <c r="B966" s="151"/>
      <c r="C966" s="151"/>
      <c r="D966" s="151"/>
      <c r="E966" s="151"/>
      <c r="F966" s="151"/>
    </row>
    <row r="967" spans="2:6">
      <c r="B967" s="151"/>
      <c r="C967" s="151"/>
      <c r="D967" s="151"/>
      <c r="E967" s="151"/>
      <c r="F967" s="151"/>
    </row>
    <row r="968" spans="2:6">
      <c r="B968" s="151"/>
      <c r="C968" s="151"/>
      <c r="D968" s="151"/>
      <c r="E968" s="151"/>
      <c r="F968" s="151"/>
    </row>
    <row r="969" spans="2:6">
      <c r="B969" s="151"/>
      <c r="C969" s="151"/>
      <c r="D969" s="151"/>
      <c r="E969" s="151"/>
      <c r="F969" s="151"/>
    </row>
    <row r="970" spans="2:6">
      <c r="B970" s="151"/>
      <c r="C970" s="151"/>
      <c r="D970" s="151"/>
      <c r="E970" s="151"/>
      <c r="F970" s="151"/>
    </row>
    <row r="971" spans="2:6">
      <c r="B971" s="151"/>
      <c r="C971" s="151"/>
      <c r="D971" s="151"/>
      <c r="E971" s="151"/>
      <c r="F971" s="151"/>
    </row>
    <row r="972" spans="2:6">
      <c r="B972" s="151"/>
      <c r="C972" s="151"/>
      <c r="D972" s="151"/>
      <c r="E972" s="151"/>
      <c r="F972" s="151"/>
    </row>
    <row r="973" spans="2:6">
      <c r="B973" s="151"/>
      <c r="C973" s="151"/>
      <c r="D973" s="151"/>
      <c r="E973" s="151"/>
      <c r="F973" s="151"/>
    </row>
    <row r="974" spans="2:6">
      <c r="B974" s="151"/>
      <c r="C974" s="151"/>
      <c r="D974" s="151"/>
      <c r="E974" s="151"/>
      <c r="F974" s="151"/>
    </row>
    <row r="975" spans="2:6">
      <c r="B975" s="151"/>
      <c r="C975" s="151"/>
      <c r="D975" s="151"/>
      <c r="E975" s="151"/>
      <c r="F975" s="151"/>
    </row>
    <row r="976" spans="2:6">
      <c r="B976" s="151"/>
      <c r="C976" s="151"/>
      <c r="D976" s="151"/>
      <c r="E976" s="151"/>
      <c r="F976" s="151"/>
    </row>
    <row r="977" spans="2:6">
      <c r="B977" s="151"/>
      <c r="C977" s="151"/>
      <c r="D977" s="151"/>
      <c r="E977" s="151"/>
      <c r="F977" s="151"/>
    </row>
    <row r="978" spans="2:6">
      <c r="B978" s="151"/>
      <c r="C978" s="151"/>
      <c r="D978" s="151"/>
      <c r="E978" s="151"/>
      <c r="F978" s="151"/>
    </row>
    <row r="979" spans="2:6">
      <c r="B979" s="151"/>
      <c r="C979" s="151"/>
      <c r="D979" s="151"/>
      <c r="E979" s="151"/>
      <c r="F979" s="151"/>
    </row>
    <row r="980" spans="2:6">
      <c r="B980" s="151"/>
      <c r="C980" s="151"/>
      <c r="D980" s="151"/>
      <c r="E980" s="151"/>
      <c r="F980" s="151"/>
    </row>
    <row r="981" spans="2:6">
      <c r="B981" s="151"/>
      <c r="C981" s="151"/>
      <c r="D981" s="151"/>
      <c r="E981" s="151"/>
      <c r="F981" s="151"/>
    </row>
    <row r="982" spans="2:6">
      <c r="B982" s="151"/>
      <c r="C982" s="151"/>
      <c r="D982" s="151"/>
      <c r="E982" s="151"/>
      <c r="F982" s="151"/>
    </row>
    <row r="983" spans="2:6">
      <c r="B983" s="151"/>
      <c r="C983" s="151"/>
      <c r="D983" s="151"/>
      <c r="E983" s="151"/>
      <c r="F983" s="151"/>
    </row>
    <row r="984" spans="2:6">
      <c r="B984" s="151"/>
      <c r="C984" s="151"/>
      <c r="D984" s="151"/>
      <c r="E984" s="151"/>
      <c r="F984" s="151"/>
    </row>
    <row r="985" spans="2:6">
      <c r="B985" s="151"/>
      <c r="C985" s="151"/>
      <c r="D985" s="151"/>
      <c r="E985" s="151"/>
      <c r="F985" s="151"/>
    </row>
    <row r="986" spans="2:6">
      <c r="B986" s="151"/>
      <c r="C986" s="151"/>
      <c r="D986" s="151"/>
      <c r="E986" s="151"/>
      <c r="F986" s="151"/>
    </row>
    <row r="987" spans="2:6">
      <c r="B987" s="151"/>
      <c r="C987" s="151"/>
      <c r="D987" s="151"/>
      <c r="E987" s="151"/>
      <c r="F987" s="151"/>
    </row>
    <row r="988" spans="2:6">
      <c r="B988" s="151"/>
      <c r="C988" s="151"/>
      <c r="D988" s="151"/>
      <c r="E988" s="151"/>
      <c r="F988" s="151"/>
    </row>
    <row r="989" spans="2:6">
      <c r="B989" s="151"/>
      <c r="C989" s="151"/>
      <c r="D989" s="151"/>
      <c r="E989" s="151"/>
      <c r="F989" s="151"/>
    </row>
    <row r="990" spans="2:6">
      <c r="B990" s="151"/>
      <c r="C990" s="151"/>
      <c r="D990" s="151"/>
      <c r="E990" s="151"/>
      <c r="F990" s="151"/>
    </row>
    <row r="991" spans="2:6">
      <c r="B991" s="151"/>
      <c r="C991" s="151"/>
      <c r="D991" s="151"/>
      <c r="E991" s="151"/>
      <c r="F991" s="151"/>
    </row>
    <row r="992" spans="2:6">
      <c r="B992" s="151"/>
      <c r="C992" s="151"/>
      <c r="D992" s="151"/>
      <c r="E992" s="151"/>
      <c r="F992" s="151"/>
    </row>
    <row r="993" spans="2:6">
      <c r="B993" s="151"/>
      <c r="C993" s="151"/>
      <c r="D993" s="151"/>
      <c r="E993" s="151"/>
      <c r="F993" s="151"/>
    </row>
    <row r="994" spans="2:6">
      <c r="B994" s="151"/>
      <c r="C994" s="151"/>
      <c r="D994" s="151"/>
      <c r="E994" s="151"/>
      <c r="F994" s="151"/>
    </row>
    <row r="995" spans="2:6">
      <c r="B995" s="151"/>
      <c r="C995" s="151"/>
      <c r="D995" s="151"/>
      <c r="E995" s="151"/>
      <c r="F995" s="151"/>
    </row>
    <row r="996" spans="2:6">
      <c r="B996" s="151"/>
      <c r="C996" s="151"/>
      <c r="D996" s="151"/>
      <c r="E996" s="151"/>
      <c r="F996" s="151"/>
    </row>
    <row r="997" spans="2:6"/>
    <row r="998" spans="2:6"/>
    <row r="999" spans="2:6"/>
  </sheetData>
  <mergeCells count="13">
    <mergeCell ref="A1:G1"/>
    <mergeCell ref="A2:F11"/>
    <mergeCell ref="K2:K9"/>
    <mergeCell ref="A187:Y188"/>
    <mergeCell ref="H200:H201"/>
    <mergeCell ref="R3:X5"/>
    <mergeCell ref="K11:K18"/>
    <mergeCell ref="A30:B43"/>
    <mergeCell ref="C56:C57"/>
    <mergeCell ref="O66:Q66"/>
    <mergeCell ref="C20:F27"/>
    <mergeCell ref="K20:K27"/>
    <mergeCell ref="L23:O27"/>
  </mergeCells>
  <conditionalFormatting sqref="A189:B191 A347:I371 I30:S30 I97 I105 I113 I121 I129 I137 I145 I153 I161 I169 H254:I256 D195:G195 H258:I260 I249 H262:I264 I253 I257 H334:I344 A346 I261 G250:G346 H324:I332 I345:I346 H322:I322 I333 H320:I320 I323 H318:I318 I321 H250:I252 I319 D249:G249 G30:G43 A51:K51 A50:I50 A372:A809 E372:AA809 L96:O174 J96:K178 I200:I201 M197:N246 J197:L201 B245:E246 H195:H200 A245:A247 L248:N287 J249:K299 H179:K179 A96:G185 B193:M193 P96:P170 D372:D499 D501:D809 B372:C936 B186:F186 A44:G45 A30 C30:C43 I47:I48 H180:O184 B52:M54 B248:K248 H96:H178 P197:P283 A46:A47 P176:P184 N52:S55 A52:A55 O197:O287 I31:Y46 A192:G192 I195:P195 B46:H49 A49 H266:H316 B249:B346 I308:I317 I265:I267 F202:L246 F266:F267 D308:F346 D250:F265 B195 A193:A194 C243:C244 O192:P194 N193:N194 F196:G201 D196:E244 D266:E307">
    <cfRule type="cellIs" dxfId="182" priority="1" operator="equal">
      <formula>0</formula>
    </cfRule>
  </conditionalFormatting>
  <conditionalFormatting sqref="P2:P9 P11:P18 AC13 P20:P22">
    <cfRule type="cellIs" dxfId="181" priority="4" stopIfTrue="1" operator="equal">
      <formula>"1"</formula>
    </cfRule>
  </conditionalFormatting>
  <conditionalFormatting sqref="I28">
    <cfRule type="cellIs" dxfId="180" priority="2" operator="equal">
      <formula>"Message Unsupported"</formula>
    </cfRule>
    <cfRule type="cellIs" dxfId="179" priority="3" operator="equal">
      <formula>"Data Error"</formula>
    </cfRule>
  </conditionalFormatting>
  <pageMargins left="0.7" right="0.7" top="0.75" bottom="0.75" header="0.3" footer="0.3"/>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A39F2-A7EB-49A8-95A7-58C19764E2F3}">
  <sheetPr codeName="Sheet30"/>
  <dimension ref="A1:AL65536"/>
  <sheetViews>
    <sheetView showGridLines="0" zoomScaleNormal="100" workbookViewId="0">
      <pane ySplit="1" topLeftCell="A2" activePane="bottomLeft" state="frozen"/>
      <selection activeCell="B1" sqref="B1"/>
      <selection pane="bottomLeft" activeCell="H59" sqref="H59"/>
    </sheetView>
  </sheetViews>
  <sheetFormatPr defaultColWidth="0" defaultRowHeight="13.2"/>
  <cols>
    <col min="1" max="1" width="16.6640625" style="954" customWidth="1"/>
    <col min="2" max="2" width="9.33203125" style="954" customWidth="1"/>
    <col min="3" max="3" width="9.5546875" style="954" customWidth="1"/>
    <col min="4" max="4" width="8.88671875" style="954" customWidth="1"/>
    <col min="5" max="5" width="8.6640625" style="954" customWidth="1"/>
    <col min="6" max="6" width="8.88671875" style="954" customWidth="1"/>
    <col min="7" max="7" width="6.44140625" style="998" customWidth="1"/>
    <col min="8" max="8" width="25.5546875" style="954" customWidth="1"/>
    <col min="9" max="9" width="11.88671875" style="954" customWidth="1"/>
    <col min="10" max="10" width="4.33203125" style="954" customWidth="1"/>
    <col min="11" max="11" width="5.5546875" style="954" customWidth="1"/>
    <col min="12" max="12" width="5.6640625" style="954" customWidth="1"/>
    <col min="13" max="13" width="6" style="954" customWidth="1"/>
    <col min="14" max="15" width="9.109375" style="954" customWidth="1"/>
    <col min="16" max="16" width="3.88671875" style="954" customWidth="1"/>
    <col min="17" max="17" width="10.109375" style="954" bestFit="1" customWidth="1"/>
    <col min="18" max="18" width="14.33203125" style="954" customWidth="1"/>
    <col min="19" max="27" width="9.109375" style="954" customWidth="1"/>
    <col min="28" max="35" width="0" style="156" hidden="1" customWidth="1"/>
    <col min="36" max="16384" width="0" style="156" hidden="1"/>
  </cols>
  <sheetData>
    <row r="1" spans="1:35" s="782" customFormat="1" ht="27.75" customHeight="1">
      <c r="A1" s="1129" t="s">
        <v>170</v>
      </c>
      <c r="B1" s="1130"/>
      <c r="C1" s="1130"/>
      <c r="D1" s="1130"/>
      <c r="E1" s="1130"/>
      <c r="F1" s="1130"/>
      <c r="G1" s="1130"/>
      <c r="H1" s="643" t="s">
        <v>934</v>
      </c>
      <c r="I1" s="883"/>
      <c r="J1" s="884"/>
      <c r="K1" s="885"/>
      <c r="L1" s="885"/>
      <c r="M1" s="885"/>
      <c r="N1" s="885"/>
      <c r="O1" s="885"/>
      <c r="P1" s="885"/>
      <c r="Q1" s="885"/>
      <c r="R1" s="885"/>
      <c r="S1" s="885"/>
      <c r="T1" s="885"/>
      <c r="U1" s="885"/>
      <c r="V1" s="885"/>
      <c r="W1" s="885"/>
      <c r="X1" s="885"/>
      <c r="Y1" s="885"/>
      <c r="Z1" s="885"/>
      <c r="AA1" s="885"/>
    </row>
    <row r="2" spans="1:35" s="782" customFormat="1" ht="12.9" customHeight="1" thickBot="1">
      <c r="A2" s="1131" t="s">
        <v>258</v>
      </c>
      <c r="B2" s="1131"/>
      <c r="C2" s="1131"/>
      <c r="D2" s="1131"/>
      <c r="E2" s="1131"/>
      <c r="F2" s="1131"/>
      <c r="G2" s="886"/>
      <c r="I2" s="886"/>
      <c r="J2" s="887"/>
      <c r="K2" s="1132" t="str">
        <f>H16</f>
        <v>Contact Reason</v>
      </c>
      <c r="L2" s="888" t="s">
        <v>303</v>
      </c>
      <c r="M2" s="889"/>
      <c r="N2" s="889"/>
      <c r="O2" s="890"/>
      <c r="P2" s="891" t="str">
        <f>MID($C16,1,1)</f>
        <v>0</v>
      </c>
      <c r="Q2" s="12"/>
      <c r="R2" s="12"/>
      <c r="W2" s="12"/>
      <c r="AC2" s="12"/>
      <c r="AD2" s="12"/>
      <c r="AE2" s="12"/>
      <c r="AF2" s="12"/>
    </row>
    <row r="3" spans="1:35" s="782" customFormat="1" ht="12.9" customHeight="1">
      <c r="A3" s="1131"/>
      <c r="B3" s="1131"/>
      <c r="C3" s="1131"/>
      <c r="D3" s="1131"/>
      <c r="E3" s="1131"/>
      <c r="F3" s="1131"/>
      <c r="G3" s="886"/>
      <c r="H3" s="886"/>
      <c r="I3" s="886"/>
      <c r="J3" s="887"/>
      <c r="K3" s="1133"/>
      <c r="L3" s="888" t="s">
        <v>172</v>
      </c>
      <c r="M3" s="889"/>
      <c r="N3" s="889"/>
      <c r="O3" s="890"/>
      <c r="P3" s="891" t="str">
        <f>MID($C16,2,1)</f>
        <v>0</v>
      </c>
      <c r="Q3" s="12"/>
      <c r="R3" s="1135" t="s">
        <v>304</v>
      </c>
      <c r="S3" s="1136"/>
      <c r="T3" s="1136"/>
      <c r="U3" s="1136"/>
      <c r="V3" s="1137"/>
      <c r="W3" s="1137"/>
      <c r="X3" s="1138"/>
      <c r="AC3" s="12"/>
      <c r="AD3" s="12"/>
      <c r="AE3" s="12"/>
      <c r="AF3" s="12"/>
    </row>
    <row r="4" spans="1:35" s="782" customFormat="1" ht="12.9" customHeight="1">
      <c r="A4" s="1131"/>
      <c r="B4" s="1131"/>
      <c r="C4" s="1131"/>
      <c r="D4" s="1131"/>
      <c r="E4" s="1131"/>
      <c r="F4" s="1131"/>
      <c r="G4" s="886"/>
      <c r="H4" s="886"/>
      <c r="I4" s="886"/>
      <c r="J4" s="887"/>
      <c r="K4" s="1133"/>
      <c r="L4" s="888" t="s">
        <v>173</v>
      </c>
      <c r="M4" s="889"/>
      <c r="N4" s="889"/>
      <c r="O4" s="890"/>
      <c r="P4" s="891" t="str">
        <f>MID($C16,3,1)</f>
        <v>0</v>
      </c>
      <c r="R4" s="1139"/>
      <c r="S4" s="1140"/>
      <c r="T4" s="1140"/>
      <c r="U4" s="1140"/>
      <c r="V4" s="1141"/>
      <c r="W4" s="1141"/>
      <c r="X4" s="1142"/>
      <c r="AC4" s="12"/>
      <c r="AD4" s="12"/>
      <c r="AE4" s="12"/>
      <c r="AF4" s="12"/>
    </row>
    <row r="5" spans="1:35" s="782" customFormat="1" ht="12.9" customHeight="1" thickBot="1">
      <c r="A5" s="1131"/>
      <c r="B5" s="1131"/>
      <c r="C5" s="1131"/>
      <c r="D5" s="1131"/>
      <c r="E5" s="1131"/>
      <c r="F5" s="1131"/>
      <c r="G5" s="886"/>
      <c r="H5" s="886"/>
      <c r="I5" s="886"/>
      <c r="J5" s="887"/>
      <c r="K5" s="1133"/>
      <c r="L5" s="888" t="s">
        <v>174</v>
      </c>
      <c r="M5" s="889"/>
      <c r="N5" s="889"/>
      <c r="O5" s="890"/>
      <c r="P5" s="891" t="str">
        <f>MID($C16,4,1)</f>
        <v>0</v>
      </c>
      <c r="R5" s="1143"/>
      <c r="S5" s="1144"/>
      <c r="T5" s="1144"/>
      <c r="U5" s="1144"/>
      <c r="V5" s="1145"/>
      <c r="W5" s="1145"/>
      <c r="X5" s="1146"/>
      <c r="AC5" s="12"/>
      <c r="AD5" s="12"/>
      <c r="AE5" s="12"/>
      <c r="AF5" s="12"/>
    </row>
    <row r="6" spans="1:35" s="782" customFormat="1" ht="12.9" customHeight="1">
      <c r="A6" s="1131"/>
      <c r="B6" s="1131"/>
      <c r="C6" s="1131"/>
      <c r="D6" s="1131"/>
      <c r="E6" s="1131"/>
      <c r="F6" s="1131"/>
      <c r="G6" s="886"/>
      <c r="H6" s="886"/>
      <c r="I6" s="886"/>
      <c r="K6" s="1133"/>
      <c r="L6" s="888" t="s">
        <v>177</v>
      </c>
      <c r="M6" s="889"/>
      <c r="N6" s="889"/>
      <c r="O6" s="890"/>
      <c r="P6" s="891" t="str">
        <f>MID($C16,5,1)</f>
        <v>0</v>
      </c>
      <c r="R6" s="12" t="s">
        <v>240</v>
      </c>
      <c r="AC6" s="12"/>
      <c r="AD6" s="12"/>
      <c r="AE6" s="12"/>
      <c r="AF6" s="12"/>
    </row>
    <row r="7" spans="1:35" s="782" customFormat="1" ht="12.9" customHeight="1">
      <c r="A7" s="1131"/>
      <c r="B7" s="1131"/>
      <c r="C7" s="1131"/>
      <c r="D7" s="1131"/>
      <c r="E7" s="1131"/>
      <c r="F7" s="1131"/>
      <c r="G7" s="886"/>
      <c r="I7" s="886"/>
      <c r="K7" s="1133"/>
      <c r="L7" s="888" t="s">
        <v>175</v>
      </c>
      <c r="M7" s="889"/>
      <c r="N7" s="889"/>
      <c r="O7" s="890"/>
      <c r="P7" s="891" t="str">
        <f>MID($C16,6,1)</f>
        <v>0</v>
      </c>
      <c r="R7" s="782" t="s">
        <v>652</v>
      </c>
      <c r="S7" s="782" t="s">
        <v>933</v>
      </c>
      <c r="AC7" s="12"/>
      <c r="AD7" s="12"/>
      <c r="AE7" s="12"/>
      <c r="AF7" s="12"/>
    </row>
    <row r="8" spans="1:35" s="782" customFormat="1" ht="12.9" customHeight="1" thickBot="1">
      <c r="A8" s="1131"/>
      <c r="B8" s="1131"/>
      <c r="C8" s="1131"/>
      <c r="D8" s="1131"/>
      <c r="E8" s="1131"/>
      <c r="F8" s="1131"/>
      <c r="G8" s="886"/>
      <c r="H8" s="886"/>
      <c r="I8" s="886"/>
      <c r="K8" s="1133"/>
      <c r="L8" s="888" t="s">
        <v>176</v>
      </c>
      <c r="M8" s="889"/>
      <c r="N8" s="889"/>
      <c r="O8" s="890"/>
      <c r="P8" s="891" t="str">
        <f>MID($C16,7,1)</f>
        <v>0</v>
      </c>
      <c r="R8" s="782" t="s">
        <v>235</v>
      </c>
      <c r="S8" s="782" t="s">
        <v>934</v>
      </c>
      <c r="AC8" s="12"/>
      <c r="AD8" s="12"/>
      <c r="AE8" s="12"/>
      <c r="AF8" s="12"/>
    </row>
    <row r="9" spans="1:35" s="782" customFormat="1" ht="12.9" customHeight="1">
      <c r="A9" s="1131"/>
      <c r="B9" s="1131"/>
      <c r="C9" s="1131"/>
      <c r="D9" s="1131"/>
      <c r="E9" s="1131"/>
      <c r="F9" s="1131"/>
      <c r="G9" s="892">
        <v>1</v>
      </c>
      <c r="H9" s="893" t="s">
        <v>162</v>
      </c>
      <c r="K9" s="1134"/>
      <c r="L9" s="888" t="s">
        <v>186</v>
      </c>
      <c r="M9" s="889"/>
      <c r="N9" s="889"/>
      <c r="O9" s="890"/>
      <c r="P9" s="891" t="str">
        <f>MID($C16,8,1)</f>
        <v>1</v>
      </c>
      <c r="R9" s="782" t="s">
        <v>914</v>
      </c>
      <c r="S9" s="782" t="s">
        <v>935</v>
      </c>
      <c r="AC9" s="12"/>
      <c r="AD9" s="12"/>
      <c r="AE9" s="12"/>
      <c r="AF9" s="12"/>
    </row>
    <row r="10" spans="1:35" s="782" customFormat="1" ht="12.9" customHeight="1" thickBot="1">
      <c r="A10" s="1131"/>
      <c r="B10" s="1131"/>
      <c r="C10" s="1131"/>
      <c r="D10" s="1131"/>
      <c r="E10" s="1131"/>
      <c r="F10" s="1131"/>
      <c r="G10" s="894"/>
      <c r="H10" s="895"/>
      <c r="I10" s="896"/>
      <c r="J10" s="896"/>
      <c r="K10" s="77"/>
      <c r="L10" s="14"/>
      <c r="M10" s="14"/>
      <c r="N10" s="14"/>
      <c r="O10" s="14"/>
      <c r="P10" s="14"/>
      <c r="R10" s="782" t="s">
        <v>913</v>
      </c>
      <c r="S10" s="782" t="s">
        <v>936</v>
      </c>
    </row>
    <row r="11" spans="1:35" s="782" customFormat="1" ht="12.9" customHeight="1">
      <c r="A11" s="1131"/>
      <c r="B11" s="1131"/>
      <c r="C11" s="1131"/>
      <c r="D11" s="1131"/>
      <c r="E11" s="1131"/>
      <c r="F11" s="1131"/>
      <c r="G11" s="897"/>
      <c r="K11" s="1132" t="str">
        <f>H17</f>
        <v>Alarm/ Status</v>
      </c>
      <c r="L11" s="888" t="s">
        <v>178</v>
      </c>
      <c r="M11" s="889"/>
      <c r="N11" s="889"/>
      <c r="O11" s="890"/>
      <c r="P11" s="891" t="str">
        <f>MID($C17,1,1)</f>
        <v>1</v>
      </c>
      <c r="Q11" s="12"/>
      <c r="R11" s="782" t="s">
        <v>737</v>
      </c>
      <c r="S11" s="782" t="s">
        <v>937</v>
      </c>
      <c r="T11" s="12"/>
      <c r="Z11" s="12"/>
      <c r="AA11" s="12"/>
    </row>
    <row r="12" spans="1:35" s="782" customFormat="1" ht="12.9" customHeight="1">
      <c r="A12" s="899"/>
      <c r="B12" s="900"/>
      <c r="D12" s="900"/>
      <c r="E12" s="900"/>
      <c r="F12" s="900"/>
      <c r="G12" s="897" t="s">
        <v>141</v>
      </c>
      <c r="K12" s="1133"/>
      <c r="L12" s="888" t="s">
        <v>179</v>
      </c>
      <c r="M12" s="889"/>
      <c r="N12" s="889"/>
      <c r="O12" s="890"/>
      <c r="P12" s="891" t="str">
        <f>MID($C17,2,1)</f>
        <v>0</v>
      </c>
      <c r="Q12" s="901"/>
      <c r="R12" s="782" t="s">
        <v>237</v>
      </c>
      <c r="S12" s="898" t="s">
        <v>938</v>
      </c>
      <c r="T12" s="12"/>
      <c r="Z12" s="12"/>
      <c r="AA12" s="12"/>
    </row>
    <row r="13" spans="1:35" s="782" customFormat="1" ht="12.9" customHeight="1">
      <c r="A13" s="782" t="str">
        <f>MID($H$1,$G$9+2*G13,2)</f>
        <v>2D</v>
      </c>
      <c r="B13" s="902" t="str">
        <f t="shared" ref="B13:B29" si="0">HEX2BIN(A13,8)</f>
        <v>00101101</v>
      </c>
      <c r="C13" s="903">
        <f>HEX2DEC(A13)</f>
        <v>45</v>
      </c>
      <c r="D13" s="882"/>
      <c r="E13" s="882"/>
      <c r="F13" s="882"/>
      <c r="G13" s="897">
        <v>0</v>
      </c>
      <c r="H13" s="904" t="s">
        <v>142</v>
      </c>
      <c r="I13" s="905" t="str">
        <f>IF(C13=45,"TEK 871ALR")</f>
        <v>TEK 871ALR</v>
      </c>
      <c r="K13" s="1133"/>
      <c r="L13" s="888" t="s">
        <v>180</v>
      </c>
      <c r="M13" s="889"/>
      <c r="N13" s="889"/>
      <c r="O13" s="890"/>
      <c r="P13" s="891" t="str">
        <f>MID($C17,3,1)</f>
        <v>0</v>
      </c>
      <c r="Q13" s="901"/>
      <c r="R13" s="782" t="s">
        <v>238</v>
      </c>
      <c r="S13" s="782" t="s">
        <v>939</v>
      </c>
      <c r="T13" s="901"/>
      <c r="Z13" s="901"/>
      <c r="AA13" s="901"/>
      <c r="AC13" s="906"/>
      <c r="AD13" s="12"/>
      <c r="AE13" s="12"/>
      <c r="AF13" s="12"/>
      <c r="AG13" s="12"/>
      <c r="AH13" s="12"/>
      <c r="AI13" s="12"/>
    </row>
    <row r="14" spans="1:35" s="782" customFormat="1" ht="12.9" customHeight="1">
      <c r="A14" s="782" t="str">
        <f t="shared" ref="A14:A29" si="1">MID($H$1,$G$9+2*G14,2)</f>
        <v>01</v>
      </c>
      <c r="B14" s="902" t="str">
        <f t="shared" si="0"/>
        <v>00000001</v>
      </c>
      <c r="C14" s="903" t="str">
        <f>BIN2DEC(I23) &amp; "." &amp;BIN2DEC( I22)</f>
        <v>1.0</v>
      </c>
      <c r="D14" s="882"/>
      <c r="E14" s="882"/>
      <c r="F14" s="882"/>
      <c r="G14" s="897">
        <v>1</v>
      </c>
      <c r="H14" s="904" t="s">
        <v>143</v>
      </c>
      <c r="I14" s="905" t="str">
        <f>IF(BIN2DEC(I22)=0,"BG96",IF(BIN2DEC(I22)=1,"BC95"))</f>
        <v>BG96</v>
      </c>
      <c r="J14" s="907"/>
      <c r="K14" s="1133"/>
      <c r="L14" s="888" t="s">
        <v>305</v>
      </c>
      <c r="M14" s="889"/>
      <c r="N14" s="889"/>
      <c r="O14" s="890"/>
      <c r="P14" s="891" t="str">
        <f>MID($C17,4,1)</f>
        <v>0</v>
      </c>
      <c r="Q14" s="901"/>
      <c r="R14" s="782" t="s">
        <v>239</v>
      </c>
      <c r="S14" s="782" t="s">
        <v>940</v>
      </c>
      <c r="T14" s="909"/>
      <c r="Z14" s="901"/>
      <c r="AA14" s="901"/>
      <c r="AC14" s="12"/>
      <c r="AD14" s="12"/>
      <c r="AE14" s="12"/>
      <c r="AF14" s="12"/>
      <c r="AG14" s="910"/>
      <c r="AH14" s="910"/>
      <c r="AI14" s="910"/>
    </row>
    <row r="15" spans="1:35" s="782" customFormat="1" ht="12.9" customHeight="1">
      <c r="A15" s="782" t="str">
        <f t="shared" si="1"/>
        <v>E3</v>
      </c>
      <c r="B15" s="902" t="str">
        <f t="shared" si="0"/>
        <v>11100011</v>
      </c>
      <c r="C15" s="903" t="str">
        <f>BIN2DEC(I25) &amp; "." &amp;BIN2DEC( I24)</f>
        <v>3.7</v>
      </c>
      <c r="D15" s="882"/>
      <c r="E15" s="882"/>
      <c r="F15" s="882"/>
      <c r="G15" s="897">
        <v>2</v>
      </c>
      <c r="H15" s="904" t="s">
        <v>168</v>
      </c>
      <c r="I15" s="905" t="str">
        <f>"FW "&amp; C15</f>
        <v>FW 3.7</v>
      </c>
      <c r="K15" s="1133"/>
      <c r="L15" s="888" t="s">
        <v>171</v>
      </c>
      <c r="M15" s="889"/>
      <c r="N15" s="889"/>
      <c r="O15" s="890"/>
      <c r="P15" s="891" t="str">
        <f>MID($C17,5,1)</f>
        <v>0</v>
      </c>
      <c r="Q15" s="909" t="str">
        <f>MID($C17,5,1)</f>
        <v>0</v>
      </c>
      <c r="R15" s="901"/>
      <c r="S15" s="908">
        <f>LEN(S8)</f>
        <v>280</v>
      </c>
      <c r="T15" s="909"/>
      <c r="Z15" s="901"/>
      <c r="AA15" s="901"/>
      <c r="AC15" s="911"/>
      <c r="AD15" s="901"/>
      <c r="AE15" s="901"/>
      <c r="AF15" s="901"/>
      <c r="AG15" s="901"/>
      <c r="AH15" s="901"/>
      <c r="AI15" s="901"/>
    </row>
    <row r="16" spans="1:35" s="782" customFormat="1" ht="12.9" customHeight="1">
      <c r="A16" s="782" t="str">
        <f t="shared" si="1"/>
        <v>01</v>
      </c>
      <c r="B16" s="902" t="str">
        <f t="shared" si="0"/>
        <v>00000001</v>
      </c>
      <c r="C16" s="903" t="str">
        <f>HEX2BIN(A16,8)</f>
        <v>00000001</v>
      </c>
      <c r="D16" s="882"/>
      <c r="E16" s="882"/>
      <c r="F16" s="882"/>
      <c r="G16" s="897">
        <v>3</v>
      </c>
      <c r="H16" s="904" t="s">
        <v>144</v>
      </c>
      <c r="K16" s="1133"/>
      <c r="L16" s="888" t="s">
        <v>181</v>
      </c>
      <c r="M16" s="889"/>
      <c r="N16" s="889"/>
      <c r="O16" s="890"/>
      <c r="P16" s="891" t="str">
        <f>MID($C17,6,1)</f>
        <v>0</v>
      </c>
      <c r="Q16" s="912"/>
      <c r="R16" s="912"/>
      <c r="S16" s="908">
        <f>LEN(S10)</f>
        <v>280</v>
      </c>
      <c r="T16" s="909"/>
      <c r="U16" s="901"/>
      <c r="V16" s="901"/>
      <c r="W16" s="901" t="s">
        <v>254</v>
      </c>
      <c r="X16" s="901"/>
      <c r="Y16" s="901"/>
      <c r="Z16" s="901"/>
      <c r="AA16" s="901"/>
      <c r="AC16" s="911"/>
      <c r="AD16" s="901"/>
      <c r="AE16" s="901"/>
      <c r="AF16" s="901"/>
      <c r="AG16" s="901"/>
      <c r="AH16" s="901"/>
      <c r="AI16" s="901"/>
    </row>
    <row r="17" spans="1:35" s="782" customFormat="1" ht="12.9" customHeight="1">
      <c r="A17" s="782" t="str">
        <f t="shared" si="1"/>
        <v>80</v>
      </c>
      <c r="B17" s="902" t="str">
        <f t="shared" si="0"/>
        <v>10000000</v>
      </c>
      <c r="C17" s="903" t="str">
        <f>HEX2BIN(A17,8)</f>
        <v>10000000</v>
      </c>
      <c r="D17" s="882"/>
      <c r="E17" s="882"/>
      <c r="F17" s="882"/>
      <c r="G17" s="897">
        <v>4</v>
      </c>
      <c r="H17" s="904" t="s">
        <v>166</v>
      </c>
      <c r="K17" s="1133"/>
      <c r="L17" s="888" t="s">
        <v>182</v>
      </c>
      <c r="M17" s="889"/>
      <c r="N17" s="889"/>
      <c r="O17" s="890"/>
      <c r="P17" s="891" t="str">
        <f>MID($C17,7,1)</f>
        <v>0</v>
      </c>
      <c r="S17" s="908">
        <f>LEN(S11)</f>
        <v>280</v>
      </c>
      <c r="T17" s="913"/>
      <c r="U17" s="912"/>
      <c r="V17" s="912"/>
      <c r="W17" s="912"/>
      <c r="X17" s="912"/>
      <c r="Y17" s="912"/>
      <c r="Z17" s="912"/>
      <c r="AA17" s="912"/>
      <c r="AC17" s="911"/>
      <c r="AD17" s="901"/>
      <c r="AE17" s="901"/>
      <c r="AF17" s="901"/>
      <c r="AG17" s="901"/>
      <c r="AH17" s="901"/>
      <c r="AI17" s="901"/>
    </row>
    <row r="18" spans="1:35" s="782" customFormat="1" ht="12.9" customHeight="1">
      <c r="A18" s="782" t="str">
        <f t="shared" si="1"/>
        <v>19</v>
      </c>
      <c r="B18" s="902" t="str">
        <f t="shared" si="0"/>
        <v>00011001</v>
      </c>
      <c r="C18" s="903">
        <f>HEX2DEC(A18)</f>
        <v>25</v>
      </c>
      <c r="D18" s="882"/>
      <c r="E18" s="882"/>
      <c r="F18" s="882"/>
      <c r="G18" s="897">
        <v>5</v>
      </c>
      <c r="H18" s="904" t="s">
        <v>306</v>
      </c>
      <c r="K18" s="1134"/>
      <c r="L18" s="888" t="s">
        <v>183</v>
      </c>
      <c r="M18" s="889"/>
      <c r="N18" s="889"/>
      <c r="O18" s="890"/>
      <c r="P18" s="891" t="str">
        <f>MID($C17,8,1)</f>
        <v>0</v>
      </c>
      <c r="S18" s="908">
        <f>LEN(S12)</f>
        <v>600</v>
      </c>
      <c r="T18" s="908"/>
      <c r="AC18" s="911"/>
      <c r="AD18" s="901"/>
      <c r="AE18" s="901"/>
      <c r="AF18" s="901"/>
      <c r="AG18" s="901"/>
      <c r="AH18" s="901"/>
      <c r="AI18" s="901"/>
    </row>
    <row r="19" spans="1:35" s="782" customFormat="1" ht="12.9" customHeight="1" thickBot="1">
      <c r="A19" s="782" t="str">
        <f t="shared" si="1"/>
        <v>36</v>
      </c>
      <c r="B19" s="902" t="str">
        <f t="shared" si="0"/>
        <v>00110110</v>
      </c>
      <c r="C19" s="914" t="str">
        <f>ROUND((BIN2DEC(RIGHT(B19,5)) /0.31),2)&amp;"% Capacity Remaining"</f>
        <v>70.97% Capacity Remaining</v>
      </c>
      <c r="D19" s="882"/>
      <c r="E19" s="882"/>
      <c r="F19" s="882"/>
      <c r="G19" s="897">
        <v>6</v>
      </c>
      <c r="H19" s="904" t="s">
        <v>159</v>
      </c>
      <c r="K19" s="915"/>
      <c r="L19" s="907"/>
      <c r="M19" s="907"/>
      <c r="N19" s="907"/>
      <c r="O19" s="907"/>
      <c r="P19" s="907"/>
      <c r="S19" s="156"/>
      <c r="AA19" s="916"/>
      <c r="AC19" s="912"/>
      <c r="AD19" s="912"/>
      <c r="AE19" s="912"/>
      <c r="AF19" s="912"/>
      <c r="AG19" s="912"/>
      <c r="AH19" s="912"/>
      <c r="AI19" s="912"/>
    </row>
    <row r="20" spans="1:35" s="782" customFormat="1" ht="12.9" customHeight="1">
      <c r="A20" s="782" t="str">
        <f t="shared" si="1"/>
        <v>08</v>
      </c>
      <c r="B20" s="902" t="str">
        <f t="shared" si="0"/>
        <v>00001000</v>
      </c>
      <c r="C20" s="1147" t="str">
        <f>"IMEI: " &amp;A20&amp;A21&amp;A22&amp;A23&amp;A24&amp;A25&amp;A26&amp;A27</f>
        <v>IMEI: 0864431047987054</v>
      </c>
      <c r="D20" s="1148"/>
      <c r="E20" s="1148"/>
      <c r="F20" s="1149"/>
      <c r="G20" s="897">
        <v>7</v>
      </c>
      <c r="H20" s="917" t="s">
        <v>139</v>
      </c>
      <c r="K20" s="1132" t="str">
        <f>H19</f>
        <v>Battery/Status</v>
      </c>
      <c r="L20" s="888" t="s">
        <v>307</v>
      </c>
      <c r="M20" s="918"/>
      <c r="N20" s="918"/>
      <c r="O20" s="919"/>
      <c r="P20" s="891" t="str">
        <f>MID($B26,1,1)</f>
        <v>0</v>
      </c>
    </row>
    <row r="21" spans="1:35" s="782" customFormat="1" ht="12.9" customHeight="1">
      <c r="A21" s="782" t="str">
        <f t="shared" si="1"/>
        <v>64</v>
      </c>
      <c r="B21" s="902" t="str">
        <f t="shared" si="0"/>
        <v>01100100</v>
      </c>
      <c r="C21" s="1150"/>
      <c r="D21" s="1151"/>
      <c r="E21" s="1151"/>
      <c r="F21" s="1152"/>
      <c r="G21" s="897">
        <v>8</v>
      </c>
      <c r="H21" s="920"/>
      <c r="I21" s="908"/>
      <c r="J21" s="908"/>
      <c r="K21" s="1133"/>
      <c r="L21" s="888" t="s">
        <v>308</v>
      </c>
      <c r="M21" s="889"/>
      <c r="N21" s="889"/>
      <c r="O21" s="890"/>
      <c r="P21" s="891" t="str">
        <f>MID($B19,2,1)</f>
        <v>0</v>
      </c>
    </row>
    <row r="22" spans="1:35" s="782" customFormat="1" ht="12.9" customHeight="1">
      <c r="A22" s="782" t="str">
        <f t="shared" si="1"/>
        <v>43</v>
      </c>
      <c r="B22" s="902" t="str">
        <f t="shared" si="0"/>
        <v>01000011</v>
      </c>
      <c r="C22" s="1150"/>
      <c r="D22" s="1151"/>
      <c r="E22" s="1151"/>
      <c r="F22" s="1152"/>
      <c r="G22" s="897">
        <v>9</v>
      </c>
      <c r="H22" s="920"/>
      <c r="I22" s="908" t="str">
        <f>LEFT(B14,5)</f>
        <v>00000</v>
      </c>
      <c r="J22" s="908"/>
      <c r="K22" s="1133"/>
      <c r="L22" s="888" t="s">
        <v>184</v>
      </c>
      <c r="M22" s="889"/>
      <c r="N22" s="889"/>
      <c r="O22" s="890"/>
      <c r="P22" s="891" t="str">
        <f>MID($B19,3,1)</f>
        <v>1</v>
      </c>
    </row>
    <row r="23" spans="1:35" s="782" customFormat="1" ht="12.9" customHeight="1">
      <c r="A23" s="782" t="str">
        <f t="shared" si="1"/>
        <v>10</v>
      </c>
      <c r="B23" s="902" t="str">
        <f t="shared" si="0"/>
        <v>00010000</v>
      </c>
      <c r="C23" s="1150"/>
      <c r="D23" s="1151"/>
      <c r="E23" s="1151"/>
      <c r="F23" s="1152"/>
      <c r="G23" s="897">
        <v>10</v>
      </c>
      <c r="H23" s="920"/>
      <c r="I23" s="908" t="str">
        <f>RIGHT(B14,3)</f>
        <v>001</v>
      </c>
      <c r="J23" s="908"/>
      <c r="K23" s="1133"/>
      <c r="L23" s="1156" t="s">
        <v>891</v>
      </c>
      <c r="M23" s="1157"/>
      <c r="N23" s="1157"/>
      <c r="O23" s="1158"/>
      <c r="P23" s="891" t="str">
        <f>MID($B19,4,1)</f>
        <v>1</v>
      </c>
    </row>
    <row r="24" spans="1:35" s="782" customFormat="1" ht="12.9" customHeight="1">
      <c r="A24" s="782" t="str">
        <f t="shared" si="1"/>
        <v>47</v>
      </c>
      <c r="B24" s="902" t="str">
        <f t="shared" si="0"/>
        <v>01000111</v>
      </c>
      <c r="C24" s="1150"/>
      <c r="D24" s="1151"/>
      <c r="E24" s="1151"/>
      <c r="F24" s="1152"/>
      <c r="G24" s="897">
        <v>11</v>
      </c>
      <c r="H24" s="920"/>
      <c r="I24" s="908" t="str">
        <f>LEFT(B15,3)</f>
        <v>111</v>
      </c>
      <c r="J24" s="908"/>
      <c r="K24" s="1133"/>
      <c r="L24" s="1159"/>
      <c r="M24" s="1160"/>
      <c r="N24" s="1160"/>
      <c r="O24" s="1161"/>
      <c r="P24" s="891" t="str">
        <f>MID($B19,5,1)</f>
        <v>0</v>
      </c>
    </row>
    <row r="25" spans="1:35" s="782" customFormat="1" ht="12.9" customHeight="1">
      <c r="A25" s="782" t="str">
        <f t="shared" si="1"/>
        <v>98</v>
      </c>
      <c r="B25" s="902" t="str">
        <f t="shared" si="0"/>
        <v>10011000</v>
      </c>
      <c r="C25" s="1150"/>
      <c r="D25" s="1151"/>
      <c r="E25" s="1151"/>
      <c r="F25" s="1152"/>
      <c r="G25" s="897">
        <v>12</v>
      </c>
      <c r="H25" s="920"/>
      <c r="I25" s="908" t="str">
        <f>RIGHT(B15,5)</f>
        <v>00011</v>
      </c>
      <c r="J25" s="908"/>
      <c r="K25" s="1133"/>
      <c r="L25" s="1159"/>
      <c r="M25" s="1160"/>
      <c r="N25" s="1160"/>
      <c r="O25" s="1161"/>
      <c r="P25" s="891" t="str">
        <f>MID($B19,6,1)</f>
        <v>1</v>
      </c>
    </row>
    <row r="26" spans="1:35" s="782" customFormat="1" ht="12.9" customHeight="1">
      <c r="A26" s="782" t="str">
        <f t="shared" si="1"/>
        <v>70</v>
      </c>
      <c r="B26" s="902" t="str">
        <f t="shared" si="0"/>
        <v>01110000</v>
      </c>
      <c r="C26" s="1150"/>
      <c r="D26" s="1151"/>
      <c r="E26" s="1151"/>
      <c r="F26" s="1152"/>
      <c r="G26" s="897">
        <v>13</v>
      </c>
      <c r="H26" s="920"/>
      <c r="K26" s="1133"/>
      <c r="L26" s="1159"/>
      <c r="M26" s="1160"/>
      <c r="N26" s="1160"/>
      <c r="O26" s="1161"/>
      <c r="P26" s="891" t="str">
        <f>MID($B19,7,1)</f>
        <v>1</v>
      </c>
    </row>
    <row r="27" spans="1:35" s="782" customFormat="1" ht="12.9" customHeight="1" thickBot="1">
      <c r="A27" s="782" t="str">
        <f t="shared" si="1"/>
        <v>54</v>
      </c>
      <c r="B27" s="902" t="str">
        <f t="shared" si="0"/>
        <v>01010100</v>
      </c>
      <c r="C27" s="1153"/>
      <c r="D27" s="1154"/>
      <c r="E27" s="1154"/>
      <c r="F27" s="1155"/>
      <c r="G27" s="897">
        <v>14</v>
      </c>
      <c r="H27" s="921"/>
      <c r="K27" s="1134"/>
      <c r="L27" s="1162"/>
      <c r="M27" s="1163"/>
      <c r="N27" s="1163"/>
      <c r="O27" s="1164"/>
      <c r="P27" s="891" t="str">
        <f>MID($B19,8,1)</f>
        <v>0</v>
      </c>
    </row>
    <row r="28" spans="1:35" s="782" customFormat="1" ht="12.9" customHeight="1" thickBot="1">
      <c r="A28" s="782" t="str">
        <f t="shared" si="1"/>
        <v>04</v>
      </c>
      <c r="B28" s="902" t="str">
        <f t="shared" si="0"/>
        <v>00000100</v>
      </c>
      <c r="C28" s="922">
        <f>BIN2DEC(RIGHT(B28,6))</f>
        <v>4</v>
      </c>
      <c r="D28" s="923"/>
      <c r="E28" s="923"/>
      <c r="F28" s="924"/>
      <c r="G28" s="897">
        <v>15</v>
      </c>
      <c r="H28" s="925" t="s">
        <v>158</v>
      </c>
      <c r="I28" s="926" t="str">
        <f>IF(C28=2,"Message Valid",IF(C28=4,"Message Valid",IF(C28=6,"Message Valid",IF(C28=8,"Message Valid",IF(C28=16,"Message Valid",IF(C28=17,"Message Valid",IF(C28=9,"Message Valid",IF(C28=3,"Message Valid","Message Unsupported"))))))))</f>
        <v>Message Valid</v>
      </c>
    </row>
    <row r="29" spans="1:35" s="782" customFormat="1" ht="12.9" customHeight="1" thickBot="1">
      <c r="A29" s="927" t="str">
        <f t="shared" si="1"/>
        <v>7B</v>
      </c>
      <c r="B29" s="902" t="str">
        <f t="shared" si="0"/>
        <v>01111011</v>
      </c>
      <c r="C29" s="916">
        <f>HEX2DEC(A29) +BIN2DEC(LEFT( B28,2)) *256</f>
        <v>123</v>
      </c>
      <c r="D29" s="928"/>
      <c r="E29" s="928"/>
      <c r="F29" s="928"/>
      <c r="G29" s="929">
        <v>16</v>
      </c>
      <c r="H29" s="930" t="s">
        <v>160</v>
      </c>
      <c r="I29" s="927"/>
      <c r="J29" s="927"/>
      <c r="K29" s="927"/>
      <c r="L29" s="927"/>
      <c r="M29" s="927"/>
      <c r="N29" s="927"/>
      <c r="O29" s="927"/>
      <c r="P29" s="927"/>
      <c r="Q29" s="927"/>
      <c r="R29" s="927"/>
      <c r="S29" s="927"/>
      <c r="T29" s="927"/>
      <c r="U29" s="927"/>
      <c r="V29" s="927"/>
      <c r="W29" s="927"/>
      <c r="X29" s="927"/>
      <c r="Y29" s="927"/>
      <c r="Z29" s="927"/>
      <c r="AA29" s="927"/>
      <c r="AB29" s="927"/>
      <c r="AC29" s="927"/>
      <c r="AD29" s="927"/>
      <c r="AE29" s="927"/>
      <c r="AF29" s="927"/>
      <c r="AG29" s="927"/>
      <c r="AH29" s="927"/>
      <c r="AI29" s="927"/>
    </row>
    <row r="30" spans="1:35" s="782" customFormat="1" ht="12.9" hidden="1" customHeight="1">
      <c r="A30" s="1124" t="s">
        <v>252</v>
      </c>
      <c r="B30" s="1124"/>
      <c r="C30" s="931"/>
      <c r="D30" s="931"/>
      <c r="E30" s="931"/>
      <c r="F30" s="931"/>
      <c r="G30" s="782" t="e">
        <f ca="1">FIND(",",A47,1)</f>
        <v>#VALUE!</v>
      </c>
      <c r="H30" s="932" t="s">
        <v>136</v>
      </c>
    </row>
    <row r="31" spans="1:35" s="782" customFormat="1" ht="12.9" hidden="1" customHeight="1">
      <c r="A31" s="1125"/>
      <c r="B31" s="1125"/>
      <c r="C31" s="933" t="e">
        <f t="shared" ref="C31:C42" ca="1" si="2">MID($A$47,G30+1,G31-G30-1)</f>
        <v>#VALUE!</v>
      </c>
      <c r="D31" s="933"/>
      <c r="E31" s="933"/>
      <c r="F31" s="933"/>
      <c r="G31" s="782" t="e">
        <f t="shared" ref="G31:G41" ca="1" si="3">FIND(",",$A$47,1+G30)</f>
        <v>#VALUE!</v>
      </c>
      <c r="H31" s="932" t="s">
        <v>251</v>
      </c>
    </row>
    <row r="32" spans="1:35" s="782" customFormat="1" ht="12.9" hidden="1" customHeight="1">
      <c r="A32" s="1125"/>
      <c r="B32" s="1125"/>
      <c r="C32" s="933" t="e">
        <f t="shared" ca="1" si="2"/>
        <v>#VALUE!</v>
      </c>
      <c r="D32" s="933"/>
      <c r="E32" s="933"/>
      <c r="F32" s="933"/>
      <c r="G32" s="782" t="e">
        <f t="shared" ca="1" si="3"/>
        <v>#VALUE!</v>
      </c>
      <c r="H32" s="932" t="s">
        <v>125</v>
      </c>
    </row>
    <row r="33" spans="1:8" s="782" customFormat="1" ht="12.9" hidden="1" customHeight="1">
      <c r="A33" s="1125"/>
      <c r="B33" s="1125"/>
      <c r="C33" s="933" t="e">
        <f t="shared" ca="1" si="2"/>
        <v>#VALUE!</v>
      </c>
      <c r="D33" s="933"/>
      <c r="E33" s="933"/>
      <c r="F33" s="933"/>
      <c r="G33" s="782" t="e">
        <f t="shared" ca="1" si="3"/>
        <v>#VALUE!</v>
      </c>
      <c r="H33" s="932" t="s">
        <v>126</v>
      </c>
    </row>
    <row r="34" spans="1:8" s="782" customFormat="1" ht="12.9" hidden="1" customHeight="1">
      <c r="A34" s="1125"/>
      <c r="B34" s="1125"/>
      <c r="C34" s="933" t="e">
        <f t="shared" ca="1" si="2"/>
        <v>#VALUE!</v>
      </c>
      <c r="D34" s="933"/>
      <c r="E34" s="933"/>
      <c r="F34" s="933"/>
      <c r="G34" s="782" t="e">
        <f t="shared" ca="1" si="3"/>
        <v>#VALUE!</v>
      </c>
      <c r="H34" s="932" t="s">
        <v>127</v>
      </c>
    </row>
    <row r="35" spans="1:8" s="782" customFormat="1" ht="12.9" hidden="1" customHeight="1">
      <c r="A35" s="1125"/>
      <c r="B35" s="1125"/>
      <c r="C35" s="933" t="e">
        <f t="shared" ca="1" si="2"/>
        <v>#VALUE!</v>
      </c>
      <c r="D35" s="933"/>
      <c r="E35" s="933"/>
      <c r="F35" s="933"/>
      <c r="G35" s="782" t="e">
        <f t="shared" ca="1" si="3"/>
        <v>#VALUE!</v>
      </c>
      <c r="H35" s="932" t="s">
        <v>128</v>
      </c>
    </row>
    <row r="36" spans="1:8" s="782" customFormat="1" ht="12.9" hidden="1" customHeight="1">
      <c r="A36" s="1125"/>
      <c r="B36" s="1125"/>
      <c r="C36" s="933" t="e">
        <f t="shared" ca="1" si="2"/>
        <v>#VALUE!</v>
      </c>
      <c r="D36" s="933"/>
      <c r="E36" s="933"/>
      <c r="F36" s="933"/>
      <c r="G36" s="782" t="e">
        <f t="shared" ca="1" si="3"/>
        <v>#VALUE!</v>
      </c>
      <c r="H36" s="932" t="s">
        <v>129</v>
      </c>
    </row>
    <row r="37" spans="1:8" s="782" customFormat="1" ht="12.9" hidden="1" customHeight="1">
      <c r="A37" s="1125"/>
      <c r="B37" s="1125"/>
      <c r="C37" s="933" t="e">
        <f t="shared" ca="1" si="2"/>
        <v>#VALUE!</v>
      </c>
      <c r="D37" s="933"/>
      <c r="E37" s="933"/>
      <c r="F37" s="933"/>
      <c r="G37" s="782" t="e">
        <f t="shared" ca="1" si="3"/>
        <v>#VALUE!</v>
      </c>
      <c r="H37" s="932" t="s">
        <v>130</v>
      </c>
    </row>
    <row r="38" spans="1:8" s="782" customFormat="1" ht="12.9" hidden="1" customHeight="1">
      <c r="A38" s="1125"/>
      <c r="B38" s="1125"/>
      <c r="C38" s="933" t="e">
        <f t="shared" ca="1" si="2"/>
        <v>#VALUE!</v>
      </c>
      <c r="D38" s="933"/>
      <c r="E38" s="933"/>
      <c r="F38" s="933"/>
      <c r="G38" s="782" t="e">
        <f t="shared" ca="1" si="3"/>
        <v>#VALUE!</v>
      </c>
      <c r="H38" s="932" t="s">
        <v>131</v>
      </c>
    </row>
    <row r="39" spans="1:8" s="782" customFormat="1" ht="12.9" hidden="1" customHeight="1">
      <c r="A39" s="1125"/>
      <c r="B39" s="1125"/>
      <c r="C39" s="933" t="e">
        <f t="shared" ca="1" si="2"/>
        <v>#VALUE!</v>
      </c>
      <c r="D39" s="933"/>
      <c r="E39" s="933"/>
      <c r="F39" s="933"/>
      <c r="G39" s="782" t="e">
        <f t="shared" ca="1" si="3"/>
        <v>#VALUE!</v>
      </c>
      <c r="H39" s="932" t="s">
        <v>132</v>
      </c>
    </row>
    <row r="40" spans="1:8" s="782" customFormat="1" ht="12.9" hidden="1" customHeight="1">
      <c r="A40" s="1125"/>
      <c r="B40" s="1125"/>
      <c r="C40" s="933" t="e">
        <f t="shared" ca="1" si="2"/>
        <v>#VALUE!</v>
      </c>
      <c r="D40" s="933"/>
      <c r="E40" s="933"/>
      <c r="F40" s="933"/>
      <c r="G40" s="782" t="e">
        <f t="shared" ca="1" si="3"/>
        <v>#VALUE!</v>
      </c>
      <c r="H40" s="932" t="s">
        <v>133</v>
      </c>
    </row>
    <row r="41" spans="1:8" s="782" customFormat="1" ht="12.9" hidden="1" customHeight="1">
      <c r="A41" s="1125"/>
      <c r="B41" s="1125"/>
      <c r="C41" s="933" t="e">
        <f t="shared" ca="1" si="2"/>
        <v>#VALUE!</v>
      </c>
      <c r="D41" s="933"/>
      <c r="E41" s="933"/>
      <c r="F41" s="933"/>
      <c r="G41" s="782" t="e">
        <f t="shared" ca="1" si="3"/>
        <v>#VALUE!</v>
      </c>
      <c r="H41" s="932" t="s">
        <v>134</v>
      </c>
    </row>
    <row r="42" spans="1:8" s="782" customFormat="1" ht="12.9" hidden="1" customHeight="1">
      <c r="A42" s="1125"/>
      <c r="B42" s="1125"/>
      <c r="C42" s="933" t="e">
        <f t="shared" ca="1" si="2"/>
        <v>#VALUE!</v>
      </c>
      <c r="D42" s="933"/>
      <c r="E42" s="933"/>
      <c r="F42" s="933"/>
      <c r="G42" s="782" t="e">
        <f ca="1">FIND(",",$A$47,1+G41)</f>
        <v>#VALUE!</v>
      </c>
      <c r="H42" s="932" t="s">
        <v>135</v>
      </c>
    </row>
    <row r="43" spans="1:8" s="782" customFormat="1" ht="12.9" hidden="1" customHeight="1">
      <c r="A43" s="1125"/>
      <c r="B43" s="1125"/>
      <c r="C43" s="933"/>
      <c r="D43" s="933"/>
      <c r="E43" s="933"/>
      <c r="F43" s="933"/>
      <c r="H43" s="932" t="s">
        <v>136</v>
      </c>
    </row>
    <row r="44" spans="1:8" s="782" customFormat="1" ht="12.9" hidden="1" customHeight="1">
      <c r="H44" s="934" t="s">
        <v>85</v>
      </c>
    </row>
    <row r="45" spans="1:8" s="782" customFormat="1" ht="12.9" hidden="1" customHeight="1">
      <c r="H45" s="935"/>
    </row>
    <row r="46" spans="1:8" s="782" customFormat="1" ht="12.9" hidden="1" customHeight="1"/>
    <row r="47" spans="1:8" s="782" customFormat="1" ht="12.9" hidden="1" customHeight="1">
      <c r="A47" s="936" t="e">
        <f ca="1">A497</f>
        <v>#VALUE!</v>
      </c>
    </row>
    <row r="48" spans="1:8" s="782" customFormat="1" ht="12.9" hidden="1" customHeight="1"/>
    <row r="49" spans="1:37" s="782" customFormat="1" ht="12.9" hidden="1" customHeight="1"/>
    <row r="50" spans="1:37" s="782" customFormat="1" ht="12.9" hidden="1" customHeight="1"/>
    <row r="51" spans="1:37" s="782" customFormat="1" ht="12.9" hidden="1" customHeight="1">
      <c r="G51" s="897"/>
    </row>
    <row r="52" spans="1:37" s="782" customFormat="1" ht="12.9" hidden="1" customHeight="1">
      <c r="G52" s="897"/>
    </row>
    <row r="53" spans="1:37" s="782" customFormat="1" ht="12.9" hidden="1" customHeight="1">
      <c r="G53" s="897"/>
    </row>
    <row r="54" spans="1:37" s="782" customFormat="1" ht="12.9" hidden="1" customHeight="1">
      <c r="G54" s="897"/>
    </row>
    <row r="55" spans="1:37" s="782" customFormat="1" ht="12.9" hidden="1" customHeight="1">
      <c r="A55" s="937" t="s">
        <v>253</v>
      </c>
      <c r="B55" s="937"/>
      <c r="C55" s="937"/>
      <c r="D55" s="937"/>
      <c r="E55" s="937"/>
      <c r="F55" s="937"/>
      <c r="G55" s="937"/>
      <c r="H55" s="937"/>
      <c r="I55" s="937"/>
      <c r="J55" s="937"/>
      <c r="K55" s="937"/>
      <c r="L55" s="937"/>
      <c r="M55" s="937"/>
    </row>
    <row r="56" spans="1:37" ht="12.9" customHeight="1">
      <c r="A56" s="938" t="str">
        <f t="shared" ref="A56:A63" si="4">MID($H$1,$G$9+2*G56,2)</f>
        <v>04</v>
      </c>
      <c r="B56" s="939" t="str">
        <f>HEX2BIN(A56,8)</f>
        <v>00000100</v>
      </c>
      <c r="C56" s="1126" t="str">
        <f>A56&amp;A57</f>
        <v>0472</v>
      </c>
      <c r="D56" s="940"/>
      <c r="E56" s="940"/>
      <c r="F56" s="940"/>
      <c r="G56" s="941">
        <v>17</v>
      </c>
      <c r="H56" s="942" t="s">
        <v>245</v>
      </c>
      <c r="I56" s="156"/>
      <c r="J56" s="943">
        <v>1</v>
      </c>
      <c r="K56" s="156"/>
      <c r="L56" s="156"/>
      <c r="M56" s="156"/>
      <c r="N56" s="156"/>
      <c r="O56" s="156"/>
      <c r="P56" s="156"/>
      <c r="Q56" s="156"/>
      <c r="R56" s="156"/>
      <c r="S56" s="156"/>
      <c r="T56" s="156"/>
      <c r="U56" s="156"/>
      <c r="V56" s="156"/>
      <c r="W56" s="156"/>
      <c r="X56" s="156"/>
      <c r="Y56" s="156"/>
      <c r="Z56" s="156"/>
      <c r="AA56" s="156"/>
    </row>
    <row r="57" spans="1:37" ht="12.9" customHeight="1">
      <c r="A57" s="938" t="str">
        <f t="shared" si="4"/>
        <v>72</v>
      </c>
      <c r="B57" s="939" t="s">
        <v>2</v>
      </c>
      <c r="C57" s="1127"/>
      <c r="D57" s="928"/>
      <c r="E57" s="928"/>
      <c r="F57" s="928"/>
      <c r="G57" s="941">
        <v>18</v>
      </c>
      <c r="H57" s="944"/>
      <c r="I57" s="156"/>
      <c r="J57" s="943">
        <v>2</v>
      </c>
      <c r="K57" s="156"/>
      <c r="L57" s="156"/>
      <c r="M57" s="156"/>
      <c r="N57" s="156"/>
      <c r="O57" s="156"/>
      <c r="P57" s="156"/>
      <c r="Q57" s="156"/>
      <c r="R57" s="156"/>
      <c r="S57" s="156"/>
      <c r="T57" s="156"/>
      <c r="U57" s="156"/>
      <c r="V57" s="156"/>
      <c r="W57" s="156"/>
      <c r="X57" s="156"/>
      <c r="Y57" s="156"/>
      <c r="Z57" s="156"/>
      <c r="AA57" s="156"/>
    </row>
    <row r="58" spans="1:37" ht="12.9" customHeight="1">
      <c r="A58" s="938" t="str">
        <f>MID($H$1,$G$9+2*G58,2)</f>
        <v>29</v>
      </c>
      <c r="B58" s="939" t="str">
        <f>RIGHT(HEX2BIN(A58,8),5)</f>
        <v>01001</v>
      </c>
      <c r="C58" s="945" t="str">
        <f>BIN2DEC(LEFT(HEX2BIN(A58,8),3)) &amp; " Try Tickets Remaining"</f>
        <v>1 Try Tickets Remaining</v>
      </c>
      <c r="D58" s="928"/>
      <c r="E58" s="928"/>
      <c r="F58" s="928"/>
      <c r="G58" s="941">
        <v>19</v>
      </c>
      <c r="H58" s="946" t="s">
        <v>246</v>
      </c>
      <c r="I58" s="156"/>
      <c r="J58" s="943">
        <v>3</v>
      </c>
      <c r="K58" s="156"/>
      <c r="L58" s="156"/>
      <c r="M58" s="156"/>
      <c r="N58" s="156"/>
      <c r="O58" s="156"/>
      <c r="P58" s="156"/>
      <c r="Q58" s="156"/>
      <c r="R58" s="156"/>
      <c r="S58" s="156"/>
      <c r="T58" s="156"/>
      <c r="U58" s="156"/>
      <c r="V58" s="156"/>
      <c r="W58" s="156"/>
      <c r="X58" s="156"/>
      <c r="Y58" s="156"/>
      <c r="Z58" s="156"/>
      <c r="AA58" s="156"/>
    </row>
    <row r="59" spans="1:37" ht="13.5" customHeight="1">
      <c r="A59" s="938" t="str">
        <f t="shared" si="4"/>
        <v>03</v>
      </c>
      <c r="B59" s="939"/>
      <c r="C59" s="945">
        <f>HEX2DEC(B60)</f>
        <v>988</v>
      </c>
      <c r="D59" s="928"/>
      <c r="E59" s="928"/>
      <c r="F59" s="928"/>
      <c r="G59" s="941">
        <v>20</v>
      </c>
      <c r="H59" s="947" t="s">
        <v>813</v>
      </c>
      <c r="I59" s="156"/>
      <c r="J59" s="943">
        <v>4</v>
      </c>
      <c r="K59" s="156"/>
      <c r="L59" s="156"/>
      <c r="M59" s="156"/>
      <c r="N59" s="156"/>
      <c r="O59" s="156"/>
      <c r="P59" s="156"/>
      <c r="Q59" s="156"/>
      <c r="R59" s="156"/>
      <c r="S59" s="156"/>
      <c r="T59" s="156"/>
      <c r="U59" s="156"/>
      <c r="V59" s="156"/>
      <c r="W59" s="156"/>
      <c r="X59" s="156"/>
      <c r="Y59" s="156"/>
      <c r="Z59" s="156"/>
      <c r="AA59" s="156"/>
      <c r="AC59" s="948">
        <v>41388</v>
      </c>
      <c r="AD59" s="948"/>
      <c r="AE59" s="948"/>
      <c r="AF59" s="948"/>
      <c r="AH59" s="949"/>
      <c r="AI59" s="949"/>
      <c r="AJ59" s="949"/>
      <c r="AK59" s="949"/>
    </row>
    <row r="60" spans="1:37" ht="24" customHeight="1">
      <c r="A60" s="938" t="str">
        <f t="shared" si="4"/>
        <v>DC</v>
      </c>
      <c r="B60" s="939" t="str">
        <f>A59 &amp; A60</f>
        <v>03DC</v>
      </c>
      <c r="C60" s="945"/>
      <c r="D60" s="928"/>
      <c r="E60" s="928"/>
      <c r="F60" s="928"/>
      <c r="G60" s="941">
        <v>21</v>
      </c>
      <c r="H60" s="944"/>
      <c r="I60" s="156"/>
      <c r="J60" s="943">
        <v>5</v>
      </c>
      <c r="K60" s="156"/>
      <c r="L60" s="156"/>
      <c r="M60" s="156"/>
      <c r="N60" s="156"/>
      <c r="O60" s="156"/>
      <c r="P60" s="156"/>
      <c r="Q60" s="156"/>
      <c r="R60" s="156"/>
      <c r="S60" s="156"/>
      <c r="T60" s="156"/>
      <c r="U60" s="156"/>
      <c r="V60" s="156"/>
      <c r="W60" s="156"/>
      <c r="X60" s="156"/>
      <c r="Y60" s="156"/>
      <c r="Z60" s="156"/>
      <c r="AA60" s="156"/>
      <c r="AC60" s="950"/>
      <c r="AD60" s="950"/>
      <c r="AE60" s="950"/>
      <c r="AF60" s="950"/>
      <c r="AH60" s="949"/>
      <c r="AI60" s="949"/>
      <c r="AJ60" s="949"/>
      <c r="AK60" s="949"/>
    </row>
    <row r="61" spans="1:37" ht="13.8">
      <c r="A61" s="938" t="str">
        <f t="shared" si="4"/>
        <v>FF</v>
      </c>
      <c r="B61" s="939" t="str">
        <f>HEX2BIN(A61,8)</f>
        <v>11111111</v>
      </c>
      <c r="C61" s="945">
        <f>HEX2DEC(A61)</f>
        <v>255</v>
      </c>
      <c r="D61" s="928"/>
      <c r="E61" s="928"/>
      <c r="F61" s="928"/>
      <c r="G61" s="941">
        <v>22</v>
      </c>
      <c r="H61" s="951" t="s">
        <v>310</v>
      </c>
      <c r="I61" s="156"/>
      <c r="J61" s="943">
        <v>6</v>
      </c>
      <c r="K61" s="952">
        <v>41388</v>
      </c>
      <c r="L61" s="952"/>
      <c r="M61" s="952"/>
      <c r="N61" s="156"/>
      <c r="O61" s="156"/>
      <c r="P61" s="156"/>
      <c r="Q61" s="156"/>
      <c r="R61" s="156"/>
      <c r="S61" s="156"/>
      <c r="T61" s="156"/>
      <c r="U61" s="156"/>
      <c r="V61" s="156"/>
      <c r="W61" s="156"/>
      <c r="X61" s="156"/>
      <c r="Y61" s="156"/>
      <c r="Z61" s="156"/>
      <c r="AA61" s="156"/>
      <c r="AI61" s="949"/>
      <c r="AJ61" s="949"/>
      <c r="AK61" s="949"/>
    </row>
    <row r="62" spans="1:37" ht="13.8">
      <c r="A62" s="938" t="str">
        <f t="shared" si="4"/>
        <v>81</v>
      </c>
      <c r="B62" s="939" t="str">
        <f>HEX2BIN(A62,8)</f>
        <v>10000001</v>
      </c>
      <c r="C62" s="953">
        <f>(IF(A62="00",1,IF(A62="80",15,BIN2DEC(RIGHT(  B62,7))*15))) /1440</f>
        <v>1.0416666666666666E-2</v>
      </c>
      <c r="D62" s="928"/>
      <c r="E62" s="928"/>
      <c r="F62" s="928"/>
      <c r="G62" s="941">
        <v>23</v>
      </c>
      <c r="H62" s="946" t="s">
        <v>247</v>
      </c>
      <c r="J62" s="943">
        <v>7</v>
      </c>
      <c r="K62" s="955">
        <f>IF(LEFT($B$62,1)="1",15/(24*60),1/(24*60))</f>
        <v>1.0416666666666666E-2</v>
      </c>
      <c r="L62" s="956" t="s">
        <v>256</v>
      </c>
      <c r="M62" s="156"/>
      <c r="N62" s="957"/>
      <c r="O62" s="957"/>
      <c r="P62" s="156"/>
      <c r="Q62" s="156" t="s">
        <v>122</v>
      </c>
      <c r="R62" s="181"/>
      <c r="S62" s="156" t="e">
        <f>'[14]Configuration Help'!C48</f>
        <v>#REF!</v>
      </c>
      <c r="T62" s="156" t="s">
        <v>255</v>
      </c>
      <c r="U62" s="156"/>
      <c r="X62" s="156"/>
      <c r="Y62" s="181"/>
      <c r="Z62" s="156"/>
      <c r="AA62" s="156" t="s">
        <v>221</v>
      </c>
      <c r="AB62" s="156" t="s">
        <v>255</v>
      </c>
    </row>
    <row r="63" spans="1:37" ht="13.8">
      <c r="A63" s="938" t="str">
        <f t="shared" si="4"/>
        <v>03</v>
      </c>
      <c r="B63" s="939" t="str">
        <f>HEX2BIN(A63,8)</f>
        <v>00000011</v>
      </c>
      <c r="C63" s="945">
        <f>HEX2DEC(A63)</f>
        <v>3</v>
      </c>
      <c r="D63" s="928"/>
      <c r="E63" s="928"/>
      <c r="F63" s="928"/>
      <c r="G63" s="941">
        <v>24</v>
      </c>
      <c r="H63" s="958" t="s">
        <v>248</v>
      </c>
      <c r="I63" s="156"/>
      <c r="J63" s="943">
        <v>8</v>
      </c>
      <c r="K63" s="231"/>
      <c r="L63" s="231"/>
      <c r="M63" s="231"/>
      <c r="N63" s="959"/>
      <c r="O63" s="960"/>
      <c r="P63" s="188"/>
      <c r="Q63" s="188">
        <f>(IF(A62="00",1,IF(A62="80",15,BIN2DEC(RIGHT(  B62,7))*15)))</f>
        <v>15</v>
      </c>
      <c r="R63" s="188">
        <f>Q63/60</f>
        <v>0.25</v>
      </c>
      <c r="S63" s="188">
        <f>R63/24</f>
        <v>1.0416666666666666E-2</v>
      </c>
      <c r="T63" s="231">
        <f>S63/7</f>
        <v>1.488095238095238E-3</v>
      </c>
      <c r="U63" s="156"/>
      <c r="V63" s="156"/>
      <c r="W63" s="156"/>
      <c r="X63" s="156"/>
      <c r="Y63" s="156"/>
      <c r="Z63" s="156"/>
      <c r="AA63" s="156"/>
    </row>
    <row r="64" spans="1:37" ht="13.8">
      <c r="A64" s="938" t="str">
        <f>MID($H$1,$G$9+2*G64,2)</f>
        <v>02</v>
      </c>
      <c r="B64" s="939" t="str">
        <f>HEX2BIN(A64,8)</f>
        <v>00000010</v>
      </c>
      <c r="C64" s="961">
        <f>(BIN2DEC(B58)/24)+(BIN2DEC(B64)/1440) + K61</f>
        <v>41388.376388888886</v>
      </c>
      <c r="D64" s="928"/>
      <c r="E64" s="928"/>
      <c r="F64" s="928"/>
      <c r="G64" s="941">
        <v>25</v>
      </c>
      <c r="H64" s="946" t="s">
        <v>249</v>
      </c>
      <c r="I64" s="156"/>
      <c r="J64" s="943">
        <v>9</v>
      </c>
      <c r="K64" s="156"/>
      <c r="L64" s="156"/>
      <c r="M64" s="156"/>
      <c r="N64" s="156"/>
      <c r="O64" s="156"/>
      <c r="P64" s="156"/>
      <c r="Q64" s="156"/>
      <c r="R64" s="156"/>
      <c r="S64" s="156"/>
      <c r="T64" s="156"/>
      <c r="U64" s="156"/>
      <c r="V64" s="156"/>
      <c r="W64" s="156"/>
      <c r="X64" s="156"/>
      <c r="Y64" s="156"/>
      <c r="Z64" s="156"/>
      <c r="AA64" s="156"/>
      <c r="AE64" s="936"/>
      <c r="AF64" s="936"/>
      <c r="AG64" s="936"/>
      <c r="AH64" s="936"/>
      <c r="AI64" s="936"/>
    </row>
    <row r="65" spans="1:38" ht="13.8">
      <c r="A65" s="938"/>
      <c r="B65" s="962" t="s">
        <v>86</v>
      </c>
      <c r="C65" s="962" t="s">
        <v>311</v>
      </c>
      <c r="D65" s="962" t="s">
        <v>312</v>
      </c>
      <c r="E65" s="962" t="s">
        <v>313</v>
      </c>
      <c r="F65" s="962" t="s">
        <v>89</v>
      </c>
      <c r="G65" s="963"/>
      <c r="H65" s="184"/>
      <c r="I65" s="156"/>
      <c r="J65" s="943"/>
      <c r="K65" s="156"/>
      <c r="L65" s="156"/>
      <c r="M65" s="156"/>
      <c r="N65" s="156"/>
      <c r="O65" s="156"/>
      <c r="P65" s="156"/>
      <c r="Q65" s="156"/>
      <c r="R65" s="156"/>
      <c r="S65" s="156"/>
      <c r="T65" s="156"/>
      <c r="U65" s="156"/>
      <c r="V65" s="156"/>
      <c r="W65" s="156"/>
      <c r="X65" s="156"/>
      <c r="Y65" s="156"/>
      <c r="Z65" s="156"/>
      <c r="AA65" s="156"/>
      <c r="AE65" s="936"/>
      <c r="AF65" s="936"/>
      <c r="AG65" s="936"/>
      <c r="AH65" s="936"/>
      <c r="AI65" s="936"/>
    </row>
    <row r="66" spans="1:38" ht="12.75" customHeight="1">
      <c r="A66" s="964" t="str">
        <f>MID($H$1,$G$9+2*G66,8)</f>
        <v>0A64284A</v>
      </c>
      <c r="B66" s="965">
        <f>IF(OR($P$6="1",LEFT($B$62,1)="0"),$C$64,IF((($C$64/$K$62)-TRUNC($C$64/$K$62))=0,$C$64,$C$64-MOD($C$64,$K$62)))</f>
        <v>41388.375</v>
      </c>
      <c r="C66" s="966">
        <f t="shared" ref="C66:C93" si="5">(BIN2DEC(RIGHT(HEX2BIN(M66,8),2))) *256+HEX2DEC( N66)</f>
        <v>74</v>
      </c>
      <c r="D66" s="966">
        <f t="shared" ref="D66:D93" si="6">INT(HEX2DEC(M66)/4)</f>
        <v>10</v>
      </c>
      <c r="E66" s="966">
        <f t="shared" ref="E66:E93" si="7">HEX2DEC(K66)</f>
        <v>10</v>
      </c>
      <c r="F66" s="399">
        <f t="shared" ref="F66:F93" si="8">ROUNDDOWN((HEX2DEC(L66)/2),0)-30</f>
        <v>20</v>
      </c>
      <c r="G66" s="967">
        <f>G64+1</f>
        <v>26</v>
      </c>
      <c r="H66" s="968" t="s">
        <v>90</v>
      </c>
      <c r="I66" s="231">
        <v>1</v>
      </c>
      <c r="J66" s="943">
        <f>T63*28</f>
        <v>4.1666666666666664E-2</v>
      </c>
      <c r="K66" s="960" t="str">
        <f>MID(A66,1,2)</f>
        <v>0A</v>
      </c>
      <c r="L66" s="960" t="str">
        <f>MID(A66,3,2)</f>
        <v>64</v>
      </c>
      <c r="M66" s="231" t="str">
        <f>MID(A66,5,2)</f>
        <v>28</v>
      </c>
      <c r="N66" s="960" t="str">
        <f>MID(A66,7,2)</f>
        <v>4A</v>
      </c>
      <c r="O66" s="231"/>
      <c r="P66" s="164"/>
      <c r="Q66" s="164"/>
      <c r="R66" s="164"/>
      <c r="S66" s="164"/>
      <c r="T66" s="156"/>
      <c r="U66" s="156"/>
      <c r="V66" s="156"/>
      <c r="W66" s="181"/>
      <c r="X66" s="181"/>
      <c r="Y66" s="928"/>
      <c r="Z66" s="181"/>
      <c r="AA66" s="181"/>
      <c r="AB66" s="181"/>
      <c r="AC66" s="181"/>
      <c r="AD66" s="181"/>
      <c r="AL66" s="969" t="str">
        <f t="shared" ref="AL66:AL93" si="9">"DataLog["&amp;I66-1&amp;"] = 0x"&amp;A66&amp;";"</f>
        <v>DataLog[0] = 0x0A64284A;</v>
      </c>
    </row>
    <row r="67" spans="1:38">
      <c r="A67" s="964" t="str">
        <f t="shared" ref="A67:A94" si="10">MID($H$1,$G$9+2*G67,8)</f>
        <v>0A64284A</v>
      </c>
      <c r="B67" s="955">
        <f>IF(C$28=4,$B$66-(I66*$C$62),IF(OR($P$4="1",$P$6="1"),$B$66,IF($P$8="1",$B$66-(I66*$K$62),$B$66-(I66*$K$62))))</f>
        <v>41388.364583333336</v>
      </c>
      <c r="C67" s="181">
        <f t="shared" si="5"/>
        <v>74</v>
      </c>
      <c r="D67" s="181">
        <f t="shared" si="6"/>
        <v>10</v>
      </c>
      <c r="E67" s="181">
        <f t="shared" si="7"/>
        <v>10</v>
      </c>
      <c r="F67" s="69">
        <f t="shared" si="8"/>
        <v>20</v>
      </c>
      <c r="G67" s="941">
        <f>G66+4</f>
        <v>30</v>
      </c>
      <c r="H67" s="934" t="s">
        <v>91</v>
      </c>
      <c r="I67" s="231">
        <v>2</v>
      </c>
      <c r="J67" s="970">
        <f>J66-$T$63</f>
        <v>4.0178571428571425E-2</v>
      </c>
      <c r="K67" s="960" t="str">
        <f t="shared" ref="K67:K93" si="11">MID(A67,1,2)</f>
        <v>0A</v>
      </c>
      <c r="L67" s="960" t="str">
        <f t="shared" ref="L67:L93" si="12">MID(A67,3,2)</f>
        <v>64</v>
      </c>
      <c r="M67" s="231" t="str">
        <f t="shared" ref="M67:M93" si="13">MID(A67,5,2)</f>
        <v>28</v>
      </c>
      <c r="N67" s="960" t="str">
        <f t="shared" ref="N67:N93" si="14">MID(A67,7,2)</f>
        <v>4A</v>
      </c>
      <c r="O67" s="231"/>
      <c r="P67" s="164"/>
      <c r="Q67" s="164"/>
      <c r="R67" s="164"/>
      <c r="S67" s="164"/>
      <c r="T67" s="156"/>
      <c r="U67" s="156"/>
      <c r="V67" s="156"/>
      <c r="W67" s="181"/>
      <c r="X67" s="181"/>
      <c r="Y67" s="181"/>
      <c r="Z67" s="181"/>
      <c r="AA67" s="181"/>
      <c r="AB67" s="181"/>
      <c r="AC67" s="181"/>
      <c r="AD67" s="181"/>
      <c r="AE67" s="181"/>
      <c r="AF67" s="181"/>
      <c r="AG67" s="181"/>
      <c r="AH67" s="181"/>
      <c r="AI67" s="181"/>
      <c r="AL67" s="969" t="str">
        <f t="shared" si="9"/>
        <v>DataLog[1] = 0x0A64284A;</v>
      </c>
    </row>
    <row r="68" spans="1:38" ht="15.6">
      <c r="A68" s="964" t="str">
        <f t="shared" si="10"/>
        <v>0A64284A</v>
      </c>
      <c r="B68" s="1070">
        <f t="shared" ref="B68:B93" si="15">IF(C$28=4,$B$66-(I67*$C$62),IF(OR($P$4="1",$P$6="1"),$B$66,IF($P$8="1",$B$66-(I67*$K$62),$B$66-(I67*$K$62))))</f>
        <v>41388.354166666664</v>
      </c>
      <c r="C68" s="1069">
        <f t="shared" si="5"/>
        <v>74</v>
      </c>
      <c r="D68" s="966">
        <f t="shared" si="6"/>
        <v>10</v>
      </c>
      <c r="E68" s="966">
        <f t="shared" si="7"/>
        <v>10</v>
      </c>
      <c r="F68" s="399">
        <f t="shared" si="8"/>
        <v>20</v>
      </c>
      <c r="G68" s="967">
        <f t="shared" ref="G68:G95" si="16">G67+4</f>
        <v>34</v>
      </c>
      <c r="H68" s="968" t="s">
        <v>92</v>
      </c>
      <c r="I68" s="231">
        <v>3</v>
      </c>
      <c r="J68" s="970">
        <f t="shared" ref="J68:J93" si="17">J67-$T$63</f>
        <v>3.8690476190476185E-2</v>
      </c>
      <c r="K68" s="960" t="str">
        <f t="shared" si="11"/>
        <v>0A</v>
      </c>
      <c r="L68" s="960" t="str">
        <f t="shared" si="12"/>
        <v>64</v>
      </c>
      <c r="M68" s="231" t="str">
        <f t="shared" si="13"/>
        <v>28</v>
      </c>
      <c r="N68" s="960" t="str">
        <f t="shared" si="14"/>
        <v>4A</v>
      </c>
      <c r="O68" s="231"/>
      <c r="P68" s="164"/>
      <c r="Q68" s="164"/>
      <c r="R68" s="164"/>
      <c r="S68" s="971"/>
      <c r="T68" s="181"/>
      <c r="U68" s="972"/>
      <c r="V68" s="181"/>
      <c r="W68" s="181"/>
      <c r="X68" s="181"/>
      <c r="Y68" s="181"/>
      <c r="Z68" s="181"/>
      <c r="AA68" s="181"/>
      <c r="AB68" s="181"/>
      <c r="AC68" s="181"/>
      <c r="AD68" s="181"/>
      <c r="AE68" s="181"/>
      <c r="AF68" s="181"/>
      <c r="AG68" s="181"/>
      <c r="AH68" s="181"/>
      <c r="AI68" s="181"/>
      <c r="AL68" s="969" t="str">
        <f t="shared" si="9"/>
        <v>DataLog[2] = 0x0A64284A;</v>
      </c>
    </row>
    <row r="69" spans="1:38" ht="15.6">
      <c r="A69" s="964" t="str">
        <f t="shared" si="10"/>
        <v>0A64284A</v>
      </c>
      <c r="B69" s="955">
        <f t="shared" si="15"/>
        <v>41388.34375</v>
      </c>
      <c r="C69" s="181">
        <f t="shared" si="5"/>
        <v>74</v>
      </c>
      <c r="D69" s="181">
        <f t="shared" si="6"/>
        <v>10</v>
      </c>
      <c r="E69" s="181">
        <f t="shared" si="7"/>
        <v>10</v>
      </c>
      <c r="F69" s="69">
        <f t="shared" si="8"/>
        <v>20</v>
      </c>
      <c r="G69" s="941">
        <f t="shared" si="16"/>
        <v>38</v>
      </c>
      <c r="H69" s="934" t="s">
        <v>93</v>
      </c>
      <c r="I69" s="231">
        <v>4</v>
      </c>
      <c r="J69" s="970">
        <f t="shared" si="17"/>
        <v>3.7202380952380945E-2</v>
      </c>
      <c r="K69" s="960" t="str">
        <f t="shared" si="11"/>
        <v>0A</v>
      </c>
      <c r="L69" s="960" t="str">
        <f t="shared" si="12"/>
        <v>64</v>
      </c>
      <c r="M69" s="231" t="str">
        <f t="shared" si="13"/>
        <v>28</v>
      </c>
      <c r="N69" s="960" t="str">
        <f t="shared" si="14"/>
        <v>4A</v>
      </c>
      <c r="O69" s="231"/>
      <c r="P69" s="164"/>
      <c r="Q69" s="164"/>
      <c r="R69" s="164"/>
      <c r="S69" s="941"/>
      <c r="T69" s="181"/>
      <c r="U69" s="972"/>
      <c r="V69" s="181"/>
      <c r="W69" s="181"/>
      <c r="X69" s="181"/>
      <c r="Y69" s="181"/>
      <c r="Z69" s="181"/>
      <c r="AA69" s="181"/>
      <c r="AB69" s="181"/>
      <c r="AC69" s="181"/>
      <c r="AD69" s="181"/>
      <c r="AE69" s="181"/>
      <c r="AF69" s="181"/>
      <c r="AG69" s="181"/>
      <c r="AH69" s="181"/>
      <c r="AI69" s="181"/>
      <c r="AL69" s="969" t="str">
        <f t="shared" si="9"/>
        <v>DataLog[3] = 0x0A64284A;</v>
      </c>
    </row>
    <row r="70" spans="1:38">
      <c r="A70" s="964" t="str">
        <f t="shared" si="10"/>
        <v>0A642838</v>
      </c>
      <c r="B70" s="1070">
        <f t="shared" si="15"/>
        <v>41388.333333333336</v>
      </c>
      <c r="C70" s="966">
        <f t="shared" si="5"/>
        <v>56</v>
      </c>
      <c r="D70" s="966">
        <f t="shared" si="6"/>
        <v>10</v>
      </c>
      <c r="E70" s="966">
        <f t="shared" si="7"/>
        <v>10</v>
      </c>
      <c r="F70" s="399">
        <f t="shared" si="8"/>
        <v>20</v>
      </c>
      <c r="G70" s="967">
        <f t="shared" si="16"/>
        <v>42</v>
      </c>
      <c r="H70" s="968" t="s">
        <v>94</v>
      </c>
      <c r="I70" s="231">
        <v>5</v>
      </c>
      <c r="J70" s="970">
        <f t="shared" si="17"/>
        <v>3.5714285714285705E-2</v>
      </c>
      <c r="K70" s="960" t="str">
        <f t="shared" si="11"/>
        <v>0A</v>
      </c>
      <c r="L70" s="960" t="str">
        <f t="shared" si="12"/>
        <v>64</v>
      </c>
      <c r="M70" s="231" t="str">
        <f t="shared" si="13"/>
        <v>28</v>
      </c>
      <c r="N70" s="960" t="str">
        <f t="shared" si="14"/>
        <v>38</v>
      </c>
      <c r="O70" s="231"/>
      <c r="P70" s="164"/>
      <c r="Q70" s="164"/>
      <c r="R70" s="164"/>
      <c r="S70" s="941"/>
      <c r="T70" s="181"/>
      <c r="U70" s="156"/>
      <c r="V70" s="181"/>
      <c r="W70" s="181"/>
      <c r="X70" s="181"/>
      <c r="Y70" s="181"/>
      <c r="Z70" s="156"/>
      <c r="AA70" s="156"/>
      <c r="AF70" s="181"/>
      <c r="AG70" s="181"/>
      <c r="AH70" s="181"/>
      <c r="AI70" s="181"/>
      <c r="AL70" s="969" t="str">
        <f t="shared" si="9"/>
        <v>DataLog[4] = 0x0A642838;</v>
      </c>
    </row>
    <row r="71" spans="1:38" ht="15.6">
      <c r="A71" s="964" t="str">
        <f t="shared" si="10"/>
        <v>0A642838</v>
      </c>
      <c r="B71" s="955">
        <f t="shared" si="15"/>
        <v>41388.322916666664</v>
      </c>
      <c r="C71" s="181">
        <f t="shared" si="5"/>
        <v>56</v>
      </c>
      <c r="D71" s="181">
        <f t="shared" si="6"/>
        <v>10</v>
      </c>
      <c r="E71" s="181">
        <f t="shared" si="7"/>
        <v>10</v>
      </c>
      <c r="F71" s="69">
        <f t="shared" si="8"/>
        <v>20</v>
      </c>
      <c r="G71" s="941">
        <f t="shared" si="16"/>
        <v>46</v>
      </c>
      <c r="H71" s="934" t="s">
        <v>95</v>
      </c>
      <c r="I71" s="231">
        <v>6</v>
      </c>
      <c r="J71" s="970">
        <f t="shared" si="17"/>
        <v>3.4226190476190466E-2</v>
      </c>
      <c r="K71" s="960" t="str">
        <f t="shared" si="11"/>
        <v>0A</v>
      </c>
      <c r="L71" s="960" t="str">
        <f t="shared" si="12"/>
        <v>64</v>
      </c>
      <c r="M71" s="231" t="str">
        <f t="shared" si="13"/>
        <v>28</v>
      </c>
      <c r="N71" s="960" t="str">
        <f t="shared" si="14"/>
        <v>38</v>
      </c>
      <c r="O71" s="231"/>
      <c r="P71" s="164"/>
      <c r="Q71" s="164"/>
      <c r="R71" s="164"/>
      <c r="S71" s="941"/>
      <c r="T71" s="181"/>
      <c r="U71" s="972"/>
      <c r="V71" s="181"/>
      <c r="W71" s="181"/>
      <c r="X71" s="181"/>
      <c r="Y71" s="181"/>
      <c r="Z71" s="181"/>
      <c r="AA71" s="181"/>
      <c r="AB71" s="181"/>
      <c r="AC71" s="181"/>
      <c r="AD71" s="181"/>
      <c r="AE71" s="181"/>
      <c r="AF71" s="181"/>
      <c r="AG71" s="181"/>
      <c r="AH71" s="181"/>
      <c r="AI71" s="181"/>
      <c r="AL71" s="969" t="str">
        <f t="shared" si="9"/>
        <v>DataLog[5] = 0x0A642838;</v>
      </c>
    </row>
    <row r="72" spans="1:38">
      <c r="A72" s="964" t="str">
        <f t="shared" si="10"/>
        <v>0A622838</v>
      </c>
      <c r="B72" s="1070">
        <f t="shared" si="15"/>
        <v>41388.3125</v>
      </c>
      <c r="C72" s="966">
        <f t="shared" si="5"/>
        <v>56</v>
      </c>
      <c r="D72" s="966">
        <f t="shared" si="6"/>
        <v>10</v>
      </c>
      <c r="E72" s="966">
        <f t="shared" si="7"/>
        <v>10</v>
      </c>
      <c r="F72" s="399">
        <f t="shared" si="8"/>
        <v>19</v>
      </c>
      <c r="G72" s="967">
        <f t="shared" si="16"/>
        <v>50</v>
      </c>
      <c r="H72" s="968" t="s">
        <v>96</v>
      </c>
      <c r="I72" s="231">
        <v>7</v>
      </c>
      <c r="J72" s="970">
        <f t="shared" si="17"/>
        <v>3.2738095238095226E-2</v>
      </c>
      <c r="K72" s="960" t="str">
        <f t="shared" si="11"/>
        <v>0A</v>
      </c>
      <c r="L72" s="960" t="str">
        <f t="shared" si="12"/>
        <v>62</v>
      </c>
      <c r="M72" s="231" t="str">
        <f t="shared" si="13"/>
        <v>28</v>
      </c>
      <c r="N72" s="960" t="str">
        <f t="shared" si="14"/>
        <v>38</v>
      </c>
      <c r="O72" s="231"/>
      <c r="P72" s="164"/>
      <c r="Q72" s="164"/>
      <c r="R72" s="164"/>
      <c r="S72" s="164"/>
      <c r="T72" s="156"/>
      <c r="U72" s="156"/>
      <c r="V72" s="156"/>
      <c r="W72" s="156"/>
      <c r="X72" s="156"/>
      <c r="Y72" s="156"/>
      <c r="Z72" s="156"/>
      <c r="AA72" s="156"/>
      <c r="AL72" s="969" t="str">
        <f t="shared" si="9"/>
        <v>DataLog[6] = 0x0A622838;</v>
      </c>
    </row>
    <row r="73" spans="1:38">
      <c r="A73" s="964" t="str">
        <f t="shared" si="10"/>
        <v>0A622838</v>
      </c>
      <c r="B73" s="955">
        <f t="shared" si="15"/>
        <v>41388.302083333336</v>
      </c>
      <c r="C73" s="181">
        <f t="shared" si="5"/>
        <v>56</v>
      </c>
      <c r="D73" s="181">
        <f t="shared" si="6"/>
        <v>10</v>
      </c>
      <c r="E73" s="181">
        <f t="shared" si="7"/>
        <v>10</v>
      </c>
      <c r="F73" s="69">
        <f t="shared" si="8"/>
        <v>19</v>
      </c>
      <c r="G73" s="941">
        <f t="shared" si="16"/>
        <v>54</v>
      </c>
      <c r="H73" s="934" t="s">
        <v>97</v>
      </c>
      <c r="I73" s="231">
        <v>8</v>
      </c>
      <c r="J73" s="970">
        <f t="shared" si="17"/>
        <v>3.1249999999999986E-2</v>
      </c>
      <c r="K73" s="960" t="str">
        <f t="shared" si="11"/>
        <v>0A</v>
      </c>
      <c r="L73" s="960" t="str">
        <f t="shared" si="12"/>
        <v>62</v>
      </c>
      <c r="M73" s="231" t="str">
        <f t="shared" si="13"/>
        <v>28</v>
      </c>
      <c r="N73" s="960" t="str">
        <f t="shared" si="14"/>
        <v>38</v>
      </c>
      <c r="O73" s="231"/>
      <c r="P73" s="164"/>
      <c r="Q73" s="164"/>
      <c r="R73" s="164"/>
      <c r="S73" s="164"/>
      <c r="T73" s="156"/>
      <c r="U73" s="156"/>
      <c r="V73" s="156"/>
      <c r="W73" s="156"/>
      <c r="X73" s="156"/>
      <c r="Y73" s="156"/>
      <c r="Z73" s="156"/>
      <c r="AA73" s="156"/>
      <c r="AL73" s="969" t="str">
        <f t="shared" si="9"/>
        <v>DataLog[7] = 0x0A622838;</v>
      </c>
    </row>
    <row r="74" spans="1:38">
      <c r="A74" s="964" t="str">
        <f t="shared" si="10"/>
        <v>0A622838</v>
      </c>
      <c r="B74" s="1070">
        <f t="shared" si="15"/>
        <v>41388.291666666664</v>
      </c>
      <c r="C74" s="966">
        <f t="shared" si="5"/>
        <v>56</v>
      </c>
      <c r="D74" s="966">
        <f t="shared" si="6"/>
        <v>10</v>
      </c>
      <c r="E74" s="966">
        <f t="shared" si="7"/>
        <v>10</v>
      </c>
      <c r="F74" s="399">
        <f t="shared" si="8"/>
        <v>19</v>
      </c>
      <c r="G74" s="967">
        <f t="shared" si="16"/>
        <v>58</v>
      </c>
      <c r="H74" s="968" t="s">
        <v>98</v>
      </c>
      <c r="I74" s="231">
        <v>9</v>
      </c>
      <c r="J74" s="970">
        <f t="shared" si="17"/>
        <v>2.9761904761904746E-2</v>
      </c>
      <c r="K74" s="960" t="str">
        <f t="shared" si="11"/>
        <v>0A</v>
      </c>
      <c r="L74" s="960" t="str">
        <f t="shared" si="12"/>
        <v>62</v>
      </c>
      <c r="M74" s="231" t="str">
        <f t="shared" si="13"/>
        <v>28</v>
      </c>
      <c r="N74" s="960" t="str">
        <f t="shared" si="14"/>
        <v>38</v>
      </c>
      <c r="O74" s="231"/>
      <c r="P74" s="164"/>
      <c r="Q74" s="164"/>
      <c r="R74" s="164"/>
      <c r="S74" s="164"/>
      <c r="T74" s="156"/>
      <c r="U74" s="156"/>
      <c r="V74" s="156"/>
      <c r="W74" s="156"/>
      <c r="X74" s="156"/>
      <c r="Y74" s="156"/>
      <c r="Z74" s="156"/>
      <c r="AA74" s="156"/>
      <c r="AL74" s="969" t="str">
        <f t="shared" si="9"/>
        <v>DataLog[8] = 0x0A622838;</v>
      </c>
    </row>
    <row r="75" spans="1:38">
      <c r="A75" s="964" t="str">
        <f t="shared" si="10"/>
        <v>0A622829</v>
      </c>
      <c r="B75" s="955">
        <f t="shared" si="15"/>
        <v>41388.28125</v>
      </c>
      <c r="C75" s="181">
        <f t="shared" si="5"/>
        <v>41</v>
      </c>
      <c r="D75" s="181">
        <f t="shared" si="6"/>
        <v>10</v>
      </c>
      <c r="E75" s="181">
        <f t="shared" si="7"/>
        <v>10</v>
      </c>
      <c r="F75" s="69">
        <f t="shared" si="8"/>
        <v>19</v>
      </c>
      <c r="G75" s="941">
        <f t="shared" si="16"/>
        <v>62</v>
      </c>
      <c r="H75" s="934" t="s">
        <v>99</v>
      </c>
      <c r="I75" s="231">
        <v>10</v>
      </c>
      <c r="J75" s="970">
        <f t="shared" si="17"/>
        <v>2.8273809523809507E-2</v>
      </c>
      <c r="K75" s="960" t="str">
        <f t="shared" si="11"/>
        <v>0A</v>
      </c>
      <c r="L75" s="960" t="str">
        <f t="shared" si="12"/>
        <v>62</v>
      </c>
      <c r="M75" s="231" t="str">
        <f t="shared" si="13"/>
        <v>28</v>
      </c>
      <c r="N75" s="960" t="str">
        <f t="shared" si="14"/>
        <v>29</v>
      </c>
      <c r="O75" s="231"/>
      <c r="P75" s="164"/>
      <c r="Q75" s="164"/>
      <c r="R75" s="164"/>
      <c r="S75" s="164"/>
      <c r="T75" s="156"/>
      <c r="U75" s="156"/>
      <c r="V75" s="156"/>
      <c r="W75" s="156"/>
      <c r="X75" s="156"/>
      <c r="Y75" s="156"/>
      <c r="Z75" s="156"/>
      <c r="AA75" s="156"/>
      <c r="AL75" s="969" t="str">
        <f t="shared" si="9"/>
        <v>DataLog[9] = 0x0A622829;</v>
      </c>
    </row>
    <row r="76" spans="1:38">
      <c r="A76" s="964" t="str">
        <f t="shared" si="10"/>
        <v>0A602828</v>
      </c>
      <c r="B76" s="1070">
        <f t="shared" si="15"/>
        <v>41388.270833333336</v>
      </c>
      <c r="C76" s="966">
        <f t="shared" si="5"/>
        <v>40</v>
      </c>
      <c r="D76" s="966">
        <f t="shared" si="6"/>
        <v>10</v>
      </c>
      <c r="E76" s="966">
        <f t="shared" si="7"/>
        <v>10</v>
      </c>
      <c r="F76" s="399">
        <f t="shared" si="8"/>
        <v>18</v>
      </c>
      <c r="G76" s="967">
        <f t="shared" si="16"/>
        <v>66</v>
      </c>
      <c r="H76" s="968" t="s">
        <v>100</v>
      </c>
      <c r="I76" s="231">
        <v>11</v>
      </c>
      <c r="J76" s="970">
        <f t="shared" si="17"/>
        <v>2.6785714285714267E-2</v>
      </c>
      <c r="K76" s="960" t="str">
        <f t="shared" si="11"/>
        <v>0A</v>
      </c>
      <c r="L76" s="960" t="str">
        <f t="shared" si="12"/>
        <v>60</v>
      </c>
      <c r="M76" s="231" t="str">
        <f t="shared" si="13"/>
        <v>28</v>
      </c>
      <c r="N76" s="960" t="str">
        <f t="shared" si="14"/>
        <v>28</v>
      </c>
      <c r="O76" s="231"/>
      <c r="P76" s="164"/>
      <c r="Q76" s="164"/>
      <c r="R76" s="164"/>
      <c r="S76" s="164"/>
      <c r="T76" s="156"/>
      <c r="U76" s="156"/>
      <c r="V76" s="156"/>
      <c r="W76" s="156"/>
      <c r="X76" s="156"/>
      <c r="Y76" s="156"/>
      <c r="Z76" s="156"/>
      <c r="AA76" s="156"/>
      <c r="AL76" s="969" t="str">
        <f t="shared" si="9"/>
        <v>DataLog[10] = 0x0A602828;</v>
      </c>
    </row>
    <row r="77" spans="1:38">
      <c r="A77" s="964" t="str">
        <f t="shared" si="10"/>
        <v>0A602829</v>
      </c>
      <c r="B77" s="955">
        <f t="shared" si="15"/>
        <v>41388.260416666664</v>
      </c>
      <c r="C77" s="181">
        <f t="shared" si="5"/>
        <v>41</v>
      </c>
      <c r="D77" s="181">
        <f t="shared" si="6"/>
        <v>10</v>
      </c>
      <c r="E77" s="181">
        <f t="shared" si="7"/>
        <v>10</v>
      </c>
      <c r="F77" s="69">
        <f t="shared" si="8"/>
        <v>18</v>
      </c>
      <c r="G77" s="941">
        <f t="shared" si="16"/>
        <v>70</v>
      </c>
      <c r="H77" s="934" t="s">
        <v>101</v>
      </c>
      <c r="I77" s="231">
        <v>12</v>
      </c>
      <c r="J77" s="970">
        <f t="shared" si="17"/>
        <v>2.5297619047619027E-2</v>
      </c>
      <c r="K77" s="960" t="str">
        <f t="shared" si="11"/>
        <v>0A</v>
      </c>
      <c r="L77" s="960" t="str">
        <f t="shared" si="12"/>
        <v>60</v>
      </c>
      <c r="M77" s="231" t="str">
        <f t="shared" si="13"/>
        <v>28</v>
      </c>
      <c r="N77" s="960" t="str">
        <f t="shared" si="14"/>
        <v>29</v>
      </c>
      <c r="O77" s="231"/>
      <c r="P77" s="164"/>
      <c r="Q77" s="164"/>
      <c r="R77" s="164"/>
      <c r="S77" s="164"/>
      <c r="T77" s="156"/>
      <c r="U77" s="156"/>
      <c r="V77" s="156"/>
      <c r="W77" s="156"/>
      <c r="X77" s="156"/>
      <c r="Y77" s="156"/>
      <c r="Z77" s="156"/>
      <c r="AA77" s="156"/>
      <c r="AL77" s="969" t="str">
        <f t="shared" si="9"/>
        <v>DataLog[11] = 0x0A602829;</v>
      </c>
    </row>
    <row r="78" spans="1:38">
      <c r="A78" s="964" t="str">
        <f t="shared" si="10"/>
        <v>0A602829</v>
      </c>
      <c r="B78" s="1070">
        <f t="shared" si="15"/>
        <v>41388.25</v>
      </c>
      <c r="C78" s="966">
        <f t="shared" si="5"/>
        <v>41</v>
      </c>
      <c r="D78" s="966">
        <f t="shared" si="6"/>
        <v>10</v>
      </c>
      <c r="E78" s="966">
        <f t="shared" si="7"/>
        <v>10</v>
      </c>
      <c r="F78" s="399">
        <f t="shared" si="8"/>
        <v>18</v>
      </c>
      <c r="G78" s="967">
        <f t="shared" si="16"/>
        <v>74</v>
      </c>
      <c r="H78" s="968" t="s">
        <v>102</v>
      </c>
      <c r="I78" s="231">
        <v>13</v>
      </c>
      <c r="J78" s="970">
        <f t="shared" si="17"/>
        <v>2.3809523809523787E-2</v>
      </c>
      <c r="K78" s="960" t="str">
        <f t="shared" si="11"/>
        <v>0A</v>
      </c>
      <c r="L78" s="960" t="str">
        <f t="shared" si="12"/>
        <v>60</v>
      </c>
      <c r="M78" s="231" t="str">
        <f t="shared" si="13"/>
        <v>28</v>
      </c>
      <c r="N78" s="960" t="str">
        <f t="shared" si="14"/>
        <v>29</v>
      </c>
      <c r="O78" s="231"/>
      <c r="P78" s="164"/>
      <c r="Q78" s="164"/>
      <c r="R78" s="164"/>
      <c r="S78" s="164"/>
      <c r="T78" s="156"/>
      <c r="U78" s="156"/>
      <c r="V78" s="156"/>
      <c r="W78" s="156"/>
      <c r="X78" s="156"/>
      <c r="Y78" s="156"/>
      <c r="Z78" s="156"/>
      <c r="AA78" s="156"/>
      <c r="AL78" s="969" t="str">
        <f t="shared" si="9"/>
        <v>DataLog[12] = 0x0A602829;</v>
      </c>
    </row>
    <row r="79" spans="1:38">
      <c r="A79" s="964" t="str">
        <f t="shared" si="10"/>
        <v>0A602828</v>
      </c>
      <c r="B79" s="955">
        <f t="shared" si="15"/>
        <v>41388.239583333336</v>
      </c>
      <c r="C79" s="181">
        <f t="shared" si="5"/>
        <v>40</v>
      </c>
      <c r="D79" s="181">
        <f t="shared" si="6"/>
        <v>10</v>
      </c>
      <c r="E79" s="181">
        <f t="shared" si="7"/>
        <v>10</v>
      </c>
      <c r="F79" s="69">
        <f t="shared" si="8"/>
        <v>18</v>
      </c>
      <c r="G79" s="941">
        <f t="shared" si="16"/>
        <v>78</v>
      </c>
      <c r="H79" s="934" t="s">
        <v>103</v>
      </c>
      <c r="I79" s="231">
        <v>14</v>
      </c>
      <c r="J79" s="970">
        <f t="shared" si="17"/>
        <v>2.2321428571428548E-2</v>
      </c>
      <c r="K79" s="960" t="str">
        <f t="shared" si="11"/>
        <v>0A</v>
      </c>
      <c r="L79" s="960" t="str">
        <f t="shared" si="12"/>
        <v>60</v>
      </c>
      <c r="M79" s="231" t="str">
        <f t="shared" si="13"/>
        <v>28</v>
      </c>
      <c r="N79" s="960" t="str">
        <f t="shared" si="14"/>
        <v>28</v>
      </c>
      <c r="O79" s="231"/>
      <c r="P79" s="164"/>
      <c r="Q79" s="164"/>
      <c r="R79" s="164"/>
      <c r="S79" s="164"/>
      <c r="T79" s="156"/>
      <c r="U79" s="156"/>
      <c r="V79" s="156"/>
      <c r="W79" s="156"/>
      <c r="X79" s="156"/>
      <c r="Y79" s="156"/>
      <c r="Z79" s="156"/>
      <c r="AA79" s="156"/>
      <c r="AL79" s="969" t="str">
        <f t="shared" si="9"/>
        <v>DataLog[13] = 0x0A602828;</v>
      </c>
    </row>
    <row r="80" spans="1:38">
      <c r="A80" s="964" t="str">
        <f t="shared" si="10"/>
        <v>0A602829</v>
      </c>
      <c r="B80" s="1070">
        <f t="shared" si="15"/>
        <v>41388.229166666664</v>
      </c>
      <c r="C80" s="966">
        <f t="shared" si="5"/>
        <v>41</v>
      </c>
      <c r="D80" s="966">
        <f t="shared" si="6"/>
        <v>10</v>
      </c>
      <c r="E80" s="966">
        <f t="shared" si="7"/>
        <v>10</v>
      </c>
      <c r="F80" s="399">
        <f t="shared" si="8"/>
        <v>18</v>
      </c>
      <c r="G80" s="967">
        <f t="shared" si="16"/>
        <v>82</v>
      </c>
      <c r="H80" s="968" t="s">
        <v>104</v>
      </c>
      <c r="I80" s="231">
        <v>15</v>
      </c>
      <c r="J80" s="970">
        <f t="shared" si="17"/>
        <v>2.0833333333333308E-2</v>
      </c>
      <c r="K80" s="960" t="str">
        <f t="shared" si="11"/>
        <v>0A</v>
      </c>
      <c r="L80" s="960" t="str">
        <f t="shared" si="12"/>
        <v>60</v>
      </c>
      <c r="M80" s="231" t="str">
        <f t="shared" si="13"/>
        <v>28</v>
      </c>
      <c r="N80" s="960" t="str">
        <f t="shared" si="14"/>
        <v>29</v>
      </c>
      <c r="O80" s="231"/>
      <c r="P80" s="164"/>
      <c r="Q80" s="164"/>
      <c r="R80" s="164"/>
      <c r="S80" s="164"/>
      <c r="T80" s="156"/>
      <c r="U80" s="156"/>
      <c r="V80" s="156"/>
      <c r="W80" s="156"/>
      <c r="X80" s="156"/>
      <c r="Y80" s="156"/>
      <c r="Z80" s="156"/>
      <c r="AA80" s="156"/>
      <c r="AL80" s="969" t="str">
        <f t="shared" si="9"/>
        <v>DataLog[14] = 0x0A602829;</v>
      </c>
    </row>
    <row r="81" spans="1:38">
      <c r="A81" s="964" t="str">
        <f t="shared" si="10"/>
        <v>0A602828</v>
      </c>
      <c r="B81" s="955">
        <f t="shared" si="15"/>
        <v>41388.21875</v>
      </c>
      <c r="C81" s="181">
        <f t="shared" si="5"/>
        <v>40</v>
      </c>
      <c r="D81" s="181">
        <f t="shared" si="6"/>
        <v>10</v>
      </c>
      <c r="E81" s="181">
        <f t="shared" si="7"/>
        <v>10</v>
      </c>
      <c r="F81" s="69">
        <f t="shared" si="8"/>
        <v>18</v>
      </c>
      <c r="G81" s="941">
        <f t="shared" si="16"/>
        <v>86</v>
      </c>
      <c r="H81" s="934" t="s">
        <v>105</v>
      </c>
      <c r="I81" s="231">
        <v>16</v>
      </c>
      <c r="J81" s="970">
        <f t="shared" si="17"/>
        <v>1.9345238095238068E-2</v>
      </c>
      <c r="K81" s="960" t="str">
        <f t="shared" si="11"/>
        <v>0A</v>
      </c>
      <c r="L81" s="960" t="str">
        <f t="shared" si="12"/>
        <v>60</v>
      </c>
      <c r="M81" s="231" t="str">
        <f t="shared" si="13"/>
        <v>28</v>
      </c>
      <c r="N81" s="960" t="str">
        <f t="shared" si="14"/>
        <v>28</v>
      </c>
      <c r="O81" s="231"/>
      <c r="P81" s="164"/>
      <c r="Q81" s="164"/>
      <c r="R81" s="164"/>
      <c r="S81" s="164"/>
      <c r="T81" s="156"/>
      <c r="U81" s="156"/>
      <c r="V81" s="156"/>
      <c r="W81" s="156"/>
      <c r="X81" s="156"/>
      <c r="Y81" s="156"/>
      <c r="Z81" s="156"/>
      <c r="AA81" s="156"/>
      <c r="AL81" s="969" t="str">
        <f t="shared" si="9"/>
        <v>DataLog[15] = 0x0A602828;</v>
      </c>
    </row>
    <row r="82" spans="1:38">
      <c r="A82" s="964" t="str">
        <f t="shared" si="10"/>
        <v>0A602829</v>
      </c>
      <c r="B82" s="1070">
        <f t="shared" si="15"/>
        <v>41388.208333333336</v>
      </c>
      <c r="C82" s="966">
        <f t="shared" si="5"/>
        <v>41</v>
      </c>
      <c r="D82" s="966">
        <f t="shared" si="6"/>
        <v>10</v>
      </c>
      <c r="E82" s="966">
        <f t="shared" si="7"/>
        <v>10</v>
      </c>
      <c r="F82" s="399">
        <f t="shared" si="8"/>
        <v>18</v>
      </c>
      <c r="G82" s="967">
        <f t="shared" si="16"/>
        <v>90</v>
      </c>
      <c r="H82" s="968" t="s">
        <v>106</v>
      </c>
      <c r="I82" s="231">
        <v>17</v>
      </c>
      <c r="J82" s="970">
        <f t="shared" si="17"/>
        <v>1.7857142857142828E-2</v>
      </c>
      <c r="K82" s="960" t="str">
        <f t="shared" si="11"/>
        <v>0A</v>
      </c>
      <c r="L82" s="960" t="str">
        <f t="shared" si="12"/>
        <v>60</v>
      </c>
      <c r="M82" s="231" t="str">
        <f t="shared" si="13"/>
        <v>28</v>
      </c>
      <c r="N82" s="960" t="str">
        <f t="shared" si="14"/>
        <v>29</v>
      </c>
      <c r="O82" s="231"/>
      <c r="P82" s="164"/>
      <c r="Q82" s="164"/>
      <c r="R82" s="164"/>
      <c r="S82" s="164"/>
      <c r="T82" s="156"/>
      <c r="U82" s="156"/>
      <c r="V82" s="156"/>
      <c r="W82" s="156"/>
      <c r="X82" s="156"/>
      <c r="Y82" s="156"/>
      <c r="Z82" s="156"/>
      <c r="AA82" s="156"/>
      <c r="AL82" s="969" t="str">
        <f t="shared" si="9"/>
        <v>DataLog[16] = 0x0A602829;</v>
      </c>
    </row>
    <row r="83" spans="1:38">
      <c r="A83" s="964" t="str">
        <f t="shared" si="10"/>
        <v>0A602829</v>
      </c>
      <c r="B83" s="955">
        <f t="shared" si="15"/>
        <v>41388.197916666664</v>
      </c>
      <c r="C83" s="181">
        <f t="shared" si="5"/>
        <v>41</v>
      </c>
      <c r="D83" s="181">
        <f t="shared" si="6"/>
        <v>10</v>
      </c>
      <c r="E83" s="181">
        <f t="shared" si="7"/>
        <v>10</v>
      </c>
      <c r="F83" s="69">
        <f t="shared" si="8"/>
        <v>18</v>
      </c>
      <c r="G83" s="941">
        <f t="shared" si="16"/>
        <v>94</v>
      </c>
      <c r="H83" s="934" t="s">
        <v>107</v>
      </c>
      <c r="I83" s="231">
        <v>18</v>
      </c>
      <c r="J83" s="970">
        <f t="shared" si="17"/>
        <v>1.6369047619047589E-2</v>
      </c>
      <c r="K83" s="960" t="str">
        <f t="shared" si="11"/>
        <v>0A</v>
      </c>
      <c r="L83" s="960" t="str">
        <f t="shared" si="12"/>
        <v>60</v>
      </c>
      <c r="M83" s="231" t="str">
        <f t="shared" si="13"/>
        <v>28</v>
      </c>
      <c r="N83" s="960" t="str">
        <f t="shared" si="14"/>
        <v>29</v>
      </c>
      <c r="O83" s="231"/>
      <c r="P83" s="164"/>
      <c r="Q83" s="164"/>
      <c r="R83" s="164"/>
      <c r="S83" s="164"/>
      <c r="T83" s="156"/>
      <c r="U83" s="156"/>
      <c r="V83" s="156"/>
      <c r="W83" s="156"/>
      <c r="X83" s="156"/>
      <c r="Y83" s="156"/>
      <c r="Z83" s="156"/>
      <c r="AA83" s="156"/>
      <c r="AL83" s="969" t="str">
        <f t="shared" si="9"/>
        <v>DataLog[17] = 0x0A602829;</v>
      </c>
    </row>
    <row r="84" spans="1:38">
      <c r="A84" s="964" t="str">
        <f t="shared" si="10"/>
        <v>0A602828</v>
      </c>
      <c r="B84" s="1070">
        <f t="shared" si="15"/>
        <v>41388.1875</v>
      </c>
      <c r="C84" s="966">
        <f t="shared" si="5"/>
        <v>40</v>
      </c>
      <c r="D84" s="966">
        <f t="shared" si="6"/>
        <v>10</v>
      </c>
      <c r="E84" s="966">
        <f t="shared" si="7"/>
        <v>10</v>
      </c>
      <c r="F84" s="399">
        <f t="shared" si="8"/>
        <v>18</v>
      </c>
      <c r="G84" s="967">
        <f t="shared" si="16"/>
        <v>98</v>
      </c>
      <c r="H84" s="968" t="s">
        <v>108</v>
      </c>
      <c r="I84" s="231">
        <v>19</v>
      </c>
      <c r="J84" s="970">
        <f t="shared" si="17"/>
        <v>1.4880952380952351E-2</v>
      </c>
      <c r="K84" s="960" t="str">
        <f t="shared" si="11"/>
        <v>0A</v>
      </c>
      <c r="L84" s="960" t="str">
        <f t="shared" si="12"/>
        <v>60</v>
      </c>
      <c r="M84" s="231" t="str">
        <f t="shared" si="13"/>
        <v>28</v>
      </c>
      <c r="N84" s="960" t="str">
        <f t="shared" si="14"/>
        <v>28</v>
      </c>
      <c r="O84" s="231"/>
      <c r="P84" s="164"/>
      <c r="Q84" s="164"/>
      <c r="R84" s="164"/>
      <c r="S84" s="164"/>
      <c r="T84" s="156"/>
      <c r="U84" s="156"/>
      <c r="V84" s="156"/>
      <c r="W84" s="156"/>
      <c r="X84" s="156"/>
      <c r="Y84" s="156"/>
      <c r="Z84" s="156"/>
      <c r="AA84" s="156"/>
      <c r="AL84" s="969" t="str">
        <f t="shared" si="9"/>
        <v>DataLog[18] = 0x0A602828;</v>
      </c>
    </row>
    <row r="85" spans="1:38">
      <c r="A85" s="964" t="str">
        <f t="shared" si="10"/>
        <v>00000000</v>
      </c>
      <c r="B85" s="955">
        <f t="shared" si="15"/>
        <v>41388.177083333336</v>
      </c>
      <c r="C85" s="181">
        <f t="shared" si="5"/>
        <v>0</v>
      </c>
      <c r="D85" s="181">
        <f t="shared" si="6"/>
        <v>0</v>
      </c>
      <c r="E85" s="181">
        <f t="shared" si="7"/>
        <v>0</v>
      </c>
      <c r="F85" s="69">
        <f t="shared" si="8"/>
        <v>-30</v>
      </c>
      <c r="G85" s="941">
        <f t="shared" si="16"/>
        <v>102</v>
      </c>
      <c r="H85" s="934" t="s">
        <v>109</v>
      </c>
      <c r="I85" s="231">
        <v>20</v>
      </c>
      <c r="J85" s="970">
        <f t="shared" si="17"/>
        <v>1.3392857142857113E-2</v>
      </c>
      <c r="K85" s="960" t="str">
        <f t="shared" si="11"/>
        <v>00</v>
      </c>
      <c r="L85" s="960" t="str">
        <f t="shared" si="12"/>
        <v>00</v>
      </c>
      <c r="M85" s="231" t="str">
        <f t="shared" si="13"/>
        <v>00</v>
      </c>
      <c r="N85" s="960" t="str">
        <f t="shared" si="14"/>
        <v>00</v>
      </c>
      <c r="O85" s="231"/>
      <c r="P85" s="164"/>
      <c r="Q85" s="164"/>
      <c r="R85" s="164"/>
      <c r="S85" s="164"/>
      <c r="T85" s="156"/>
      <c r="U85" s="156"/>
      <c r="V85" s="156"/>
      <c r="W85" s="156"/>
      <c r="X85" s="156"/>
      <c r="Y85" s="156"/>
      <c r="Z85" s="156"/>
      <c r="AA85" s="156"/>
      <c r="AL85" s="969" t="str">
        <f t="shared" si="9"/>
        <v>DataLog[19] = 0x00000000;</v>
      </c>
    </row>
    <row r="86" spans="1:38">
      <c r="A86" s="964" t="str">
        <f t="shared" si="10"/>
        <v>00000000</v>
      </c>
      <c r="B86" s="1070">
        <f t="shared" si="15"/>
        <v>41388.166666666664</v>
      </c>
      <c r="C86" s="966">
        <f t="shared" si="5"/>
        <v>0</v>
      </c>
      <c r="D86" s="966">
        <f t="shared" si="6"/>
        <v>0</v>
      </c>
      <c r="E86" s="966">
        <f t="shared" si="7"/>
        <v>0</v>
      </c>
      <c r="F86" s="399">
        <f t="shared" si="8"/>
        <v>-30</v>
      </c>
      <c r="G86" s="967">
        <f t="shared" si="16"/>
        <v>106</v>
      </c>
      <c r="H86" s="968" t="s">
        <v>110</v>
      </c>
      <c r="I86" s="231">
        <v>21</v>
      </c>
      <c r="J86" s="970">
        <f t="shared" si="17"/>
        <v>1.1904761904761875E-2</v>
      </c>
      <c r="K86" s="960" t="str">
        <f t="shared" si="11"/>
        <v>00</v>
      </c>
      <c r="L86" s="960" t="str">
        <f t="shared" si="12"/>
        <v>00</v>
      </c>
      <c r="M86" s="231" t="str">
        <f t="shared" si="13"/>
        <v>00</v>
      </c>
      <c r="N86" s="960" t="str">
        <f t="shared" si="14"/>
        <v>00</v>
      </c>
      <c r="O86" s="231"/>
      <c r="P86" s="164"/>
      <c r="Q86" s="164"/>
      <c r="R86" s="164"/>
      <c r="S86" s="164"/>
      <c r="T86" s="156"/>
      <c r="U86" s="156"/>
      <c r="V86" s="156"/>
      <c r="W86" s="156"/>
      <c r="X86" s="156"/>
      <c r="Y86" s="156"/>
      <c r="Z86" s="156"/>
      <c r="AA86" s="156"/>
      <c r="AL86" s="969" t="str">
        <f t="shared" si="9"/>
        <v>DataLog[20] = 0x00000000;</v>
      </c>
    </row>
    <row r="87" spans="1:38">
      <c r="A87" s="964" t="str">
        <f t="shared" si="10"/>
        <v>00000000</v>
      </c>
      <c r="B87" s="955">
        <f t="shared" si="15"/>
        <v>41388.15625</v>
      </c>
      <c r="C87" s="181">
        <f t="shared" si="5"/>
        <v>0</v>
      </c>
      <c r="D87" s="181">
        <f t="shared" si="6"/>
        <v>0</v>
      </c>
      <c r="E87" s="181">
        <f t="shared" si="7"/>
        <v>0</v>
      </c>
      <c r="F87" s="69">
        <f t="shared" si="8"/>
        <v>-30</v>
      </c>
      <c r="G87" s="941">
        <f t="shared" si="16"/>
        <v>110</v>
      </c>
      <c r="H87" s="934" t="s">
        <v>111</v>
      </c>
      <c r="I87" s="231">
        <v>22</v>
      </c>
      <c r="J87" s="970">
        <f t="shared" si="17"/>
        <v>1.0416666666666637E-2</v>
      </c>
      <c r="K87" s="960" t="str">
        <f t="shared" si="11"/>
        <v>00</v>
      </c>
      <c r="L87" s="960" t="str">
        <f t="shared" si="12"/>
        <v>00</v>
      </c>
      <c r="M87" s="231" t="str">
        <f t="shared" si="13"/>
        <v>00</v>
      </c>
      <c r="N87" s="960" t="str">
        <f t="shared" si="14"/>
        <v>00</v>
      </c>
      <c r="O87" s="231"/>
      <c r="P87" s="164"/>
      <c r="Q87" s="164"/>
      <c r="R87" s="164"/>
      <c r="S87" s="164"/>
      <c r="T87" s="156"/>
      <c r="U87" s="156"/>
      <c r="V87" s="156"/>
      <c r="W87" s="156"/>
      <c r="X87" s="156"/>
      <c r="Y87" s="156"/>
      <c r="Z87" s="156"/>
      <c r="AA87" s="156"/>
      <c r="AL87" s="969" t="str">
        <f t="shared" si="9"/>
        <v>DataLog[21] = 0x00000000;</v>
      </c>
    </row>
    <row r="88" spans="1:38">
      <c r="A88" s="964" t="str">
        <f t="shared" si="10"/>
        <v>00000000</v>
      </c>
      <c r="B88" s="1070">
        <f t="shared" si="15"/>
        <v>41388.145833333336</v>
      </c>
      <c r="C88" s="966">
        <f t="shared" si="5"/>
        <v>0</v>
      </c>
      <c r="D88" s="966">
        <f t="shared" si="6"/>
        <v>0</v>
      </c>
      <c r="E88" s="966">
        <f t="shared" si="7"/>
        <v>0</v>
      </c>
      <c r="F88" s="399">
        <f t="shared" si="8"/>
        <v>-30</v>
      </c>
      <c r="G88" s="967">
        <f t="shared" si="16"/>
        <v>114</v>
      </c>
      <c r="H88" s="968" t="s">
        <v>112</v>
      </c>
      <c r="I88" s="231">
        <v>23</v>
      </c>
      <c r="J88" s="970">
        <f t="shared" si="17"/>
        <v>8.9285714285713986E-3</v>
      </c>
      <c r="K88" s="960" t="str">
        <f t="shared" si="11"/>
        <v>00</v>
      </c>
      <c r="L88" s="960" t="str">
        <f t="shared" si="12"/>
        <v>00</v>
      </c>
      <c r="M88" s="231" t="str">
        <f t="shared" si="13"/>
        <v>00</v>
      </c>
      <c r="N88" s="960" t="str">
        <f t="shared" si="14"/>
        <v>00</v>
      </c>
      <c r="O88" s="231"/>
      <c r="P88" s="164"/>
      <c r="Q88" s="164"/>
      <c r="R88" s="164"/>
      <c r="S88" s="164"/>
      <c r="T88" s="156"/>
      <c r="U88" s="156"/>
      <c r="V88" s="156"/>
      <c r="W88" s="156"/>
      <c r="X88" s="156"/>
      <c r="Y88" s="156"/>
      <c r="Z88" s="156"/>
      <c r="AA88" s="156"/>
      <c r="AL88" s="969" t="str">
        <f t="shared" si="9"/>
        <v>DataLog[22] = 0x00000000;</v>
      </c>
    </row>
    <row r="89" spans="1:38">
      <c r="A89" s="964" t="str">
        <f t="shared" si="10"/>
        <v>00000000</v>
      </c>
      <c r="B89" s="955">
        <f t="shared" si="15"/>
        <v>41388.135416666664</v>
      </c>
      <c r="C89" s="181">
        <f t="shared" si="5"/>
        <v>0</v>
      </c>
      <c r="D89" s="181">
        <f t="shared" si="6"/>
        <v>0</v>
      </c>
      <c r="E89" s="181">
        <f t="shared" si="7"/>
        <v>0</v>
      </c>
      <c r="F89" s="69">
        <f t="shared" si="8"/>
        <v>-30</v>
      </c>
      <c r="G89" s="941">
        <f t="shared" si="16"/>
        <v>118</v>
      </c>
      <c r="H89" s="934" t="s">
        <v>113</v>
      </c>
      <c r="I89" s="231">
        <v>24</v>
      </c>
      <c r="J89" s="970">
        <f t="shared" si="17"/>
        <v>7.4404761904761606E-3</v>
      </c>
      <c r="K89" s="960" t="str">
        <f t="shared" si="11"/>
        <v>00</v>
      </c>
      <c r="L89" s="960" t="str">
        <f t="shared" si="12"/>
        <v>00</v>
      </c>
      <c r="M89" s="231" t="str">
        <f t="shared" si="13"/>
        <v>00</v>
      </c>
      <c r="N89" s="960" t="str">
        <f t="shared" si="14"/>
        <v>00</v>
      </c>
      <c r="O89" s="231"/>
      <c r="P89" s="164"/>
      <c r="Q89" s="164"/>
      <c r="R89" s="164"/>
      <c r="S89" s="164"/>
      <c r="T89" s="156"/>
      <c r="U89" s="156"/>
      <c r="V89" s="156"/>
      <c r="W89" s="156"/>
      <c r="X89" s="156"/>
      <c r="Y89" s="156"/>
      <c r="Z89" s="156"/>
      <c r="AA89" s="156"/>
      <c r="AL89" s="969" t="str">
        <f t="shared" si="9"/>
        <v>DataLog[23] = 0x00000000;</v>
      </c>
    </row>
    <row r="90" spans="1:38">
      <c r="A90" s="964" t="str">
        <f t="shared" si="10"/>
        <v>00000000</v>
      </c>
      <c r="B90" s="1070">
        <f t="shared" si="15"/>
        <v>41388.125</v>
      </c>
      <c r="C90" s="966">
        <f t="shared" si="5"/>
        <v>0</v>
      </c>
      <c r="D90" s="966">
        <f t="shared" si="6"/>
        <v>0</v>
      </c>
      <c r="E90" s="966">
        <f t="shared" si="7"/>
        <v>0</v>
      </c>
      <c r="F90" s="399">
        <f t="shared" si="8"/>
        <v>-30</v>
      </c>
      <c r="G90" s="967">
        <f t="shared" si="16"/>
        <v>122</v>
      </c>
      <c r="H90" s="968" t="s">
        <v>114</v>
      </c>
      <c r="I90" s="231">
        <v>25</v>
      </c>
      <c r="J90" s="970">
        <f t="shared" si="17"/>
        <v>5.9523809523809226E-3</v>
      </c>
      <c r="K90" s="960" t="str">
        <f t="shared" si="11"/>
        <v>00</v>
      </c>
      <c r="L90" s="960" t="str">
        <f t="shared" si="12"/>
        <v>00</v>
      </c>
      <c r="M90" s="231" t="str">
        <f t="shared" si="13"/>
        <v>00</v>
      </c>
      <c r="N90" s="960" t="str">
        <f t="shared" si="14"/>
        <v>00</v>
      </c>
      <c r="O90" s="231"/>
      <c r="P90" s="164"/>
      <c r="Q90" s="164"/>
      <c r="R90" s="164"/>
      <c r="S90" s="973"/>
      <c r="T90" s="156"/>
      <c r="U90" s="156"/>
      <c r="V90" s="156"/>
      <c r="W90" s="156"/>
      <c r="X90" s="156"/>
      <c r="Y90" s="156"/>
      <c r="Z90" s="156"/>
      <c r="AA90" s="156"/>
      <c r="AL90" s="969" t="str">
        <f t="shared" si="9"/>
        <v>DataLog[24] = 0x00000000;</v>
      </c>
    </row>
    <row r="91" spans="1:38">
      <c r="A91" s="964" t="str">
        <f t="shared" si="10"/>
        <v>00000000</v>
      </c>
      <c r="B91" s="955">
        <f t="shared" si="15"/>
        <v>41388.114583333336</v>
      </c>
      <c r="C91" s="181">
        <f t="shared" si="5"/>
        <v>0</v>
      </c>
      <c r="D91" s="181">
        <f t="shared" si="6"/>
        <v>0</v>
      </c>
      <c r="E91" s="181">
        <f t="shared" si="7"/>
        <v>0</v>
      </c>
      <c r="F91" s="69">
        <f t="shared" si="8"/>
        <v>-30</v>
      </c>
      <c r="G91" s="941">
        <f t="shared" si="16"/>
        <v>126</v>
      </c>
      <c r="H91" s="934" t="s">
        <v>115</v>
      </c>
      <c r="I91" s="231">
        <v>26</v>
      </c>
      <c r="J91" s="970">
        <f t="shared" si="17"/>
        <v>4.4642857142856845E-3</v>
      </c>
      <c r="K91" s="960" t="str">
        <f t="shared" si="11"/>
        <v>00</v>
      </c>
      <c r="L91" s="960" t="str">
        <f t="shared" si="12"/>
        <v>00</v>
      </c>
      <c r="M91" s="231" t="str">
        <f t="shared" si="13"/>
        <v>00</v>
      </c>
      <c r="N91" s="960" t="str">
        <f t="shared" si="14"/>
        <v>00</v>
      </c>
      <c r="O91" s="231"/>
      <c r="P91" s="164"/>
      <c r="Q91" s="164"/>
      <c r="R91" s="164"/>
      <c r="S91" s="164"/>
      <c r="T91" s="156"/>
      <c r="U91" s="156"/>
      <c r="V91" s="156"/>
      <c r="W91" s="156"/>
      <c r="X91" s="156"/>
      <c r="Y91" s="156"/>
      <c r="Z91" s="156"/>
      <c r="AA91" s="156"/>
      <c r="AL91" s="969" t="str">
        <f t="shared" si="9"/>
        <v>DataLog[25] = 0x00000000;</v>
      </c>
    </row>
    <row r="92" spans="1:38">
      <c r="A92" s="964" t="str">
        <f t="shared" si="10"/>
        <v>00000000</v>
      </c>
      <c r="B92" s="1070">
        <f t="shared" si="15"/>
        <v>41388.104166666664</v>
      </c>
      <c r="C92" s="966">
        <f t="shared" si="5"/>
        <v>0</v>
      </c>
      <c r="D92" s="966">
        <f t="shared" si="6"/>
        <v>0</v>
      </c>
      <c r="E92" s="966">
        <f t="shared" si="7"/>
        <v>0</v>
      </c>
      <c r="F92" s="399">
        <f t="shared" si="8"/>
        <v>-30</v>
      </c>
      <c r="G92" s="967">
        <f t="shared" si="16"/>
        <v>130</v>
      </c>
      <c r="H92" s="968" t="s">
        <v>116</v>
      </c>
      <c r="I92" s="231">
        <v>27</v>
      </c>
      <c r="J92" s="970">
        <f t="shared" si="17"/>
        <v>2.9761904761904465E-3</v>
      </c>
      <c r="K92" s="960" t="str">
        <f t="shared" si="11"/>
        <v>00</v>
      </c>
      <c r="L92" s="960" t="str">
        <f t="shared" si="12"/>
        <v>00</v>
      </c>
      <c r="M92" s="231" t="str">
        <f t="shared" si="13"/>
        <v>00</v>
      </c>
      <c r="N92" s="960" t="str">
        <f t="shared" si="14"/>
        <v>00</v>
      </c>
      <c r="O92" s="231"/>
      <c r="P92" s="164"/>
      <c r="Q92" s="164"/>
      <c r="R92" s="164"/>
      <c r="S92" s="164"/>
      <c r="T92" s="156"/>
      <c r="U92" s="156"/>
      <c r="V92" s="156"/>
      <c r="W92" s="156"/>
      <c r="X92" s="156"/>
      <c r="Y92" s="156"/>
      <c r="Z92" s="156"/>
      <c r="AA92" s="156"/>
      <c r="AL92" s="969" t="str">
        <f t="shared" si="9"/>
        <v>DataLog[26] = 0x00000000;</v>
      </c>
    </row>
    <row r="93" spans="1:38">
      <c r="A93" s="964" t="str">
        <f t="shared" si="10"/>
        <v>00000000</v>
      </c>
      <c r="B93" s="955">
        <f t="shared" si="15"/>
        <v>41388.09375</v>
      </c>
      <c r="C93" s="181">
        <f t="shared" si="5"/>
        <v>0</v>
      </c>
      <c r="D93" s="181">
        <f t="shared" si="6"/>
        <v>0</v>
      </c>
      <c r="E93" s="181">
        <f t="shared" si="7"/>
        <v>0</v>
      </c>
      <c r="F93" s="69">
        <f t="shared" si="8"/>
        <v>-30</v>
      </c>
      <c r="G93" s="941">
        <f t="shared" si="16"/>
        <v>134</v>
      </c>
      <c r="H93" s="934" t="s">
        <v>117</v>
      </c>
      <c r="I93" s="231">
        <v>28</v>
      </c>
      <c r="J93" s="970">
        <f t="shared" si="17"/>
        <v>1.4880952380952085E-3</v>
      </c>
      <c r="K93" s="960" t="str">
        <f t="shared" si="11"/>
        <v>00</v>
      </c>
      <c r="L93" s="960" t="str">
        <f t="shared" si="12"/>
        <v>00</v>
      </c>
      <c r="M93" s="231" t="str">
        <f t="shared" si="13"/>
        <v>00</v>
      </c>
      <c r="N93" s="960" t="str">
        <f t="shared" si="14"/>
        <v>00</v>
      </c>
      <c r="O93" s="231"/>
      <c r="P93" s="164"/>
      <c r="Q93" s="164"/>
      <c r="R93" s="164"/>
      <c r="S93" s="164"/>
      <c r="T93" s="156"/>
      <c r="U93" s="156"/>
      <c r="V93" s="156"/>
      <c r="W93" s="156"/>
      <c r="X93" s="156"/>
      <c r="Y93" s="156"/>
      <c r="Z93" s="156"/>
      <c r="AA93" s="156"/>
      <c r="AL93" s="969" t="str">
        <f t="shared" si="9"/>
        <v>DataLog[27] = 0x00000000;</v>
      </c>
    </row>
    <row r="94" spans="1:38">
      <c r="A94" s="964" t="str">
        <f t="shared" si="10"/>
        <v>2EAF</v>
      </c>
      <c r="B94" s="974"/>
      <c r="C94" s="974" t="s">
        <v>118</v>
      </c>
      <c r="D94" s="975"/>
      <c r="E94" s="975"/>
      <c r="F94" s="975"/>
      <c r="G94" s="967">
        <f t="shared" si="16"/>
        <v>138</v>
      </c>
      <c r="H94" s="976" t="s">
        <v>119</v>
      </c>
      <c r="I94" s="977"/>
      <c r="J94" s="943"/>
      <c r="K94" s="978"/>
      <c r="L94" s="978"/>
      <c r="M94" s="978"/>
      <c r="N94" s="978"/>
      <c r="O94" s="979"/>
      <c r="P94" s="941"/>
      <c r="Q94" s="164" t="str">
        <f>MID(A94,5,2)</f>
        <v/>
      </c>
      <c r="R94" s="941" t="str">
        <f>MID(A94,7,2)</f>
        <v/>
      </c>
      <c r="S94" s="164"/>
      <c r="T94" s="156"/>
      <c r="U94" s="156"/>
      <c r="V94" s="156"/>
      <c r="W94" s="156"/>
      <c r="X94" s="156"/>
      <c r="Y94" s="156"/>
      <c r="Z94" s="156"/>
      <c r="AA94" s="156"/>
      <c r="AL94" s="969"/>
    </row>
    <row r="95" spans="1:38" ht="13.8">
      <c r="A95" s="938" t="str">
        <f>MID($G$1,$G$2+2*G95,8)</f>
        <v/>
      </c>
      <c r="B95" s="974"/>
      <c r="C95" s="974" t="s">
        <v>120</v>
      </c>
      <c r="D95" s="974"/>
      <c r="E95" s="974"/>
      <c r="F95" s="974"/>
      <c r="G95" s="966">
        <f t="shared" si="16"/>
        <v>142</v>
      </c>
      <c r="H95" s="968" t="s">
        <v>121</v>
      </c>
      <c r="I95" s="980"/>
      <c r="J95" s="943"/>
      <c r="K95" s="156"/>
      <c r="L95" s="156"/>
      <c r="M95" s="156"/>
      <c r="N95" s="156"/>
      <c r="O95" s="156"/>
      <c r="P95" s="156"/>
      <c r="Q95" s="156"/>
      <c r="R95" s="156"/>
      <c r="S95" s="156"/>
      <c r="T95" s="156"/>
      <c r="U95" s="156"/>
      <c r="V95" s="156"/>
      <c r="W95" s="156"/>
      <c r="X95" s="156"/>
      <c r="Y95" s="156"/>
      <c r="Z95" s="156"/>
      <c r="AA95" s="156"/>
    </row>
    <row r="96" spans="1:38">
      <c r="A96" s="782"/>
      <c r="B96" s="782"/>
      <c r="C96" s="782"/>
      <c r="D96" s="782"/>
      <c r="E96" s="782"/>
      <c r="F96" s="782"/>
      <c r="G96" s="897"/>
      <c r="H96" s="897"/>
      <c r="I96" s="981"/>
      <c r="J96" s="782"/>
      <c r="K96" s="782"/>
      <c r="L96" s="782"/>
      <c r="M96" s="782"/>
      <c r="N96" s="782"/>
      <c r="O96" s="782"/>
      <c r="P96" s="782"/>
      <c r="Q96" s="782"/>
      <c r="R96" s="782"/>
      <c r="S96" s="782"/>
      <c r="T96" s="782"/>
      <c r="U96" s="782"/>
      <c r="V96" s="782"/>
      <c r="W96" s="782"/>
      <c r="X96" s="782"/>
      <c r="Y96" s="782"/>
      <c r="Z96" s="782"/>
      <c r="AA96" s="782"/>
      <c r="AB96" s="782"/>
      <c r="AC96" s="782"/>
      <c r="AD96" s="782"/>
      <c r="AE96" s="782"/>
      <c r="AF96" s="782"/>
    </row>
    <row r="97" spans="1:35">
      <c r="A97" s="782"/>
      <c r="B97" s="782"/>
      <c r="C97" s="782"/>
      <c r="D97" s="782"/>
      <c r="E97" s="782"/>
      <c r="F97" s="782"/>
      <c r="G97" s="897"/>
      <c r="H97" s="897"/>
      <c r="I97" s="981"/>
      <c r="J97" s="782"/>
      <c r="K97" s="782"/>
      <c r="L97" s="782"/>
      <c r="M97" s="782"/>
      <c r="N97" s="782"/>
      <c r="O97" s="782"/>
      <c r="P97" s="782"/>
      <c r="Q97" s="782"/>
      <c r="R97" s="782"/>
      <c r="S97" s="782"/>
      <c r="T97" s="782"/>
      <c r="U97" s="782"/>
      <c r="V97" s="782"/>
      <c r="W97" s="782"/>
      <c r="X97" s="782"/>
      <c r="Y97" s="782"/>
      <c r="Z97" s="782"/>
      <c r="AA97" s="782"/>
      <c r="AB97" s="782"/>
      <c r="AC97" s="782"/>
      <c r="AD97" s="782"/>
      <c r="AE97" s="782"/>
      <c r="AF97" s="782"/>
    </row>
    <row r="98" spans="1:35">
      <c r="A98" s="782"/>
      <c r="B98" s="782"/>
      <c r="C98" s="782"/>
      <c r="D98" s="782"/>
      <c r="E98" s="782"/>
      <c r="F98" s="782"/>
      <c r="G98" s="897"/>
      <c r="H98" s="897"/>
      <c r="I98" s="981"/>
      <c r="J98" s="782"/>
      <c r="K98" s="782"/>
      <c r="L98" s="782"/>
      <c r="M98" s="782"/>
      <c r="N98" s="782"/>
      <c r="O98" s="782"/>
      <c r="P98" s="782"/>
      <c r="Q98" s="782"/>
      <c r="R98" s="782"/>
      <c r="S98" s="782"/>
      <c r="T98" s="782"/>
      <c r="U98" s="782"/>
      <c r="V98" s="782"/>
      <c r="W98" s="782"/>
      <c r="X98" s="782"/>
      <c r="Y98" s="782"/>
      <c r="Z98" s="782"/>
      <c r="AA98" s="782"/>
      <c r="AB98" s="782"/>
      <c r="AC98" s="782"/>
      <c r="AD98" s="782"/>
      <c r="AE98" s="782"/>
      <c r="AF98" s="782"/>
    </row>
    <row r="99" spans="1:35">
      <c r="A99" s="782"/>
      <c r="B99" s="782"/>
      <c r="C99" s="782"/>
      <c r="D99" s="782"/>
      <c r="E99" s="782"/>
      <c r="F99" s="782"/>
      <c r="G99" s="897"/>
      <c r="H99" s="897"/>
      <c r="I99" s="981"/>
      <c r="J99" s="782"/>
      <c r="K99" s="782"/>
      <c r="L99" s="782"/>
      <c r="M99" s="782"/>
      <c r="N99" s="782"/>
      <c r="O99" s="782"/>
      <c r="P99" s="782"/>
      <c r="Q99" s="782"/>
      <c r="R99" s="782"/>
      <c r="S99" s="782"/>
      <c r="T99" s="782"/>
      <c r="U99" s="782"/>
      <c r="V99" s="782"/>
      <c r="W99" s="782"/>
      <c r="X99" s="782"/>
      <c r="Y99" s="782"/>
      <c r="Z99" s="782"/>
      <c r="AA99" s="782"/>
      <c r="AB99" s="782"/>
      <c r="AC99" s="782"/>
      <c r="AD99" s="782"/>
      <c r="AE99" s="782"/>
      <c r="AF99" s="782"/>
    </row>
    <row r="100" spans="1:35">
      <c r="A100" s="782"/>
      <c r="B100" s="782"/>
      <c r="C100" s="782"/>
      <c r="D100" s="782"/>
      <c r="E100" s="782"/>
      <c r="F100" s="782"/>
      <c r="G100" s="897"/>
      <c r="H100" s="897"/>
      <c r="I100" s="981"/>
      <c r="J100" s="782"/>
      <c r="K100" s="782"/>
      <c r="L100" s="782"/>
      <c r="M100" s="782"/>
      <c r="N100" s="782"/>
      <c r="O100" s="782"/>
      <c r="P100" s="782"/>
      <c r="Q100" s="782"/>
      <c r="R100" s="782"/>
      <c r="S100" s="782"/>
      <c r="T100" s="782"/>
      <c r="U100" s="782"/>
      <c r="V100" s="782"/>
      <c r="W100" s="782"/>
      <c r="X100" s="782"/>
      <c r="Y100" s="782"/>
      <c r="Z100" s="782"/>
      <c r="AA100" s="782"/>
      <c r="AB100" s="782"/>
      <c r="AC100" s="782"/>
      <c r="AD100" s="782"/>
      <c r="AE100" s="782"/>
      <c r="AF100" s="782"/>
    </row>
    <row r="101" spans="1:35">
      <c r="A101" s="782"/>
      <c r="B101" s="782"/>
      <c r="C101" s="782"/>
      <c r="D101" s="782"/>
      <c r="E101" s="782"/>
      <c r="F101" s="782"/>
      <c r="G101" s="897"/>
      <c r="H101" s="897"/>
      <c r="I101" s="981"/>
      <c r="J101" s="782"/>
      <c r="K101" s="782"/>
      <c r="L101" s="782"/>
      <c r="M101" s="782"/>
      <c r="N101" s="782"/>
      <c r="O101" s="782"/>
      <c r="P101" s="782"/>
      <c r="Q101" s="782"/>
      <c r="R101" s="782"/>
      <c r="S101" s="782"/>
      <c r="T101" s="782"/>
      <c r="U101" s="782"/>
      <c r="V101" s="782"/>
      <c r="W101" s="782"/>
      <c r="X101" s="782"/>
      <c r="Y101" s="782"/>
      <c r="Z101" s="782"/>
      <c r="AA101" s="782"/>
      <c r="AB101" s="782"/>
      <c r="AC101" s="782"/>
      <c r="AD101" s="782"/>
      <c r="AE101" s="782"/>
      <c r="AF101" s="782"/>
    </row>
    <row r="102" spans="1:35">
      <c r="A102" s="782"/>
      <c r="B102" s="782"/>
      <c r="C102" s="782"/>
      <c r="D102" s="782"/>
      <c r="E102" s="782"/>
      <c r="F102" s="782"/>
      <c r="G102" s="897"/>
      <c r="H102" s="897"/>
      <c r="I102" s="981"/>
      <c r="J102" s="782"/>
      <c r="K102" s="782"/>
      <c r="L102" s="782"/>
      <c r="M102" s="782"/>
      <c r="N102" s="782"/>
      <c r="O102" s="782"/>
      <c r="P102" s="782"/>
      <c r="Q102" s="782"/>
      <c r="R102" s="782"/>
      <c r="S102" s="782"/>
      <c r="T102" s="782"/>
      <c r="U102" s="782"/>
      <c r="V102" s="782"/>
      <c r="W102" s="782"/>
      <c r="X102" s="782"/>
      <c r="Y102" s="782"/>
      <c r="Z102" s="782"/>
      <c r="AA102" s="782"/>
      <c r="AB102" s="782"/>
      <c r="AC102" s="782"/>
      <c r="AD102" s="782"/>
      <c r="AE102" s="782"/>
      <c r="AF102" s="782"/>
    </row>
    <row r="103" spans="1:35" hidden="1">
      <c r="A103" s="782"/>
      <c r="B103" s="782"/>
      <c r="C103" s="782"/>
      <c r="D103" s="782"/>
      <c r="E103" s="782"/>
      <c r="F103" s="782"/>
      <c r="G103" s="897"/>
      <c r="H103" s="897"/>
      <c r="I103" s="981"/>
      <c r="J103" s="782"/>
      <c r="K103" s="782"/>
      <c r="L103" s="782"/>
      <c r="M103" s="782"/>
      <c r="N103" s="782"/>
      <c r="O103" s="782"/>
      <c r="P103" s="782"/>
      <c r="Q103" s="782"/>
      <c r="R103" s="782"/>
      <c r="S103" s="782"/>
      <c r="T103" s="782"/>
      <c r="U103" s="782"/>
      <c r="V103" s="782"/>
      <c r="W103" s="782"/>
      <c r="X103" s="782"/>
      <c r="Y103" s="782"/>
      <c r="Z103" s="782"/>
      <c r="AA103" s="782"/>
      <c r="AB103" s="782"/>
      <c r="AC103" s="782"/>
      <c r="AD103" s="782"/>
      <c r="AE103" s="782"/>
      <c r="AF103" s="782"/>
    </row>
    <row r="104" spans="1:35" hidden="1">
      <c r="A104" s="782"/>
      <c r="B104" s="782"/>
      <c r="C104" s="782"/>
      <c r="D104" s="782"/>
      <c r="E104" s="782"/>
      <c r="F104" s="782"/>
      <c r="G104" s="897"/>
      <c r="H104" s="897"/>
      <c r="I104" s="981"/>
      <c r="J104" s="782"/>
      <c r="K104" s="782"/>
      <c r="L104" s="782"/>
      <c r="M104" s="782"/>
      <c r="N104" s="782"/>
      <c r="O104" s="782"/>
      <c r="P104" s="782"/>
      <c r="Q104" s="782"/>
      <c r="R104" s="782"/>
      <c r="S104" s="782"/>
      <c r="T104" s="782"/>
      <c r="U104" s="782"/>
      <c r="V104" s="782"/>
      <c r="W104" s="782"/>
      <c r="X104" s="782"/>
      <c r="Y104" s="782"/>
      <c r="Z104" s="782"/>
      <c r="AA104" s="782"/>
      <c r="AB104" s="782"/>
      <c r="AC104" s="782"/>
      <c r="AD104" s="782"/>
      <c r="AE104" s="782"/>
      <c r="AF104" s="782"/>
    </row>
    <row r="105" spans="1:35" hidden="1">
      <c r="A105" s="782"/>
      <c r="B105" s="782"/>
      <c r="C105" s="782"/>
      <c r="D105" s="782"/>
      <c r="E105" s="782"/>
      <c r="F105" s="782"/>
      <c r="G105" s="897"/>
      <c r="H105" s="897"/>
      <c r="I105" s="981"/>
      <c r="J105" s="782"/>
      <c r="K105" s="782"/>
      <c r="L105" s="782"/>
      <c r="M105" s="782"/>
      <c r="N105" s="782"/>
      <c r="O105" s="782"/>
      <c r="P105" s="782"/>
      <c r="Q105" s="782"/>
      <c r="R105" s="782"/>
      <c r="S105" s="782"/>
      <c r="T105" s="782"/>
      <c r="U105" s="782"/>
      <c r="V105" s="782"/>
      <c r="W105" s="782"/>
      <c r="X105" s="782"/>
      <c r="Y105" s="782"/>
      <c r="Z105" s="782"/>
      <c r="AA105" s="782"/>
      <c r="AB105" s="782"/>
      <c r="AC105" s="782"/>
      <c r="AD105" s="782"/>
      <c r="AE105" s="782"/>
      <c r="AF105" s="782"/>
      <c r="AG105" s="782"/>
      <c r="AH105" s="782"/>
      <c r="AI105" s="782"/>
    </row>
    <row r="106" spans="1:35" hidden="1">
      <c r="A106" s="782"/>
      <c r="B106" s="782"/>
      <c r="C106" s="782"/>
      <c r="D106" s="782"/>
      <c r="E106" s="782"/>
      <c r="F106" s="782"/>
      <c r="G106" s="897"/>
      <c r="H106" s="897"/>
      <c r="I106" s="981"/>
      <c r="J106" s="782"/>
      <c r="K106" s="782"/>
      <c r="L106" s="782"/>
      <c r="M106" s="782"/>
      <c r="N106" s="782"/>
      <c r="O106" s="782"/>
      <c r="P106" s="782"/>
      <c r="Q106" s="782"/>
      <c r="R106" s="782"/>
      <c r="S106" s="782"/>
      <c r="T106" s="782"/>
      <c r="U106" s="782"/>
      <c r="V106" s="782"/>
      <c r="W106" s="782"/>
      <c r="X106" s="782"/>
      <c r="Y106" s="782"/>
      <c r="Z106" s="782"/>
      <c r="AA106" s="782"/>
      <c r="AB106" s="782"/>
      <c r="AC106" s="782"/>
      <c r="AD106" s="782"/>
      <c r="AE106" s="782"/>
      <c r="AF106" s="782"/>
      <c r="AG106" s="782"/>
      <c r="AH106" s="782"/>
      <c r="AI106" s="782"/>
    </row>
    <row r="107" spans="1:35" hidden="1">
      <c r="A107" s="782"/>
      <c r="B107" s="782"/>
      <c r="C107" s="782"/>
      <c r="D107" s="782"/>
      <c r="E107" s="782"/>
      <c r="F107" s="782"/>
      <c r="G107" s="897"/>
      <c r="H107" s="897"/>
      <c r="I107" s="981"/>
      <c r="J107" s="782"/>
      <c r="K107" s="782"/>
      <c r="L107" s="782"/>
      <c r="M107" s="782"/>
      <c r="N107" s="782"/>
      <c r="O107" s="782"/>
      <c r="P107" s="782"/>
      <c r="Q107" s="782"/>
      <c r="R107" s="782"/>
      <c r="S107" s="782"/>
      <c r="T107" s="782"/>
      <c r="U107" s="782"/>
      <c r="V107" s="782"/>
      <c r="W107" s="782"/>
      <c r="X107" s="782"/>
      <c r="Y107" s="782"/>
      <c r="Z107" s="782"/>
      <c r="AA107" s="782"/>
      <c r="AB107" s="782"/>
      <c r="AC107" s="782"/>
      <c r="AD107" s="782"/>
      <c r="AE107" s="782"/>
      <c r="AF107" s="782"/>
      <c r="AG107" s="782"/>
      <c r="AH107" s="782"/>
      <c r="AI107" s="782"/>
    </row>
    <row r="108" spans="1:35" hidden="1">
      <c r="A108" s="782"/>
      <c r="B108" s="782"/>
      <c r="C108" s="782"/>
      <c r="D108" s="782"/>
      <c r="E108" s="782"/>
      <c r="F108" s="782"/>
      <c r="G108" s="897"/>
      <c r="H108" s="897"/>
      <c r="I108" s="981"/>
      <c r="J108" s="782"/>
      <c r="K108" s="782"/>
      <c r="L108" s="782"/>
      <c r="M108" s="782"/>
      <c r="N108" s="782"/>
      <c r="O108" s="782"/>
      <c r="P108" s="782"/>
      <c r="Q108" s="782"/>
      <c r="R108" s="782"/>
      <c r="S108" s="782"/>
      <c r="T108" s="782"/>
      <c r="U108" s="782"/>
      <c r="V108" s="782"/>
      <c r="W108" s="782"/>
      <c r="X108" s="782"/>
      <c r="Y108" s="782"/>
      <c r="Z108" s="782"/>
      <c r="AA108" s="782"/>
      <c r="AB108" s="782"/>
      <c r="AC108" s="782"/>
      <c r="AD108" s="782"/>
      <c r="AE108" s="782"/>
      <c r="AF108" s="782"/>
      <c r="AG108" s="782"/>
      <c r="AH108" s="782"/>
      <c r="AI108" s="782"/>
    </row>
    <row r="109" spans="1:35" hidden="1">
      <c r="A109" s="782"/>
      <c r="B109" s="782"/>
      <c r="C109" s="782"/>
      <c r="D109" s="782"/>
      <c r="E109" s="782"/>
      <c r="F109" s="782"/>
      <c r="G109" s="897"/>
      <c r="H109" s="897"/>
      <c r="I109" s="981"/>
      <c r="J109" s="782"/>
      <c r="K109" s="782"/>
      <c r="L109" s="782"/>
      <c r="M109" s="782"/>
      <c r="N109" s="782"/>
      <c r="O109" s="782"/>
      <c r="P109" s="782"/>
      <c r="Q109" s="782"/>
      <c r="R109" s="782"/>
      <c r="S109" s="782"/>
      <c r="T109" s="782"/>
      <c r="U109" s="782"/>
      <c r="V109" s="782"/>
      <c r="W109" s="782"/>
      <c r="X109" s="782"/>
      <c r="Y109" s="782"/>
      <c r="Z109" s="782"/>
      <c r="AA109" s="782"/>
      <c r="AB109" s="782"/>
      <c r="AC109" s="782"/>
      <c r="AD109" s="782"/>
      <c r="AE109" s="782"/>
      <c r="AF109" s="782"/>
      <c r="AG109" s="782"/>
      <c r="AH109" s="782"/>
      <c r="AI109" s="782"/>
    </row>
    <row r="110" spans="1:35" hidden="1">
      <c r="A110" s="782"/>
      <c r="B110" s="782"/>
      <c r="C110" s="782"/>
      <c r="D110" s="782"/>
      <c r="E110" s="782"/>
      <c r="F110" s="782"/>
      <c r="G110" s="897"/>
      <c r="H110" s="897"/>
      <c r="I110" s="981"/>
      <c r="J110" s="782"/>
      <c r="K110" s="782"/>
      <c r="L110" s="782"/>
      <c r="M110" s="782"/>
      <c r="N110" s="782"/>
      <c r="O110" s="782"/>
      <c r="P110" s="782"/>
      <c r="Q110" s="782"/>
      <c r="R110" s="782"/>
      <c r="S110" s="782"/>
      <c r="T110" s="782"/>
      <c r="U110" s="782"/>
      <c r="V110" s="782"/>
      <c r="W110" s="782"/>
      <c r="X110" s="782"/>
      <c r="Y110" s="782"/>
      <c r="Z110" s="782"/>
      <c r="AA110" s="782"/>
      <c r="AB110" s="782"/>
      <c r="AC110" s="782"/>
      <c r="AD110" s="782"/>
      <c r="AE110" s="782"/>
      <c r="AF110" s="782"/>
      <c r="AG110" s="782"/>
      <c r="AH110" s="782"/>
      <c r="AI110" s="782"/>
    </row>
    <row r="111" spans="1:35" hidden="1">
      <c r="A111" s="782"/>
      <c r="B111" s="782"/>
      <c r="C111" s="782"/>
      <c r="D111" s="782"/>
      <c r="E111" s="782"/>
      <c r="F111" s="782"/>
      <c r="G111" s="897"/>
      <c r="H111" s="897"/>
      <c r="I111" s="981"/>
      <c r="J111" s="782"/>
      <c r="K111" s="782"/>
      <c r="L111" s="782"/>
      <c r="M111" s="782"/>
      <c r="N111" s="782"/>
      <c r="O111" s="782"/>
      <c r="P111" s="782"/>
      <c r="Q111" s="782"/>
      <c r="R111" s="782"/>
      <c r="S111" s="782"/>
      <c r="T111" s="782"/>
      <c r="U111" s="782"/>
      <c r="V111" s="782"/>
      <c r="W111" s="782"/>
      <c r="X111" s="782"/>
      <c r="Y111" s="782"/>
      <c r="Z111" s="782"/>
      <c r="AA111" s="782"/>
      <c r="AB111" s="782"/>
      <c r="AC111" s="782"/>
      <c r="AD111" s="782"/>
      <c r="AE111" s="782"/>
      <c r="AF111" s="782"/>
      <c r="AG111" s="782"/>
      <c r="AH111" s="782"/>
      <c r="AI111" s="782"/>
    </row>
    <row r="112" spans="1:35" hidden="1">
      <c r="A112" s="782"/>
      <c r="B112" s="782"/>
      <c r="C112" s="782"/>
      <c r="D112" s="782"/>
      <c r="E112" s="782"/>
      <c r="F112" s="782"/>
      <c r="G112" s="897"/>
      <c r="H112" s="897"/>
      <c r="I112" s="981"/>
      <c r="J112" s="782"/>
      <c r="K112" s="782"/>
      <c r="L112" s="782"/>
      <c r="M112" s="782"/>
      <c r="N112" s="782"/>
      <c r="O112" s="782"/>
      <c r="P112" s="782"/>
      <c r="Q112" s="782"/>
      <c r="R112" s="782"/>
      <c r="S112" s="782"/>
      <c r="T112" s="782"/>
      <c r="U112" s="782"/>
      <c r="V112" s="782"/>
      <c r="W112" s="782"/>
      <c r="X112" s="782"/>
      <c r="Y112" s="782"/>
      <c r="Z112" s="782"/>
      <c r="AA112" s="782"/>
      <c r="AB112" s="782"/>
      <c r="AC112" s="782"/>
      <c r="AD112" s="782"/>
      <c r="AE112" s="782"/>
      <c r="AF112" s="782"/>
      <c r="AG112" s="782"/>
      <c r="AH112" s="782"/>
      <c r="AI112" s="782"/>
    </row>
    <row r="113" spans="1:35" hidden="1">
      <c r="A113" s="782"/>
      <c r="B113" s="782"/>
      <c r="C113" s="782"/>
      <c r="D113" s="782"/>
      <c r="E113" s="782"/>
      <c r="F113" s="782"/>
      <c r="G113" s="897"/>
      <c r="H113" s="897"/>
      <c r="I113" s="981"/>
      <c r="J113" s="782"/>
      <c r="K113" s="782"/>
      <c r="L113" s="782"/>
      <c r="M113" s="782"/>
      <c r="N113" s="782"/>
      <c r="O113" s="782"/>
      <c r="P113" s="782"/>
      <c r="Q113" s="782"/>
      <c r="R113" s="782"/>
      <c r="S113" s="782"/>
      <c r="T113" s="782"/>
      <c r="U113" s="782"/>
      <c r="V113" s="782"/>
      <c r="W113" s="782"/>
      <c r="X113" s="782"/>
      <c r="Y113" s="782"/>
      <c r="Z113" s="782"/>
      <c r="AA113" s="782"/>
      <c r="AB113" s="782"/>
      <c r="AC113" s="782"/>
      <c r="AD113" s="782"/>
      <c r="AE113" s="782"/>
      <c r="AF113" s="782"/>
      <c r="AG113" s="782"/>
      <c r="AH113" s="782"/>
      <c r="AI113" s="782"/>
    </row>
    <row r="114" spans="1:35" hidden="1">
      <c r="A114" s="782"/>
      <c r="B114" s="782"/>
      <c r="C114" s="782"/>
      <c r="D114" s="782"/>
      <c r="E114" s="782"/>
      <c r="F114" s="782"/>
      <c r="G114" s="897"/>
      <c r="H114" s="897"/>
      <c r="I114" s="981"/>
      <c r="J114" s="782"/>
      <c r="K114" s="782"/>
      <c r="L114" s="782"/>
      <c r="M114" s="782"/>
      <c r="N114" s="782"/>
      <c r="O114" s="782"/>
      <c r="P114" s="782"/>
      <c r="Q114" s="782"/>
      <c r="R114" s="782"/>
      <c r="S114" s="782"/>
      <c r="T114" s="782"/>
      <c r="U114" s="782"/>
      <c r="V114" s="782"/>
      <c r="W114" s="782"/>
      <c r="X114" s="782"/>
      <c r="Y114" s="782"/>
      <c r="Z114" s="782"/>
      <c r="AA114" s="782"/>
      <c r="AB114" s="782"/>
      <c r="AC114" s="782"/>
      <c r="AD114" s="782"/>
      <c r="AE114" s="782"/>
      <c r="AF114" s="782"/>
      <c r="AG114" s="782"/>
      <c r="AH114" s="782"/>
      <c r="AI114" s="782"/>
    </row>
    <row r="115" spans="1:35" hidden="1">
      <c r="A115" s="782"/>
      <c r="B115" s="782"/>
      <c r="C115" s="782"/>
      <c r="D115" s="782"/>
      <c r="E115" s="782"/>
      <c r="F115" s="782"/>
      <c r="G115" s="897"/>
      <c r="H115" s="897"/>
      <c r="I115" s="981"/>
      <c r="J115" s="782"/>
      <c r="K115" s="782"/>
      <c r="L115" s="782"/>
      <c r="M115" s="782"/>
      <c r="N115" s="782"/>
      <c r="O115" s="782"/>
      <c r="P115" s="782"/>
      <c r="Q115" s="782"/>
      <c r="R115" s="782"/>
      <c r="S115" s="782"/>
      <c r="T115" s="782"/>
      <c r="U115" s="782"/>
      <c r="V115" s="782"/>
      <c r="W115" s="782"/>
      <c r="X115" s="782"/>
      <c r="Y115" s="782"/>
      <c r="Z115" s="782"/>
      <c r="AA115" s="782"/>
      <c r="AB115" s="782"/>
      <c r="AC115" s="782"/>
      <c r="AD115" s="782"/>
      <c r="AE115" s="782"/>
      <c r="AF115" s="782"/>
      <c r="AG115" s="782"/>
      <c r="AH115" s="782"/>
      <c r="AI115" s="782"/>
    </row>
    <row r="116" spans="1:35" hidden="1">
      <c r="A116" s="782"/>
      <c r="B116" s="782"/>
      <c r="C116" s="782"/>
      <c r="D116" s="782"/>
      <c r="E116" s="782"/>
      <c r="F116" s="782"/>
      <c r="G116" s="897"/>
      <c r="H116" s="897"/>
      <c r="I116" s="981"/>
      <c r="J116" s="782"/>
      <c r="K116" s="782"/>
      <c r="L116" s="782"/>
      <c r="M116" s="782"/>
      <c r="N116" s="782"/>
      <c r="O116" s="782"/>
      <c r="P116" s="782"/>
      <c r="Q116" s="782"/>
      <c r="R116" s="782"/>
      <c r="S116" s="782"/>
      <c r="T116" s="782"/>
      <c r="U116" s="782"/>
      <c r="V116" s="782"/>
      <c r="W116" s="782"/>
      <c r="X116" s="782"/>
      <c r="Y116" s="782"/>
      <c r="Z116" s="782"/>
      <c r="AA116" s="782"/>
      <c r="AB116" s="782"/>
      <c r="AC116" s="782"/>
      <c r="AD116" s="782"/>
      <c r="AE116" s="782"/>
      <c r="AF116" s="782"/>
      <c r="AG116" s="782"/>
      <c r="AH116" s="782"/>
      <c r="AI116" s="782"/>
    </row>
    <row r="117" spans="1:35" hidden="1">
      <c r="A117" s="782"/>
      <c r="B117" s="782"/>
      <c r="C117" s="782"/>
      <c r="D117" s="782"/>
      <c r="E117" s="782"/>
      <c r="F117" s="782"/>
      <c r="G117" s="897"/>
      <c r="H117" s="897"/>
      <c r="I117" s="981"/>
      <c r="J117" s="782"/>
      <c r="K117" s="782"/>
      <c r="L117" s="782"/>
      <c r="M117" s="782"/>
      <c r="N117" s="782"/>
      <c r="O117" s="782"/>
      <c r="P117" s="782"/>
      <c r="Q117" s="782"/>
      <c r="R117" s="782"/>
      <c r="S117" s="782"/>
      <c r="T117" s="782"/>
      <c r="U117" s="782"/>
      <c r="V117" s="782"/>
      <c r="W117" s="782"/>
      <c r="X117" s="782"/>
      <c r="Y117" s="782"/>
      <c r="Z117" s="782"/>
      <c r="AA117" s="782"/>
      <c r="AB117" s="782"/>
      <c r="AC117" s="782"/>
      <c r="AD117" s="782"/>
      <c r="AE117" s="782"/>
      <c r="AF117" s="782"/>
      <c r="AG117" s="782"/>
      <c r="AH117" s="782"/>
      <c r="AI117" s="782"/>
    </row>
    <row r="118" spans="1:35" hidden="1">
      <c r="A118" s="782"/>
      <c r="B118" s="782"/>
      <c r="C118" s="782"/>
      <c r="D118" s="782"/>
      <c r="E118" s="782"/>
      <c r="F118" s="782"/>
      <c r="G118" s="897"/>
      <c r="H118" s="897"/>
      <c r="I118" s="981"/>
      <c r="J118" s="782"/>
      <c r="K118" s="782"/>
      <c r="L118" s="782"/>
      <c r="M118" s="782"/>
      <c r="N118" s="782"/>
      <c r="O118" s="782"/>
      <c r="P118" s="782"/>
      <c r="Q118" s="782"/>
      <c r="R118" s="782"/>
      <c r="S118" s="782"/>
      <c r="T118" s="782"/>
      <c r="U118" s="782"/>
      <c r="V118" s="782"/>
      <c r="W118" s="782"/>
      <c r="X118" s="782"/>
      <c r="Y118" s="782"/>
      <c r="Z118" s="782"/>
      <c r="AA118" s="782"/>
      <c r="AB118" s="782"/>
      <c r="AC118" s="782"/>
      <c r="AD118" s="782"/>
      <c r="AE118" s="782"/>
      <c r="AF118" s="782"/>
      <c r="AG118" s="782"/>
      <c r="AH118" s="782"/>
      <c r="AI118" s="782"/>
    </row>
    <row r="119" spans="1:35" hidden="1">
      <c r="A119" s="782"/>
      <c r="B119" s="782"/>
      <c r="C119" s="782"/>
      <c r="D119" s="782"/>
      <c r="E119" s="782"/>
      <c r="F119" s="782"/>
      <c r="G119" s="897"/>
      <c r="H119" s="897"/>
      <c r="I119" s="981"/>
      <c r="J119" s="782"/>
      <c r="K119" s="782"/>
      <c r="L119" s="782"/>
      <c r="M119" s="782"/>
      <c r="N119" s="782"/>
      <c r="O119" s="782"/>
      <c r="P119" s="782"/>
      <c r="Q119" s="782"/>
      <c r="R119" s="782"/>
      <c r="S119" s="782"/>
      <c r="T119" s="782"/>
      <c r="U119" s="782"/>
      <c r="V119" s="782"/>
      <c r="W119" s="782"/>
      <c r="X119" s="782"/>
      <c r="Y119" s="782"/>
      <c r="Z119" s="782"/>
      <c r="AA119" s="782"/>
      <c r="AB119" s="782"/>
      <c r="AC119" s="782"/>
      <c r="AD119" s="782"/>
      <c r="AE119" s="782"/>
      <c r="AF119" s="782"/>
      <c r="AG119" s="782"/>
      <c r="AH119" s="782"/>
      <c r="AI119" s="782"/>
    </row>
    <row r="120" spans="1:35" hidden="1">
      <c r="A120" s="782"/>
      <c r="B120" s="782"/>
      <c r="C120" s="782"/>
      <c r="D120" s="782"/>
      <c r="E120" s="782"/>
      <c r="F120" s="782"/>
      <c r="G120" s="897"/>
      <c r="H120" s="897"/>
      <c r="I120" s="981"/>
      <c r="J120" s="782"/>
      <c r="K120" s="782"/>
      <c r="L120" s="782"/>
      <c r="M120" s="782"/>
      <c r="N120" s="782"/>
      <c r="O120" s="782"/>
      <c r="P120" s="782"/>
      <c r="Q120" s="782"/>
      <c r="R120" s="782"/>
      <c r="S120" s="782"/>
      <c r="T120" s="782"/>
      <c r="U120" s="782"/>
      <c r="V120" s="782"/>
      <c r="W120" s="782"/>
      <c r="X120" s="782"/>
      <c r="Y120" s="782"/>
      <c r="Z120" s="782"/>
      <c r="AA120" s="782"/>
      <c r="AB120" s="782"/>
      <c r="AC120" s="782"/>
      <c r="AD120" s="782"/>
      <c r="AE120" s="782"/>
      <c r="AF120" s="782"/>
      <c r="AG120" s="782"/>
      <c r="AH120" s="782"/>
      <c r="AI120" s="782"/>
    </row>
    <row r="121" spans="1:35" hidden="1">
      <c r="A121" s="782"/>
      <c r="B121" s="782"/>
      <c r="C121" s="782"/>
      <c r="D121" s="782"/>
      <c r="E121" s="782"/>
      <c r="F121" s="782"/>
      <c r="G121" s="897"/>
      <c r="H121" s="897"/>
      <c r="I121" s="981"/>
      <c r="J121" s="782"/>
      <c r="K121" s="782"/>
      <c r="L121" s="782"/>
      <c r="M121" s="782"/>
      <c r="N121" s="782"/>
      <c r="O121" s="782"/>
      <c r="P121" s="782"/>
      <c r="Q121" s="782"/>
      <c r="R121" s="782"/>
      <c r="S121" s="782"/>
      <c r="T121" s="782"/>
      <c r="U121" s="782"/>
      <c r="V121" s="782"/>
      <c r="W121" s="782"/>
      <c r="X121" s="782"/>
      <c r="Y121" s="782"/>
      <c r="Z121" s="782"/>
      <c r="AA121" s="782"/>
      <c r="AB121" s="782"/>
      <c r="AC121" s="782"/>
      <c r="AD121" s="782"/>
      <c r="AE121" s="782"/>
      <c r="AF121" s="782"/>
      <c r="AG121" s="782"/>
      <c r="AH121" s="782"/>
      <c r="AI121" s="782"/>
    </row>
    <row r="122" spans="1:35" hidden="1">
      <c r="A122" s="782"/>
      <c r="B122" s="782"/>
      <c r="C122" s="782"/>
      <c r="D122" s="782"/>
      <c r="E122" s="782"/>
      <c r="F122" s="782"/>
      <c r="G122" s="897"/>
      <c r="H122" s="897"/>
      <c r="I122" s="981"/>
      <c r="J122" s="782"/>
      <c r="K122" s="782"/>
      <c r="L122" s="782"/>
      <c r="M122" s="782"/>
      <c r="N122" s="782"/>
      <c r="O122" s="782"/>
      <c r="P122" s="782"/>
      <c r="Q122" s="782"/>
      <c r="R122" s="782"/>
      <c r="S122" s="782"/>
      <c r="T122" s="782"/>
      <c r="U122" s="782"/>
      <c r="V122" s="782"/>
      <c r="W122" s="782"/>
      <c r="X122" s="782"/>
      <c r="Y122" s="782"/>
      <c r="Z122" s="782"/>
      <c r="AA122" s="782"/>
      <c r="AB122" s="782"/>
      <c r="AC122" s="782"/>
      <c r="AD122" s="782"/>
      <c r="AE122" s="782"/>
      <c r="AF122" s="782"/>
      <c r="AG122" s="782"/>
      <c r="AH122" s="782"/>
      <c r="AI122" s="782"/>
    </row>
    <row r="123" spans="1:35" hidden="1">
      <c r="A123" s="782"/>
      <c r="B123" s="782"/>
      <c r="C123" s="782"/>
      <c r="D123" s="782"/>
      <c r="E123" s="782"/>
      <c r="F123" s="782"/>
      <c r="G123" s="897"/>
      <c r="H123" s="897"/>
      <c r="I123" s="981"/>
      <c r="J123" s="782"/>
      <c r="K123" s="782"/>
      <c r="L123" s="782"/>
      <c r="M123" s="782"/>
      <c r="N123" s="782"/>
      <c r="O123" s="782"/>
      <c r="P123" s="782"/>
      <c r="Q123" s="782"/>
      <c r="R123" s="782"/>
      <c r="S123" s="782"/>
      <c r="T123" s="782"/>
      <c r="U123" s="782"/>
      <c r="V123" s="782"/>
      <c r="W123" s="782"/>
      <c r="X123" s="782"/>
      <c r="Y123" s="782"/>
      <c r="Z123" s="782"/>
      <c r="AA123" s="782"/>
      <c r="AB123" s="782"/>
      <c r="AC123" s="782"/>
      <c r="AD123" s="782"/>
      <c r="AE123" s="782"/>
      <c r="AF123" s="782"/>
      <c r="AG123" s="782"/>
      <c r="AH123" s="782"/>
      <c r="AI123" s="782"/>
    </row>
    <row r="124" spans="1:35" hidden="1">
      <c r="A124" s="782"/>
      <c r="B124" s="782"/>
      <c r="C124" s="782"/>
      <c r="D124" s="782"/>
      <c r="E124" s="782"/>
      <c r="F124" s="782"/>
      <c r="G124" s="897"/>
      <c r="H124" s="897"/>
      <c r="I124" s="981"/>
      <c r="J124" s="782"/>
      <c r="K124" s="782"/>
      <c r="L124" s="782"/>
      <c r="M124" s="782"/>
      <c r="N124" s="782"/>
      <c r="O124" s="782"/>
      <c r="P124" s="782"/>
      <c r="Q124" s="782"/>
      <c r="R124" s="782"/>
      <c r="S124" s="782"/>
      <c r="T124" s="782"/>
      <c r="U124" s="782"/>
      <c r="V124" s="782"/>
      <c r="W124" s="782"/>
      <c r="X124" s="782"/>
      <c r="Y124" s="782"/>
      <c r="Z124" s="782"/>
      <c r="AA124" s="782"/>
      <c r="AB124" s="782"/>
      <c r="AC124" s="782"/>
      <c r="AD124" s="782"/>
      <c r="AE124" s="782"/>
      <c r="AF124" s="782"/>
      <c r="AG124" s="782"/>
      <c r="AH124" s="782"/>
      <c r="AI124" s="782"/>
    </row>
    <row r="125" spans="1:35" hidden="1">
      <c r="A125" s="782"/>
      <c r="B125" s="782"/>
      <c r="C125" s="782"/>
      <c r="D125" s="782"/>
      <c r="E125" s="782"/>
      <c r="F125" s="782"/>
      <c r="G125" s="897"/>
      <c r="H125" s="897"/>
      <c r="I125" s="981"/>
      <c r="J125" s="782"/>
      <c r="K125" s="782"/>
      <c r="L125" s="782"/>
      <c r="M125" s="782"/>
      <c r="N125" s="782"/>
      <c r="O125" s="782"/>
      <c r="P125" s="782"/>
      <c r="Q125" s="782"/>
      <c r="R125" s="782"/>
      <c r="S125" s="782"/>
      <c r="T125" s="782"/>
      <c r="U125" s="782"/>
      <c r="V125" s="782"/>
      <c r="W125" s="782"/>
      <c r="X125" s="782"/>
      <c r="Y125" s="782"/>
      <c r="Z125" s="782"/>
      <c r="AA125" s="782"/>
      <c r="AB125" s="782"/>
      <c r="AC125" s="782"/>
      <c r="AD125" s="782"/>
      <c r="AE125" s="782"/>
      <c r="AF125" s="782"/>
      <c r="AG125" s="782"/>
      <c r="AH125" s="782"/>
      <c r="AI125" s="782"/>
    </row>
    <row r="126" spans="1:35" hidden="1">
      <c r="A126" s="782"/>
      <c r="B126" s="782"/>
      <c r="C126" s="782"/>
      <c r="D126" s="782"/>
      <c r="E126" s="782"/>
      <c r="F126" s="782"/>
      <c r="G126" s="897"/>
      <c r="H126" s="897"/>
      <c r="I126" s="981"/>
      <c r="J126" s="782"/>
      <c r="K126" s="782"/>
      <c r="L126" s="782"/>
      <c r="M126" s="782"/>
      <c r="N126" s="782"/>
      <c r="O126" s="782"/>
      <c r="P126" s="782"/>
      <c r="Q126" s="782"/>
      <c r="R126" s="782"/>
      <c r="S126" s="782"/>
      <c r="T126" s="782"/>
      <c r="U126" s="782"/>
      <c r="V126" s="782"/>
      <c r="W126" s="782"/>
      <c r="X126" s="782"/>
      <c r="Y126" s="782"/>
      <c r="Z126" s="782"/>
      <c r="AA126" s="782"/>
      <c r="AB126" s="782"/>
      <c r="AC126" s="782"/>
      <c r="AD126" s="782"/>
      <c r="AE126" s="782"/>
      <c r="AF126" s="782"/>
      <c r="AG126" s="782"/>
      <c r="AH126" s="782"/>
      <c r="AI126" s="782"/>
    </row>
    <row r="127" spans="1:35" hidden="1">
      <c r="A127" s="782"/>
      <c r="B127" s="782"/>
      <c r="C127" s="782"/>
      <c r="D127" s="782"/>
      <c r="E127" s="782"/>
      <c r="F127" s="782"/>
      <c r="G127" s="897"/>
      <c r="H127" s="897"/>
      <c r="I127" s="981"/>
      <c r="J127" s="782"/>
      <c r="K127" s="782"/>
      <c r="L127" s="782"/>
      <c r="M127" s="782"/>
      <c r="N127" s="782"/>
      <c r="O127" s="782"/>
      <c r="P127" s="782"/>
      <c r="Q127" s="782"/>
      <c r="R127" s="782"/>
      <c r="S127" s="782"/>
      <c r="T127" s="782"/>
      <c r="U127" s="782"/>
      <c r="V127" s="782"/>
      <c r="W127" s="782"/>
      <c r="X127" s="782"/>
      <c r="Y127" s="782"/>
      <c r="Z127" s="782"/>
      <c r="AA127" s="782"/>
      <c r="AB127" s="782"/>
      <c r="AC127" s="782"/>
      <c r="AD127" s="782"/>
      <c r="AE127" s="782"/>
      <c r="AF127" s="782"/>
      <c r="AG127" s="782"/>
      <c r="AH127" s="782"/>
      <c r="AI127" s="782"/>
    </row>
    <row r="128" spans="1:35" hidden="1">
      <c r="A128" s="782"/>
      <c r="B128" s="782"/>
      <c r="C128" s="782"/>
      <c r="D128" s="782"/>
      <c r="E128" s="782"/>
      <c r="F128" s="782"/>
      <c r="G128" s="897"/>
      <c r="H128" s="897"/>
      <c r="I128" s="981"/>
      <c r="J128" s="782"/>
      <c r="K128" s="782"/>
      <c r="L128" s="782"/>
      <c r="M128" s="782"/>
      <c r="N128" s="782"/>
      <c r="O128" s="782"/>
      <c r="P128" s="782"/>
      <c r="Q128" s="782"/>
      <c r="R128" s="782"/>
      <c r="S128" s="782"/>
      <c r="T128" s="782"/>
      <c r="U128" s="782"/>
      <c r="V128" s="782"/>
      <c r="W128" s="782"/>
      <c r="X128" s="782"/>
      <c r="Y128" s="782"/>
      <c r="Z128" s="782"/>
      <c r="AA128" s="782"/>
      <c r="AB128" s="782"/>
      <c r="AC128" s="782"/>
      <c r="AD128" s="782"/>
      <c r="AE128" s="782"/>
      <c r="AF128" s="782"/>
      <c r="AG128" s="782"/>
      <c r="AH128" s="782"/>
      <c r="AI128" s="782"/>
    </row>
    <row r="129" spans="1:35" hidden="1">
      <c r="A129" s="782"/>
      <c r="B129" s="782"/>
      <c r="C129" s="782"/>
      <c r="D129" s="782"/>
      <c r="E129" s="782"/>
      <c r="F129" s="782"/>
      <c r="G129" s="897"/>
      <c r="H129" s="897"/>
      <c r="I129" s="981"/>
      <c r="J129" s="782"/>
      <c r="K129" s="782"/>
      <c r="L129" s="782"/>
      <c r="M129" s="782"/>
      <c r="N129" s="782"/>
      <c r="O129" s="782"/>
      <c r="P129" s="782"/>
      <c r="Q129" s="782"/>
      <c r="R129" s="782"/>
      <c r="S129" s="782"/>
      <c r="T129" s="782"/>
      <c r="U129" s="782"/>
      <c r="V129" s="782"/>
      <c r="W129" s="782"/>
      <c r="X129" s="782"/>
      <c r="Y129" s="782"/>
      <c r="Z129" s="782"/>
      <c r="AA129" s="782"/>
      <c r="AB129" s="782"/>
      <c r="AC129" s="782"/>
      <c r="AD129" s="782"/>
      <c r="AE129" s="782"/>
      <c r="AF129" s="782"/>
      <c r="AG129" s="782"/>
      <c r="AH129" s="782"/>
      <c r="AI129" s="782"/>
    </row>
    <row r="130" spans="1:35" hidden="1">
      <c r="A130" s="782"/>
      <c r="B130" s="782"/>
      <c r="C130" s="782"/>
      <c r="D130" s="782"/>
      <c r="E130" s="782"/>
      <c r="F130" s="782"/>
      <c r="G130" s="897"/>
      <c r="H130" s="897"/>
      <c r="I130" s="981"/>
      <c r="J130" s="782"/>
      <c r="K130" s="782"/>
      <c r="L130" s="782"/>
      <c r="M130" s="782"/>
      <c r="N130" s="782"/>
      <c r="O130" s="782"/>
      <c r="P130" s="782"/>
      <c r="Q130" s="782"/>
      <c r="R130" s="782"/>
      <c r="S130" s="782"/>
      <c r="T130" s="782"/>
      <c r="U130" s="782"/>
      <c r="V130" s="782"/>
      <c r="W130" s="782"/>
      <c r="X130" s="782"/>
      <c r="Y130" s="782"/>
      <c r="Z130" s="782"/>
      <c r="AA130" s="782"/>
      <c r="AB130" s="782"/>
      <c r="AC130" s="782"/>
      <c r="AD130" s="782"/>
      <c r="AE130" s="782"/>
      <c r="AF130" s="782"/>
      <c r="AG130" s="782"/>
      <c r="AH130" s="782"/>
      <c r="AI130" s="782"/>
    </row>
    <row r="131" spans="1:35" hidden="1">
      <c r="A131" s="782"/>
      <c r="B131" s="782"/>
      <c r="C131" s="782"/>
      <c r="D131" s="782"/>
      <c r="E131" s="782"/>
      <c r="F131" s="782"/>
      <c r="G131" s="897"/>
      <c r="H131" s="897"/>
      <c r="I131" s="981"/>
      <c r="J131" s="782"/>
      <c r="K131" s="782"/>
      <c r="L131" s="782"/>
      <c r="M131" s="782"/>
      <c r="N131" s="782"/>
      <c r="O131" s="782"/>
      <c r="P131" s="782"/>
      <c r="Q131" s="782"/>
      <c r="R131" s="782"/>
      <c r="S131" s="782"/>
      <c r="T131" s="782"/>
      <c r="U131" s="782"/>
      <c r="V131" s="782"/>
      <c r="W131" s="782"/>
      <c r="X131" s="782"/>
      <c r="Y131" s="782"/>
      <c r="Z131" s="782"/>
      <c r="AA131" s="782"/>
      <c r="AB131" s="782"/>
      <c r="AC131" s="782"/>
      <c r="AD131" s="782"/>
      <c r="AE131" s="782"/>
      <c r="AF131" s="782"/>
      <c r="AG131" s="782"/>
      <c r="AH131" s="782"/>
      <c r="AI131" s="782"/>
    </row>
    <row r="132" spans="1:35" hidden="1">
      <c r="A132" s="782"/>
      <c r="B132" s="782"/>
      <c r="C132" s="782"/>
      <c r="D132" s="782"/>
      <c r="E132" s="782"/>
      <c r="F132" s="782"/>
      <c r="G132" s="897"/>
      <c r="H132" s="897"/>
      <c r="I132" s="981"/>
      <c r="J132" s="782"/>
      <c r="K132" s="782"/>
      <c r="L132" s="782"/>
      <c r="M132" s="782"/>
      <c r="N132" s="782"/>
      <c r="O132" s="782"/>
      <c r="P132" s="782"/>
      <c r="Q132" s="782"/>
      <c r="R132" s="782"/>
      <c r="S132" s="782"/>
      <c r="T132" s="782"/>
      <c r="U132" s="782"/>
      <c r="V132" s="782"/>
      <c r="W132" s="782"/>
      <c r="X132" s="782"/>
      <c r="Y132" s="782"/>
      <c r="Z132" s="782"/>
      <c r="AA132" s="782"/>
      <c r="AB132" s="782"/>
      <c r="AC132" s="782"/>
      <c r="AD132" s="782"/>
      <c r="AE132" s="782"/>
      <c r="AF132" s="782"/>
      <c r="AG132" s="782"/>
      <c r="AH132" s="782"/>
      <c r="AI132" s="782"/>
    </row>
    <row r="133" spans="1:35" hidden="1">
      <c r="A133" s="782"/>
      <c r="B133" s="782"/>
      <c r="C133" s="782"/>
      <c r="D133" s="782"/>
      <c r="E133" s="782"/>
      <c r="F133" s="782"/>
      <c r="G133" s="897"/>
      <c r="H133" s="897"/>
      <c r="I133" s="981"/>
      <c r="J133" s="782"/>
      <c r="K133" s="782"/>
      <c r="L133" s="782"/>
      <c r="M133" s="782"/>
      <c r="N133" s="782"/>
      <c r="O133" s="782"/>
      <c r="P133" s="782"/>
      <c r="Q133" s="782"/>
      <c r="R133" s="782"/>
      <c r="S133" s="782"/>
      <c r="T133" s="782"/>
      <c r="U133" s="782"/>
      <c r="V133" s="782"/>
      <c r="W133" s="782"/>
      <c r="X133" s="782"/>
      <c r="Y133" s="782"/>
      <c r="Z133" s="782"/>
      <c r="AA133" s="782"/>
      <c r="AB133" s="782"/>
      <c r="AC133" s="782"/>
      <c r="AD133" s="782"/>
      <c r="AE133" s="782"/>
      <c r="AF133" s="782"/>
      <c r="AG133" s="782"/>
      <c r="AH133" s="782"/>
      <c r="AI133" s="782"/>
    </row>
    <row r="134" spans="1:35" hidden="1">
      <c r="A134" s="782"/>
      <c r="B134" s="782"/>
      <c r="C134" s="782"/>
      <c r="D134" s="782"/>
      <c r="E134" s="782"/>
      <c r="F134" s="782"/>
      <c r="G134" s="897"/>
      <c r="H134" s="897"/>
      <c r="I134" s="981"/>
      <c r="J134" s="782"/>
      <c r="K134" s="782"/>
      <c r="L134" s="782"/>
      <c r="M134" s="782"/>
      <c r="N134" s="782"/>
      <c r="O134" s="782"/>
      <c r="P134" s="782"/>
      <c r="Q134" s="782"/>
      <c r="R134" s="782"/>
      <c r="S134" s="782"/>
      <c r="T134" s="782"/>
      <c r="U134" s="782"/>
      <c r="V134" s="782"/>
      <c r="W134" s="782"/>
      <c r="X134" s="782"/>
      <c r="Y134" s="782"/>
      <c r="Z134" s="782"/>
      <c r="AA134" s="782"/>
      <c r="AB134" s="782"/>
      <c r="AC134" s="782"/>
      <c r="AD134" s="782"/>
      <c r="AE134" s="782"/>
      <c r="AF134" s="782"/>
      <c r="AG134" s="782"/>
      <c r="AH134" s="782"/>
      <c r="AI134" s="782"/>
    </row>
    <row r="135" spans="1:35" hidden="1">
      <c r="A135" s="782"/>
      <c r="B135" s="782"/>
      <c r="C135" s="782"/>
      <c r="D135" s="782"/>
      <c r="E135" s="782"/>
      <c r="F135" s="782"/>
      <c r="G135" s="897"/>
      <c r="H135" s="897"/>
      <c r="I135" s="981"/>
      <c r="J135" s="782"/>
      <c r="K135" s="782"/>
      <c r="L135" s="782"/>
      <c r="M135" s="782"/>
      <c r="N135" s="782"/>
      <c r="O135" s="782"/>
      <c r="P135" s="782"/>
      <c r="Q135" s="782"/>
      <c r="R135" s="782"/>
      <c r="S135" s="782"/>
      <c r="T135" s="782"/>
      <c r="U135" s="782"/>
      <c r="V135" s="782"/>
      <c r="W135" s="782"/>
      <c r="X135" s="782"/>
      <c r="Y135" s="782"/>
      <c r="Z135" s="782"/>
      <c r="AA135" s="782"/>
      <c r="AB135" s="782"/>
      <c r="AC135" s="782"/>
      <c r="AD135" s="782"/>
      <c r="AE135" s="782"/>
      <c r="AF135" s="782"/>
      <c r="AG135" s="782"/>
      <c r="AH135" s="782"/>
      <c r="AI135" s="782"/>
    </row>
    <row r="136" spans="1:35" hidden="1">
      <c r="A136" s="782"/>
      <c r="B136" s="782"/>
      <c r="C136" s="782"/>
      <c r="D136" s="782"/>
      <c r="E136" s="782"/>
      <c r="F136" s="782"/>
      <c r="G136" s="897"/>
      <c r="H136" s="897"/>
      <c r="I136" s="981"/>
      <c r="J136" s="782"/>
      <c r="K136" s="782"/>
      <c r="L136" s="782"/>
      <c r="M136" s="782"/>
      <c r="N136" s="782"/>
      <c r="O136" s="782"/>
      <c r="P136" s="782"/>
      <c r="Q136" s="782"/>
      <c r="R136" s="782"/>
      <c r="S136" s="782"/>
      <c r="T136" s="782"/>
      <c r="U136" s="782"/>
      <c r="V136" s="782"/>
      <c r="W136" s="782"/>
      <c r="X136" s="782"/>
      <c r="Y136" s="782"/>
      <c r="Z136" s="782"/>
      <c r="AA136" s="782"/>
      <c r="AB136" s="782"/>
      <c r="AC136" s="782"/>
      <c r="AD136" s="782"/>
      <c r="AE136" s="782"/>
      <c r="AF136" s="782"/>
      <c r="AG136" s="782"/>
      <c r="AH136" s="782"/>
      <c r="AI136" s="782"/>
    </row>
    <row r="137" spans="1:35" hidden="1">
      <c r="A137" s="782"/>
      <c r="B137" s="782"/>
      <c r="C137" s="782"/>
      <c r="D137" s="782"/>
      <c r="E137" s="782"/>
      <c r="F137" s="782"/>
      <c r="G137" s="897"/>
      <c r="H137" s="897"/>
      <c r="I137" s="981"/>
      <c r="J137" s="782"/>
      <c r="K137" s="782"/>
      <c r="L137" s="782"/>
      <c r="M137" s="782"/>
      <c r="N137" s="782"/>
      <c r="O137" s="782"/>
      <c r="P137" s="782"/>
      <c r="Q137" s="782"/>
      <c r="R137" s="782"/>
      <c r="S137" s="782"/>
      <c r="T137" s="782"/>
      <c r="U137" s="782"/>
      <c r="V137" s="782"/>
      <c r="W137" s="782"/>
      <c r="X137" s="782"/>
      <c r="Y137" s="782"/>
      <c r="Z137" s="782"/>
      <c r="AA137" s="782"/>
      <c r="AB137" s="782"/>
      <c r="AC137" s="782"/>
      <c r="AD137" s="782"/>
      <c r="AE137" s="782"/>
      <c r="AF137" s="782"/>
      <c r="AG137" s="782"/>
      <c r="AH137" s="782"/>
      <c r="AI137" s="782"/>
    </row>
    <row r="138" spans="1:35" hidden="1">
      <c r="A138" s="782"/>
      <c r="B138" s="782"/>
      <c r="C138" s="782"/>
      <c r="D138" s="782"/>
      <c r="E138" s="782"/>
      <c r="F138" s="782"/>
      <c r="G138" s="897"/>
      <c r="H138" s="897"/>
      <c r="I138" s="981"/>
      <c r="J138" s="782"/>
      <c r="K138" s="782"/>
      <c r="L138" s="782"/>
      <c r="M138" s="782"/>
      <c r="N138" s="782"/>
      <c r="O138" s="782"/>
      <c r="P138" s="782"/>
      <c r="Q138" s="782"/>
      <c r="R138" s="782"/>
      <c r="S138" s="782"/>
      <c r="T138" s="782"/>
      <c r="U138" s="782"/>
      <c r="V138" s="782"/>
      <c r="W138" s="782"/>
      <c r="X138" s="782"/>
      <c r="Y138" s="782"/>
      <c r="Z138" s="782"/>
      <c r="AA138" s="782"/>
      <c r="AB138" s="782"/>
      <c r="AC138" s="782"/>
      <c r="AD138" s="782"/>
      <c r="AE138" s="782"/>
      <c r="AF138" s="782"/>
      <c r="AG138" s="782"/>
      <c r="AH138" s="782"/>
      <c r="AI138" s="782"/>
    </row>
    <row r="139" spans="1:35" hidden="1">
      <c r="A139" s="782"/>
      <c r="B139" s="782"/>
      <c r="C139" s="782"/>
      <c r="D139" s="782"/>
      <c r="E139" s="782"/>
      <c r="F139" s="782"/>
      <c r="G139" s="897"/>
      <c r="H139" s="897"/>
      <c r="I139" s="981"/>
      <c r="J139" s="782"/>
      <c r="K139" s="782"/>
      <c r="L139" s="782"/>
      <c r="M139" s="782"/>
      <c r="N139" s="782"/>
      <c r="O139" s="782"/>
      <c r="P139" s="782"/>
      <c r="Q139" s="782"/>
      <c r="R139" s="782"/>
      <c r="S139" s="782"/>
      <c r="T139" s="782"/>
      <c r="U139" s="782"/>
      <c r="V139" s="782"/>
      <c r="W139" s="782"/>
      <c r="X139" s="782"/>
      <c r="Y139" s="782"/>
      <c r="Z139" s="782"/>
      <c r="AA139" s="782"/>
      <c r="AB139" s="782"/>
      <c r="AC139" s="782"/>
      <c r="AD139" s="782"/>
      <c r="AE139" s="782"/>
      <c r="AF139" s="782"/>
      <c r="AG139" s="782"/>
      <c r="AH139" s="782"/>
      <c r="AI139" s="782"/>
    </row>
    <row r="140" spans="1:35" hidden="1">
      <c r="A140" s="782"/>
      <c r="B140" s="782"/>
      <c r="C140" s="782"/>
      <c r="D140" s="782"/>
      <c r="E140" s="782"/>
      <c r="F140" s="782"/>
      <c r="G140" s="897"/>
      <c r="H140" s="897"/>
      <c r="I140" s="981"/>
      <c r="J140" s="782"/>
      <c r="K140" s="782"/>
      <c r="L140" s="782"/>
      <c r="M140" s="782"/>
      <c r="N140" s="782"/>
      <c r="O140" s="782"/>
      <c r="P140" s="782"/>
      <c r="Q140" s="782"/>
      <c r="R140" s="782"/>
      <c r="S140" s="782"/>
      <c r="T140" s="782"/>
      <c r="U140" s="782"/>
      <c r="V140" s="782"/>
      <c r="W140" s="782"/>
      <c r="X140" s="782"/>
      <c r="Y140" s="782"/>
      <c r="Z140" s="782"/>
      <c r="AA140" s="782"/>
      <c r="AB140" s="782"/>
      <c r="AC140" s="782"/>
      <c r="AD140" s="782"/>
      <c r="AE140" s="782"/>
      <c r="AF140" s="782"/>
      <c r="AG140" s="782"/>
      <c r="AH140" s="782"/>
      <c r="AI140" s="782"/>
    </row>
    <row r="141" spans="1:35" hidden="1">
      <c r="A141" s="782"/>
      <c r="B141" s="782"/>
      <c r="C141" s="782"/>
      <c r="D141" s="782"/>
      <c r="E141" s="782"/>
      <c r="F141" s="782"/>
      <c r="G141" s="897"/>
      <c r="H141" s="897"/>
      <c r="I141" s="981"/>
      <c r="J141" s="782"/>
      <c r="K141" s="782"/>
      <c r="L141" s="782"/>
      <c r="M141" s="782"/>
      <c r="N141" s="782"/>
      <c r="O141" s="782"/>
      <c r="P141" s="782"/>
      <c r="Q141" s="782"/>
      <c r="R141" s="782"/>
      <c r="S141" s="782"/>
      <c r="T141" s="782"/>
      <c r="U141" s="782"/>
      <c r="V141" s="782"/>
      <c r="W141" s="782"/>
      <c r="X141" s="782"/>
      <c r="Y141" s="782"/>
      <c r="Z141" s="782"/>
      <c r="AA141" s="782"/>
      <c r="AB141" s="782"/>
      <c r="AC141" s="782"/>
      <c r="AD141" s="782"/>
      <c r="AE141" s="782"/>
      <c r="AF141" s="782"/>
      <c r="AG141" s="782"/>
      <c r="AH141" s="782"/>
      <c r="AI141" s="782"/>
    </row>
    <row r="142" spans="1:35" hidden="1">
      <c r="A142" s="782"/>
      <c r="B142" s="782"/>
      <c r="C142" s="782"/>
      <c r="D142" s="782"/>
      <c r="E142" s="782"/>
      <c r="F142" s="782"/>
      <c r="G142" s="897"/>
      <c r="H142" s="897"/>
      <c r="I142" s="981"/>
      <c r="J142" s="782"/>
      <c r="K142" s="782"/>
      <c r="L142" s="782"/>
      <c r="M142" s="782"/>
      <c r="N142" s="782"/>
      <c r="O142" s="782"/>
      <c r="P142" s="782"/>
      <c r="Q142" s="782"/>
      <c r="R142" s="782"/>
      <c r="S142" s="782"/>
      <c r="T142" s="782"/>
      <c r="U142" s="782"/>
      <c r="V142" s="782"/>
      <c r="W142" s="782"/>
      <c r="X142" s="782"/>
      <c r="Y142" s="782"/>
      <c r="Z142" s="782"/>
      <c r="AA142" s="782"/>
      <c r="AB142" s="782"/>
      <c r="AC142" s="782"/>
      <c r="AD142" s="782"/>
      <c r="AE142" s="782"/>
      <c r="AF142" s="782"/>
      <c r="AG142" s="782"/>
      <c r="AH142" s="782"/>
      <c r="AI142" s="782"/>
    </row>
    <row r="143" spans="1:35" hidden="1">
      <c r="A143" s="782"/>
      <c r="B143" s="782"/>
      <c r="C143" s="782"/>
      <c r="D143" s="782"/>
      <c r="E143" s="782"/>
      <c r="F143" s="782"/>
      <c r="G143" s="897"/>
      <c r="H143" s="897"/>
      <c r="I143" s="981"/>
      <c r="J143" s="782"/>
      <c r="K143" s="782"/>
      <c r="L143" s="782"/>
      <c r="M143" s="782"/>
      <c r="N143" s="782"/>
      <c r="O143" s="782"/>
      <c r="P143" s="782"/>
      <c r="Q143" s="782"/>
      <c r="R143" s="782"/>
      <c r="S143" s="782"/>
      <c r="T143" s="782"/>
      <c r="U143" s="782"/>
      <c r="V143" s="782"/>
      <c r="W143" s="782"/>
      <c r="X143" s="782"/>
      <c r="Y143" s="782"/>
      <c r="Z143" s="782"/>
      <c r="AA143" s="782"/>
      <c r="AB143" s="782"/>
      <c r="AC143" s="782"/>
      <c r="AD143" s="782"/>
      <c r="AE143" s="782"/>
      <c r="AF143" s="782"/>
      <c r="AG143" s="782"/>
      <c r="AH143" s="782"/>
      <c r="AI143" s="782"/>
    </row>
    <row r="144" spans="1:35" hidden="1">
      <c r="A144" s="782"/>
      <c r="B144" s="782"/>
      <c r="C144" s="782"/>
      <c r="D144" s="782"/>
      <c r="E144" s="782"/>
      <c r="F144" s="782"/>
      <c r="G144" s="897"/>
      <c r="H144" s="897"/>
      <c r="I144" s="981"/>
      <c r="J144" s="782"/>
      <c r="K144" s="782"/>
      <c r="L144" s="782"/>
      <c r="M144" s="782"/>
      <c r="N144" s="782"/>
      <c r="O144" s="782"/>
      <c r="P144" s="782"/>
      <c r="Q144" s="782"/>
      <c r="R144" s="782"/>
      <c r="S144" s="782"/>
      <c r="T144" s="782"/>
      <c r="U144" s="782"/>
      <c r="V144" s="782"/>
      <c r="W144" s="782"/>
      <c r="X144" s="782"/>
      <c r="Y144" s="782"/>
      <c r="Z144" s="782"/>
      <c r="AA144" s="782"/>
      <c r="AB144" s="782"/>
      <c r="AC144" s="782"/>
      <c r="AD144" s="782"/>
      <c r="AE144" s="782"/>
      <c r="AF144" s="782"/>
      <c r="AG144" s="782"/>
      <c r="AH144" s="782"/>
      <c r="AI144" s="782"/>
    </row>
    <row r="145" spans="1:35" hidden="1">
      <c r="A145" s="782"/>
      <c r="B145" s="782"/>
      <c r="C145" s="782"/>
      <c r="D145" s="782"/>
      <c r="E145" s="782"/>
      <c r="F145" s="782"/>
      <c r="G145" s="897"/>
      <c r="H145" s="897"/>
      <c r="I145" s="981"/>
      <c r="J145" s="782"/>
      <c r="K145" s="782"/>
      <c r="L145" s="782"/>
      <c r="M145" s="782"/>
      <c r="N145" s="782"/>
      <c r="O145" s="782"/>
      <c r="P145" s="782"/>
      <c r="Q145" s="782"/>
      <c r="R145" s="782"/>
      <c r="S145" s="782"/>
      <c r="T145" s="782"/>
      <c r="U145" s="782"/>
      <c r="V145" s="782"/>
      <c r="W145" s="782"/>
      <c r="X145" s="782"/>
      <c r="Y145" s="782"/>
      <c r="Z145" s="782"/>
      <c r="AA145" s="782"/>
      <c r="AB145" s="782"/>
      <c r="AC145" s="782"/>
      <c r="AD145" s="782"/>
      <c r="AE145" s="782"/>
      <c r="AF145" s="782"/>
      <c r="AG145" s="782"/>
      <c r="AH145" s="782"/>
      <c r="AI145" s="782"/>
    </row>
    <row r="146" spans="1:35" hidden="1">
      <c r="A146" s="782"/>
      <c r="B146" s="782"/>
      <c r="C146" s="782"/>
      <c r="D146" s="782"/>
      <c r="E146" s="782"/>
      <c r="F146" s="782"/>
      <c r="G146" s="897"/>
      <c r="H146" s="897"/>
      <c r="I146" s="981"/>
      <c r="J146" s="782"/>
      <c r="K146" s="782"/>
      <c r="L146" s="782"/>
      <c r="M146" s="782"/>
      <c r="N146" s="782"/>
      <c r="O146" s="782"/>
      <c r="P146" s="782"/>
      <c r="Q146" s="782"/>
      <c r="R146" s="782"/>
      <c r="S146" s="782"/>
      <c r="T146" s="782"/>
      <c r="U146" s="782"/>
      <c r="V146" s="782"/>
      <c r="W146" s="782"/>
      <c r="X146" s="782"/>
      <c r="Y146" s="782"/>
      <c r="Z146" s="782"/>
      <c r="AA146" s="782"/>
      <c r="AB146" s="782"/>
      <c r="AC146" s="782"/>
      <c r="AD146" s="782"/>
      <c r="AE146" s="782"/>
      <c r="AF146" s="782"/>
      <c r="AG146" s="782"/>
      <c r="AH146" s="782"/>
      <c r="AI146" s="782"/>
    </row>
    <row r="147" spans="1:35" hidden="1">
      <c r="A147" s="782"/>
      <c r="B147" s="782"/>
      <c r="C147" s="782"/>
      <c r="D147" s="782"/>
      <c r="E147" s="782"/>
      <c r="F147" s="782"/>
      <c r="G147" s="897"/>
      <c r="H147" s="897"/>
      <c r="I147" s="981"/>
      <c r="J147" s="782"/>
      <c r="K147" s="782"/>
      <c r="L147" s="782"/>
      <c r="M147" s="782"/>
      <c r="N147" s="782"/>
      <c r="O147" s="782"/>
      <c r="P147" s="782"/>
      <c r="Q147" s="782"/>
      <c r="R147" s="782"/>
      <c r="S147" s="782"/>
      <c r="T147" s="782"/>
      <c r="U147" s="782"/>
      <c r="V147" s="782"/>
      <c r="W147" s="782"/>
      <c r="X147" s="782"/>
      <c r="Y147" s="782"/>
      <c r="Z147" s="782"/>
      <c r="AA147" s="782"/>
      <c r="AB147" s="782"/>
      <c r="AC147" s="782"/>
      <c r="AD147" s="782"/>
      <c r="AE147" s="782"/>
      <c r="AF147" s="782"/>
      <c r="AG147" s="782"/>
      <c r="AH147" s="782"/>
      <c r="AI147" s="782"/>
    </row>
    <row r="148" spans="1:35" hidden="1">
      <c r="A148" s="782"/>
      <c r="B148" s="782"/>
      <c r="C148" s="782"/>
      <c r="D148" s="782"/>
      <c r="E148" s="782"/>
      <c r="F148" s="782"/>
      <c r="G148" s="897"/>
      <c r="H148" s="897"/>
      <c r="I148" s="981"/>
      <c r="J148" s="782"/>
      <c r="K148" s="782"/>
      <c r="L148" s="782"/>
      <c r="M148" s="782"/>
      <c r="N148" s="782"/>
      <c r="O148" s="782"/>
      <c r="P148" s="782"/>
      <c r="Q148" s="782"/>
      <c r="R148" s="782"/>
      <c r="S148" s="782"/>
      <c r="T148" s="782"/>
      <c r="U148" s="782"/>
      <c r="V148" s="782"/>
      <c r="W148" s="782"/>
      <c r="X148" s="782"/>
      <c r="Y148" s="782"/>
      <c r="Z148" s="782"/>
      <c r="AA148" s="782"/>
      <c r="AB148" s="782"/>
      <c r="AC148" s="782"/>
      <c r="AD148" s="782"/>
      <c r="AE148" s="782"/>
      <c r="AF148" s="782"/>
      <c r="AG148" s="782"/>
      <c r="AH148" s="782"/>
      <c r="AI148" s="782"/>
    </row>
    <row r="149" spans="1:35" hidden="1">
      <c r="A149" s="782"/>
      <c r="B149" s="782"/>
      <c r="C149" s="782"/>
      <c r="D149" s="782"/>
      <c r="E149" s="782"/>
      <c r="F149" s="782"/>
      <c r="G149" s="897"/>
      <c r="H149" s="897"/>
      <c r="I149" s="981"/>
      <c r="J149" s="782"/>
      <c r="K149" s="782"/>
      <c r="L149" s="782"/>
      <c r="M149" s="782"/>
      <c r="N149" s="782"/>
      <c r="O149" s="782"/>
      <c r="P149" s="782"/>
      <c r="Q149" s="782"/>
      <c r="R149" s="782"/>
      <c r="S149" s="782"/>
      <c r="T149" s="782"/>
      <c r="U149" s="782"/>
      <c r="V149" s="782"/>
      <c r="W149" s="782"/>
      <c r="X149" s="782"/>
      <c r="Y149" s="782"/>
      <c r="Z149" s="782"/>
      <c r="AA149" s="782"/>
      <c r="AB149" s="782"/>
      <c r="AC149" s="782"/>
      <c r="AD149" s="782"/>
      <c r="AE149" s="782"/>
      <c r="AF149" s="782"/>
      <c r="AG149" s="782"/>
      <c r="AH149" s="782"/>
      <c r="AI149" s="782"/>
    </row>
    <row r="150" spans="1:35" hidden="1">
      <c r="A150" s="782"/>
      <c r="B150" s="782"/>
      <c r="C150" s="782"/>
      <c r="D150" s="782"/>
      <c r="E150" s="782"/>
      <c r="F150" s="782"/>
      <c r="G150" s="897"/>
      <c r="H150" s="897"/>
      <c r="I150" s="981"/>
      <c r="J150" s="782"/>
      <c r="K150" s="782"/>
      <c r="L150" s="782"/>
      <c r="M150" s="782"/>
      <c r="N150" s="782"/>
      <c r="O150" s="782"/>
      <c r="P150" s="782"/>
      <c r="Q150" s="782"/>
      <c r="R150" s="782"/>
      <c r="S150" s="782"/>
      <c r="T150" s="782"/>
      <c r="U150" s="782"/>
      <c r="V150" s="782"/>
      <c r="W150" s="782"/>
      <c r="X150" s="782"/>
      <c r="Y150" s="782"/>
      <c r="Z150" s="782"/>
      <c r="AA150" s="782"/>
      <c r="AB150" s="782"/>
      <c r="AC150" s="782"/>
      <c r="AD150" s="782"/>
      <c r="AE150" s="782"/>
      <c r="AF150" s="782"/>
      <c r="AG150" s="782"/>
      <c r="AH150" s="782"/>
      <c r="AI150" s="782"/>
    </row>
    <row r="151" spans="1:35" hidden="1">
      <c r="A151" s="782"/>
      <c r="B151" s="782"/>
      <c r="C151" s="782"/>
      <c r="D151" s="782"/>
      <c r="E151" s="782"/>
      <c r="F151" s="782"/>
      <c r="G151" s="897"/>
      <c r="H151" s="897"/>
      <c r="I151" s="981"/>
      <c r="J151" s="782"/>
      <c r="K151" s="782"/>
      <c r="L151" s="782"/>
      <c r="M151" s="782"/>
      <c r="N151" s="782"/>
      <c r="O151" s="782"/>
      <c r="P151" s="782"/>
      <c r="Q151" s="782"/>
      <c r="R151" s="782"/>
      <c r="S151" s="782"/>
      <c r="T151" s="782"/>
      <c r="U151" s="782"/>
      <c r="V151" s="782"/>
      <c r="W151" s="782"/>
      <c r="X151" s="782"/>
      <c r="Y151" s="782"/>
      <c r="Z151" s="782"/>
      <c r="AA151" s="782"/>
      <c r="AB151" s="782"/>
      <c r="AC151" s="782"/>
      <c r="AD151" s="782"/>
      <c r="AE151" s="782"/>
      <c r="AF151" s="782"/>
      <c r="AG151" s="782"/>
      <c r="AH151" s="782"/>
      <c r="AI151" s="782"/>
    </row>
    <row r="152" spans="1:35" hidden="1">
      <c r="A152" s="782"/>
      <c r="B152" s="782"/>
      <c r="C152" s="782"/>
      <c r="D152" s="782"/>
      <c r="E152" s="782"/>
      <c r="F152" s="782"/>
      <c r="G152" s="897"/>
      <c r="H152" s="897"/>
      <c r="I152" s="981"/>
      <c r="J152" s="782"/>
      <c r="K152" s="782"/>
      <c r="L152" s="782"/>
      <c r="M152" s="782"/>
      <c r="N152" s="782"/>
      <c r="O152" s="782"/>
      <c r="P152" s="782"/>
      <c r="Q152" s="782"/>
      <c r="R152" s="782"/>
      <c r="S152" s="782"/>
      <c r="T152" s="782"/>
      <c r="U152" s="782"/>
      <c r="V152" s="782"/>
      <c r="W152" s="782"/>
      <c r="X152" s="782"/>
      <c r="Y152" s="782"/>
      <c r="Z152" s="782"/>
      <c r="AA152" s="782"/>
      <c r="AB152" s="782"/>
      <c r="AC152" s="782"/>
      <c r="AD152" s="782"/>
      <c r="AE152" s="782"/>
      <c r="AF152" s="782"/>
      <c r="AG152" s="782"/>
      <c r="AH152" s="782"/>
      <c r="AI152" s="782"/>
    </row>
    <row r="153" spans="1:35" hidden="1">
      <c r="A153" s="782"/>
      <c r="B153" s="782"/>
      <c r="C153" s="782"/>
      <c r="D153" s="782"/>
      <c r="E153" s="782"/>
      <c r="F153" s="782"/>
      <c r="G153" s="897"/>
      <c r="H153" s="897"/>
      <c r="I153" s="981"/>
      <c r="J153" s="782"/>
      <c r="K153" s="782"/>
      <c r="L153" s="782"/>
      <c r="M153" s="782"/>
      <c r="N153" s="782"/>
      <c r="O153" s="782"/>
      <c r="P153" s="782"/>
      <c r="Q153" s="782"/>
      <c r="R153" s="782"/>
      <c r="S153" s="782"/>
      <c r="T153" s="782"/>
      <c r="U153" s="782"/>
      <c r="V153" s="782"/>
      <c r="W153" s="782"/>
      <c r="X153" s="782"/>
      <c r="Y153" s="782"/>
      <c r="Z153" s="782"/>
      <c r="AA153" s="782"/>
      <c r="AB153" s="782"/>
      <c r="AC153" s="782"/>
      <c r="AD153" s="782"/>
      <c r="AE153" s="782"/>
      <c r="AF153" s="782"/>
      <c r="AG153" s="782"/>
      <c r="AH153" s="782"/>
      <c r="AI153" s="782"/>
    </row>
    <row r="154" spans="1:35" hidden="1">
      <c r="A154" s="782"/>
      <c r="B154" s="782"/>
      <c r="C154" s="782"/>
      <c r="D154" s="782"/>
      <c r="E154" s="782"/>
      <c r="F154" s="782"/>
      <c r="G154" s="897"/>
      <c r="H154" s="897"/>
      <c r="I154" s="981"/>
      <c r="J154" s="782"/>
      <c r="K154" s="782"/>
      <c r="L154" s="782"/>
      <c r="M154" s="782"/>
      <c r="N154" s="782"/>
      <c r="O154" s="782"/>
      <c r="P154" s="782"/>
      <c r="Q154" s="782"/>
      <c r="R154" s="782"/>
      <c r="S154" s="782"/>
      <c r="T154" s="782"/>
      <c r="U154" s="782"/>
      <c r="V154" s="782"/>
      <c r="W154" s="782"/>
      <c r="X154" s="782"/>
      <c r="Y154" s="782"/>
      <c r="Z154" s="782"/>
      <c r="AA154" s="782"/>
      <c r="AB154" s="782"/>
      <c r="AC154" s="782"/>
      <c r="AD154" s="782"/>
      <c r="AE154" s="782"/>
      <c r="AF154" s="782"/>
      <c r="AG154" s="782"/>
      <c r="AH154" s="782"/>
      <c r="AI154" s="782"/>
    </row>
    <row r="155" spans="1:35" hidden="1">
      <c r="A155" s="782"/>
      <c r="B155" s="782"/>
      <c r="C155" s="782"/>
      <c r="D155" s="782"/>
      <c r="E155" s="782"/>
      <c r="F155" s="782"/>
      <c r="G155" s="897"/>
      <c r="H155" s="897"/>
      <c r="I155" s="981"/>
      <c r="J155" s="782"/>
      <c r="K155" s="782"/>
      <c r="L155" s="782"/>
      <c r="M155" s="782"/>
      <c r="N155" s="782"/>
      <c r="O155" s="782"/>
      <c r="P155" s="782"/>
      <c r="Q155" s="782"/>
      <c r="R155" s="782"/>
      <c r="S155" s="782"/>
      <c r="T155" s="782"/>
      <c r="U155" s="782"/>
      <c r="V155" s="782"/>
      <c r="W155" s="782"/>
      <c r="X155" s="782"/>
      <c r="Y155" s="782"/>
      <c r="Z155" s="782"/>
      <c r="AA155" s="782"/>
      <c r="AB155" s="782"/>
      <c r="AC155" s="782"/>
      <c r="AD155" s="782"/>
      <c r="AE155" s="782"/>
      <c r="AF155" s="782"/>
      <c r="AG155" s="782"/>
      <c r="AH155" s="782"/>
      <c r="AI155" s="782"/>
    </row>
    <row r="156" spans="1:35" hidden="1">
      <c r="A156" s="782"/>
      <c r="B156" s="782"/>
      <c r="C156" s="782"/>
      <c r="D156" s="782"/>
      <c r="E156" s="782"/>
      <c r="F156" s="782"/>
      <c r="G156" s="897"/>
      <c r="H156" s="897"/>
      <c r="I156" s="981"/>
      <c r="J156" s="782"/>
      <c r="K156" s="782"/>
      <c r="L156" s="782"/>
      <c r="M156" s="782"/>
      <c r="N156" s="782"/>
      <c r="O156" s="782"/>
      <c r="P156" s="782"/>
      <c r="Q156" s="782"/>
      <c r="R156" s="782"/>
      <c r="S156" s="782"/>
      <c r="T156" s="782"/>
      <c r="U156" s="782"/>
      <c r="V156" s="782"/>
      <c r="W156" s="782"/>
      <c r="X156" s="782"/>
      <c r="Y156" s="782"/>
      <c r="Z156" s="782"/>
      <c r="AA156" s="782"/>
      <c r="AB156" s="782"/>
      <c r="AC156" s="782"/>
      <c r="AD156" s="782"/>
      <c r="AE156" s="782"/>
      <c r="AF156" s="782"/>
      <c r="AG156" s="782"/>
      <c r="AH156" s="782"/>
      <c r="AI156" s="782"/>
    </row>
    <row r="157" spans="1:35" hidden="1">
      <c r="A157" s="782"/>
      <c r="B157" s="782"/>
      <c r="C157" s="782"/>
      <c r="D157" s="782"/>
      <c r="E157" s="782"/>
      <c r="F157" s="782"/>
      <c r="G157" s="897"/>
      <c r="H157" s="897"/>
      <c r="I157" s="981"/>
      <c r="J157" s="782"/>
      <c r="K157" s="782"/>
      <c r="L157" s="782"/>
      <c r="M157" s="782"/>
      <c r="N157" s="782"/>
      <c r="O157" s="782"/>
      <c r="P157" s="782"/>
      <c r="Q157" s="782"/>
      <c r="R157" s="782"/>
      <c r="S157" s="782"/>
      <c r="T157" s="782"/>
      <c r="U157" s="782"/>
      <c r="V157" s="782"/>
      <c r="W157" s="782"/>
      <c r="X157" s="782"/>
      <c r="Y157" s="782"/>
      <c r="Z157" s="782"/>
      <c r="AA157" s="782"/>
      <c r="AB157" s="782"/>
      <c r="AC157" s="782"/>
      <c r="AD157" s="782"/>
      <c r="AE157" s="782"/>
      <c r="AF157" s="782"/>
      <c r="AG157" s="782"/>
      <c r="AH157" s="782"/>
      <c r="AI157" s="782"/>
    </row>
    <row r="158" spans="1:35" hidden="1">
      <c r="A158" s="782"/>
      <c r="B158" s="782"/>
      <c r="C158" s="782"/>
      <c r="D158" s="782"/>
      <c r="E158" s="782"/>
      <c r="F158" s="782"/>
      <c r="G158" s="897"/>
      <c r="H158" s="897"/>
      <c r="I158" s="981"/>
      <c r="J158" s="782"/>
      <c r="K158" s="782"/>
      <c r="L158" s="782"/>
      <c r="M158" s="782"/>
      <c r="N158" s="782"/>
      <c r="O158" s="782"/>
      <c r="P158" s="782"/>
      <c r="Q158" s="782"/>
      <c r="R158" s="782"/>
      <c r="S158" s="782"/>
      <c r="T158" s="782"/>
      <c r="U158" s="782"/>
      <c r="V158" s="782"/>
      <c r="W158" s="782"/>
      <c r="X158" s="782"/>
      <c r="Y158" s="782"/>
      <c r="Z158" s="782"/>
      <c r="AA158" s="782"/>
      <c r="AB158" s="782"/>
      <c r="AC158" s="782"/>
      <c r="AD158" s="782"/>
      <c r="AE158" s="782"/>
      <c r="AF158" s="782"/>
      <c r="AG158" s="782"/>
      <c r="AH158" s="782"/>
      <c r="AI158" s="782"/>
    </row>
    <row r="159" spans="1:35" hidden="1">
      <c r="A159" s="782"/>
      <c r="B159" s="782"/>
      <c r="C159" s="782"/>
      <c r="D159" s="782"/>
      <c r="E159" s="782"/>
      <c r="F159" s="782"/>
      <c r="G159" s="897"/>
      <c r="H159" s="897"/>
      <c r="I159" s="981"/>
      <c r="J159" s="782"/>
      <c r="K159" s="782"/>
      <c r="L159" s="782"/>
      <c r="M159" s="782"/>
      <c r="N159" s="782"/>
      <c r="O159" s="782"/>
      <c r="P159" s="782"/>
      <c r="Q159" s="782"/>
      <c r="R159" s="782"/>
      <c r="S159" s="782"/>
      <c r="T159" s="782"/>
      <c r="U159" s="782"/>
      <c r="V159" s="782"/>
      <c r="W159" s="782"/>
      <c r="X159" s="782"/>
      <c r="Y159" s="782"/>
      <c r="Z159" s="782"/>
      <c r="AA159" s="782"/>
      <c r="AB159" s="782"/>
      <c r="AC159" s="782"/>
      <c r="AD159" s="782"/>
      <c r="AE159" s="782"/>
      <c r="AF159" s="782"/>
      <c r="AG159" s="782"/>
      <c r="AH159" s="782"/>
      <c r="AI159" s="782"/>
    </row>
    <row r="160" spans="1:35" hidden="1">
      <c r="A160" s="782"/>
      <c r="B160" s="782"/>
      <c r="C160" s="782"/>
      <c r="D160" s="782"/>
      <c r="E160" s="782"/>
      <c r="F160" s="782"/>
      <c r="G160" s="897"/>
      <c r="H160" s="897"/>
      <c r="I160" s="981"/>
      <c r="J160" s="782"/>
      <c r="K160" s="782"/>
      <c r="L160" s="782"/>
      <c r="M160" s="782"/>
      <c r="N160" s="782"/>
      <c r="O160" s="782"/>
      <c r="P160" s="782"/>
      <c r="Q160" s="782"/>
      <c r="R160" s="782"/>
      <c r="S160" s="782"/>
      <c r="T160" s="782"/>
      <c r="U160" s="782"/>
      <c r="V160" s="782"/>
      <c r="W160" s="782"/>
      <c r="X160" s="782"/>
      <c r="Y160" s="782"/>
      <c r="Z160" s="782"/>
      <c r="AA160" s="782"/>
      <c r="AB160" s="782"/>
      <c r="AC160" s="782"/>
      <c r="AD160" s="782"/>
      <c r="AE160" s="782"/>
      <c r="AF160" s="782"/>
      <c r="AG160" s="782"/>
      <c r="AH160" s="782"/>
      <c r="AI160" s="782"/>
    </row>
    <row r="161" spans="1:35" hidden="1">
      <c r="A161" s="782"/>
      <c r="B161" s="782"/>
      <c r="C161" s="782"/>
      <c r="D161" s="782"/>
      <c r="E161" s="782"/>
      <c r="F161" s="782"/>
      <c r="G161" s="897"/>
      <c r="H161" s="897"/>
      <c r="I161" s="981"/>
      <c r="J161" s="782"/>
      <c r="K161" s="782"/>
      <c r="L161" s="782"/>
      <c r="M161" s="782"/>
      <c r="N161" s="782"/>
      <c r="O161" s="782"/>
      <c r="P161" s="782"/>
      <c r="Q161" s="782"/>
      <c r="R161" s="782"/>
      <c r="S161" s="782"/>
      <c r="T161" s="782"/>
      <c r="U161" s="782"/>
      <c r="V161" s="782"/>
      <c r="W161" s="782"/>
      <c r="X161" s="782"/>
      <c r="Y161" s="782"/>
      <c r="Z161" s="782"/>
      <c r="AA161" s="782"/>
      <c r="AB161" s="782"/>
      <c r="AC161" s="782"/>
      <c r="AD161" s="782"/>
      <c r="AE161" s="782"/>
      <c r="AF161" s="782"/>
      <c r="AG161" s="782"/>
      <c r="AH161" s="782"/>
      <c r="AI161" s="782"/>
    </row>
    <row r="162" spans="1:35" hidden="1">
      <c r="A162" s="782"/>
      <c r="B162" s="782"/>
      <c r="C162" s="782"/>
      <c r="D162" s="782"/>
      <c r="E162" s="782"/>
      <c r="F162" s="782"/>
      <c r="G162" s="897"/>
      <c r="H162" s="897"/>
      <c r="I162" s="981"/>
      <c r="J162" s="782"/>
      <c r="K162" s="782"/>
      <c r="L162" s="782"/>
      <c r="M162" s="782"/>
      <c r="N162" s="782"/>
      <c r="O162" s="782"/>
      <c r="P162" s="782"/>
      <c r="Q162" s="782"/>
      <c r="R162" s="782"/>
      <c r="S162" s="782"/>
      <c r="T162" s="782"/>
      <c r="U162" s="782"/>
      <c r="V162" s="782"/>
      <c r="W162" s="782"/>
      <c r="X162" s="782"/>
      <c r="Y162" s="782"/>
      <c r="Z162" s="782"/>
      <c r="AA162" s="782"/>
      <c r="AB162" s="782"/>
      <c r="AC162" s="782"/>
      <c r="AD162" s="782"/>
      <c r="AE162" s="782"/>
      <c r="AF162" s="782"/>
      <c r="AG162" s="782"/>
      <c r="AH162" s="782"/>
      <c r="AI162" s="782"/>
    </row>
    <row r="163" spans="1:35" hidden="1">
      <c r="A163" s="782"/>
      <c r="B163" s="782"/>
      <c r="C163" s="782"/>
      <c r="D163" s="782"/>
      <c r="E163" s="782"/>
      <c r="F163" s="782"/>
      <c r="G163" s="897"/>
      <c r="H163" s="897"/>
      <c r="I163" s="981"/>
      <c r="J163" s="782"/>
      <c r="K163" s="782"/>
      <c r="L163" s="782"/>
      <c r="M163" s="782"/>
      <c r="N163" s="782"/>
      <c r="O163" s="782"/>
      <c r="P163" s="782"/>
      <c r="Q163" s="782"/>
      <c r="R163" s="782"/>
      <c r="S163" s="782"/>
      <c r="T163" s="782"/>
      <c r="U163" s="782"/>
      <c r="V163" s="782"/>
      <c r="W163" s="782"/>
      <c r="X163" s="782"/>
      <c r="Y163" s="782"/>
      <c r="Z163" s="782"/>
      <c r="AA163" s="782"/>
      <c r="AB163" s="782"/>
      <c r="AC163" s="782"/>
      <c r="AD163" s="782"/>
      <c r="AE163" s="782"/>
      <c r="AF163" s="782"/>
      <c r="AG163" s="782"/>
      <c r="AH163" s="782"/>
      <c r="AI163" s="782"/>
    </row>
    <row r="164" spans="1:35" hidden="1">
      <c r="A164" s="782"/>
      <c r="B164" s="782"/>
      <c r="C164" s="782"/>
      <c r="D164" s="782"/>
      <c r="E164" s="782"/>
      <c r="F164" s="782"/>
      <c r="G164" s="897"/>
      <c r="H164" s="897"/>
      <c r="I164" s="981"/>
      <c r="J164" s="782"/>
      <c r="K164" s="782"/>
      <c r="L164" s="782"/>
      <c r="M164" s="782"/>
      <c r="N164" s="782"/>
      <c r="O164" s="782"/>
      <c r="P164" s="782"/>
      <c r="Q164" s="782"/>
      <c r="R164" s="782"/>
      <c r="S164" s="782"/>
      <c r="T164" s="782"/>
      <c r="U164" s="782"/>
      <c r="V164" s="782"/>
      <c r="W164" s="782"/>
      <c r="X164" s="782"/>
      <c r="Y164" s="782"/>
      <c r="Z164" s="782"/>
      <c r="AA164" s="782"/>
      <c r="AB164" s="782"/>
      <c r="AC164" s="782"/>
      <c r="AD164" s="782"/>
      <c r="AE164" s="782"/>
      <c r="AF164" s="782"/>
      <c r="AG164" s="782"/>
      <c r="AH164" s="782"/>
      <c r="AI164" s="782"/>
    </row>
    <row r="165" spans="1:35" hidden="1">
      <c r="A165" s="782"/>
      <c r="B165" s="782"/>
      <c r="C165" s="782"/>
      <c r="D165" s="782"/>
      <c r="E165" s="782"/>
      <c r="F165" s="782"/>
      <c r="G165" s="897"/>
      <c r="H165" s="897"/>
      <c r="I165" s="981"/>
      <c r="J165" s="782"/>
      <c r="K165" s="782"/>
      <c r="L165" s="782"/>
      <c r="M165" s="782"/>
      <c r="N165" s="782"/>
      <c r="O165" s="782"/>
      <c r="P165" s="782"/>
      <c r="Q165" s="782"/>
      <c r="R165" s="782"/>
      <c r="S165" s="782"/>
      <c r="T165" s="782"/>
      <c r="U165" s="782"/>
      <c r="V165" s="782"/>
      <c r="W165" s="782"/>
      <c r="X165" s="782"/>
      <c r="Y165" s="782"/>
      <c r="Z165" s="782"/>
      <c r="AA165" s="782"/>
      <c r="AB165" s="782"/>
      <c r="AC165" s="782"/>
      <c r="AD165" s="782"/>
      <c r="AE165" s="782"/>
      <c r="AF165" s="782"/>
      <c r="AG165" s="782"/>
      <c r="AH165" s="782"/>
      <c r="AI165" s="782"/>
    </row>
    <row r="166" spans="1:35" hidden="1">
      <c r="A166" s="782"/>
      <c r="B166" s="782"/>
      <c r="C166" s="782"/>
      <c r="D166" s="782"/>
      <c r="E166" s="782"/>
      <c r="F166" s="782"/>
      <c r="G166" s="897"/>
      <c r="H166" s="897"/>
      <c r="I166" s="981"/>
      <c r="J166" s="782"/>
      <c r="K166" s="782"/>
      <c r="L166" s="782"/>
      <c r="M166" s="782"/>
      <c r="N166" s="782"/>
      <c r="O166" s="782"/>
      <c r="P166" s="782"/>
      <c r="Q166" s="782"/>
      <c r="R166" s="782"/>
      <c r="S166" s="782"/>
      <c r="T166" s="782"/>
      <c r="U166" s="782"/>
      <c r="V166" s="782"/>
      <c r="W166" s="782"/>
      <c r="X166" s="782"/>
      <c r="Y166" s="782"/>
      <c r="Z166" s="782"/>
      <c r="AA166" s="782"/>
      <c r="AB166" s="782"/>
      <c r="AC166" s="782"/>
      <c r="AD166" s="782"/>
      <c r="AE166" s="782"/>
      <c r="AF166" s="782"/>
      <c r="AG166" s="782"/>
      <c r="AH166" s="782"/>
      <c r="AI166" s="782"/>
    </row>
    <row r="167" spans="1:35" hidden="1">
      <c r="A167" s="782"/>
      <c r="B167" s="782"/>
      <c r="C167" s="782"/>
      <c r="D167" s="782"/>
      <c r="E167" s="782"/>
      <c r="F167" s="782"/>
      <c r="G167" s="897"/>
      <c r="H167" s="897"/>
      <c r="I167" s="981"/>
      <c r="J167" s="782"/>
      <c r="K167" s="782"/>
      <c r="L167" s="782"/>
      <c r="M167" s="782"/>
      <c r="N167" s="782"/>
      <c r="O167" s="782"/>
      <c r="P167" s="782"/>
      <c r="Q167" s="782"/>
      <c r="R167" s="782"/>
      <c r="S167" s="782"/>
      <c r="T167" s="782"/>
      <c r="U167" s="782"/>
      <c r="V167" s="782"/>
      <c r="W167" s="782"/>
      <c r="X167" s="782"/>
      <c r="Y167" s="782"/>
      <c r="Z167" s="782"/>
      <c r="AA167" s="782"/>
      <c r="AB167" s="782"/>
      <c r="AC167" s="782"/>
      <c r="AD167" s="782"/>
      <c r="AE167" s="782"/>
      <c r="AF167" s="782"/>
      <c r="AG167" s="782"/>
      <c r="AH167" s="782"/>
      <c r="AI167" s="782"/>
    </row>
    <row r="168" spans="1:35" hidden="1">
      <c r="A168" s="782"/>
      <c r="B168" s="782"/>
      <c r="C168" s="782"/>
      <c r="D168" s="782"/>
      <c r="E168" s="782"/>
      <c r="F168" s="782"/>
      <c r="G168" s="897"/>
      <c r="H168" s="897"/>
      <c r="I168" s="981"/>
      <c r="J168" s="782"/>
      <c r="K168" s="782"/>
      <c r="L168" s="782"/>
      <c r="M168" s="782"/>
      <c r="N168" s="782"/>
      <c r="O168" s="782"/>
      <c r="P168" s="782"/>
      <c r="Q168" s="782"/>
      <c r="R168" s="782"/>
      <c r="S168" s="782"/>
      <c r="T168" s="782"/>
      <c r="U168" s="782"/>
      <c r="V168" s="782"/>
      <c r="W168" s="782"/>
      <c r="X168" s="782"/>
      <c r="Y168" s="782"/>
      <c r="Z168" s="782"/>
      <c r="AA168" s="782"/>
      <c r="AB168" s="782"/>
      <c r="AC168" s="782"/>
      <c r="AD168" s="782"/>
      <c r="AE168" s="782"/>
      <c r="AF168" s="782"/>
      <c r="AG168" s="782"/>
      <c r="AH168" s="782"/>
      <c r="AI168" s="782"/>
    </row>
    <row r="169" spans="1:35" hidden="1">
      <c r="A169" s="782"/>
      <c r="B169" s="782"/>
      <c r="C169" s="782"/>
      <c r="D169" s="782"/>
      <c r="E169" s="782"/>
      <c r="F169" s="782"/>
      <c r="G169" s="897"/>
      <c r="H169" s="897"/>
      <c r="I169" s="981"/>
      <c r="J169" s="782"/>
      <c r="K169" s="782"/>
      <c r="L169" s="782"/>
      <c r="M169" s="782"/>
      <c r="N169" s="782"/>
      <c r="O169" s="782"/>
      <c r="P169" s="782"/>
      <c r="Q169" s="782"/>
      <c r="R169" s="782"/>
      <c r="S169" s="782"/>
      <c r="T169" s="782"/>
      <c r="U169" s="782"/>
      <c r="V169" s="782"/>
      <c r="W169" s="782"/>
      <c r="X169" s="782"/>
      <c r="Y169" s="782"/>
      <c r="Z169" s="782"/>
      <c r="AA169" s="782"/>
      <c r="AB169" s="782"/>
      <c r="AC169" s="782"/>
      <c r="AD169" s="782"/>
      <c r="AE169" s="782"/>
      <c r="AF169" s="782"/>
      <c r="AG169" s="782"/>
      <c r="AH169" s="782"/>
      <c r="AI169" s="782"/>
    </row>
    <row r="170" spans="1:35" hidden="1">
      <c r="A170" s="782"/>
      <c r="B170" s="782"/>
      <c r="C170" s="782"/>
      <c r="D170" s="782"/>
      <c r="E170" s="782"/>
      <c r="F170" s="782"/>
      <c r="G170" s="897"/>
      <c r="H170" s="897"/>
      <c r="I170" s="981"/>
      <c r="J170" s="782"/>
      <c r="K170" s="782"/>
      <c r="L170" s="782"/>
      <c r="M170" s="782"/>
      <c r="N170" s="782"/>
      <c r="O170" s="782"/>
      <c r="P170" s="782"/>
      <c r="Q170" s="782"/>
      <c r="R170" s="782"/>
      <c r="S170" s="782"/>
      <c r="T170" s="782"/>
      <c r="U170" s="782"/>
      <c r="V170" s="782"/>
      <c r="W170" s="782"/>
      <c r="X170" s="782"/>
      <c r="Y170" s="782"/>
      <c r="Z170" s="782"/>
      <c r="AA170" s="782"/>
      <c r="AB170" s="782"/>
      <c r="AC170" s="782"/>
      <c r="AD170" s="782"/>
      <c r="AE170" s="782"/>
      <c r="AF170" s="782"/>
      <c r="AG170" s="782"/>
      <c r="AH170" s="782"/>
      <c r="AI170" s="782"/>
    </row>
    <row r="171" spans="1:35" ht="15" hidden="1">
      <c r="A171" s="782"/>
      <c r="B171" s="782"/>
      <c r="C171" s="782"/>
      <c r="D171" s="782"/>
      <c r="E171" s="782"/>
      <c r="F171" s="782"/>
      <c r="G171" s="897"/>
      <c r="H171" s="897"/>
      <c r="I171" s="981"/>
      <c r="J171" s="782"/>
      <c r="K171" s="782"/>
      <c r="L171" s="782"/>
      <c r="M171" s="782"/>
      <c r="N171" s="782"/>
      <c r="O171" s="782"/>
      <c r="P171" s="982"/>
      <c r="Q171" s="982"/>
      <c r="R171" s="982"/>
      <c r="S171" s="982"/>
      <c r="T171" s="782"/>
      <c r="U171" s="782"/>
      <c r="V171" s="782"/>
      <c r="W171" s="782"/>
      <c r="X171" s="782"/>
      <c r="Y171" s="782"/>
      <c r="Z171" s="782"/>
      <c r="AA171" s="782"/>
      <c r="AB171" s="782"/>
      <c r="AC171" s="782"/>
      <c r="AD171" s="782"/>
      <c r="AE171" s="782"/>
      <c r="AF171" s="782"/>
      <c r="AG171" s="782"/>
      <c r="AH171" s="782"/>
      <c r="AI171" s="782"/>
    </row>
    <row r="172" spans="1:35" ht="15" hidden="1">
      <c r="A172" s="782"/>
      <c r="B172" s="782"/>
      <c r="C172" s="782"/>
      <c r="D172" s="782"/>
      <c r="E172" s="782"/>
      <c r="F172" s="782"/>
      <c r="G172" s="897"/>
      <c r="H172" s="897"/>
      <c r="I172" s="981"/>
      <c r="J172" s="782"/>
      <c r="K172" s="782"/>
      <c r="L172" s="782"/>
      <c r="M172" s="782"/>
      <c r="N172" s="782"/>
      <c r="O172" s="782"/>
      <c r="P172" s="982"/>
      <c r="Q172" s="982"/>
      <c r="R172" s="982"/>
      <c r="S172" s="982"/>
      <c r="T172" s="782"/>
      <c r="U172" s="782"/>
      <c r="V172" s="782"/>
      <c r="W172" s="782"/>
      <c r="X172" s="782"/>
      <c r="Y172" s="782"/>
      <c r="Z172" s="782"/>
      <c r="AA172" s="782"/>
      <c r="AB172" s="782"/>
      <c r="AC172" s="782"/>
      <c r="AD172" s="782"/>
      <c r="AE172" s="782"/>
      <c r="AF172" s="782"/>
      <c r="AG172" s="782"/>
      <c r="AH172" s="782"/>
      <c r="AI172" s="782"/>
    </row>
    <row r="173" spans="1:35" ht="15" hidden="1">
      <c r="A173" s="782"/>
      <c r="B173" s="782"/>
      <c r="C173" s="782"/>
      <c r="D173" s="782"/>
      <c r="E173" s="782"/>
      <c r="F173" s="782"/>
      <c r="G173" s="897"/>
      <c r="H173" s="897"/>
      <c r="I173" s="981"/>
      <c r="J173" s="782"/>
      <c r="K173" s="782"/>
      <c r="L173" s="782"/>
      <c r="M173" s="782"/>
      <c r="N173" s="782"/>
      <c r="O173" s="782"/>
      <c r="P173" s="982"/>
      <c r="Q173" s="982"/>
      <c r="R173" s="982"/>
      <c r="S173" s="982"/>
      <c r="T173" s="782"/>
      <c r="U173" s="782"/>
      <c r="V173" s="782"/>
      <c r="W173" s="782"/>
      <c r="X173" s="782"/>
      <c r="Y173" s="782"/>
      <c r="Z173" s="782"/>
      <c r="AA173" s="782"/>
      <c r="AB173" s="782"/>
      <c r="AC173" s="782"/>
      <c r="AD173" s="782"/>
      <c r="AE173" s="782"/>
      <c r="AF173" s="782"/>
      <c r="AG173" s="782"/>
      <c r="AH173" s="782"/>
      <c r="AI173" s="782"/>
    </row>
    <row r="174" spans="1:35" ht="15" hidden="1">
      <c r="A174" s="782"/>
      <c r="B174" s="782"/>
      <c r="C174" s="782"/>
      <c r="D174" s="782"/>
      <c r="E174" s="782"/>
      <c r="F174" s="782"/>
      <c r="G174" s="897"/>
      <c r="H174" s="897"/>
      <c r="I174" s="981"/>
      <c r="J174" s="782"/>
      <c r="K174" s="782"/>
      <c r="L174" s="782"/>
      <c r="M174" s="782"/>
      <c r="N174" s="782"/>
      <c r="O174" s="782"/>
      <c r="P174" s="982"/>
      <c r="Q174" s="982"/>
      <c r="R174" s="982"/>
      <c r="S174" s="982"/>
      <c r="T174" s="782"/>
      <c r="U174" s="782"/>
      <c r="V174" s="782"/>
      <c r="W174" s="782"/>
      <c r="X174" s="782"/>
      <c r="Y174" s="782"/>
      <c r="Z174" s="782"/>
      <c r="AA174" s="782"/>
      <c r="AB174" s="782"/>
      <c r="AC174" s="782"/>
      <c r="AD174" s="782"/>
      <c r="AE174" s="782"/>
      <c r="AF174" s="782"/>
      <c r="AG174" s="782"/>
      <c r="AH174" s="782"/>
      <c r="AI174" s="782"/>
    </row>
    <row r="175" spans="1:35" ht="15" hidden="1">
      <c r="A175" s="782"/>
      <c r="B175" s="782"/>
      <c r="C175" s="782"/>
      <c r="D175" s="782"/>
      <c r="E175" s="782"/>
      <c r="F175" s="782"/>
      <c r="G175" s="897"/>
      <c r="H175" s="897"/>
      <c r="I175" s="981"/>
      <c r="J175" s="782"/>
      <c r="K175" s="782"/>
      <c r="L175" s="982"/>
      <c r="M175" s="982"/>
      <c r="N175" s="982"/>
      <c r="O175" s="982"/>
      <c r="P175" s="982"/>
      <c r="Q175" s="982"/>
      <c r="R175" s="982"/>
      <c r="S175" s="982"/>
      <c r="T175" s="982"/>
      <c r="U175" s="982"/>
      <c r="V175" s="782"/>
      <c r="W175" s="782"/>
      <c r="X175" s="782"/>
      <c r="Y175" s="782"/>
      <c r="Z175" s="782"/>
      <c r="AA175" s="782"/>
      <c r="AB175" s="782"/>
      <c r="AC175" s="782"/>
      <c r="AD175" s="782"/>
      <c r="AE175" s="782"/>
      <c r="AF175" s="782"/>
      <c r="AG175" s="782"/>
      <c r="AH175" s="782"/>
      <c r="AI175" s="782"/>
    </row>
    <row r="176" spans="1:35" ht="15" hidden="1">
      <c r="A176" s="782"/>
      <c r="B176" s="782"/>
      <c r="C176" s="782"/>
      <c r="D176" s="782"/>
      <c r="E176" s="782"/>
      <c r="F176" s="782"/>
      <c r="G176" s="897"/>
      <c r="H176" s="782"/>
      <c r="I176" s="981"/>
      <c r="J176" s="782"/>
      <c r="K176" s="782"/>
      <c r="L176" s="982"/>
      <c r="M176" s="982"/>
      <c r="N176" s="982"/>
      <c r="O176" s="982"/>
      <c r="P176" s="782"/>
      <c r="Q176" s="782"/>
      <c r="R176" s="782"/>
      <c r="S176" s="782"/>
      <c r="T176" s="982"/>
      <c r="U176" s="982"/>
      <c r="V176" s="782"/>
      <c r="W176" s="782"/>
      <c r="X176" s="782"/>
      <c r="Y176" s="782"/>
      <c r="Z176" s="782"/>
      <c r="AA176" s="782"/>
      <c r="AB176" s="782"/>
      <c r="AC176" s="782"/>
      <c r="AD176" s="782"/>
      <c r="AE176" s="782"/>
      <c r="AF176" s="782"/>
      <c r="AG176" s="782"/>
      <c r="AH176" s="782"/>
      <c r="AI176" s="782"/>
    </row>
    <row r="177" spans="1:35" ht="15" hidden="1">
      <c r="A177" s="782"/>
      <c r="B177" s="782"/>
      <c r="C177" s="782"/>
      <c r="D177" s="782"/>
      <c r="E177" s="782"/>
      <c r="F177" s="782"/>
      <c r="G177" s="897"/>
      <c r="H177" s="782"/>
      <c r="I177" s="782"/>
      <c r="J177" s="782"/>
      <c r="K177" s="782"/>
      <c r="L177" s="982"/>
      <c r="M177" s="982"/>
      <c r="N177" s="982"/>
      <c r="O177" s="982"/>
      <c r="P177" s="782"/>
      <c r="Q177" s="782"/>
      <c r="R177" s="782"/>
      <c r="S177" s="782"/>
      <c r="T177" s="982"/>
      <c r="U177" s="982"/>
      <c r="V177" s="782"/>
      <c r="W177" s="782"/>
      <c r="X177" s="782"/>
      <c r="Y177" s="782"/>
      <c r="Z177" s="782"/>
      <c r="AA177" s="782"/>
      <c r="AB177" s="782"/>
      <c r="AC177" s="782"/>
      <c r="AD177" s="782"/>
      <c r="AE177" s="782"/>
      <c r="AF177" s="782"/>
      <c r="AG177" s="782"/>
      <c r="AH177" s="782"/>
      <c r="AI177" s="782"/>
    </row>
    <row r="178" spans="1:35" ht="15" hidden="1">
      <c r="A178" s="782"/>
      <c r="B178" s="782"/>
      <c r="C178" s="782"/>
      <c r="D178" s="782"/>
      <c r="E178" s="782"/>
      <c r="F178" s="782"/>
      <c r="G178" s="897"/>
      <c r="H178" s="782"/>
      <c r="I178" s="782"/>
      <c r="J178" s="782"/>
      <c r="K178" s="782"/>
      <c r="L178" s="982"/>
      <c r="M178" s="982"/>
      <c r="N178" s="982"/>
      <c r="O178" s="982"/>
      <c r="P178" s="782"/>
      <c r="Q178" s="782"/>
      <c r="R178" s="782"/>
      <c r="S178" s="782"/>
      <c r="T178" s="982"/>
      <c r="U178" s="982"/>
      <c r="V178" s="782"/>
      <c r="W178" s="782"/>
      <c r="X178" s="782"/>
      <c r="Y178" s="782"/>
      <c r="Z178" s="782"/>
      <c r="AA178" s="782"/>
      <c r="AB178" s="782"/>
      <c r="AC178" s="782"/>
      <c r="AD178" s="782"/>
      <c r="AE178" s="782"/>
      <c r="AF178" s="782"/>
      <c r="AG178" s="782"/>
      <c r="AH178" s="782"/>
      <c r="AI178" s="782"/>
    </row>
    <row r="179" spans="1:35" ht="15" hidden="1">
      <c r="A179" s="782"/>
      <c r="B179" s="782"/>
      <c r="C179" s="782"/>
      <c r="D179" s="782"/>
      <c r="E179" s="782"/>
      <c r="F179" s="782"/>
      <c r="G179" s="897"/>
      <c r="H179" s="782"/>
      <c r="I179" s="782"/>
      <c r="J179" s="782"/>
      <c r="K179" s="782"/>
      <c r="L179" s="982"/>
      <c r="M179" s="982"/>
      <c r="N179" s="982"/>
      <c r="O179" s="982"/>
      <c r="P179" s="782"/>
      <c r="Q179" s="782"/>
      <c r="R179" s="782"/>
      <c r="S179" s="782"/>
      <c r="T179" s="982"/>
      <c r="U179" s="982"/>
      <c r="V179" s="782"/>
      <c r="W179" s="782"/>
      <c r="X179" s="782"/>
      <c r="Y179" s="782"/>
      <c r="Z179" s="782"/>
      <c r="AA179" s="782"/>
      <c r="AB179" s="782"/>
      <c r="AC179" s="782"/>
      <c r="AD179" s="782"/>
      <c r="AE179" s="782"/>
      <c r="AF179" s="782"/>
      <c r="AG179" s="782"/>
      <c r="AH179" s="782"/>
      <c r="AI179" s="782"/>
    </row>
    <row r="180" spans="1:35" hidden="1">
      <c r="A180" s="782"/>
      <c r="B180" s="782"/>
      <c r="C180" s="782"/>
      <c r="D180" s="782"/>
      <c r="E180" s="782"/>
      <c r="F180" s="782"/>
      <c r="G180" s="897"/>
      <c r="H180" s="782"/>
      <c r="I180" s="782"/>
      <c r="J180" s="782"/>
      <c r="K180" s="782"/>
      <c r="L180" s="782"/>
      <c r="M180" s="782"/>
      <c r="N180" s="782"/>
      <c r="O180" s="782"/>
      <c r="P180" s="782"/>
      <c r="Q180" s="782"/>
      <c r="R180" s="782"/>
      <c r="S180" s="782"/>
      <c r="T180" s="782"/>
      <c r="U180" s="782"/>
      <c r="V180" s="782"/>
      <c r="W180" s="782"/>
      <c r="X180" s="782"/>
      <c r="Y180" s="782"/>
      <c r="Z180" s="782"/>
      <c r="AA180" s="782"/>
      <c r="AB180" s="782"/>
      <c r="AC180" s="782"/>
      <c r="AD180" s="782"/>
      <c r="AE180" s="782"/>
      <c r="AF180" s="782"/>
      <c r="AG180" s="782"/>
      <c r="AH180" s="782"/>
      <c r="AI180" s="782"/>
    </row>
    <row r="181" spans="1:35" hidden="1">
      <c r="A181" s="782"/>
      <c r="B181" s="782"/>
      <c r="C181" s="782"/>
      <c r="D181" s="782"/>
      <c r="E181" s="782"/>
      <c r="F181" s="782"/>
      <c r="G181" s="897"/>
      <c r="H181" s="782"/>
      <c r="I181" s="782"/>
      <c r="J181" s="782"/>
      <c r="K181" s="782"/>
      <c r="L181" s="782"/>
      <c r="M181" s="782"/>
      <c r="N181" s="782"/>
      <c r="O181" s="782"/>
      <c r="P181" s="782"/>
      <c r="Q181" s="782"/>
      <c r="R181" s="782"/>
      <c r="S181" s="782"/>
      <c r="T181" s="782"/>
      <c r="U181" s="782"/>
      <c r="V181" s="782"/>
      <c r="W181" s="782"/>
      <c r="X181" s="782"/>
      <c r="Y181" s="782"/>
      <c r="Z181" s="782"/>
      <c r="AA181" s="782"/>
      <c r="AB181" s="782"/>
      <c r="AC181" s="782"/>
      <c r="AD181" s="782"/>
      <c r="AE181" s="782"/>
      <c r="AF181" s="782"/>
      <c r="AG181" s="782"/>
      <c r="AH181" s="782"/>
      <c r="AI181" s="782"/>
    </row>
    <row r="182" spans="1:35" hidden="1">
      <c r="A182" s="782"/>
      <c r="B182" s="782"/>
      <c r="C182" s="782"/>
      <c r="D182" s="782"/>
      <c r="E182" s="782"/>
      <c r="F182" s="782"/>
      <c r="G182" s="897"/>
      <c r="H182" s="782"/>
      <c r="I182" s="782"/>
      <c r="J182" s="782"/>
      <c r="K182" s="782"/>
      <c r="L182" s="782"/>
      <c r="M182" s="782"/>
      <c r="N182" s="782"/>
      <c r="O182" s="782"/>
      <c r="P182" s="782"/>
      <c r="Q182" s="782"/>
      <c r="R182" s="782"/>
      <c r="S182" s="782"/>
      <c r="T182" s="782"/>
      <c r="U182" s="782"/>
      <c r="V182" s="782"/>
      <c r="W182" s="782"/>
      <c r="X182" s="782"/>
      <c r="Y182" s="782"/>
      <c r="Z182" s="782"/>
      <c r="AA182" s="782"/>
      <c r="AB182" s="782"/>
      <c r="AC182" s="782"/>
      <c r="AD182" s="782"/>
      <c r="AE182" s="782"/>
      <c r="AF182" s="782"/>
    </row>
    <row r="183" spans="1:35" hidden="1">
      <c r="A183" s="782"/>
      <c r="B183" s="782"/>
      <c r="C183" s="782"/>
      <c r="D183" s="782"/>
      <c r="E183" s="782"/>
      <c r="F183" s="782"/>
      <c r="G183" s="897"/>
      <c r="H183" s="782"/>
      <c r="I183" s="782"/>
      <c r="J183" s="782"/>
      <c r="K183" s="782"/>
      <c r="L183" s="782"/>
      <c r="M183" s="782"/>
      <c r="N183" s="782"/>
      <c r="O183" s="782"/>
      <c r="P183" s="782"/>
      <c r="Q183" s="782"/>
      <c r="R183" s="782"/>
      <c r="S183" s="782"/>
      <c r="T183" s="782"/>
      <c r="U183" s="782"/>
      <c r="V183" s="782"/>
      <c r="W183" s="782"/>
      <c r="X183" s="782"/>
      <c r="Y183" s="782"/>
      <c r="Z183" s="782"/>
      <c r="AA183" s="782"/>
      <c r="AB183" s="782"/>
      <c r="AC183" s="782"/>
      <c r="AD183" s="782"/>
      <c r="AE183" s="782"/>
      <c r="AF183" s="782"/>
    </row>
    <row r="184" spans="1:35" hidden="1">
      <c r="A184" s="782"/>
      <c r="B184" s="782"/>
      <c r="C184" s="782"/>
      <c r="D184" s="782"/>
      <c r="E184" s="782"/>
      <c r="F184" s="782"/>
      <c r="G184" s="897"/>
      <c r="H184" s="782"/>
      <c r="I184" s="782"/>
      <c r="J184" s="782"/>
      <c r="K184" s="782"/>
      <c r="L184" s="782"/>
      <c r="M184" s="782"/>
      <c r="N184" s="782"/>
      <c r="O184" s="782"/>
      <c r="P184" s="782"/>
      <c r="Q184" s="782"/>
      <c r="R184" s="782"/>
      <c r="S184" s="782"/>
      <c r="T184" s="782"/>
      <c r="U184" s="782"/>
      <c r="V184" s="782"/>
      <c r="W184" s="782"/>
      <c r="X184" s="782"/>
      <c r="Y184" s="782"/>
      <c r="Z184" s="782"/>
      <c r="AA184" s="782"/>
      <c r="AB184" s="782"/>
      <c r="AC184" s="782"/>
      <c r="AD184" s="782"/>
      <c r="AE184" s="782"/>
      <c r="AF184" s="782"/>
    </row>
    <row r="185" spans="1:35" hidden="1">
      <c r="A185" s="782"/>
      <c r="B185" s="782"/>
      <c r="C185" s="782"/>
      <c r="D185" s="782"/>
      <c r="E185" s="782"/>
      <c r="F185" s="782"/>
      <c r="G185" s="983"/>
      <c r="H185" s="983"/>
      <c r="I185" s="983"/>
      <c r="J185" s="983"/>
      <c r="K185" s="983"/>
      <c r="L185" s="983"/>
      <c r="M185" s="983"/>
      <c r="N185" s="983"/>
      <c r="O185" s="983"/>
      <c r="P185" s="983"/>
      <c r="Q185" s="983"/>
      <c r="R185" s="983"/>
      <c r="S185" s="983"/>
      <c r="T185" s="983"/>
      <c r="U185" s="983"/>
      <c r="V185" s="983"/>
      <c r="W185" s="782"/>
      <c r="X185" s="782"/>
      <c r="Y185" s="782"/>
      <c r="Z185" s="782"/>
      <c r="AA185" s="782"/>
      <c r="AB185" s="782"/>
      <c r="AC185" s="782"/>
      <c r="AD185" s="782"/>
      <c r="AE185" s="782"/>
      <c r="AF185" s="782"/>
    </row>
    <row r="186" spans="1:35" hidden="1">
      <c r="A186" s="782"/>
      <c r="B186" s="782"/>
      <c r="C186" s="782"/>
      <c r="D186" s="782"/>
      <c r="E186" s="782"/>
      <c r="F186" s="782"/>
      <c r="G186" s="983"/>
      <c r="H186" s="983"/>
      <c r="I186" s="983"/>
      <c r="J186" s="983"/>
      <c r="K186" s="983"/>
      <c r="L186" s="983"/>
      <c r="M186" s="983"/>
      <c r="N186" s="983"/>
      <c r="O186" s="983"/>
      <c r="P186" s="983"/>
      <c r="Q186" s="983"/>
      <c r="R186" s="983"/>
      <c r="S186" s="983"/>
      <c r="T186" s="983"/>
      <c r="U186" s="983"/>
      <c r="V186" s="983"/>
      <c r="W186" s="782"/>
      <c r="X186" s="782"/>
      <c r="Y186" s="782"/>
      <c r="Z186" s="782"/>
      <c r="AA186" s="782"/>
      <c r="AB186" s="782"/>
      <c r="AC186" s="782"/>
      <c r="AD186" s="782"/>
      <c r="AE186" s="782"/>
      <c r="AF186" s="782"/>
    </row>
    <row r="187" spans="1:35" ht="12.75" hidden="1" customHeight="1">
      <c r="A187" s="1128" t="e">
        <f ca="1">A497</f>
        <v>#VALUE!</v>
      </c>
      <c r="B187" s="1128"/>
      <c r="C187" s="1128"/>
      <c r="D187" s="1128"/>
      <c r="E187" s="1128"/>
      <c r="F187" s="1128"/>
      <c r="G187" s="1128"/>
      <c r="H187" s="1128"/>
      <c r="I187" s="1128"/>
      <c r="J187" s="1128"/>
      <c r="K187" s="1128"/>
      <c r="L187" s="1128"/>
      <c r="M187" s="1128"/>
      <c r="N187" s="1128"/>
      <c r="O187" s="1128"/>
      <c r="P187" s="1128"/>
      <c r="Q187" s="1128"/>
      <c r="R187" s="1128"/>
      <c r="S187" s="1128"/>
      <c r="T187" s="1128"/>
      <c r="U187" s="1128"/>
      <c r="V187" s="1128"/>
      <c r="W187" s="1128"/>
      <c r="X187" s="1128"/>
      <c r="Y187" s="1128"/>
      <c r="Z187" s="782"/>
      <c r="AA187" s="782"/>
      <c r="AB187" s="782"/>
      <c r="AC187" s="782"/>
      <c r="AD187" s="782"/>
      <c r="AE187" s="782"/>
      <c r="AF187" s="782"/>
    </row>
    <row r="188" spans="1:35" ht="12.75" hidden="1" customHeight="1">
      <c r="A188" s="1128"/>
      <c r="B188" s="1128"/>
      <c r="C188" s="1128"/>
      <c r="D188" s="1128"/>
      <c r="E188" s="1128"/>
      <c r="F188" s="1128"/>
      <c r="G188" s="1128"/>
      <c r="H188" s="1128"/>
      <c r="I188" s="1128"/>
      <c r="J188" s="1128"/>
      <c r="K188" s="1128"/>
      <c r="L188" s="1128"/>
      <c r="M188" s="1128"/>
      <c r="N188" s="1128"/>
      <c r="O188" s="1128"/>
      <c r="P188" s="1128"/>
      <c r="Q188" s="1128"/>
      <c r="R188" s="1128"/>
      <c r="S188" s="1128"/>
      <c r="T188" s="1128"/>
      <c r="U188" s="1128"/>
      <c r="V188" s="1128"/>
      <c r="W188" s="1128"/>
      <c r="X188" s="1128"/>
      <c r="Y188" s="1128"/>
      <c r="Z188" s="782"/>
      <c r="AA188" s="782"/>
      <c r="AB188" s="782"/>
      <c r="AC188" s="782"/>
      <c r="AD188" s="782"/>
      <c r="AE188" s="782"/>
      <c r="AF188" s="782"/>
    </row>
    <row r="189" spans="1:35" ht="12.75" hidden="1" customHeight="1">
      <c r="A189" s="782"/>
      <c r="B189" s="782"/>
      <c r="C189" s="984"/>
      <c r="D189" s="984"/>
      <c r="E189" s="984"/>
      <c r="F189" s="984"/>
      <c r="G189" s="983"/>
      <c r="H189" s="983"/>
      <c r="I189" s="983"/>
      <c r="J189" s="983"/>
      <c r="K189" s="983"/>
      <c r="L189" s="983"/>
      <c r="M189" s="983"/>
      <c r="N189" s="983"/>
      <c r="O189" s="983"/>
      <c r="P189" s="983"/>
      <c r="Q189" s="983"/>
      <c r="R189" s="983"/>
      <c r="S189" s="983"/>
      <c r="T189" s="983"/>
      <c r="U189" s="983"/>
      <c r="V189" s="983"/>
      <c r="W189" s="782"/>
      <c r="X189" s="782"/>
      <c r="Y189" s="782"/>
      <c r="Z189" s="782"/>
      <c r="AA189" s="782"/>
      <c r="AB189" s="782"/>
      <c r="AC189" s="782"/>
      <c r="AD189" s="782"/>
      <c r="AE189" s="782"/>
      <c r="AF189" s="782"/>
    </row>
    <row r="190" spans="1:35" ht="12.75" hidden="1" customHeight="1">
      <c r="A190" s="782"/>
      <c r="B190" s="782"/>
      <c r="C190" s="984"/>
      <c r="D190" s="984"/>
      <c r="E190" s="984"/>
      <c r="F190" s="984"/>
      <c r="G190" s="983"/>
      <c r="H190" s="983"/>
      <c r="I190" s="983"/>
      <c r="J190" s="983"/>
      <c r="K190" s="983"/>
      <c r="L190" s="983"/>
      <c r="M190" s="983"/>
      <c r="N190" s="983"/>
      <c r="O190" s="983"/>
      <c r="P190" s="983"/>
      <c r="Q190" s="983"/>
      <c r="R190" s="983"/>
      <c r="S190" s="983"/>
      <c r="T190" s="983"/>
      <c r="U190" s="983"/>
      <c r="V190" s="983"/>
      <c r="W190" s="782"/>
      <c r="X190" s="782"/>
      <c r="Y190" s="782"/>
      <c r="Z190" s="782"/>
      <c r="AA190" s="782"/>
      <c r="AB190" s="782"/>
      <c r="AC190" s="782"/>
      <c r="AD190" s="782"/>
      <c r="AE190" s="782"/>
      <c r="AF190" s="782"/>
    </row>
    <row r="191" spans="1:35" ht="12.75" hidden="1" customHeight="1">
      <c r="A191" s="782"/>
      <c r="B191" s="782"/>
      <c r="C191" s="984"/>
      <c r="D191" s="984"/>
      <c r="E191" s="984"/>
      <c r="F191" s="984"/>
      <c r="G191" s="983"/>
      <c r="H191" s="983"/>
      <c r="I191" s="983"/>
      <c r="J191" s="983"/>
      <c r="K191" s="983"/>
      <c r="L191" s="983"/>
      <c r="M191" s="983"/>
      <c r="N191" s="983"/>
      <c r="O191" s="983"/>
      <c r="P191" s="983"/>
      <c r="Q191" s="983"/>
      <c r="R191" s="983"/>
      <c r="S191" s="983"/>
      <c r="T191" s="983"/>
      <c r="U191" s="983"/>
      <c r="V191" s="983"/>
      <c r="W191" s="782"/>
      <c r="X191" s="782"/>
      <c r="Y191" s="782"/>
      <c r="Z191" s="782"/>
      <c r="AA191" s="782"/>
      <c r="AB191" s="782"/>
      <c r="AC191" s="782"/>
      <c r="AD191" s="782"/>
      <c r="AE191" s="782"/>
      <c r="AF191" s="782"/>
    </row>
    <row r="192" spans="1:35" hidden="1">
      <c r="A192" s="782"/>
      <c r="B192" s="782"/>
      <c r="C192" s="782"/>
      <c r="D192" s="782"/>
      <c r="E192" s="782"/>
      <c r="F192" s="782"/>
      <c r="G192" s="897"/>
      <c r="H192" s="782"/>
      <c r="I192" s="782"/>
      <c r="J192" s="782"/>
      <c r="K192" s="782"/>
      <c r="L192" s="782"/>
      <c r="M192" s="782"/>
      <c r="N192" s="782"/>
      <c r="O192" s="782"/>
      <c r="P192" s="782"/>
      <c r="Q192" s="782"/>
      <c r="R192" s="782"/>
      <c r="S192" s="782"/>
      <c r="T192" s="782"/>
      <c r="U192" s="782"/>
      <c r="V192" s="782"/>
      <c r="W192" s="782"/>
      <c r="X192" s="782"/>
      <c r="Y192" s="782"/>
      <c r="Z192" s="782"/>
      <c r="AA192" s="782"/>
      <c r="AB192" s="782"/>
      <c r="AC192" s="782"/>
      <c r="AD192" s="782"/>
      <c r="AE192" s="782"/>
      <c r="AF192" s="782"/>
    </row>
    <row r="193" spans="1:32" hidden="1">
      <c r="A193" s="782"/>
      <c r="B193" s="782"/>
      <c r="C193" s="782"/>
      <c r="D193" s="782"/>
      <c r="E193" s="782"/>
      <c r="F193" s="782"/>
      <c r="G193" s="897"/>
      <c r="H193" s="782"/>
      <c r="I193" s="782"/>
      <c r="J193" s="782"/>
      <c r="K193" s="782"/>
      <c r="L193" s="782"/>
      <c r="M193" s="782"/>
      <c r="N193" s="782"/>
      <c r="O193" s="782"/>
      <c r="P193" s="782"/>
      <c r="Q193" s="782"/>
      <c r="R193" s="782"/>
      <c r="S193" s="782"/>
      <c r="T193" s="782"/>
      <c r="U193" s="782"/>
      <c r="V193" s="782"/>
      <c r="W193" s="782"/>
      <c r="X193" s="782"/>
      <c r="Y193" s="782"/>
      <c r="Z193" s="782"/>
      <c r="AA193" s="782"/>
      <c r="AB193" s="782"/>
      <c r="AC193" s="782"/>
      <c r="AD193" s="782"/>
      <c r="AE193" s="782"/>
      <c r="AF193" s="782"/>
    </row>
    <row r="194" spans="1:32" s="985" customFormat="1" hidden="1">
      <c r="A194" s="937"/>
      <c r="B194" s="937"/>
      <c r="C194" s="937"/>
      <c r="D194" s="937"/>
      <c r="E194" s="937"/>
      <c r="F194" s="937"/>
      <c r="G194" s="937"/>
      <c r="H194" s="937"/>
      <c r="I194" s="937"/>
      <c r="J194" s="937"/>
      <c r="K194" s="937"/>
      <c r="L194" s="937"/>
      <c r="M194" s="937"/>
    </row>
    <row r="195" spans="1:32" ht="13.2" hidden="1" customHeight="1">
      <c r="A195" s="1124" t="s">
        <v>743</v>
      </c>
      <c r="B195" s="1124"/>
      <c r="C195" s="782"/>
      <c r="D195" s="782"/>
      <c r="E195" s="782"/>
      <c r="F195" s="782"/>
      <c r="G195" s="897" t="e">
        <f ca="1">FIND(",",$A$209,1)</f>
        <v>#VALUE!</v>
      </c>
      <c r="H195" s="932" t="s">
        <v>814</v>
      </c>
      <c r="I195" s="782"/>
      <c r="J195" s="782"/>
      <c r="K195" s="782"/>
      <c r="L195" s="782"/>
      <c r="M195" s="782"/>
      <c r="N195" s="782"/>
      <c r="O195" s="782"/>
      <c r="P195" s="782"/>
      <c r="Q195" s="782"/>
      <c r="R195" s="782"/>
      <c r="S195" s="782"/>
      <c r="T195" s="782"/>
      <c r="U195" s="782"/>
      <c r="V195" s="782"/>
      <c r="W195" s="782"/>
      <c r="X195" s="782"/>
      <c r="Y195" s="782"/>
      <c r="Z195" s="782"/>
      <c r="AA195" s="782"/>
      <c r="AB195" s="782"/>
      <c r="AC195" s="782"/>
      <c r="AD195" s="782"/>
      <c r="AE195" s="782"/>
      <c r="AF195" s="782"/>
    </row>
    <row r="196" spans="1:32" hidden="1">
      <c r="A196" s="1125"/>
      <c r="B196" s="1125"/>
      <c r="C196" s="782" t="e">
        <f ca="1">MID($A$209,G195+1,G196-G195-1)</f>
        <v>#VALUE!</v>
      </c>
      <c r="D196" s="782"/>
      <c r="E196" s="782"/>
      <c r="F196" s="782"/>
      <c r="G196" s="897" t="e">
        <f ca="1">FIND(",",$A$209,1+G195)</f>
        <v>#VALUE!</v>
      </c>
      <c r="H196" s="932" t="s">
        <v>815</v>
      </c>
      <c r="I196" s="782"/>
      <c r="J196" s="782"/>
      <c r="K196" s="782"/>
      <c r="L196" s="782"/>
      <c r="M196" s="782"/>
      <c r="N196" s="782"/>
      <c r="O196" s="782"/>
      <c r="P196" s="782"/>
      <c r="Q196" s="782"/>
      <c r="R196" s="782"/>
      <c r="S196" s="782"/>
      <c r="T196" s="782"/>
      <c r="U196" s="782"/>
      <c r="V196" s="782"/>
      <c r="W196" s="782"/>
      <c r="X196" s="782"/>
      <c r="Y196" s="782"/>
      <c r="Z196" s="782"/>
      <c r="AA196" s="782"/>
      <c r="AB196" s="782"/>
      <c r="AC196" s="782"/>
      <c r="AD196" s="782"/>
      <c r="AE196" s="782"/>
      <c r="AF196" s="782"/>
    </row>
    <row r="197" spans="1:32" hidden="1">
      <c r="A197" s="1125"/>
      <c r="B197" s="1125"/>
      <c r="C197" s="782" t="e">
        <f t="shared" ref="C197:C202" ca="1" si="18">MID($A$209,G196+1,G197-G196-1)</f>
        <v>#VALUE!</v>
      </c>
      <c r="D197" s="782"/>
      <c r="E197" s="782"/>
      <c r="F197" s="782"/>
      <c r="G197" s="897" t="e">
        <f t="shared" ref="G197:G202" ca="1" si="19">FIND(",",$A$209,1+G196)</f>
        <v>#VALUE!</v>
      </c>
      <c r="H197" s="932" t="s">
        <v>816</v>
      </c>
      <c r="I197" s="782"/>
      <c r="J197" s="782"/>
      <c r="K197" s="782"/>
      <c r="L197" s="782"/>
      <c r="M197" s="782"/>
      <c r="N197" s="782"/>
      <c r="O197" s="782"/>
      <c r="P197" s="782"/>
      <c r="Q197" s="782"/>
      <c r="R197" s="782"/>
      <c r="S197" s="782"/>
      <c r="T197" s="782"/>
      <c r="U197" s="782"/>
      <c r="V197" s="782"/>
      <c r="W197" s="782"/>
      <c r="X197" s="782"/>
      <c r="Y197" s="782"/>
      <c r="Z197" s="782"/>
      <c r="AA197" s="782"/>
      <c r="AB197" s="782"/>
      <c r="AC197" s="782"/>
      <c r="AD197" s="782"/>
      <c r="AE197" s="782"/>
      <c r="AF197" s="782"/>
    </row>
    <row r="198" spans="1:32" hidden="1">
      <c r="A198" s="1125"/>
      <c r="B198" s="1125"/>
      <c r="C198" s="782" t="e">
        <f t="shared" ca="1" si="18"/>
        <v>#VALUE!</v>
      </c>
      <c r="D198" s="782"/>
      <c r="E198" s="782"/>
      <c r="F198" s="782"/>
      <c r="G198" s="897" t="e">
        <f t="shared" ca="1" si="19"/>
        <v>#VALUE!</v>
      </c>
      <c r="H198" s="932" t="s">
        <v>817</v>
      </c>
      <c r="I198" s="782"/>
      <c r="J198" s="782"/>
      <c r="K198" s="782"/>
      <c r="L198" s="782"/>
      <c r="M198" s="782"/>
      <c r="N198" s="782"/>
      <c r="O198" s="782"/>
      <c r="P198" s="782"/>
      <c r="Q198" s="782"/>
      <c r="R198" s="782"/>
      <c r="S198" s="782"/>
      <c r="T198" s="782"/>
      <c r="U198" s="782"/>
      <c r="V198" s="782"/>
      <c r="W198" s="782"/>
      <c r="X198" s="782"/>
      <c r="Y198" s="782"/>
      <c r="Z198" s="782"/>
      <c r="AA198" s="782"/>
      <c r="AB198" s="782"/>
      <c r="AC198" s="782"/>
      <c r="AD198" s="782"/>
      <c r="AE198" s="782"/>
      <c r="AF198" s="782"/>
    </row>
    <row r="199" spans="1:32" hidden="1">
      <c r="A199" s="1125"/>
      <c r="B199" s="1125"/>
      <c r="C199" s="782" t="e">
        <f t="shared" ca="1" si="18"/>
        <v>#VALUE!</v>
      </c>
      <c r="D199" s="782"/>
      <c r="E199" s="782"/>
      <c r="F199" s="782"/>
      <c r="G199" s="897" t="e">
        <f t="shared" ca="1" si="19"/>
        <v>#VALUE!</v>
      </c>
      <c r="H199" s="932" t="s">
        <v>818</v>
      </c>
      <c r="I199" s="782"/>
      <c r="J199" s="782"/>
      <c r="K199" s="782"/>
      <c r="L199" s="782"/>
      <c r="M199" s="782"/>
      <c r="N199" s="782"/>
      <c r="O199" s="782"/>
      <c r="P199" s="782"/>
      <c r="Q199" s="782"/>
      <c r="R199" s="782"/>
      <c r="S199" s="782"/>
      <c r="T199" s="782"/>
      <c r="U199" s="782"/>
      <c r="V199" s="782"/>
      <c r="W199" s="782"/>
      <c r="X199" s="782"/>
      <c r="Y199" s="782"/>
      <c r="Z199" s="782"/>
      <c r="AA199" s="782"/>
      <c r="AB199" s="782"/>
      <c r="AC199" s="782"/>
      <c r="AD199" s="782"/>
      <c r="AE199" s="782"/>
      <c r="AF199" s="782"/>
    </row>
    <row r="200" spans="1:32" hidden="1">
      <c r="A200" s="1125"/>
      <c r="B200" s="1125"/>
      <c r="C200" s="782" t="e">
        <f t="shared" ca="1" si="18"/>
        <v>#VALUE!</v>
      </c>
      <c r="D200" s="782"/>
      <c r="E200" s="782"/>
      <c r="F200" s="782"/>
      <c r="G200" s="897" t="e">
        <f t="shared" ca="1" si="19"/>
        <v>#VALUE!</v>
      </c>
      <c r="H200" s="932" t="s">
        <v>819</v>
      </c>
      <c r="I200" s="782"/>
      <c r="J200" s="782"/>
      <c r="K200" s="782"/>
      <c r="L200" s="782"/>
      <c r="M200" s="782"/>
      <c r="N200" s="782"/>
      <c r="O200" s="782"/>
      <c r="P200" s="782"/>
      <c r="Q200" s="782"/>
      <c r="R200" s="782"/>
      <c r="S200" s="782"/>
      <c r="T200" s="782"/>
      <c r="U200" s="782"/>
      <c r="V200" s="782"/>
      <c r="W200" s="782"/>
      <c r="X200" s="782"/>
      <c r="Y200" s="782"/>
      <c r="Z200" s="782"/>
      <c r="AA200" s="782"/>
      <c r="AB200" s="782"/>
      <c r="AC200" s="782"/>
      <c r="AD200" s="782"/>
      <c r="AE200" s="782"/>
      <c r="AF200" s="782"/>
    </row>
    <row r="201" spans="1:32" hidden="1">
      <c r="A201" s="1125"/>
      <c r="B201" s="1125"/>
      <c r="C201" s="782" t="e">
        <f t="shared" ca="1" si="18"/>
        <v>#VALUE!</v>
      </c>
      <c r="D201" s="782"/>
      <c r="E201" s="782"/>
      <c r="F201" s="782"/>
      <c r="G201" s="897" t="e">
        <f t="shared" ca="1" si="19"/>
        <v>#VALUE!</v>
      </c>
      <c r="H201" s="932" t="s">
        <v>245</v>
      </c>
      <c r="I201" s="782"/>
      <c r="J201" s="782"/>
      <c r="K201" s="782"/>
      <c r="L201" s="782"/>
      <c r="M201" s="782"/>
      <c r="N201" s="782"/>
      <c r="O201" s="782"/>
      <c r="P201" s="782"/>
      <c r="Q201" s="782"/>
      <c r="R201" s="782"/>
      <c r="S201" s="782"/>
      <c r="T201" s="782"/>
      <c r="U201" s="782"/>
      <c r="V201" s="782"/>
      <c r="W201" s="782"/>
      <c r="X201" s="782"/>
      <c r="Y201" s="782"/>
      <c r="Z201" s="782"/>
      <c r="AA201" s="782"/>
      <c r="AB201" s="782"/>
      <c r="AC201" s="782"/>
      <c r="AD201" s="782"/>
      <c r="AE201" s="782"/>
      <c r="AF201" s="782"/>
    </row>
    <row r="202" spans="1:32" hidden="1">
      <c r="A202" s="1125"/>
      <c r="B202" s="1125"/>
      <c r="C202" s="782" t="e">
        <f t="shared" ca="1" si="18"/>
        <v>#VALUE!</v>
      </c>
      <c r="D202" s="782"/>
      <c r="E202" s="782"/>
      <c r="F202" s="782"/>
      <c r="G202" s="897" t="e">
        <f t="shared" ca="1" si="19"/>
        <v>#VALUE!</v>
      </c>
      <c r="H202" s="932" t="s">
        <v>820</v>
      </c>
      <c r="I202" s="782"/>
      <c r="J202" s="782"/>
      <c r="K202" s="782"/>
      <c r="L202" s="782"/>
      <c r="M202" s="782"/>
      <c r="N202" s="782"/>
      <c r="O202" s="782"/>
      <c r="P202" s="782"/>
      <c r="Q202" s="782"/>
      <c r="R202" s="782"/>
      <c r="S202" s="782"/>
      <c r="T202" s="782"/>
      <c r="U202" s="782"/>
      <c r="V202" s="782"/>
      <c r="W202" s="782"/>
      <c r="X202" s="782"/>
      <c r="Y202" s="782"/>
      <c r="Z202" s="782"/>
      <c r="AA202" s="782"/>
      <c r="AB202" s="782"/>
      <c r="AC202" s="782"/>
      <c r="AD202" s="782"/>
      <c r="AE202" s="782"/>
      <c r="AF202" s="782"/>
    </row>
    <row r="203" spans="1:32" hidden="1">
      <c r="A203" s="1125"/>
      <c r="B203" s="1125"/>
      <c r="C203" s="156"/>
      <c r="D203" s="156"/>
      <c r="E203" s="156"/>
      <c r="F203" s="156"/>
      <c r="G203" s="580"/>
      <c r="H203" s="932" t="s">
        <v>136</v>
      </c>
      <c r="I203" s="782"/>
      <c r="J203" s="782"/>
      <c r="K203" s="782"/>
      <c r="L203" s="782"/>
      <c r="M203" s="782"/>
      <c r="N203" s="782"/>
      <c r="O203" s="782"/>
      <c r="P203" s="782"/>
      <c r="Q203" s="782"/>
      <c r="R203" s="782"/>
      <c r="S203" s="782"/>
      <c r="T203" s="782"/>
      <c r="U203" s="782"/>
      <c r="V203" s="782"/>
      <c r="W203" s="782"/>
      <c r="X203" s="782"/>
      <c r="Y203" s="782"/>
      <c r="Z203" s="782"/>
      <c r="AA203" s="782"/>
      <c r="AB203" s="782"/>
      <c r="AC203" s="782"/>
      <c r="AD203" s="782"/>
      <c r="AE203" s="782"/>
      <c r="AF203" s="782"/>
    </row>
    <row r="204" spans="1:32" hidden="1">
      <c r="A204" s="584"/>
      <c r="B204" s="584"/>
      <c r="C204" s="156"/>
      <c r="D204" s="156"/>
      <c r="E204" s="156"/>
      <c r="F204" s="156"/>
      <c r="G204" s="580"/>
      <c r="H204" s="1397" t="s">
        <v>85</v>
      </c>
      <c r="I204" s="782"/>
      <c r="J204" s="782"/>
      <c r="K204" s="782"/>
      <c r="L204" s="782"/>
      <c r="M204" s="782"/>
      <c r="N204" s="782"/>
      <c r="O204" s="782"/>
      <c r="P204" s="782"/>
      <c r="Q204" s="782"/>
      <c r="R204" s="782"/>
      <c r="S204" s="782"/>
      <c r="T204" s="782"/>
      <c r="U204" s="782"/>
      <c r="V204" s="782"/>
      <c r="W204" s="782"/>
      <c r="X204" s="782"/>
      <c r="Y204" s="782"/>
      <c r="Z204" s="782"/>
      <c r="AA204" s="782"/>
      <c r="AB204" s="782"/>
      <c r="AC204" s="782"/>
      <c r="AD204" s="782"/>
      <c r="AE204" s="782"/>
      <c r="AF204" s="782"/>
    </row>
    <row r="205" spans="1:32" hidden="1">
      <c r="A205" s="584"/>
      <c r="B205" s="584"/>
      <c r="C205" s="156"/>
      <c r="D205" s="156"/>
      <c r="E205" s="156"/>
      <c r="F205" s="156"/>
      <c r="G205" s="580"/>
      <c r="H205" s="1397"/>
      <c r="I205" s="782"/>
      <c r="J205" s="782"/>
      <c r="K205" s="782"/>
      <c r="L205" s="782"/>
      <c r="M205" s="782"/>
      <c r="N205" s="782"/>
      <c r="O205" s="782"/>
      <c r="P205" s="782"/>
      <c r="Q205" s="782"/>
      <c r="R205" s="782"/>
      <c r="S205" s="782"/>
      <c r="T205" s="782"/>
      <c r="U205" s="782"/>
      <c r="V205" s="782"/>
      <c r="W205" s="782"/>
      <c r="X205" s="782"/>
      <c r="Y205" s="782"/>
      <c r="Z205" s="782"/>
      <c r="AA205" s="782"/>
      <c r="AB205" s="782"/>
      <c r="AC205" s="782"/>
      <c r="AD205" s="782"/>
      <c r="AE205" s="782"/>
      <c r="AF205" s="782"/>
    </row>
    <row r="206" spans="1:32" hidden="1">
      <c r="A206" s="584"/>
      <c r="B206" s="584"/>
      <c r="C206" s="156"/>
      <c r="D206" s="156"/>
      <c r="E206" s="156"/>
      <c r="F206" s="156"/>
      <c r="G206" s="580"/>
      <c r="H206" s="986"/>
      <c r="I206" s="907"/>
      <c r="J206" s="782"/>
      <c r="K206" s="782"/>
      <c r="L206" s="782"/>
      <c r="M206" s="782"/>
      <c r="N206" s="782"/>
      <c r="O206" s="782"/>
      <c r="P206" s="782"/>
      <c r="Q206" s="782"/>
      <c r="R206" s="782"/>
      <c r="S206" s="782"/>
      <c r="T206" s="782"/>
      <c r="U206" s="782"/>
      <c r="V206" s="782"/>
      <c r="W206" s="782"/>
      <c r="X206" s="782"/>
      <c r="Y206" s="782"/>
      <c r="Z206" s="782"/>
      <c r="AA206" s="782"/>
      <c r="AB206" s="782"/>
      <c r="AC206" s="782"/>
      <c r="AD206" s="782"/>
      <c r="AE206" s="782"/>
      <c r="AF206" s="782"/>
    </row>
    <row r="207" spans="1:32" hidden="1">
      <c r="A207" s="584"/>
      <c r="B207" s="584"/>
      <c r="C207" s="156"/>
      <c r="D207" s="156"/>
      <c r="E207" s="156"/>
      <c r="F207" s="156"/>
      <c r="G207" s="580"/>
      <c r="H207" s="986"/>
      <c r="I207" s="782"/>
      <c r="J207" s="782"/>
      <c r="K207" s="782"/>
      <c r="L207" s="782"/>
      <c r="M207" s="782"/>
      <c r="N207" s="782"/>
      <c r="O207" s="782"/>
      <c r="P207" s="782"/>
      <c r="Q207" s="782"/>
      <c r="R207" s="782"/>
      <c r="S207" s="782"/>
      <c r="T207" s="782"/>
      <c r="U207" s="782"/>
      <c r="V207" s="782"/>
      <c r="W207" s="782"/>
      <c r="X207" s="782"/>
      <c r="Y207" s="782"/>
      <c r="Z207" s="782"/>
      <c r="AA207" s="782"/>
      <c r="AB207" s="782"/>
      <c r="AC207" s="782"/>
      <c r="AD207" s="782"/>
      <c r="AE207" s="782"/>
      <c r="AF207" s="782"/>
    </row>
    <row r="208" spans="1:32" hidden="1">
      <c r="A208" s="584"/>
      <c r="B208" s="584"/>
      <c r="C208" s="156"/>
      <c r="D208" s="156"/>
      <c r="E208" s="156"/>
      <c r="F208" s="156"/>
      <c r="G208" s="580"/>
      <c r="H208" s="986"/>
      <c r="I208" s="782"/>
      <c r="J208" s="782"/>
      <c r="K208" s="782"/>
      <c r="L208" s="782"/>
      <c r="M208" s="782"/>
      <c r="N208" s="782"/>
      <c r="O208" s="782"/>
      <c r="P208" s="782"/>
      <c r="Q208" s="782"/>
      <c r="R208" s="782"/>
      <c r="S208" s="782"/>
      <c r="T208" s="782"/>
      <c r="U208" s="782"/>
      <c r="V208" s="782"/>
      <c r="W208" s="782"/>
      <c r="X208" s="782"/>
      <c r="Y208" s="782"/>
      <c r="Z208" s="782"/>
      <c r="AA208" s="782"/>
      <c r="AB208" s="782"/>
      <c r="AC208" s="782"/>
      <c r="AD208" s="782"/>
      <c r="AE208" s="782"/>
      <c r="AF208" s="782"/>
    </row>
    <row r="209" spans="1:32" hidden="1">
      <c r="A209" s="782" t="e">
        <f ca="1">A497</f>
        <v>#VALUE!</v>
      </c>
      <c r="B209" s="782"/>
      <c r="C209" s="782"/>
      <c r="D209" s="782"/>
      <c r="E209" s="782"/>
      <c r="F209" s="782"/>
      <c r="G209" s="580"/>
      <c r="H209" s="986"/>
      <c r="I209" s="156"/>
      <c r="J209" s="782"/>
      <c r="K209" s="782"/>
      <c r="L209" s="782"/>
      <c r="M209" s="782"/>
      <c r="N209" s="782"/>
      <c r="O209" s="782"/>
      <c r="P209" s="782"/>
      <c r="Q209" s="782"/>
      <c r="R209" s="782"/>
      <c r="S209" s="782"/>
      <c r="T209" s="782"/>
      <c r="U209" s="782"/>
      <c r="V209" s="782"/>
      <c r="W209" s="782"/>
      <c r="X209" s="782"/>
      <c r="Y209" s="782"/>
      <c r="Z209" s="782"/>
      <c r="AA209" s="782"/>
      <c r="AB209" s="782"/>
      <c r="AC209" s="782"/>
      <c r="AD209" s="782"/>
      <c r="AE209" s="782"/>
      <c r="AF209" s="782"/>
    </row>
    <row r="210" spans="1:32" hidden="1">
      <c r="A210" s="782"/>
      <c r="B210" s="782"/>
      <c r="C210" s="782"/>
      <c r="D210" s="782"/>
      <c r="E210" s="782"/>
      <c r="F210" s="782"/>
      <c r="G210" s="580"/>
      <c r="H210" s="986"/>
      <c r="I210" s="156"/>
      <c r="J210" s="782"/>
      <c r="K210" s="782"/>
      <c r="L210" s="782"/>
      <c r="M210" s="782"/>
      <c r="N210" s="782"/>
      <c r="O210" s="782"/>
      <c r="P210" s="782"/>
      <c r="Q210" s="782"/>
      <c r="R210" s="782"/>
      <c r="S210" s="782"/>
      <c r="T210" s="782"/>
      <c r="U210" s="782"/>
      <c r="V210" s="782"/>
      <c r="W210" s="782"/>
      <c r="X210" s="782"/>
      <c r="Y210" s="782"/>
      <c r="Z210" s="782"/>
      <c r="AA210" s="782"/>
      <c r="AB210" s="782"/>
      <c r="AC210" s="782"/>
      <c r="AD210" s="782"/>
      <c r="AE210" s="782"/>
      <c r="AF210" s="782"/>
    </row>
    <row r="211" spans="1:32" hidden="1">
      <c r="A211" s="782"/>
      <c r="B211" s="782"/>
      <c r="C211" s="782"/>
      <c r="D211" s="782"/>
      <c r="E211" s="782"/>
      <c r="F211" s="782"/>
      <c r="G211" s="580"/>
      <c r="H211" s="986"/>
      <c r="I211" s="156"/>
      <c r="J211" s="782"/>
      <c r="K211" s="782"/>
      <c r="L211" s="782"/>
      <c r="M211" s="782"/>
      <c r="N211" s="782"/>
      <c r="O211" s="782"/>
      <c r="P211" s="782"/>
      <c r="Q211" s="782"/>
      <c r="R211" s="782"/>
      <c r="S211" s="782"/>
      <c r="T211" s="782"/>
      <c r="U211" s="782"/>
      <c r="V211" s="782"/>
      <c r="W211" s="782"/>
      <c r="X211" s="782"/>
      <c r="Y211" s="782"/>
      <c r="Z211" s="782"/>
      <c r="AA211" s="782"/>
      <c r="AB211" s="782"/>
      <c r="AC211" s="782"/>
      <c r="AD211" s="782"/>
      <c r="AE211" s="782"/>
      <c r="AF211" s="782"/>
    </row>
    <row r="212" spans="1:32" hidden="1">
      <c r="A212" s="782"/>
      <c r="B212" s="782"/>
      <c r="C212" s="782"/>
      <c r="D212" s="782"/>
      <c r="E212" s="782"/>
      <c r="F212" s="782"/>
      <c r="G212" s="580"/>
      <c r="H212" s="986"/>
      <c r="I212" s="156"/>
      <c r="J212" s="782"/>
      <c r="K212" s="782"/>
      <c r="L212" s="782"/>
      <c r="M212" s="782"/>
      <c r="N212" s="782"/>
      <c r="O212" s="782"/>
      <c r="P212" s="782"/>
      <c r="Q212" s="782"/>
      <c r="R212" s="782"/>
      <c r="S212" s="782"/>
      <c r="T212" s="782"/>
      <c r="U212" s="782"/>
      <c r="V212" s="782"/>
      <c r="W212" s="782"/>
      <c r="X212" s="782"/>
      <c r="Y212" s="782"/>
      <c r="Z212" s="782"/>
      <c r="AA212" s="782"/>
      <c r="AB212" s="782"/>
      <c r="AC212" s="782"/>
      <c r="AD212" s="782"/>
      <c r="AE212" s="782"/>
      <c r="AF212" s="782"/>
    </row>
    <row r="213" spans="1:32" hidden="1">
      <c r="A213" s="782"/>
      <c r="B213" s="782"/>
      <c r="C213" s="782"/>
      <c r="D213" s="782"/>
      <c r="E213" s="782"/>
      <c r="F213" s="782"/>
      <c r="G213" s="580"/>
      <c r="H213" s="986"/>
      <c r="I213" s="156"/>
      <c r="J213" s="782"/>
      <c r="K213" s="782"/>
      <c r="L213" s="782"/>
      <c r="M213" s="782"/>
      <c r="N213" s="782"/>
      <c r="O213" s="782"/>
      <c r="P213" s="782"/>
      <c r="Q213" s="782"/>
      <c r="R213" s="782"/>
      <c r="S213" s="782"/>
      <c r="T213" s="782"/>
      <c r="U213" s="782"/>
      <c r="V213" s="782"/>
      <c r="W213" s="782"/>
      <c r="X213" s="782"/>
      <c r="Y213" s="782"/>
      <c r="Z213" s="782"/>
      <c r="AA213" s="782"/>
      <c r="AB213" s="782"/>
      <c r="AC213" s="782"/>
      <c r="AD213" s="782"/>
      <c r="AE213" s="782"/>
      <c r="AF213" s="782"/>
    </row>
    <row r="214" spans="1:32" hidden="1">
      <c r="A214" s="782"/>
      <c r="B214" s="782"/>
      <c r="C214" s="782"/>
      <c r="D214" s="782"/>
      <c r="E214" s="782"/>
      <c r="F214" s="782"/>
      <c r="G214" s="580"/>
      <c r="H214" s="986"/>
      <c r="I214" s="156"/>
      <c r="J214" s="782"/>
      <c r="K214" s="782"/>
      <c r="L214" s="782"/>
      <c r="M214" s="782"/>
      <c r="N214" s="782"/>
      <c r="O214" s="782"/>
      <c r="P214" s="782"/>
      <c r="Q214" s="782"/>
      <c r="R214" s="782"/>
      <c r="S214" s="782"/>
      <c r="T214" s="782"/>
      <c r="U214" s="782"/>
      <c r="V214" s="782"/>
      <c r="W214" s="782"/>
      <c r="X214" s="782"/>
      <c r="Y214" s="782"/>
      <c r="Z214" s="782"/>
      <c r="AA214" s="782"/>
      <c r="AB214" s="782"/>
      <c r="AC214" s="782"/>
      <c r="AD214" s="782"/>
      <c r="AE214" s="782"/>
      <c r="AF214" s="782"/>
    </row>
    <row r="215" spans="1:32" hidden="1">
      <c r="A215" s="782"/>
      <c r="B215" s="782"/>
      <c r="C215" s="782"/>
      <c r="D215" s="782"/>
      <c r="E215" s="782"/>
      <c r="F215" s="782"/>
      <c r="G215" s="580"/>
      <c r="H215" s="986"/>
      <c r="I215" s="156"/>
      <c r="J215" s="782"/>
      <c r="K215" s="782"/>
      <c r="L215" s="782"/>
      <c r="M215" s="782"/>
      <c r="N215" s="782"/>
      <c r="O215" s="782"/>
      <c r="P215" s="782"/>
      <c r="Q215" s="782"/>
      <c r="R215" s="782"/>
      <c r="S215" s="782"/>
      <c r="T215" s="782"/>
      <c r="U215" s="782"/>
      <c r="V215" s="782"/>
      <c r="W215" s="782"/>
      <c r="X215" s="782"/>
      <c r="Y215" s="782"/>
      <c r="Z215" s="782"/>
      <c r="AA215" s="782"/>
      <c r="AB215" s="782"/>
      <c r="AC215" s="782"/>
      <c r="AD215" s="782"/>
      <c r="AE215" s="782"/>
      <c r="AF215" s="782"/>
    </row>
    <row r="216" spans="1:32" hidden="1">
      <c r="A216" s="782"/>
      <c r="B216" s="782"/>
      <c r="C216" s="782"/>
      <c r="D216" s="782"/>
      <c r="E216" s="782"/>
      <c r="F216" s="782"/>
      <c r="G216" s="580"/>
      <c r="H216" s="156"/>
      <c r="I216" s="156"/>
      <c r="J216" s="782"/>
      <c r="K216" s="782"/>
      <c r="L216" s="782"/>
      <c r="M216" s="782"/>
      <c r="N216" s="782"/>
      <c r="O216" s="782"/>
      <c r="P216" s="782"/>
      <c r="Q216" s="782"/>
      <c r="R216" s="782"/>
      <c r="S216" s="782"/>
      <c r="T216" s="782"/>
      <c r="U216" s="782"/>
      <c r="V216" s="782"/>
      <c r="W216" s="782"/>
      <c r="X216" s="782"/>
      <c r="Y216" s="782"/>
      <c r="Z216" s="782"/>
      <c r="AA216" s="782"/>
      <c r="AB216" s="782"/>
      <c r="AC216" s="782"/>
      <c r="AD216" s="782"/>
      <c r="AE216" s="782"/>
      <c r="AF216" s="782"/>
    </row>
    <row r="217" spans="1:32" hidden="1">
      <c r="A217" s="782"/>
      <c r="B217" s="782"/>
      <c r="C217" s="782"/>
      <c r="D217" s="782"/>
      <c r="E217" s="782"/>
      <c r="F217" s="782"/>
      <c r="G217" s="580"/>
      <c r="H217" s="986"/>
      <c r="I217" s="156"/>
      <c r="J217" s="782"/>
      <c r="K217" s="782"/>
      <c r="L217" s="782"/>
      <c r="M217" s="782"/>
      <c r="N217" s="782"/>
      <c r="O217" s="782"/>
      <c r="P217" s="782"/>
      <c r="Q217" s="782"/>
      <c r="R217" s="782"/>
      <c r="S217" s="782"/>
      <c r="T217" s="782"/>
      <c r="U217" s="782"/>
      <c r="V217" s="782"/>
      <c r="W217" s="782"/>
      <c r="X217" s="782"/>
      <c r="Y217" s="782"/>
      <c r="Z217" s="782"/>
      <c r="AA217" s="782"/>
      <c r="AB217" s="782"/>
      <c r="AC217" s="782"/>
      <c r="AD217" s="782"/>
      <c r="AE217" s="782"/>
      <c r="AF217" s="782"/>
    </row>
    <row r="218" spans="1:32" hidden="1">
      <c r="A218" s="782"/>
      <c r="B218" s="782"/>
      <c r="C218" s="782"/>
      <c r="D218" s="782"/>
      <c r="E218" s="782"/>
      <c r="F218" s="782"/>
      <c r="G218" s="580"/>
      <c r="H218" s="986"/>
      <c r="I218" s="156"/>
      <c r="J218" s="782"/>
      <c r="K218" s="782"/>
      <c r="L218" s="782"/>
      <c r="M218" s="782"/>
      <c r="N218" s="782"/>
      <c r="O218" s="782"/>
      <c r="P218" s="782"/>
      <c r="Q218" s="782"/>
      <c r="R218" s="782"/>
      <c r="S218" s="782"/>
      <c r="T218" s="782"/>
      <c r="U218" s="782"/>
      <c r="V218" s="782"/>
      <c r="W218" s="782"/>
      <c r="X218" s="782"/>
      <c r="Y218" s="782"/>
      <c r="Z218" s="782"/>
      <c r="AA218" s="782"/>
      <c r="AB218" s="782"/>
      <c r="AC218" s="782"/>
      <c r="AD218" s="782"/>
      <c r="AE218" s="782"/>
      <c r="AF218" s="782"/>
    </row>
    <row r="219" spans="1:32" hidden="1">
      <c r="A219" s="782"/>
      <c r="B219" s="782"/>
      <c r="C219" s="782"/>
      <c r="D219" s="782"/>
      <c r="E219" s="782"/>
      <c r="F219" s="782"/>
      <c r="G219" s="580"/>
      <c r="H219" s="986"/>
      <c r="I219" s="156"/>
      <c r="J219" s="782"/>
      <c r="K219" s="782"/>
      <c r="L219" s="782"/>
      <c r="M219" s="782"/>
      <c r="N219" s="782"/>
      <c r="O219" s="782"/>
      <c r="P219" s="782"/>
      <c r="Q219" s="782"/>
      <c r="R219" s="782"/>
      <c r="S219" s="782"/>
      <c r="T219" s="782"/>
      <c r="U219" s="782"/>
      <c r="V219" s="782"/>
      <c r="W219" s="782"/>
      <c r="X219" s="782"/>
      <c r="Y219" s="782"/>
      <c r="Z219" s="782"/>
      <c r="AA219" s="782"/>
      <c r="AB219" s="782"/>
      <c r="AC219" s="782"/>
      <c r="AD219" s="782"/>
      <c r="AE219" s="782"/>
      <c r="AF219" s="782"/>
    </row>
    <row r="220" spans="1:32" hidden="1">
      <c r="A220" s="782"/>
      <c r="B220" s="782"/>
      <c r="C220" s="782"/>
      <c r="D220" s="782"/>
      <c r="E220" s="782"/>
      <c r="F220" s="782"/>
      <c r="G220" s="580"/>
      <c r="H220" s="986"/>
      <c r="I220" s="156"/>
      <c r="J220" s="782"/>
      <c r="K220" s="782"/>
      <c r="L220" s="782"/>
      <c r="M220" s="782"/>
      <c r="N220" s="782"/>
      <c r="O220" s="782"/>
      <c r="P220" s="782"/>
      <c r="Q220" s="782"/>
      <c r="R220" s="782"/>
      <c r="S220" s="782"/>
      <c r="T220" s="782"/>
      <c r="U220" s="782"/>
      <c r="V220" s="782"/>
      <c r="W220" s="782"/>
      <c r="X220" s="782"/>
      <c r="Y220" s="782"/>
      <c r="Z220" s="782"/>
      <c r="AA220" s="782"/>
      <c r="AB220" s="782"/>
      <c r="AC220" s="782"/>
      <c r="AD220" s="782"/>
      <c r="AE220" s="782"/>
      <c r="AF220" s="782"/>
    </row>
    <row r="221" spans="1:32" hidden="1">
      <c r="A221" s="782"/>
      <c r="B221" s="782"/>
      <c r="C221" s="782"/>
      <c r="D221" s="782"/>
      <c r="E221" s="782"/>
      <c r="F221" s="782"/>
      <c r="G221" s="580"/>
      <c r="H221" s="986"/>
      <c r="I221" s="156"/>
      <c r="J221" s="782"/>
      <c r="K221" s="782"/>
      <c r="L221" s="782"/>
      <c r="M221" s="782"/>
      <c r="N221" s="782"/>
      <c r="O221" s="782"/>
      <c r="P221" s="782"/>
      <c r="Q221" s="782"/>
      <c r="R221" s="782"/>
      <c r="S221" s="782"/>
      <c r="T221" s="782"/>
      <c r="U221" s="782"/>
      <c r="V221" s="782"/>
      <c r="W221" s="782"/>
      <c r="X221" s="782"/>
      <c r="Y221" s="782"/>
      <c r="Z221" s="782"/>
      <c r="AA221" s="782"/>
      <c r="AB221" s="782"/>
      <c r="AC221" s="782"/>
      <c r="AD221" s="782"/>
      <c r="AE221" s="782"/>
      <c r="AF221" s="782"/>
    </row>
    <row r="222" spans="1:32" hidden="1">
      <c r="A222" s="782"/>
      <c r="B222" s="782"/>
      <c r="C222" s="782"/>
      <c r="D222" s="782"/>
      <c r="E222" s="782"/>
      <c r="F222" s="782"/>
      <c r="G222" s="580"/>
      <c r="H222" s="986"/>
      <c r="I222" s="156"/>
      <c r="J222" s="782"/>
      <c r="K222" s="782"/>
      <c r="L222" s="782"/>
      <c r="M222" s="782"/>
      <c r="N222" s="782"/>
      <c r="O222" s="782"/>
      <c r="P222" s="782"/>
      <c r="Q222" s="782"/>
      <c r="R222" s="782"/>
      <c r="S222" s="782"/>
      <c r="T222" s="782"/>
      <c r="U222" s="782"/>
      <c r="V222" s="782"/>
      <c r="W222" s="782"/>
      <c r="X222" s="782"/>
      <c r="Y222" s="782"/>
      <c r="Z222" s="782"/>
      <c r="AA222" s="782"/>
      <c r="AB222" s="782"/>
      <c r="AC222" s="782"/>
      <c r="AD222" s="782"/>
      <c r="AE222" s="782"/>
      <c r="AF222" s="782"/>
    </row>
    <row r="223" spans="1:32" hidden="1">
      <c r="A223" s="782"/>
      <c r="B223" s="782"/>
      <c r="C223" s="782"/>
      <c r="D223" s="782"/>
      <c r="E223" s="782"/>
      <c r="F223" s="782"/>
      <c r="G223" s="580"/>
      <c r="H223" s="986"/>
      <c r="I223" s="156"/>
      <c r="J223" s="782"/>
      <c r="K223" s="782"/>
      <c r="L223" s="782"/>
      <c r="M223" s="782"/>
      <c r="N223" s="782"/>
      <c r="O223" s="782"/>
      <c r="P223" s="782"/>
      <c r="Q223" s="782"/>
      <c r="R223" s="782"/>
      <c r="S223" s="782"/>
      <c r="T223" s="782"/>
      <c r="U223" s="782"/>
      <c r="V223" s="782"/>
      <c r="W223" s="782"/>
      <c r="X223" s="782"/>
      <c r="Y223" s="782"/>
      <c r="Z223" s="782"/>
      <c r="AA223" s="782"/>
      <c r="AB223" s="782"/>
      <c r="AC223" s="782"/>
      <c r="AD223" s="782"/>
      <c r="AE223" s="782"/>
      <c r="AF223" s="782"/>
    </row>
    <row r="224" spans="1:32" hidden="1">
      <c r="A224" s="782"/>
      <c r="B224" s="782"/>
      <c r="C224" s="782"/>
      <c r="D224" s="782"/>
      <c r="E224" s="782"/>
      <c r="F224" s="782"/>
      <c r="G224" s="580"/>
      <c r="H224" s="986"/>
      <c r="I224" s="156"/>
      <c r="J224" s="782"/>
      <c r="K224" s="782"/>
      <c r="L224" s="782"/>
      <c r="M224" s="782"/>
      <c r="N224" s="782"/>
      <c r="O224" s="782"/>
      <c r="P224" s="782"/>
      <c r="Q224" s="782"/>
      <c r="R224" s="782"/>
      <c r="S224" s="782"/>
      <c r="T224" s="782"/>
      <c r="U224" s="782"/>
      <c r="V224" s="782"/>
      <c r="W224" s="782"/>
      <c r="X224" s="782"/>
      <c r="Y224" s="782"/>
      <c r="Z224" s="782"/>
      <c r="AA224" s="782"/>
      <c r="AB224" s="782"/>
      <c r="AC224" s="782"/>
      <c r="AD224" s="782"/>
      <c r="AE224" s="782"/>
      <c r="AF224" s="782"/>
    </row>
    <row r="225" spans="1:32" hidden="1">
      <c r="A225" s="782"/>
      <c r="B225" s="782"/>
      <c r="C225" s="782"/>
      <c r="D225" s="782"/>
      <c r="E225" s="782"/>
      <c r="F225" s="782"/>
      <c r="G225" s="580"/>
      <c r="H225" s="986"/>
      <c r="I225" s="156"/>
      <c r="J225" s="782"/>
      <c r="K225" s="782"/>
      <c r="L225" s="782"/>
      <c r="M225" s="782"/>
      <c r="N225" s="782"/>
      <c r="O225" s="782"/>
      <c r="P225" s="782"/>
      <c r="Q225" s="782"/>
      <c r="R225" s="782"/>
      <c r="S225" s="782"/>
      <c r="T225" s="782"/>
      <c r="U225" s="782"/>
      <c r="V225" s="782"/>
      <c r="W225" s="782"/>
      <c r="X225" s="782"/>
      <c r="Y225" s="782"/>
      <c r="Z225" s="782"/>
      <c r="AA225" s="782"/>
      <c r="AB225" s="782"/>
      <c r="AC225" s="782"/>
      <c r="AD225" s="782"/>
      <c r="AE225" s="782"/>
      <c r="AF225" s="782"/>
    </row>
    <row r="226" spans="1:32" hidden="1">
      <c r="A226" s="782"/>
      <c r="B226" s="782"/>
      <c r="C226" s="782"/>
      <c r="D226" s="782"/>
      <c r="E226" s="782"/>
      <c r="F226" s="782"/>
      <c r="G226" s="580"/>
      <c r="H226" s="986"/>
      <c r="I226" s="156"/>
      <c r="J226" s="782"/>
      <c r="K226" s="782"/>
      <c r="L226" s="782"/>
      <c r="M226" s="782"/>
      <c r="N226" s="782"/>
      <c r="O226" s="782"/>
      <c r="P226" s="782"/>
      <c r="Q226" s="782"/>
      <c r="R226" s="782"/>
      <c r="S226" s="782"/>
      <c r="T226" s="782"/>
      <c r="U226" s="782"/>
      <c r="V226" s="782"/>
      <c r="W226" s="782"/>
      <c r="X226" s="782"/>
      <c r="Y226" s="782"/>
      <c r="Z226" s="782"/>
      <c r="AA226" s="782"/>
      <c r="AB226" s="782"/>
      <c r="AC226" s="782"/>
      <c r="AD226" s="782"/>
      <c r="AE226" s="782"/>
      <c r="AF226" s="782"/>
    </row>
    <row r="227" spans="1:32" hidden="1">
      <c r="A227" s="782"/>
      <c r="B227" s="782"/>
      <c r="C227" s="782"/>
      <c r="D227" s="782"/>
      <c r="E227" s="782"/>
      <c r="F227" s="782"/>
      <c r="G227" s="580"/>
      <c r="H227" s="986"/>
      <c r="I227" s="156"/>
      <c r="J227" s="782"/>
      <c r="K227" s="782"/>
      <c r="L227" s="782"/>
      <c r="M227" s="782"/>
      <c r="N227" s="782"/>
      <c r="O227" s="782"/>
      <c r="P227" s="782"/>
      <c r="Q227" s="782"/>
      <c r="R227" s="782"/>
      <c r="S227" s="782"/>
      <c r="T227" s="782"/>
      <c r="U227" s="782"/>
      <c r="V227" s="782"/>
      <c r="W227" s="782"/>
      <c r="X227" s="782"/>
      <c r="Y227" s="782"/>
      <c r="Z227" s="782"/>
      <c r="AA227" s="782"/>
      <c r="AB227" s="782"/>
      <c r="AC227" s="782"/>
      <c r="AD227" s="782"/>
      <c r="AE227" s="782"/>
      <c r="AF227" s="782"/>
    </row>
    <row r="228" spans="1:32" hidden="1">
      <c r="A228" s="782"/>
      <c r="B228" s="782"/>
      <c r="C228" s="782"/>
      <c r="D228" s="782"/>
      <c r="E228" s="782"/>
      <c r="F228" s="782"/>
      <c r="G228" s="580"/>
      <c r="H228" s="986"/>
      <c r="I228" s="163"/>
      <c r="J228" s="782"/>
      <c r="K228" s="782"/>
      <c r="L228" s="782"/>
      <c r="M228" s="782"/>
      <c r="N228" s="782"/>
      <c r="O228" s="782"/>
      <c r="P228" s="782"/>
      <c r="Q228" s="782"/>
      <c r="R228" s="782"/>
      <c r="S228" s="782"/>
      <c r="T228" s="782"/>
      <c r="U228" s="782"/>
      <c r="V228" s="782"/>
      <c r="W228" s="782"/>
      <c r="X228" s="782"/>
      <c r="Y228" s="782"/>
      <c r="Z228" s="782"/>
      <c r="AA228" s="782"/>
      <c r="AB228" s="782"/>
      <c r="AC228" s="782"/>
      <c r="AD228" s="782"/>
      <c r="AE228" s="782"/>
      <c r="AF228" s="782"/>
    </row>
    <row r="229" spans="1:32" hidden="1">
      <c r="A229" s="782"/>
      <c r="B229" s="782"/>
      <c r="C229" s="782"/>
      <c r="D229" s="782"/>
      <c r="E229" s="782"/>
      <c r="F229" s="782"/>
      <c r="G229" s="580"/>
      <c r="H229" s="986"/>
      <c r="I229" s="156"/>
      <c r="J229" s="782"/>
      <c r="K229" s="782"/>
      <c r="L229" s="782"/>
      <c r="M229" s="782"/>
      <c r="N229" s="782"/>
      <c r="O229" s="782"/>
      <c r="P229" s="782"/>
      <c r="Q229" s="782"/>
      <c r="R229" s="782"/>
      <c r="S229" s="782"/>
      <c r="T229" s="782"/>
      <c r="U229" s="782"/>
      <c r="V229" s="782"/>
      <c r="W229" s="782"/>
      <c r="X229" s="782"/>
      <c r="Y229" s="782"/>
      <c r="Z229" s="782"/>
      <c r="AA229" s="782"/>
      <c r="AB229" s="782"/>
      <c r="AC229" s="782"/>
      <c r="AD229" s="782"/>
      <c r="AE229" s="782"/>
      <c r="AF229" s="782"/>
    </row>
    <row r="230" spans="1:32" hidden="1">
      <c r="A230" s="782"/>
      <c r="B230" s="782"/>
      <c r="C230" s="782"/>
      <c r="D230" s="782"/>
      <c r="E230" s="782"/>
      <c r="F230" s="782"/>
      <c r="G230" s="580"/>
      <c r="H230" s="986"/>
      <c r="I230" s="156"/>
      <c r="J230" s="782"/>
      <c r="K230" s="782"/>
      <c r="L230" s="782"/>
      <c r="M230" s="782"/>
      <c r="N230" s="782"/>
      <c r="O230" s="782"/>
      <c r="P230" s="782"/>
      <c r="Q230" s="782"/>
      <c r="R230" s="782"/>
      <c r="S230" s="782"/>
      <c r="T230" s="782"/>
      <c r="U230" s="782"/>
      <c r="V230" s="782"/>
      <c r="W230" s="782"/>
      <c r="X230" s="782"/>
      <c r="Y230" s="782"/>
      <c r="Z230" s="782"/>
      <c r="AA230" s="782"/>
      <c r="AB230" s="782"/>
      <c r="AC230" s="782"/>
      <c r="AD230" s="782"/>
      <c r="AE230" s="782"/>
      <c r="AF230" s="782"/>
    </row>
    <row r="231" spans="1:32" hidden="1">
      <c r="A231" s="782"/>
      <c r="B231" s="782"/>
      <c r="C231" s="782"/>
      <c r="D231" s="782"/>
      <c r="E231" s="782"/>
      <c r="F231" s="782"/>
      <c r="G231" s="580"/>
      <c r="H231" s="986"/>
      <c r="I231" s="156"/>
      <c r="J231" s="782"/>
      <c r="K231" s="782"/>
      <c r="L231" s="782"/>
      <c r="M231" s="782"/>
      <c r="N231" s="782"/>
      <c r="O231" s="782"/>
      <c r="P231" s="782"/>
      <c r="Q231" s="782"/>
      <c r="R231" s="782"/>
      <c r="S231" s="782"/>
      <c r="T231" s="782"/>
      <c r="U231" s="782"/>
      <c r="V231" s="782"/>
      <c r="W231" s="782"/>
      <c r="X231" s="782"/>
      <c r="Y231" s="782"/>
      <c r="Z231" s="782"/>
      <c r="AA231" s="782"/>
      <c r="AB231" s="782"/>
      <c r="AC231" s="782"/>
      <c r="AD231" s="782"/>
      <c r="AE231" s="782"/>
      <c r="AF231" s="782"/>
    </row>
    <row r="232" spans="1:32" hidden="1">
      <c r="A232" s="782"/>
      <c r="B232" s="782"/>
      <c r="C232" s="782"/>
      <c r="D232" s="782"/>
      <c r="E232" s="782"/>
      <c r="F232" s="782"/>
      <c r="G232" s="580"/>
      <c r="H232" s="986"/>
      <c r="I232" s="156"/>
      <c r="J232" s="782"/>
      <c r="K232" s="782"/>
      <c r="L232" s="782"/>
      <c r="M232" s="782"/>
      <c r="N232" s="782"/>
      <c r="O232" s="782"/>
      <c r="P232" s="782"/>
      <c r="Q232" s="782"/>
      <c r="R232" s="782"/>
      <c r="S232" s="782"/>
      <c r="T232" s="782"/>
      <c r="U232" s="782"/>
      <c r="V232" s="782"/>
      <c r="W232" s="782"/>
      <c r="X232" s="782"/>
      <c r="Y232" s="782"/>
      <c r="Z232" s="782"/>
      <c r="AA232" s="782"/>
      <c r="AB232" s="782"/>
      <c r="AC232" s="782"/>
      <c r="AD232" s="782"/>
      <c r="AE232" s="782"/>
      <c r="AF232" s="782"/>
    </row>
    <row r="233" spans="1:32" hidden="1">
      <c r="A233" s="782"/>
      <c r="B233" s="782"/>
      <c r="C233" s="782"/>
      <c r="D233" s="782"/>
      <c r="E233" s="782"/>
      <c r="F233" s="782"/>
      <c r="G233" s="580"/>
      <c r="H233" s="986"/>
      <c r="I233" s="156"/>
      <c r="J233" s="782"/>
      <c r="K233" s="782"/>
      <c r="L233" s="782"/>
      <c r="M233" s="782"/>
      <c r="N233" s="782"/>
      <c r="O233" s="782"/>
      <c r="P233" s="782"/>
      <c r="Q233" s="782"/>
      <c r="R233" s="782"/>
      <c r="S233" s="782"/>
      <c r="T233" s="782"/>
      <c r="U233" s="782"/>
      <c r="V233" s="782"/>
      <c r="W233" s="782"/>
      <c r="X233" s="782"/>
      <c r="Y233" s="782"/>
      <c r="Z233" s="782"/>
      <c r="AA233" s="782"/>
      <c r="AB233" s="782"/>
      <c r="AC233" s="782"/>
      <c r="AD233" s="782"/>
      <c r="AE233" s="782"/>
      <c r="AF233" s="782"/>
    </row>
    <row r="234" spans="1:32" hidden="1">
      <c r="A234" s="782"/>
      <c r="B234" s="782"/>
      <c r="C234" s="782"/>
      <c r="D234" s="782"/>
      <c r="E234" s="782"/>
      <c r="F234" s="782"/>
      <c r="G234" s="580"/>
      <c r="H234" s="986"/>
      <c r="I234" s="156"/>
      <c r="J234" s="782"/>
      <c r="K234" s="782"/>
      <c r="L234" s="782"/>
      <c r="M234" s="782"/>
      <c r="N234" s="782"/>
      <c r="O234" s="782"/>
      <c r="P234" s="782"/>
      <c r="Q234" s="782"/>
      <c r="R234" s="782"/>
      <c r="S234" s="782"/>
      <c r="T234" s="782"/>
      <c r="U234" s="782"/>
      <c r="V234" s="782"/>
      <c r="W234" s="782"/>
      <c r="X234" s="782"/>
      <c r="Y234" s="782"/>
      <c r="Z234" s="782"/>
      <c r="AA234" s="782"/>
      <c r="AB234" s="782"/>
      <c r="AC234" s="782"/>
      <c r="AD234" s="782"/>
      <c r="AE234" s="782"/>
      <c r="AF234" s="782"/>
    </row>
    <row r="235" spans="1:32" hidden="1">
      <c r="A235" s="782"/>
      <c r="B235" s="782"/>
      <c r="C235" s="782"/>
      <c r="D235" s="782"/>
      <c r="E235" s="782"/>
      <c r="F235" s="782"/>
      <c r="G235" s="580"/>
      <c r="H235" s="986"/>
      <c r="I235" s="156"/>
      <c r="J235" s="782"/>
      <c r="K235" s="782"/>
      <c r="L235" s="782"/>
      <c r="M235" s="782"/>
      <c r="N235" s="782"/>
      <c r="O235" s="782"/>
      <c r="P235" s="782"/>
      <c r="Q235" s="782"/>
      <c r="R235" s="782"/>
      <c r="S235" s="782"/>
      <c r="T235" s="782"/>
      <c r="U235" s="782"/>
      <c r="V235" s="782"/>
      <c r="W235" s="782"/>
      <c r="X235" s="782"/>
      <c r="Y235" s="782"/>
      <c r="Z235" s="782"/>
      <c r="AA235" s="782"/>
      <c r="AB235" s="782"/>
      <c r="AC235" s="782"/>
      <c r="AD235" s="782"/>
      <c r="AE235" s="782"/>
      <c r="AF235" s="782"/>
    </row>
    <row r="236" spans="1:32" hidden="1">
      <c r="A236" s="782"/>
      <c r="B236" s="782"/>
      <c r="C236" s="782"/>
      <c r="D236" s="782"/>
      <c r="E236" s="782"/>
      <c r="F236" s="782"/>
      <c r="G236" s="580"/>
      <c r="H236" s="986"/>
      <c r="I236" s="156"/>
      <c r="J236" s="782"/>
      <c r="K236" s="782"/>
      <c r="L236" s="782"/>
      <c r="M236" s="782"/>
      <c r="N236" s="782"/>
      <c r="O236" s="782"/>
      <c r="P236" s="782"/>
      <c r="Q236" s="782"/>
      <c r="R236" s="782"/>
      <c r="S236" s="782"/>
      <c r="T236" s="782"/>
      <c r="U236" s="782"/>
      <c r="V236" s="782"/>
      <c r="W236" s="782"/>
      <c r="X236" s="782"/>
      <c r="Y236" s="782"/>
      <c r="Z236" s="782"/>
      <c r="AA236" s="782"/>
      <c r="AB236" s="782"/>
      <c r="AC236" s="782"/>
      <c r="AD236" s="782"/>
      <c r="AE236" s="782"/>
      <c r="AF236" s="782"/>
    </row>
    <row r="237" spans="1:32" hidden="1">
      <c r="A237" s="782"/>
      <c r="B237" s="782"/>
      <c r="C237" s="782"/>
      <c r="D237" s="782"/>
      <c r="E237" s="782"/>
      <c r="F237" s="782"/>
      <c r="G237" s="580"/>
      <c r="H237" s="986"/>
      <c r="I237" s="156"/>
      <c r="J237" s="782"/>
      <c r="K237" s="782"/>
      <c r="L237" s="782"/>
      <c r="M237" s="782"/>
      <c r="N237" s="782"/>
      <c r="O237" s="782"/>
      <c r="P237" s="782"/>
      <c r="Q237" s="782"/>
      <c r="R237" s="782"/>
      <c r="S237" s="782"/>
      <c r="T237" s="782"/>
      <c r="U237" s="782"/>
      <c r="V237" s="782"/>
      <c r="W237" s="782"/>
      <c r="X237" s="782"/>
      <c r="Y237" s="782"/>
      <c r="Z237" s="782"/>
      <c r="AA237" s="782"/>
      <c r="AB237" s="782"/>
      <c r="AC237" s="782"/>
      <c r="AD237" s="782"/>
      <c r="AE237" s="782"/>
      <c r="AF237" s="782"/>
    </row>
    <row r="238" spans="1:32" hidden="1">
      <c r="A238" s="782"/>
      <c r="B238" s="782"/>
      <c r="C238" s="782"/>
      <c r="D238" s="782"/>
      <c r="E238" s="782"/>
      <c r="F238" s="782"/>
      <c r="G238" s="580"/>
      <c r="H238" s="986"/>
      <c r="I238" s="156"/>
      <c r="J238" s="782"/>
      <c r="K238" s="782"/>
      <c r="L238" s="782"/>
      <c r="M238" s="782"/>
      <c r="N238" s="782"/>
      <c r="O238" s="782"/>
      <c r="P238" s="782"/>
      <c r="Q238" s="782"/>
      <c r="R238" s="782"/>
      <c r="S238" s="782"/>
      <c r="T238" s="782"/>
      <c r="U238" s="782"/>
      <c r="V238" s="782"/>
      <c r="W238" s="782"/>
      <c r="X238" s="782"/>
      <c r="Y238" s="782"/>
      <c r="Z238" s="782"/>
      <c r="AA238" s="782"/>
      <c r="AB238" s="782"/>
      <c r="AC238" s="782"/>
      <c r="AD238" s="782"/>
      <c r="AE238" s="782"/>
      <c r="AF238" s="782"/>
    </row>
    <row r="239" spans="1:32" hidden="1">
      <c r="A239" s="782"/>
      <c r="B239" s="782"/>
      <c r="C239" s="782"/>
      <c r="D239" s="782"/>
      <c r="E239" s="782"/>
      <c r="F239" s="782"/>
      <c r="G239" s="580"/>
      <c r="H239" s="986"/>
      <c r="I239" s="156"/>
      <c r="J239" s="782"/>
      <c r="K239" s="782"/>
      <c r="L239" s="782"/>
      <c r="M239" s="782"/>
      <c r="N239" s="782"/>
      <c r="O239" s="782"/>
      <c r="P239" s="782"/>
      <c r="Q239" s="782"/>
      <c r="R239" s="782"/>
      <c r="S239" s="782"/>
      <c r="T239" s="782"/>
      <c r="U239" s="782"/>
      <c r="V239" s="782"/>
      <c r="W239" s="782"/>
      <c r="X239" s="782"/>
      <c r="Y239" s="782"/>
      <c r="Z239" s="782"/>
      <c r="AA239" s="782"/>
      <c r="AB239" s="782"/>
      <c r="AC239" s="782"/>
      <c r="AD239" s="782"/>
      <c r="AE239" s="782"/>
      <c r="AF239" s="782"/>
    </row>
    <row r="240" spans="1:32" hidden="1">
      <c r="A240" s="782"/>
      <c r="B240" s="782"/>
      <c r="C240" s="782"/>
      <c r="D240" s="782"/>
      <c r="E240" s="782"/>
      <c r="F240" s="782"/>
      <c r="G240" s="580"/>
      <c r="H240" s="156"/>
      <c r="I240" s="156"/>
      <c r="J240" s="782"/>
      <c r="K240" s="782"/>
      <c r="L240" s="782"/>
      <c r="M240" s="782"/>
      <c r="N240" s="782"/>
      <c r="O240" s="782"/>
      <c r="P240" s="782"/>
      <c r="Q240" s="782"/>
      <c r="R240" s="782"/>
      <c r="S240" s="782"/>
      <c r="T240" s="782"/>
      <c r="U240" s="782"/>
      <c r="V240" s="782"/>
      <c r="W240" s="782"/>
      <c r="X240" s="782"/>
      <c r="Y240" s="782"/>
      <c r="Z240" s="782"/>
      <c r="AA240" s="782"/>
      <c r="AB240" s="782"/>
      <c r="AC240" s="782"/>
      <c r="AD240" s="782"/>
      <c r="AE240" s="782"/>
      <c r="AF240" s="782"/>
    </row>
    <row r="241" spans="1:32" hidden="1">
      <c r="A241" s="782"/>
      <c r="B241" s="782"/>
      <c r="C241" s="782"/>
      <c r="D241" s="782"/>
      <c r="E241" s="782"/>
      <c r="F241" s="782"/>
      <c r="G241" s="580"/>
      <c r="H241" s="986"/>
      <c r="I241" s="156"/>
      <c r="J241" s="782"/>
      <c r="K241" s="782"/>
      <c r="L241" s="782"/>
      <c r="M241" s="782"/>
      <c r="N241" s="782"/>
      <c r="O241" s="782"/>
      <c r="P241" s="782"/>
      <c r="Q241" s="782"/>
      <c r="R241" s="782"/>
      <c r="S241" s="782"/>
      <c r="T241" s="782"/>
      <c r="U241" s="782"/>
      <c r="V241" s="782"/>
      <c r="W241" s="782"/>
      <c r="X241" s="782"/>
      <c r="Y241" s="782"/>
      <c r="Z241" s="782"/>
      <c r="AA241" s="782"/>
      <c r="AB241" s="782"/>
      <c r="AC241" s="782"/>
      <c r="AD241" s="782"/>
      <c r="AE241" s="782"/>
      <c r="AF241" s="782"/>
    </row>
    <row r="242" spans="1:32" hidden="1">
      <c r="A242" s="782"/>
      <c r="B242" s="782"/>
      <c r="C242" s="782"/>
      <c r="D242" s="782"/>
      <c r="E242" s="782"/>
      <c r="F242" s="782"/>
      <c r="G242" s="580"/>
      <c r="H242" s="986"/>
      <c r="I242" s="156"/>
      <c r="J242" s="782"/>
      <c r="K242" s="782"/>
      <c r="L242" s="782"/>
      <c r="M242" s="782"/>
      <c r="N242" s="782"/>
      <c r="O242" s="782"/>
      <c r="P242" s="782"/>
      <c r="Q242" s="782"/>
      <c r="R242" s="782"/>
      <c r="S242" s="782"/>
      <c r="T242" s="782"/>
      <c r="U242" s="782"/>
      <c r="V242" s="782"/>
      <c r="W242" s="782"/>
      <c r="X242" s="782"/>
      <c r="Y242" s="782"/>
      <c r="Z242" s="782"/>
      <c r="AA242" s="782"/>
      <c r="AB242" s="782"/>
      <c r="AC242" s="782"/>
      <c r="AD242" s="782"/>
      <c r="AE242" s="782"/>
      <c r="AF242" s="782"/>
    </row>
    <row r="243" spans="1:32" hidden="1">
      <c r="A243" s="782"/>
      <c r="B243" s="782"/>
      <c r="C243" s="782"/>
      <c r="D243" s="782"/>
      <c r="E243" s="782"/>
      <c r="F243" s="782"/>
      <c r="G243" s="897"/>
      <c r="H243" s="782"/>
      <c r="I243" s="782"/>
      <c r="J243" s="782"/>
      <c r="K243" s="782"/>
      <c r="L243" s="782"/>
      <c r="M243" s="782"/>
      <c r="N243" s="782"/>
      <c r="O243" s="782"/>
      <c r="P243" s="782"/>
      <c r="Q243" s="782"/>
      <c r="R243" s="782"/>
      <c r="S243" s="782"/>
      <c r="T243" s="782"/>
      <c r="U243" s="782"/>
      <c r="V243" s="782"/>
      <c r="W243" s="782"/>
      <c r="X243" s="782"/>
      <c r="Y243" s="782"/>
      <c r="Z243" s="782"/>
      <c r="AA243" s="782"/>
      <c r="AB243" s="782"/>
      <c r="AC243" s="782"/>
      <c r="AD243" s="782"/>
      <c r="AE243" s="782"/>
      <c r="AF243" s="782"/>
    </row>
    <row r="244" spans="1:32" hidden="1">
      <c r="A244" s="782"/>
      <c r="B244" s="782"/>
      <c r="C244" s="782"/>
      <c r="D244" s="782"/>
      <c r="E244" s="782"/>
      <c r="F244" s="782"/>
      <c r="G244" s="897"/>
      <c r="H244" s="782"/>
      <c r="I244" s="782"/>
      <c r="J244" s="782"/>
      <c r="K244" s="782"/>
      <c r="L244" s="782"/>
      <c r="M244" s="782"/>
      <c r="N244" s="782"/>
      <c r="O244" s="782"/>
      <c r="P244" s="782"/>
      <c r="Q244" s="782"/>
      <c r="R244" s="782"/>
      <c r="S244" s="782"/>
      <c r="T244" s="782"/>
      <c r="U244" s="782"/>
      <c r="V244" s="782"/>
      <c r="W244" s="782"/>
      <c r="X244" s="782"/>
      <c r="Y244" s="782"/>
      <c r="Z244" s="782"/>
      <c r="AA244" s="782"/>
      <c r="AB244" s="782"/>
      <c r="AC244" s="782"/>
      <c r="AD244" s="782"/>
      <c r="AE244" s="782"/>
      <c r="AF244" s="782"/>
    </row>
    <row r="245" spans="1:32" hidden="1">
      <c r="A245" s="782"/>
      <c r="B245" s="782"/>
      <c r="C245" s="782"/>
      <c r="D245" s="782"/>
      <c r="E245" s="782"/>
      <c r="F245" s="782"/>
      <c r="G245" s="897"/>
      <c r="H245" s="782"/>
      <c r="I245" s="782"/>
      <c r="J245" s="782"/>
      <c r="K245" s="782"/>
      <c r="L245" s="782"/>
      <c r="M245" s="782"/>
      <c r="N245" s="782"/>
      <c r="O245" s="782"/>
      <c r="P245" s="782"/>
      <c r="Q245" s="782"/>
      <c r="R245" s="782"/>
      <c r="S245" s="782"/>
      <c r="T245" s="782"/>
      <c r="U245" s="782"/>
      <c r="V245" s="782"/>
      <c r="W245" s="782"/>
      <c r="X245" s="782"/>
      <c r="Y245" s="782"/>
      <c r="Z245" s="782"/>
      <c r="AA245" s="782"/>
      <c r="AB245" s="782"/>
      <c r="AC245" s="782"/>
      <c r="AD245" s="782"/>
      <c r="AE245" s="782"/>
      <c r="AF245" s="782"/>
    </row>
    <row r="246" spans="1:32" hidden="1">
      <c r="A246" s="782"/>
      <c r="B246" s="782"/>
      <c r="C246" s="782"/>
      <c r="D246" s="782"/>
      <c r="E246" s="782"/>
      <c r="F246" s="782"/>
      <c r="G246" s="897"/>
      <c r="H246" s="782"/>
      <c r="I246" s="782"/>
      <c r="J246" s="782"/>
      <c r="K246" s="782"/>
      <c r="L246" s="782"/>
      <c r="M246" s="782"/>
      <c r="N246" s="782"/>
      <c r="O246" s="782"/>
      <c r="P246" s="782"/>
      <c r="Q246" s="782"/>
      <c r="R246" s="782"/>
      <c r="S246" s="782"/>
      <c r="T246" s="782"/>
      <c r="U246" s="782"/>
      <c r="V246" s="782"/>
      <c r="W246" s="782"/>
      <c r="X246" s="782"/>
      <c r="Y246" s="782"/>
      <c r="Z246" s="782"/>
      <c r="AA246" s="782"/>
      <c r="AB246" s="782"/>
      <c r="AC246" s="782"/>
      <c r="AD246" s="782"/>
      <c r="AE246" s="782"/>
      <c r="AF246" s="782"/>
    </row>
    <row r="247" spans="1:32" s="985" customFormat="1" hidden="1">
      <c r="A247" s="937" t="s">
        <v>234</v>
      </c>
      <c r="B247" s="937"/>
      <c r="C247" s="937"/>
      <c r="D247" s="937"/>
      <c r="E247" s="937"/>
      <c r="F247" s="937"/>
      <c r="G247" s="937"/>
      <c r="H247" s="937"/>
      <c r="I247" s="937"/>
      <c r="J247" s="937"/>
      <c r="K247" s="937"/>
      <c r="L247" s="937"/>
      <c r="M247" s="937"/>
      <c r="N247" s="937"/>
    </row>
    <row r="248" spans="1:32" hidden="1">
      <c r="A248" s="782" t="e">
        <f>'[14]Diag msg 2'!A30</f>
        <v>#REF!</v>
      </c>
      <c r="B248" s="782"/>
      <c r="C248" s="987"/>
      <c r="D248" s="987"/>
      <c r="E248" s="987"/>
      <c r="F248" s="987"/>
      <c r="G248" s="897" t="e">
        <f>'[14]Diag msg 2'!D30</f>
        <v>#REF!</v>
      </c>
      <c r="H248" s="988" t="e">
        <f>'[14]Diag msg 2'!E30</f>
        <v>#REF!</v>
      </c>
      <c r="I248" s="782"/>
      <c r="J248" s="782"/>
      <c r="K248" s="782"/>
      <c r="L248" s="782"/>
      <c r="M248" s="782"/>
      <c r="N248" s="782"/>
      <c r="O248" s="782"/>
      <c r="P248" s="782"/>
      <c r="Q248" s="782"/>
      <c r="R248" s="782"/>
      <c r="S248" s="782"/>
      <c r="T248" s="782"/>
      <c r="U248" s="782"/>
      <c r="V248" s="782"/>
      <c r="W248" s="782"/>
      <c r="X248" s="782"/>
      <c r="Y248" s="782"/>
      <c r="Z248" s="782"/>
      <c r="AA248" s="782"/>
      <c r="AB248" s="782"/>
      <c r="AC248" s="782"/>
      <c r="AD248" s="782"/>
      <c r="AE248" s="782"/>
      <c r="AF248" s="782"/>
    </row>
    <row r="249" spans="1:32" hidden="1">
      <c r="A249" s="782" t="e">
        <f>'[14]Diag msg 2'!A31</f>
        <v>#REF!</v>
      </c>
      <c r="B249" s="782"/>
      <c r="C249" s="987" t="e">
        <f>'[14]Diag msg 2'!C31</f>
        <v>#REF!</v>
      </c>
      <c r="D249" s="987"/>
      <c r="E249" s="987"/>
      <c r="F249" s="987"/>
      <c r="G249" s="897" t="e">
        <f>'[14]Diag msg 2'!D31</f>
        <v>#REF!</v>
      </c>
      <c r="H249" s="988"/>
      <c r="I249" s="782"/>
      <c r="J249" s="782"/>
      <c r="K249" s="782"/>
      <c r="L249" s="782"/>
      <c r="M249" s="782"/>
      <c r="N249" s="782"/>
      <c r="O249" s="782"/>
      <c r="P249" s="782"/>
      <c r="Q249" s="782"/>
      <c r="R249" s="782"/>
      <c r="S249" s="782"/>
      <c r="T249" s="782"/>
      <c r="U249" s="782"/>
      <c r="V249" s="782"/>
      <c r="W249" s="782"/>
      <c r="X249" s="782"/>
      <c r="Y249" s="782"/>
      <c r="Z249" s="782"/>
      <c r="AA249" s="782"/>
      <c r="AB249" s="782"/>
      <c r="AC249" s="782"/>
      <c r="AD249" s="782"/>
      <c r="AE249" s="782"/>
      <c r="AF249" s="782"/>
    </row>
    <row r="250" spans="1:32" hidden="1">
      <c r="A250" s="782" t="e">
        <f>'[14]Diag msg 2'!A32</f>
        <v>#REF!</v>
      </c>
      <c r="B250" s="782"/>
      <c r="C250" s="987" t="e">
        <f>'[14]Diag msg 2'!C32</f>
        <v>#REF!</v>
      </c>
      <c r="D250" s="987"/>
      <c r="E250" s="987"/>
      <c r="F250" s="987"/>
      <c r="G250" s="897" t="e">
        <f>'[14]Diag msg 2'!D32</f>
        <v>#REF!</v>
      </c>
      <c r="H250" s="989" t="e">
        <f>'[14]Diag msg 2'!E32</f>
        <v>#REF!</v>
      </c>
      <c r="I250" s="782"/>
      <c r="J250" s="782"/>
      <c r="K250" s="782"/>
      <c r="L250" s="782"/>
      <c r="M250" s="782"/>
      <c r="N250" s="782"/>
      <c r="O250" s="782"/>
      <c r="P250" s="782"/>
      <c r="Q250" s="782"/>
      <c r="R250" s="782"/>
      <c r="S250" s="782"/>
      <c r="T250" s="782"/>
      <c r="U250" s="782"/>
      <c r="V250" s="782"/>
      <c r="W250" s="782"/>
      <c r="X250" s="782"/>
      <c r="Y250" s="782"/>
      <c r="Z250" s="782"/>
      <c r="AA250" s="782"/>
      <c r="AB250" s="782"/>
      <c r="AC250" s="782"/>
      <c r="AD250" s="782"/>
      <c r="AE250" s="782"/>
      <c r="AF250" s="782"/>
    </row>
    <row r="251" spans="1:32" hidden="1">
      <c r="A251" s="782" t="e">
        <f>'[14]Diag msg 2'!A33</f>
        <v>#REF!</v>
      </c>
      <c r="B251" s="782"/>
      <c r="C251" s="987" t="e">
        <f>'[14]Diag msg 2'!C33</f>
        <v>#REF!</v>
      </c>
      <c r="D251" s="987"/>
      <c r="E251" s="987"/>
      <c r="F251" s="987"/>
      <c r="G251" s="897" t="e">
        <f>'[14]Diag msg 2'!D33</f>
        <v>#REF!</v>
      </c>
      <c r="H251" s="989" t="e">
        <f>'[14]Diag msg 2'!E33</f>
        <v>#REF!</v>
      </c>
      <c r="I251" s="782"/>
      <c r="J251" s="782"/>
      <c r="K251" s="782"/>
      <c r="L251" s="782"/>
      <c r="M251" s="782"/>
      <c r="N251" s="782"/>
      <c r="O251" s="782"/>
      <c r="P251" s="782"/>
      <c r="Q251" s="782"/>
      <c r="R251" s="782"/>
      <c r="S251" s="782"/>
      <c r="T251" s="782"/>
      <c r="U251" s="782"/>
      <c r="V251" s="782"/>
      <c r="W251" s="782"/>
      <c r="X251" s="782"/>
      <c r="Y251" s="782"/>
      <c r="Z251" s="782"/>
      <c r="AA251" s="782"/>
      <c r="AB251" s="782"/>
      <c r="AC251" s="782"/>
      <c r="AD251" s="782"/>
      <c r="AE251" s="782"/>
      <c r="AF251" s="782"/>
    </row>
    <row r="252" spans="1:32" hidden="1">
      <c r="A252" s="782" t="e">
        <f>'[14]Diag msg 2'!A34</f>
        <v>#REF!</v>
      </c>
      <c r="B252" s="782"/>
      <c r="C252" s="987" t="e">
        <f>'[14]Diag msg 2'!C34</f>
        <v>#REF!</v>
      </c>
      <c r="D252" s="987"/>
      <c r="E252" s="987"/>
      <c r="F252" s="987"/>
      <c r="G252" s="897" t="e">
        <f>'[14]Diag msg 2'!D34</f>
        <v>#REF!</v>
      </c>
      <c r="H252" s="988" t="e">
        <f>'[14]Diag msg 2'!E34</f>
        <v>#REF!</v>
      </c>
      <c r="I252" s="782"/>
      <c r="J252" s="782"/>
      <c r="K252" s="782"/>
      <c r="L252" s="782"/>
      <c r="M252" s="782"/>
      <c r="N252" s="782"/>
      <c r="O252" s="782"/>
      <c r="P252" s="782"/>
      <c r="Q252" s="782"/>
      <c r="R252" s="782"/>
      <c r="S252" s="782"/>
      <c r="T252" s="782"/>
      <c r="U252" s="782"/>
      <c r="V252" s="782"/>
      <c r="W252" s="782"/>
      <c r="X252" s="782"/>
      <c r="Y252" s="782"/>
      <c r="Z252" s="782"/>
      <c r="AA252" s="782"/>
      <c r="AB252" s="782"/>
      <c r="AC252" s="782"/>
      <c r="AD252" s="782"/>
      <c r="AE252" s="782"/>
      <c r="AF252" s="782"/>
    </row>
    <row r="253" spans="1:32" hidden="1">
      <c r="A253" s="782" t="e">
        <f>'[14]Diag msg 2'!A35</f>
        <v>#REF!</v>
      </c>
      <c r="B253" s="782"/>
      <c r="C253" s="987" t="e">
        <f>'[14]Diag msg 2'!C35</f>
        <v>#REF!</v>
      </c>
      <c r="D253" s="987"/>
      <c r="E253" s="987"/>
      <c r="F253" s="987"/>
      <c r="G253" s="897" t="e">
        <f>'[14]Diag msg 2'!D35</f>
        <v>#REF!</v>
      </c>
      <c r="H253" s="988"/>
      <c r="I253" s="782"/>
      <c r="J253" s="782"/>
      <c r="K253" s="782"/>
      <c r="L253" s="782"/>
      <c r="M253" s="782"/>
      <c r="N253" s="782"/>
      <c r="O253" s="782"/>
      <c r="P253" s="782"/>
      <c r="Q253" s="782"/>
      <c r="R253" s="782"/>
      <c r="S253" s="782"/>
      <c r="T253" s="782"/>
      <c r="U253" s="782"/>
      <c r="V253" s="782"/>
      <c r="W253" s="782"/>
      <c r="X253" s="782"/>
      <c r="Y253" s="782"/>
      <c r="Z253" s="782"/>
      <c r="AA253" s="782"/>
      <c r="AB253" s="782"/>
      <c r="AC253" s="782"/>
      <c r="AD253" s="782"/>
      <c r="AE253" s="782"/>
      <c r="AF253" s="782"/>
    </row>
    <row r="254" spans="1:32" hidden="1">
      <c r="A254" s="782" t="e">
        <f>'[14]Diag msg 2'!A36</f>
        <v>#REF!</v>
      </c>
      <c r="B254" s="782"/>
      <c r="C254" s="987" t="e">
        <f>'[14]Diag msg 2'!C36</f>
        <v>#REF!</v>
      </c>
      <c r="D254" s="987"/>
      <c r="E254" s="987"/>
      <c r="F254" s="987"/>
      <c r="G254" s="897" t="e">
        <f>'[14]Diag msg 2'!D36</f>
        <v>#REF!</v>
      </c>
      <c r="H254" s="989" t="e">
        <f>'[14]Diag msg 2'!E36</f>
        <v>#REF!</v>
      </c>
      <c r="I254" s="782"/>
      <c r="J254" s="782"/>
      <c r="K254" s="782"/>
      <c r="L254" s="782"/>
      <c r="M254" s="782"/>
      <c r="N254" s="782"/>
      <c r="O254" s="782"/>
      <c r="P254" s="782"/>
      <c r="Q254" s="782"/>
      <c r="R254" s="782"/>
      <c r="S254" s="782"/>
      <c r="T254" s="782"/>
      <c r="U254" s="782"/>
      <c r="V254" s="782"/>
      <c r="W254" s="782"/>
      <c r="X254" s="782"/>
      <c r="Y254" s="782"/>
      <c r="Z254" s="782"/>
      <c r="AA254" s="782"/>
      <c r="AB254" s="782"/>
      <c r="AC254" s="782"/>
      <c r="AD254" s="782"/>
      <c r="AE254" s="782"/>
      <c r="AF254" s="782"/>
    </row>
    <row r="255" spans="1:32" hidden="1">
      <c r="A255" s="782" t="e">
        <f>'[14]Diag msg 2'!A37</f>
        <v>#REF!</v>
      </c>
      <c r="B255" s="782"/>
      <c r="C255" s="987" t="e">
        <f>'[14]Diag msg 2'!C37</f>
        <v>#REF!</v>
      </c>
      <c r="D255" s="987"/>
      <c r="E255" s="987"/>
      <c r="F255" s="987"/>
      <c r="G255" s="897" t="e">
        <f>'[14]Diag msg 2'!D37</f>
        <v>#REF!</v>
      </c>
      <c r="H255" s="989" t="e">
        <f>'[14]Diag msg 2'!E37</f>
        <v>#REF!</v>
      </c>
      <c r="I255" s="782"/>
      <c r="J255" s="782"/>
      <c r="K255" s="782"/>
      <c r="L255" s="782"/>
      <c r="M255" s="782"/>
      <c r="N255" s="782"/>
      <c r="O255" s="782"/>
      <c r="P255" s="782"/>
      <c r="Q255" s="782"/>
      <c r="R255" s="782"/>
      <c r="S255" s="782"/>
      <c r="T255" s="782"/>
      <c r="U255" s="782"/>
      <c r="V255" s="782"/>
      <c r="W255" s="782"/>
      <c r="X255" s="782"/>
      <c r="Y255" s="782"/>
      <c r="Z255" s="782"/>
      <c r="AA255" s="782"/>
      <c r="AB255" s="782"/>
      <c r="AC255" s="782"/>
      <c r="AD255" s="782"/>
      <c r="AE255" s="782"/>
      <c r="AF255" s="782"/>
    </row>
    <row r="256" spans="1:32" hidden="1">
      <c r="A256" s="782" t="e">
        <f>'[14]Diag msg 2'!A38</f>
        <v>#REF!</v>
      </c>
      <c r="B256" s="782"/>
      <c r="C256" s="987" t="e">
        <f>'[14]Diag msg 2'!C38</f>
        <v>#REF!</v>
      </c>
      <c r="D256" s="987"/>
      <c r="E256" s="987"/>
      <c r="F256" s="987"/>
      <c r="G256" s="897" t="e">
        <f>'[14]Diag msg 2'!D38</f>
        <v>#REF!</v>
      </c>
      <c r="H256" s="988" t="e">
        <f>'[14]Diag msg 2'!E38</f>
        <v>#REF!</v>
      </c>
      <c r="I256" s="782"/>
      <c r="J256" s="782"/>
      <c r="K256" s="782"/>
      <c r="L256" s="782"/>
      <c r="M256" s="782"/>
      <c r="N256" s="782"/>
      <c r="O256" s="782"/>
      <c r="P256" s="782"/>
      <c r="Q256" s="782"/>
      <c r="R256" s="782"/>
      <c r="S256" s="782"/>
      <c r="T256" s="782"/>
      <c r="U256" s="782"/>
      <c r="V256" s="782"/>
      <c r="W256" s="782"/>
      <c r="X256" s="782"/>
      <c r="Y256" s="782"/>
      <c r="Z256" s="782"/>
      <c r="AA256" s="782"/>
      <c r="AB256" s="782"/>
      <c r="AC256" s="782"/>
      <c r="AD256" s="782"/>
      <c r="AE256" s="782"/>
      <c r="AF256" s="782"/>
    </row>
    <row r="257" spans="1:32" hidden="1">
      <c r="A257" s="782" t="e">
        <f>'[14]Diag msg 2'!A39</f>
        <v>#REF!</v>
      </c>
      <c r="B257" s="782"/>
      <c r="C257" s="987" t="e">
        <f>'[14]Diag msg 2'!C39</f>
        <v>#REF!</v>
      </c>
      <c r="D257" s="987"/>
      <c r="E257" s="987"/>
      <c r="F257" s="987"/>
      <c r="G257" s="897" t="e">
        <f>'[14]Diag msg 2'!D39</f>
        <v>#REF!</v>
      </c>
      <c r="H257" s="988"/>
      <c r="I257" s="782"/>
      <c r="J257" s="782"/>
      <c r="K257" s="782"/>
      <c r="L257" s="782"/>
      <c r="M257" s="782"/>
      <c r="N257" s="782"/>
      <c r="O257" s="782"/>
      <c r="P257" s="782"/>
      <c r="Q257" s="782"/>
      <c r="R257" s="782"/>
      <c r="S257" s="782"/>
      <c r="T257" s="782"/>
      <c r="U257" s="782"/>
      <c r="V257" s="782"/>
      <c r="W257" s="782"/>
      <c r="X257" s="782"/>
      <c r="Y257" s="782"/>
      <c r="Z257" s="782"/>
      <c r="AA257" s="782"/>
      <c r="AB257" s="782"/>
      <c r="AC257" s="782"/>
      <c r="AD257" s="782"/>
      <c r="AE257" s="782"/>
      <c r="AF257" s="782"/>
    </row>
    <row r="258" spans="1:32" hidden="1">
      <c r="A258" s="782" t="e">
        <f>'[14]Diag msg 2'!A40</f>
        <v>#REF!</v>
      </c>
      <c r="B258" s="782"/>
      <c r="C258" s="987" t="e">
        <f>'[14]Diag msg 2'!C40</f>
        <v>#REF!</v>
      </c>
      <c r="D258" s="987"/>
      <c r="E258" s="987"/>
      <c r="F258" s="987"/>
      <c r="G258" s="897" t="e">
        <f>'[14]Diag msg 2'!D40</f>
        <v>#REF!</v>
      </c>
      <c r="H258" s="989" t="e">
        <f>'[14]Diag msg 2'!E40</f>
        <v>#REF!</v>
      </c>
      <c r="I258" s="782"/>
      <c r="J258" s="782"/>
      <c r="K258" s="782"/>
      <c r="L258" s="782"/>
      <c r="M258" s="782"/>
      <c r="N258" s="782"/>
      <c r="O258" s="782"/>
      <c r="P258" s="782"/>
      <c r="Q258" s="782"/>
      <c r="R258" s="782"/>
      <c r="S258" s="782"/>
      <c r="T258" s="782"/>
      <c r="U258" s="782"/>
      <c r="V258" s="782"/>
      <c r="W258" s="782"/>
      <c r="X258" s="782"/>
      <c r="Y258" s="782"/>
      <c r="Z258" s="782"/>
      <c r="AA258" s="782"/>
      <c r="AB258" s="782"/>
      <c r="AC258" s="782"/>
      <c r="AD258" s="782"/>
      <c r="AE258" s="782"/>
      <c r="AF258" s="782"/>
    </row>
    <row r="259" spans="1:32" hidden="1">
      <c r="A259" s="782" t="e">
        <f>'[14]Diag msg 2'!A41</f>
        <v>#REF!</v>
      </c>
      <c r="B259" s="782"/>
      <c r="C259" s="987" t="e">
        <f>'[14]Diag msg 2'!C41</f>
        <v>#REF!</v>
      </c>
      <c r="D259" s="987"/>
      <c r="E259" s="987"/>
      <c r="F259" s="987"/>
      <c r="G259" s="897" t="e">
        <f>'[14]Diag msg 2'!D41</f>
        <v>#REF!</v>
      </c>
      <c r="H259" s="989" t="e">
        <f>'[14]Diag msg 2'!E41</f>
        <v>#REF!</v>
      </c>
      <c r="I259" s="782"/>
      <c r="J259" s="782"/>
      <c r="K259" s="782"/>
      <c r="L259" s="782"/>
      <c r="M259" s="782"/>
      <c r="N259" s="782"/>
      <c r="O259" s="782"/>
      <c r="P259" s="782"/>
      <c r="Q259" s="782"/>
      <c r="R259" s="782"/>
      <c r="S259" s="782"/>
      <c r="T259" s="782"/>
      <c r="U259" s="782"/>
      <c r="V259" s="782"/>
      <c r="W259" s="782"/>
      <c r="X259" s="782"/>
      <c r="Y259" s="782"/>
      <c r="Z259" s="782"/>
      <c r="AA259" s="782"/>
      <c r="AB259" s="782"/>
      <c r="AC259" s="782"/>
      <c r="AD259" s="782"/>
      <c r="AE259" s="782"/>
      <c r="AF259" s="782"/>
    </row>
    <row r="260" spans="1:32" hidden="1">
      <c r="A260" s="782" t="e">
        <f>'[14]Diag msg 2'!A42</f>
        <v>#REF!</v>
      </c>
      <c r="B260" s="782"/>
      <c r="C260" s="987" t="e">
        <f>'[14]Diag msg 2'!C42</f>
        <v>#REF!</v>
      </c>
      <c r="D260" s="987"/>
      <c r="E260" s="987"/>
      <c r="F260" s="987"/>
      <c r="G260" s="897" t="e">
        <f>'[14]Diag msg 2'!D42</f>
        <v>#REF!</v>
      </c>
      <c r="H260" s="988" t="e">
        <f>'[14]Diag msg 2'!E42</f>
        <v>#REF!</v>
      </c>
      <c r="I260" s="782"/>
      <c r="J260" s="782"/>
      <c r="K260" s="782"/>
      <c r="L260" s="782"/>
      <c r="M260" s="782"/>
      <c r="N260" s="782"/>
      <c r="O260" s="782"/>
      <c r="P260" s="782"/>
      <c r="Q260" s="782"/>
      <c r="R260" s="782"/>
      <c r="S260" s="782"/>
      <c r="T260" s="782"/>
      <c r="U260" s="782"/>
      <c r="V260" s="782"/>
      <c r="W260" s="782"/>
      <c r="X260" s="782"/>
      <c r="Y260" s="782"/>
      <c r="Z260" s="782"/>
      <c r="AA260" s="782"/>
      <c r="AB260" s="782"/>
      <c r="AC260" s="782"/>
      <c r="AD260" s="782"/>
      <c r="AE260" s="782"/>
      <c r="AF260" s="782"/>
    </row>
    <row r="261" spans="1:32" hidden="1">
      <c r="A261" s="782" t="e">
        <f>'[14]Diag msg 2'!A43</f>
        <v>#REF!</v>
      </c>
      <c r="B261" s="782"/>
      <c r="C261" s="987" t="e">
        <f>'[14]Diag msg 2'!C43</f>
        <v>#REF!</v>
      </c>
      <c r="D261" s="987"/>
      <c r="E261" s="987"/>
      <c r="F261" s="987"/>
      <c r="G261" s="897" t="e">
        <f>'[14]Diag msg 2'!D43</f>
        <v>#REF!</v>
      </c>
      <c r="H261" s="988"/>
      <c r="I261" s="782"/>
      <c r="J261" s="782"/>
      <c r="K261" s="782"/>
      <c r="L261" s="782"/>
      <c r="M261" s="782"/>
      <c r="N261" s="782"/>
      <c r="O261" s="782"/>
      <c r="P261" s="782"/>
      <c r="Q261" s="782"/>
      <c r="R261" s="782"/>
      <c r="S261" s="782"/>
      <c r="T261" s="782"/>
      <c r="U261" s="782"/>
      <c r="V261" s="782"/>
      <c r="W261" s="782"/>
      <c r="X261" s="782"/>
      <c r="Y261" s="782"/>
      <c r="Z261" s="782"/>
      <c r="AA261" s="782"/>
      <c r="AB261" s="782"/>
      <c r="AC261" s="782"/>
      <c r="AD261" s="782"/>
      <c r="AE261" s="782"/>
      <c r="AF261" s="782"/>
    </row>
    <row r="262" spans="1:32" hidden="1">
      <c r="A262" s="782" t="e">
        <f>'[14]Diag msg 2'!A44</f>
        <v>#REF!</v>
      </c>
      <c r="B262" s="782"/>
      <c r="C262" s="987" t="e">
        <f>'[14]Diag msg 2'!C44</f>
        <v>#REF!</v>
      </c>
      <c r="D262" s="987"/>
      <c r="E262" s="987"/>
      <c r="F262" s="987"/>
      <c r="G262" s="897" t="e">
        <f>'[14]Diag msg 2'!D44</f>
        <v>#REF!</v>
      </c>
      <c r="H262" s="989" t="e">
        <f>'[14]Diag msg 2'!E44</f>
        <v>#REF!</v>
      </c>
      <c r="I262" s="782"/>
      <c r="J262" s="782"/>
      <c r="K262" s="782"/>
      <c r="L262" s="782"/>
      <c r="M262" s="782"/>
      <c r="N262" s="782"/>
      <c r="O262" s="782"/>
      <c r="P262" s="782"/>
      <c r="Q262" s="782"/>
      <c r="R262" s="782"/>
      <c r="S262" s="782"/>
      <c r="T262" s="782"/>
      <c r="U262" s="782"/>
      <c r="V262" s="782"/>
      <c r="W262" s="782"/>
      <c r="X262" s="782"/>
      <c r="Y262" s="782"/>
      <c r="Z262" s="782"/>
      <c r="AA262" s="782"/>
      <c r="AB262" s="782"/>
      <c r="AC262" s="782"/>
      <c r="AD262" s="782"/>
      <c r="AE262" s="782"/>
      <c r="AF262" s="782"/>
    </row>
    <row r="263" spans="1:32" hidden="1">
      <c r="A263" s="782" t="e">
        <f>'[14]Diag msg 2'!A45</f>
        <v>#REF!</v>
      </c>
      <c r="B263" s="782"/>
      <c r="C263" s="987" t="e">
        <f>'[14]Diag msg 2'!C45</f>
        <v>#REF!</v>
      </c>
      <c r="D263" s="987"/>
      <c r="E263" s="987"/>
      <c r="F263" s="987"/>
      <c r="G263" s="897" t="e">
        <f>'[14]Diag msg 2'!D45</f>
        <v>#REF!</v>
      </c>
      <c r="H263" s="989" t="e">
        <f>'[14]Diag msg 2'!E45</f>
        <v>#REF!</v>
      </c>
      <c r="I263" s="782"/>
      <c r="J263" s="782"/>
      <c r="K263" s="782"/>
      <c r="L263" s="782"/>
      <c r="M263" s="782"/>
      <c r="N263" s="782"/>
      <c r="O263" s="782"/>
      <c r="P263" s="782"/>
      <c r="Q263" s="782"/>
      <c r="R263" s="782"/>
      <c r="S263" s="782"/>
      <c r="T263" s="782"/>
      <c r="U263" s="782"/>
      <c r="V263" s="782"/>
      <c r="W263" s="782"/>
      <c r="X263" s="782"/>
      <c r="Y263" s="782"/>
      <c r="Z263" s="782"/>
      <c r="AA263" s="782"/>
      <c r="AB263" s="782"/>
      <c r="AC263" s="782"/>
      <c r="AD263" s="782"/>
      <c r="AE263" s="782"/>
      <c r="AF263" s="782"/>
    </row>
    <row r="264" spans="1:32" hidden="1">
      <c r="A264" s="782" t="e">
        <f>'[14]Diag msg 2'!A46</f>
        <v>#REF!</v>
      </c>
      <c r="B264" s="782"/>
      <c r="C264" s="987" t="e">
        <f>'[14]Diag msg 2'!C46</f>
        <v>#REF!</v>
      </c>
      <c r="D264" s="987"/>
      <c r="E264" s="987"/>
      <c r="F264" s="987"/>
      <c r="G264" s="897" t="e">
        <f>'[14]Diag msg 2'!D46</f>
        <v>#REF!</v>
      </c>
      <c r="H264" s="988" t="e">
        <f>'[14]Diag msg 2'!E46</f>
        <v>#REF!</v>
      </c>
      <c r="I264" s="782"/>
      <c r="J264" s="782"/>
      <c r="K264" s="782"/>
      <c r="L264" s="782"/>
      <c r="M264" s="782"/>
      <c r="N264" s="782"/>
      <c r="O264" s="782"/>
      <c r="P264" s="782"/>
      <c r="Q264" s="782"/>
      <c r="R264" s="782"/>
      <c r="S264" s="782"/>
      <c r="T264" s="782"/>
      <c r="U264" s="782"/>
      <c r="V264" s="782"/>
      <c r="W264" s="782"/>
      <c r="X264" s="782"/>
      <c r="Y264" s="782"/>
      <c r="Z264" s="782"/>
      <c r="AA264" s="782"/>
      <c r="AB264" s="782"/>
      <c r="AC264" s="782"/>
      <c r="AD264" s="782"/>
      <c r="AE264" s="782"/>
      <c r="AF264" s="782"/>
    </row>
    <row r="265" spans="1:32" hidden="1">
      <c r="A265" s="782" t="e">
        <f>'[14]Diag msg 2'!A47</f>
        <v>#REF!</v>
      </c>
      <c r="B265" s="782"/>
      <c r="C265" s="987" t="e">
        <f>'[14]Diag msg 2'!C47</f>
        <v>#REF!</v>
      </c>
      <c r="D265" s="987"/>
      <c r="E265" s="987"/>
      <c r="F265" s="987"/>
      <c r="G265" s="897" t="e">
        <f>'[14]Diag msg 2'!D47</f>
        <v>#REF!</v>
      </c>
      <c r="H265" s="988"/>
      <c r="I265" s="782"/>
      <c r="J265" s="782"/>
      <c r="K265" s="782"/>
      <c r="L265" s="782"/>
      <c r="M265" s="782"/>
      <c r="N265" s="782"/>
      <c r="O265" s="782"/>
      <c r="P265" s="782"/>
      <c r="Q265" s="782"/>
      <c r="R265" s="782"/>
      <c r="S265" s="782"/>
      <c r="T265" s="782"/>
      <c r="U265" s="782"/>
      <c r="V265" s="782"/>
      <c r="W265" s="782"/>
      <c r="X265" s="782"/>
      <c r="Y265" s="782"/>
      <c r="Z265" s="782"/>
      <c r="AA265" s="782"/>
      <c r="AB265" s="782"/>
      <c r="AC265" s="782"/>
      <c r="AD265" s="782"/>
      <c r="AE265" s="782"/>
      <c r="AF265" s="782"/>
    </row>
    <row r="266" spans="1:32" hidden="1">
      <c r="A266" s="782" t="e">
        <f>'[14]Diag msg 2'!A48</f>
        <v>#REF!</v>
      </c>
      <c r="B266" s="782"/>
      <c r="C266" s="987" t="e">
        <f>'[14]Diag msg 2'!C48</f>
        <v>#REF!</v>
      </c>
      <c r="D266" s="987"/>
      <c r="E266" s="987"/>
      <c r="F266" s="987"/>
      <c r="G266" s="897" t="e">
        <f>'[14]Diag msg 2'!D48</f>
        <v>#REF!</v>
      </c>
      <c r="H266" s="989" t="e">
        <f>'[14]Diag msg 2'!E48</f>
        <v>#REF!</v>
      </c>
      <c r="I266" s="782"/>
      <c r="J266" s="782"/>
      <c r="K266" s="782"/>
      <c r="L266" s="782"/>
      <c r="M266" s="782"/>
      <c r="N266" s="782"/>
      <c r="O266" s="782"/>
      <c r="P266" s="782"/>
      <c r="Q266" s="782"/>
      <c r="R266" s="782"/>
      <c r="S266" s="782"/>
      <c r="T266" s="782"/>
      <c r="U266" s="782"/>
      <c r="V266" s="782"/>
      <c r="W266" s="782"/>
      <c r="X266" s="782"/>
      <c r="Y266" s="782"/>
      <c r="Z266" s="782"/>
      <c r="AA266" s="782"/>
      <c r="AB266" s="782"/>
      <c r="AC266" s="782"/>
      <c r="AD266" s="782"/>
      <c r="AE266" s="782"/>
      <c r="AF266" s="782"/>
    </row>
    <row r="267" spans="1:32" hidden="1">
      <c r="A267" s="782" t="e">
        <f>'[14]Diag msg 2'!A49</f>
        <v>#REF!</v>
      </c>
      <c r="B267" s="782"/>
      <c r="C267" s="987" t="e">
        <f>'[14]Diag msg 2'!C49</f>
        <v>#REF!</v>
      </c>
      <c r="D267" s="987"/>
      <c r="E267" s="987"/>
      <c r="F267" s="987"/>
      <c r="G267" s="897" t="e">
        <f>'[14]Diag msg 2'!D49</f>
        <v>#REF!</v>
      </c>
      <c r="H267" s="989" t="e">
        <f>'[14]Diag msg 2'!E49</f>
        <v>#REF!</v>
      </c>
      <c r="I267" s="782"/>
      <c r="J267" s="782"/>
      <c r="K267" s="782"/>
      <c r="L267" s="782"/>
      <c r="M267" s="782"/>
      <c r="N267" s="782"/>
      <c r="O267" s="782"/>
      <c r="P267" s="782"/>
      <c r="Q267" s="782"/>
      <c r="R267" s="782"/>
      <c r="S267" s="782"/>
      <c r="T267" s="782"/>
      <c r="U267" s="782"/>
      <c r="V267" s="782"/>
      <c r="W267" s="782"/>
      <c r="X267" s="782"/>
      <c r="Y267" s="782"/>
      <c r="Z267" s="782"/>
      <c r="AA267" s="782"/>
      <c r="AB267" s="782"/>
      <c r="AC267" s="782"/>
      <c r="AD267" s="782"/>
      <c r="AE267" s="782"/>
      <c r="AF267" s="782"/>
    </row>
    <row r="268" spans="1:32" hidden="1">
      <c r="A268" s="782" t="e">
        <f>'[14]Diag msg 2'!A50</f>
        <v>#REF!</v>
      </c>
      <c r="B268" s="782"/>
      <c r="C268" s="990" t="e">
        <f>'[14]Diag msg 2'!C50</f>
        <v>#REF!</v>
      </c>
      <c r="D268" s="990"/>
      <c r="E268" s="990"/>
      <c r="F268" s="990"/>
      <c r="G268" s="991" t="e">
        <f>'[14]Diag msg 2'!D50</f>
        <v>#REF!</v>
      </c>
      <c r="H268" s="992" t="e">
        <f>'[14]Diag msg 2'!E50</f>
        <v>#REF!</v>
      </c>
      <c r="I268" s="782"/>
      <c r="J268" s="782"/>
      <c r="K268" s="782"/>
      <c r="L268" s="782"/>
      <c r="M268" s="782"/>
      <c r="N268" s="782"/>
      <c r="O268" s="782"/>
      <c r="P268" s="782"/>
      <c r="Q268" s="782"/>
      <c r="R268" s="782"/>
      <c r="S268" s="782"/>
      <c r="T268" s="782"/>
      <c r="U268" s="782"/>
      <c r="V268" s="782"/>
      <c r="W268" s="782"/>
      <c r="X268" s="782"/>
      <c r="Y268" s="782"/>
      <c r="Z268" s="782"/>
      <c r="AA268" s="782"/>
      <c r="AB268" s="782"/>
      <c r="AC268" s="782"/>
      <c r="AD268" s="782"/>
      <c r="AE268" s="782"/>
      <c r="AF268" s="782"/>
    </row>
    <row r="269" spans="1:32" hidden="1">
      <c r="A269" s="782" t="e">
        <f>'[14]Diag msg 2'!A51</f>
        <v>#REF!</v>
      </c>
      <c r="B269" s="782"/>
      <c r="C269" s="990" t="e">
        <f>'[14]Diag msg 2'!C51</f>
        <v>#REF!</v>
      </c>
      <c r="D269" s="990"/>
      <c r="E269" s="990"/>
      <c r="F269" s="990"/>
      <c r="G269" s="991" t="e">
        <f>'[14]Diag msg 2'!D51</f>
        <v>#REF!</v>
      </c>
      <c r="H269" s="992" t="e">
        <f>'[14]Diag msg 2'!E51</f>
        <v>#REF!</v>
      </c>
      <c r="I269" s="782"/>
      <c r="J269" s="782"/>
      <c r="K269" s="782"/>
      <c r="L269" s="782"/>
      <c r="M269" s="782"/>
      <c r="N269" s="782"/>
      <c r="O269" s="782"/>
      <c r="P269" s="782"/>
      <c r="Q269" s="782"/>
      <c r="R269" s="782"/>
      <c r="S269" s="782"/>
      <c r="T269" s="782"/>
      <c r="U269" s="782"/>
      <c r="V269" s="782"/>
      <c r="W269" s="782"/>
      <c r="X269" s="782"/>
      <c r="Y269" s="782"/>
      <c r="Z269" s="782"/>
      <c r="AA269" s="782"/>
      <c r="AB269" s="782"/>
      <c r="AC269" s="782"/>
      <c r="AD269" s="782"/>
      <c r="AE269" s="782"/>
      <c r="AF269" s="782"/>
    </row>
    <row r="270" spans="1:32" hidden="1">
      <c r="A270" s="782" t="e">
        <f>'[14]Diag msg 2'!A52</f>
        <v>#REF!</v>
      </c>
      <c r="B270" s="782"/>
      <c r="C270" s="990" t="e">
        <f>'[14]Diag msg 2'!C52</f>
        <v>#REF!</v>
      </c>
      <c r="D270" s="990"/>
      <c r="E270" s="990"/>
      <c r="F270" s="990"/>
      <c r="G270" s="991" t="e">
        <f>'[14]Diag msg 2'!D52</f>
        <v>#REF!</v>
      </c>
      <c r="H270" s="992" t="e">
        <f>'[14]Diag msg 2'!E52</f>
        <v>#REF!</v>
      </c>
      <c r="I270" s="782"/>
      <c r="J270" s="782"/>
      <c r="K270" s="782"/>
      <c r="L270" s="782"/>
      <c r="M270" s="782"/>
      <c r="N270" s="782"/>
      <c r="O270" s="782"/>
      <c r="P270" s="782"/>
      <c r="Q270" s="782"/>
      <c r="R270" s="782"/>
      <c r="S270" s="782"/>
      <c r="T270" s="782"/>
      <c r="U270" s="782"/>
      <c r="V270" s="782"/>
      <c r="W270" s="782"/>
      <c r="X270" s="782"/>
      <c r="Y270" s="782"/>
      <c r="Z270" s="782"/>
      <c r="AA270" s="782"/>
      <c r="AB270" s="782"/>
      <c r="AC270" s="782"/>
      <c r="AD270" s="782"/>
      <c r="AE270" s="782"/>
      <c r="AF270" s="782"/>
    </row>
    <row r="271" spans="1:32" hidden="1">
      <c r="A271" s="782" t="e">
        <f>'[14]Diag msg 2'!A53</f>
        <v>#REF!</v>
      </c>
      <c r="B271" s="782"/>
      <c r="C271" s="990" t="e">
        <f>'[14]Diag msg 2'!C53</f>
        <v>#REF!</v>
      </c>
      <c r="D271" s="990"/>
      <c r="E271" s="990"/>
      <c r="F271" s="990"/>
      <c r="G271" s="991" t="e">
        <f>'[14]Diag msg 2'!D53</f>
        <v>#REF!</v>
      </c>
      <c r="H271" s="992" t="e">
        <f>'[14]Diag msg 2'!E53</f>
        <v>#REF!</v>
      </c>
      <c r="I271" s="782"/>
      <c r="J271" s="782"/>
      <c r="K271" s="782"/>
      <c r="L271" s="782"/>
      <c r="M271" s="782"/>
      <c r="N271" s="782"/>
      <c r="O271" s="782"/>
      <c r="P271" s="782"/>
      <c r="Q271" s="782"/>
      <c r="R271" s="782"/>
      <c r="S271" s="782"/>
      <c r="T271" s="782"/>
      <c r="U271" s="782"/>
      <c r="V271" s="782"/>
      <c r="W271" s="782"/>
      <c r="X271" s="782"/>
      <c r="Y271" s="782"/>
      <c r="Z271" s="782"/>
      <c r="AA271" s="782"/>
      <c r="AB271" s="782"/>
      <c r="AC271" s="782"/>
      <c r="AD271" s="782"/>
      <c r="AE271" s="782"/>
      <c r="AF271" s="782"/>
    </row>
    <row r="272" spans="1:32" hidden="1">
      <c r="A272" s="782" t="e">
        <f>'[14]Diag msg 2'!A54</f>
        <v>#REF!</v>
      </c>
      <c r="B272" s="782"/>
      <c r="C272" s="987" t="e">
        <f>'[14]Diag msg 2'!C54</f>
        <v>#REF!</v>
      </c>
      <c r="D272" s="987"/>
      <c r="E272" s="987"/>
      <c r="F272" s="987"/>
      <c r="G272" s="897" t="e">
        <f>'[14]Diag msg 2'!D54</f>
        <v>#REF!</v>
      </c>
      <c r="H272" s="989" t="e">
        <f>'[14]Diag msg 2'!E54</f>
        <v>#REF!</v>
      </c>
      <c r="I272" s="782"/>
      <c r="J272" s="782"/>
      <c r="K272" s="782"/>
      <c r="L272" s="782"/>
      <c r="M272" s="782"/>
      <c r="N272" s="782"/>
      <c r="O272" s="782"/>
      <c r="P272" s="782"/>
      <c r="Q272" s="782"/>
      <c r="R272" s="782"/>
      <c r="S272" s="782"/>
      <c r="T272" s="782"/>
      <c r="U272" s="782"/>
      <c r="V272" s="782"/>
      <c r="W272" s="782"/>
      <c r="X272" s="782"/>
      <c r="Y272" s="782"/>
      <c r="Z272" s="782"/>
      <c r="AA272" s="782"/>
      <c r="AB272" s="782"/>
      <c r="AC272" s="782"/>
      <c r="AD272" s="782"/>
      <c r="AE272" s="782"/>
      <c r="AF272" s="782"/>
    </row>
    <row r="273" spans="1:32" hidden="1">
      <c r="A273" s="782" t="e">
        <f>'[14]Diag msg 2'!A55</f>
        <v>#REF!</v>
      </c>
      <c r="B273" s="782"/>
      <c r="C273" s="987" t="e">
        <f>'[14]Diag msg 2'!C55</f>
        <v>#REF!</v>
      </c>
      <c r="D273" s="987"/>
      <c r="E273" s="987"/>
      <c r="F273" s="987"/>
      <c r="G273" s="897" t="e">
        <f>'[14]Diag msg 2'!D55</f>
        <v>#REF!</v>
      </c>
      <c r="H273" s="989" t="e">
        <f>'[14]Diag msg 2'!E55</f>
        <v>#REF!</v>
      </c>
      <c r="I273" s="782"/>
      <c r="J273" s="782"/>
      <c r="K273" s="782"/>
      <c r="L273" s="782"/>
      <c r="M273" s="782"/>
      <c r="N273" s="782"/>
      <c r="O273" s="782"/>
      <c r="P273" s="782"/>
      <c r="Q273" s="782"/>
      <c r="R273" s="782"/>
      <c r="S273" s="782"/>
      <c r="T273" s="782"/>
      <c r="U273" s="782"/>
      <c r="V273" s="782"/>
      <c r="W273" s="782"/>
      <c r="X273" s="782"/>
      <c r="Y273" s="782"/>
      <c r="Z273" s="782"/>
      <c r="AA273" s="782"/>
      <c r="AB273" s="782"/>
      <c r="AC273" s="782"/>
      <c r="AD273" s="782"/>
      <c r="AE273" s="782"/>
      <c r="AF273" s="782"/>
    </row>
    <row r="274" spans="1:32" hidden="1">
      <c r="A274" s="782" t="e">
        <f>'[14]Diag msg 2'!A56</f>
        <v>#REF!</v>
      </c>
      <c r="B274" s="782"/>
      <c r="C274" s="987" t="e">
        <f>'[14]Diag msg 2'!C56</f>
        <v>#REF!</v>
      </c>
      <c r="D274" s="987"/>
      <c r="E274" s="987"/>
      <c r="F274" s="987"/>
      <c r="G274" s="897" t="e">
        <f>'[14]Diag msg 2'!D56</f>
        <v>#REF!</v>
      </c>
      <c r="H274" s="989" t="e">
        <f>'[14]Diag msg 2'!E56</f>
        <v>#REF!</v>
      </c>
      <c r="I274" s="782"/>
      <c r="J274" s="782"/>
      <c r="K274" s="782"/>
      <c r="L274" s="782"/>
      <c r="M274" s="782"/>
      <c r="N274" s="782"/>
      <c r="O274" s="782"/>
      <c r="P274" s="782"/>
      <c r="Q274" s="782"/>
      <c r="R274" s="782"/>
      <c r="S274" s="782"/>
      <c r="T274" s="782"/>
      <c r="U274" s="782"/>
      <c r="V274" s="782"/>
      <c r="W274" s="782"/>
      <c r="X274" s="782"/>
      <c r="Y274" s="782"/>
      <c r="Z274" s="782"/>
      <c r="AA274" s="782"/>
      <c r="AB274" s="782"/>
      <c r="AC274" s="782"/>
      <c r="AD274" s="782"/>
      <c r="AE274" s="782"/>
      <c r="AF274" s="782"/>
    </row>
    <row r="275" spans="1:32" hidden="1">
      <c r="A275" s="782" t="e">
        <f>'[14]Diag msg 2'!A57</f>
        <v>#REF!</v>
      </c>
      <c r="B275" s="782"/>
      <c r="C275" s="987" t="e">
        <f>'[14]Diag msg 2'!C57</f>
        <v>#REF!</v>
      </c>
      <c r="D275" s="987"/>
      <c r="E275" s="987"/>
      <c r="F275" s="987"/>
      <c r="G275" s="897" t="e">
        <f>'[14]Diag msg 2'!D57</f>
        <v>#REF!</v>
      </c>
      <c r="H275" s="989" t="e">
        <f>'[14]Diag msg 2'!E57</f>
        <v>#REF!</v>
      </c>
      <c r="I275" s="782"/>
      <c r="J275" s="782"/>
      <c r="K275" s="782"/>
      <c r="L275" s="782"/>
      <c r="M275" s="782"/>
      <c r="N275" s="782"/>
      <c r="O275" s="782"/>
      <c r="P275" s="782"/>
      <c r="Q275" s="782"/>
      <c r="R275" s="782"/>
      <c r="S275" s="782"/>
      <c r="T275" s="782"/>
      <c r="U275" s="782"/>
      <c r="V275" s="782"/>
      <c r="W275" s="782"/>
      <c r="X275" s="782"/>
      <c r="Y275" s="782"/>
      <c r="Z275" s="782"/>
      <c r="AA275" s="782"/>
      <c r="AB275" s="782"/>
      <c r="AC275" s="782"/>
      <c r="AD275" s="782"/>
      <c r="AE275" s="782"/>
      <c r="AF275" s="782"/>
    </row>
    <row r="276" spans="1:32" hidden="1">
      <c r="A276" s="782" t="e">
        <f>'[14]Diag msg 2'!A58</f>
        <v>#REF!</v>
      </c>
      <c r="B276" s="782"/>
      <c r="C276" s="990" t="e">
        <f>'[14]Diag msg 2'!C58</f>
        <v>#REF!</v>
      </c>
      <c r="D276" s="990"/>
      <c r="E276" s="990"/>
      <c r="F276" s="990"/>
      <c r="G276" s="991" t="e">
        <f>'[14]Diag msg 2'!D58</f>
        <v>#REF!</v>
      </c>
      <c r="H276" s="992" t="e">
        <f>'[14]Diag msg 2'!E58</f>
        <v>#REF!</v>
      </c>
      <c r="I276" s="782"/>
      <c r="J276" s="782"/>
      <c r="K276" s="782"/>
      <c r="L276" s="782"/>
      <c r="M276" s="782"/>
      <c r="N276" s="782"/>
      <c r="O276" s="782"/>
      <c r="P276" s="782"/>
      <c r="Q276" s="782"/>
      <c r="R276" s="782"/>
      <c r="S276" s="782"/>
      <c r="T276" s="782"/>
      <c r="U276" s="782"/>
      <c r="V276" s="782"/>
      <c r="W276" s="782"/>
      <c r="X276" s="782"/>
      <c r="Y276" s="782"/>
      <c r="Z276" s="782"/>
      <c r="AA276" s="782"/>
      <c r="AB276" s="782"/>
      <c r="AC276" s="782"/>
      <c r="AD276" s="782"/>
      <c r="AE276" s="782"/>
      <c r="AF276" s="782"/>
    </row>
    <row r="277" spans="1:32" hidden="1">
      <c r="A277" s="782" t="e">
        <f>'[14]Diag msg 2'!A59</f>
        <v>#REF!</v>
      </c>
      <c r="B277" s="782"/>
      <c r="C277" s="990" t="e">
        <f>'[14]Diag msg 2'!C59</f>
        <v>#REF!</v>
      </c>
      <c r="D277" s="990"/>
      <c r="E277" s="990"/>
      <c r="F277" s="990"/>
      <c r="G277" s="991" t="e">
        <f>'[14]Diag msg 2'!D59</f>
        <v>#REF!</v>
      </c>
      <c r="H277" s="992" t="e">
        <f>'[14]Diag msg 2'!E59</f>
        <v>#REF!</v>
      </c>
      <c r="I277" s="782"/>
      <c r="J277" s="782"/>
      <c r="K277" s="782"/>
      <c r="L277" s="782"/>
      <c r="M277" s="782"/>
      <c r="N277" s="782"/>
      <c r="O277" s="782"/>
      <c r="P277" s="782"/>
      <c r="Q277" s="782"/>
      <c r="R277" s="782"/>
      <c r="S277" s="782"/>
      <c r="T277" s="782"/>
      <c r="U277" s="782"/>
      <c r="V277" s="782"/>
      <c r="W277" s="782"/>
      <c r="X277" s="782"/>
      <c r="Y277" s="782"/>
      <c r="Z277" s="782"/>
      <c r="AA277" s="782"/>
      <c r="AB277" s="782"/>
      <c r="AC277" s="782"/>
      <c r="AD277" s="782"/>
      <c r="AE277" s="782"/>
      <c r="AF277" s="782"/>
    </row>
    <row r="278" spans="1:32" hidden="1">
      <c r="A278" s="782" t="e">
        <f>'[14]Diag msg 2'!A60</f>
        <v>#REF!</v>
      </c>
      <c r="B278" s="782"/>
      <c r="C278" s="990" t="e">
        <f>'[14]Diag msg 2'!C60</f>
        <v>#REF!</v>
      </c>
      <c r="D278" s="990"/>
      <c r="E278" s="990"/>
      <c r="F278" s="990"/>
      <c r="G278" s="991" t="e">
        <f>'[14]Diag msg 2'!D60</f>
        <v>#REF!</v>
      </c>
      <c r="H278" s="992" t="e">
        <f>'[14]Diag msg 2'!E60</f>
        <v>#REF!</v>
      </c>
      <c r="I278" s="782"/>
      <c r="J278" s="782"/>
      <c r="K278" s="782"/>
      <c r="L278" s="782"/>
      <c r="M278" s="782"/>
      <c r="N278" s="782"/>
      <c r="O278" s="782"/>
      <c r="P278" s="782"/>
      <c r="Q278" s="782"/>
      <c r="R278" s="782"/>
      <c r="S278" s="782"/>
      <c r="T278" s="782"/>
      <c r="U278" s="782"/>
      <c r="V278" s="782"/>
      <c r="W278" s="782"/>
      <c r="X278" s="782"/>
      <c r="Y278" s="782"/>
      <c r="Z278" s="782"/>
      <c r="AA278" s="782"/>
      <c r="AB278" s="782"/>
      <c r="AC278" s="782"/>
      <c r="AD278" s="782"/>
      <c r="AE278" s="782"/>
      <c r="AF278" s="782"/>
    </row>
    <row r="279" spans="1:32" hidden="1">
      <c r="A279" s="782" t="e">
        <f>'[14]Diag msg 2'!A61</f>
        <v>#REF!</v>
      </c>
      <c r="B279" s="782"/>
      <c r="C279" s="990" t="e">
        <f>'[14]Diag msg 2'!C61</f>
        <v>#REF!</v>
      </c>
      <c r="D279" s="990"/>
      <c r="E279" s="990"/>
      <c r="F279" s="990"/>
      <c r="G279" s="991" t="e">
        <f>'[14]Diag msg 2'!D61</f>
        <v>#REF!</v>
      </c>
      <c r="H279" s="992" t="e">
        <f>'[14]Diag msg 2'!E61</f>
        <v>#REF!</v>
      </c>
      <c r="I279" s="782"/>
      <c r="J279" s="782"/>
      <c r="K279" s="782"/>
      <c r="L279" s="782"/>
      <c r="M279" s="782"/>
      <c r="N279" s="782"/>
      <c r="O279" s="782"/>
      <c r="P279" s="782"/>
      <c r="Q279" s="782"/>
      <c r="R279" s="782"/>
      <c r="S279" s="782"/>
      <c r="T279" s="782"/>
      <c r="U279" s="782"/>
      <c r="V279" s="782"/>
      <c r="W279" s="782"/>
      <c r="X279" s="782"/>
      <c r="Y279" s="782"/>
      <c r="Z279" s="782"/>
      <c r="AA279" s="782"/>
      <c r="AB279" s="782"/>
      <c r="AC279" s="782"/>
      <c r="AD279" s="782"/>
      <c r="AE279" s="782"/>
      <c r="AF279" s="782"/>
    </row>
    <row r="280" spans="1:32" hidden="1">
      <c r="A280" s="782" t="e">
        <f>'[14]Diag msg 2'!A62</f>
        <v>#REF!</v>
      </c>
      <c r="B280" s="782"/>
      <c r="C280" s="987" t="e">
        <f>'[14]Diag msg 2'!C62</f>
        <v>#REF!</v>
      </c>
      <c r="D280" s="987"/>
      <c r="E280" s="987"/>
      <c r="F280" s="987"/>
      <c r="G280" s="897" t="e">
        <f>'[14]Diag msg 2'!D62</f>
        <v>#REF!</v>
      </c>
      <c r="H280" s="989" t="e">
        <f>'[14]Diag msg 2'!E62</f>
        <v>#REF!</v>
      </c>
      <c r="I280" s="782"/>
      <c r="J280" s="782"/>
      <c r="K280" s="782"/>
      <c r="L280" s="782"/>
      <c r="M280" s="782"/>
      <c r="N280" s="782"/>
      <c r="O280" s="782"/>
      <c r="P280" s="782"/>
      <c r="Q280" s="782"/>
      <c r="R280" s="782"/>
      <c r="S280" s="782"/>
      <c r="T280" s="782"/>
      <c r="U280" s="782"/>
      <c r="V280" s="782"/>
      <c r="W280" s="782"/>
      <c r="X280" s="782"/>
      <c r="Y280" s="782"/>
      <c r="Z280" s="782"/>
      <c r="AA280" s="782"/>
      <c r="AB280" s="782"/>
      <c r="AC280" s="782"/>
      <c r="AD280" s="782"/>
      <c r="AE280" s="782"/>
      <c r="AF280" s="782"/>
    </row>
    <row r="281" spans="1:32" hidden="1">
      <c r="A281" s="782" t="e">
        <f>'[14]Diag msg 2'!A63</f>
        <v>#REF!</v>
      </c>
      <c r="B281" s="782"/>
      <c r="C281" s="987" t="e">
        <f>'[14]Diag msg 2'!C63</f>
        <v>#REF!</v>
      </c>
      <c r="D281" s="987"/>
      <c r="E281" s="987"/>
      <c r="F281" s="987"/>
      <c r="G281" s="897" t="e">
        <f>'[14]Diag msg 2'!D63</f>
        <v>#REF!</v>
      </c>
      <c r="H281" s="989" t="e">
        <f>'[14]Diag msg 2'!E63</f>
        <v>#REF!</v>
      </c>
      <c r="I281" s="782"/>
      <c r="J281" s="782"/>
      <c r="K281" s="782"/>
      <c r="L281" s="782"/>
      <c r="M281" s="782"/>
      <c r="N281" s="782"/>
      <c r="O281" s="782"/>
      <c r="P281" s="782"/>
      <c r="Q281" s="782"/>
      <c r="R281" s="782"/>
      <c r="S281" s="782"/>
      <c r="T281" s="782"/>
      <c r="U281" s="782"/>
      <c r="V281" s="782"/>
      <c r="W281" s="782"/>
      <c r="X281" s="782"/>
      <c r="Y281" s="782"/>
      <c r="Z281" s="782"/>
      <c r="AA281" s="782"/>
      <c r="AB281" s="782"/>
      <c r="AC281" s="782"/>
      <c r="AD281" s="782"/>
      <c r="AE281" s="782"/>
      <c r="AF281" s="782"/>
    </row>
    <row r="282" spans="1:32" hidden="1">
      <c r="A282" s="782" t="e">
        <f>'[14]Diag msg 2'!A64</f>
        <v>#REF!</v>
      </c>
      <c r="B282" s="782"/>
      <c r="C282" s="987" t="e">
        <f>'[14]Diag msg 2'!C64</f>
        <v>#REF!</v>
      </c>
      <c r="D282" s="987"/>
      <c r="E282" s="987"/>
      <c r="F282" s="987"/>
      <c r="G282" s="897" t="e">
        <f>'[14]Diag msg 2'!D64</f>
        <v>#REF!</v>
      </c>
      <c r="H282" s="989" t="e">
        <f>'[14]Diag msg 2'!E64</f>
        <v>#REF!</v>
      </c>
      <c r="I282" s="782"/>
      <c r="J282" s="782"/>
      <c r="K282" s="782"/>
      <c r="L282" s="782"/>
      <c r="M282" s="782"/>
      <c r="N282" s="782"/>
      <c r="O282" s="782"/>
      <c r="P282" s="782"/>
      <c r="Q282" s="782"/>
      <c r="R282" s="782"/>
      <c r="S282" s="782"/>
      <c r="T282" s="782"/>
      <c r="U282" s="782"/>
      <c r="V282" s="782"/>
      <c r="W282" s="782"/>
      <c r="X282" s="782"/>
      <c r="Y282" s="782"/>
      <c r="Z282" s="782"/>
      <c r="AA282" s="782"/>
      <c r="AB282" s="782"/>
      <c r="AC282" s="782"/>
      <c r="AD282" s="782"/>
      <c r="AE282" s="782"/>
      <c r="AF282" s="782"/>
    </row>
    <row r="283" spans="1:32" hidden="1">
      <c r="A283" s="782" t="e">
        <f>'[14]Diag msg 2'!A65</f>
        <v>#REF!</v>
      </c>
      <c r="B283" s="782"/>
      <c r="C283" s="987" t="e">
        <f>'[14]Diag msg 2'!C65</f>
        <v>#REF!</v>
      </c>
      <c r="D283" s="987"/>
      <c r="E283" s="987"/>
      <c r="F283" s="987"/>
      <c r="G283" s="897" t="e">
        <f>'[14]Diag msg 2'!D65</f>
        <v>#REF!</v>
      </c>
      <c r="H283" s="989" t="e">
        <f>'[14]Diag msg 2'!E65</f>
        <v>#REF!</v>
      </c>
      <c r="I283" s="782"/>
      <c r="J283" s="782"/>
      <c r="K283" s="782"/>
      <c r="L283" s="782"/>
      <c r="M283" s="782"/>
      <c r="N283" s="782"/>
      <c r="O283" s="782"/>
      <c r="P283" s="782"/>
      <c r="Q283" s="782"/>
      <c r="R283" s="782"/>
      <c r="S283" s="782"/>
      <c r="T283" s="782"/>
      <c r="U283" s="782"/>
      <c r="V283" s="782"/>
      <c r="W283" s="782"/>
      <c r="X283" s="782"/>
      <c r="Y283" s="782"/>
      <c r="Z283" s="782"/>
      <c r="AA283" s="782"/>
      <c r="AB283" s="782"/>
      <c r="AC283" s="782"/>
      <c r="AD283" s="782"/>
      <c r="AE283" s="782"/>
      <c r="AF283" s="782"/>
    </row>
    <row r="284" spans="1:32" hidden="1">
      <c r="A284" s="782" t="e">
        <f>'[14]Diag msg 2'!A66</f>
        <v>#REF!</v>
      </c>
      <c r="B284" s="782"/>
      <c r="C284" s="990" t="e">
        <f>'[14]Diag msg 2'!C66</f>
        <v>#REF!</v>
      </c>
      <c r="D284" s="990"/>
      <c r="E284" s="990"/>
      <c r="F284" s="990"/>
      <c r="G284" s="991" t="e">
        <f>'[14]Diag msg 2'!D66</f>
        <v>#REF!</v>
      </c>
      <c r="H284" s="992" t="e">
        <f>'[14]Diag msg 2'!E66</f>
        <v>#REF!</v>
      </c>
      <c r="I284" s="782"/>
      <c r="J284" s="782"/>
      <c r="K284" s="782"/>
      <c r="L284" s="782"/>
      <c r="M284" s="782"/>
      <c r="N284" s="782"/>
      <c r="O284" s="782"/>
      <c r="P284" s="782"/>
      <c r="Q284" s="782"/>
      <c r="R284" s="782"/>
      <c r="S284" s="782"/>
      <c r="T284" s="782"/>
      <c r="U284" s="782"/>
      <c r="V284" s="782"/>
      <c r="W284" s="782"/>
      <c r="X284" s="782"/>
      <c r="Y284" s="782"/>
      <c r="Z284" s="782"/>
      <c r="AA284" s="782"/>
      <c r="AB284" s="782"/>
      <c r="AC284" s="782"/>
      <c r="AD284" s="782"/>
      <c r="AE284" s="782"/>
      <c r="AF284" s="782"/>
    </row>
    <row r="285" spans="1:32" hidden="1">
      <c r="A285" s="782" t="e">
        <f>'[14]Diag msg 2'!A67</f>
        <v>#REF!</v>
      </c>
      <c r="B285" s="782"/>
      <c r="C285" s="990" t="e">
        <f>'[14]Diag msg 2'!C67</f>
        <v>#REF!</v>
      </c>
      <c r="D285" s="990"/>
      <c r="E285" s="990"/>
      <c r="F285" s="990"/>
      <c r="G285" s="991" t="e">
        <f>'[14]Diag msg 2'!D67</f>
        <v>#REF!</v>
      </c>
      <c r="H285" s="992" t="e">
        <f>'[14]Diag msg 2'!E67</f>
        <v>#REF!</v>
      </c>
      <c r="I285" s="782"/>
      <c r="J285" s="782"/>
      <c r="K285" s="782"/>
      <c r="L285" s="782"/>
      <c r="M285" s="782"/>
      <c r="N285" s="782"/>
      <c r="O285" s="782"/>
      <c r="P285" s="782"/>
      <c r="Q285" s="782"/>
      <c r="R285" s="782"/>
      <c r="S285" s="782"/>
      <c r="T285" s="782"/>
      <c r="U285" s="782"/>
      <c r="V285" s="782"/>
      <c r="W285" s="782"/>
      <c r="X285" s="782"/>
      <c r="Y285" s="782"/>
      <c r="Z285" s="782"/>
      <c r="AA285" s="782"/>
      <c r="AB285" s="782"/>
      <c r="AC285" s="782"/>
      <c r="AD285" s="782"/>
      <c r="AE285" s="782"/>
      <c r="AF285" s="782"/>
    </row>
    <row r="286" spans="1:32" hidden="1">
      <c r="A286" s="782" t="e">
        <f>'[14]Diag msg 2'!A68</f>
        <v>#REF!</v>
      </c>
      <c r="B286" s="782"/>
      <c r="C286" s="990" t="e">
        <f>'[14]Diag msg 2'!C68</f>
        <v>#REF!</v>
      </c>
      <c r="D286" s="990"/>
      <c r="E286" s="990"/>
      <c r="F286" s="990"/>
      <c r="G286" s="991" t="e">
        <f>'[14]Diag msg 2'!D68</f>
        <v>#REF!</v>
      </c>
      <c r="H286" s="992" t="e">
        <f>'[14]Diag msg 2'!E68</f>
        <v>#REF!</v>
      </c>
      <c r="I286" s="782"/>
      <c r="J286" s="782"/>
      <c r="K286" s="782"/>
      <c r="L286" s="782"/>
      <c r="M286" s="782"/>
      <c r="N286" s="782"/>
      <c r="O286" s="782"/>
      <c r="P286" s="782"/>
      <c r="Q286" s="782"/>
      <c r="R286" s="782"/>
      <c r="S286" s="782"/>
      <c r="T286" s="782"/>
      <c r="U286" s="782"/>
      <c r="V286" s="782"/>
      <c r="W286" s="782"/>
      <c r="X286" s="782"/>
      <c r="Y286" s="782"/>
      <c r="Z286" s="782"/>
      <c r="AA286" s="782"/>
      <c r="AB286" s="782"/>
      <c r="AC286" s="782"/>
      <c r="AD286" s="782"/>
      <c r="AE286" s="782"/>
      <c r="AF286" s="782"/>
    </row>
    <row r="287" spans="1:32" hidden="1">
      <c r="A287" s="782" t="e">
        <f>'[14]Diag msg 2'!A69</f>
        <v>#REF!</v>
      </c>
      <c r="B287" s="782"/>
      <c r="C287" s="990" t="e">
        <f>'[14]Diag msg 2'!C69</f>
        <v>#REF!</v>
      </c>
      <c r="D287" s="990"/>
      <c r="E287" s="990"/>
      <c r="F287" s="990"/>
      <c r="G287" s="991" t="e">
        <f>'[14]Diag msg 2'!D69</f>
        <v>#REF!</v>
      </c>
      <c r="H287" s="992" t="e">
        <f>'[14]Diag msg 2'!E69</f>
        <v>#REF!</v>
      </c>
      <c r="I287" s="782"/>
      <c r="J287" s="782"/>
      <c r="K287" s="782"/>
      <c r="L287" s="782"/>
      <c r="M287" s="782"/>
      <c r="N287" s="782"/>
      <c r="O287" s="782"/>
      <c r="P287" s="782"/>
      <c r="Q287" s="782"/>
      <c r="R287" s="782"/>
      <c r="S287" s="782"/>
      <c r="T287" s="782"/>
      <c r="U287" s="782"/>
      <c r="V287" s="782"/>
      <c r="W287" s="782"/>
      <c r="X287" s="782"/>
      <c r="Y287" s="782"/>
      <c r="Z287" s="782"/>
      <c r="AA287" s="782"/>
      <c r="AB287" s="782"/>
      <c r="AC287" s="782"/>
      <c r="AD287" s="782"/>
      <c r="AE287" s="782"/>
      <c r="AF287" s="782"/>
    </row>
    <row r="288" spans="1:32" hidden="1">
      <c r="A288" s="782" t="e">
        <f>'[14]Diag msg 2'!A70</f>
        <v>#REF!</v>
      </c>
      <c r="B288" s="782"/>
      <c r="C288" s="987" t="e">
        <f>'[14]Diag msg 2'!C70</f>
        <v>#REF!</v>
      </c>
      <c r="D288" s="987"/>
      <c r="E288" s="987"/>
      <c r="F288" s="987"/>
      <c r="G288" s="897" t="e">
        <f>'[14]Diag msg 2'!D70</f>
        <v>#REF!</v>
      </c>
      <c r="H288" s="989" t="e">
        <f>'[14]Diag msg 2'!E70</f>
        <v>#REF!</v>
      </c>
      <c r="I288" s="782"/>
      <c r="J288" s="782"/>
      <c r="K288" s="782"/>
      <c r="L288" s="782"/>
      <c r="M288" s="782"/>
      <c r="N288" s="782"/>
      <c r="O288" s="782"/>
      <c r="P288" s="782"/>
      <c r="Q288" s="782"/>
      <c r="R288" s="782"/>
      <c r="S288" s="782"/>
      <c r="T288" s="782"/>
      <c r="U288" s="782"/>
      <c r="V288" s="782"/>
      <c r="W288" s="782"/>
      <c r="X288" s="782"/>
      <c r="Y288" s="782"/>
      <c r="Z288" s="782"/>
      <c r="AA288" s="782"/>
      <c r="AB288" s="782"/>
      <c r="AC288" s="782"/>
      <c r="AD288" s="782"/>
      <c r="AE288" s="782"/>
      <c r="AF288" s="782"/>
    </row>
    <row r="289" spans="1:32" hidden="1">
      <c r="A289" s="782" t="e">
        <f>'[14]Diag msg 2'!A71</f>
        <v>#REF!</v>
      </c>
      <c r="B289" s="782"/>
      <c r="C289" s="987" t="e">
        <f>'[14]Diag msg 2'!C71</f>
        <v>#REF!</v>
      </c>
      <c r="D289" s="987"/>
      <c r="E289" s="987"/>
      <c r="F289" s="987"/>
      <c r="G289" s="897" t="e">
        <f>'[14]Diag msg 2'!D71</f>
        <v>#REF!</v>
      </c>
      <c r="H289" s="989" t="e">
        <f>'[14]Diag msg 2'!E71</f>
        <v>#REF!</v>
      </c>
      <c r="I289" s="782"/>
      <c r="J289" s="782"/>
      <c r="K289" s="782"/>
      <c r="L289" s="782"/>
      <c r="M289" s="782"/>
      <c r="N289" s="782"/>
      <c r="O289" s="782"/>
      <c r="P289" s="782"/>
      <c r="Q289" s="782"/>
      <c r="R289" s="782"/>
      <c r="S289" s="782"/>
      <c r="T289" s="782"/>
      <c r="U289" s="782"/>
      <c r="V289" s="782"/>
      <c r="W289" s="782"/>
      <c r="X289" s="782"/>
      <c r="Y289" s="782"/>
      <c r="Z289" s="782"/>
      <c r="AA289" s="782"/>
      <c r="AB289" s="782"/>
      <c r="AC289" s="782"/>
      <c r="AD289" s="782"/>
      <c r="AE289" s="782"/>
      <c r="AF289" s="782"/>
    </row>
    <row r="290" spans="1:32" hidden="1">
      <c r="A290" s="782" t="e">
        <f>'[14]Diag msg 2'!A72</f>
        <v>#REF!</v>
      </c>
      <c r="B290" s="782"/>
      <c r="C290" s="987" t="e">
        <f>'[14]Diag msg 2'!C72</f>
        <v>#REF!</v>
      </c>
      <c r="D290" s="987"/>
      <c r="E290" s="987"/>
      <c r="F290" s="987"/>
      <c r="G290" s="897" t="e">
        <f>'[14]Diag msg 2'!D72</f>
        <v>#REF!</v>
      </c>
      <c r="H290" s="989" t="e">
        <f>'[14]Diag msg 2'!E72</f>
        <v>#REF!</v>
      </c>
      <c r="I290" s="782"/>
      <c r="J290" s="782"/>
      <c r="K290" s="782"/>
      <c r="L290" s="782"/>
      <c r="M290" s="782"/>
      <c r="N290" s="782"/>
      <c r="O290" s="782"/>
      <c r="P290" s="782"/>
      <c r="Q290" s="782"/>
      <c r="R290" s="782"/>
      <c r="S290" s="782"/>
      <c r="T290" s="782"/>
      <c r="U290" s="782"/>
      <c r="V290" s="782"/>
      <c r="W290" s="782"/>
      <c r="X290" s="782"/>
      <c r="Y290" s="782"/>
      <c r="Z290" s="782"/>
      <c r="AA290" s="782"/>
      <c r="AB290" s="782"/>
      <c r="AC290" s="782"/>
      <c r="AD290" s="782"/>
      <c r="AE290" s="782"/>
      <c r="AF290" s="782"/>
    </row>
    <row r="291" spans="1:32" hidden="1">
      <c r="A291" s="782" t="e">
        <f>'[14]Diag msg 2'!A73</f>
        <v>#REF!</v>
      </c>
      <c r="B291" s="782"/>
      <c r="C291" s="987" t="e">
        <f>'[14]Diag msg 2'!C73</f>
        <v>#REF!</v>
      </c>
      <c r="D291" s="987"/>
      <c r="E291" s="987"/>
      <c r="F291" s="987"/>
      <c r="G291" s="897" t="e">
        <f>'[14]Diag msg 2'!D73</f>
        <v>#REF!</v>
      </c>
      <c r="H291" s="989" t="e">
        <f>'[14]Diag msg 2'!E73</f>
        <v>#REF!</v>
      </c>
      <c r="I291" s="782"/>
      <c r="J291" s="782"/>
      <c r="K291" s="782"/>
      <c r="L291" s="782"/>
      <c r="M291" s="782"/>
      <c r="N291" s="782"/>
      <c r="O291" s="782"/>
      <c r="P291" s="782"/>
      <c r="Q291" s="782"/>
      <c r="R291" s="782"/>
      <c r="S291" s="782"/>
      <c r="T291" s="782"/>
      <c r="U291" s="782"/>
      <c r="V291" s="782"/>
      <c r="W291" s="782"/>
      <c r="X291" s="782"/>
      <c r="Y291" s="782"/>
      <c r="Z291" s="782"/>
      <c r="AA291" s="782"/>
      <c r="AB291" s="782"/>
      <c r="AC291" s="782"/>
      <c r="AD291" s="782"/>
      <c r="AE291" s="782"/>
      <c r="AF291" s="782"/>
    </row>
    <row r="292" spans="1:32" hidden="1">
      <c r="A292" s="782" t="e">
        <f>'[14]Diag msg 2'!A74</f>
        <v>#REF!</v>
      </c>
      <c r="B292" s="782"/>
      <c r="C292" s="990" t="e">
        <f>'[14]Diag msg 2'!C74</f>
        <v>#REF!</v>
      </c>
      <c r="D292" s="990"/>
      <c r="E292" s="990"/>
      <c r="F292" s="990"/>
      <c r="G292" s="991" t="e">
        <f>'[14]Diag msg 2'!D74</f>
        <v>#REF!</v>
      </c>
      <c r="H292" s="992" t="e">
        <f>'[14]Diag msg 2'!E74</f>
        <v>#REF!</v>
      </c>
      <c r="I292" s="782"/>
      <c r="J292" s="782"/>
      <c r="K292" s="782"/>
      <c r="L292" s="782"/>
      <c r="M292" s="782"/>
      <c r="N292" s="782"/>
      <c r="O292" s="782"/>
      <c r="P292" s="782"/>
      <c r="Q292" s="782"/>
      <c r="R292" s="782"/>
      <c r="S292" s="782"/>
      <c r="T292" s="782"/>
      <c r="U292" s="782"/>
      <c r="V292" s="782"/>
      <c r="W292" s="782"/>
      <c r="X292" s="782"/>
      <c r="Y292" s="782"/>
      <c r="Z292" s="782"/>
      <c r="AA292" s="782"/>
      <c r="AB292" s="782"/>
      <c r="AC292" s="782"/>
      <c r="AD292" s="782"/>
      <c r="AE292" s="782"/>
      <c r="AF292" s="782"/>
    </row>
    <row r="293" spans="1:32" hidden="1">
      <c r="A293" s="782" t="e">
        <f>'[14]Diag msg 2'!A75</f>
        <v>#REF!</v>
      </c>
      <c r="B293" s="782"/>
      <c r="C293" s="990" t="e">
        <f>'[14]Diag msg 2'!C75</f>
        <v>#REF!</v>
      </c>
      <c r="D293" s="990"/>
      <c r="E293" s="990"/>
      <c r="F293" s="990"/>
      <c r="G293" s="991" t="e">
        <f>'[14]Diag msg 2'!D75</f>
        <v>#REF!</v>
      </c>
      <c r="H293" s="992" t="e">
        <f>'[14]Diag msg 2'!E75</f>
        <v>#REF!</v>
      </c>
      <c r="I293" s="782"/>
      <c r="J293" s="782"/>
      <c r="K293" s="782"/>
      <c r="L293" s="782"/>
      <c r="M293" s="782"/>
      <c r="N293" s="782"/>
      <c r="O293" s="782"/>
      <c r="P293" s="782"/>
      <c r="Q293" s="782"/>
      <c r="R293" s="782"/>
      <c r="S293" s="782"/>
      <c r="T293" s="782"/>
      <c r="U293" s="782"/>
      <c r="V293" s="782"/>
      <c r="W293" s="782"/>
      <c r="X293" s="782"/>
      <c r="Y293" s="782"/>
      <c r="Z293" s="782"/>
      <c r="AA293" s="782"/>
      <c r="AB293" s="782"/>
      <c r="AC293" s="782"/>
      <c r="AD293" s="782"/>
      <c r="AE293" s="782"/>
      <c r="AF293" s="782"/>
    </row>
    <row r="294" spans="1:32" hidden="1">
      <c r="A294" s="782" t="e">
        <f>'[14]Diag msg 2'!A76</f>
        <v>#REF!</v>
      </c>
      <c r="B294" s="782"/>
      <c r="C294" s="990" t="e">
        <f>'[14]Diag msg 2'!C76</f>
        <v>#REF!</v>
      </c>
      <c r="D294" s="990"/>
      <c r="E294" s="990"/>
      <c r="F294" s="990"/>
      <c r="G294" s="991" t="e">
        <f>'[14]Diag msg 2'!D76</f>
        <v>#REF!</v>
      </c>
      <c r="H294" s="992" t="e">
        <f>'[14]Diag msg 2'!E76</f>
        <v>#REF!</v>
      </c>
      <c r="I294" s="782"/>
      <c r="J294" s="782"/>
      <c r="K294" s="782"/>
      <c r="L294" s="782"/>
      <c r="M294" s="782"/>
      <c r="N294" s="782"/>
      <c r="O294" s="782"/>
      <c r="P294" s="782"/>
      <c r="Q294" s="782"/>
      <c r="R294" s="782"/>
      <c r="S294" s="782"/>
      <c r="T294" s="782"/>
      <c r="U294" s="782"/>
      <c r="V294" s="782"/>
      <c r="W294" s="782"/>
      <c r="X294" s="782"/>
      <c r="Y294" s="782"/>
      <c r="Z294" s="782"/>
      <c r="AA294" s="782"/>
      <c r="AB294" s="782"/>
      <c r="AC294" s="782"/>
      <c r="AD294" s="782"/>
      <c r="AE294" s="782"/>
      <c r="AF294" s="782"/>
    </row>
    <row r="295" spans="1:32" hidden="1">
      <c r="A295" s="782" t="e">
        <f>'[14]Diag msg 2'!A77</f>
        <v>#REF!</v>
      </c>
      <c r="B295" s="782"/>
      <c r="C295" s="990" t="e">
        <f>'[14]Diag msg 2'!C77</f>
        <v>#REF!</v>
      </c>
      <c r="D295" s="990"/>
      <c r="E295" s="990"/>
      <c r="F295" s="990"/>
      <c r="G295" s="991" t="e">
        <f>'[14]Diag msg 2'!D77</f>
        <v>#REF!</v>
      </c>
      <c r="H295" s="992" t="e">
        <f>'[14]Diag msg 2'!E77</f>
        <v>#REF!</v>
      </c>
      <c r="I295" s="782"/>
      <c r="J295" s="782"/>
      <c r="K295" s="782"/>
      <c r="L295" s="782"/>
      <c r="M295" s="782"/>
      <c r="N295" s="782"/>
      <c r="O295" s="782"/>
      <c r="P295" s="782"/>
      <c r="Q295" s="782"/>
      <c r="R295" s="782"/>
      <c r="S295" s="782"/>
      <c r="T295" s="782"/>
      <c r="U295" s="782"/>
      <c r="V295" s="782"/>
      <c r="W295" s="782"/>
      <c r="X295" s="782"/>
      <c r="Y295" s="782"/>
      <c r="Z295" s="782"/>
      <c r="AA295" s="782"/>
      <c r="AB295" s="782"/>
      <c r="AC295" s="782"/>
      <c r="AD295" s="782"/>
      <c r="AE295" s="782"/>
      <c r="AF295" s="782"/>
    </row>
    <row r="296" spans="1:32" hidden="1">
      <c r="A296" s="782" t="e">
        <f>'[14]Diag msg 2'!A78</f>
        <v>#REF!</v>
      </c>
      <c r="B296" s="782"/>
      <c r="C296" s="987" t="e">
        <f>'[14]Diag msg 2'!C78</f>
        <v>#REF!</v>
      </c>
      <c r="D296" s="987"/>
      <c r="E296" s="987"/>
      <c r="F296" s="987"/>
      <c r="G296" s="897" t="e">
        <f>'[14]Diag msg 2'!D78</f>
        <v>#REF!</v>
      </c>
      <c r="H296" s="989" t="e">
        <f>'[14]Diag msg 2'!E78</f>
        <v>#REF!</v>
      </c>
      <c r="I296" s="782"/>
      <c r="J296" s="782"/>
      <c r="K296" s="782"/>
      <c r="L296" s="782"/>
      <c r="M296" s="782"/>
      <c r="N296" s="782"/>
      <c r="O296" s="782"/>
      <c r="P296" s="782"/>
      <c r="Q296" s="782"/>
      <c r="R296" s="782"/>
      <c r="S296" s="782"/>
      <c r="T296" s="782"/>
      <c r="U296" s="782"/>
      <c r="V296" s="782"/>
      <c r="W296" s="782"/>
      <c r="X296" s="782"/>
      <c r="Y296" s="782"/>
      <c r="Z296" s="782"/>
      <c r="AA296" s="782"/>
      <c r="AB296" s="782"/>
      <c r="AC296" s="782"/>
      <c r="AD296" s="782"/>
      <c r="AE296" s="782"/>
      <c r="AF296" s="782"/>
    </row>
    <row r="297" spans="1:32" hidden="1">
      <c r="A297" s="782" t="e">
        <f>'[14]Diag msg 2'!A79</f>
        <v>#REF!</v>
      </c>
      <c r="B297" s="782"/>
      <c r="C297" s="987" t="e">
        <f>'[14]Diag msg 2'!C79</f>
        <v>#REF!</v>
      </c>
      <c r="D297" s="987"/>
      <c r="E297" s="987"/>
      <c r="F297" s="987"/>
      <c r="G297" s="897" t="e">
        <f>'[14]Diag msg 2'!D79</f>
        <v>#REF!</v>
      </c>
      <c r="H297" s="989" t="e">
        <f>'[14]Diag msg 2'!E79</f>
        <v>#REF!</v>
      </c>
      <c r="I297" s="782"/>
      <c r="J297" s="782"/>
      <c r="K297" s="782"/>
      <c r="L297" s="782"/>
      <c r="M297" s="782"/>
      <c r="N297" s="782"/>
      <c r="O297" s="782"/>
      <c r="P297" s="782"/>
      <c r="Q297" s="782"/>
      <c r="R297" s="782"/>
      <c r="S297" s="782"/>
      <c r="T297" s="782"/>
      <c r="U297" s="782"/>
      <c r="V297" s="782"/>
      <c r="W297" s="782"/>
      <c r="X297" s="782"/>
      <c r="Y297" s="782"/>
      <c r="Z297" s="782"/>
      <c r="AA297" s="782"/>
      <c r="AB297" s="782"/>
      <c r="AC297" s="782"/>
      <c r="AD297" s="782"/>
      <c r="AE297" s="782"/>
      <c r="AF297" s="782"/>
    </row>
    <row r="298" spans="1:32" hidden="1">
      <c r="A298" s="782" t="e">
        <f>'[14]Diag msg 2'!A80</f>
        <v>#REF!</v>
      </c>
      <c r="B298" s="782"/>
      <c r="C298" s="987" t="e">
        <f>'[14]Diag msg 2'!C80</f>
        <v>#REF!</v>
      </c>
      <c r="D298" s="987"/>
      <c r="E298" s="987"/>
      <c r="F298" s="987"/>
      <c r="G298" s="897" t="e">
        <f>'[14]Diag msg 2'!D80</f>
        <v>#REF!</v>
      </c>
      <c r="H298" s="989" t="e">
        <f>'[14]Diag msg 2'!E80</f>
        <v>#REF!</v>
      </c>
      <c r="I298" s="782"/>
      <c r="J298" s="782"/>
      <c r="K298" s="782"/>
      <c r="L298" s="782"/>
      <c r="M298" s="782"/>
      <c r="N298" s="782"/>
      <c r="O298" s="782"/>
      <c r="P298" s="782"/>
      <c r="Q298" s="782"/>
      <c r="R298" s="782"/>
      <c r="S298" s="782"/>
      <c r="T298" s="782"/>
      <c r="U298" s="782"/>
      <c r="V298" s="782"/>
      <c r="W298" s="782"/>
      <c r="X298" s="782"/>
      <c r="Y298" s="782"/>
      <c r="Z298" s="782"/>
      <c r="AA298" s="782"/>
      <c r="AB298" s="782"/>
      <c r="AC298" s="782"/>
      <c r="AD298" s="782"/>
      <c r="AE298" s="782"/>
      <c r="AF298" s="782"/>
    </row>
    <row r="299" spans="1:32" hidden="1">
      <c r="A299" s="782" t="e">
        <f>'[14]Diag msg 2'!A81</f>
        <v>#REF!</v>
      </c>
      <c r="B299" s="782"/>
      <c r="C299" s="987" t="e">
        <f>'[14]Diag msg 2'!C81</f>
        <v>#REF!</v>
      </c>
      <c r="D299" s="987"/>
      <c r="E299" s="987"/>
      <c r="F299" s="987"/>
      <c r="G299" s="897" t="e">
        <f>'[14]Diag msg 2'!D81</f>
        <v>#REF!</v>
      </c>
      <c r="H299" s="989" t="e">
        <f>'[14]Diag msg 2'!E81</f>
        <v>#REF!</v>
      </c>
      <c r="I299" s="782"/>
      <c r="J299" s="782"/>
      <c r="K299" s="782"/>
      <c r="L299" s="782"/>
      <c r="M299" s="782"/>
      <c r="N299" s="782"/>
      <c r="O299" s="782"/>
      <c r="P299" s="782"/>
      <c r="Q299" s="782"/>
      <c r="R299" s="782"/>
      <c r="S299" s="782"/>
      <c r="T299" s="782"/>
      <c r="U299" s="782"/>
      <c r="V299" s="782"/>
      <c r="W299" s="782"/>
      <c r="X299" s="782"/>
      <c r="Y299" s="782"/>
      <c r="Z299" s="782"/>
      <c r="AA299" s="782"/>
      <c r="AB299" s="782"/>
      <c r="AC299" s="782"/>
      <c r="AD299" s="782"/>
      <c r="AE299" s="782"/>
      <c r="AF299" s="782"/>
    </row>
    <row r="300" spans="1:32" hidden="1">
      <c r="A300" s="782" t="e">
        <f>'[14]Diag msg 2'!A82</f>
        <v>#REF!</v>
      </c>
      <c r="B300" s="782"/>
      <c r="C300" s="990" t="e">
        <f>'[14]Diag msg 2'!C82</f>
        <v>#REF!</v>
      </c>
      <c r="D300" s="990"/>
      <c r="E300" s="990"/>
      <c r="F300" s="990"/>
      <c r="G300" s="991" t="e">
        <f>'[14]Diag msg 2'!D82</f>
        <v>#REF!</v>
      </c>
      <c r="H300" s="992" t="e">
        <f>'[14]Diag msg 2'!E82</f>
        <v>#REF!</v>
      </c>
      <c r="I300" s="782"/>
      <c r="J300" s="782"/>
      <c r="K300" s="782"/>
      <c r="L300" s="782"/>
      <c r="M300" s="782"/>
      <c r="N300" s="782"/>
      <c r="O300" s="782"/>
      <c r="P300" s="782"/>
      <c r="Q300" s="782"/>
      <c r="R300" s="782"/>
      <c r="S300" s="782"/>
      <c r="T300" s="782"/>
      <c r="U300" s="782"/>
      <c r="V300" s="782"/>
      <c r="W300" s="782"/>
      <c r="X300" s="782"/>
      <c r="Y300" s="782"/>
      <c r="Z300" s="782"/>
      <c r="AA300" s="782"/>
      <c r="AB300" s="782"/>
      <c r="AC300" s="782"/>
      <c r="AD300" s="782"/>
      <c r="AE300" s="782"/>
      <c r="AF300" s="782"/>
    </row>
    <row r="301" spans="1:32" hidden="1">
      <c r="A301" s="782" t="e">
        <f>'[14]Diag msg 2'!A83</f>
        <v>#REF!</v>
      </c>
      <c r="B301" s="782"/>
      <c r="C301" s="990" t="e">
        <f>'[14]Diag msg 2'!C83</f>
        <v>#REF!</v>
      </c>
      <c r="D301" s="990"/>
      <c r="E301" s="990"/>
      <c r="F301" s="990"/>
      <c r="G301" s="991" t="e">
        <f>'[14]Diag msg 2'!D83</f>
        <v>#REF!</v>
      </c>
      <c r="H301" s="992" t="e">
        <f>'[14]Diag msg 2'!E83</f>
        <v>#REF!</v>
      </c>
      <c r="I301" s="782"/>
      <c r="J301" s="782"/>
      <c r="K301" s="782"/>
      <c r="L301" s="782"/>
      <c r="M301" s="782"/>
      <c r="N301" s="782"/>
      <c r="O301" s="782"/>
      <c r="P301" s="782"/>
      <c r="Q301" s="782"/>
      <c r="R301" s="782"/>
      <c r="S301" s="782"/>
      <c r="T301" s="782"/>
      <c r="U301" s="782"/>
      <c r="V301" s="782"/>
      <c r="W301" s="782"/>
      <c r="X301" s="782"/>
      <c r="Y301" s="782"/>
      <c r="Z301" s="782"/>
      <c r="AA301" s="782"/>
      <c r="AB301" s="782"/>
      <c r="AC301" s="782"/>
      <c r="AD301" s="782"/>
      <c r="AE301" s="782"/>
      <c r="AF301" s="782"/>
    </row>
    <row r="302" spans="1:32" hidden="1">
      <c r="A302" s="782" t="e">
        <f>'[14]Diag msg 2'!A84</f>
        <v>#REF!</v>
      </c>
      <c r="B302" s="782"/>
      <c r="C302" s="990" t="e">
        <f>'[14]Diag msg 2'!C84</f>
        <v>#REF!</v>
      </c>
      <c r="D302" s="990"/>
      <c r="E302" s="990"/>
      <c r="F302" s="990"/>
      <c r="G302" s="991" t="e">
        <f>'[14]Diag msg 2'!D84</f>
        <v>#REF!</v>
      </c>
      <c r="H302" s="992" t="e">
        <f>'[14]Diag msg 2'!E84</f>
        <v>#REF!</v>
      </c>
      <c r="I302" s="782"/>
      <c r="J302" s="782"/>
      <c r="K302" s="782"/>
      <c r="L302" s="782"/>
      <c r="M302" s="782"/>
      <c r="N302" s="782"/>
      <c r="O302" s="782"/>
      <c r="P302" s="782"/>
      <c r="Q302" s="782"/>
      <c r="R302" s="782"/>
      <c r="S302" s="782"/>
      <c r="T302" s="782"/>
      <c r="U302" s="782"/>
      <c r="V302" s="782"/>
      <c r="W302" s="782"/>
      <c r="X302" s="782"/>
      <c r="Y302" s="782"/>
      <c r="Z302" s="782"/>
      <c r="AA302" s="782"/>
      <c r="AB302" s="782"/>
      <c r="AC302" s="782"/>
      <c r="AD302" s="782"/>
      <c r="AE302" s="782"/>
      <c r="AF302" s="782"/>
    </row>
    <row r="303" spans="1:32" hidden="1">
      <c r="A303" s="782" t="e">
        <f>'[14]Diag msg 2'!A85</f>
        <v>#REF!</v>
      </c>
      <c r="B303" s="782"/>
      <c r="C303" s="990" t="e">
        <f>'[14]Diag msg 2'!C85</f>
        <v>#REF!</v>
      </c>
      <c r="D303" s="990"/>
      <c r="E303" s="990"/>
      <c r="F303" s="990"/>
      <c r="G303" s="991" t="e">
        <f>'[14]Diag msg 2'!D85</f>
        <v>#REF!</v>
      </c>
      <c r="H303" s="992" t="e">
        <f>'[14]Diag msg 2'!E85</f>
        <v>#REF!</v>
      </c>
      <c r="I303" s="782"/>
      <c r="J303" s="782"/>
      <c r="K303" s="782"/>
      <c r="L303" s="782"/>
      <c r="M303" s="782"/>
      <c r="N303" s="782"/>
      <c r="O303" s="782"/>
      <c r="P303" s="782"/>
      <c r="Q303" s="782"/>
      <c r="R303" s="782"/>
      <c r="S303" s="782"/>
      <c r="T303" s="782"/>
      <c r="U303" s="782"/>
      <c r="V303" s="782"/>
      <c r="W303" s="782"/>
      <c r="X303" s="782"/>
      <c r="Y303" s="782"/>
      <c r="Z303" s="782"/>
      <c r="AA303" s="782"/>
      <c r="AB303" s="782"/>
      <c r="AC303" s="782"/>
      <c r="AD303" s="782"/>
      <c r="AE303" s="782"/>
      <c r="AF303" s="782"/>
    </row>
    <row r="304" spans="1:32" hidden="1">
      <c r="A304" s="782" t="e">
        <f>'[14]Diag msg 2'!A86</f>
        <v>#REF!</v>
      </c>
      <c r="B304" s="782"/>
      <c r="C304" s="987" t="e">
        <f>'[14]Diag msg 2'!C86</f>
        <v>#REF!</v>
      </c>
      <c r="D304" s="987"/>
      <c r="E304" s="987"/>
      <c r="F304" s="987"/>
      <c r="G304" s="897" t="e">
        <f>'[14]Diag msg 2'!D86</f>
        <v>#REF!</v>
      </c>
      <c r="H304" s="989" t="e">
        <f>'[14]Diag msg 2'!E86</f>
        <v>#REF!</v>
      </c>
      <c r="I304" s="782"/>
      <c r="J304" s="782"/>
      <c r="K304" s="782"/>
      <c r="L304" s="782"/>
      <c r="M304" s="782"/>
      <c r="N304" s="782"/>
      <c r="O304" s="782"/>
      <c r="P304" s="782"/>
      <c r="Q304" s="782"/>
      <c r="R304" s="782"/>
      <c r="S304" s="782"/>
      <c r="T304" s="782"/>
      <c r="U304" s="782"/>
      <c r="V304" s="782"/>
      <c r="W304" s="782"/>
      <c r="X304" s="782"/>
      <c r="Y304" s="782"/>
      <c r="Z304" s="782"/>
      <c r="AA304" s="782"/>
      <c r="AB304" s="782"/>
      <c r="AC304" s="782"/>
      <c r="AD304" s="782"/>
      <c r="AE304" s="782"/>
      <c r="AF304" s="782"/>
    </row>
    <row r="305" spans="1:32" hidden="1">
      <c r="A305" s="782" t="e">
        <f>'[14]Diag msg 2'!A87</f>
        <v>#REF!</v>
      </c>
      <c r="B305" s="782"/>
      <c r="C305" s="987" t="e">
        <f>'[14]Diag msg 2'!C87</f>
        <v>#REF!</v>
      </c>
      <c r="D305" s="987"/>
      <c r="E305" s="987"/>
      <c r="F305" s="987"/>
      <c r="G305" s="897" t="e">
        <f>'[14]Diag msg 2'!D87</f>
        <v>#REF!</v>
      </c>
      <c r="H305" s="989" t="e">
        <f>'[14]Diag msg 2'!E87</f>
        <v>#REF!</v>
      </c>
      <c r="I305" s="782"/>
      <c r="J305" s="782"/>
      <c r="K305" s="782"/>
      <c r="L305" s="782"/>
      <c r="M305" s="782"/>
      <c r="N305" s="782"/>
      <c r="O305" s="782"/>
      <c r="P305" s="782"/>
      <c r="Q305" s="782"/>
      <c r="R305" s="782"/>
      <c r="S305" s="782"/>
      <c r="T305" s="782"/>
      <c r="U305" s="782"/>
      <c r="V305" s="782"/>
      <c r="W305" s="782"/>
      <c r="X305" s="782"/>
      <c r="Y305" s="782"/>
      <c r="Z305" s="782"/>
      <c r="AA305" s="782"/>
      <c r="AB305" s="782"/>
      <c r="AC305" s="782"/>
      <c r="AD305" s="782"/>
      <c r="AE305" s="782"/>
      <c r="AF305" s="782"/>
    </row>
    <row r="306" spans="1:32" hidden="1">
      <c r="A306" s="782" t="e">
        <f>'[14]Diag msg 2'!A88</f>
        <v>#REF!</v>
      </c>
      <c r="B306" s="782"/>
      <c r="C306" s="987" t="e">
        <f>'[14]Diag msg 2'!C88</f>
        <v>#REF!</v>
      </c>
      <c r="D306" s="987"/>
      <c r="E306" s="987"/>
      <c r="F306" s="987"/>
      <c r="G306" s="897" t="e">
        <f>'[14]Diag msg 2'!D88</f>
        <v>#REF!</v>
      </c>
      <c r="H306" s="989" t="e">
        <f>'[14]Diag msg 2'!E88</f>
        <v>#REF!</v>
      </c>
      <c r="I306" s="782"/>
      <c r="J306" s="782"/>
      <c r="K306" s="782"/>
      <c r="L306" s="782"/>
      <c r="M306" s="782"/>
      <c r="N306" s="782"/>
      <c r="O306" s="782"/>
      <c r="P306" s="782"/>
      <c r="Q306" s="782"/>
      <c r="R306" s="782"/>
      <c r="S306" s="782"/>
      <c r="T306" s="782"/>
      <c r="U306" s="782"/>
      <c r="V306" s="782"/>
      <c r="W306" s="782"/>
      <c r="X306" s="782"/>
      <c r="Y306" s="782"/>
      <c r="Z306" s="782"/>
      <c r="AA306" s="782"/>
      <c r="AB306" s="782"/>
      <c r="AC306" s="782"/>
      <c r="AD306" s="782"/>
      <c r="AE306" s="782"/>
      <c r="AF306" s="782"/>
    </row>
    <row r="307" spans="1:32" hidden="1">
      <c r="A307" s="782" t="e">
        <f>'[14]Diag msg 2'!A89</f>
        <v>#REF!</v>
      </c>
      <c r="B307" s="782"/>
      <c r="C307" s="987" t="e">
        <f>'[14]Diag msg 2'!C89</f>
        <v>#REF!</v>
      </c>
      <c r="D307" s="987"/>
      <c r="E307" s="987"/>
      <c r="F307" s="987"/>
      <c r="G307" s="897" t="e">
        <f>'[14]Diag msg 2'!D89</f>
        <v>#REF!</v>
      </c>
      <c r="H307" s="989" t="e">
        <f>'[14]Diag msg 2'!E89</f>
        <v>#REF!</v>
      </c>
      <c r="I307" s="782"/>
      <c r="J307" s="782"/>
      <c r="K307" s="782"/>
      <c r="L307" s="782"/>
      <c r="M307" s="782"/>
      <c r="N307" s="782"/>
      <c r="O307" s="782"/>
      <c r="P307" s="782"/>
      <c r="Q307" s="782"/>
      <c r="R307" s="782"/>
      <c r="S307" s="782"/>
      <c r="T307" s="782"/>
      <c r="U307" s="782"/>
      <c r="V307" s="782"/>
      <c r="W307" s="782"/>
      <c r="X307" s="782"/>
      <c r="Y307" s="782"/>
      <c r="Z307" s="782"/>
      <c r="AA307" s="782"/>
      <c r="AB307" s="782"/>
      <c r="AC307" s="782"/>
      <c r="AD307" s="782"/>
      <c r="AE307" s="782"/>
      <c r="AF307" s="782"/>
    </row>
    <row r="308" spans="1:32" hidden="1">
      <c r="A308" s="782" t="e">
        <f>'[14]Diag msg 2'!A90</f>
        <v>#REF!</v>
      </c>
      <c r="B308" s="782"/>
      <c r="C308" s="987" t="e">
        <f>'[14]Diag msg 2'!C90</f>
        <v>#REF!</v>
      </c>
      <c r="D308" s="987"/>
      <c r="E308" s="987"/>
      <c r="F308" s="987"/>
      <c r="G308" s="897" t="e">
        <f>'[14]Diag msg 2'!D90</f>
        <v>#REF!</v>
      </c>
      <c r="H308" s="993" t="e">
        <f>'[14]Diag msg 2'!E90</f>
        <v>#REF!</v>
      </c>
      <c r="I308" s="782"/>
      <c r="J308" s="782"/>
      <c r="K308" s="782"/>
      <c r="L308" s="782"/>
      <c r="M308" s="782"/>
      <c r="N308" s="782"/>
      <c r="O308" s="782"/>
      <c r="P308" s="782"/>
      <c r="Q308" s="782"/>
      <c r="R308" s="782"/>
      <c r="S308" s="782"/>
      <c r="T308" s="782"/>
      <c r="U308" s="782"/>
      <c r="V308" s="782"/>
      <c r="W308" s="782"/>
      <c r="X308" s="782"/>
      <c r="Y308" s="782"/>
      <c r="Z308" s="782"/>
      <c r="AA308" s="782"/>
      <c r="AB308" s="782"/>
      <c r="AC308" s="782"/>
      <c r="AD308" s="782"/>
      <c r="AE308" s="782"/>
      <c r="AF308" s="782"/>
    </row>
    <row r="309" spans="1:32" hidden="1">
      <c r="A309" s="782" t="e">
        <f>'[14]Diag msg 2'!A91</f>
        <v>#REF!</v>
      </c>
      <c r="B309" s="782"/>
      <c r="C309" s="987" t="e">
        <f>'[14]Diag msg 2'!C91</f>
        <v>#REF!</v>
      </c>
      <c r="D309" s="987"/>
      <c r="E309" s="987"/>
      <c r="F309" s="987"/>
      <c r="G309" s="897" t="e">
        <f>'[14]Diag msg 2'!D91</f>
        <v>#REF!</v>
      </c>
      <c r="H309" s="989" t="e">
        <f>'[14]Diag msg 2'!E91</f>
        <v>#REF!</v>
      </c>
      <c r="I309" s="782"/>
      <c r="J309" s="782"/>
      <c r="K309" s="782"/>
      <c r="L309" s="782"/>
      <c r="M309" s="782"/>
      <c r="N309" s="782"/>
      <c r="O309" s="782"/>
      <c r="P309" s="782"/>
      <c r="Q309" s="782"/>
      <c r="R309" s="782"/>
      <c r="S309" s="782"/>
      <c r="T309" s="782"/>
      <c r="U309" s="782"/>
      <c r="V309" s="782"/>
      <c r="W309" s="782"/>
      <c r="X309" s="782"/>
      <c r="Y309" s="782"/>
      <c r="Z309" s="782"/>
      <c r="AA309" s="782"/>
      <c r="AB309" s="782"/>
      <c r="AC309" s="782"/>
      <c r="AD309" s="782"/>
      <c r="AE309" s="782"/>
      <c r="AF309" s="782"/>
    </row>
    <row r="310" spans="1:32" hidden="1">
      <c r="A310" s="782" t="e">
        <f>'[14]Diag msg 2'!A92</f>
        <v>#REF!</v>
      </c>
      <c r="B310" s="782"/>
      <c r="C310" s="987" t="e">
        <f>'[14]Diag msg 2'!C92</f>
        <v>#REF!</v>
      </c>
      <c r="D310" s="987"/>
      <c r="E310" s="987"/>
      <c r="F310" s="987"/>
      <c r="G310" s="897" t="e">
        <f>'[14]Diag msg 2'!D92</f>
        <v>#REF!</v>
      </c>
      <c r="H310" s="989" t="e">
        <f>'[14]Diag msg 2'!E92</f>
        <v>#REF!</v>
      </c>
      <c r="I310" s="782"/>
      <c r="J310" s="782"/>
      <c r="K310" s="782"/>
      <c r="L310" s="782"/>
      <c r="M310" s="782"/>
      <c r="N310" s="782"/>
      <c r="O310" s="782"/>
      <c r="P310" s="782"/>
      <c r="Q310" s="782"/>
      <c r="R310" s="782"/>
      <c r="S310" s="782"/>
      <c r="T310" s="782"/>
      <c r="U310" s="782"/>
      <c r="V310" s="782"/>
      <c r="W310" s="782"/>
      <c r="X310" s="782"/>
      <c r="Y310" s="782"/>
      <c r="Z310" s="782"/>
      <c r="AA310" s="782"/>
      <c r="AB310" s="782"/>
      <c r="AC310" s="782"/>
      <c r="AD310" s="782"/>
      <c r="AE310" s="782"/>
      <c r="AF310" s="782"/>
    </row>
    <row r="311" spans="1:32" hidden="1">
      <c r="A311" s="782" t="e">
        <f>'[14]Diag msg 2'!A93</f>
        <v>#REF!</v>
      </c>
      <c r="B311" s="782"/>
      <c r="C311" s="987" t="e">
        <f>'[14]Diag msg 2'!C93</f>
        <v>#REF!</v>
      </c>
      <c r="D311" s="987"/>
      <c r="E311" s="987"/>
      <c r="F311" s="987"/>
      <c r="G311" s="897" t="e">
        <f>'[14]Diag msg 2'!D93</f>
        <v>#REF!</v>
      </c>
      <c r="H311" s="989" t="e">
        <f>'[14]Diag msg 2'!E93</f>
        <v>#REF!</v>
      </c>
      <c r="I311" s="782"/>
      <c r="J311" s="782"/>
      <c r="K311" s="782"/>
      <c r="L311" s="782"/>
      <c r="M311" s="782"/>
      <c r="N311" s="782"/>
      <c r="O311" s="782"/>
      <c r="P311" s="782"/>
      <c r="Q311" s="782"/>
      <c r="R311" s="782"/>
      <c r="S311" s="782"/>
      <c r="T311" s="782"/>
      <c r="U311" s="782"/>
      <c r="V311" s="782"/>
      <c r="W311" s="782"/>
      <c r="X311" s="782"/>
      <c r="Y311" s="782"/>
      <c r="Z311" s="782"/>
      <c r="AA311" s="782"/>
      <c r="AB311" s="782"/>
      <c r="AC311" s="782"/>
      <c r="AD311" s="782"/>
      <c r="AE311" s="782"/>
      <c r="AF311" s="782"/>
    </row>
    <row r="312" spans="1:32" hidden="1">
      <c r="A312" s="782" t="e">
        <f>'[14]Diag msg 2'!A94</f>
        <v>#REF!</v>
      </c>
      <c r="B312" s="782"/>
      <c r="C312" s="987" t="e">
        <f>'[14]Diag msg 2'!C94</f>
        <v>#REF!</v>
      </c>
      <c r="D312" s="987"/>
      <c r="E312" s="987"/>
      <c r="F312" s="987"/>
      <c r="G312" s="897" t="e">
        <f>'[14]Diag msg 2'!D94</f>
        <v>#REF!</v>
      </c>
      <c r="H312" s="989" t="e">
        <f>'[14]Diag msg 2'!E94</f>
        <v>#REF!</v>
      </c>
      <c r="I312" s="782"/>
      <c r="J312" s="782"/>
      <c r="K312" s="782"/>
      <c r="L312" s="782"/>
      <c r="M312" s="782"/>
      <c r="N312" s="782"/>
      <c r="O312" s="782"/>
      <c r="P312" s="782"/>
      <c r="Q312" s="782"/>
      <c r="R312" s="782"/>
      <c r="S312" s="782"/>
      <c r="T312" s="782"/>
      <c r="U312" s="782"/>
      <c r="V312" s="782"/>
      <c r="W312" s="782"/>
      <c r="X312" s="782"/>
      <c r="Y312" s="782"/>
      <c r="Z312" s="782"/>
      <c r="AA312" s="782"/>
      <c r="AB312" s="782"/>
      <c r="AC312" s="782"/>
      <c r="AD312" s="782"/>
      <c r="AE312" s="782"/>
      <c r="AF312" s="782"/>
    </row>
    <row r="313" spans="1:32" hidden="1">
      <c r="A313" s="782" t="e">
        <f>'[14]Diag msg 2'!A95</f>
        <v>#REF!</v>
      </c>
      <c r="B313" s="782"/>
      <c r="C313" s="987" t="e">
        <f>'[14]Diag msg 2'!C95</f>
        <v>#REF!</v>
      </c>
      <c r="D313" s="987"/>
      <c r="E313" s="987"/>
      <c r="F313" s="987"/>
      <c r="G313" s="897" t="e">
        <f>'[14]Diag msg 2'!D95</f>
        <v>#REF!</v>
      </c>
      <c r="H313" s="989" t="e">
        <f>'[14]Diag msg 2'!E95</f>
        <v>#REF!</v>
      </c>
      <c r="I313" s="782"/>
      <c r="J313" s="782"/>
      <c r="K313" s="782"/>
      <c r="L313" s="782"/>
      <c r="M313" s="782"/>
      <c r="N313" s="782"/>
      <c r="O313" s="782"/>
      <c r="P313" s="782"/>
      <c r="Q313" s="782"/>
      <c r="R313" s="782"/>
      <c r="S313" s="782"/>
      <c r="T313" s="782"/>
      <c r="U313" s="782"/>
      <c r="V313" s="782"/>
      <c r="W313" s="782"/>
      <c r="X313" s="782"/>
      <c r="Y313" s="782"/>
      <c r="Z313" s="782"/>
      <c r="AA313" s="782"/>
      <c r="AB313" s="782"/>
      <c r="AC313" s="782"/>
      <c r="AD313" s="782"/>
      <c r="AE313" s="782"/>
      <c r="AF313" s="782"/>
    </row>
    <row r="314" spans="1:32" hidden="1">
      <c r="A314" s="782" t="e">
        <f>'[14]Diag msg 2'!A96</f>
        <v>#REF!</v>
      </c>
      <c r="B314" s="782"/>
      <c r="C314" s="987" t="e">
        <f>'[14]Diag msg 2'!C96</f>
        <v>#REF!</v>
      </c>
      <c r="D314" s="987"/>
      <c r="E314" s="987"/>
      <c r="F314" s="987"/>
      <c r="G314" s="897" t="e">
        <f>'[14]Diag msg 2'!D96</f>
        <v>#REF!</v>
      </c>
      <c r="H314" s="989" t="e">
        <f>'[14]Diag msg 2'!E96</f>
        <v>#REF!</v>
      </c>
      <c r="I314" s="782"/>
      <c r="J314" s="782"/>
      <c r="K314" s="782"/>
      <c r="L314" s="782"/>
      <c r="M314" s="782"/>
      <c r="N314" s="782"/>
      <c r="O314" s="782"/>
      <c r="P314" s="782"/>
      <c r="Q314" s="782"/>
      <c r="R314" s="782"/>
      <c r="S314" s="782"/>
      <c r="T314" s="782"/>
      <c r="U314" s="782"/>
      <c r="V314" s="782"/>
      <c r="W314" s="782"/>
      <c r="X314" s="782"/>
      <c r="Y314" s="782"/>
      <c r="Z314" s="782"/>
      <c r="AA314" s="782"/>
      <c r="AB314" s="782"/>
      <c r="AC314" s="782"/>
      <c r="AD314" s="782"/>
      <c r="AE314" s="782"/>
      <c r="AF314" s="782"/>
    </row>
    <row r="315" spans="1:32" hidden="1">
      <c r="A315" s="782" t="e">
        <f>'[14]Diag msg 2'!A97</f>
        <v>#REF!</v>
      </c>
      <c r="B315" s="782"/>
      <c r="C315" s="987" t="e">
        <f>'[14]Diag msg 2'!C97</f>
        <v>#REF!</v>
      </c>
      <c r="D315" s="987"/>
      <c r="E315" s="987"/>
      <c r="F315" s="987"/>
      <c r="G315" s="897" t="e">
        <f>'[14]Diag msg 2'!D97</f>
        <v>#REF!</v>
      </c>
      <c r="H315" s="989" t="e">
        <f>'[14]Diag msg 2'!E97</f>
        <v>#REF!</v>
      </c>
      <c r="I315" s="782"/>
      <c r="J315" s="782"/>
      <c r="K315" s="782"/>
      <c r="L315" s="782"/>
      <c r="M315" s="782"/>
      <c r="N315" s="782"/>
      <c r="O315" s="782"/>
      <c r="P315" s="782"/>
      <c r="Q315" s="782"/>
      <c r="R315" s="782"/>
      <c r="S315" s="782"/>
      <c r="T315" s="782"/>
      <c r="U315" s="782"/>
      <c r="V315" s="782"/>
      <c r="W315" s="782"/>
      <c r="X315" s="782"/>
      <c r="Y315" s="782"/>
      <c r="Z315" s="782"/>
      <c r="AA315" s="782"/>
      <c r="AB315" s="782"/>
      <c r="AC315" s="782"/>
      <c r="AD315" s="782"/>
      <c r="AE315" s="782"/>
      <c r="AF315" s="782"/>
    </row>
    <row r="316" spans="1:32" hidden="1">
      <c r="A316" s="782" t="e">
        <f>'[14]Diag msg 2'!A98</f>
        <v>#REF!</v>
      </c>
      <c r="B316" s="782"/>
      <c r="C316" s="987" t="e">
        <f>'[14]Diag msg 2'!C98</f>
        <v>#REF!</v>
      </c>
      <c r="D316" s="987"/>
      <c r="E316" s="987"/>
      <c r="F316" s="987"/>
      <c r="G316" s="897" t="e">
        <f>'[14]Diag msg 2'!D98</f>
        <v>#REF!</v>
      </c>
      <c r="H316" s="994" t="e">
        <f>'[14]Diag msg 2'!E98</f>
        <v>#REF!</v>
      </c>
      <c r="I316" s="782"/>
      <c r="J316" s="782"/>
      <c r="K316" s="782"/>
      <c r="L316" s="782"/>
      <c r="M316" s="782"/>
      <c r="N316" s="782"/>
      <c r="O316" s="782"/>
      <c r="P316" s="782"/>
      <c r="Q316" s="782"/>
      <c r="R316" s="782"/>
      <c r="S316" s="782"/>
      <c r="T316" s="782"/>
      <c r="U316" s="782"/>
      <c r="V316" s="782"/>
      <c r="W316" s="782"/>
      <c r="X316" s="782"/>
      <c r="Y316" s="782"/>
      <c r="Z316" s="782"/>
      <c r="AA316" s="782"/>
      <c r="AB316" s="782"/>
      <c r="AC316" s="782"/>
      <c r="AD316" s="782"/>
      <c r="AE316" s="782"/>
      <c r="AF316" s="782"/>
    </row>
    <row r="317" spans="1:32" hidden="1">
      <c r="A317" s="782" t="e">
        <f>'[14]Diag msg 2'!A99</f>
        <v>#REF!</v>
      </c>
      <c r="B317" s="782"/>
      <c r="C317" s="987" t="e">
        <f>'[14]Diag msg 2'!C99</f>
        <v>#REF!</v>
      </c>
      <c r="D317" s="987"/>
      <c r="E317" s="987"/>
      <c r="F317" s="987"/>
      <c r="G317" s="897" t="e">
        <f>'[14]Diag msg 2'!D99</f>
        <v>#REF!</v>
      </c>
      <c r="H317" s="995"/>
      <c r="I317" s="782"/>
      <c r="J317" s="782"/>
      <c r="K317" s="782"/>
      <c r="L317" s="782"/>
      <c r="M317" s="782"/>
      <c r="N317" s="782"/>
      <c r="O317" s="782"/>
      <c r="P317" s="782"/>
      <c r="Q317" s="782"/>
      <c r="R317" s="782"/>
      <c r="S317" s="782"/>
      <c r="T317" s="782"/>
      <c r="U317" s="782"/>
      <c r="V317" s="782"/>
      <c r="W317" s="782"/>
      <c r="X317" s="782"/>
      <c r="Y317" s="782"/>
      <c r="Z317" s="782"/>
      <c r="AA317" s="782"/>
      <c r="AB317" s="782"/>
      <c r="AC317" s="782"/>
      <c r="AD317" s="782"/>
      <c r="AE317" s="782"/>
      <c r="AF317" s="782"/>
    </row>
    <row r="318" spans="1:32" hidden="1">
      <c r="A318" s="782" t="e">
        <f>'[14]Diag msg 2'!A100</f>
        <v>#REF!</v>
      </c>
      <c r="B318" s="782"/>
      <c r="C318" s="987" t="e">
        <f>'[14]Diag msg 2'!C100</f>
        <v>#REF!</v>
      </c>
      <c r="D318" s="987"/>
      <c r="E318" s="987"/>
      <c r="F318" s="987"/>
      <c r="G318" s="897" t="e">
        <f>'[14]Diag msg 2'!D100</f>
        <v>#REF!</v>
      </c>
      <c r="H318" s="996" t="e">
        <f>'[14]Diag msg 2'!E100</f>
        <v>#REF!</v>
      </c>
      <c r="I318" s="782"/>
      <c r="J318" s="782"/>
      <c r="K318" s="782"/>
      <c r="L318" s="782"/>
      <c r="M318" s="782"/>
      <c r="N318" s="782"/>
      <c r="O318" s="782"/>
      <c r="P318" s="782"/>
      <c r="Q318" s="782"/>
      <c r="R318" s="782"/>
      <c r="S318" s="782"/>
      <c r="T318" s="782"/>
      <c r="U318" s="782"/>
      <c r="V318" s="782"/>
      <c r="W318" s="782"/>
      <c r="X318" s="782"/>
      <c r="Y318" s="782"/>
      <c r="Z318" s="782"/>
      <c r="AA318" s="782"/>
      <c r="AB318" s="782"/>
      <c r="AC318" s="782"/>
      <c r="AD318" s="782"/>
      <c r="AE318" s="782"/>
      <c r="AF318" s="782"/>
    </row>
    <row r="319" spans="1:32" hidden="1">
      <c r="A319" s="782" t="e">
        <f>'[14]Diag msg 2'!A101</f>
        <v>#REF!</v>
      </c>
      <c r="B319" s="782"/>
      <c r="C319" s="987" t="e">
        <f>'[14]Diag msg 2'!C101</f>
        <v>#REF!</v>
      </c>
      <c r="D319" s="987"/>
      <c r="E319" s="987"/>
      <c r="F319" s="987"/>
      <c r="G319" s="897" t="e">
        <f>'[14]Diag msg 2'!D101</f>
        <v>#REF!</v>
      </c>
      <c r="H319" s="997"/>
      <c r="I319" s="782"/>
      <c r="J319" s="782"/>
      <c r="K319" s="782"/>
      <c r="L319" s="782"/>
      <c r="M319" s="782"/>
      <c r="N319" s="782"/>
      <c r="O319" s="782"/>
      <c r="P319" s="782"/>
      <c r="Q319" s="782"/>
      <c r="R319" s="782"/>
      <c r="S319" s="782"/>
      <c r="T319" s="782"/>
      <c r="U319" s="782"/>
      <c r="V319" s="782"/>
      <c r="W319" s="782"/>
      <c r="X319" s="782"/>
      <c r="Y319" s="782"/>
      <c r="Z319" s="782"/>
      <c r="AA319" s="782"/>
      <c r="AB319" s="782"/>
      <c r="AC319" s="782"/>
      <c r="AD319" s="782"/>
      <c r="AE319" s="782"/>
      <c r="AF319" s="782"/>
    </row>
    <row r="320" spans="1:32" hidden="1">
      <c r="A320" s="782" t="e">
        <f>'[14]Diag msg 2'!A102</f>
        <v>#REF!</v>
      </c>
      <c r="B320" s="782"/>
      <c r="C320" s="987" t="e">
        <f>'[14]Diag msg 2'!C102</f>
        <v>#REF!</v>
      </c>
      <c r="D320" s="987"/>
      <c r="E320" s="987"/>
      <c r="F320" s="987"/>
      <c r="G320" s="897" t="e">
        <f>'[14]Diag msg 2'!D102</f>
        <v>#REF!</v>
      </c>
      <c r="H320" s="996" t="e">
        <f>'[14]Diag msg 2'!E102</f>
        <v>#REF!</v>
      </c>
      <c r="I320" s="782"/>
      <c r="J320" s="782"/>
      <c r="K320" s="782"/>
      <c r="L320" s="782"/>
      <c r="M320" s="782"/>
      <c r="N320" s="782"/>
      <c r="O320" s="782"/>
      <c r="P320" s="782"/>
      <c r="Q320" s="782"/>
      <c r="R320" s="782"/>
      <c r="S320" s="782"/>
      <c r="T320" s="782"/>
      <c r="U320" s="782"/>
      <c r="V320" s="782"/>
      <c r="W320" s="782"/>
      <c r="X320" s="782"/>
      <c r="Y320" s="782"/>
      <c r="Z320" s="782"/>
      <c r="AA320" s="782"/>
      <c r="AB320" s="782"/>
      <c r="AC320" s="782"/>
      <c r="AD320" s="782"/>
      <c r="AE320" s="782"/>
      <c r="AF320" s="782"/>
    </row>
    <row r="321" spans="1:32" hidden="1">
      <c r="A321" s="782" t="e">
        <f>'[14]Diag msg 2'!A103</f>
        <v>#REF!</v>
      </c>
      <c r="B321" s="782"/>
      <c r="C321" s="987" t="e">
        <f>'[14]Diag msg 2'!C103</f>
        <v>#REF!</v>
      </c>
      <c r="D321" s="987"/>
      <c r="E321" s="987"/>
      <c r="F321" s="987"/>
      <c r="G321" s="897" t="e">
        <f>'[14]Diag msg 2'!D103</f>
        <v>#REF!</v>
      </c>
      <c r="H321" s="997"/>
      <c r="I321" s="782"/>
      <c r="J321" s="782"/>
      <c r="K321" s="782"/>
      <c r="L321" s="782"/>
      <c r="M321" s="782"/>
      <c r="N321" s="782"/>
      <c r="O321" s="782"/>
      <c r="P321" s="782"/>
      <c r="Q321" s="782"/>
      <c r="R321" s="782"/>
      <c r="S321" s="782"/>
      <c r="T321" s="782"/>
      <c r="U321" s="782"/>
      <c r="V321" s="782"/>
      <c r="W321" s="782"/>
      <c r="X321" s="782"/>
      <c r="Y321" s="782"/>
      <c r="Z321" s="782"/>
      <c r="AA321" s="782"/>
      <c r="AB321" s="782"/>
      <c r="AC321" s="782"/>
      <c r="AD321" s="782"/>
      <c r="AE321" s="782"/>
      <c r="AF321" s="782"/>
    </row>
    <row r="322" spans="1:32" hidden="1">
      <c r="A322" s="782" t="e">
        <f>'[14]Diag msg 2'!A104</f>
        <v>#REF!</v>
      </c>
      <c r="B322" s="782"/>
      <c r="C322" s="987" t="e">
        <f>'[14]Diag msg 2'!C104</f>
        <v>#REF!</v>
      </c>
      <c r="D322" s="987"/>
      <c r="E322" s="987"/>
      <c r="F322" s="987"/>
      <c r="G322" s="897" t="e">
        <f>'[14]Diag msg 2'!D104</f>
        <v>#REF!</v>
      </c>
      <c r="H322" s="996" t="e">
        <f>'[14]Diag msg 2'!E104</f>
        <v>#REF!</v>
      </c>
      <c r="I322" s="782"/>
      <c r="J322" s="782"/>
      <c r="K322" s="782"/>
      <c r="L322" s="782"/>
      <c r="M322" s="782"/>
      <c r="N322" s="782"/>
      <c r="O322" s="782"/>
      <c r="P322" s="782"/>
      <c r="Q322" s="782"/>
      <c r="R322" s="782"/>
      <c r="S322" s="782"/>
      <c r="T322" s="782"/>
      <c r="U322" s="782"/>
      <c r="V322" s="782"/>
      <c r="W322" s="782"/>
      <c r="X322" s="782"/>
      <c r="Y322" s="782"/>
      <c r="Z322" s="782"/>
      <c r="AA322" s="782"/>
      <c r="AB322" s="782"/>
      <c r="AC322" s="782"/>
      <c r="AD322" s="782"/>
      <c r="AE322" s="782"/>
      <c r="AF322" s="782"/>
    </row>
    <row r="323" spans="1:32" hidden="1">
      <c r="A323" s="782" t="e">
        <f>'[14]Diag msg 2'!A105</f>
        <v>#REF!</v>
      </c>
      <c r="B323" s="782"/>
      <c r="C323" s="987" t="e">
        <f>'[14]Diag msg 2'!C105</f>
        <v>#REF!</v>
      </c>
      <c r="D323" s="987"/>
      <c r="E323" s="987"/>
      <c r="F323" s="987"/>
      <c r="G323" s="897" t="e">
        <f>'[14]Diag msg 2'!D105</f>
        <v>#REF!</v>
      </c>
      <c r="H323" s="997"/>
      <c r="I323" s="782"/>
      <c r="J323" s="782"/>
      <c r="K323" s="782"/>
      <c r="L323" s="782"/>
      <c r="M323" s="782"/>
      <c r="N323" s="782"/>
      <c r="O323" s="782"/>
      <c r="P323" s="782"/>
      <c r="Q323" s="782"/>
      <c r="R323" s="782"/>
      <c r="S323" s="782"/>
      <c r="T323" s="782"/>
      <c r="U323" s="782"/>
      <c r="V323" s="782"/>
      <c r="W323" s="782"/>
      <c r="X323" s="782"/>
      <c r="Y323" s="782"/>
      <c r="Z323" s="782"/>
      <c r="AA323" s="782"/>
      <c r="AB323" s="782"/>
      <c r="AC323" s="782"/>
      <c r="AD323" s="782"/>
      <c r="AE323" s="782"/>
      <c r="AF323" s="782"/>
    </row>
    <row r="324" spans="1:32" hidden="1">
      <c r="A324" s="782" t="e">
        <f>'[14]Diag msg 2'!A106</f>
        <v>#REF!</v>
      </c>
      <c r="B324" s="782"/>
      <c r="C324" s="987" t="e">
        <f>'[14]Diag msg 2'!C106</f>
        <v>#REF!</v>
      </c>
      <c r="D324" s="987"/>
      <c r="E324" s="987"/>
      <c r="F324" s="987"/>
      <c r="G324" s="897" t="e">
        <f>'[14]Diag msg 2'!D106</f>
        <v>#REF!</v>
      </c>
      <c r="H324" s="989" t="e">
        <f>'[14]Diag msg 2'!E106</f>
        <v>#REF!</v>
      </c>
      <c r="I324" s="782"/>
      <c r="J324" s="782"/>
      <c r="K324" s="782"/>
      <c r="L324" s="782"/>
      <c r="M324" s="782"/>
      <c r="N324" s="782"/>
      <c r="O324" s="782"/>
      <c r="P324" s="782"/>
      <c r="Q324" s="782"/>
      <c r="R324" s="782"/>
      <c r="S324" s="782"/>
      <c r="T324" s="782"/>
      <c r="U324" s="782"/>
      <c r="V324" s="782"/>
      <c r="W324" s="782"/>
      <c r="X324" s="782"/>
      <c r="Y324" s="782"/>
      <c r="Z324" s="782"/>
      <c r="AA324" s="782"/>
      <c r="AB324" s="782"/>
      <c r="AC324" s="782"/>
      <c r="AD324" s="782"/>
      <c r="AE324" s="782"/>
      <c r="AF324" s="782"/>
    </row>
    <row r="325" spans="1:32" hidden="1">
      <c r="A325" s="782" t="e">
        <f>'[14]Diag msg 2'!A107</f>
        <v>#REF!</v>
      </c>
      <c r="B325" s="782"/>
      <c r="C325" s="987" t="e">
        <f>'[14]Diag msg 2'!C107</f>
        <v>#REF!</v>
      </c>
      <c r="D325" s="987"/>
      <c r="E325" s="987"/>
      <c r="F325" s="987"/>
      <c r="G325" s="897" t="e">
        <f>'[14]Diag msg 2'!D107</f>
        <v>#REF!</v>
      </c>
      <c r="H325" s="989" t="e">
        <f>'[14]Diag msg 2'!E107</f>
        <v>#REF!</v>
      </c>
      <c r="I325" s="782"/>
      <c r="J325" s="782"/>
      <c r="K325" s="782"/>
      <c r="L325" s="782"/>
      <c r="M325" s="782"/>
      <c r="N325" s="782"/>
      <c r="O325" s="782"/>
      <c r="P325" s="782"/>
      <c r="Q325" s="782"/>
      <c r="R325" s="782"/>
      <c r="S325" s="782"/>
      <c r="T325" s="782"/>
      <c r="U325" s="782"/>
      <c r="V325" s="782"/>
      <c r="W325" s="782"/>
      <c r="X325" s="782"/>
      <c r="Y325" s="782"/>
      <c r="Z325" s="782"/>
      <c r="AA325" s="782"/>
      <c r="AB325" s="782"/>
      <c r="AC325" s="782"/>
      <c r="AD325" s="782"/>
      <c r="AE325" s="782"/>
      <c r="AF325" s="782"/>
    </row>
    <row r="326" spans="1:32" hidden="1">
      <c r="A326" s="782" t="e">
        <f>'[14]Diag msg 2'!A108</f>
        <v>#REF!</v>
      </c>
      <c r="B326" s="782"/>
      <c r="C326" s="987" t="e">
        <f>'[14]Diag msg 2'!C108</f>
        <v>#REF!</v>
      </c>
      <c r="D326" s="987"/>
      <c r="E326" s="987"/>
      <c r="F326" s="987"/>
      <c r="G326" s="897" t="e">
        <f>'[14]Diag msg 2'!D108</f>
        <v>#REF!</v>
      </c>
      <c r="H326" s="989" t="e">
        <f>'[14]Diag msg 2'!E108</f>
        <v>#REF!</v>
      </c>
      <c r="I326" s="782"/>
      <c r="J326" s="782"/>
      <c r="K326" s="782"/>
      <c r="L326" s="782"/>
      <c r="M326" s="782"/>
      <c r="N326" s="782"/>
      <c r="O326" s="782"/>
      <c r="P326" s="782"/>
      <c r="Q326" s="782"/>
      <c r="R326" s="782"/>
      <c r="S326" s="782"/>
      <c r="T326" s="782"/>
      <c r="U326" s="782"/>
      <c r="V326" s="782"/>
      <c r="W326" s="782"/>
      <c r="X326" s="782"/>
      <c r="Y326" s="782"/>
      <c r="Z326" s="782"/>
      <c r="AA326" s="782"/>
      <c r="AB326" s="782"/>
      <c r="AC326" s="782"/>
      <c r="AD326" s="782"/>
      <c r="AE326" s="782"/>
      <c r="AF326" s="782"/>
    </row>
    <row r="327" spans="1:32" hidden="1">
      <c r="A327" s="782" t="e">
        <f>'[14]Diag msg 2'!A109</f>
        <v>#REF!</v>
      </c>
      <c r="B327" s="782"/>
      <c r="C327" s="987" t="e">
        <f>'[14]Diag msg 2'!C109</f>
        <v>#REF!</v>
      </c>
      <c r="D327" s="987"/>
      <c r="E327" s="987"/>
      <c r="F327" s="987"/>
      <c r="G327" s="897" t="e">
        <f>'[14]Diag msg 2'!D109</f>
        <v>#REF!</v>
      </c>
      <c r="H327" s="989" t="e">
        <f>'[14]Diag msg 2'!E109</f>
        <v>#REF!</v>
      </c>
      <c r="I327" s="782"/>
      <c r="J327" s="782"/>
      <c r="K327" s="782"/>
      <c r="L327" s="782"/>
      <c r="M327" s="782"/>
      <c r="N327" s="782"/>
      <c r="O327" s="782"/>
      <c r="P327" s="782"/>
      <c r="Q327" s="782"/>
      <c r="R327" s="782"/>
      <c r="S327" s="782"/>
      <c r="T327" s="782"/>
      <c r="U327" s="782"/>
      <c r="V327" s="782"/>
      <c r="W327" s="782"/>
      <c r="X327" s="782"/>
      <c r="Y327" s="782"/>
      <c r="Z327" s="782"/>
      <c r="AA327" s="782"/>
      <c r="AB327" s="782"/>
      <c r="AC327" s="782"/>
      <c r="AD327" s="782"/>
      <c r="AE327" s="782"/>
      <c r="AF327" s="782"/>
    </row>
    <row r="328" spans="1:32" hidden="1">
      <c r="A328" s="782" t="e">
        <f>'[14]Diag msg 2'!A110</f>
        <v>#REF!</v>
      </c>
      <c r="B328" s="782"/>
      <c r="C328" s="987" t="e">
        <f>'[14]Diag msg 2'!C110</f>
        <v>#REF!</v>
      </c>
      <c r="D328" s="987"/>
      <c r="E328" s="987"/>
      <c r="F328" s="987"/>
      <c r="G328" s="897" t="e">
        <f>'[14]Diag msg 2'!D110</f>
        <v>#REF!</v>
      </c>
      <c r="H328" s="989" t="e">
        <f>'[14]Diag msg 2'!E110</f>
        <v>#REF!</v>
      </c>
      <c r="I328" s="782"/>
      <c r="J328" s="782"/>
      <c r="K328" s="782"/>
      <c r="L328" s="782"/>
      <c r="M328" s="782"/>
      <c r="N328" s="782"/>
      <c r="O328" s="782"/>
      <c r="P328" s="782"/>
      <c r="Q328" s="782"/>
      <c r="R328" s="782"/>
      <c r="S328" s="782"/>
      <c r="T328" s="782"/>
      <c r="U328" s="782"/>
      <c r="V328" s="782"/>
      <c r="W328" s="782"/>
      <c r="X328" s="782"/>
      <c r="Y328" s="782"/>
      <c r="Z328" s="782"/>
      <c r="AA328" s="782"/>
      <c r="AB328" s="782"/>
      <c r="AC328" s="782"/>
      <c r="AD328" s="782"/>
      <c r="AE328" s="782"/>
      <c r="AF328" s="782"/>
    </row>
    <row r="329" spans="1:32" hidden="1">
      <c r="A329" s="782" t="e">
        <f>'[14]Diag msg 2'!A111</f>
        <v>#REF!</v>
      </c>
      <c r="B329" s="782"/>
      <c r="C329" s="987" t="e">
        <f>'[14]Diag msg 2'!C111</f>
        <v>#REF!</v>
      </c>
      <c r="D329" s="987"/>
      <c r="E329" s="987"/>
      <c r="F329" s="987"/>
      <c r="G329" s="897" t="e">
        <f>'[14]Diag msg 2'!D111</f>
        <v>#REF!</v>
      </c>
      <c r="H329" s="989" t="e">
        <f>'[14]Diag msg 2'!E111</f>
        <v>#REF!</v>
      </c>
      <c r="I329" s="782"/>
      <c r="J329" s="782"/>
      <c r="K329" s="782"/>
      <c r="L329" s="782"/>
      <c r="M329" s="782"/>
      <c r="N329" s="782"/>
      <c r="O329" s="782"/>
      <c r="P329" s="782"/>
      <c r="Q329" s="782"/>
      <c r="R329" s="782"/>
      <c r="S329" s="782"/>
      <c r="T329" s="782"/>
      <c r="U329" s="782"/>
      <c r="V329" s="782"/>
      <c r="W329" s="782"/>
      <c r="X329" s="782"/>
      <c r="Y329" s="782"/>
      <c r="Z329" s="782"/>
      <c r="AA329" s="782"/>
      <c r="AB329" s="782"/>
      <c r="AC329" s="782"/>
      <c r="AD329" s="782"/>
      <c r="AE329" s="782"/>
      <c r="AF329" s="782"/>
    </row>
    <row r="330" spans="1:32" hidden="1">
      <c r="A330" s="782" t="e">
        <f>'[14]Diag msg 2'!A112</f>
        <v>#REF!</v>
      </c>
      <c r="B330" s="782"/>
      <c r="C330" s="987" t="e">
        <f>'[14]Diag msg 2'!C112</f>
        <v>#REF!</v>
      </c>
      <c r="D330" s="987"/>
      <c r="E330" s="987"/>
      <c r="F330" s="987"/>
      <c r="G330" s="897" t="e">
        <f>'[14]Diag msg 2'!D112</f>
        <v>#REF!</v>
      </c>
      <c r="H330" s="989" t="e">
        <f>'[14]Diag msg 2'!E112</f>
        <v>#REF!</v>
      </c>
      <c r="I330" s="782"/>
      <c r="J330" s="782"/>
      <c r="K330" s="782"/>
      <c r="L330" s="782"/>
      <c r="M330" s="782"/>
      <c r="N330" s="782"/>
      <c r="O330" s="782"/>
      <c r="P330" s="782"/>
      <c r="Q330" s="782"/>
      <c r="R330" s="782"/>
      <c r="S330" s="782"/>
      <c r="T330" s="782"/>
      <c r="U330" s="782"/>
      <c r="V330" s="782"/>
      <c r="W330" s="782"/>
      <c r="X330" s="782"/>
      <c r="Y330" s="782"/>
      <c r="Z330" s="782"/>
      <c r="AA330" s="782"/>
      <c r="AB330" s="782"/>
      <c r="AC330" s="782"/>
      <c r="AD330" s="782"/>
      <c r="AE330" s="782"/>
      <c r="AF330" s="782"/>
    </row>
    <row r="331" spans="1:32" hidden="1">
      <c r="A331" s="782" t="e">
        <f>'[14]Diag msg 2'!A113</f>
        <v>#REF!</v>
      </c>
      <c r="B331" s="782"/>
      <c r="C331" s="987" t="e">
        <f>'[14]Diag msg 2'!C113</f>
        <v>#REF!</v>
      </c>
      <c r="D331" s="987"/>
      <c r="E331" s="987"/>
      <c r="F331" s="987"/>
      <c r="G331" s="897" t="e">
        <f>'[14]Diag msg 2'!D113</f>
        <v>#REF!</v>
      </c>
      <c r="H331" s="989" t="e">
        <f>'[14]Diag msg 2'!E113</f>
        <v>#REF!</v>
      </c>
      <c r="I331" s="782"/>
      <c r="J331" s="782"/>
      <c r="K331" s="782"/>
      <c r="L331" s="782"/>
      <c r="M331" s="782"/>
      <c r="N331" s="782"/>
      <c r="O331" s="782"/>
      <c r="P331" s="782"/>
      <c r="Q331" s="782"/>
      <c r="R331" s="782"/>
      <c r="S331" s="782"/>
      <c r="T331" s="782"/>
      <c r="U331" s="782"/>
      <c r="V331" s="782"/>
      <c r="W331" s="782"/>
      <c r="X331" s="782"/>
      <c r="Y331" s="782"/>
      <c r="Z331" s="782"/>
      <c r="AA331" s="782"/>
      <c r="AB331" s="782"/>
      <c r="AC331" s="782"/>
      <c r="AD331" s="782"/>
      <c r="AE331" s="782"/>
      <c r="AF331" s="782"/>
    </row>
    <row r="332" spans="1:32" hidden="1">
      <c r="A332" s="782" t="e">
        <f>'[14]Diag msg 2'!A114</f>
        <v>#REF!</v>
      </c>
      <c r="B332" s="782"/>
      <c r="C332" s="987" t="e">
        <f>'[14]Diag msg 2'!C114</f>
        <v>#REF!</v>
      </c>
      <c r="D332" s="987"/>
      <c r="E332" s="987"/>
      <c r="F332" s="987"/>
      <c r="G332" s="897" t="e">
        <f>'[14]Diag msg 2'!D114</f>
        <v>#REF!</v>
      </c>
      <c r="H332" s="994" t="e">
        <f>'[14]Diag msg 2'!E114</f>
        <v>#REF!</v>
      </c>
      <c r="I332" s="782"/>
      <c r="J332" s="782"/>
      <c r="K332" s="782"/>
      <c r="L332" s="782"/>
      <c r="M332" s="782"/>
      <c r="N332" s="782"/>
      <c r="O332" s="782"/>
      <c r="P332" s="782"/>
      <c r="Q332" s="782"/>
      <c r="R332" s="782"/>
      <c r="S332" s="782"/>
      <c r="T332" s="782"/>
      <c r="U332" s="782"/>
      <c r="V332" s="782"/>
      <c r="W332" s="782"/>
      <c r="X332" s="782"/>
      <c r="Y332" s="782"/>
      <c r="Z332" s="782"/>
      <c r="AA332" s="782"/>
      <c r="AB332" s="782"/>
      <c r="AC332" s="782"/>
      <c r="AD332" s="782"/>
      <c r="AE332" s="782"/>
      <c r="AF332" s="782"/>
    </row>
    <row r="333" spans="1:32" hidden="1">
      <c r="A333" s="782" t="e">
        <f>'[14]Diag msg 2'!A115</f>
        <v>#REF!</v>
      </c>
      <c r="B333" s="782"/>
      <c r="C333" s="987" t="e">
        <f>'[14]Diag msg 2'!C115</f>
        <v>#REF!</v>
      </c>
      <c r="D333" s="987"/>
      <c r="E333" s="987"/>
      <c r="F333" s="987"/>
      <c r="G333" s="897" t="e">
        <f>'[14]Diag msg 2'!D115</f>
        <v>#REF!</v>
      </c>
      <c r="H333" s="995"/>
      <c r="I333" s="782"/>
      <c r="J333" s="782"/>
      <c r="K333" s="782"/>
      <c r="L333" s="782"/>
      <c r="M333" s="782"/>
      <c r="N333" s="782"/>
      <c r="O333" s="782"/>
      <c r="P333" s="782"/>
      <c r="Q333" s="782"/>
      <c r="R333" s="782"/>
      <c r="S333" s="782"/>
      <c r="T333" s="782"/>
      <c r="U333" s="782"/>
      <c r="V333" s="782"/>
      <c r="W333" s="782"/>
      <c r="X333" s="782"/>
      <c r="Y333" s="782"/>
      <c r="Z333" s="782"/>
      <c r="AA333" s="782"/>
      <c r="AB333" s="782"/>
      <c r="AC333" s="782"/>
      <c r="AD333" s="782"/>
      <c r="AE333" s="782"/>
      <c r="AF333" s="782"/>
    </row>
    <row r="334" spans="1:32" hidden="1">
      <c r="A334" s="782" t="e">
        <f>'[14]Diag msg 2'!A116</f>
        <v>#REF!</v>
      </c>
      <c r="B334" s="782"/>
      <c r="C334" s="987" t="e">
        <f>'[14]Diag msg 2'!C116</f>
        <v>#REF!</v>
      </c>
      <c r="D334" s="987"/>
      <c r="E334" s="987"/>
      <c r="F334" s="987"/>
      <c r="G334" s="897" t="e">
        <f>'[14]Diag msg 2'!D116</f>
        <v>#REF!</v>
      </c>
      <c r="H334" s="989" t="e">
        <f>'[14]Diag msg 2'!E116</f>
        <v>#REF!</v>
      </c>
      <c r="I334" s="782"/>
      <c r="J334" s="782"/>
      <c r="K334" s="782"/>
      <c r="L334" s="782"/>
      <c r="M334" s="782"/>
      <c r="N334" s="782"/>
      <c r="O334" s="782"/>
      <c r="P334" s="782"/>
      <c r="Q334" s="782"/>
      <c r="R334" s="782"/>
      <c r="S334" s="782"/>
      <c r="T334" s="782"/>
      <c r="U334" s="782"/>
      <c r="V334" s="782"/>
      <c r="W334" s="782"/>
      <c r="X334" s="782"/>
      <c r="Y334" s="782"/>
      <c r="Z334" s="782"/>
      <c r="AA334" s="782"/>
      <c r="AB334" s="782"/>
      <c r="AC334" s="782"/>
      <c r="AD334" s="782"/>
      <c r="AE334" s="782"/>
      <c r="AF334" s="782"/>
    </row>
    <row r="335" spans="1:32" hidden="1">
      <c r="A335" s="782" t="e">
        <f>'[14]Diag msg 2'!A117</f>
        <v>#REF!</v>
      </c>
      <c r="B335" s="782"/>
      <c r="C335" s="987" t="e">
        <f>'[14]Diag msg 2'!C117</f>
        <v>#REF!</v>
      </c>
      <c r="D335" s="987"/>
      <c r="E335" s="987"/>
      <c r="F335" s="987"/>
      <c r="G335" s="897" t="e">
        <f>'[14]Diag msg 2'!D117</f>
        <v>#REF!</v>
      </c>
      <c r="H335" s="989" t="e">
        <f>'[14]Diag msg 2'!E117</f>
        <v>#REF!</v>
      </c>
      <c r="I335" s="782"/>
      <c r="J335" s="782"/>
      <c r="K335" s="782"/>
      <c r="L335" s="782"/>
      <c r="M335" s="782"/>
      <c r="N335" s="782"/>
      <c r="O335" s="782"/>
      <c r="P335" s="782"/>
      <c r="Q335" s="782"/>
      <c r="R335" s="782"/>
      <c r="S335" s="782"/>
      <c r="T335" s="782"/>
      <c r="U335" s="782"/>
      <c r="V335" s="782"/>
      <c r="W335" s="782"/>
      <c r="X335" s="782"/>
      <c r="Y335" s="782"/>
      <c r="Z335" s="782"/>
      <c r="AA335" s="782"/>
      <c r="AB335" s="782"/>
      <c r="AC335" s="782"/>
      <c r="AD335" s="782"/>
      <c r="AE335" s="782"/>
      <c r="AF335" s="782"/>
    </row>
    <row r="336" spans="1:32" hidden="1">
      <c r="A336" s="782" t="e">
        <f>'[14]Diag msg 2'!A118</f>
        <v>#REF!</v>
      </c>
      <c r="B336" s="782"/>
      <c r="C336" s="987" t="e">
        <f>'[14]Diag msg 2'!C118</f>
        <v>#REF!</v>
      </c>
      <c r="D336" s="987"/>
      <c r="E336" s="987"/>
      <c r="F336" s="987"/>
      <c r="G336" s="897" t="e">
        <f>'[14]Diag msg 2'!D118</f>
        <v>#REF!</v>
      </c>
      <c r="H336" s="993" t="e">
        <f>'[14]Diag msg 2'!E118</f>
        <v>#REF!</v>
      </c>
      <c r="I336" s="782"/>
      <c r="J336" s="782"/>
      <c r="K336" s="782"/>
      <c r="L336" s="782"/>
      <c r="M336" s="782"/>
      <c r="N336" s="782"/>
      <c r="O336" s="782"/>
      <c r="P336" s="782"/>
      <c r="Q336" s="782"/>
      <c r="R336" s="782"/>
      <c r="S336" s="782"/>
      <c r="T336" s="782"/>
      <c r="U336" s="782"/>
      <c r="V336" s="782"/>
      <c r="W336" s="782"/>
      <c r="X336" s="782"/>
      <c r="Y336" s="782"/>
      <c r="Z336" s="782"/>
      <c r="AA336" s="782"/>
      <c r="AB336" s="782"/>
      <c r="AC336" s="782"/>
      <c r="AD336" s="782"/>
      <c r="AE336" s="782"/>
      <c r="AF336" s="782"/>
    </row>
    <row r="337" spans="1:32" hidden="1">
      <c r="A337" s="782" t="e">
        <f>'[14]Diag msg 2'!A119</f>
        <v>#REF!</v>
      </c>
      <c r="B337" s="782"/>
      <c r="C337" s="987" t="e">
        <f>'[14]Diag msg 2'!C119</f>
        <v>#REF!</v>
      </c>
      <c r="D337" s="987"/>
      <c r="E337" s="987"/>
      <c r="F337" s="987"/>
      <c r="G337" s="897" t="e">
        <f>'[14]Diag msg 2'!D119</f>
        <v>#REF!</v>
      </c>
      <c r="H337" s="989" t="e">
        <f>'[14]Diag msg 2'!E119</f>
        <v>#REF!</v>
      </c>
      <c r="I337" s="782"/>
      <c r="J337" s="782"/>
      <c r="K337" s="782"/>
      <c r="L337" s="782"/>
      <c r="M337" s="782"/>
      <c r="N337" s="782"/>
      <c r="O337" s="782"/>
      <c r="P337" s="782"/>
      <c r="Q337" s="782"/>
      <c r="R337" s="782"/>
      <c r="S337" s="782"/>
      <c r="T337" s="782"/>
      <c r="U337" s="782"/>
      <c r="V337" s="782"/>
      <c r="W337" s="782"/>
      <c r="X337" s="782"/>
      <c r="Y337" s="782"/>
      <c r="Z337" s="782"/>
      <c r="AA337" s="782"/>
      <c r="AB337" s="782"/>
      <c r="AC337" s="782"/>
      <c r="AD337" s="782"/>
      <c r="AE337" s="782"/>
      <c r="AF337" s="782"/>
    </row>
    <row r="338" spans="1:32" hidden="1">
      <c r="A338" s="782" t="e">
        <f>'[14]Diag msg 2'!A120</f>
        <v>#REF!</v>
      </c>
      <c r="B338" s="782"/>
      <c r="C338" s="987" t="e">
        <f>'[14]Diag msg 2'!C120</f>
        <v>#REF!</v>
      </c>
      <c r="D338" s="987"/>
      <c r="E338" s="987"/>
      <c r="F338" s="987"/>
      <c r="G338" s="897" t="e">
        <f>'[14]Diag msg 2'!D120</f>
        <v>#REF!</v>
      </c>
      <c r="H338" s="993" t="e">
        <f>'[14]Diag msg 2'!E120</f>
        <v>#REF!</v>
      </c>
      <c r="I338" s="782"/>
      <c r="J338" s="782"/>
      <c r="K338" s="782"/>
      <c r="L338" s="782"/>
      <c r="M338" s="782"/>
      <c r="N338" s="782"/>
      <c r="O338" s="782"/>
      <c r="P338" s="782"/>
      <c r="Q338" s="782"/>
      <c r="R338" s="782"/>
      <c r="S338" s="782"/>
      <c r="T338" s="782"/>
      <c r="U338" s="782"/>
      <c r="V338" s="782"/>
      <c r="W338" s="782"/>
      <c r="X338" s="782"/>
      <c r="Y338" s="782"/>
      <c r="Z338" s="782"/>
      <c r="AA338" s="782"/>
      <c r="AB338" s="782"/>
      <c r="AC338" s="782"/>
      <c r="AD338" s="782"/>
      <c r="AE338" s="782"/>
      <c r="AF338" s="782"/>
    </row>
    <row r="339" spans="1:32" hidden="1">
      <c r="A339" s="782" t="e">
        <f>'[14]Diag msg 2'!A121</f>
        <v>#REF!</v>
      </c>
      <c r="B339" s="782"/>
      <c r="C339" s="987" t="e">
        <f>'[14]Diag msg 2'!C121</f>
        <v>#REF!</v>
      </c>
      <c r="D339" s="987"/>
      <c r="E339" s="987"/>
      <c r="F339" s="987"/>
      <c r="G339" s="897" t="e">
        <f>'[14]Diag msg 2'!D121</f>
        <v>#REF!</v>
      </c>
      <c r="H339" s="993" t="e">
        <f>'[14]Diag msg 2'!E121</f>
        <v>#REF!</v>
      </c>
      <c r="I339" s="782"/>
      <c r="J339" s="782"/>
      <c r="K339" s="782"/>
      <c r="L339" s="782"/>
      <c r="M339" s="782"/>
      <c r="N339" s="782"/>
      <c r="O339" s="782"/>
      <c r="P339" s="782"/>
      <c r="Q339" s="782"/>
      <c r="R339" s="782"/>
      <c r="S339" s="782"/>
      <c r="T339" s="782"/>
      <c r="U339" s="782"/>
      <c r="V339" s="782"/>
      <c r="W339" s="782"/>
      <c r="X339" s="782"/>
      <c r="Y339" s="782"/>
      <c r="Z339" s="782"/>
      <c r="AA339" s="782"/>
      <c r="AB339" s="782"/>
      <c r="AC339" s="782"/>
      <c r="AD339" s="782"/>
      <c r="AE339" s="782"/>
      <c r="AF339" s="782"/>
    </row>
    <row r="340" spans="1:32" hidden="1">
      <c r="A340" s="782" t="e">
        <f>'[14]Diag msg 2'!A122</f>
        <v>#REF!</v>
      </c>
      <c r="B340" s="782"/>
      <c r="C340" s="987" t="e">
        <f>'[14]Diag msg 2'!C122</f>
        <v>#REF!</v>
      </c>
      <c r="D340" s="987"/>
      <c r="E340" s="987"/>
      <c r="F340" s="987"/>
      <c r="G340" s="897" t="e">
        <f>'[14]Diag msg 2'!D122</f>
        <v>#REF!</v>
      </c>
      <c r="H340" s="993" t="e">
        <f>'[14]Diag msg 2'!E122</f>
        <v>#REF!</v>
      </c>
      <c r="I340" s="782"/>
      <c r="J340" s="782"/>
      <c r="K340" s="782"/>
      <c r="L340" s="782"/>
      <c r="M340" s="782"/>
      <c r="N340" s="782"/>
      <c r="O340" s="782"/>
      <c r="P340" s="782"/>
      <c r="Q340" s="782"/>
      <c r="R340" s="782"/>
      <c r="S340" s="782"/>
      <c r="T340" s="782"/>
      <c r="U340" s="782"/>
      <c r="V340" s="782"/>
      <c r="W340" s="782"/>
      <c r="X340" s="782"/>
      <c r="Y340" s="782"/>
      <c r="Z340" s="782"/>
      <c r="AA340" s="782"/>
      <c r="AB340" s="782"/>
      <c r="AC340" s="782"/>
      <c r="AD340" s="782"/>
      <c r="AE340" s="782"/>
      <c r="AF340" s="782"/>
    </row>
    <row r="341" spans="1:32" hidden="1">
      <c r="A341" s="782" t="e">
        <f>'[14]Diag msg 2'!A123</f>
        <v>#REF!</v>
      </c>
      <c r="B341" s="782"/>
      <c r="C341" s="987" t="e">
        <f>'[14]Diag msg 2'!C123</f>
        <v>#REF!</v>
      </c>
      <c r="D341" s="987"/>
      <c r="E341" s="987"/>
      <c r="F341" s="987"/>
      <c r="G341" s="897" t="e">
        <f>'[14]Diag msg 2'!D123</f>
        <v>#REF!</v>
      </c>
      <c r="H341" s="993" t="e">
        <f>'[14]Diag msg 2'!E123</f>
        <v>#REF!</v>
      </c>
      <c r="I341" s="782"/>
      <c r="J341" s="782"/>
      <c r="K341" s="782"/>
      <c r="L341" s="782"/>
      <c r="M341" s="782"/>
      <c r="N341" s="782"/>
      <c r="O341" s="782"/>
      <c r="P341" s="782"/>
      <c r="Q341" s="782"/>
      <c r="R341" s="782"/>
      <c r="S341" s="782"/>
      <c r="T341" s="782"/>
      <c r="U341" s="782"/>
      <c r="V341" s="782"/>
      <c r="W341" s="782"/>
      <c r="X341" s="782"/>
      <c r="Y341" s="782"/>
      <c r="Z341" s="782"/>
      <c r="AA341" s="782"/>
      <c r="AB341" s="782"/>
      <c r="AC341" s="782"/>
      <c r="AD341" s="782"/>
      <c r="AE341" s="782"/>
      <c r="AF341" s="782"/>
    </row>
    <row r="342" spans="1:32" hidden="1">
      <c r="A342" s="782" t="e">
        <f>'[14]Diag msg 2'!A124</f>
        <v>#REF!</v>
      </c>
      <c r="B342" s="782"/>
      <c r="C342" s="987" t="e">
        <f>'[14]Diag msg 2'!C124</f>
        <v>#REF!</v>
      </c>
      <c r="D342" s="987"/>
      <c r="E342" s="987"/>
      <c r="F342" s="987"/>
      <c r="G342" s="897" t="e">
        <f>'[14]Diag msg 2'!D124</f>
        <v>#REF!</v>
      </c>
      <c r="H342" s="993" t="e">
        <f>'[14]Diag msg 2'!E124</f>
        <v>#REF!</v>
      </c>
      <c r="I342" s="782"/>
      <c r="J342" s="782"/>
      <c r="K342" s="782"/>
      <c r="L342" s="782"/>
      <c r="M342" s="782"/>
      <c r="N342" s="782"/>
      <c r="O342" s="782"/>
      <c r="P342" s="782"/>
      <c r="Q342" s="782"/>
      <c r="R342" s="782"/>
      <c r="S342" s="782"/>
      <c r="T342" s="782"/>
      <c r="U342" s="782"/>
      <c r="V342" s="782"/>
      <c r="W342" s="782"/>
      <c r="X342" s="782"/>
      <c r="Y342" s="782"/>
      <c r="Z342" s="782"/>
      <c r="AA342" s="782"/>
      <c r="AB342" s="782"/>
      <c r="AC342" s="782"/>
      <c r="AD342" s="782"/>
      <c r="AE342" s="782"/>
      <c r="AF342" s="782"/>
    </row>
    <row r="343" spans="1:32" hidden="1">
      <c r="A343" s="782" t="e">
        <f>'[14]Diag msg 2'!A125</f>
        <v>#REF!</v>
      </c>
      <c r="B343" s="782"/>
      <c r="C343" s="987" t="e">
        <f>'[14]Diag msg 2'!C125</f>
        <v>#REF!</v>
      </c>
      <c r="D343" s="987"/>
      <c r="E343" s="987"/>
      <c r="F343" s="987"/>
      <c r="G343" s="897" t="e">
        <f>'[14]Diag msg 2'!D125</f>
        <v>#REF!</v>
      </c>
      <c r="H343" s="993" t="e">
        <f>'[14]Diag msg 2'!E125</f>
        <v>#REF!</v>
      </c>
      <c r="I343" s="782"/>
      <c r="J343" s="782"/>
      <c r="K343" s="782"/>
      <c r="L343" s="782"/>
      <c r="M343" s="782"/>
      <c r="N343" s="782"/>
      <c r="O343" s="782"/>
      <c r="P343" s="782"/>
      <c r="Q343" s="782"/>
      <c r="R343" s="782"/>
      <c r="S343" s="782"/>
      <c r="T343" s="782"/>
      <c r="U343" s="782"/>
      <c r="V343" s="782"/>
      <c r="W343" s="782"/>
      <c r="X343" s="782"/>
      <c r="Y343" s="782"/>
      <c r="Z343" s="782"/>
      <c r="AA343" s="782"/>
      <c r="AB343" s="782"/>
      <c r="AC343" s="782"/>
      <c r="AD343" s="782"/>
      <c r="AE343" s="782"/>
      <c r="AF343" s="782"/>
    </row>
    <row r="344" spans="1:32" hidden="1">
      <c r="A344" s="782" t="e">
        <f>'[14]Diag msg 2'!A126</f>
        <v>#REF!</v>
      </c>
      <c r="B344" s="782"/>
      <c r="C344" s="987" t="e">
        <f>'[14]Diag msg 2'!C126</f>
        <v>#REF!</v>
      </c>
      <c r="D344" s="987"/>
      <c r="E344" s="987"/>
      <c r="F344" s="987"/>
      <c r="G344" s="897" t="e">
        <f>'[14]Diag msg 2'!D126</f>
        <v>#REF!</v>
      </c>
      <c r="H344" s="988" t="e">
        <f>'[14]Diag msg 2'!E127</f>
        <v>#REF!</v>
      </c>
      <c r="I344" s="782"/>
      <c r="J344" s="782"/>
      <c r="K344" s="782"/>
      <c r="L344" s="782"/>
      <c r="M344" s="782"/>
      <c r="N344" s="782"/>
      <c r="O344" s="782"/>
      <c r="P344" s="782"/>
      <c r="Q344" s="782"/>
      <c r="R344" s="782"/>
      <c r="S344" s="782"/>
      <c r="T344" s="782"/>
      <c r="U344" s="782"/>
      <c r="V344" s="782"/>
      <c r="W344" s="782"/>
      <c r="X344" s="782"/>
      <c r="Y344" s="782"/>
      <c r="Z344" s="782"/>
      <c r="AA344" s="782"/>
      <c r="AB344" s="782"/>
      <c r="AC344" s="782"/>
      <c r="AD344" s="782"/>
      <c r="AE344" s="782"/>
      <c r="AF344" s="782"/>
    </row>
    <row r="345" spans="1:32" hidden="1">
      <c r="A345" s="782" t="e">
        <f>'[14]Diag msg 2'!A127</f>
        <v>#REF!</v>
      </c>
      <c r="B345" s="782"/>
      <c r="C345" s="987" t="e">
        <f>'[14]Diag msg 2'!C127</f>
        <v>#REF!</v>
      </c>
      <c r="D345" s="987"/>
      <c r="E345" s="987"/>
      <c r="F345" s="987"/>
      <c r="G345" s="897" t="e">
        <f>'[14]Diag msg 2'!D127</f>
        <v>#REF!</v>
      </c>
      <c r="H345" s="988"/>
      <c r="I345" s="782"/>
      <c r="J345" s="782"/>
      <c r="K345" s="782"/>
      <c r="L345" s="782"/>
      <c r="M345" s="782"/>
      <c r="N345" s="782"/>
      <c r="O345" s="782"/>
      <c r="P345" s="782"/>
      <c r="Q345" s="782"/>
      <c r="R345" s="782"/>
      <c r="S345" s="782"/>
      <c r="T345" s="782"/>
      <c r="U345" s="782"/>
      <c r="V345" s="782"/>
      <c r="W345" s="782"/>
      <c r="X345" s="782"/>
      <c r="Y345" s="782"/>
      <c r="Z345" s="782"/>
      <c r="AA345" s="782"/>
      <c r="AB345" s="782"/>
      <c r="AC345" s="782"/>
      <c r="AD345" s="782"/>
      <c r="AE345" s="782"/>
      <c r="AF345" s="782"/>
    </row>
    <row r="346" spans="1:32" hidden="1">
      <c r="A346" s="782" t="e">
        <f>'[14]Diag msg 2'!A128</f>
        <v>#REF!</v>
      </c>
      <c r="B346" s="782"/>
      <c r="C346" s="987" t="e">
        <f>'[14]Diag msg 2'!C128</f>
        <v>#REF!</v>
      </c>
      <c r="D346" s="987"/>
      <c r="E346" s="987"/>
      <c r="F346" s="987"/>
      <c r="G346" s="897" t="e">
        <f>'[14]Diag msg 2'!D128</f>
        <v>#REF!</v>
      </c>
      <c r="H346" s="988"/>
      <c r="I346" s="782"/>
      <c r="J346" s="782"/>
      <c r="K346" s="782"/>
      <c r="L346" s="782"/>
      <c r="M346" s="782"/>
      <c r="N346" s="782"/>
      <c r="O346" s="782"/>
      <c r="P346" s="782"/>
      <c r="Q346" s="782"/>
      <c r="R346" s="782"/>
      <c r="S346" s="782"/>
      <c r="T346" s="782"/>
      <c r="U346" s="782"/>
      <c r="V346" s="782"/>
      <c r="W346" s="782"/>
      <c r="X346" s="782"/>
      <c r="Y346" s="782"/>
      <c r="Z346" s="782"/>
      <c r="AA346" s="782"/>
      <c r="AB346" s="782"/>
      <c r="AC346" s="782"/>
      <c r="AD346" s="782"/>
      <c r="AE346" s="782"/>
      <c r="AF346" s="782"/>
    </row>
    <row r="347" spans="1:32" hidden="1">
      <c r="A347" s="782"/>
      <c r="B347" s="782"/>
      <c r="C347" s="782"/>
      <c r="D347" s="782"/>
      <c r="E347" s="782"/>
      <c r="F347" s="782"/>
      <c r="G347" s="897"/>
      <c r="H347" s="782"/>
      <c r="I347" s="782"/>
      <c r="J347" s="782"/>
      <c r="K347" s="782"/>
      <c r="L347" s="782"/>
      <c r="M347" s="782"/>
      <c r="N347" s="782"/>
      <c r="O347" s="782"/>
      <c r="P347" s="782"/>
      <c r="Q347" s="782"/>
      <c r="R347" s="782"/>
      <c r="S347" s="782"/>
      <c r="T347" s="782"/>
      <c r="U347" s="782"/>
      <c r="V347" s="782"/>
      <c r="W347" s="782"/>
      <c r="X347" s="782"/>
      <c r="Y347" s="782"/>
      <c r="Z347" s="782"/>
      <c r="AA347" s="782"/>
      <c r="AB347" s="782"/>
      <c r="AC347" s="782"/>
      <c r="AD347" s="782"/>
      <c r="AE347" s="782"/>
      <c r="AF347" s="782"/>
    </row>
    <row r="348" spans="1:32" hidden="1">
      <c r="A348" s="782"/>
      <c r="B348" s="782"/>
      <c r="C348" s="782"/>
      <c r="D348" s="782"/>
      <c r="E348" s="782"/>
      <c r="F348" s="782"/>
      <c r="G348" s="897"/>
      <c r="H348" s="782"/>
      <c r="I348" s="782"/>
      <c r="J348" s="782"/>
      <c r="K348" s="782"/>
      <c r="L348" s="782"/>
      <c r="M348" s="782"/>
      <c r="N348" s="782"/>
      <c r="O348" s="782"/>
      <c r="P348" s="782"/>
      <c r="Q348" s="782"/>
      <c r="R348" s="782"/>
      <c r="S348" s="782"/>
      <c r="T348" s="782"/>
      <c r="U348" s="782"/>
      <c r="V348" s="782"/>
      <c r="W348" s="782"/>
      <c r="X348" s="782"/>
      <c r="Y348" s="782"/>
      <c r="Z348" s="782"/>
      <c r="AA348" s="782"/>
      <c r="AB348" s="782"/>
      <c r="AC348" s="782"/>
      <c r="AD348" s="782"/>
      <c r="AE348" s="782"/>
      <c r="AF348" s="782"/>
    </row>
    <row r="349" spans="1:32" hidden="1">
      <c r="A349" s="782"/>
      <c r="B349" s="782"/>
      <c r="C349" s="782"/>
      <c r="D349" s="782"/>
      <c r="E349" s="782"/>
      <c r="F349" s="782"/>
      <c r="G349" s="897"/>
      <c r="H349" s="782"/>
      <c r="I349" s="782"/>
      <c r="J349" s="782"/>
      <c r="K349" s="782"/>
      <c r="L349" s="782"/>
      <c r="M349" s="782"/>
      <c r="N349" s="782"/>
      <c r="O349" s="782"/>
      <c r="P349" s="782"/>
      <c r="Q349" s="782"/>
      <c r="R349" s="782"/>
      <c r="S349" s="782"/>
      <c r="T349" s="782"/>
      <c r="U349" s="782"/>
      <c r="V349" s="782"/>
      <c r="W349" s="782"/>
      <c r="X349" s="782"/>
      <c r="Y349" s="782"/>
      <c r="Z349" s="782"/>
      <c r="AA349" s="782"/>
      <c r="AB349" s="782"/>
      <c r="AC349" s="782"/>
      <c r="AD349" s="782"/>
      <c r="AE349" s="782"/>
      <c r="AF349" s="782"/>
    </row>
    <row r="350" spans="1:32" hidden="1">
      <c r="A350" s="782" t="str">
        <f>MID($H$1,$G$9+2*G350,2)</f>
        <v>04</v>
      </c>
      <c r="B350" s="782"/>
      <c r="C350" s="987"/>
      <c r="D350" s="987"/>
      <c r="E350" s="987"/>
      <c r="F350" s="987"/>
      <c r="G350" s="897">
        <v>17</v>
      </c>
      <c r="I350" s="782"/>
      <c r="J350" s="782"/>
      <c r="K350" s="782"/>
      <c r="L350" s="782"/>
      <c r="M350" s="782"/>
      <c r="N350" s="782"/>
      <c r="O350" s="782"/>
      <c r="P350" s="782"/>
      <c r="Q350" s="782"/>
      <c r="R350" s="782"/>
      <c r="S350" s="782"/>
      <c r="T350" s="782"/>
      <c r="U350" s="782"/>
      <c r="V350" s="782"/>
      <c r="W350" s="782"/>
      <c r="X350" s="782"/>
      <c r="Y350" s="782"/>
      <c r="Z350" s="782"/>
      <c r="AA350" s="782"/>
      <c r="AB350" s="782"/>
      <c r="AC350" s="782"/>
      <c r="AD350" s="782"/>
      <c r="AE350" s="782"/>
      <c r="AF350" s="782"/>
    </row>
    <row r="351" spans="1:32" hidden="1">
      <c r="A351" s="782" t="str">
        <f t="shared" ref="A351:A442" si="20">MID($H$1,$G$9+2*G351,2)</f>
        <v>72</v>
      </c>
      <c r="B351" s="782"/>
      <c r="C351" s="1036">
        <f>VALUE(HEX2DEC( A350) *256 +HEX2DEC( A351))</f>
        <v>1138</v>
      </c>
      <c r="D351" s="1037" t="s">
        <v>821</v>
      </c>
      <c r="E351" s="1037"/>
      <c r="F351" s="1037"/>
      <c r="G351" s="897">
        <v>18</v>
      </c>
      <c r="H351" s="988" t="s">
        <v>3</v>
      </c>
      <c r="I351" s="782"/>
      <c r="J351" s="782"/>
      <c r="K351" s="782" t="s">
        <v>822</v>
      </c>
      <c r="L351" s="782" t="s">
        <v>823</v>
      </c>
      <c r="M351" s="156"/>
      <c r="N351" s="156"/>
      <c r="O351" s="156"/>
      <c r="P351" s="156"/>
      <c r="Q351" s="156"/>
      <c r="R351" s="156"/>
      <c r="S351" s="156"/>
      <c r="T351" s="156"/>
      <c r="U351" s="156"/>
      <c r="V351" s="156"/>
      <c r="W351" s="156"/>
      <c r="X351" s="156"/>
      <c r="Y351" s="156"/>
      <c r="Z351" s="156"/>
      <c r="AA351" s="782"/>
      <c r="AB351" s="782"/>
      <c r="AC351" s="782"/>
      <c r="AD351" s="782"/>
      <c r="AE351" s="782"/>
      <c r="AF351" s="782"/>
    </row>
    <row r="352" spans="1:32" hidden="1">
      <c r="A352" s="782" t="str">
        <f t="shared" si="20"/>
        <v>29</v>
      </c>
      <c r="B352" s="782"/>
      <c r="C352" s="1036">
        <f>VALUE(HEX2DEC(A352))</f>
        <v>41</v>
      </c>
      <c r="D352" s="1037"/>
      <c r="E352" s="1037"/>
      <c r="F352" s="1037"/>
      <c r="G352" s="897">
        <v>19</v>
      </c>
      <c r="H352" s="989" t="s">
        <v>4</v>
      </c>
      <c r="I352" s="782"/>
      <c r="J352" s="782"/>
      <c r="K352" s="1038">
        <v>0</v>
      </c>
      <c r="L352" s="1038">
        <v>170</v>
      </c>
      <c r="M352" s="1039"/>
      <c r="N352" s="1039"/>
      <c r="O352" s="782"/>
      <c r="P352" s="782"/>
      <c r="Q352" s="782"/>
      <c r="R352" s="782"/>
      <c r="S352" s="782"/>
      <c r="T352" s="782"/>
      <c r="U352" s="782"/>
      <c r="V352" s="782"/>
      <c r="W352" s="782"/>
      <c r="X352" s="156"/>
      <c r="Y352" s="156"/>
      <c r="Z352" s="156"/>
      <c r="AA352" s="782"/>
      <c r="AB352" s="782"/>
      <c r="AC352" s="782"/>
      <c r="AD352" s="782"/>
      <c r="AE352" s="782"/>
      <c r="AF352" s="782"/>
    </row>
    <row r="353" spans="1:32" hidden="1">
      <c r="A353" s="782" t="str">
        <f t="shared" si="20"/>
        <v>03</v>
      </c>
      <c r="B353" s="782"/>
      <c r="C353" s="1036">
        <f>VALUE(HEX2DEC(A353))</f>
        <v>3</v>
      </c>
      <c r="D353" s="1037"/>
      <c r="E353" s="1037"/>
      <c r="F353" s="1037"/>
      <c r="G353" s="897">
        <v>20</v>
      </c>
      <c r="H353" s="989" t="s">
        <v>5</v>
      </c>
      <c r="I353" s="782"/>
      <c r="J353" s="782"/>
      <c r="K353" s="1038">
        <v>10</v>
      </c>
      <c r="L353" s="1038">
        <v>170</v>
      </c>
      <c r="M353" s="1039" t="s">
        <v>824</v>
      </c>
      <c r="N353" s="1039"/>
      <c r="O353" s="782"/>
      <c r="P353" s="782"/>
      <c r="Q353" s="782"/>
      <c r="R353" s="782"/>
      <c r="S353" s="782"/>
      <c r="T353" s="782"/>
      <c r="U353" s="782"/>
      <c r="V353" s="782"/>
      <c r="W353" s="782"/>
      <c r="X353" s="156"/>
      <c r="Y353" s="156"/>
      <c r="Z353" s="156"/>
      <c r="AA353" s="782"/>
      <c r="AB353" s="782"/>
      <c r="AC353" s="782"/>
      <c r="AD353" s="782"/>
      <c r="AE353" s="782"/>
      <c r="AF353" s="782"/>
    </row>
    <row r="354" spans="1:32" hidden="1">
      <c r="A354" s="782" t="str">
        <f t="shared" si="20"/>
        <v>DC</v>
      </c>
      <c r="B354" s="782"/>
      <c r="C354" s="6"/>
      <c r="D354" s="987"/>
      <c r="E354" s="987"/>
      <c r="F354" s="987"/>
      <c r="G354" s="897">
        <v>21</v>
      </c>
      <c r="I354" s="1396" t="s">
        <v>825</v>
      </c>
      <c r="J354" s="782"/>
      <c r="K354" s="1038">
        <v>12</v>
      </c>
      <c r="L354" s="1038">
        <f>L355</f>
        <v>3</v>
      </c>
      <c r="M354" s="1039"/>
      <c r="N354" s="1039"/>
      <c r="O354" s="782"/>
      <c r="P354" s="782"/>
      <c r="Q354" s="782"/>
      <c r="R354" s="782"/>
      <c r="S354" s="782"/>
      <c r="T354" s="782"/>
      <c r="U354" s="782"/>
      <c r="V354" s="782"/>
      <c r="W354" s="782"/>
      <c r="X354" s="156"/>
      <c r="Y354" s="156"/>
      <c r="Z354" s="156"/>
      <c r="AA354" s="782"/>
      <c r="AB354" s="782"/>
      <c r="AC354" s="782"/>
      <c r="AD354" s="782"/>
      <c r="AE354" s="782"/>
      <c r="AF354" s="782"/>
    </row>
    <row r="355" spans="1:32" hidden="1">
      <c r="A355" s="782" t="str">
        <f t="shared" si="20"/>
        <v>FF</v>
      </c>
      <c r="B355" s="782"/>
      <c r="C355" s="6">
        <f>HEX2DEC( A355) *256 +HEX2DEC( A354)</f>
        <v>65500</v>
      </c>
      <c r="D355" s="1040" t="s">
        <v>821</v>
      </c>
      <c r="E355" s="987"/>
      <c r="F355" s="987"/>
      <c r="G355" s="897">
        <v>22</v>
      </c>
      <c r="H355" s="988" t="s">
        <v>6</v>
      </c>
      <c r="I355" s="1396"/>
      <c r="J355" s="782"/>
      <c r="K355" s="1039">
        <f>K356-1</f>
        <v>1137</v>
      </c>
      <c r="L355" s="1039">
        <f>C357</f>
        <v>3</v>
      </c>
      <c r="M355" s="1039"/>
      <c r="N355" s="1039"/>
      <c r="O355" s="782"/>
      <c r="P355" s="782"/>
      <c r="Q355" s="782"/>
      <c r="R355" s="782"/>
      <c r="S355" s="782"/>
      <c r="T355" s="782"/>
      <c r="U355" s="782"/>
      <c r="V355" s="782"/>
      <c r="W355" s="782"/>
      <c r="X355" s="156"/>
      <c r="Y355" s="156"/>
      <c r="Z355" s="156"/>
      <c r="AA355" s="782"/>
      <c r="AB355" s="782"/>
      <c r="AC355" s="782"/>
      <c r="AD355" s="782"/>
      <c r="AE355" s="782"/>
      <c r="AF355" s="782"/>
    </row>
    <row r="356" spans="1:32" hidden="1">
      <c r="A356" s="782" t="str">
        <f t="shared" si="20"/>
        <v>81</v>
      </c>
      <c r="B356" s="782"/>
      <c r="C356" s="6">
        <f>HEX2DEC(A356)</f>
        <v>129</v>
      </c>
      <c r="D356" s="987"/>
      <c r="E356" s="987"/>
      <c r="F356" s="987"/>
      <c r="G356" s="897">
        <v>23</v>
      </c>
      <c r="H356" s="989" t="s">
        <v>7</v>
      </c>
      <c r="I356" s="1396"/>
      <c r="J356" s="782"/>
      <c r="K356" s="1039">
        <f>C351</f>
        <v>1138</v>
      </c>
      <c r="L356" s="1039">
        <f>C356</f>
        <v>129</v>
      </c>
      <c r="M356" s="1039"/>
      <c r="N356" s="1039"/>
      <c r="O356" s="782"/>
      <c r="P356" s="782"/>
      <c r="Q356" s="782"/>
      <c r="R356" s="782"/>
      <c r="S356" s="782"/>
      <c r="T356" s="782"/>
      <c r="U356" s="782"/>
      <c r="V356" s="782"/>
      <c r="W356" s="782"/>
      <c r="X356" s="156"/>
      <c r="Y356" s="156"/>
      <c r="Z356" s="156"/>
      <c r="AA356" s="782"/>
      <c r="AB356" s="782"/>
      <c r="AC356" s="782"/>
      <c r="AD356" s="782"/>
      <c r="AE356" s="782"/>
      <c r="AF356" s="782"/>
    </row>
    <row r="357" spans="1:32" hidden="1">
      <c r="A357" s="782" t="str">
        <f t="shared" si="20"/>
        <v>03</v>
      </c>
      <c r="B357" s="782"/>
      <c r="C357" s="6">
        <f>HEX2DEC(A357)</f>
        <v>3</v>
      </c>
      <c r="D357" s="987"/>
      <c r="E357" s="987"/>
      <c r="F357" s="987"/>
      <c r="G357" s="897">
        <v>24</v>
      </c>
      <c r="H357" s="989" t="s">
        <v>8</v>
      </c>
      <c r="I357" s="1396"/>
      <c r="J357" s="782"/>
      <c r="K357" s="246">
        <f>K356+1</f>
        <v>1139</v>
      </c>
      <c r="L357" s="1039">
        <f>C357</f>
        <v>3</v>
      </c>
      <c r="M357" s="1039"/>
      <c r="N357" s="1039"/>
      <c r="O357" s="782"/>
      <c r="P357" s="782"/>
      <c r="Q357" s="782"/>
      <c r="R357" s="782"/>
      <c r="S357" s="782"/>
      <c r="T357" s="782"/>
      <c r="U357" s="782"/>
      <c r="V357" s="782"/>
      <c r="W357" s="782"/>
      <c r="X357" s="156"/>
      <c r="Y357" s="156"/>
      <c r="Z357" s="156"/>
      <c r="AA357" s="156"/>
    </row>
    <row r="358" spans="1:32" hidden="1">
      <c r="A358" s="782" t="str">
        <f t="shared" si="20"/>
        <v>02</v>
      </c>
      <c r="B358" s="782"/>
      <c r="C358" s="5"/>
      <c r="D358" s="987"/>
      <c r="E358" s="987"/>
      <c r="F358" s="987"/>
      <c r="G358" s="897">
        <v>25</v>
      </c>
      <c r="I358" s="1396" t="s">
        <v>826</v>
      </c>
      <c r="J358" s="782"/>
      <c r="K358" s="1039">
        <f>K359-1</f>
        <v>2561</v>
      </c>
      <c r="L358" s="1039">
        <f>C361</f>
        <v>40</v>
      </c>
      <c r="M358" s="1039"/>
      <c r="N358" s="1039"/>
      <c r="O358" s="782"/>
      <c r="P358" s="782"/>
      <c r="Q358" s="782"/>
      <c r="R358" s="782"/>
      <c r="S358" s="782"/>
      <c r="T358" s="782"/>
      <c r="U358" s="782"/>
      <c r="V358" s="782"/>
      <c r="W358" s="782"/>
      <c r="X358" s="156"/>
      <c r="Y358" s="156"/>
      <c r="Z358" s="156"/>
      <c r="AA358" s="156"/>
    </row>
    <row r="359" spans="1:32" hidden="1">
      <c r="A359" s="782" t="str">
        <f t="shared" si="20"/>
        <v>0A</v>
      </c>
      <c r="B359" s="782"/>
      <c r="C359" s="1036">
        <f>HEX2DEC( A359) *256 +HEX2DEC( A358)</f>
        <v>2562</v>
      </c>
      <c r="D359" s="1037" t="s">
        <v>821</v>
      </c>
      <c r="E359" s="1037"/>
      <c r="F359" s="1037"/>
      <c r="G359" s="897">
        <v>26</v>
      </c>
      <c r="H359" s="988" t="s">
        <v>9</v>
      </c>
      <c r="I359" s="1396"/>
      <c r="J359" s="782"/>
      <c r="K359" s="1039">
        <f>C359</f>
        <v>2562</v>
      </c>
      <c r="L359" s="1039">
        <f>C360</f>
        <v>100</v>
      </c>
      <c r="M359" s="1039"/>
      <c r="N359" s="1039"/>
      <c r="O359" s="782"/>
      <c r="P359" s="782"/>
      <c r="Q359" s="782"/>
      <c r="R359" s="782"/>
      <c r="S359" s="782"/>
      <c r="T359" s="782"/>
      <c r="U359" s="782"/>
      <c r="V359" s="782"/>
      <c r="W359" s="782"/>
      <c r="X359" s="156"/>
      <c r="Y359" s="156"/>
      <c r="Z359" s="156"/>
      <c r="AA359" s="156"/>
    </row>
    <row r="360" spans="1:32" hidden="1">
      <c r="A360" s="782" t="str">
        <f t="shared" si="20"/>
        <v>64</v>
      </c>
      <c r="B360" s="782"/>
      <c r="C360" s="1036">
        <f>HEX2DEC(A360)</f>
        <v>100</v>
      </c>
      <c r="D360" s="1037"/>
      <c r="E360" s="1037"/>
      <c r="F360" s="1037"/>
      <c r="G360" s="897">
        <v>27</v>
      </c>
      <c r="H360" s="989" t="s">
        <v>10</v>
      </c>
      <c r="I360" s="1396"/>
      <c r="J360" s="782"/>
      <c r="K360" s="1039">
        <f>K359+1</f>
        <v>2563</v>
      </c>
      <c r="L360" s="1039">
        <f>C361</f>
        <v>40</v>
      </c>
      <c r="M360" s="1039"/>
      <c r="N360" s="1039"/>
      <c r="O360" s="782"/>
      <c r="P360" s="782"/>
      <c r="Q360" s="782"/>
      <c r="R360" s="782"/>
      <c r="S360" s="782"/>
      <c r="T360" s="782"/>
      <c r="U360" s="782"/>
      <c r="V360" s="782"/>
      <c r="W360" s="782"/>
      <c r="X360" s="156"/>
      <c r="Y360" s="156"/>
      <c r="Z360" s="156"/>
      <c r="AA360" s="156"/>
    </row>
    <row r="361" spans="1:32" hidden="1">
      <c r="A361" s="782" t="str">
        <f t="shared" si="20"/>
        <v>28</v>
      </c>
      <c r="B361" s="782"/>
      <c r="C361" s="1036">
        <f>HEX2DEC(A361)</f>
        <v>40</v>
      </c>
      <c r="D361" s="1037"/>
      <c r="E361" s="1037"/>
      <c r="F361" s="1037"/>
      <c r="G361" s="897">
        <v>28</v>
      </c>
      <c r="H361" s="989" t="s">
        <v>11</v>
      </c>
      <c r="I361" s="1396"/>
      <c r="J361" s="782"/>
      <c r="K361" s="1039">
        <f>K362-1</f>
        <v>2633</v>
      </c>
      <c r="L361" s="1039">
        <f>C365</f>
        <v>40</v>
      </c>
      <c r="M361" s="1039"/>
      <c r="N361" s="1039"/>
      <c r="O361" s="782"/>
      <c r="P361" s="782"/>
      <c r="Q361" s="782"/>
      <c r="R361" s="782"/>
      <c r="S361" s="782"/>
      <c r="T361" s="782"/>
      <c r="U361" s="782"/>
      <c r="V361" s="782"/>
      <c r="W361" s="782"/>
      <c r="X361" s="156"/>
      <c r="Y361" s="156"/>
      <c r="Z361" s="156"/>
      <c r="AA361" s="156"/>
    </row>
    <row r="362" spans="1:32" hidden="1">
      <c r="A362" s="782" t="str">
        <f t="shared" si="20"/>
        <v>4A</v>
      </c>
      <c r="B362" s="782"/>
      <c r="C362" s="6"/>
      <c r="D362" s="987"/>
      <c r="E362" s="987"/>
      <c r="F362" s="987"/>
      <c r="G362" s="897">
        <v>29</v>
      </c>
      <c r="I362" s="1396" t="s">
        <v>827</v>
      </c>
      <c r="J362" s="782"/>
      <c r="K362" s="1039">
        <f>C363</f>
        <v>2634</v>
      </c>
      <c r="L362" s="1039">
        <f>C364</f>
        <v>100</v>
      </c>
      <c r="M362" s="1039"/>
      <c r="N362" s="1039"/>
      <c r="O362" s="782"/>
      <c r="P362" s="782"/>
      <c r="Q362" s="782"/>
      <c r="R362" s="782"/>
      <c r="S362" s="782"/>
      <c r="T362" s="782"/>
      <c r="U362" s="782"/>
      <c r="V362" s="782"/>
      <c r="W362" s="782"/>
      <c r="X362" s="156"/>
      <c r="Y362" s="156"/>
      <c r="Z362" s="156"/>
      <c r="AA362" s="156"/>
    </row>
    <row r="363" spans="1:32" hidden="1">
      <c r="A363" s="782" t="str">
        <f t="shared" si="20"/>
        <v>0A</v>
      </c>
      <c r="B363" s="782"/>
      <c r="C363" s="6">
        <f>HEX2DEC( A363) *256 +HEX2DEC( A362)</f>
        <v>2634</v>
      </c>
      <c r="D363" s="987" t="s">
        <v>821</v>
      </c>
      <c r="E363" s="987"/>
      <c r="F363" s="987"/>
      <c r="G363" s="897">
        <v>30</v>
      </c>
      <c r="H363" s="988" t="s">
        <v>12</v>
      </c>
      <c r="I363" s="1396"/>
      <c r="J363" s="782"/>
      <c r="K363" s="1039">
        <f>K362+1</f>
        <v>2635</v>
      </c>
      <c r="L363" s="1039">
        <f>C365</f>
        <v>40</v>
      </c>
      <c r="M363" s="1039"/>
      <c r="N363" s="1039"/>
      <c r="O363" s="782"/>
      <c r="P363" s="782"/>
      <c r="Q363" s="782"/>
      <c r="R363" s="782"/>
      <c r="S363" s="782"/>
      <c r="T363" s="782"/>
      <c r="U363" s="782"/>
      <c r="V363" s="782"/>
      <c r="W363" s="782"/>
      <c r="X363" s="156"/>
      <c r="Y363" s="156"/>
      <c r="Z363" s="156"/>
      <c r="AA363" s="156"/>
    </row>
    <row r="364" spans="1:32" hidden="1">
      <c r="A364" s="782" t="str">
        <f t="shared" si="20"/>
        <v>64</v>
      </c>
      <c r="B364" s="782"/>
      <c r="C364" s="6">
        <f>HEX2DEC(A364)</f>
        <v>100</v>
      </c>
      <c r="D364" s="987"/>
      <c r="E364" s="987"/>
      <c r="F364" s="987"/>
      <c r="G364" s="897">
        <v>31</v>
      </c>
      <c r="H364" s="989" t="s">
        <v>13</v>
      </c>
      <c r="I364" s="1396"/>
      <c r="J364" s="782"/>
      <c r="K364" s="1039">
        <f>K365-1</f>
        <v>2633</v>
      </c>
      <c r="L364" s="1039">
        <f>C369</f>
        <v>40</v>
      </c>
      <c r="M364" s="1039"/>
      <c r="N364" s="1039"/>
      <c r="O364" s="782"/>
      <c r="P364" s="782"/>
      <c r="Q364" s="782"/>
      <c r="R364" s="782"/>
      <c r="S364" s="782"/>
      <c r="T364" s="782"/>
      <c r="U364" s="782"/>
      <c r="V364" s="782"/>
      <c r="W364" s="782"/>
      <c r="X364" s="156"/>
      <c r="Y364" s="156"/>
      <c r="Z364" s="156"/>
      <c r="AA364" s="156"/>
    </row>
    <row r="365" spans="1:32" hidden="1">
      <c r="A365" s="782" t="str">
        <f t="shared" si="20"/>
        <v>28</v>
      </c>
      <c r="B365" s="782"/>
      <c r="C365" s="6">
        <f>HEX2DEC(A365)</f>
        <v>40</v>
      </c>
      <c r="D365" s="987"/>
      <c r="E365" s="987"/>
      <c r="F365" s="987"/>
      <c r="G365" s="897">
        <v>32</v>
      </c>
      <c r="H365" s="989" t="s">
        <v>14</v>
      </c>
      <c r="I365" s="1396"/>
      <c r="J365" s="782"/>
      <c r="K365" s="1039">
        <f>C367</f>
        <v>2634</v>
      </c>
      <c r="L365" s="1039">
        <f>C368</f>
        <v>100</v>
      </c>
      <c r="M365" s="1039"/>
      <c r="N365" s="1039"/>
      <c r="O365" s="782"/>
      <c r="P365" s="782"/>
      <c r="Q365" s="782"/>
      <c r="R365" s="782"/>
      <c r="S365" s="782"/>
      <c r="T365" s="782"/>
      <c r="U365" s="782"/>
      <c r="V365" s="782"/>
      <c r="W365" s="782"/>
      <c r="X365" s="156"/>
      <c r="Y365" s="156"/>
      <c r="Z365" s="156"/>
      <c r="AA365" s="156"/>
    </row>
    <row r="366" spans="1:32" hidden="1">
      <c r="A366" s="782" t="str">
        <f t="shared" si="20"/>
        <v>4A</v>
      </c>
      <c r="B366" s="782"/>
      <c r="C366" s="6"/>
      <c r="D366" s="987"/>
      <c r="E366" s="987"/>
      <c r="F366" s="987"/>
      <c r="G366" s="897">
        <v>33</v>
      </c>
      <c r="I366" s="1396" t="s">
        <v>828</v>
      </c>
      <c r="J366" s="782"/>
      <c r="K366" s="1039">
        <f>K365+1</f>
        <v>2635</v>
      </c>
      <c r="L366" s="1039">
        <f>C369</f>
        <v>40</v>
      </c>
      <c r="M366" s="1039"/>
      <c r="N366" s="1039"/>
      <c r="O366" s="782"/>
      <c r="P366" s="782"/>
      <c r="Q366" s="782"/>
      <c r="R366" s="782"/>
      <c r="S366" s="782"/>
      <c r="T366" s="782"/>
      <c r="U366" s="782"/>
      <c r="V366" s="782"/>
      <c r="W366" s="782"/>
      <c r="X366" s="156"/>
      <c r="Y366" s="156"/>
      <c r="Z366" s="156"/>
      <c r="AA366" s="156"/>
    </row>
    <row r="367" spans="1:32" hidden="1">
      <c r="A367" s="782" t="str">
        <f t="shared" si="20"/>
        <v>0A</v>
      </c>
      <c r="B367" s="782"/>
      <c r="C367" s="1036">
        <f>HEX2DEC( A367) *256 +HEX2DEC( A366)</f>
        <v>2634</v>
      </c>
      <c r="D367" s="1037" t="s">
        <v>821</v>
      </c>
      <c r="E367" s="1037"/>
      <c r="F367" s="1037"/>
      <c r="G367" s="897">
        <v>34</v>
      </c>
      <c r="H367" s="988" t="s">
        <v>15</v>
      </c>
      <c r="I367" s="1396"/>
      <c r="J367" s="782"/>
      <c r="K367" s="1041">
        <f>K368-1</f>
        <v>2633</v>
      </c>
      <c r="L367" s="1039">
        <f>C373</f>
        <v>40</v>
      </c>
      <c r="M367" s="1039"/>
      <c r="N367" s="246"/>
      <c r="O367" s="156"/>
      <c r="P367" s="156"/>
      <c r="Q367" s="156"/>
      <c r="R367" s="156"/>
      <c r="S367" s="156"/>
      <c r="T367" s="156"/>
      <c r="U367" s="156"/>
      <c r="V367" s="156"/>
      <c r="W367" s="156"/>
      <c r="X367" s="156"/>
      <c r="Y367" s="156"/>
      <c r="Z367" s="156"/>
      <c r="AA367" s="156"/>
    </row>
    <row r="368" spans="1:32" hidden="1">
      <c r="A368" s="782" t="str">
        <f t="shared" si="20"/>
        <v>64</v>
      </c>
      <c r="B368" s="782"/>
      <c r="C368" s="1036">
        <f>HEX2DEC(A368)</f>
        <v>100</v>
      </c>
      <c r="D368" s="1037"/>
      <c r="E368" s="1037"/>
      <c r="F368" s="1037"/>
      <c r="G368" s="897">
        <v>35</v>
      </c>
      <c r="H368" s="989" t="s">
        <v>16</v>
      </c>
      <c r="I368" s="1396"/>
      <c r="J368" s="782"/>
      <c r="K368" s="1039">
        <f>C371</f>
        <v>2634</v>
      </c>
      <c r="L368" s="1039">
        <f>C372</f>
        <v>100</v>
      </c>
      <c r="M368" s="1039"/>
      <c r="N368" s="246"/>
      <c r="O368" s="156"/>
      <c r="P368" s="156"/>
      <c r="Q368" s="156"/>
      <c r="R368" s="156"/>
      <c r="S368" s="156"/>
      <c r="T368" s="156"/>
      <c r="U368" s="156"/>
      <c r="V368" s="156"/>
      <c r="W368" s="156"/>
      <c r="X368" s="156"/>
      <c r="Y368" s="156"/>
      <c r="Z368" s="156"/>
      <c r="AA368" s="156"/>
    </row>
    <row r="369" spans="1:23" s="156" customFormat="1" hidden="1">
      <c r="A369" s="782" t="str">
        <f t="shared" si="20"/>
        <v>28</v>
      </c>
      <c r="B369" s="782"/>
      <c r="C369" s="1036">
        <f>HEX2DEC(A369)</f>
        <v>40</v>
      </c>
      <c r="D369" s="1037"/>
      <c r="E369" s="1037"/>
      <c r="F369" s="1037"/>
      <c r="G369" s="897">
        <v>36</v>
      </c>
      <c r="H369" s="1042" t="s">
        <v>17</v>
      </c>
      <c r="I369" s="1396"/>
      <c r="J369" s="782"/>
      <c r="K369" s="1039">
        <f>K368+1</f>
        <v>2635</v>
      </c>
      <c r="L369" s="1039">
        <f>C373</f>
        <v>40</v>
      </c>
      <c r="M369" s="1039"/>
      <c r="N369" s="246"/>
    </row>
    <row r="370" spans="1:23" s="156" customFormat="1" hidden="1">
      <c r="A370" s="782" t="str">
        <f t="shared" si="20"/>
        <v>4A</v>
      </c>
      <c r="B370" s="782"/>
      <c r="C370" s="6"/>
      <c r="D370" s="987"/>
      <c r="E370" s="987"/>
      <c r="F370" s="987"/>
      <c r="G370" s="897">
        <v>37</v>
      </c>
      <c r="H370" s="954"/>
      <c r="I370" s="1396" t="s">
        <v>829</v>
      </c>
      <c r="J370" s="782"/>
      <c r="K370" s="1041">
        <f>K371-1</f>
        <v>2633</v>
      </c>
      <c r="L370" s="1039">
        <f>C377</f>
        <v>40</v>
      </c>
      <c r="M370" s="1039"/>
      <c r="N370" s="246"/>
    </row>
    <row r="371" spans="1:23" s="156" customFormat="1" hidden="1">
      <c r="A371" s="782" t="str">
        <f t="shared" si="20"/>
        <v>0A</v>
      </c>
      <c r="B371" s="782"/>
      <c r="C371" s="6">
        <f>HEX2DEC( A371) *256 +HEX2DEC( A370)</f>
        <v>2634</v>
      </c>
      <c r="D371" s="987" t="s">
        <v>821</v>
      </c>
      <c r="E371" s="987"/>
      <c r="F371" s="987"/>
      <c r="G371" s="897">
        <v>38</v>
      </c>
      <c r="H371" s="988" t="s">
        <v>830</v>
      </c>
      <c r="I371" s="1396"/>
      <c r="J371" s="782"/>
      <c r="K371" s="1039">
        <f>C375</f>
        <v>2634</v>
      </c>
      <c r="L371" s="1039">
        <f>C376</f>
        <v>100</v>
      </c>
      <c r="M371" s="1039"/>
      <c r="N371" s="246"/>
    </row>
    <row r="372" spans="1:23" s="156" customFormat="1" hidden="1">
      <c r="A372" s="782" t="str">
        <f t="shared" si="20"/>
        <v>64</v>
      </c>
      <c r="B372" s="782"/>
      <c r="C372" s="6">
        <f>HEX2DEC(A372)</f>
        <v>100</v>
      </c>
      <c r="D372" s="987"/>
      <c r="E372" s="987"/>
      <c r="F372" s="987"/>
      <c r="G372" s="897">
        <v>39</v>
      </c>
      <c r="H372" s="989" t="s">
        <v>16</v>
      </c>
      <c r="I372" s="1396"/>
      <c r="J372" s="782"/>
      <c r="K372" s="1039">
        <f>K371+1</f>
        <v>2635</v>
      </c>
      <c r="L372" s="1039">
        <f>C377</f>
        <v>40</v>
      </c>
      <c r="M372" s="1039"/>
      <c r="N372" s="246"/>
    </row>
    <row r="373" spans="1:23" s="156" customFormat="1" hidden="1">
      <c r="A373" s="782" t="str">
        <f t="shared" si="20"/>
        <v>28</v>
      </c>
      <c r="B373" s="782"/>
      <c r="C373" s="6">
        <f>HEX2DEC(A373)</f>
        <v>40</v>
      </c>
      <c r="D373" s="987"/>
      <c r="E373" s="987"/>
      <c r="F373" s="987"/>
      <c r="G373" s="897">
        <v>40</v>
      </c>
      <c r="H373" s="1042" t="s">
        <v>17</v>
      </c>
      <c r="I373" s="1396"/>
      <c r="J373" s="782"/>
      <c r="K373" s="1038">
        <f>K374-1</f>
        <v>2615</v>
      </c>
      <c r="L373" s="1039">
        <f>C381</f>
        <v>40</v>
      </c>
      <c r="M373" s="1039"/>
      <c r="N373" s="246"/>
    </row>
    <row r="374" spans="1:23" s="156" customFormat="1" hidden="1">
      <c r="A374" s="782" t="str">
        <f t="shared" si="20"/>
        <v>4A</v>
      </c>
      <c r="B374" s="782"/>
      <c r="C374" s="6"/>
      <c r="D374" s="987"/>
      <c r="E374" s="987"/>
      <c r="F374" s="987"/>
      <c r="G374" s="897">
        <v>41</v>
      </c>
      <c r="H374" s="954"/>
      <c r="I374" s="1396" t="s">
        <v>831</v>
      </c>
      <c r="J374" s="782"/>
      <c r="K374" s="1039">
        <f>C379</f>
        <v>2616</v>
      </c>
      <c r="L374" s="1039">
        <f>C380</f>
        <v>100</v>
      </c>
      <c r="M374" s="1039"/>
      <c r="N374" s="246"/>
    </row>
    <row r="375" spans="1:23" s="156" customFormat="1" hidden="1">
      <c r="A375" s="782" t="str">
        <f t="shared" si="20"/>
        <v>0A</v>
      </c>
      <c r="B375" s="782"/>
      <c r="C375" s="1036">
        <f>HEX2DEC( A375) *256 +HEX2DEC( A374)</f>
        <v>2634</v>
      </c>
      <c r="D375" s="1037" t="s">
        <v>821</v>
      </c>
      <c r="E375" s="1037"/>
      <c r="F375" s="1037"/>
      <c r="G375" s="897">
        <v>42</v>
      </c>
      <c r="H375" s="988" t="s">
        <v>832</v>
      </c>
      <c r="I375" s="1396"/>
      <c r="J375" s="782"/>
      <c r="K375" s="1039">
        <f>K374+1</f>
        <v>2617</v>
      </c>
      <c r="L375" s="1039">
        <f>C381</f>
        <v>40</v>
      </c>
      <c r="M375" s="1039"/>
      <c r="N375" s="246"/>
    </row>
    <row r="376" spans="1:23" s="156" customFormat="1" hidden="1">
      <c r="A376" s="782" t="str">
        <f t="shared" si="20"/>
        <v>64</v>
      </c>
      <c r="B376" s="782"/>
      <c r="C376" s="1036">
        <f>HEX2DEC(A376)</f>
        <v>100</v>
      </c>
      <c r="D376" s="1037"/>
      <c r="E376" s="1037"/>
      <c r="F376" s="1037"/>
      <c r="G376" s="897">
        <v>43</v>
      </c>
      <c r="H376" s="989" t="s">
        <v>16</v>
      </c>
      <c r="I376" s="1396"/>
      <c r="J376" s="782"/>
      <c r="K376" s="1039">
        <f>K377-1</f>
        <v>2615</v>
      </c>
      <c r="L376" s="1039">
        <f>C385</f>
        <v>40</v>
      </c>
      <c r="M376" s="1039"/>
      <c r="N376" s="246"/>
    </row>
    <row r="377" spans="1:23" s="156" customFormat="1" hidden="1">
      <c r="A377" s="782" t="str">
        <f t="shared" si="20"/>
        <v>28</v>
      </c>
      <c r="B377" s="782"/>
      <c r="C377" s="1036">
        <f>HEX2DEC(A377)</f>
        <v>40</v>
      </c>
      <c r="D377" s="1037"/>
      <c r="E377" s="1037"/>
      <c r="F377" s="1037"/>
      <c r="G377" s="897">
        <v>44</v>
      </c>
      <c r="H377" s="1042" t="s">
        <v>17</v>
      </c>
      <c r="I377" s="1396"/>
      <c r="J377" s="782"/>
      <c r="K377" s="1039">
        <f>C383</f>
        <v>2616</v>
      </c>
      <c r="L377" s="1039">
        <f>C384</f>
        <v>98</v>
      </c>
      <c r="M377" s="1039"/>
      <c r="N377" s="246"/>
    </row>
    <row r="378" spans="1:23" s="156" customFormat="1" hidden="1">
      <c r="A378" s="782" t="str">
        <f t="shared" si="20"/>
        <v>38</v>
      </c>
      <c r="B378" s="782"/>
      <c r="C378" s="6"/>
      <c r="D378" s="987"/>
      <c r="E378" s="987"/>
      <c r="F378" s="987"/>
      <c r="G378" s="897">
        <v>45</v>
      </c>
      <c r="H378" s="954"/>
      <c r="I378" s="1396" t="s">
        <v>833</v>
      </c>
      <c r="J378" s="782"/>
      <c r="K378" s="1039">
        <f>K377+1</f>
        <v>2617</v>
      </c>
      <c r="L378" s="1039">
        <f>C385</f>
        <v>40</v>
      </c>
      <c r="M378" s="1039"/>
      <c r="N378" s="1039"/>
      <c r="O378" s="782"/>
      <c r="P378" s="782"/>
      <c r="Q378" s="782"/>
      <c r="R378" s="782"/>
      <c r="S378" s="782"/>
      <c r="T378" s="782"/>
      <c r="U378" s="782"/>
      <c r="V378" s="782"/>
      <c r="W378" s="782"/>
    </row>
    <row r="379" spans="1:23" s="156" customFormat="1" hidden="1">
      <c r="A379" s="782" t="str">
        <f t="shared" si="20"/>
        <v>0A</v>
      </c>
      <c r="B379" s="782"/>
      <c r="C379" s="6">
        <f>HEX2DEC( A379) *256 +HEX2DEC( A378)</f>
        <v>2616</v>
      </c>
      <c r="D379" s="987" t="s">
        <v>821</v>
      </c>
      <c r="E379" s="987"/>
      <c r="F379" s="987"/>
      <c r="G379" s="897">
        <v>46</v>
      </c>
      <c r="H379" s="988" t="s">
        <v>834</v>
      </c>
      <c r="I379" s="1396"/>
      <c r="J379" s="782"/>
      <c r="K379" s="1039"/>
      <c r="L379" s="1039"/>
      <c r="M379" s="1039"/>
      <c r="N379" s="1039"/>
      <c r="O379" s="782"/>
      <c r="P379" s="782"/>
      <c r="Q379" s="782"/>
      <c r="R379" s="782"/>
      <c r="S379" s="782"/>
      <c r="T379" s="782"/>
      <c r="U379" s="782"/>
      <c r="V379" s="782"/>
      <c r="W379" s="782"/>
    </row>
    <row r="380" spans="1:23" s="156" customFormat="1" hidden="1">
      <c r="A380" s="782" t="str">
        <f t="shared" si="20"/>
        <v>64</v>
      </c>
      <c r="B380" s="782"/>
      <c r="C380" s="6">
        <f>HEX2DEC(A380)</f>
        <v>100</v>
      </c>
      <c r="D380" s="987"/>
      <c r="E380" s="987"/>
      <c r="F380" s="987"/>
      <c r="G380" s="897">
        <v>47</v>
      </c>
      <c r="H380" s="989" t="s">
        <v>16</v>
      </c>
      <c r="I380" s="1396"/>
      <c r="J380" s="782"/>
      <c r="K380" s="1039"/>
      <c r="L380" s="1039"/>
      <c r="M380" s="1039"/>
      <c r="N380" s="1039"/>
      <c r="O380" s="782"/>
      <c r="P380" s="782"/>
      <c r="Q380" s="782"/>
      <c r="R380" s="782"/>
      <c r="S380" s="782"/>
      <c r="T380" s="782"/>
      <c r="U380" s="782"/>
      <c r="V380" s="782"/>
      <c r="W380" s="782"/>
    </row>
    <row r="381" spans="1:23" s="156" customFormat="1" hidden="1">
      <c r="A381" s="782" t="str">
        <f t="shared" si="20"/>
        <v>28</v>
      </c>
      <c r="B381" s="782"/>
      <c r="C381" s="6">
        <f>HEX2DEC(A381)</f>
        <v>40</v>
      </c>
      <c r="D381" s="987"/>
      <c r="E381" s="987"/>
      <c r="F381" s="987"/>
      <c r="G381" s="897">
        <v>48</v>
      </c>
      <c r="H381" s="1042" t="s">
        <v>17</v>
      </c>
      <c r="I381" s="1396"/>
      <c r="J381" s="782"/>
      <c r="K381" s="1039"/>
      <c r="L381" s="1039"/>
      <c r="M381" s="1039"/>
      <c r="N381" s="1039"/>
      <c r="O381" s="782"/>
      <c r="P381" s="782"/>
      <c r="Q381" s="782"/>
      <c r="R381" s="782"/>
      <c r="S381" s="782"/>
      <c r="T381" s="782"/>
      <c r="U381" s="782"/>
      <c r="V381" s="782"/>
      <c r="W381" s="782"/>
    </row>
    <row r="382" spans="1:23" s="156" customFormat="1" hidden="1">
      <c r="A382" s="782" t="str">
        <f t="shared" si="20"/>
        <v>38</v>
      </c>
      <c r="B382" s="782"/>
      <c r="C382" s="6"/>
      <c r="D382" s="987"/>
      <c r="E382" s="987"/>
      <c r="F382" s="987"/>
      <c r="G382" s="897">
        <v>49</v>
      </c>
      <c r="H382" s="954"/>
      <c r="I382" s="1396" t="s">
        <v>835</v>
      </c>
      <c r="J382" s="782"/>
      <c r="K382" s="782"/>
      <c r="L382" s="782"/>
      <c r="M382" s="782"/>
      <c r="N382" s="782"/>
      <c r="O382" s="782"/>
      <c r="P382" s="782"/>
      <c r="Q382" s="782"/>
      <c r="R382" s="782"/>
      <c r="S382" s="782"/>
      <c r="T382" s="782"/>
      <c r="U382" s="782"/>
      <c r="V382" s="782"/>
      <c r="W382" s="782"/>
    </row>
    <row r="383" spans="1:23" s="156" customFormat="1" hidden="1">
      <c r="A383" s="782" t="str">
        <f t="shared" si="20"/>
        <v>0A</v>
      </c>
      <c r="B383" s="782"/>
      <c r="C383" s="1036">
        <f>HEX2DEC( A383) *256 +HEX2DEC( A382)</f>
        <v>2616</v>
      </c>
      <c r="D383" s="1037" t="s">
        <v>821</v>
      </c>
      <c r="E383" s="1037"/>
      <c r="F383" s="1037"/>
      <c r="G383" s="897">
        <v>50</v>
      </c>
      <c r="H383" s="988" t="s">
        <v>836</v>
      </c>
      <c r="I383" s="1396"/>
      <c r="J383" s="782"/>
      <c r="K383" s="782"/>
      <c r="L383" s="782"/>
      <c r="M383" s="782"/>
      <c r="N383" s="782"/>
      <c r="O383" s="782"/>
      <c r="P383" s="782"/>
      <c r="Q383" s="782"/>
      <c r="R383" s="782"/>
      <c r="S383" s="782"/>
      <c r="T383" s="782"/>
      <c r="U383" s="782"/>
      <c r="V383" s="782"/>
      <c r="W383" s="782"/>
    </row>
    <row r="384" spans="1:23" s="156" customFormat="1" hidden="1">
      <c r="A384" s="782" t="str">
        <f t="shared" si="20"/>
        <v>62</v>
      </c>
      <c r="B384" s="782"/>
      <c r="C384" s="1036">
        <f>HEX2DEC(A384)</f>
        <v>98</v>
      </c>
      <c r="D384" s="1037"/>
      <c r="E384" s="1037"/>
      <c r="F384" s="1037"/>
      <c r="G384" s="897">
        <v>51</v>
      </c>
      <c r="H384" s="989" t="s">
        <v>16</v>
      </c>
      <c r="I384" s="1396"/>
      <c r="J384" s="782"/>
      <c r="K384" s="782"/>
      <c r="L384" s="782"/>
      <c r="M384" s="782"/>
      <c r="N384" s="782"/>
      <c r="O384" s="782"/>
      <c r="P384" s="782"/>
      <c r="Q384" s="782"/>
      <c r="R384" s="782"/>
      <c r="S384" s="782"/>
      <c r="T384" s="782"/>
      <c r="U384" s="782"/>
      <c r="V384" s="782"/>
      <c r="W384" s="782"/>
    </row>
    <row r="385" spans="1:23" s="156" customFormat="1" hidden="1">
      <c r="A385" s="782" t="str">
        <f t="shared" si="20"/>
        <v>28</v>
      </c>
      <c r="B385" s="782"/>
      <c r="C385" s="1036">
        <f>HEX2DEC(A385)</f>
        <v>40</v>
      </c>
      <c r="D385" s="1037"/>
      <c r="E385" s="1037"/>
      <c r="F385" s="1037"/>
      <c r="G385" s="897">
        <v>52</v>
      </c>
      <c r="H385" s="1042" t="s">
        <v>17</v>
      </c>
      <c r="I385" s="1396"/>
      <c r="J385" s="782"/>
      <c r="K385" s="782"/>
      <c r="L385" s="782"/>
      <c r="M385" s="782"/>
      <c r="N385" s="782"/>
      <c r="O385" s="782"/>
      <c r="P385" s="782"/>
      <c r="Q385" s="782"/>
      <c r="R385" s="782"/>
      <c r="S385" s="782"/>
      <c r="T385" s="782"/>
      <c r="U385" s="782"/>
      <c r="V385" s="782"/>
      <c r="W385" s="782"/>
    </row>
    <row r="386" spans="1:23" s="156" customFormat="1" hidden="1">
      <c r="A386" s="782" t="str">
        <f t="shared" si="20"/>
        <v>38</v>
      </c>
      <c r="B386" s="782"/>
      <c r="C386" s="6"/>
      <c r="D386" s="987"/>
      <c r="E386" s="987"/>
      <c r="F386" s="987"/>
      <c r="G386" s="897">
        <v>53</v>
      </c>
      <c r="H386" s="954"/>
      <c r="I386" s="1396" t="s">
        <v>837</v>
      </c>
      <c r="J386" s="782"/>
      <c r="K386" s="782"/>
      <c r="L386" s="782"/>
      <c r="M386" s="782"/>
      <c r="N386" s="782"/>
      <c r="O386" s="782"/>
      <c r="P386" s="782"/>
      <c r="Q386" s="782"/>
      <c r="R386" s="782"/>
      <c r="S386" s="782"/>
      <c r="T386" s="782"/>
      <c r="U386" s="782"/>
      <c r="V386" s="782"/>
      <c r="W386" s="782"/>
    </row>
    <row r="387" spans="1:23" s="156" customFormat="1" hidden="1">
      <c r="A387" s="782" t="str">
        <f t="shared" si="20"/>
        <v>0A</v>
      </c>
      <c r="B387" s="782"/>
      <c r="C387" s="6">
        <f>HEX2DEC( A387) *256 +HEX2DEC( A386)</f>
        <v>2616</v>
      </c>
      <c r="D387" s="987" t="s">
        <v>821</v>
      </c>
      <c r="E387" s="987"/>
      <c r="F387" s="987"/>
      <c r="G387" s="897">
        <v>54</v>
      </c>
      <c r="H387" s="988" t="s">
        <v>9</v>
      </c>
      <c r="I387" s="1396"/>
      <c r="J387" s="782"/>
      <c r="K387" s="782"/>
      <c r="L387" s="782"/>
      <c r="M387" s="782"/>
      <c r="N387" s="782"/>
      <c r="O387" s="782"/>
      <c r="P387" s="782"/>
      <c r="Q387" s="782"/>
      <c r="R387" s="782"/>
      <c r="S387" s="782"/>
      <c r="T387" s="782"/>
      <c r="U387" s="782"/>
      <c r="V387" s="782"/>
      <c r="W387" s="782"/>
    </row>
    <row r="388" spans="1:23" s="156" customFormat="1" hidden="1">
      <c r="A388" s="782" t="str">
        <f t="shared" si="20"/>
        <v>62</v>
      </c>
      <c r="B388" s="782"/>
      <c r="C388" s="6">
        <f>HEX2DEC(A388)</f>
        <v>98</v>
      </c>
      <c r="D388" s="987"/>
      <c r="E388" s="987"/>
      <c r="F388" s="987"/>
      <c r="G388" s="897">
        <v>55</v>
      </c>
      <c r="H388" s="989" t="s">
        <v>16</v>
      </c>
      <c r="I388" s="1396"/>
      <c r="J388" s="782"/>
      <c r="K388" s="782"/>
      <c r="L388" s="782"/>
      <c r="M388" s="782"/>
      <c r="N388" s="782"/>
      <c r="O388" s="782"/>
      <c r="P388" s="782"/>
      <c r="Q388" s="782"/>
      <c r="R388" s="782"/>
      <c r="S388" s="782"/>
      <c r="T388" s="782"/>
      <c r="U388" s="782"/>
      <c r="V388" s="782"/>
      <c r="W388" s="782"/>
    </row>
    <row r="389" spans="1:23" s="156" customFormat="1" hidden="1">
      <c r="A389" s="782" t="str">
        <f t="shared" si="20"/>
        <v>28</v>
      </c>
      <c r="B389" s="782"/>
      <c r="C389" s="6">
        <f>HEX2DEC(A389)</f>
        <v>40</v>
      </c>
      <c r="D389" s="987"/>
      <c r="E389" s="987"/>
      <c r="F389" s="987"/>
      <c r="G389" s="897">
        <v>56</v>
      </c>
      <c r="H389" s="1042" t="s">
        <v>17</v>
      </c>
      <c r="I389" s="1396"/>
      <c r="J389" s="782"/>
      <c r="K389" s="782"/>
      <c r="L389" s="782"/>
      <c r="M389" s="782"/>
      <c r="N389" s="782"/>
      <c r="O389" s="782"/>
      <c r="P389" s="782"/>
      <c r="Q389" s="782"/>
      <c r="R389" s="782"/>
      <c r="S389" s="782"/>
      <c r="T389" s="782"/>
      <c r="U389" s="782"/>
      <c r="V389" s="782"/>
      <c r="W389" s="782"/>
    </row>
    <row r="390" spans="1:23" s="156" customFormat="1" hidden="1">
      <c r="A390" s="782" t="str">
        <f t="shared" si="20"/>
        <v>38</v>
      </c>
      <c r="B390" s="782"/>
      <c r="C390" s="6"/>
      <c r="D390" s="987"/>
      <c r="E390" s="987"/>
      <c r="F390" s="987"/>
      <c r="G390" s="897">
        <v>57</v>
      </c>
      <c r="H390" s="954"/>
      <c r="I390" s="1396" t="s">
        <v>838</v>
      </c>
      <c r="J390" s="782"/>
      <c r="K390" s="782"/>
      <c r="L390" s="782"/>
      <c r="M390" s="782"/>
      <c r="N390" s="782"/>
      <c r="O390" s="782"/>
      <c r="P390" s="782"/>
      <c r="Q390" s="782"/>
      <c r="R390" s="782"/>
      <c r="S390" s="782"/>
      <c r="T390" s="782"/>
      <c r="U390" s="782"/>
      <c r="V390" s="782"/>
      <c r="W390" s="782"/>
    </row>
    <row r="391" spans="1:23" s="156" customFormat="1" hidden="1">
      <c r="A391" s="782" t="str">
        <f t="shared" si="20"/>
        <v>0A</v>
      </c>
      <c r="B391" s="782"/>
      <c r="C391" s="6">
        <f>HEX2DEC( A391) *256 +HEX2DEC( A390)</f>
        <v>2616</v>
      </c>
      <c r="D391" s="987" t="s">
        <v>821</v>
      </c>
      <c r="E391" s="987"/>
      <c r="F391" s="987"/>
      <c r="G391" s="897">
        <v>58</v>
      </c>
      <c r="H391" s="988" t="s">
        <v>12</v>
      </c>
      <c r="I391" s="1396"/>
      <c r="J391" s="782"/>
      <c r="K391" s="782"/>
      <c r="L391" s="782"/>
      <c r="M391" s="782"/>
      <c r="N391" s="782"/>
      <c r="O391" s="782"/>
      <c r="P391" s="782"/>
      <c r="Q391" s="782"/>
      <c r="R391" s="782"/>
      <c r="S391" s="782"/>
      <c r="T391" s="782"/>
      <c r="U391" s="782"/>
      <c r="V391" s="782"/>
      <c r="W391" s="782"/>
    </row>
    <row r="392" spans="1:23" s="156" customFormat="1" hidden="1">
      <c r="A392" s="782" t="str">
        <f t="shared" si="20"/>
        <v>62</v>
      </c>
      <c r="B392" s="782"/>
      <c r="C392" s="6">
        <f>HEX2DEC(A392)</f>
        <v>98</v>
      </c>
      <c r="D392" s="987"/>
      <c r="E392" s="987"/>
      <c r="F392" s="987"/>
      <c r="G392" s="897">
        <v>59</v>
      </c>
      <c r="H392" s="989" t="s">
        <v>16</v>
      </c>
      <c r="I392" s="1396"/>
      <c r="J392" s="782"/>
      <c r="K392" s="782"/>
      <c r="L392" s="782"/>
      <c r="M392" s="782"/>
      <c r="N392" s="782"/>
      <c r="O392" s="782"/>
      <c r="P392" s="782"/>
      <c r="Q392" s="782"/>
      <c r="R392" s="782"/>
      <c r="S392" s="782"/>
      <c r="T392" s="782"/>
      <c r="U392" s="782"/>
      <c r="V392" s="782"/>
      <c r="W392" s="782"/>
    </row>
    <row r="393" spans="1:23" s="156" customFormat="1" hidden="1">
      <c r="A393" s="782" t="str">
        <f t="shared" si="20"/>
        <v>28</v>
      </c>
      <c r="B393" s="782"/>
      <c r="C393" s="6">
        <f>HEX2DEC(A393)</f>
        <v>40</v>
      </c>
      <c r="D393" s="987"/>
      <c r="E393" s="987"/>
      <c r="F393" s="987"/>
      <c r="G393" s="897">
        <v>60</v>
      </c>
      <c r="H393" s="1042" t="s">
        <v>17</v>
      </c>
      <c r="I393" s="1396"/>
      <c r="J393" s="782"/>
      <c r="K393" s="782"/>
      <c r="L393" s="782"/>
      <c r="M393" s="782"/>
      <c r="N393" s="782"/>
      <c r="O393" s="782"/>
      <c r="P393" s="782"/>
      <c r="Q393" s="782"/>
      <c r="R393" s="782"/>
      <c r="S393" s="782"/>
      <c r="T393" s="782"/>
      <c r="U393" s="782"/>
      <c r="V393" s="782"/>
      <c r="W393" s="782"/>
    </row>
    <row r="394" spans="1:23" s="156" customFormat="1" hidden="1">
      <c r="A394" s="782" t="str">
        <f t="shared" si="20"/>
        <v>38</v>
      </c>
      <c r="B394" s="782"/>
      <c r="C394" s="6"/>
      <c r="D394" s="987"/>
      <c r="E394" s="987"/>
      <c r="F394" s="987"/>
      <c r="G394" s="897">
        <v>61</v>
      </c>
      <c r="H394" s="954"/>
      <c r="I394" s="1396" t="s">
        <v>839</v>
      </c>
      <c r="J394" s="782"/>
      <c r="K394" s="782"/>
      <c r="L394" s="782"/>
      <c r="M394" s="782"/>
      <c r="N394" s="782"/>
      <c r="O394" s="782"/>
      <c r="P394" s="782"/>
      <c r="Q394" s="782"/>
      <c r="R394" s="782"/>
      <c r="S394" s="782"/>
      <c r="T394" s="782"/>
      <c r="U394" s="782"/>
      <c r="V394" s="782"/>
      <c r="W394" s="782"/>
    </row>
    <row r="395" spans="1:23" s="156" customFormat="1" hidden="1">
      <c r="A395" s="782" t="str">
        <f t="shared" si="20"/>
        <v>0A</v>
      </c>
      <c r="B395" s="782"/>
      <c r="C395" s="6">
        <f>HEX2DEC( A395) *256 +HEX2DEC( A394)</f>
        <v>2616</v>
      </c>
      <c r="D395" s="987" t="s">
        <v>821</v>
      </c>
      <c r="E395" s="987"/>
      <c r="F395" s="987"/>
      <c r="G395" s="897">
        <v>62</v>
      </c>
      <c r="H395" s="988" t="s">
        <v>15</v>
      </c>
      <c r="I395" s="1396"/>
      <c r="J395" s="782"/>
      <c r="K395" s="782"/>
      <c r="L395" s="782"/>
      <c r="M395" s="782"/>
      <c r="N395" s="782"/>
      <c r="O395" s="782"/>
      <c r="P395" s="782"/>
      <c r="Q395" s="782"/>
      <c r="R395" s="782"/>
      <c r="S395" s="782"/>
      <c r="T395" s="782"/>
      <c r="U395" s="782"/>
      <c r="V395" s="782"/>
      <c r="W395" s="782"/>
    </row>
    <row r="396" spans="1:23" s="156" customFormat="1" hidden="1">
      <c r="A396" s="782" t="str">
        <f t="shared" si="20"/>
        <v>62</v>
      </c>
      <c r="B396" s="782"/>
      <c r="C396" s="6">
        <f>HEX2DEC(A396)</f>
        <v>98</v>
      </c>
      <c r="D396" s="987"/>
      <c r="E396" s="987"/>
      <c r="F396" s="987"/>
      <c r="G396" s="897">
        <v>63</v>
      </c>
      <c r="H396" s="989" t="s">
        <v>16</v>
      </c>
      <c r="I396" s="1396"/>
      <c r="J396" s="782"/>
      <c r="K396" s="782"/>
      <c r="L396" s="782"/>
      <c r="M396" s="782"/>
      <c r="N396" s="782"/>
      <c r="O396" s="782"/>
      <c r="P396" s="782"/>
      <c r="Q396" s="782"/>
      <c r="R396" s="782"/>
      <c r="S396" s="782"/>
      <c r="T396" s="782"/>
      <c r="U396" s="782"/>
      <c r="V396" s="782"/>
      <c r="W396" s="782"/>
    </row>
    <row r="397" spans="1:23" s="156" customFormat="1" hidden="1">
      <c r="A397" s="782" t="str">
        <f t="shared" si="20"/>
        <v>28</v>
      </c>
      <c r="B397" s="782"/>
      <c r="C397" s="6">
        <f>HEX2DEC(A397)</f>
        <v>40</v>
      </c>
      <c r="D397" s="987"/>
      <c r="E397" s="987"/>
      <c r="F397" s="987"/>
      <c r="G397" s="897">
        <v>64</v>
      </c>
      <c r="H397" s="1042" t="s">
        <v>17</v>
      </c>
      <c r="I397" s="1396"/>
      <c r="J397" s="782"/>
      <c r="K397" s="782"/>
      <c r="L397" s="782"/>
      <c r="M397" s="782"/>
      <c r="N397" s="782"/>
      <c r="O397" s="782"/>
      <c r="P397" s="782"/>
      <c r="Q397" s="782"/>
      <c r="R397" s="782"/>
      <c r="S397" s="782"/>
      <c r="T397" s="782"/>
      <c r="U397" s="782"/>
      <c r="V397" s="782"/>
      <c r="W397" s="782"/>
    </row>
    <row r="398" spans="1:23" s="156" customFormat="1" ht="21.6" hidden="1" customHeight="1">
      <c r="A398" s="782" t="str">
        <f t="shared" si="20"/>
        <v>29</v>
      </c>
      <c r="B398" s="782"/>
      <c r="C398" s="143" t="str">
        <f>"Ullage =" &amp;BIN2DEC(F398)</f>
        <v>Ullage =-471</v>
      </c>
      <c r="D398" s="1043"/>
      <c r="E398" s="1043"/>
      <c r="F398" s="145" t="str">
        <f>RIGHT(HEX2BIN(A399,8),2)&amp;HEX2BIN(A398,8)</f>
        <v>1000101001</v>
      </c>
      <c r="G398" s="897">
        <v>65</v>
      </c>
      <c r="H398" s="1042" t="s">
        <v>840</v>
      </c>
      <c r="J398" s="782"/>
      <c r="K398" s="782"/>
      <c r="L398" s="782"/>
      <c r="M398" s="782"/>
      <c r="N398" s="782"/>
      <c r="O398" s="782"/>
      <c r="P398" s="782"/>
      <c r="Q398" s="782"/>
      <c r="R398" s="782"/>
      <c r="S398" s="782"/>
      <c r="T398" s="782"/>
      <c r="U398" s="782"/>
      <c r="V398" s="782"/>
      <c r="W398" s="782"/>
    </row>
    <row r="399" spans="1:23" s="156" customFormat="1" hidden="1">
      <c r="A399" s="782" t="str">
        <f t="shared" si="20"/>
        <v>0A</v>
      </c>
      <c r="B399" s="782"/>
      <c r="C399" s="143" t="str">
        <f>"ResCode =" &amp;BIN2DEC(MID(F399,3,4))</f>
        <v>ResCode =2</v>
      </c>
      <c r="D399" s="1043"/>
      <c r="E399" s="1043"/>
      <c r="F399" s="145" t="str">
        <f t="shared" ref="F399:F437" si="21">HEX2BIN(A399,8)</f>
        <v>00001010</v>
      </c>
      <c r="G399" s="897">
        <v>66</v>
      </c>
      <c r="H399" s="1042" t="s">
        <v>841</v>
      </c>
      <c r="J399" s="782"/>
      <c r="K399" s="782"/>
      <c r="L399" s="782"/>
      <c r="M399" s="782"/>
      <c r="N399" s="782"/>
      <c r="O399" s="782"/>
      <c r="P399" s="782"/>
      <c r="Q399" s="782"/>
      <c r="R399" s="782"/>
      <c r="S399" s="782"/>
      <c r="T399" s="782"/>
      <c r="U399" s="782"/>
      <c r="V399" s="782"/>
      <c r="W399" s="782"/>
    </row>
    <row r="400" spans="1:23" s="156" customFormat="1" hidden="1">
      <c r="A400" s="782" t="str">
        <f t="shared" si="20"/>
        <v>60</v>
      </c>
      <c r="B400" s="782"/>
      <c r="C400" s="143" t="str">
        <f>"Deg.C " &amp;BIN2DEC(LEFT(F400,7))-30</f>
        <v>Deg.C 18</v>
      </c>
      <c r="D400" s="1043"/>
      <c r="E400" s="1043"/>
      <c r="F400" s="145" t="str">
        <f t="shared" si="21"/>
        <v>01100000</v>
      </c>
      <c r="G400" s="897">
        <v>67</v>
      </c>
      <c r="H400" s="1042" t="s">
        <v>842</v>
      </c>
      <c r="J400" s="782"/>
      <c r="K400" s="782"/>
      <c r="L400" s="782"/>
      <c r="M400" s="782"/>
      <c r="N400" s="782"/>
      <c r="O400" s="782"/>
      <c r="P400" s="782"/>
      <c r="Q400" s="782"/>
      <c r="R400" s="782"/>
      <c r="S400" s="782"/>
      <c r="T400" s="782"/>
      <c r="U400" s="782"/>
      <c r="V400" s="782"/>
      <c r="W400" s="782"/>
    </row>
    <row r="401" spans="1:23" s="156" customFormat="1" hidden="1">
      <c r="A401" s="782" t="str">
        <f t="shared" si="20"/>
        <v>28</v>
      </c>
      <c r="B401" s="782"/>
      <c r="C401" s="143" t="str">
        <f>"RSSI =" &amp;BIN2DEC(F401)</f>
        <v>RSSI =40</v>
      </c>
      <c r="D401" s="1043"/>
      <c r="E401" s="1043"/>
      <c r="F401" s="145" t="str">
        <f t="shared" si="21"/>
        <v>00101000</v>
      </c>
      <c r="G401" s="897">
        <v>68</v>
      </c>
      <c r="H401" s="1042" t="s">
        <v>843</v>
      </c>
      <c r="J401" s="782"/>
      <c r="K401" s="782"/>
      <c r="L401" s="782"/>
      <c r="M401" s="782"/>
      <c r="N401" s="782"/>
      <c r="O401" s="782"/>
      <c r="P401" s="782"/>
      <c r="Q401" s="782"/>
      <c r="R401" s="782"/>
      <c r="S401" s="782"/>
      <c r="T401" s="782"/>
      <c r="U401" s="782"/>
      <c r="V401" s="782"/>
      <c r="W401" s="782"/>
    </row>
    <row r="402" spans="1:23" s="156" customFormat="1" hidden="1">
      <c r="A402" s="782" t="str">
        <f t="shared" si="20"/>
        <v>28</v>
      </c>
      <c r="B402" s="782"/>
      <c r="C402" s="6" t="str">
        <f>"Ullage =" &amp;BIN2DEC(F402)</f>
        <v>Ullage =-472</v>
      </c>
      <c r="D402" s="1044"/>
      <c r="E402" s="1044"/>
      <c r="F402" s="141" t="str">
        <f>RIGHT(HEX2BIN(A403,8),2)&amp;HEX2BIN(A402,8)</f>
        <v>1000101000</v>
      </c>
      <c r="G402" s="897">
        <v>69</v>
      </c>
      <c r="H402" s="1042" t="s">
        <v>844</v>
      </c>
      <c r="I402" s="141"/>
      <c r="J402" s="782"/>
      <c r="K402" s="782"/>
      <c r="L402" s="782"/>
      <c r="M402" s="782"/>
      <c r="N402" s="782"/>
      <c r="O402" s="782"/>
      <c r="P402" s="782"/>
      <c r="Q402" s="782"/>
      <c r="R402" s="782"/>
      <c r="S402" s="782"/>
      <c r="T402" s="782"/>
      <c r="U402" s="782"/>
      <c r="V402" s="782"/>
      <c r="W402" s="782"/>
    </row>
    <row r="403" spans="1:23" s="156" customFormat="1" hidden="1">
      <c r="A403" s="782" t="str">
        <f t="shared" si="20"/>
        <v>0A</v>
      </c>
      <c r="B403" s="782"/>
      <c r="C403" s="6" t="str">
        <f>"ResCode =" &amp;BIN2DEC(MID(F403,3,4))</f>
        <v>ResCode =2</v>
      </c>
      <c r="D403" s="1044"/>
      <c r="E403" s="1044"/>
      <c r="F403" s="141" t="str">
        <f t="shared" si="21"/>
        <v>00001010</v>
      </c>
      <c r="G403" s="897">
        <v>70</v>
      </c>
      <c r="H403" s="1042" t="s">
        <v>845</v>
      </c>
      <c r="I403" s="141"/>
      <c r="J403" s="782"/>
      <c r="K403" s="782"/>
      <c r="L403" s="782"/>
    </row>
    <row r="404" spans="1:23" s="156" customFormat="1" hidden="1">
      <c r="A404" s="782" t="str">
        <f t="shared" si="20"/>
        <v>60</v>
      </c>
      <c r="B404" s="782"/>
      <c r="C404" s="6" t="str">
        <f>"Deg.C " &amp;BIN2DEC(LEFT(F404,7))-30</f>
        <v>Deg.C 18</v>
      </c>
      <c r="D404" s="1044"/>
      <c r="E404" s="1044"/>
      <c r="F404" s="141" t="str">
        <f t="shared" si="21"/>
        <v>01100000</v>
      </c>
      <c r="G404" s="897">
        <v>71</v>
      </c>
      <c r="H404" s="1042" t="s">
        <v>846</v>
      </c>
      <c r="I404" s="141"/>
      <c r="J404" s="782"/>
      <c r="K404" s="782"/>
      <c r="L404" s="782"/>
    </row>
    <row r="405" spans="1:23" s="156" customFormat="1" hidden="1">
      <c r="A405" s="782" t="str">
        <f t="shared" si="20"/>
        <v>28</v>
      </c>
      <c r="B405" s="782"/>
      <c r="C405" s="6" t="str">
        <f>"RSSI =" &amp;BIN2DEC(F405)</f>
        <v>RSSI =40</v>
      </c>
      <c r="D405" s="1044"/>
      <c r="E405" s="1044"/>
      <c r="F405" s="141" t="str">
        <f t="shared" si="21"/>
        <v>00101000</v>
      </c>
      <c r="G405" s="897">
        <v>72</v>
      </c>
      <c r="H405" s="1042" t="s">
        <v>847</v>
      </c>
      <c r="I405" s="141"/>
      <c r="J405" s="782"/>
      <c r="K405" s="782"/>
      <c r="L405" s="782"/>
    </row>
    <row r="406" spans="1:23" s="156" customFormat="1" hidden="1">
      <c r="A406" s="782" t="str">
        <f t="shared" si="20"/>
        <v>29</v>
      </c>
      <c r="B406" s="782"/>
      <c r="C406" s="143" t="str">
        <f>"Ullage =" &amp;BIN2DEC(F406)</f>
        <v>Ullage =-471</v>
      </c>
      <c r="D406" s="1043"/>
      <c r="E406" s="1043"/>
      <c r="F406" s="146" t="str">
        <f>RIGHT(HEX2BIN(A407,8),2)&amp;HEX2BIN(A406,8)</f>
        <v>1000101001</v>
      </c>
      <c r="G406" s="897">
        <v>73</v>
      </c>
      <c r="H406" s="1042" t="s">
        <v>848</v>
      </c>
      <c r="I406" s="141"/>
      <c r="J406" s="782"/>
      <c r="K406" s="782"/>
      <c r="L406" s="782"/>
    </row>
    <row r="407" spans="1:23" s="156" customFormat="1" hidden="1">
      <c r="A407" s="782" t="str">
        <f t="shared" si="20"/>
        <v>0A</v>
      </c>
      <c r="B407" s="782"/>
      <c r="C407" s="143" t="str">
        <f>"ResCode =" &amp;BIN2DEC(MID(F407,3,4))</f>
        <v>ResCode =2</v>
      </c>
      <c r="D407" s="1043"/>
      <c r="E407" s="1043"/>
      <c r="F407" s="146" t="str">
        <f t="shared" si="21"/>
        <v>00001010</v>
      </c>
      <c r="G407" s="897">
        <v>74</v>
      </c>
      <c r="H407" s="1042" t="s">
        <v>849</v>
      </c>
      <c r="I407" s="141"/>
      <c r="J407" s="782"/>
      <c r="K407" s="782"/>
      <c r="L407" s="782"/>
    </row>
    <row r="408" spans="1:23" s="156" customFormat="1" hidden="1">
      <c r="A408" s="782" t="str">
        <f t="shared" si="20"/>
        <v>60</v>
      </c>
      <c r="B408" s="782"/>
      <c r="C408" s="143" t="str">
        <f>"Deg.C " &amp;BIN2DEC(LEFT(F408,7))-30</f>
        <v>Deg.C 18</v>
      </c>
      <c r="D408" s="1043"/>
      <c r="E408" s="1043"/>
      <c r="F408" s="146" t="str">
        <f t="shared" si="21"/>
        <v>01100000</v>
      </c>
      <c r="G408" s="897">
        <v>75</v>
      </c>
      <c r="H408" s="1042" t="s">
        <v>850</v>
      </c>
      <c r="I408" s="141"/>
      <c r="J408" s="782"/>
      <c r="K408" s="782"/>
      <c r="L408" s="782"/>
    </row>
    <row r="409" spans="1:23" s="156" customFormat="1" hidden="1">
      <c r="A409" s="782" t="str">
        <f t="shared" si="20"/>
        <v>28</v>
      </c>
      <c r="B409" s="782"/>
      <c r="C409" s="143" t="str">
        <f>"RSSI =" &amp;BIN2DEC(F409)</f>
        <v>RSSI =40</v>
      </c>
      <c r="D409" s="1043"/>
      <c r="E409" s="1043"/>
      <c r="F409" s="146" t="str">
        <f t="shared" si="21"/>
        <v>00101000</v>
      </c>
      <c r="G409" s="897">
        <v>76</v>
      </c>
      <c r="H409" s="1042" t="s">
        <v>851</v>
      </c>
      <c r="I409" s="141"/>
      <c r="J409" s="782"/>
      <c r="K409" s="782"/>
      <c r="L409" s="782"/>
    </row>
    <row r="410" spans="1:23" s="156" customFormat="1" hidden="1">
      <c r="A410" s="782" t="str">
        <f t="shared" si="20"/>
        <v>29</v>
      </c>
      <c r="B410" s="782"/>
      <c r="C410" s="6" t="str">
        <f>"Ullage =" &amp;BIN2DEC(F410)</f>
        <v>Ullage =-471</v>
      </c>
      <c r="D410" s="1044"/>
      <c r="E410" s="1044"/>
      <c r="F410" s="141" t="str">
        <f>RIGHT(HEX2BIN(A411,8),2)&amp;HEX2BIN(A410,8)</f>
        <v>1000101001</v>
      </c>
      <c r="G410" s="897">
        <v>77</v>
      </c>
      <c r="H410" s="1042" t="s">
        <v>852</v>
      </c>
      <c r="I410" s="141"/>
      <c r="J410" s="782"/>
      <c r="K410" s="782"/>
      <c r="L410" s="782"/>
    </row>
    <row r="411" spans="1:23" s="156" customFormat="1" hidden="1">
      <c r="A411" s="782" t="str">
        <f t="shared" si="20"/>
        <v>0A</v>
      </c>
      <c r="B411" s="782"/>
      <c r="C411" s="6" t="str">
        <f>"ResCode =" &amp;BIN2DEC(MID(F411,3,4))</f>
        <v>ResCode =2</v>
      </c>
      <c r="D411" s="1044"/>
      <c r="E411" s="1044"/>
      <c r="F411" s="141" t="str">
        <f t="shared" si="21"/>
        <v>00001010</v>
      </c>
      <c r="G411" s="897">
        <v>78</v>
      </c>
      <c r="H411" s="1042" t="s">
        <v>853</v>
      </c>
      <c r="I411" s="141"/>
      <c r="J411" s="782"/>
      <c r="K411" s="782"/>
      <c r="L411" s="782"/>
    </row>
    <row r="412" spans="1:23" s="156" customFormat="1" hidden="1">
      <c r="A412" s="782" t="str">
        <f t="shared" si="20"/>
        <v>60</v>
      </c>
      <c r="B412" s="782"/>
      <c r="C412" s="6" t="str">
        <f>"Deg.C " &amp;BIN2DEC(LEFT(F412,7))-30</f>
        <v>Deg.C 18</v>
      </c>
      <c r="D412" s="1044"/>
      <c r="E412" s="1044"/>
      <c r="F412" s="141" t="str">
        <f t="shared" si="21"/>
        <v>01100000</v>
      </c>
      <c r="G412" s="897">
        <v>79</v>
      </c>
      <c r="H412" s="1042" t="s">
        <v>854</v>
      </c>
      <c r="I412" s="141"/>
      <c r="J412" s="782"/>
      <c r="K412" s="782"/>
      <c r="L412" s="782"/>
    </row>
    <row r="413" spans="1:23" s="156" customFormat="1" hidden="1">
      <c r="A413" s="782" t="str">
        <f t="shared" si="20"/>
        <v>28</v>
      </c>
      <c r="B413" s="782"/>
      <c r="C413" s="6" t="str">
        <f>"RSSI =" &amp;BIN2DEC(F413)</f>
        <v>RSSI =40</v>
      </c>
      <c r="D413" s="1044"/>
      <c r="E413" s="1044"/>
      <c r="F413" s="141" t="str">
        <f t="shared" si="21"/>
        <v>00101000</v>
      </c>
      <c r="G413" s="897">
        <v>80</v>
      </c>
      <c r="H413" s="1042" t="s">
        <v>855</v>
      </c>
      <c r="I413" s="141"/>
      <c r="J413" s="782"/>
      <c r="K413" s="782"/>
      <c r="L413" s="782"/>
    </row>
    <row r="414" spans="1:23" s="156" customFormat="1" hidden="1">
      <c r="A414" s="782" t="str">
        <f t="shared" si="20"/>
        <v>28</v>
      </c>
      <c r="B414" s="782"/>
      <c r="C414" s="143" t="str">
        <f>"Ullage =" &amp;BIN2DEC(F414)</f>
        <v>Ullage =-472</v>
      </c>
      <c r="D414" s="1043"/>
      <c r="E414" s="1043"/>
      <c r="F414" s="146" t="str">
        <f>RIGHT(HEX2BIN(A415,8),2)&amp;HEX2BIN(A414,8)</f>
        <v>1000101000</v>
      </c>
      <c r="G414" s="897">
        <v>81</v>
      </c>
      <c r="H414" s="1042" t="s">
        <v>856</v>
      </c>
      <c r="I414" s="141"/>
      <c r="J414" s="782"/>
      <c r="K414" s="782"/>
      <c r="L414" s="782"/>
    </row>
    <row r="415" spans="1:23" s="156" customFormat="1" hidden="1">
      <c r="A415" s="782" t="str">
        <f t="shared" si="20"/>
        <v>0A</v>
      </c>
      <c r="B415" s="782"/>
      <c r="C415" s="143" t="str">
        <f>"ResCode =" &amp;BIN2DEC(MID(F415,3,4))</f>
        <v>ResCode =2</v>
      </c>
      <c r="D415" s="1043"/>
      <c r="E415" s="1043"/>
      <c r="F415" s="146" t="str">
        <f t="shared" si="21"/>
        <v>00001010</v>
      </c>
      <c r="G415" s="897">
        <v>82</v>
      </c>
      <c r="H415" s="1042" t="s">
        <v>857</v>
      </c>
      <c r="I415" s="141"/>
      <c r="J415" s="782"/>
      <c r="K415" s="782"/>
      <c r="L415" s="782"/>
    </row>
    <row r="416" spans="1:23" s="156" customFormat="1" hidden="1">
      <c r="A416" s="782" t="str">
        <f t="shared" si="20"/>
        <v>60</v>
      </c>
      <c r="B416" s="782"/>
      <c r="C416" s="143" t="str">
        <f>"Deg.C " &amp;BIN2DEC(LEFT(F416,7))-30</f>
        <v>Deg.C 18</v>
      </c>
      <c r="D416" s="1043"/>
      <c r="E416" s="1043"/>
      <c r="F416" s="146" t="str">
        <f t="shared" si="21"/>
        <v>01100000</v>
      </c>
      <c r="G416" s="897">
        <v>83</v>
      </c>
      <c r="H416" s="1042" t="s">
        <v>858</v>
      </c>
      <c r="I416" s="141"/>
      <c r="J416" s="782"/>
      <c r="K416" s="782"/>
      <c r="L416" s="782"/>
    </row>
    <row r="417" spans="1:12" s="156" customFormat="1" hidden="1">
      <c r="A417" s="782" t="str">
        <f t="shared" si="20"/>
        <v>28</v>
      </c>
      <c r="B417" s="782"/>
      <c r="C417" s="143" t="str">
        <f>"RSSI =" &amp;BIN2DEC(F417)</f>
        <v>RSSI =40</v>
      </c>
      <c r="D417" s="1043"/>
      <c r="E417" s="1043"/>
      <c r="F417" s="146" t="str">
        <f t="shared" si="21"/>
        <v>00101000</v>
      </c>
      <c r="G417" s="897">
        <v>84</v>
      </c>
      <c r="H417" s="1042" t="s">
        <v>859</v>
      </c>
      <c r="I417" s="141"/>
      <c r="J417" s="782"/>
      <c r="K417" s="782"/>
      <c r="L417" s="782"/>
    </row>
    <row r="418" spans="1:12" s="156" customFormat="1" hidden="1">
      <c r="A418" s="782" t="str">
        <f t="shared" si="20"/>
        <v>29</v>
      </c>
      <c r="B418" s="782"/>
      <c r="C418" s="6" t="str">
        <f>"Ullage =" &amp;BIN2DEC(F418)</f>
        <v>Ullage =-471</v>
      </c>
      <c r="D418" s="1044"/>
      <c r="E418" s="1044"/>
      <c r="F418" s="141" t="str">
        <f>RIGHT(HEX2BIN(A419,8),2)&amp;HEX2BIN(A418,8)</f>
        <v>1000101001</v>
      </c>
      <c r="G418" s="897">
        <v>85</v>
      </c>
      <c r="H418" s="1042" t="s">
        <v>860</v>
      </c>
      <c r="I418" s="141"/>
      <c r="J418" s="782"/>
      <c r="K418" s="782"/>
      <c r="L418" s="782"/>
    </row>
    <row r="419" spans="1:12" s="156" customFormat="1" hidden="1">
      <c r="A419" s="782" t="str">
        <f t="shared" si="20"/>
        <v>0A</v>
      </c>
      <c r="B419" s="782"/>
      <c r="C419" s="6" t="str">
        <f>"ResCode =" &amp;BIN2DEC(MID(F419,3,4))</f>
        <v>ResCode =2</v>
      </c>
      <c r="D419" s="1044"/>
      <c r="E419" s="1044"/>
      <c r="F419" s="141" t="str">
        <f t="shared" si="21"/>
        <v>00001010</v>
      </c>
      <c r="G419" s="897">
        <v>86</v>
      </c>
      <c r="H419" s="1042" t="s">
        <v>861</v>
      </c>
      <c r="I419" s="141"/>
      <c r="J419" s="782"/>
      <c r="K419" s="782"/>
      <c r="L419" s="782"/>
    </row>
    <row r="420" spans="1:12" s="156" customFormat="1" hidden="1">
      <c r="A420" s="782" t="str">
        <f t="shared" si="20"/>
        <v>60</v>
      </c>
      <c r="B420" s="782"/>
      <c r="C420" s="6" t="str">
        <f>"Deg.C " &amp;BIN2DEC(LEFT(F420,7))-30</f>
        <v>Deg.C 18</v>
      </c>
      <c r="D420" s="1044"/>
      <c r="E420" s="1044"/>
      <c r="F420" s="141" t="str">
        <f t="shared" si="21"/>
        <v>01100000</v>
      </c>
      <c r="G420" s="897">
        <v>87</v>
      </c>
      <c r="H420" s="1042" t="s">
        <v>862</v>
      </c>
      <c r="I420" s="141"/>
      <c r="J420" s="782"/>
      <c r="K420" s="782"/>
      <c r="L420" s="782"/>
    </row>
    <row r="421" spans="1:12" s="156" customFormat="1" hidden="1">
      <c r="A421" s="782" t="str">
        <f t="shared" si="20"/>
        <v>28</v>
      </c>
      <c r="B421" s="782"/>
      <c r="C421" s="6" t="str">
        <f>"RSSI =" &amp;BIN2DEC(F421)</f>
        <v>RSSI =40</v>
      </c>
      <c r="D421" s="1044"/>
      <c r="E421" s="1044"/>
      <c r="F421" s="141" t="str">
        <f t="shared" si="21"/>
        <v>00101000</v>
      </c>
      <c r="G421" s="897">
        <v>88</v>
      </c>
      <c r="H421" s="1042" t="s">
        <v>863</v>
      </c>
      <c r="I421" s="141"/>
      <c r="J421" s="782"/>
      <c r="K421" s="782"/>
      <c r="L421" s="782"/>
    </row>
    <row r="422" spans="1:12" s="156" customFormat="1" hidden="1">
      <c r="A422" s="782" t="str">
        <f t="shared" si="20"/>
        <v>28</v>
      </c>
      <c r="B422" s="782"/>
      <c r="C422" s="143" t="str">
        <f>"Ullage =" &amp;BIN2DEC(F422)</f>
        <v>Ullage =-472</v>
      </c>
      <c r="D422" s="1043"/>
      <c r="E422" s="1043"/>
      <c r="F422" s="146" t="str">
        <f>RIGHT(HEX2BIN(A423,8),2)&amp;HEX2BIN(A422,8)</f>
        <v>1000101000</v>
      </c>
      <c r="G422" s="897">
        <v>89</v>
      </c>
      <c r="H422" s="1042" t="s">
        <v>864</v>
      </c>
      <c r="I422" s="141"/>
      <c r="J422" s="782"/>
      <c r="K422" s="782"/>
      <c r="L422" s="782"/>
    </row>
    <row r="423" spans="1:12" s="156" customFormat="1" hidden="1">
      <c r="A423" s="782" t="str">
        <f t="shared" si="20"/>
        <v>0A</v>
      </c>
      <c r="B423" s="782"/>
      <c r="C423" s="143" t="str">
        <f>"ResCode =" &amp;BIN2DEC(MID(F423,3,4))</f>
        <v>ResCode =2</v>
      </c>
      <c r="D423" s="1043"/>
      <c r="E423" s="1043"/>
      <c r="F423" s="146" t="str">
        <f t="shared" si="21"/>
        <v>00001010</v>
      </c>
      <c r="G423" s="897">
        <v>90</v>
      </c>
      <c r="H423" s="1042" t="s">
        <v>865</v>
      </c>
      <c r="I423" s="141"/>
      <c r="J423" s="782"/>
      <c r="K423" s="782"/>
      <c r="L423" s="782"/>
    </row>
    <row r="424" spans="1:12" s="156" customFormat="1" hidden="1">
      <c r="A424" s="782" t="str">
        <f t="shared" si="20"/>
        <v>60</v>
      </c>
      <c r="B424" s="782"/>
      <c r="C424" s="143" t="str">
        <f>"Deg.C " &amp;BIN2DEC(LEFT(F424,7))-30</f>
        <v>Deg.C 18</v>
      </c>
      <c r="D424" s="1043"/>
      <c r="E424" s="1043"/>
      <c r="F424" s="146" t="str">
        <f t="shared" si="21"/>
        <v>01100000</v>
      </c>
      <c r="G424" s="897">
        <v>91</v>
      </c>
      <c r="H424" s="1042" t="s">
        <v>866</v>
      </c>
      <c r="I424" s="141"/>
      <c r="J424" s="782"/>
      <c r="K424" s="782"/>
      <c r="L424" s="782"/>
    </row>
    <row r="425" spans="1:12" s="156" customFormat="1" hidden="1">
      <c r="A425" s="782" t="str">
        <f t="shared" si="20"/>
        <v>28</v>
      </c>
      <c r="B425" s="782"/>
      <c r="C425" s="143" t="str">
        <f>"RSSI =" &amp;BIN2DEC(F425)</f>
        <v>RSSI =40</v>
      </c>
      <c r="D425" s="1043"/>
      <c r="E425" s="1043"/>
      <c r="F425" s="146" t="str">
        <f t="shared" si="21"/>
        <v>00101000</v>
      </c>
      <c r="G425" s="897">
        <v>92</v>
      </c>
      <c r="H425" s="1042" t="s">
        <v>867</v>
      </c>
      <c r="I425" s="141"/>
      <c r="J425" s="782"/>
      <c r="K425" s="782"/>
      <c r="L425" s="782"/>
    </row>
    <row r="426" spans="1:12" s="156" customFormat="1" hidden="1">
      <c r="A426" s="782" t="str">
        <f t="shared" si="20"/>
        <v>29</v>
      </c>
      <c r="B426" s="782"/>
      <c r="C426" s="6" t="str">
        <f>"Ullage =" &amp;BIN2DEC(F426)</f>
        <v>Ullage =-471</v>
      </c>
      <c r="D426" s="1044"/>
      <c r="E426" s="1044"/>
      <c r="F426" s="141" t="str">
        <f>RIGHT(HEX2BIN(A427,8),2)&amp;HEX2BIN(A426,8)</f>
        <v>1000101001</v>
      </c>
      <c r="G426" s="897">
        <v>93</v>
      </c>
      <c r="H426" s="1042" t="s">
        <v>868</v>
      </c>
      <c r="I426" s="141"/>
      <c r="J426" s="782"/>
      <c r="K426" s="782"/>
      <c r="L426" s="782"/>
    </row>
    <row r="427" spans="1:12" s="156" customFormat="1" hidden="1">
      <c r="A427" s="782" t="str">
        <f t="shared" si="20"/>
        <v>0A</v>
      </c>
      <c r="B427" s="782"/>
      <c r="C427" s="6" t="str">
        <f>"ResCode =" &amp;BIN2DEC(MID(F427,3,4))</f>
        <v>ResCode =2</v>
      </c>
      <c r="D427" s="1044"/>
      <c r="E427" s="1044"/>
      <c r="F427" s="141" t="str">
        <f t="shared" si="21"/>
        <v>00001010</v>
      </c>
      <c r="G427" s="897">
        <v>94</v>
      </c>
      <c r="H427" s="1042" t="s">
        <v>869</v>
      </c>
      <c r="I427" s="141"/>
      <c r="J427" s="782"/>
      <c r="K427" s="782"/>
      <c r="L427" s="782"/>
    </row>
    <row r="428" spans="1:12" s="156" customFormat="1" hidden="1">
      <c r="A428" s="782" t="str">
        <f t="shared" si="20"/>
        <v>60</v>
      </c>
      <c r="B428" s="782"/>
      <c r="C428" s="6" t="str">
        <f>"Deg.C " &amp;BIN2DEC(LEFT(F428,7))-30</f>
        <v>Deg.C 18</v>
      </c>
      <c r="D428" s="1044"/>
      <c r="E428" s="1044"/>
      <c r="F428" s="141" t="str">
        <f t="shared" si="21"/>
        <v>01100000</v>
      </c>
      <c r="G428" s="897">
        <v>95</v>
      </c>
      <c r="H428" s="1042" t="s">
        <v>870</v>
      </c>
      <c r="I428" s="141"/>
      <c r="J428" s="782"/>
      <c r="K428" s="782"/>
      <c r="L428" s="782"/>
    </row>
    <row r="429" spans="1:12" s="156" customFormat="1" hidden="1">
      <c r="A429" s="782" t="str">
        <f t="shared" si="20"/>
        <v>28</v>
      </c>
      <c r="B429" s="782"/>
      <c r="C429" s="6" t="str">
        <f>"RSSI =" &amp;BIN2DEC(F429)</f>
        <v>RSSI =40</v>
      </c>
      <c r="D429" s="1044"/>
      <c r="E429" s="1044"/>
      <c r="F429" s="141" t="str">
        <f t="shared" si="21"/>
        <v>00101000</v>
      </c>
      <c r="G429" s="897">
        <v>96</v>
      </c>
      <c r="H429" s="1042" t="s">
        <v>871</v>
      </c>
      <c r="I429" s="141"/>
      <c r="J429" s="782"/>
      <c r="K429" s="782"/>
      <c r="L429" s="782"/>
    </row>
    <row r="430" spans="1:12" s="156" customFormat="1" hidden="1">
      <c r="A430" s="782" t="str">
        <f t="shared" si="20"/>
        <v>29</v>
      </c>
      <c r="B430" s="782"/>
      <c r="C430" s="143" t="str">
        <f>"Ullage =" &amp;BIN2DEC(F430)</f>
        <v>Ullage =-471</v>
      </c>
      <c r="D430" s="1043"/>
      <c r="E430" s="1043"/>
      <c r="F430" s="146" t="str">
        <f>RIGHT(HEX2BIN(A431,8),2)&amp;HEX2BIN(A430,8)</f>
        <v>1000101001</v>
      </c>
      <c r="G430" s="897">
        <v>97</v>
      </c>
      <c r="H430" s="1042" t="s">
        <v>872</v>
      </c>
      <c r="I430" s="141"/>
      <c r="J430" s="782"/>
      <c r="K430" s="782"/>
      <c r="L430" s="782"/>
    </row>
    <row r="431" spans="1:12" s="156" customFormat="1" hidden="1">
      <c r="A431" s="782" t="str">
        <f t="shared" si="20"/>
        <v>0A</v>
      </c>
      <c r="B431" s="782"/>
      <c r="C431" s="143" t="str">
        <f>"ResCode =" &amp;BIN2DEC(MID(F431,3,4))</f>
        <v>ResCode =2</v>
      </c>
      <c r="D431" s="1043"/>
      <c r="E431" s="1043"/>
      <c r="F431" s="146" t="str">
        <f t="shared" si="21"/>
        <v>00001010</v>
      </c>
      <c r="G431" s="897">
        <v>98</v>
      </c>
      <c r="H431" s="1042" t="s">
        <v>873</v>
      </c>
      <c r="I431" s="141"/>
      <c r="J431" s="782"/>
      <c r="K431" s="782"/>
      <c r="L431" s="782"/>
    </row>
    <row r="432" spans="1:12" s="156" customFormat="1" hidden="1">
      <c r="A432" s="782" t="str">
        <f t="shared" si="20"/>
        <v>60</v>
      </c>
      <c r="B432" s="782"/>
      <c r="C432" s="143" t="str">
        <f>"Deg.C " &amp;BIN2DEC(LEFT(F432,7))-30</f>
        <v>Deg.C 18</v>
      </c>
      <c r="D432" s="1043"/>
      <c r="E432" s="1043"/>
      <c r="F432" s="146" t="str">
        <f t="shared" si="21"/>
        <v>01100000</v>
      </c>
      <c r="G432" s="897">
        <v>99</v>
      </c>
      <c r="H432" s="1042" t="s">
        <v>874</v>
      </c>
      <c r="I432" s="141"/>
      <c r="J432" s="782"/>
      <c r="K432" s="782"/>
      <c r="L432" s="782"/>
    </row>
    <row r="433" spans="1:14" s="156" customFormat="1" hidden="1">
      <c r="A433" s="782" t="str">
        <f t="shared" si="20"/>
        <v>28</v>
      </c>
      <c r="B433" s="782"/>
      <c r="C433" s="143" t="str">
        <f>"RSSI =" &amp;BIN2DEC(F433)</f>
        <v>RSSI =40</v>
      </c>
      <c r="D433" s="1043"/>
      <c r="E433" s="1043"/>
      <c r="F433" s="146" t="str">
        <f t="shared" si="21"/>
        <v>00101000</v>
      </c>
      <c r="G433" s="897">
        <v>100</v>
      </c>
      <c r="H433" s="1042" t="s">
        <v>875</v>
      </c>
      <c r="I433" s="141"/>
      <c r="J433" s="782"/>
      <c r="K433" s="782"/>
      <c r="L433" s="782"/>
    </row>
    <row r="434" spans="1:14" s="156" customFormat="1" hidden="1">
      <c r="A434" s="782" t="str">
        <f t="shared" si="20"/>
        <v>28</v>
      </c>
      <c r="B434" s="782"/>
      <c r="C434" s="6" t="str">
        <f>"Ullage =" &amp;BIN2DEC(F434)</f>
        <v>Ullage =40</v>
      </c>
      <c r="D434" s="1044"/>
      <c r="E434" s="1044"/>
      <c r="F434" s="141" t="str">
        <f>RIGHT(HEX2BIN(A435,8),2)&amp;HEX2BIN(A434,8)</f>
        <v>0000101000</v>
      </c>
      <c r="G434" s="897">
        <v>101</v>
      </c>
      <c r="H434" s="1042" t="s">
        <v>876</v>
      </c>
      <c r="I434" s="141"/>
      <c r="J434" s="782"/>
      <c r="K434" s="782"/>
      <c r="L434" s="782"/>
    </row>
    <row r="435" spans="1:14" s="156" customFormat="1" hidden="1">
      <c r="A435" s="782" t="str">
        <f t="shared" si="20"/>
        <v>00</v>
      </c>
      <c r="B435" s="782"/>
      <c r="C435" s="6" t="str">
        <f>"ResCode =" &amp;BIN2DEC(MID(F435,3,4))</f>
        <v>ResCode =0</v>
      </c>
      <c r="D435" s="1044"/>
      <c r="E435" s="1044"/>
      <c r="F435" s="141" t="str">
        <f t="shared" si="21"/>
        <v>00000000</v>
      </c>
      <c r="G435" s="897">
        <v>102</v>
      </c>
      <c r="H435" s="1042" t="s">
        <v>877</v>
      </c>
      <c r="I435" s="141"/>
      <c r="J435" s="782"/>
      <c r="K435" s="782"/>
      <c r="L435" s="782"/>
    </row>
    <row r="436" spans="1:14" s="156" customFormat="1" hidden="1">
      <c r="A436" s="782" t="str">
        <f t="shared" si="20"/>
        <v>00</v>
      </c>
      <c r="B436" s="782"/>
      <c r="C436" s="6" t="str">
        <f>"Deg.C " &amp;BIN2DEC(LEFT(F436,7))-30</f>
        <v>Deg.C -30</v>
      </c>
      <c r="D436" s="1044"/>
      <c r="E436" s="1044"/>
      <c r="F436" s="141" t="str">
        <f t="shared" si="21"/>
        <v>00000000</v>
      </c>
      <c r="G436" s="897">
        <v>103</v>
      </c>
      <c r="H436" s="989" t="s">
        <v>878</v>
      </c>
      <c r="I436" s="782"/>
      <c r="J436" s="782"/>
      <c r="K436" s="782"/>
      <c r="L436" s="782"/>
      <c r="M436" s="782"/>
      <c r="N436" s="782"/>
    </row>
    <row r="437" spans="1:14" s="156" customFormat="1" hidden="1">
      <c r="A437" s="782" t="str">
        <f t="shared" si="20"/>
        <v>00</v>
      </c>
      <c r="B437" s="782"/>
      <c r="C437" s="6" t="str">
        <f>"RSSI =" &amp;BIN2DEC(F437)</f>
        <v>RSSI =0</v>
      </c>
      <c r="D437" s="1044"/>
      <c r="E437" s="1044"/>
      <c r="F437" s="141" t="str">
        <f t="shared" si="21"/>
        <v>00000000</v>
      </c>
      <c r="G437" s="897">
        <v>104</v>
      </c>
      <c r="H437" s="989" t="s">
        <v>879</v>
      </c>
      <c r="I437" s="782"/>
      <c r="J437" s="782"/>
      <c r="K437" s="782"/>
      <c r="L437" s="782"/>
      <c r="M437" s="782"/>
      <c r="N437" s="782"/>
    </row>
    <row r="438" spans="1:14" s="156" customFormat="1" ht="13.2" hidden="1" customHeight="1">
      <c r="A438" s="782" t="str">
        <f t="shared" si="20"/>
        <v>00</v>
      </c>
      <c r="B438" s="782"/>
      <c r="C438" s="954" t="s">
        <v>880</v>
      </c>
      <c r="D438" s="670"/>
      <c r="E438" s="1045"/>
      <c r="F438" s="1045"/>
      <c r="G438" s="897">
        <v>105</v>
      </c>
      <c r="H438" s="1042" t="s">
        <v>881</v>
      </c>
      <c r="I438" s="782"/>
      <c r="J438" s="782"/>
      <c r="K438" s="782"/>
      <c r="L438" s="782"/>
      <c r="M438" s="782"/>
      <c r="N438" s="782"/>
    </row>
    <row r="439" spans="1:14" s="156" customFormat="1" ht="13.2" hidden="1" customHeight="1">
      <c r="A439" s="782" t="str">
        <f t="shared" si="20"/>
        <v>00</v>
      </c>
      <c r="B439" s="782"/>
      <c r="C439" s="1398" t="s">
        <v>882</v>
      </c>
      <c r="D439" s="1398" t="str">
        <f>A443&amp;A442&amp;A441&amp;A440&amp;A439</f>
        <v>0000000000</v>
      </c>
      <c r="E439" s="1398"/>
      <c r="F439" s="1046"/>
      <c r="G439" s="897">
        <v>106</v>
      </c>
      <c r="H439" s="1218" t="s">
        <v>883</v>
      </c>
      <c r="I439" s="782"/>
      <c r="J439" s="782"/>
      <c r="K439" s="782"/>
      <c r="L439" s="782"/>
      <c r="M439" s="782"/>
      <c r="N439" s="782"/>
    </row>
    <row r="440" spans="1:14" s="156" customFormat="1" ht="13.2" hidden="1" customHeight="1">
      <c r="A440" s="782" t="str">
        <f t="shared" si="20"/>
        <v>00</v>
      </c>
      <c r="B440" s="782"/>
      <c r="C440" s="1398"/>
      <c r="D440" s="1398"/>
      <c r="E440" s="1398"/>
      <c r="F440" s="1046"/>
      <c r="G440" s="897">
        <v>107</v>
      </c>
      <c r="H440" s="1399"/>
      <c r="I440" s="782"/>
      <c r="J440" s="782"/>
      <c r="K440" s="782"/>
      <c r="L440" s="782"/>
      <c r="M440" s="782"/>
      <c r="N440" s="782"/>
    </row>
    <row r="441" spans="1:14" s="156" customFormat="1" ht="13.2" hidden="1" customHeight="1">
      <c r="A441" s="782" t="str">
        <f t="shared" si="20"/>
        <v>00</v>
      </c>
      <c r="B441" s="782"/>
      <c r="C441" s="1398"/>
      <c r="D441" s="1398"/>
      <c r="E441" s="1398"/>
      <c r="F441" s="1046"/>
      <c r="G441" s="897">
        <v>108</v>
      </c>
      <c r="H441" s="1399"/>
      <c r="I441" s="782"/>
      <c r="J441" s="782"/>
      <c r="K441" s="782"/>
      <c r="L441" s="782"/>
      <c r="M441" s="782"/>
      <c r="N441" s="782"/>
    </row>
    <row r="442" spans="1:14" s="156" customFormat="1" ht="13.2" hidden="1" customHeight="1">
      <c r="A442" s="782" t="str">
        <f t="shared" si="20"/>
        <v>00</v>
      </c>
      <c r="B442" s="782"/>
      <c r="C442" s="1398"/>
      <c r="D442" s="1398"/>
      <c r="E442" s="1398"/>
      <c r="F442" s="1046"/>
      <c r="G442" s="897">
        <v>109</v>
      </c>
      <c r="H442" s="1399"/>
      <c r="I442" s="782"/>
      <c r="J442" s="782"/>
      <c r="K442" s="782"/>
      <c r="L442" s="782"/>
      <c r="M442" s="782"/>
      <c r="N442" s="782"/>
    </row>
    <row r="443" spans="1:14" s="156" customFormat="1" hidden="1">
      <c r="A443" s="782" t="str">
        <f t="shared" ref="A443:A473" si="22">MID($H$1,$G$9+2*G443,2)</f>
        <v>00</v>
      </c>
      <c r="B443" s="782"/>
      <c r="C443" s="1398"/>
      <c r="D443" s="1398"/>
      <c r="E443" s="1398"/>
      <c r="F443" s="1047"/>
      <c r="G443" s="897">
        <v>110</v>
      </c>
      <c r="H443" s="1219"/>
      <c r="I443" s="782"/>
      <c r="J443" s="782"/>
      <c r="K443" s="782"/>
      <c r="L443" s="782"/>
      <c r="M443" s="782"/>
      <c r="N443" s="782"/>
    </row>
    <row r="444" spans="1:14" s="156" customFormat="1" hidden="1">
      <c r="A444" s="782" t="str">
        <f t="shared" si="22"/>
        <v>00</v>
      </c>
      <c r="B444" s="782"/>
      <c r="C444" s="782" t="s">
        <v>59</v>
      </c>
      <c r="D444" s="987"/>
      <c r="E444" s="987"/>
      <c r="F444" s="987"/>
      <c r="G444" s="897">
        <v>111</v>
      </c>
      <c r="H444" s="989" t="s">
        <v>59</v>
      </c>
      <c r="I444" s="782"/>
      <c r="J444" s="782"/>
      <c r="K444" s="782"/>
      <c r="L444" s="782"/>
      <c r="M444" s="782"/>
      <c r="N444" s="782"/>
    </row>
    <row r="445" spans="1:14" s="156" customFormat="1" hidden="1">
      <c r="A445" s="782" t="str">
        <f t="shared" si="22"/>
        <v>00</v>
      </c>
      <c r="B445" s="782"/>
      <c r="C445" s="782" t="s">
        <v>60</v>
      </c>
      <c r="D445" s="987"/>
      <c r="E445" s="987"/>
      <c r="F445" s="987"/>
      <c r="G445" s="897">
        <v>112</v>
      </c>
      <c r="H445" s="1042" t="s">
        <v>60</v>
      </c>
      <c r="I445" s="782"/>
      <c r="J445" s="782"/>
      <c r="K445" s="782"/>
      <c r="L445" s="782"/>
      <c r="M445" s="782"/>
      <c r="N445" s="782"/>
    </row>
    <row r="446" spans="1:14" s="156" customFormat="1" hidden="1">
      <c r="A446" s="782" t="str">
        <f t="shared" si="22"/>
        <v>00</v>
      </c>
      <c r="B446" s="782"/>
      <c r="C446" s="782" t="s">
        <v>61</v>
      </c>
      <c r="D446" s="987"/>
      <c r="E446" s="987" t="str">
        <f>HEX2DEC(A446)&amp;"/"&amp;HEX2DEC(A445)&amp;"/"&amp;HEX2DEC(A444)</f>
        <v>0/0/0</v>
      </c>
      <c r="F446" s="987"/>
      <c r="G446" s="897">
        <v>113</v>
      </c>
      <c r="H446" s="1042" t="s">
        <v>61</v>
      </c>
      <c r="I446" s="782"/>
      <c r="J446" s="782"/>
      <c r="K446" s="782"/>
      <c r="L446" s="782"/>
      <c r="M446" s="782"/>
      <c r="N446" s="782"/>
    </row>
    <row r="447" spans="1:14" s="156" customFormat="1" hidden="1">
      <c r="A447" s="782" t="str">
        <f t="shared" si="22"/>
        <v>00</v>
      </c>
      <c r="B447" s="782"/>
      <c r="C447" s="782" t="s">
        <v>62</v>
      </c>
      <c r="D447" s="987"/>
      <c r="E447" s="987"/>
      <c r="F447" s="987"/>
      <c r="G447" s="897">
        <v>114</v>
      </c>
      <c r="H447" s="1042" t="s">
        <v>62</v>
      </c>
      <c r="I447" s="782"/>
      <c r="J447" s="782"/>
      <c r="K447" s="782"/>
      <c r="L447" s="782"/>
      <c r="M447" s="782"/>
      <c r="N447" s="782"/>
    </row>
    <row r="448" spans="1:14" s="156" customFormat="1" hidden="1">
      <c r="A448" s="782" t="str">
        <f t="shared" si="22"/>
        <v>00</v>
      </c>
      <c r="B448" s="782"/>
      <c r="C448" s="782" t="s">
        <v>63</v>
      </c>
      <c r="D448" s="987"/>
      <c r="E448" s="8" t="str">
        <f>HEX2DEC(A447) &amp;":"&amp;HEX2DEC(A448)&amp;":"&amp;HEX2DEC(A449)</f>
        <v>0:0:0</v>
      </c>
      <c r="F448" s="987"/>
      <c r="G448" s="897">
        <v>115</v>
      </c>
      <c r="H448" s="1042" t="s">
        <v>63</v>
      </c>
      <c r="I448" s="782"/>
      <c r="J448" s="782"/>
      <c r="K448" s="782"/>
      <c r="L448" s="782"/>
      <c r="M448" s="782"/>
      <c r="N448" s="782"/>
    </row>
    <row r="449" spans="1:14" s="156" customFormat="1" hidden="1">
      <c r="A449" s="782" t="str">
        <f t="shared" si="22"/>
        <v>00</v>
      </c>
      <c r="B449" s="782"/>
      <c r="C449" s="782" t="s">
        <v>64</v>
      </c>
      <c r="D449" s="987"/>
      <c r="E449" s="987"/>
      <c r="F449" s="987"/>
      <c r="G449" s="897">
        <v>116</v>
      </c>
      <c r="H449" s="1042" t="s">
        <v>64</v>
      </c>
      <c r="I449" s="782"/>
      <c r="J449" s="782"/>
      <c r="K449" s="782"/>
      <c r="L449" s="782"/>
      <c r="M449" s="782"/>
      <c r="N449" s="782"/>
    </row>
    <row r="450" spans="1:14" s="156" customFormat="1" hidden="1">
      <c r="A450" s="782" t="str">
        <f t="shared" si="22"/>
        <v>00</v>
      </c>
      <c r="B450" s="782"/>
      <c r="C450" s="782" t="s">
        <v>65</v>
      </c>
      <c r="D450" s="987"/>
      <c r="E450" s="987">
        <f>HEX2DEC(A450)</f>
        <v>0</v>
      </c>
      <c r="F450" s="987"/>
      <c r="G450" s="897">
        <v>117</v>
      </c>
      <c r="H450" s="1042" t="s">
        <v>65</v>
      </c>
      <c r="I450" s="782"/>
      <c r="J450" s="782"/>
      <c r="K450" s="782"/>
      <c r="L450" s="782"/>
      <c r="M450" s="782"/>
      <c r="N450" s="782"/>
    </row>
    <row r="451" spans="1:14" s="156" customFormat="1" hidden="1">
      <c r="A451" s="782" t="str">
        <f t="shared" si="22"/>
        <v>00</v>
      </c>
      <c r="B451" s="782"/>
      <c r="C451" s="954" t="s">
        <v>880</v>
      </c>
      <c r="D451" s="987"/>
      <c r="E451" s="987"/>
      <c r="F451" s="987"/>
      <c r="G451" s="897">
        <v>118</v>
      </c>
      <c r="H451" s="1042" t="s">
        <v>881</v>
      </c>
      <c r="I451" s="782"/>
      <c r="J451" s="782"/>
      <c r="K451" s="782"/>
      <c r="L451" s="782"/>
      <c r="M451" s="782"/>
      <c r="N451" s="782"/>
    </row>
    <row r="452" spans="1:14" s="156" customFormat="1" hidden="1">
      <c r="A452" s="782" t="str">
        <f t="shared" si="22"/>
        <v>00</v>
      </c>
      <c r="B452" s="782"/>
      <c r="C452" s="1400">
        <f>HEX2DEC(A452) * 256 +HEX2DEC( A453)</f>
        <v>0</v>
      </c>
      <c r="D452" s="987"/>
      <c r="E452" s="987"/>
      <c r="F452" s="987"/>
      <c r="G452" s="897">
        <v>119</v>
      </c>
      <c r="H452" s="1218" t="s">
        <v>884</v>
      </c>
      <c r="I452" s="782"/>
      <c r="J452" s="782"/>
      <c r="K452" s="782"/>
      <c r="L452" s="782"/>
      <c r="M452" s="782"/>
      <c r="N452" s="782"/>
    </row>
    <row r="453" spans="1:14" s="156" customFormat="1" hidden="1">
      <c r="A453" s="782" t="str">
        <f t="shared" si="22"/>
        <v>00</v>
      </c>
      <c r="B453" s="782"/>
      <c r="C453" s="1400"/>
      <c r="D453" s="987"/>
      <c r="E453" s="987"/>
      <c r="F453" s="987"/>
      <c r="G453" s="897">
        <v>120</v>
      </c>
      <c r="H453" s="1219"/>
      <c r="I453" s="782"/>
      <c r="J453" s="782"/>
      <c r="K453" s="782"/>
      <c r="L453" s="782"/>
    </row>
    <row r="454" spans="1:14" s="156" customFormat="1" hidden="1">
      <c r="A454" s="782" t="str">
        <f t="shared" si="22"/>
        <v>00</v>
      </c>
      <c r="B454" s="782"/>
      <c r="C454" s="1400">
        <f t="shared" ref="C454" si="23">HEX2DEC(A454) * 256 +HEX2DEC( A455)</f>
        <v>0</v>
      </c>
      <c r="D454" s="987"/>
      <c r="E454" s="987"/>
      <c r="F454" s="987"/>
      <c r="G454" s="897">
        <v>121</v>
      </c>
      <c r="H454" s="1218" t="s">
        <v>820</v>
      </c>
      <c r="I454" s="782"/>
      <c r="J454" s="782"/>
      <c r="K454" s="782"/>
      <c r="L454" s="782"/>
    </row>
    <row r="455" spans="1:14" s="156" customFormat="1" hidden="1">
      <c r="A455" s="782" t="str">
        <f t="shared" si="22"/>
        <v>00</v>
      </c>
      <c r="B455" s="782"/>
      <c r="C455" s="1400"/>
      <c r="D455" s="987"/>
      <c r="E455" s="987"/>
      <c r="F455" s="987"/>
      <c r="G455" s="897">
        <v>122</v>
      </c>
      <c r="H455" s="1219"/>
      <c r="I455" s="782"/>
      <c r="J455" s="782"/>
      <c r="K455" s="782"/>
      <c r="L455" s="782"/>
    </row>
    <row r="456" spans="1:14" s="156" customFormat="1" hidden="1">
      <c r="A456" s="782" t="str">
        <f t="shared" si="22"/>
        <v>00</v>
      </c>
      <c r="B456" s="782"/>
      <c r="C456" s="1400">
        <f t="shared" ref="C456" si="24">HEX2DEC(A456) * 256 +HEX2DEC( A457)</f>
        <v>0</v>
      </c>
      <c r="D456" s="987"/>
      <c r="E456" s="987"/>
      <c r="F456" s="987"/>
      <c r="G456" s="897">
        <v>123</v>
      </c>
      <c r="H456" s="1218" t="s">
        <v>885</v>
      </c>
      <c r="I456" s="782"/>
      <c r="J456" s="782"/>
      <c r="K456" s="782"/>
      <c r="L456" s="782"/>
    </row>
    <row r="457" spans="1:14" s="156" customFormat="1" hidden="1">
      <c r="A457" s="782" t="str">
        <f t="shared" si="22"/>
        <v>00</v>
      </c>
      <c r="B457" s="782"/>
      <c r="C457" s="1400"/>
      <c r="D457" s="987"/>
      <c r="E457" s="987"/>
      <c r="F457" s="987"/>
      <c r="G457" s="897">
        <v>124</v>
      </c>
      <c r="H457" s="1219"/>
      <c r="I457" s="782"/>
      <c r="J457" s="782"/>
      <c r="K457" s="782"/>
      <c r="L457" s="782"/>
    </row>
    <row r="458" spans="1:14" s="156" customFormat="1" hidden="1">
      <c r="A458" s="782" t="str">
        <f t="shared" si="22"/>
        <v>00</v>
      </c>
      <c r="B458" s="782"/>
      <c r="C458" s="1400">
        <f t="shared" ref="C458" si="25">HEX2DEC(A458) * 256 +HEX2DEC( A459)</f>
        <v>0</v>
      </c>
      <c r="D458" s="987"/>
      <c r="E458" s="987"/>
      <c r="F458" s="987"/>
      <c r="G458" s="897">
        <v>125</v>
      </c>
      <c r="H458" s="1218" t="s">
        <v>885</v>
      </c>
      <c r="I458" s="782"/>
      <c r="J458" s="782"/>
      <c r="K458" s="782"/>
      <c r="L458" s="782"/>
    </row>
    <row r="459" spans="1:14" s="156" customFormat="1" hidden="1">
      <c r="A459" s="782" t="str">
        <f t="shared" si="22"/>
        <v>00</v>
      </c>
      <c r="B459" s="782"/>
      <c r="C459" s="1400"/>
      <c r="D459" s="987"/>
      <c r="E459" s="987"/>
      <c r="F459" s="987"/>
      <c r="G459" s="897">
        <v>126</v>
      </c>
      <c r="H459" s="1219"/>
      <c r="I459" s="782"/>
      <c r="J459" s="782"/>
      <c r="K459" s="782"/>
      <c r="L459" s="782"/>
    </row>
    <row r="460" spans="1:14" s="156" customFormat="1" hidden="1">
      <c r="A460" s="782" t="str">
        <f t="shared" si="22"/>
        <v>00</v>
      </c>
      <c r="B460" s="782"/>
      <c r="C460" s="1400">
        <f>HEX2DEC(A460)*POWER(2,24) + HEX2DEC( A461)*POWER(2,16) + HEX2DEC(A462)*POWER(2,8) + HEX2DEC( A463)</f>
        <v>0</v>
      </c>
      <c r="D460" s="987"/>
      <c r="E460" s="987"/>
      <c r="F460" s="987"/>
      <c r="G460" s="897">
        <v>127</v>
      </c>
      <c r="H460" s="1403" t="s">
        <v>886</v>
      </c>
      <c r="I460" s="782"/>
      <c r="J460" s="782"/>
      <c r="K460" s="782"/>
      <c r="L460" s="782"/>
    </row>
    <row r="461" spans="1:14" s="156" customFormat="1" hidden="1">
      <c r="A461" s="782" t="str">
        <f t="shared" si="22"/>
        <v>00</v>
      </c>
      <c r="B461" s="782"/>
      <c r="C461" s="1400"/>
      <c r="D461" s="987"/>
      <c r="E461" s="987"/>
      <c r="F461" s="987"/>
      <c r="G461" s="897">
        <v>128</v>
      </c>
      <c r="H461" s="1399"/>
      <c r="I461" s="782"/>
      <c r="J461" s="782"/>
      <c r="K461" s="782"/>
      <c r="L461" s="782"/>
    </row>
    <row r="462" spans="1:14" s="156" customFormat="1" hidden="1">
      <c r="A462" s="782" t="str">
        <f t="shared" si="22"/>
        <v>00</v>
      </c>
      <c r="B462" s="782"/>
      <c r="C462" s="1400"/>
      <c r="D462" s="987"/>
      <c r="E462" s="987"/>
      <c r="F462" s="987"/>
      <c r="G462" s="897">
        <v>129</v>
      </c>
      <c r="H462" s="1399"/>
      <c r="I462" s="782"/>
      <c r="J462" s="782"/>
      <c r="K462" s="782"/>
      <c r="L462" s="782"/>
    </row>
    <row r="463" spans="1:14" s="156" customFormat="1" hidden="1">
      <c r="A463" s="782" t="str">
        <f t="shared" si="22"/>
        <v>00</v>
      </c>
      <c r="B463" s="782"/>
      <c r="C463" s="1400"/>
      <c r="D463" s="987"/>
      <c r="E463" s="987"/>
      <c r="F463" s="987"/>
      <c r="G463" s="897">
        <v>130</v>
      </c>
      <c r="H463" s="1219"/>
      <c r="I463" s="782"/>
      <c r="J463" s="782"/>
      <c r="K463" s="782"/>
      <c r="L463" s="782"/>
    </row>
    <row r="464" spans="1:14" s="156" customFormat="1" hidden="1">
      <c r="A464" s="782" t="str">
        <f t="shared" si="22"/>
        <v>00</v>
      </c>
      <c r="B464" s="782"/>
      <c r="C464" s="954" t="s">
        <v>880</v>
      </c>
      <c r="D464" s="987"/>
      <c r="E464" s="987"/>
      <c r="F464" s="987"/>
      <c r="G464" s="897">
        <v>131</v>
      </c>
      <c r="H464" s="1042" t="s">
        <v>881</v>
      </c>
      <c r="I464" s="782"/>
      <c r="J464" s="782"/>
      <c r="K464" s="782"/>
      <c r="L464" s="782"/>
    </row>
    <row r="465" spans="1:27" hidden="1">
      <c r="A465" s="782" t="str">
        <f t="shared" si="22"/>
        <v>00</v>
      </c>
      <c r="B465" s="782"/>
      <c r="C465" s="6">
        <f>HEX2DEC(A465)</f>
        <v>0</v>
      </c>
      <c r="D465" s="987"/>
      <c r="E465" s="987"/>
      <c r="F465" s="987"/>
      <c r="G465" s="897">
        <v>132</v>
      </c>
      <c r="H465" s="988" t="s">
        <v>887</v>
      </c>
      <c r="I465" s="782"/>
      <c r="J465" s="782"/>
      <c r="K465" s="782"/>
      <c r="L465" s="782"/>
      <c r="M465" s="156"/>
      <c r="N465" s="156"/>
      <c r="O465" s="156"/>
      <c r="P465" s="156"/>
      <c r="Q465" s="156"/>
      <c r="R465" s="156"/>
      <c r="S465" s="156"/>
      <c r="T465" s="156"/>
      <c r="U465" s="156"/>
      <c r="V465" s="156"/>
      <c r="W465" s="156"/>
      <c r="X465" s="156"/>
      <c r="Y465" s="156"/>
      <c r="Z465" s="156"/>
      <c r="AA465" s="156"/>
    </row>
    <row r="466" spans="1:27" hidden="1">
      <c r="A466" s="782" t="str">
        <f t="shared" si="22"/>
        <v>00</v>
      </c>
      <c r="B466" s="782"/>
      <c r="C466" s="6">
        <f>HEX2DEC(A466)</f>
        <v>0</v>
      </c>
      <c r="D466" s="987"/>
      <c r="E466" s="987"/>
      <c r="F466" s="987"/>
      <c r="G466" s="897">
        <v>133</v>
      </c>
      <c r="H466" s="988" t="s">
        <v>888</v>
      </c>
      <c r="I466" s="782"/>
      <c r="J466" s="782"/>
      <c r="K466" s="782"/>
      <c r="L466" s="782"/>
      <c r="M466" s="156"/>
      <c r="N466" s="156"/>
      <c r="O466" s="156"/>
      <c r="P466" s="156"/>
      <c r="Q466" s="156"/>
      <c r="R466" s="156"/>
      <c r="S466" s="156"/>
      <c r="T466" s="156"/>
      <c r="U466" s="156"/>
      <c r="V466" s="156"/>
      <c r="W466" s="156"/>
      <c r="X466" s="156"/>
      <c r="Y466" s="156"/>
      <c r="Z466" s="156"/>
      <c r="AA466" s="156"/>
    </row>
    <row r="467" spans="1:27" hidden="1">
      <c r="A467" s="782" t="str">
        <f t="shared" si="22"/>
        <v>00</v>
      </c>
      <c r="B467" s="782"/>
      <c r="C467" s="6">
        <f>HEX2DEC(A467)*POWER(2,8) + HEX2DEC( A468)</f>
        <v>0</v>
      </c>
      <c r="D467" s="987"/>
      <c r="E467" s="987"/>
      <c r="F467" s="987"/>
      <c r="G467" s="897">
        <v>134</v>
      </c>
      <c r="H467" s="1218" t="s">
        <v>889</v>
      </c>
      <c r="I467" s="782"/>
      <c r="J467" s="782"/>
      <c r="K467" s="782"/>
      <c r="L467" s="782"/>
      <c r="M467" s="156"/>
      <c r="N467" s="156"/>
      <c r="O467" s="156"/>
      <c r="P467" s="156"/>
      <c r="Q467" s="156"/>
      <c r="R467" s="156"/>
      <c r="S467" s="156"/>
      <c r="T467" s="156"/>
      <c r="U467" s="156"/>
      <c r="V467" s="156"/>
      <c r="W467" s="156"/>
      <c r="X467" s="156"/>
      <c r="Y467" s="156"/>
      <c r="Z467" s="156"/>
      <c r="AA467" s="156"/>
    </row>
    <row r="468" spans="1:27" hidden="1">
      <c r="A468" s="782" t="str">
        <f t="shared" si="22"/>
        <v>00</v>
      </c>
      <c r="B468" s="782"/>
      <c r="C468" s="6"/>
      <c r="D468" s="987"/>
      <c r="E468" s="987"/>
      <c r="F468" s="987"/>
      <c r="G468" s="897">
        <v>135</v>
      </c>
      <c r="H468" s="1219"/>
      <c r="I468" s="782"/>
      <c r="J468" s="782"/>
      <c r="K468" s="782"/>
      <c r="L468" s="782"/>
      <c r="M468" s="156"/>
      <c r="N468" s="156"/>
      <c r="O468" s="156"/>
      <c r="P468" s="156"/>
      <c r="Q468" s="156"/>
      <c r="R468" s="156"/>
      <c r="S468" s="156"/>
      <c r="T468" s="156"/>
      <c r="U468" s="156"/>
      <c r="V468" s="156"/>
      <c r="W468" s="156"/>
      <c r="X468" s="156"/>
      <c r="Y468" s="156"/>
      <c r="Z468" s="156"/>
      <c r="AA468" s="156"/>
    </row>
    <row r="469" spans="1:27" hidden="1">
      <c r="A469" s="782" t="str">
        <f t="shared" si="22"/>
        <v>00</v>
      </c>
      <c r="B469" s="782"/>
      <c r="C469" s="1400" t="str">
        <f>HEX2BIN(A469,8)&amp;HEX2BIN(A470,8)</f>
        <v>0000000000000000</v>
      </c>
      <c r="D469" s="1400"/>
      <c r="E469" s="987"/>
      <c r="F469" s="987"/>
      <c r="G469" s="897">
        <v>136</v>
      </c>
      <c r="H469" s="1218" t="s">
        <v>890</v>
      </c>
      <c r="I469" s="782"/>
      <c r="J469" s="782"/>
      <c r="K469" s="782"/>
      <c r="L469" s="782"/>
      <c r="M469" s="156"/>
      <c r="N469" s="156"/>
      <c r="O469" s="156"/>
      <c r="P469" s="156"/>
      <c r="Q469" s="156"/>
      <c r="R469" s="156"/>
      <c r="S469" s="156"/>
      <c r="T469" s="156"/>
      <c r="U469" s="156"/>
      <c r="V469" s="156"/>
      <c r="W469" s="156"/>
      <c r="X469" s="156"/>
      <c r="Y469" s="156"/>
      <c r="Z469" s="156"/>
      <c r="AA469" s="156"/>
    </row>
    <row r="470" spans="1:27" hidden="1">
      <c r="A470" s="782" t="str">
        <f t="shared" si="22"/>
        <v>00</v>
      </c>
      <c r="B470" s="782"/>
      <c r="C470" s="1400"/>
      <c r="D470" s="1400"/>
      <c r="E470" s="987"/>
      <c r="F470" s="987"/>
      <c r="G470" s="897">
        <v>137</v>
      </c>
      <c r="H470" s="1219"/>
      <c r="I470" s="782"/>
      <c r="J470" s="782"/>
      <c r="K470" s="782"/>
      <c r="L470" s="782"/>
      <c r="M470" s="156"/>
      <c r="N470" s="156"/>
      <c r="O470" s="156"/>
      <c r="P470" s="156"/>
      <c r="Q470" s="156"/>
      <c r="R470" s="156"/>
      <c r="S470" s="156"/>
      <c r="T470" s="156"/>
      <c r="U470" s="156"/>
      <c r="V470" s="156"/>
      <c r="W470" s="156"/>
      <c r="X470" s="156"/>
      <c r="Y470" s="156"/>
      <c r="Z470" s="156"/>
      <c r="AA470" s="156"/>
    </row>
    <row r="471" spans="1:27" hidden="1">
      <c r="A471" s="782" t="str">
        <f t="shared" si="22"/>
        <v>2E</v>
      </c>
      <c r="B471" s="782"/>
      <c r="C471" s="6">
        <f t="shared" ref="C471:C473" si="26">HEX2DEC(A471)</f>
        <v>46</v>
      </c>
      <c r="D471" s="987"/>
      <c r="E471" s="987"/>
      <c r="F471" s="987"/>
      <c r="G471" s="897">
        <v>138</v>
      </c>
      <c r="H471" s="1042" t="s">
        <v>885</v>
      </c>
      <c r="I471" s="782"/>
      <c r="J471" s="782"/>
      <c r="K471" s="782"/>
      <c r="L471" s="782"/>
      <c r="M471" s="156"/>
      <c r="N471" s="156"/>
      <c r="O471" s="156"/>
      <c r="P471" s="156"/>
      <c r="Q471" s="156"/>
      <c r="R471" s="156"/>
      <c r="S471" s="156"/>
      <c r="T471" s="156"/>
      <c r="U471" s="156"/>
      <c r="V471" s="156"/>
      <c r="W471" s="156"/>
      <c r="X471" s="156"/>
      <c r="Y471" s="156"/>
      <c r="Z471" s="156"/>
      <c r="AA471" s="156"/>
    </row>
    <row r="472" spans="1:27" hidden="1">
      <c r="A472" s="782" t="str">
        <f t="shared" si="22"/>
        <v>AF</v>
      </c>
      <c r="B472" s="782"/>
      <c r="C472" s="6">
        <f t="shared" si="26"/>
        <v>175</v>
      </c>
      <c r="D472" s="987"/>
      <c r="E472" s="987"/>
      <c r="F472" s="987"/>
      <c r="G472" s="897">
        <v>139</v>
      </c>
      <c r="H472" s="1401" t="s">
        <v>85</v>
      </c>
      <c r="I472" s="782"/>
      <c r="J472" s="782"/>
      <c r="K472" s="782"/>
      <c r="L472" s="782"/>
      <c r="M472" s="156"/>
      <c r="N472" s="156"/>
      <c r="O472" s="156"/>
      <c r="P472" s="156"/>
      <c r="Q472" s="156"/>
      <c r="R472" s="156"/>
      <c r="S472" s="156"/>
      <c r="T472" s="156"/>
      <c r="U472" s="156"/>
      <c r="V472" s="156"/>
      <c r="W472" s="156"/>
      <c r="X472" s="156"/>
      <c r="Y472" s="156"/>
      <c r="Z472" s="156"/>
      <c r="AA472" s="156"/>
    </row>
    <row r="473" spans="1:27" hidden="1">
      <c r="A473" s="782" t="str">
        <f t="shared" si="22"/>
        <v/>
      </c>
      <c r="B473" s="782"/>
      <c r="C473" s="6">
        <f t="shared" si="26"/>
        <v>0</v>
      </c>
      <c r="D473" s="987"/>
      <c r="E473" s="987"/>
      <c r="F473" s="987"/>
      <c r="G473" s="897">
        <v>140</v>
      </c>
      <c r="H473" s="1402"/>
      <c r="I473" s="782"/>
      <c r="J473" s="782"/>
      <c r="K473" s="782"/>
      <c r="L473" s="782"/>
      <c r="M473" s="156"/>
      <c r="N473" s="156"/>
      <c r="O473" s="156"/>
      <c r="P473" s="156"/>
      <c r="Q473" s="156"/>
      <c r="R473" s="156"/>
      <c r="S473" s="156"/>
      <c r="T473" s="156"/>
      <c r="U473" s="156"/>
      <c r="V473" s="156"/>
      <c r="W473" s="156"/>
      <c r="X473" s="156"/>
      <c r="Y473" s="156"/>
      <c r="Z473" s="156"/>
      <c r="AA473" s="156"/>
    </row>
    <row r="474" spans="1:27" hidden="1">
      <c r="A474" s="156"/>
      <c r="B474" s="156"/>
      <c r="C474" s="156"/>
      <c r="D474" s="156"/>
      <c r="E474" s="156"/>
      <c r="F474" s="156"/>
      <c r="G474" s="156"/>
      <c r="H474" s="156"/>
      <c r="I474" s="156"/>
      <c r="J474" s="156"/>
      <c r="K474" s="156"/>
      <c r="L474" s="156"/>
      <c r="M474" s="156"/>
      <c r="N474" s="156"/>
      <c r="O474" s="156"/>
      <c r="P474" s="156"/>
      <c r="Q474" s="156"/>
      <c r="R474" s="156"/>
      <c r="S474" s="156"/>
      <c r="T474" s="156"/>
      <c r="U474" s="156"/>
      <c r="V474" s="156"/>
      <c r="W474" s="156"/>
      <c r="X474" s="156"/>
      <c r="Y474" s="156"/>
      <c r="Z474" s="156"/>
      <c r="AA474" s="156"/>
    </row>
    <row r="475" spans="1:27" hidden="1">
      <c r="A475" s="156"/>
      <c r="B475" s="156"/>
      <c r="C475" s="156"/>
      <c r="D475" s="156"/>
      <c r="E475" s="156"/>
      <c r="F475" s="156"/>
      <c r="G475" s="156"/>
      <c r="H475" s="156"/>
      <c r="I475" s="156"/>
      <c r="J475" s="156"/>
      <c r="K475" s="156"/>
      <c r="L475" s="156"/>
      <c r="M475" s="156"/>
      <c r="N475" s="156"/>
      <c r="O475" s="156"/>
      <c r="P475" s="156"/>
      <c r="Q475" s="156"/>
      <c r="R475" s="156"/>
      <c r="S475" s="156"/>
      <c r="T475" s="156"/>
      <c r="U475" s="156"/>
      <c r="V475" s="156"/>
      <c r="W475" s="156"/>
      <c r="X475" s="156"/>
      <c r="Y475" s="156"/>
      <c r="Z475" s="156"/>
      <c r="AA475" s="156"/>
    </row>
    <row r="476" spans="1:27" hidden="1">
      <c r="A476" s="156"/>
      <c r="B476" s="156"/>
      <c r="C476" s="156"/>
      <c r="D476" s="156"/>
      <c r="E476" s="156"/>
      <c r="F476" s="156"/>
      <c r="G476" s="156"/>
      <c r="H476" s="156"/>
      <c r="I476" s="156"/>
      <c r="J476" s="156"/>
      <c r="K476" s="156"/>
      <c r="L476" s="156"/>
      <c r="M476" s="156"/>
      <c r="N476" s="156"/>
      <c r="O476" s="156"/>
      <c r="P476" s="156"/>
      <c r="Q476" s="156"/>
      <c r="R476" s="156"/>
      <c r="S476" s="156"/>
      <c r="T476" s="156"/>
      <c r="U476" s="156"/>
      <c r="V476" s="156"/>
      <c r="W476" s="156"/>
      <c r="X476" s="156"/>
      <c r="Y476" s="156"/>
      <c r="Z476" s="156"/>
      <c r="AA476" s="156"/>
    </row>
    <row r="477" spans="1:27" hidden="1">
      <c r="A477" s="156"/>
      <c r="B477" s="156"/>
      <c r="C477" s="156"/>
      <c r="D477" s="156"/>
      <c r="E477" s="156"/>
      <c r="F477" s="156"/>
      <c r="G477" s="156"/>
      <c r="H477" s="156"/>
      <c r="I477" s="156"/>
      <c r="J477" s="156"/>
      <c r="K477" s="156"/>
      <c r="L477" s="156"/>
      <c r="M477" s="156"/>
      <c r="N477" s="156"/>
      <c r="O477" s="156"/>
      <c r="P477" s="156"/>
      <c r="Q477" s="156"/>
      <c r="R477" s="156"/>
      <c r="S477" s="156"/>
      <c r="T477" s="156"/>
      <c r="U477" s="156"/>
      <c r="V477" s="156"/>
      <c r="W477" s="156"/>
      <c r="X477" s="156"/>
      <c r="Y477" s="156"/>
      <c r="Z477" s="156"/>
      <c r="AA477" s="156"/>
    </row>
    <row r="478" spans="1:27" hidden="1">
      <c r="A478" s="156"/>
      <c r="B478" s="156"/>
      <c r="C478" s="156"/>
      <c r="D478" s="156"/>
      <c r="E478" s="156"/>
      <c r="F478" s="156"/>
      <c r="G478" s="156"/>
      <c r="H478" s="156"/>
      <c r="I478" s="156"/>
      <c r="J478" s="156"/>
      <c r="K478" s="156"/>
      <c r="L478" s="156"/>
      <c r="M478" s="156"/>
      <c r="N478" s="156"/>
      <c r="O478" s="156"/>
      <c r="P478" s="156"/>
      <c r="Q478" s="156"/>
      <c r="R478" s="156"/>
      <c r="S478" s="156"/>
      <c r="T478" s="156"/>
      <c r="U478" s="156"/>
      <c r="V478" s="156"/>
      <c r="W478" s="156"/>
      <c r="X478" s="156"/>
      <c r="Y478" s="156"/>
      <c r="Z478" s="156"/>
      <c r="AA478" s="156"/>
    </row>
    <row r="479" spans="1:27" hidden="1">
      <c r="A479" s="156"/>
      <c r="B479" s="156"/>
      <c r="C479" s="156"/>
      <c r="D479" s="156"/>
      <c r="E479" s="156"/>
      <c r="F479" s="156"/>
      <c r="G479" s="156"/>
      <c r="H479" s="156"/>
      <c r="I479" s="156"/>
      <c r="J479" s="156"/>
      <c r="K479" s="156"/>
      <c r="L479" s="156"/>
      <c r="M479" s="156"/>
      <c r="N479" s="156"/>
      <c r="O479" s="156"/>
      <c r="P479" s="156"/>
      <c r="Q479" s="156"/>
      <c r="R479" s="156"/>
      <c r="S479" s="156"/>
      <c r="T479" s="156"/>
      <c r="U479" s="156"/>
      <c r="V479" s="156"/>
      <c r="W479" s="156"/>
      <c r="X479" s="156"/>
      <c r="Y479" s="156"/>
      <c r="Z479" s="156"/>
      <c r="AA479" s="156"/>
    </row>
    <row r="480" spans="1:27" hidden="1">
      <c r="A480" s="156"/>
      <c r="B480" s="156"/>
      <c r="C480" s="156"/>
      <c r="D480" s="156"/>
      <c r="E480" s="156"/>
      <c r="F480" s="156"/>
      <c r="G480" s="156"/>
      <c r="H480" s="156"/>
      <c r="I480" s="156"/>
      <c r="J480" s="156"/>
      <c r="K480" s="156"/>
      <c r="L480" s="156"/>
      <c r="M480" s="156"/>
      <c r="N480" s="156"/>
      <c r="O480" s="156"/>
      <c r="P480" s="156"/>
      <c r="Q480" s="156"/>
      <c r="R480" s="156"/>
      <c r="S480" s="156"/>
      <c r="T480" s="156"/>
      <c r="U480" s="156"/>
      <c r="V480" s="156"/>
      <c r="W480" s="156"/>
      <c r="X480" s="156"/>
      <c r="Y480" s="156"/>
      <c r="Z480" s="156"/>
      <c r="AA480" s="156"/>
    </row>
    <row r="481" s="156" customFormat="1" hidden="1"/>
    <row r="482" s="156" customFormat="1" hidden="1"/>
    <row r="483" s="156" customFormat="1" hidden="1"/>
    <row r="484" s="156" customFormat="1" hidden="1"/>
    <row r="485" s="156" customFormat="1" hidden="1"/>
    <row r="486" s="156" customFormat="1" hidden="1"/>
    <row r="487" s="156" customFormat="1" hidden="1"/>
    <row r="488" s="156" customFormat="1" hidden="1"/>
    <row r="489" s="156" customFormat="1" hidden="1"/>
    <row r="490" s="156" customFormat="1" hidden="1"/>
    <row r="491" s="156" customFormat="1" hidden="1"/>
    <row r="492" s="156" customFormat="1" hidden="1"/>
    <row r="493" s="156" customFormat="1" hidden="1"/>
    <row r="494" s="156" customFormat="1" hidden="1"/>
    <row r="495" s="156" customFormat="1" hidden="1"/>
    <row r="496" s="156" customFormat="1" hidden="1"/>
    <row r="497" spans="1:27" hidden="1">
      <c r="A497" s="936" t="e">
        <f ca="1">Concat2(C500:OFFSET(C500,C498,0))</f>
        <v>#VALUE!</v>
      </c>
      <c r="B497" s="156"/>
      <c r="C497" s="156"/>
      <c r="D497" s="156"/>
      <c r="E497" s="156"/>
      <c r="F497" s="156"/>
      <c r="G497" s="156"/>
      <c r="H497" s="156"/>
      <c r="I497" s="156"/>
      <c r="J497" s="156"/>
      <c r="K497" s="156"/>
      <c r="L497" s="156"/>
      <c r="M497" s="156"/>
      <c r="N497" s="156"/>
      <c r="O497" s="156"/>
      <c r="P497" s="156"/>
      <c r="Q497" s="156"/>
      <c r="R497" s="156"/>
      <c r="S497" s="156"/>
      <c r="T497" s="156"/>
      <c r="U497" s="156"/>
      <c r="V497" s="156"/>
      <c r="W497" s="156"/>
      <c r="X497" s="156"/>
      <c r="Y497" s="156"/>
      <c r="Z497" s="156"/>
      <c r="AA497" s="156"/>
    </row>
    <row r="498" spans="1:27" hidden="1">
      <c r="A498" s="156"/>
      <c r="B498" s="156">
        <f>LEN(H1)-40</f>
        <v>240</v>
      </c>
      <c r="C498" s="156">
        <f>INT(B498/2)</f>
        <v>120</v>
      </c>
      <c r="D498" s="156"/>
      <c r="E498" s="156"/>
      <c r="F498" s="156"/>
      <c r="G498" s="156"/>
      <c r="H498" s="156"/>
      <c r="I498" s="156"/>
      <c r="J498" s="156"/>
      <c r="K498" s="156"/>
      <c r="L498" s="156"/>
      <c r="M498" s="156"/>
      <c r="N498" s="156"/>
      <c r="O498" s="156"/>
      <c r="P498" s="156"/>
      <c r="Q498" s="156"/>
      <c r="R498" s="156"/>
      <c r="S498" s="156"/>
      <c r="T498" s="156"/>
      <c r="U498" s="156"/>
      <c r="V498" s="156"/>
      <c r="W498" s="156"/>
      <c r="X498" s="156"/>
      <c r="Y498" s="156"/>
      <c r="Z498" s="156"/>
      <c r="AA498" s="156"/>
    </row>
    <row r="499" spans="1:27" hidden="1">
      <c r="A499" s="156"/>
      <c r="B499" s="156"/>
      <c r="C499" s="156"/>
      <c r="D499" s="156"/>
      <c r="E499" s="156"/>
      <c r="F499" s="156"/>
      <c r="G499" s="156"/>
      <c r="H499" s="156"/>
      <c r="I499" s="156"/>
      <c r="J499" s="156"/>
      <c r="K499" s="156"/>
      <c r="L499" s="156"/>
      <c r="M499" s="156"/>
      <c r="N499" s="156"/>
      <c r="O499" s="156"/>
      <c r="P499" s="156"/>
      <c r="Q499" s="156"/>
      <c r="R499" s="156"/>
      <c r="S499" s="156"/>
      <c r="T499" s="156"/>
      <c r="U499" s="156"/>
      <c r="V499" s="156"/>
      <c r="W499" s="156"/>
      <c r="X499" s="156"/>
      <c r="Y499" s="156"/>
      <c r="Z499" s="156"/>
      <c r="AA499" s="156"/>
    </row>
    <row r="500" spans="1:27" hidden="1">
      <c r="A500" s="156"/>
      <c r="B500" s="156">
        <v>35</v>
      </c>
      <c r="C500" s="156" t="str">
        <f t="shared" ref="C500:C563" si="27">CHAR(HEX2DEC(MID($H$1,B500,2)))</f>
        <v>_x0004_</v>
      </c>
      <c r="E500" s="156"/>
      <c r="F500" s="156"/>
      <c r="G500" s="156"/>
      <c r="H500" s="156"/>
      <c r="I500" s="156"/>
      <c r="J500" s="156"/>
      <c r="K500" s="156"/>
      <c r="L500" s="156"/>
      <c r="M500" s="156"/>
      <c r="N500" s="156"/>
      <c r="O500" s="156"/>
      <c r="P500" s="156"/>
      <c r="Q500" s="156"/>
      <c r="R500" s="156"/>
      <c r="S500" s="156"/>
      <c r="T500" s="156"/>
      <c r="U500" s="156"/>
      <c r="V500" s="156"/>
      <c r="W500" s="156"/>
      <c r="X500" s="156"/>
      <c r="Y500" s="156"/>
      <c r="Z500" s="156"/>
      <c r="AA500" s="156"/>
    </row>
    <row r="501" spans="1:27" hidden="1">
      <c r="A501" s="156"/>
      <c r="B501" s="156">
        <f>B500+2</f>
        <v>37</v>
      </c>
      <c r="C501" s="156" t="str">
        <f t="shared" si="27"/>
        <v>r</v>
      </c>
      <c r="D501" s="156"/>
      <c r="E501" s="156"/>
      <c r="F501" s="156"/>
      <c r="G501" s="156"/>
      <c r="H501" s="156"/>
      <c r="I501" s="156"/>
      <c r="J501" s="156"/>
      <c r="K501" s="156"/>
      <c r="L501" s="156"/>
      <c r="M501" s="156"/>
      <c r="N501" s="156"/>
      <c r="O501" s="156"/>
      <c r="P501" s="156"/>
      <c r="Q501" s="156"/>
      <c r="R501" s="156"/>
      <c r="S501" s="156"/>
      <c r="T501" s="156"/>
      <c r="U501" s="156"/>
      <c r="V501" s="156"/>
      <c r="W501" s="156"/>
      <c r="X501" s="156"/>
      <c r="Y501" s="156"/>
      <c r="Z501" s="156"/>
      <c r="AA501" s="156"/>
    </row>
    <row r="502" spans="1:27" hidden="1">
      <c r="A502" s="156"/>
      <c r="B502" s="156">
        <f t="shared" ref="B502:B565" si="28">B501+2</f>
        <v>39</v>
      </c>
      <c r="C502" s="156" t="str">
        <f t="shared" si="27"/>
        <v>)</v>
      </c>
      <c r="D502" s="156"/>
      <c r="E502" s="156"/>
      <c r="F502" s="156"/>
      <c r="G502" s="156"/>
      <c r="H502" s="156"/>
      <c r="I502" s="156"/>
      <c r="J502" s="156"/>
      <c r="K502" s="156"/>
      <c r="L502" s="156"/>
      <c r="M502" s="156"/>
      <c r="N502" s="156"/>
      <c r="O502" s="156"/>
      <c r="P502" s="156"/>
      <c r="Q502" s="156"/>
      <c r="R502" s="156"/>
      <c r="S502" s="156"/>
      <c r="T502" s="156"/>
      <c r="U502" s="156"/>
      <c r="V502" s="156"/>
      <c r="W502" s="156"/>
      <c r="X502" s="156"/>
      <c r="Y502" s="156"/>
      <c r="Z502" s="156"/>
      <c r="AA502" s="156"/>
    </row>
    <row r="503" spans="1:27" hidden="1">
      <c r="A503" s="156"/>
      <c r="B503" s="156">
        <f t="shared" si="28"/>
        <v>41</v>
      </c>
      <c r="C503" s="156" t="str">
        <f t="shared" si="27"/>
        <v>_x0003_</v>
      </c>
      <c r="D503" s="156"/>
      <c r="E503" s="156"/>
      <c r="F503" s="156"/>
      <c r="G503" s="156"/>
      <c r="H503" s="156"/>
      <c r="I503" s="156"/>
      <c r="J503" s="156"/>
      <c r="K503" s="156"/>
      <c r="L503" s="156"/>
      <c r="M503" s="156"/>
      <c r="N503" s="156"/>
      <c r="O503" s="156"/>
      <c r="P503" s="156"/>
      <c r="Q503" s="156"/>
      <c r="R503" s="156"/>
      <c r="S503" s="156"/>
      <c r="T503" s="156"/>
      <c r="U503" s="156"/>
      <c r="V503" s="156"/>
      <c r="W503" s="156"/>
      <c r="X503" s="156"/>
      <c r="Y503" s="156"/>
      <c r="Z503" s="156"/>
      <c r="AA503" s="156"/>
    </row>
    <row r="504" spans="1:27" hidden="1">
      <c r="A504" s="156"/>
      <c r="B504" s="156">
        <f t="shared" si="28"/>
        <v>43</v>
      </c>
      <c r="C504" s="156" t="str">
        <f t="shared" si="27"/>
        <v>Ü</v>
      </c>
      <c r="D504" s="156"/>
      <c r="E504" s="156"/>
      <c r="F504" s="156"/>
      <c r="G504" s="156"/>
      <c r="H504" s="156"/>
      <c r="I504" s="156"/>
      <c r="J504" s="156"/>
      <c r="K504" s="156"/>
      <c r="L504" s="156"/>
      <c r="M504" s="156"/>
      <c r="N504" s="156"/>
      <c r="O504" s="156"/>
      <c r="P504" s="156"/>
      <c r="Q504" s="156"/>
      <c r="R504" s="156"/>
      <c r="S504" s="156"/>
      <c r="T504" s="156"/>
      <c r="U504" s="156"/>
      <c r="V504" s="156"/>
      <c r="W504" s="156"/>
      <c r="X504" s="156"/>
      <c r="Y504" s="156"/>
      <c r="Z504" s="156"/>
      <c r="AA504" s="156"/>
    </row>
    <row r="505" spans="1:27" hidden="1">
      <c r="A505" s="156"/>
      <c r="B505" s="156">
        <f t="shared" si="28"/>
        <v>45</v>
      </c>
      <c r="C505" s="156" t="str">
        <f t="shared" si="27"/>
        <v>ÿ</v>
      </c>
      <c r="D505" s="156"/>
      <c r="E505" s="156"/>
      <c r="F505" s="156"/>
      <c r="G505" s="156"/>
      <c r="H505" s="156"/>
      <c r="I505" s="156"/>
      <c r="J505" s="156"/>
      <c r="K505" s="156"/>
      <c r="L505" s="156"/>
      <c r="M505" s="156"/>
      <c r="N505" s="156"/>
      <c r="O505" s="156"/>
      <c r="P505" s="156"/>
      <c r="Q505" s="156"/>
      <c r="R505" s="156"/>
      <c r="S505" s="156"/>
      <c r="T505" s="156"/>
      <c r="U505" s="156"/>
      <c r="V505" s="156"/>
      <c r="W505" s="156"/>
      <c r="X505" s="156"/>
      <c r="Y505" s="156"/>
      <c r="Z505" s="156"/>
      <c r="AA505" s="156"/>
    </row>
    <row r="506" spans="1:27" hidden="1">
      <c r="A506" s="156"/>
      <c r="B506" s="156">
        <f t="shared" si="28"/>
        <v>47</v>
      </c>
      <c r="C506" s="156" t="str">
        <f t="shared" si="27"/>
        <v></v>
      </c>
      <c r="D506" s="156"/>
      <c r="E506" s="156"/>
      <c r="F506" s="156"/>
      <c r="G506" s="156"/>
      <c r="H506" s="156"/>
      <c r="I506" s="156"/>
      <c r="J506" s="156"/>
      <c r="K506" s="156"/>
      <c r="L506" s="156"/>
      <c r="M506" s="156"/>
      <c r="N506" s="156"/>
      <c r="O506" s="156"/>
      <c r="P506" s="156"/>
      <c r="Q506" s="156"/>
      <c r="R506" s="156"/>
      <c r="S506" s="156"/>
      <c r="T506" s="156"/>
      <c r="U506" s="156"/>
      <c r="V506" s="156"/>
      <c r="W506" s="156"/>
      <c r="X506" s="156"/>
      <c r="Y506" s="156"/>
      <c r="Z506" s="156"/>
      <c r="AA506" s="156"/>
    </row>
    <row r="507" spans="1:27" hidden="1">
      <c r="A507" s="156"/>
      <c r="B507" s="156">
        <f t="shared" si="28"/>
        <v>49</v>
      </c>
      <c r="C507" s="156" t="str">
        <f t="shared" si="27"/>
        <v>_x0003_</v>
      </c>
      <c r="D507" s="156"/>
      <c r="E507" s="156"/>
      <c r="F507" s="156"/>
      <c r="G507" s="156"/>
      <c r="H507" s="156"/>
      <c r="I507" s="156"/>
      <c r="J507" s="156"/>
      <c r="K507" s="156"/>
      <c r="L507" s="156"/>
      <c r="M507" s="156"/>
      <c r="N507" s="156"/>
      <c r="O507" s="156"/>
      <c r="P507" s="156"/>
      <c r="Q507" s="156"/>
      <c r="R507" s="156"/>
      <c r="S507" s="156"/>
      <c r="T507" s="156"/>
      <c r="U507" s="156"/>
      <c r="V507" s="156"/>
      <c r="W507" s="156"/>
      <c r="X507" s="156"/>
      <c r="Y507" s="156"/>
      <c r="Z507" s="156"/>
      <c r="AA507" s="156"/>
    </row>
    <row r="508" spans="1:27" hidden="1">
      <c r="A508" s="156"/>
      <c r="B508" s="156">
        <f t="shared" si="28"/>
        <v>51</v>
      </c>
      <c r="C508" s="156" t="str">
        <f t="shared" si="27"/>
        <v>_x0002_</v>
      </c>
      <c r="D508" s="156"/>
      <c r="E508" s="156"/>
      <c r="F508" s="156"/>
      <c r="G508" s="156"/>
      <c r="H508" s="156"/>
      <c r="I508" s="156"/>
      <c r="J508" s="156"/>
      <c r="K508" s="156"/>
      <c r="L508" s="156"/>
      <c r="M508" s="156"/>
      <c r="N508" s="156"/>
      <c r="O508" s="156"/>
      <c r="P508" s="156"/>
      <c r="Q508" s="156"/>
      <c r="R508" s="156"/>
      <c r="S508" s="156"/>
      <c r="T508" s="156"/>
      <c r="U508" s="156"/>
      <c r="V508" s="156"/>
      <c r="W508" s="156"/>
      <c r="X508" s="156"/>
      <c r="Y508" s="156"/>
      <c r="Z508" s="156"/>
      <c r="AA508" s="156"/>
    </row>
    <row r="509" spans="1:27" hidden="1">
      <c r="A509" s="156"/>
      <c r="B509" s="156">
        <f t="shared" si="28"/>
        <v>53</v>
      </c>
      <c r="C509" s="156" t="str">
        <f t="shared" si="27"/>
        <v xml:space="preserve">
</v>
      </c>
      <c r="D509" s="156"/>
      <c r="E509" s="156"/>
      <c r="F509" s="156"/>
      <c r="G509" s="156"/>
      <c r="H509" s="156"/>
      <c r="I509" s="156"/>
      <c r="J509" s="156"/>
      <c r="K509" s="156"/>
      <c r="L509" s="156"/>
      <c r="M509" s="156"/>
      <c r="N509" s="156"/>
      <c r="O509" s="156"/>
      <c r="P509" s="156"/>
      <c r="Q509" s="156"/>
      <c r="R509" s="156"/>
      <c r="S509" s="156"/>
      <c r="T509" s="156"/>
      <c r="U509" s="156"/>
      <c r="V509" s="156"/>
      <c r="W509" s="156"/>
      <c r="X509" s="156"/>
      <c r="Y509" s="156"/>
      <c r="Z509" s="156"/>
      <c r="AA509" s="156"/>
    </row>
    <row r="510" spans="1:27" hidden="1">
      <c r="A510" s="156"/>
      <c r="B510" s="156">
        <f t="shared" si="28"/>
        <v>55</v>
      </c>
      <c r="C510" s="156" t="str">
        <f t="shared" si="27"/>
        <v>d</v>
      </c>
      <c r="D510" s="156"/>
      <c r="E510" s="156"/>
      <c r="F510" s="156"/>
      <c r="G510" s="156"/>
      <c r="H510" s="156"/>
      <c r="I510" s="156"/>
      <c r="J510" s="156"/>
      <c r="K510" s="156"/>
      <c r="L510" s="156"/>
      <c r="M510" s="156"/>
      <c r="N510" s="156"/>
      <c r="O510" s="156"/>
      <c r="P510" s="156"/>
      <c r="Q510" s="156"/>
      <c r="R510" s="156"/>
      <c r="S510" s="156"/>
      <c r="T510" s="156"/>
      <c r="U510" s="156"/>
      <c r="V510" s="156"/>
      <c r="W510" s="156"/>
      <c r="X510" s="156"/>
      <c r="Y510" s="156"/>
      <c r="Z510" s="156"/>
      <c r="AA510" s="156"/>
    </row>
    <row r="511" spans="1:27" hidden="1">
      <c r="A511" s="156"/>
      <c r="B511" s="156">
        <f t="shared" si="28"/>
        <v>57</v>
      </c>
      <c r="C511" s="156" t="str">
        <f t="shared" si="27"/>
        <v>(</v>
      </c>
      <c r="D511" s="156"/>
      <c r="E511" s="156"/>
      <c r="F511" s="156"/>
      <c r="G511" s="156"/>
      <c r="H511" s="156"/>
      <c r="I511" s="156"/>
      <c r="J511" s="156"/>
      <c r="K511" s="156"/>
      <c r="L511" s="156"/>
      <c r="M511" s="156"/>
      <c r="N511" s="156"/>
      <c r="O511" s="156"/>
      <c r="P511" s="156"/>
      <c r="Q511" s="156"/>
      <c r="R511" s="156"/>
      <c r="S511" s="156"/>
      <c r="T511" s="156"/>
      <c r="U511" s="156"/>
      <c r="V511" s="156"/>
      <c r="W511" s="156"/>
      <c r="X511" s="156"/>
      <c r="Y511" s="156"/>
      <c r="Z511" s="156"/>
      <c r="AA511" s="156"/>
    </row>
    <row r="512" spans="1:27" hidden="1">
      <c r="A512" s="156"/>
      <c r="B512" s="156">
        <f t="shared" si="28"/>
        <v>59</v>
      </c>
      <c r="C512" s="156" t="str">
        <f t="shared" si="27"/>
        <v>J</v>
      </c>
      <c r="D512" s="156"/>
      <c r="E512" s="156"/>
      <c r="F512" s="156"/>
      <c r="G512" s="156"/>
      <c r="H512" s="156"/>
      <c r="I512" s="156"/>
      <c r="J512" s="156"/>
      <c r="K512" s="156"/>
      <c r="L512" s="156"/>
      <c r="M512" s="156"/>
      <c r="N512" s="156"/>
      <c r="O512" s="156"/>
      <c r="P512" s="156"/>
      <c r="Q512" s="156"/>
      <c r="R512" s="156"/>
      <c r="S512" s="156"/>
      <c r="T512" s="156"/>
      <c r="U512" s="156"/>
      <c r="V512" s="156"/>
      <c r="W512" s="156"/>
      <c r="X512" s="156"/>
      <c r="Y512" s="156"/>
      <c r="Z512" s="156"/>
      <c r="AA512" s="156"/>
    </row>
    <row r="513" spans="2:3" s="156" customFormat="1" hidden="1">
      <c r="B513" s="156">
        <f t="shared" si="28"/>
        <v>61</v>
      </c>
      <c r="C513" s="156" t="str">
        <f t="shared" si="27"/>
        <v xml:space="preserve">
</v>
      </c>
    </row>
    <row r="514" spans="2:3" s="156" customFormat="1" hidden="1">
      <c r="B514" s="156">
        <f t="shared" si="28"/>
        <v>63</v>
      </c>
      <c r="C514" s="156" t="str">
        <f t="shared" si="27"/>
        <v>d</v>
      </c>
    </row>
    <row r="515" spans="2:3" s="156" customFormat="1" hidden="1">
      <c r="B515" s="156">
        <f t="shared" si="28"/>
        <v>65</v>
      </c>
      <c r="C515" s="156" t="str">
        <f t="shared" si="27"/>
        <v>(</v>
      </c>
    </row>
    <row r="516" spans="2:3" s="156" customFormat="1" hidden="1">
      <c r="B516" s="156">
        <f t="shared" si="28"/>
        <v>67</v>
      </c>
      <c r="C516" s="156" t="str">
        <f t="shared" si="27"/>
        <v>J</v>
      </c>
    </row>
    <row r="517" spans="2:3" s="156" customFormat="1" hidden="1">
      <c r="B517" s="156">
        <f t="shared" si="28"/>
        <v>69</v>
      </c>
      <c r="C517" s="156" t="str">
        <f t="shared" si="27"/>
        <v xml:space="preserve">
</v>
      </c>
    </row>
    <row r="518" spans="2:3" s="156" customFormat="1" hidden="1">
      <c r="B518" s="156">
        <f t="shared" si="28"/>
        <v>71</v>
      </c>
      <c r="C518" s="156" t="str">
        <f t="shared" si="27"/>
        <v>d</v>
      </c>
    </row>
    <row r="519" spans="2:3" s="156" customFormat="1" hidden="1">
      <c r="B519" s="156">
        <f t="shared" si="28"/>
        <v>73</v>
      </c>
      <c r="C519" s="156" t="str">
        <f t="shared" si="27"/>
        <v>(</v>
      </c>
    </row>
    <row r="520" spans="2:3" s="156" customFormat="1" hidden="1">
      <c r="B520" s="156">
        <f t="shared" si="28"/>
        <v>75</v>
      </c>
      <c r="C520" s="156" t="str">
        <f t="shared" si="27"/>
        <v>J</v>
      </c>
    </row>
    <row r="521" spans="2:3" s="156" customFormat="1" hidden="1">
      <c r="B521" s="156">
        <f t="shared" si="28"/>
        <v>77</v>
      </c>
      <c r="C521" s="156" t="str">
        <f t="shared" si="27"/>
        <v xml:space="preserve">
</v>
      </c>
    </row>
    <row r="522" spans="2:3" s="156" customFormat="1" hidden="1">
      <c r="B522" s="156">
        <f t="shared" si="28"/>
        <v>79</v>
      </c>
      <c r="C522" s="156" t="str">
        <f t="shared" si="27"/>
        <v>d</v>
      </c>
    </row>
    <row r="523" spans="2:3" s="156" customFormat="1" hidden="1">
      <c r="B523" s="156">
        <f t="shared" si="28"/>
        <v>81</v>
      </c>
      <c r="C523" s="156" t="str">
        <f t="shared" si="27"/>
        <v>(</v>
      </c>
    </row>
    <row r="524" spans="2:3" s="156" customFormat="1" hidden="1">
      <c r="B524" s="156">
        <f t="shared" si="28"/>
        <v>83</v>
      </c>
      <c r="C524" s="156" t="str">
        <f t="shared" si="27"/>
        <v>J</v>
      </c>
    </row>
    <row r="525" spans="2:3" s="156" customFormat="1" hidden="1">
      <c r="B525" s="156">
        <f t="shared" si="28"/>
        <v>85</v>
      </c>
      <c r="C525" s="156" t="str">
        <f t="shared" si="27"/>
        <v xml:space="preserve">
</v>
      </c>
    </row>
    <row r="526" spans="2:3" s="156" customFormat="1" hidden="1">
      <c r="B526" s="156">
        <f t="shared" si="28"/>
        <v>87</v>
      </c>
      <c r="C526" s="156" t="str">
        <f t="shared" si="27"/>
        <v>d</v>
      </c>
    </row>
    <row r="527" spans="2:3" s="156" customFormat="1" hidden="1">
      <c r="B527" s="156">
        <f t="shared" si="28"/>
        <v>89</v>
      </c>
      <c r="C527" s="156" t="str">
        <f t="shared" si="27"/>
        <v>(</v>
      </c>
    </row>
    <row r="528" spans="2:3" s="156" customFormat="1" hidden="1">
      <c r="B528" s="156">
        <f t="shared" si="28"/>
        <v>91</v>
      </c>
      <c r="C528" s="156" t="str">
        <f t="shared" si="27"/>
        <v>8</v>
      </c>
    </row>
    <row r="529" spans="2:3" s="156" customFormat="1" hidden="1">
      <c r="B529" s="156">
        <f t="shared" si="28"/>
        <v>93</v>
      </c>
      <c r="C529" s="156" t="str">
        <f t="shared" si="27"/>
        <v xml:space="preserve">
</v>
      </c>
    </row>
    <row r="530" spans="2:3" s="156" customFormat="1" hidden="1">
      <c r="B530" s="156">
        <f t="shared" si="28"/>
        <v>95</v>
      </c>
      <c r="C530" s="156" t="str">
        <f t="shared" si="27"/>
        <v>d</v>
      </c>
    </row>
    <row r="531" spans="2:3" s="156" customFormat="1" hidden="1">
      <c r="B531" s="156">
        <f t="shared" si="28"/>
        <v>97</v>
      </c>
      <c r="C531" s="156" t="str">
        <f t="shared" si="27"/>
        <v>(</v>
      </c>
    </row>
    <row r="532" spans="2:3" s="156" customFormat="1" hidden="1">
      <c r="B532" s="156">
        <f t="shared" si="28"/>
        <v>99</v>
      </c>
      <c r="C532" s="156" t="str">
        <f t="shared" si="27"/>
        <v>8</v>
      </c>
    </row>
    <row r="533" spans="2:3" s="156" customFormat="1" hidden="1">
      <c r="B533" s="156">
        <f t="shared" si="28"/>
        <v>101</v>
      </c>
      <c r="C533" s="156" t="str">
        <f t="shared" si="27"/>
        <v xml:space="preserve">
</v>
      </c>
    </row>
    <row r="534" spans="2:3" s="156" customFormat="1" hidden="1">
      <c r="B534" s="156">
        <f t="shared" si="28"/>
        <v>103</v>
      </c>
      <c r="C534" s="156" t="str">
        <f t="shared" si="27"/>
        <v>b</v>
      </c>
    </row>
    <row r="535" spans="2:3" s="156" customFormat="1" hidden="1">
      <c r="B535" s="156">
        <f t="shared" si="28"/>
        <v>105</v>
      </c>
      <c r="C535" s="156" t="str">
        <f t="shared" si="27"/>
        <v>(</v>
      </c>
    </row>
    <row r="536" spans="2:3" s="156" customFormat="1" hidden="1">
      <c r="B536" s="156">
        <f t="shared" si="28"/>
        <v>107</v>
      </c>
      <c r="C536" s="156" t="str">
        <f t="shared" si="27"/>
        <v>8</v>
      </c>
    </row>
    <row r="537" spans="2:3" s="156" customFormat="1" hidden="1">
      <c r="B537" s="156">
        <f t="shared" si="28"/>
        <v>109</v>
      </c>
      <c r="C537" s="156" t="str">
        <f t="shared" si="27"/>
        <v xml:space="preserve">
</v>
      </c>
    </row>
    <row r="538" spans="2:3" s="156" customFormat="1" hidden="1">
      <c r="B538" s="156">
        <f t="shared" si="28"/>
        <v>111</v>
      </c>
      <c r="C538" s="156" t="str">
        <f t="shared" si="27"/>
        <v>b</v>
      </c>
    </row>
    <row r="539" spans="2:3" s="156" customFormat="1" hidden="1">
      <c r="B539" s="156">
        <f t="shared" si="28"/>
        <v>113</v>
      </c>
      <c r="C539" s="156" t="str">
        <f t="shared" si="27"/>
        <v>(</v>
      </c>
    </row>
    <row r="540" spans="2:3" s="156" customFormat="1" hidden="1">
      <c r="B540" s="156">
        <f t="shared" si="28"/>
        <v>115</v>
      </c>
      <c r="C540" s="156" t="str">
        <f t="shared" si="27"/>
        <v>8</v>
      </c>
    </row>
    <row r="541" spans="2:3" s="156" customFormat="1" hidden="1">
      <c r="B541" s="156">
        <f t="shared" si="28"/>
        <v>117</v>
      </c>
      <c r="C541" s="156" t="str">
        <f t="shared" si="27"/>
        <v xml:space="preserve">
</v>
      </c>
    </row>
    <row r="542" spans="2:3" s="156" customFormat="1" hidden="1">
      <c r="B542" s="156">
        <f t="shared" si="28"/>
        <v>119</v>
      </c>
      <c r="C542" s="156" t="str">
        <f t="shared" si="27"/>
        <v>b</v>
      </c>
    </row>
    <row r="543" spans="2:3" s="156" customFormat="1" hidden="1">
      <c r="B543" s="156">
        <f t="shared" si="28"/>
        <v>121</v>
      </c>
      <c r="C543" s="156" t="str">
        <f t="shared" si="27"/>
        <v>(</v>
      </c>
    </row>
    <row r="544" spans="2:3" s="156" customFormat="1" hidden="1">
      <c r="B544" s="156">
        <f t="shared" si="28"/>
        <v>123</v>
      </c>
      <c r="C544" s="156" t="str">
        <f t="shared" si="27"/>
        <v>8</v>
      </c>
    </row>
    <row r="545" spans="2:3" s="156" customFormat="1" hidden="1">
      <c r="B545" s="156">
        <f t="shared" si="28"/>
        <v>125</v>
      </c>
      <c r="C545" s="156" t="str">
        <f t="shared" si="27"/>
        <v xml:space="preserve">
</v>
      </c>
    </row>
    <row r="546" spans="2:3" s="156" customFormat="1" hidden="1">
      <c r="B546" s="156">
        <f t="shared" si="28"/>
        <v>127</v>
      </c>
      <c r="C546" s="156" t="str">
        <f t="shared" si="27"/>
        <v>b</v>
      </c>
    </row>
    <row r="547" spans="2:3" s="156" customFormat="1" hidden="1">
      <c r="B547" s="156">
        <f t="shared" si="28"/>
        <v>129</v>
      </c>
      <c r="C547" s="156" t="str">
        <f t="shared" si="27"/>
        <v>(</v>
      </c>
    </row>
    <row r="548" spans="2:3" s="156" customFormat="1" hidden="1">
      <c r="B548" s="156">
        <f t="shared" si="28"/>
        <v>131</v>
      </c>
      <c r="C548" s="156" t="str">
        <f t="shared" si="27"/>
        <v>)</v>
      </c>
    </row>
    <row r="549" spans="2:3" s="156" customFormat="1" hidden="1">
      <c r="B549" s="156">
        <f t="shared" si="28"/>
        <v>133</v>
      </c>
      <c r="C549" s="156" t="str">
        <f t="shared" si="27"/>
        <v xml:space="preserve">
</v>
      </c>
    </row>
    <row r="550" spans="2:3" s="156" customFormat="1" hidden="1">
      <c r="B550" s="156">
        <f t="shared" si="28"/>
        <v>135</v>
      </c>
      <c r="C550" s="156" t="str">
        <f t="shared" si="27"/>
        <v>`</v>
      </c>
    </row>
    <row r="551" spans="2:3" s="156" customFormat="1" hidden="1">
      <c r="B551" s="156">
        <f t="shared" si="28"/>
        <v>137</v>
      </c>
      <c r="C551" s="156" t="str">
        <f t="shared" si="27"/>
        <v>(</v>
      </c>
    </row>
    <row r="552" spans="2:3" s="156" customFormat="1" hidden="1">
      <c r="B552" s="156">
        <f t="shared" si="28"/>
        <v>139</v>
      </c>
      <c r="C552" s="156" t="str">
        <f t="shared" si="27"/>
        <v>(</v>
      </c>
    </row>
    <row r="553" spans="2:3" s="156" customFormat="1" hidden="1">
      <c r="B553" s="156">
        <f t="shared" si="28"/>
        <v>141</v>
      </c>
      <c r="C553" s="156" t="str">
        <f t="shared" si="27"/>
        <v xml:space="preserve">
</v>
      </c>
    </row>
    <row r="554" spans="2:3" s="156" customFormat="1" hidden="1">
      <c r="B554" s="156">
        <f t="shared" si="28"/>
        <v>143</v>
      </c>
      <c r="C554" s="156" t="str">
        <f t="shared" si="27"/>
        <v>`</v>
      </c>
    </row>
    <row r="555" spans="2:3" s="156" customFormat="1" hidden="1">
      <c r="B555" s="156">
        <f t="shared" si="28"/>
        <v>145</v>
      </c>
      <c r="C555" s="156" t="str">
        <f t="shared" si="27"/>
        <v>(</v>
      </c>
    </row>
    <row r="556" spans="2:3" s="156" customFormat="1" hidden="1">
      <c r="B556" s="156">
        <f t="shared" si="28"/>
        <v>147</v>
      </c>
      <c r="C556" s="156" t="str">
        <f t="shared" si="27"/>
        <v>)</v>
      </c>
    </row>
    <row r="557" spans="2:3" s="156" customFormat="1" hidden="1">
      <c r="B557" s="156">
        <f t="shared" si="28"/>
        <v>149</v>
      </c>
      <c r="C557" s="156" t="str">
        <f t="shared" si="27"/>
        <v xml:space="preserve">
</v>
      </c>
    </row>
    <row r="558" spans="2:3" s="156" customFormat="1" hidden="1">
      <c r="B558" s="156">
        <f t="shared" si="28"/>
        <v>151</v>
      </c>
      <c r="C558" s="156" t="str">
        <f t="shared" si="27"/>
        <v>`</v>
      </c>
    </row>
    <row r="559" spans="2:3" s="156" customFormat="1" hidden="1">
      <c r="B559" s="156">
        <f t="shared" si="28"/>
        <v>153</v>
      </c>
      <c r="C559" s="156" t="str">
        <f t="shared" si="27"/>
        <v>(</v>
      </c>
    </row>
    <row r="560" spans="2:3" s="156" customFormat="1" hidden="1">
      <c r="B560" s="156">
        <f t="shared" si="28"/>
        <v>155</v>
      </c>
      <c r="C560" s="156" t="str">
        <f t="shared" si="27"/>
        <v>)</v>
      </c>
    </row>
    <row r="561" spans="2:3" s="156" customFormat="1" hidden="1">
      <c r="B561" s="156">
        <f t="shared" si="28"/>
        <v>157</v>
      </c>
      <c r="C561" s="156" t="str">
        <f t="shared" si="27"/>
        <v xml:space="preserve">
</v>
      </c>
    </row>
    <row r="562" spans="2:3" s="156" customFormat="1" hidden="1">
      <c r="B562" s="156">
        <f t="shared" si="28"/>
        <v>159</v>
      </c>
      <c r="C562" s="156" t="str">
        <f t="shared" si="27"/>
        <v>`</v>
      </c>
    </row>
    <row r="563" spans="2:3" s="156" customFormat="1" hidden="1">
      <c r="B563" s="156">
        <f t="shared" si="28"/>
        <v>161</v>
      </c>
      <c r="C563" s="156" t="str">
        <f t="shared" si="27"/>
        <v>(</v>
      </c>
    </row>
    <row r="564" spans="2:3" s="156" customFormat="1" hidden="1">
      <c r="B564" s="156">
        <f t="shared" si="28"/>
        <v>163</v>
      </c>
      <c r="C564" s="156" t="str">
        <f t="shared" ref="C564:C627" si="29">CHAR(HEX2DEC(MID($H$1,B564,2)))</f>
        <v>(</v>
      </c>
    </row>
    <row r="565" spans="2:3" s="156" customFormat="1" hidden="1">
      <c r="B565" s="156">
        <f t="shared" si="28"/>
        <v>165</v>
      </c>
      <c r="C565" s="156" t="str">
        <f t="shared" si="29"/>
        <v xml:space="preserve">
</v>
      </c>
    </row>
    <row r="566" spans="2:3" s="156" customFormat="1" hidden="1">
      <c r="B566" s="156">
        <f t="shared" ref="B566:B629" si="30">B565+2</f>
        <v>167</v>
      </c>
      <c r="C566" s="156" t="str">
        <f t="shared" si="29"/>
        <v>`</v>
      </c>
    </row>
    <row r="567" spans="2:3" s="156" customFormat="1" hidden="1">
      <c r="B567" s="156">
        <f t="shared" si="30"/>
        <v>169</v>
      </c>
      <c r="C567" s="156" t="str">
        <f t="shared" si="29"/>
        <v>(</v>
      </c>
    </row>
    <row r="568" spans="2:3" s="156" customFormat="1" hidden="1">
      <c r="B568" s="156">
        <f t="shared" si="30"/>
        <v>171</v>
      </c>
      <c r="C568" s="156" t="str">
        <f t="shared" si="29"/>
        <v>)</v>
      </c>
    </row>
    <row r="569" spans="2:3" s="156" customFormat="1" hidden="1">
      <c r="B569" s="156">
        <f t="shared" si="30"/>
        <v>173</v>
      </c>
      <c r="C569" s="156" t="str">
        <f t="shared" si="29"/>
        <v xml:space="preserve">
</v>
      </c>
    </row>
    <row r="570" spans="2:3" s="156" customFormat="1" hidden="1">
      <c r="B570" s="156">
        <f t="shared" si="30"/>
        <v>175</v>
      </c>
      <c r="C570" s="156" t="str">
        <f t="shared" si="29"/>
        <v>`</v>
      </c>
    </row>
    <row r="571" spans="2:3" s="156" customFormat="1" hidden="1">
      <c r="B571" s="156">
        <f t="shared" si="30"/>
        <v>177</v>
      </c>
      <c r="C571" s="156" t="str">
        <f t="shared" si="29"/>
        <v>(</v>
      </c>
    </row>
    <row r="572" spans="2:3" s="156" customFormat="1" hidden="1">
      <c r="B572" s="156">
        <f t="shared" si="30"/>
        <v>179</v>
      </c>
      <c r="C572" s="156" t="str">
        <f t="shared" si="29"/>
        <v>(</v>
      </c>
    </row>
    <row r="573" spans="2:3" s="156" customFormat="1" hidden="1">
      <c r="B573" s="156">
        <f t="shared" si="30"/>
        <v>181</v>
      </c>
      <c r="C573" s="156" t="str">
        <f t="shared" si="29"/>
        <v xml:space="preserve">
</v>
      </c>
    </row>
    <row r="574" spans="2:3" s="156" customFormat="1" hidden="1">
      <c r="B574" s="156">
        <f t="shared" si="30"/>
        <v>183</v>
      </c>
      <c r="C574" s="156" t="str">
        <f t="shared" si="29"/>
        <v>`</v>
      </c>
    </row>
    <row r="575" spans="2:3" s="156" customFormat="1" hidden="1">
      <c r="B575" s="156">
        <f t="shared" si="30"/>
        <v>185</v>
      </c>
      <c r="C575" s="156" t="str">
        <f t="shared" si="29"/>
        <v>(</v>
      </c>
    </row>
    <row r="576" spans="2:3" s="156" customFormat="1" hidden="1">
      <c r="B576" s="156">
        <f t="shared" si="30"/>
        <v>187</v>
      </c>
      <c r="C576" s="156" t="str">
        <f t="shared" si="29"/>
        <v>)</v>
      </c>
    </row>
    <row r="577" spans="2:3" s="156" customFormat="1" hidden="1">
      <c r="B577" s="156">
        <f t="shared" si="30"/>
        <v>189</v>
      </c>
      <c r="C577" s="156" t="str">
        <f t="shared" si="29"/>
        <v xml:space="preserve">
</v>
      </c>
    </row>
    <row r="578" spans="2:3" s="156" customFormat="1" hidden="1">
      <c r="B578" s="156">
        <f t="shared" si="30"/>
        <v>191</v>
      </c>
      <c r="C578" s="156" t="str">
        <f t="shared" si="29"/>
        <v>`</v>
      </c>
    </row>
    <row r="579" spans="2:3" s="156" customFormat="1" hidden="1">
      <c r="B579" s="156">
        <f t="shared" si="30"/>
        <v>193</v>
      </c>
      <c r="C579" s="156" t="str">
        <f t="shared" si="29"/>
        <v>(</v>
      </c>
    </row>
    <row r="580" spans="2:3" s="156" customFormat="1" hidden="1">
      <c r="B580" s="156">
        <f t="shared" si="30"/>
        <v>195</v>
      </c>
      <c r="C580" s="156" t="str">
        <f t="shared" si="29"/>
        <v>)</v>
      </c>
    </row>
    <row r="581" spans="2:3" s="156" customFormat="1" hidden="1">
      <c r="B581" s="156">
        <f t="shared" si="30"/>
        <v>197</v>
      </c>
      <c r="C581" s="156" t="str">
        <f t="shared" si="29"/>
        <v xml:space="preserve">
</v>
      </c>
    </row>
    <row r="582" spans="2:3" s="156" customFormat="1" hidden="1">
      <c r="B582" s="156">
        <f t="shared" si="30"/>
        <v>199</v>
      </c>
      <c r="C582" s="156" t="str">
        <f t="shared" si="29"/>
        <v>`</v>
      </c>
    </row>
    <row r="583" spans="2:3" s="156" customFormat="1" hidden="1">
      <c r="B583" s="156">
        <f t="shared" si="30"/>
        <v>201</v>
      </c>
      <c r="C583" s="156" t="str">
        <f t="shared" si="29"/>
        <v>(</v>
      </c>
    </row>
    <row r="584" spans="2:3" s="156" customFormat="1" hidden="1">
      <c r="B584" s="156">
        <f t="shared" si="30"/>
        <v>203</v>
      </c>
      <c r="C584" s="156" t="str">
        <f t="shared" si="29"/>
        <v>(</v>
      </c>
    </row>
    <row r="585" spans="2:3" s="156" customFormat="1" hidden="1">
      <c r="B585" s="156">
        <f t="shared" si="30"/>
        <v>205</v>
      </c>
      <c r="C585" s="156" t="e">
        <f t="shared" si="29"/>
        <v>#VALUE!</v>
      </c>
    </row>
    <row r="586" spans="2:3" s="156" customFormat="1" hidden="1">
      <c r="B586" s="156">
        <f t="shared" si="30"/>
        <v>207</v>
      </c>
      <c r="C586" s="156" t="e">
        <f t="shared" si="29"/>
        <v>#VALUE!</v>
      </c>
    </row>
    <row r="587" spans="2:3" s="156" customFormat="1" hidden="1">
      <c r="B587" s="156">
        <f t="shared" si="30"/>
        <v>209</v>
      </c>
      <c r="C587" s="156" t="e">
        <f t="shared" si="29"/>
        <v>#VALUE!</v>
      </c>
    </row>
    <row r="588" spans="2:3" s="156" customFormat="1" hidden="1">
      <c r="B588" s="156">
        <f t="shared" si="30"/>
        <v>211</v>
      </c>
      <c r="C588" s="156" t="e">
        <f t="shared" si="29"/>
        <v>#VALUE!</v>
      </c>
    </row>
    <row r="589" spans="2:3" s="156" customFormat="1" hidden="1">
      <c r="B589" s="156">
        <f t="shared" si="30"/>
        <v>213</v>
      </c>
      <c r="C589" s="156" t="e">
        <f t="shared" si="29"/>
        <v>#VALUE!</v>
      </c>
    </row>
    <row r="590" spans="2:3" s="156" customFormat="1" hidden="1">
      <c r="B590" s="156">
        <f t="shared" si="30"/>
        <v>215</v>
      </c>
      <c r="C590" s="156" t="e">
        <f t="shared" si="29"/>
        <v>#VALUE!</v>
      </c>
    </row>
    <row r="591" spans="2:3" s="156" customFormat="1" hidden="1">
      <c r="B591" s="156">
        <f t="shared" si="30"/>
        <v>217</v>
      </c>
      <c r="C591" s="156" t="e">
        <f t="shared" si="29"/>
        <v>#VALUE!</v>
      </c>
    </row>
    <row r="592" spans="2:3" s="156" customFormat="1" hidden="1">
      <c r="B592" s="156">
        <f t="shared" si="30"/>
        <v>219</v>
      </c>
      <c r="C592" s="156" t="e">
        <f t="shared" si="29"/>
        <v>#VALUE!</v>
      </c>
    </row>
    <row r="593" spans="2:3" s="156" customFormat="1" hidden="1">
      <c r="B593" s="156">
        <f t="shared" si="30"/>
        <v>221</v>
      </c>
      <c r="C593" s="156" t="e">
        <f t="shared" si="29"/>
        <v>#VALUE!</v>
      </c>
    </row>
    <row r="594" spans="2:3" s="156" customFormat="1" hidden="1">
      <c r="B594" s="156">
        <f t="shared" si="30"/>
        <v>223</v>
      </c>
      <c r="C594" s="156" t="e">
        <f t="shared" si="29"/>
        <v>#VALUE!</v>
      </c>
    </row>
    <row r="595" spans="2:3" s="156" customFormat="1" hidden="1">
      <c r="B595" s="156">
        <f t="shared" si="30"/>
        <v>225</v>
      </c>
      <c r="C595" s="156" t="e">
        <f t="shared" si="29"/>
        <v>#VALUE!</v>
      </c>
    </row>
    <row r="596" spans="2:3" s="156" customFormat="1" hidden="1">
      <c r="B596" s="156">
        <f t="shared" si="30"/>
        <v>227</v>
      </c>
      <c r="C596" s="156" t="e">
        <f t="shared" si="29"/>
        <v>#VALUE!</v>
      </c>
    </row>
    <row r="597" spans="2:3" s="156" customFormat="1" hidden="1">
      <c r="B597" s="156">
        <f t="shared" si="30"/>
        <v>229</v>
      </c>
      <c r="C597" s="156" t="e">
        <f t="shared" si="29"/>
        <v>#VALUE!</v>
      </c>
    </row>
    <row r="598" spans="2:3" s="156" customFormat="1" hidden="1">
      <c r="B598" s="156">
        <f t="shared" si="30"/>
        <v>231</v>
      </c>
      <c r="C598" s="156" t="e">
        <f t="shared" si="29"/>
        <v>#VALUE!</v>
      </c>
    </row>
    <row r="599" spans="2:3" s="156" customFormat="1" hidden="1">
      <c r="B599" s="156">
        <f t="shared" si="30"/>
        <v>233</v>
      </c>
      <c r="C599" s="156" t="e">
        <f t="shared" si="29"/>
        <v>#VALUE!</v>
      </c>
    </row>
    <row r="600" spans="2:3" s="156" customFormat="1" hidden="1">
      <c r="B600" s="156">
        <f t="shared" si="30"/>
        <v>235</v>
      </c>
      <c r="C600" s="156" t="e">
        <f t="shared" si="29"/>
        <v>#VALUE!</v>
      </c>
    </row>
    <row r="601" spans="2:3" s="156" customFormat="1" hidden="1">
      <c r="B601" s="156">
        <f t="shared" si="30"/>
        <v>237</v>
      </c>
      <c r="C601" s="156" t="e">
        <f t="shared" si="29"/>
        <v>#VALUE!</v>
      </c>
    </row>
    <row r="602" spans="2:3" s="156" customFormat="1" hidden="1">
      <c r="B602" s="156">
        <f t="shared" si="30"/>
        <v>239</v>
      </c>
      <c r="C602" s="156" t="e">
        <f t="shared" si="29"/>
        <v>#VALUE!</v>
      </c>
    </row>
    <row r="603" spans="2:3" s="156" customFormat="1" hidden="1">
      <c r="B603" s="156">
        <f t="shared" si="30"/>
        <v>241</v>
      </c>
      <c r="C603" s="156" t="e">
        <f t="shared" si="29"/>
        <v>#VALUE!</v>
      </c>
    </row>
    <row r="604" spans="2:3" s="156" customFormat="1" hidden="1">
      <c r="B604" s="156">
        <f t="shared" si="30"/>
        <v>243</v>
      </c>
      <c r="C604" s="156" t="e">
        <f t="shared" si="29"/>
        <v>#VALUE!</v>
      </c>
    </row>
    <row r="605" spans="2:3" s="156" customFormat="1" hidden="1">
      <c r="B605" s="156">
        <f t="shared" si="30"/>
        <v>245</v>
      </c>
      <c r="C605" s="156" t="e">
        <f t="shared" si="29"/>
        <v>#VALUE!</v>
      </c>
    </row>
    <row r="606" spans="2:3" s="156" customFormat="1" hidden="1">
      <c r="B606" s="156">
        <f t="shared" si="30"/>
        <v>247</v>
      </c>
      <c r="C606" s="156" t="e">
        <f t="shared" si="29"/>
        <v>#VALUE!</v>
      </c>
    </row>
    <row r="607" spans="2:3" s="156" customFormat="1" hidden="1">
      <c r="B607" s="156">
        <f t="shared" si="30"/>
        <v>249</v>
      </c>
      <c r="C607" s="156" t="e">
        <f t="shared" si="29"/>
        <v>#VALUE!</v>
      </c>
    </row>
    <row r="608" spans="2:3" s="156" customFormat="1" hidden="1">
      <c r="B608" s="156">
        <f t="shared" si="30"/>
        <v>251</v>
      </c>
      <c r="C608" s="156" t="e">
        <f t="shared" si="29"/>
        <v>#VALUE!</v>
      </c>
    </row>
    <row r="609" spans="2:3" s="156" customFormat="1" hidden="1">
      <c r="B609" s="156">
        <f t="shared" si="30"/>
        <v>253</v>
      </c>
      <c r="C609" s="156" t="e">
        <f t="shared" si="29"/>
        <v>#VALUE!</v>
      </c>
    </row>
    <row r="610" spans="2:3" s="156" customFormat="1" hidden="1">
      <c r="B610" s="156">
        <f t="shared" si="30"/>
        <v>255</v>
      </c>
      <c r="C610" s="156" t="e">
        <f t="shared" si="29"/>
        <v>#VALUE!</v>
      </c>
    </row>
    <row r="611" spans="2:3" s="156" customFormat="1" hidden="1">
      <c r="B611" s="156">
        <f t="shared" si="30"/>
        <v>257</v>
      </c>
      <c r="C611" s="156" t="e">
        <f t="shared" si="29"/>
        <v>#VALUE!</v>
      </c>
    </row>
    <row r="612" spans="2:3" s="156" customFormat="1" hidden="1">
      <c r="B612" s="156">
        <f t="shared" si="30"/>
        <v>259</v>
      </c>
      <c r="C612" s="156" t="e">
        <f t="shared" si="29"/>
        <v>#VALUE!</v>
      </c>
    </row>
    <row r="613" spans="2:3" s="156" customFormat="1" hidden="1">
      <c r="B613" s="156">
        <f t="shared" si="30"/>
        <v>261</v>
      </c>
      <c r="C613" s="156" t="e">
        <f t="shared" si="29"/>
        <v>#VALUE!</v>
      </c>
    </row>
    <row r="614" spans="2:3" s="156" customFormat="1" hidden="1">
      <c r="B614" s="156">
        <f t="shared" si="30"/>
        <v>263</v>
      </c>
      <c r="C614" s="156" t="e">
        <f t="shared" si="29"/>
        <v>#VALUE!</v>
      </c>
    </row>
    <row r="615" spans="2:3" s="156" customFormat="1" hidden="1">
      <c r="B615" s="156">
        <f t="shared" si="30"/>
        <v>265</v>
      </c>
      <c r="C615" s="156" t="e">
        <f t="shared" si="29"/>
        <v>#VALUE!</v>
      </c>
    </row>
    <row r="616" spans="2:3" s="156" customFormat="1" hidden="1">
      <c r="B616" s="156">
        <f t="shared" si="30"/>
        <v>267</v>
      </c>
      <c r="C616" s="156" t="e">
        <f t="shared" si="29"/>
        <v>#VALUE!</v>
      </c>
    </row>
    <row r="617" spans="2:3" s="156" customFormat="1" hidden="1">
      <c r="B617" s="156">
        <f t="shared" si="30"/>
        <v>269</v>
      </c>
      <c r="C617" s="156" t="e">
        <f t="shared" si="29"/>
        <v>#VALUE!</v>
      </c>
    </row>
    <row r="618" spans="2:3" s="156" customFormat="1" hidden="1">
      <c r="B618" s="156">
        <f t="shared" si="30"/>
        <v>271</v>
      </c>
      <c r="C618" s="156" t="e">
        <f t="shared" si="29"/>
        <v>#VALUE!</v>
      </c>
    </row>
    <row r="619" spans="2:3" s="156" customFormat="1" hidden="1">
      <c r="B619" s="156">
        <f t="shared" si="30"/>
        <v>273</v>
      </c>
      <c r="C619" s="156" t="e">
        <f t="shared" si="29"/>
        <v>#VALUE!</v>
      </c>
    </row>
    <row r="620" spans="2:3" s="156" customFormat="1" hidden="1">
      <c r="B620" s="156">
        <f t="shared" si="30"/>
        <v>275</v>
      </c>
      <c r="C620" s="156" t="e">
        <f t="shared" si="29"/>
        <v>#VALUE!</v>
      </c>
    </row>
    <row r="621" spans="2:3" s="156" customFormat="1" hidden="1">
      <c r="B621" s="156">
        <f t="shared" si="30"/>
        <v>277</v>
      </c>
      <c r="C621" s="156" t="str">
        <f t="shared" si="29"/>
        <v>.</v>
      </c>
    </row>
    <row r="622" spans="2:3" s="156" customFormat="1" hidden="1">
      <c r="B622" s="156">
        <f t="shared" si="30"/>
        <v>279</v>
      </c>
      <c r="C622" s="156" t="str">
        <f t="shared" si="29"/>
        <v>¯</v>
      </c>
    </row>
    <row r="623" spans="2:3" s="156" customFormat="1" hidden="1">
      <c r="B623" s="156">
        <f t="shared" si="30"/>
        <v>281</v>
      </c>
      <c r="C623" s="156" t="e">
        <f t="shared" si="29"/>
        <v>#VALUE!</v>
      </c>
    </row>
    <row r="624" spans="2:3" s="156" customFormat="1" hidden="1">
      <c r="B624" s="156">
        <f t="shared" si="30"/>
        <v>283</v>
      </c>
      <c r="C624" s="156" t="e">
        <f t="shared" si="29"/>
        <v>#VALUE!</v>
      </c>
    </row>
    <row r="625" spans="2:3" s="156" customFormat="1" hidden="1">
      <c r="B625" s="156">
        <f t="shared" si="30"/>
        <v>285</v>
      </c>
      <c r="C625" s="156" t="e">
        <f t="shared" si="29"/>
        <v>#VALUE!</v>
      </c>
    </row>
    <row r="626" spans="2:3" s="156" customFormat="1" hidden="1">
      <c r="B626" s="156">
        <f t="shared" si="30"/>
        <v>287</v>
      </c>
      <c r="C626" s="156" t="e">
        <f t="shared" si="29"/>
        <v>#VALUE!</v>
      </c>
    </row>
    <row r="627" spans="2:3" s="156" customFormat="1" hidden="1">
      <c r="B627" s="156">
        <f t="shared" si="30"/>
        <v>289</v>
      </c>
      <c r="C627" s="156" t="e">
        <f t="shared" si="29"/>
        <v>#VALUE!</v>
      </c>
    </row>
    <row r="628" spans="2:3" s="156" customFormat="1" hidden="1">
      <c r="B628" s="156">
        <f t="shared" si="30"/>
        <v>291</v>
      </c>
      <c r="C628" s="156" t="e">
        <f t="shared" ref="C628:C691" si="31">CHAR(HEX2DEC(MID($H$1,B628,2)))</f>
        <v>#VALUE!</v>
      </c>
    </row>
    <row r="629" spans="2:3" s="156" customFormat="1" hidden="1">
      <c r="B629" s="156">
        <f t="shared" si="30"/>
        <v>293</v>
      </c>
      <c r="C629" s="156" t="e">
        <f t="shared" si="31"/>
        <v>#VALUE!</v>
      </c>
    </row>
    <row r="630" spans="2:3" s="156" customFormat="1" hidden="1">
      <c r="B630" s="156">
        <f t="shared" ref="B630:B693" si="32">B629+2</f>
        <v>295</v>
      </c>
      <c r="C630" s="156" t="e">
        <f t="shared" si="31"/>
        <v>#VALUE!</v>
      </c>
    </row>
    <row r="631" spans="2:3" s="156" customFormat="1" hidden="1">
      <c r="B631" s="156">
        <f t="shared" si="32"/>
        <v>297</v>
      </c>
      <c r="C631" s="156" t="e">
        <f t="shared" si="31"/>
        <v>#VALUE!</v>
      </c>
    </row>
    <row r="632" spans="2:3" s="156" customFormat="1" hidden="1">
      <c r="B632" s="156">
        <f t="shared" si="32"/>
        <v>299</v>
      </c>
      <c r="C632" s="156" t="e">
        <f t="shared" si="31"/>
        <v>#VALUE!</v>
      </c>
    </row>
    <row r="633" spans="2:3" s="156" customFormat="1" hidden="1">
      <c r="B633" s="156">
        <f t="shared" si="32"/>
        <v>301</v>
      </c>
      <c r="C633" s="156" t="e">
        <f t="shared" si="31"/>
        <v>#VALUE!</v>
      </c>
    </row>
    <row r="634" spans="2:3" s="156" customFormat="1" hidden="1">
      <c r="B634" s="156">
        <f t="shared" si="32"/>
        <v>303</v>
      </c>
      <c r="C634" s="156" t="e">
        <f t="shared" si="31"/>
        <v>#VALUE!</v>
      </c>
    </row>
    <row r="635" spans="2:3" s="156" customFormat="1" hidden="1">
      <c r="B635" s="156">
        <f t="shared" si="32"/>
        <v>305</v>
      </c>
      <c r="C635" s="156" t="e">
        <f t="shared" si="31"/>
        <v>#VALUE!</v>
      </c>
    </row>
    <row r="636" spans="2:3" s="156" customFormat="1" hidden="1">
      <c r="B636" s="156">
        <f t="shared" si="32"/>
        <v>307</v>
      </c>
      <c r="C636" s="156" t="e">
        <f t="shared" si="31"/>
        <v>#VALUE!</v>
      </c>
    </row>
    <row r="637" spans="2:3" s="156" customFormat="1" hidden="1">
      <c r="B637" s="156">
        <f t="shared" si="32"/>
        <v>309</v>
      </c>
      <c r="C637" s="156" t="e">
        <f t="shared" si="31"/>
        <v>#VALUE!</v>
      </c>
    </row>
    <row r="638" spans="2:3" s="156" customFormat="1" hidden="1">
      <c r="B638" s="156">
        <f t="shared" si="32"/>
        <v>311</v>
      </c>
      <c r="C638" s="156" t="e">
        <f t="shared" si="31"/>
        <v>#VALUE!</v>
      </c>
    </row>
    <row r="639" spans="2:3" s="156" customFormat="1" hidden="1">
      <c r="B639" s="156">
        <f t="shared" si="32"/>
        <v>313</v>
      </c>
      <c r="C639" s="156" t="e">
        <f t="shared" si="31"/>
        <v>#VALUE!</v>
      </c>
    </row>
    <row r="640" spans="2:3" s="156" customFormat="1" hidden="1">
      <c r="B640" s="156">
        <f t="shared" si="32"/>
        <v>315</v>
      </c>
      <c r="C640" s="156" t="e">
        <f t="shared" si="31"/>
        <v>#VALUE!</v>
      </c>
    </row>
    <row r="641" spans="2:3" s="156" customFormat="1" hidden="1">
      <c r="B641" s="156">
        <f t="shared" si="32"/>
        <v>317</v>
      </c>
      <c r="C641" s="156" t="e">
        <f t="shared" si="31"/>
        <v>#VALUE!</v>
      </c>
    </row>
    <row r="642" spans="2:3" s="156" customFormat="1" hidden="1">
      <c r="B642" s="156">
        <f t="shared" si="32"/>
        <v>319</v>
      </c>
      <c r="C642" s="156" t="e">
        <f t="shared" si="31"/>
        <v>#VALUE!</v>
      </c>
    </row>
    <row r="643" spans="2:3" s="156" customFormat="1" hidden="1">
      <c r="B643" s="156">
        <f t="shared" si="32"/>
        <v>321</v>
      </c>
      <c r="C643" s="156" t="e">
        <f t="shared" si="31"/>
        <v>#VALUE!</v>
      </c>
    </row>
    <row r="644" spans="2:3" s="156" customFormat="1" hidden="1">
      <c r="B644" s="156">
        <f t="shared" si="32"/>
        <v>323</v>
      </c>
      <c r="C644" s="156" t="e">
        <f t="shared" si="31"/>
        <v>#VALUE!</v>
      </c>
    </row>
    <row r="645" spans="2:3" s="156" customFormat="1" hidden="1">
      <c r="B645" s="156">
        <f t="shared" si="32"/>
        <v>325</v>
      </c>
      <c r="C645" s="156" t="e">
        <f t="shared" si="31"/>
        <v>#VALUE!</v>
      </c>
    </row>
    <row r="646" spans="2:3" s="156" customFormat="1" hidden="1">
      <c r="B646" s="156">
        <f t="shared" si="32"/>
        <v>327</v>
      </c>
      <c r="C646" s="156" t="e">
        <f t="shared" si="31"/>
        <v>#VALUE!</v>
      </c>
    </row>
    <row r="647" spans="2:3" s="156" customFormat="1" hidden="1">
      <c r="B647" s="156">
        <f t="shared" si="32"/>
        <v>329</v>
      </c>
      <c r="C647" s="156" t="e">
        <f t="shared" si="31"/>
        <v>#VALUE!</v>
      </c>
    </row>
    <row r="648" spans="2:3" s="156" customFormat="1" hidden="1">
      <c r="B648" s="156">
        <f t="shared" si="32"/>
        <v>331</v>
      </c>
      <c r="C648" s="156" t="e">
        <f t="shared" si="31"/>
        <v>#VALUE!</v>
      </c>
    </row>
    <row r="649" spans="2:3" s="156" customFormat="1" hidden="1">
      <c r="B649" s="156">
        <f t="shared" si="32"/>
        <v>333</v>
      </c>
      <c r="C649" s="156" t="e">
        <f t="shared" si="31"/>
        <v>#VALUE!</v>
      </c>
    </row>
    <row r="650" spans="2:3" s="156" customFormat="1" hidden="1">
      <c r="B650" s="156">
        <f t="shared" si="32"/>
        <v>335</v>
      </c>
      <c r="C650" s="156" t="e">
        <f t="shared" si="31"/>
        <v>#VALUE!</v>
      </c>
    </row>
    <row r="651" spans="2:3" s="156" customFormat="1" hidden="1">
      <c r="B651" s="156">
        <f t="shared" si="32"/>
        <v>337</v>
      </c>
      <c r="C651" s="156" t="e">
        <f t="shared" si="31"/>
        <v>#VALUE!</v>
      </c>
    </row>
    <row r="652" spans="2:3" s="156" customFormat="1" hidden="1">
      <c r="B652" s="156">
        <f t="shared" si="32"/>
        <v>339</v>
      </c>
      <c r="C652" s="156" t="e">
        <f t="shared" si="31"/>
        <v>#VALUE!</v>
      </c>
    </row>
    <row r="653" spans="2:3" s="156" customFormat="1" hidden="1">
      <c r="B653" s="156">
        <f t="shared" si="32"/>
        <v>341</v>
      </c>
      <c r="C653" s="156" t="e">
        <f t="shared" si="31"/>
        <v>#VALUE!</v>
      </c>
    </row>
    <row r="654" spans="2:3" s="156" customFormat="1" hidden="1">
      <c r="B654" s="156">
        <f t="shared" si="32"/>
        <v>343</v>
      </c>
      <c r="C654" s="156" t="e">
        <f t="shared" si="31"/>
        <v>#VALUE!</v>
      </c>
    </row>
    <row r="655" spans="2:3" s="156" customFormat="1" hidden="1">
      <c r="B655" s="156">
        <f t="shared" si="32"/>
        <v>345</v>
      </c>
      <c r="C655" s="156" t="e">
        <f t="shared" si="31"/>
        <v>#VALUE!</v>
      </c>
    </row>
    <row r="656" spans="2:3" s="156" customFormat="1" hidden="1">
      <c r="B656" s="156">
        <f t="shared" si="32"/>
        <v>347</v>
      </c>
      <c r="C656" s="156" t="e">
        <f t="shared" si="31"/>
        <v>#VALUE!</v>
      </c>
    </row>
    <row r="657" spans="2:3" s="156" customFormat="1" hidden="1">
      <c r="B657" s="156">
        <f t="shared" si="32"/>
        <v>349</v>
      </c>
      <c r="C657" s="156" t="e">
        <f t="shared" si="31"/>
        <v>#VALUE!</v>
      </c>
    </row>
    <row r="658" spans="2:3" s="156" customFormat="1" hidden="1">
      <c r="B658" s="156">
        <f t="shared" si="32"/>
        <v>351</v>
      </c>
      <c r="C658" s="156" t="e">
        <f t="shared" si="31"/>
        <v>#VALUE!</v>
      </c>
    </row>
    <row r="659" spans="2:3" s="156" customFormat="1" hidden="1">
      <c r="B659" s="156">
        <f t="shared" si="32"/>
        <v>353</v>
      </c>
      <c r="C659" s="156" t="e">
        <f t="shared" si="31"/>
        <v>#VALUE!</v>
      </c>
    </row>
    <row r="660" spans="2:3" s="156" customFormat="1" hidden="1">
      <c r="B660" s="156">
        <f t="shared" si="32"/>
        <v>355</v>
      </c>
      <c r="C660" s="156" t="e">
        <f t="shared" si="31"/>
        <v>#VALUE!</v>
      </c>
    </row>
    <row r="661" spans="2:3" s="156" customFormat="1" hidden="1">
      <c r="B661" s="156">
        <f t="shared" si="32"/>
        <v>357</v>
      </c>
      <c r="C661" s="156" t="e">
        <f t="shared" si="31"/>
        <v>#VALUE!</v>
      </c>
    </row>
    <row r="662" spans="2:3" s="156" customFormat="1" hidden="1">
      <c r="B662" s="156">
        <f t="shared" si="32"/>
        <v>359</v>
      </c>
      <c r="C662" s="156" t="e">
        <f t="shared" si="31"/>
        <v>#VALUE!</v>
      </c>
    </row>
    <row r="663" spans="2:3" s="156" customFormat="1" hidden="1">
      <c r="B663" s="156">
        <f t="shared" si="32"/>
        <v>361</v>
      </c>
      <c r="C663" s="156" t="e">
        <f t="shared" si="31"/>
        <v>#VALUE!</v>
      </c>
    </row>
    <row r="664" spans="2:3" s="156" customFormat="1" hidden="1">
      <c r="B664" s="156">
        <f t="shared" si="32"/>
        <v>363</v>
      </c>
      <c r="C664" s="156" t="e">
        <f t="shared" si="31"/>
        <v>#VALUE!</v>
      </c>
    </row>
    <row r="665" spans="2:3" s="156" customFormat="1" hidden="1">
      <c r="B665" s="156">
        <f t="shared" si="32"/>
        <v>365</v>
      </c>
      <c r="C665" s="156" t="e">
        <f t="shared" si="31"/>
        <v>#VALUE!</v>
      </c>
    </row>
    <row r="666" spans="2:3" s="156" customFormat="1" hidden="1">
      <c r="B666" s="156">
        <f t="shared" si="32"/>
        <v>367</v>
      </c>
      <c r="C666" s="156" t="e">
        <f t="shared" si="31"/>
        <v>#VALUE!</v>
      </c>
    </row>
    <row r="667" spans="2:3" s="156" customFormat="1" hidden="1">
      <c r="B667" s="156">
        <f t="shared" si="32"/>
        <v>369</v>
      </c>
      <c r="C667" s="156" t="e">
        <f t="shared" si="31"/>
        <v>#VALUE!</v>
      </c>
    </row>
    <row r="668" spans="2:3" s="156" customFormat="1" hidden="1">
      <c r="B668" s="156">
        <f t="shared" si="32"/>
        <v>371</v>
      </c>
      <c r="C668" s="156" t="e">
        <f t="shared" si="31"/>
        <v>#VALUE!</v>
      </c>
    </row>
    <row r="669" spans="2:3" s="156" customFormat="1" hidden="1">
      <c r="B669" s="156">
        <f t="shared" si="32"/>
        <v>373</v>
      </c>
      <c r="C669" s="156" t="e">
        <f t="shared" si="31"/>
        <v>#VALUE!</v>
      </c>
    </row>
    <row r="670" spans="2:3" s="156" customFormat="1" hidden="1">
      <c r="B670" s="156">
        <f t="shared" si="32"/>
        <v>375</v>
      </c>
      <c r="C670" s="156" t="e">
        <f t="shared" si="31"/>
        <v>#VALUE!</v>
      </c>
    </row>
    <row r="671" spans="2:3" s="156" customFormat="1" hidden="1">
      <c r="B671" s="156">
        <f t="shared" si="32"/>
        <v>377</v>
      </c>
      <c r="C671" s="156" t="e">
        <f t="shared" si="31"/>
        <v>#VALUE!</v>
      </c>
    </row>
    <row r="672" spans="2:3" s="156" customFormat="1" hidden="1">
      <c r="B672" s="156">
        <f t="shared" si="32"/>
        <v>379</v>
      </c>
      <c r="C672" s="156" t="e">
        <f t="shared" si="31"/>
        <v>#VALUE!</v>
      </c>
    </row>
    <row r="673" spans="2:3" s="156" customFormat="1" hidden="1">
      <c r="B673" s="156">
        <f t="shared" si="32"/>
        <v>381</v>
      </c>
      <c r="C673" s="156" t="e">
        <f t="shared" si="31"/>
        <v>#VALUE!</v>
      </c>
    </row>
    <row r="674" spans="2:3" s="156" customFormat="1" hidden="1">
      <c r="B674" s="156">
        <f t="shared" si="32"/>
        <v>383</v>
      </c>
      <c r="C674" s="156" t="e">
        <f t="shared" si="31"/>
        <v>#VALUE!</v>
      </c>
    </row>
    <row r="675" spans="2:3" s="156" customFormat="1" hidden="1">
      <c r="B675" s="156">
        <f t="shared" si="32"/>
        <v>385</v>
      </c>
      <c r="C675" s="156" t="e">
        <f t="shared" si="31"/>
        <v>#VALUE!</v>
      </c>
    </row>
    <row r="676" spans="2:3" s="156" customFormat="1" hidden="1">
      <c r="B676" s="156">
        <f t="shared" si="32"/>
        <v>387</v>
      </c>
      <c r="C676" s="156" t="e">
        <f t="shared" si="31"/>
        <v>#VALUE!</v>
      </c>
    </row>
    <row r="677" spans="2:3" s="156" customFormat="1" hidden="1">
      <c r="B677" s="156">
        <f t="shared" si="32"/>
        <v>389</v>
      </c>
      <c r="C677" s="156" t="e">
        <f t="shared" si="31"/>
        <v>#VALUE!</v>
      </c>
    </row>
    <row r="678" spans="2:3" s="156" customFormat="1" hidden="1">
      <c r="B678" s="156">
        <f t="shared" si="32"/>
        <v>391</v>
      </c>
      <c r="C678" s="156" t="e">
        <f t="shared" si="31"/>
        <v>#VALUE!</v>
      </c>
    </row>
    <row r="679" spans="2:3" s="156" customFormat="1" hidden="1">
      <c r="B679" s="156">
        <f t="shared" si="32"/>
        <v>393</v>
      </c>
      <c r="C679" s="156" t="e">
        <f t="shared" si="31"/>
        <v>#VALUE!</v>
      </c>
    </row>
    <row r="680" spans="2:3" s="156" customFormat="1" hidden="1">
      <c r="B680" s="156">
        <f t="shared" si="32"/>
        <v>395</v>
      </c>
      <c r="C680" s="156" t="e">
        <f t="shared" si="31"/>
        <v>#VALUE!</v>
      </c>
    </row>
    <row r="681" spans="2:3" s="156" customFormat="1" hidden="1">
      <c r="B681" s="156">
        <f t="shared" si="32"/>
        <v>397</v>
      </c>
      <c r="C681" s="156" t="e">
        <f t="shared" si="31"/>
        <v>#VALUE!</v>
      </c>
    </row>
    <row r="682" spans="2:3" s="156" customFormat="1" hidden="1">
      <c r="B682" s="156">
        <f t="shared" si="32"/>
        <v>399</v>
      </c>
      <c r="C682" s="156" t="e">
        <f t="shared" si="31"/>
        <v>#VALUE!</v>
      </c>
    </row>
    <row r="683" spans="2:3" s="156" customFormat="1" hidden="1">
      <c r="B683" s="156">
        <f t="shared" si="32"/>
        <v>401</v>
      </c>
      <c r="C683" s="156" t="e">
        <f t="shared" si="31"/>
        <v>#VALUE!</v>
      </c>
    </row>
    <row r="684" spans="2:3" s="156" customFormat="1" hidden="1">
      <c r="B684" s="156">
        <f t="shared" si="32"/>
        <v>403</v>
      </c>
      <c r="C684" s="156" t="e">
        <f t="shared" si="31"/>
        <v>#VALUE!</v>
      </c>
    </row>
    <row r="685" spans="2:3" s="156" customFormat="1" hidden="1">
      <c r="B685" s="156">
        <f t="shared" si="32"/>
        <v>405</v>
      </c>
      <c r="C685" s="156" t="e">
        <f t="shared" si="31"/>
        <v>#VALUE!</v>
      </c>
    </row>
    <row r="686" spans="2:3" s="156" customFormat="1" hidden="1">
      <c r="B686" s="156">
        <f t="shared" si="32"/>
        <v>407</v>
      </c>
      <c r="C686" s="156" t="e">
        <f t="shared" si="31"/>
        <v>#VALUE!</v>
      </c>
    </row>
    <row r="687" spans="2:3" s="156" customFormat="1" hidden="1">
      <c r="B687" s="156">
        <f t="shared" si="32"/>
        <v>409</v>
      </c>
      <c r="C687" s="156" t="e">
        <f t="shared" si="31"/>
        <v>#VALUE!</v>
      </c>
    </row>
    <row r="688" spans="2:3" s="156" customFormat="1" hidden="1">
      <c r="B688" s="156">
        <f t="shared" si="32"/>
        <v>411</v>
      </c>
      <c r="C688" s="156" t="e">
        <f t="shared" si="31"/>
        <v>#VALUE!</v>
      </c>
    </row>
    <row r="689" spans="2:3" s="156" customFormat="1" hidden="1">
      <c r="B689" s="156">
        <f t="shared" si="32"/>
        <v>413</v>
      </c>
      <c r="C689" s="156" t="e">
        <f t="shared" si="31"/>
        <v>#VALUE!</v>
      </c>
    </row>
    <row r="690" spans="2:3" s="156" customFormat="1" hidden="1">
      <c r="B690" s="156">
        <f t="shared" si="32"/>
        <v>415</v>
      </c>
      <c r="C690" s="156" t="e">
        <f t="shared" si="31"/>
        <v>#VALUE!</v>
      </c>
    </row>
    <row r="691" spans="2:3" s="156" customFormat="1" hidden="1">
      <c r="B691" s="156">
        <f t="shared" si="32"/>
        <v>417</v>
      </c>
      <c r="C691" s="156" t="e">
        <f t="shared" si="31"/>
        <v>#VALUE!</v>
      </c>
    </row>
    <row r="692" spans="2:3" s="156" customFormat="1" hidden="1">
      <c r="B692" s="156">
        <f t="shared" si="32"/>
        <v>419</v>
      </c>
      <c r="C692" s="156" t="e">
        <f t="shared" ref="C692:C755" si="33">CHAR(HEX2DEC(MID($H$1,B692,2)))</f>
        <v>#VALUE!</v>
      </c>
    </row>
    <row r="693" spans="2:3" s="156" customFormat="1" hidden="1">
      <c r="B693" s="156">
        <f t="shared" si="32"/>
        <v>421</v>
      </c>
      <c r="C693" s="156" t="e">
        <f t="shared" si="33"/>
        <v>#VALUE!</v>
      </c>
    </row>
    <row r="694" spans="2:3" s="156" customFormat="1" hidden="1">
      <c r="B694" s="156">
        <f t="shared" ref="B694:B757" si="34">B693+2</f>
        <v>423</v>
      </c>
      <c r="C694" s="156" t="e">
        <f t="shared" si="33"/>
        <v>#VALUE!</v>
      </c>
    </row>
    <row r="695" spans="2:3" s="156" customFormat="1" hidden="1">
      <c r="B695" s="156">
        <f t="shared" si="34"/>
        <v>425</v>
      </c>
      <c r="C695" s="156" t="e">
        <f t="shared" si="33"/>
        <v>#VALUE!</v>
      </c>
    </row>
    <row r="696" spans="2:3" s="156" customFormat="1" hidden="1">
      <c r="B696" s="156">
        <f t="shared" si="34"/>
        <v>427</v>
      </c>
      <c r="C696" s="156" t="e">
        <f t="shared" si="33"/>
        <v>#VALUE!</v>
      </c>
    </row>
    <row r="697" spans="2:3" s="156" customFormat="1" hidden="1">
      <c r="B697" s="156">
        <f t="shared" si="34"/>
        <v>429</v>
      </c>
      <c r="C697" s="156" t="e">
        <f t="shared" si="33"/>
        <v>#VALUE!</v>
      </c>
    </row>
    <row r="698" spans="2:3" s="156" customFormat="1" hidden="1">
      <c r="B698" s="156">
        <f t="shared" si="34"/>
        <v>431</v>
      </c>
      <c r="C698" s="156" t="e">
        <f t="shared" si="33"/>
        <v>#VALUE!</v>
      </c>
    </row>
    <row r="699" spans="2:3" s="156" customFormat="1" hidden="1">
      <c r="B699" s="156">
        <f t="shared" si="34"/>
        <v>433</v>
      </c>
      <c r="C699" s="156" t="e">
        <f t="shared" si="33"/>
        <v>#VALUE!</v>
      </c>
    </row>
    <row r="700" spans="2:3" s="156" customFormat="1" hidden="1">
      <c r="B700" s="156">
        <f t="shared" si="34"/>
        <v>435</v>
      </c>
      <c r="C700" s="156" t="e">
        <f t="shared" si="33"/>
        <v>#VALUE!</v>
      </c>
    </row>
    <row r="701" spans="2:3" s="156" customFormat="1" hidden="1">
      <c r="B701" s="156">
        <f t="shared" si="34"/>
        <v>437</v>
      </c>
      <c r="C701" s="156" t="e">
        <f t="shared" si="33"/>
        <v>#VALUE!</v>
      </c>
    </row>
    <row r="702" spans="2:3" s="156" customFormat="1" hidden="1">
      <c r="B702" s="156">
        <f t="shared" si="34"/>
        <v>439</v>
      </c>
      <c r="C702" s="156" t="e">
        <f t="shared" si="33"/>
        <v>#VALUE!</v>
      </c>
    </row>
    <row r="703" spans="2:3" s="156" customFormat="1" hidden="1">
      <c r="B703" s="156">
        <f t="shared" si="34"/>
        <v>441</v>
      </c>
      <c r="C703" s="156" t="e">
        <f t="shared" si="33"/>
        <v>#VALUE!</v>
      </c>
    </row>
    <row r="704" spans="2:3" s="156" customFormat="1" hidden="1">
      <c r="B704" s="156">
        <f t="shared" si="34"/>
        <v>443</v>
      </c>
      <c r="C704" s="156" t="e">
        <f t="shared" si="33"/>
        <v>#VALUE!</v>
      </c>
    </row>
    <row r="705" spans="2:3" s="156" customFormat="1" hidden="1">
      <c r="B705" s="156">
        <f t="shared" si="34"/>
        <v>445</v>
      </c>
      <c r="C705" s="156" t="e">
        <f t="shared" si="33"/>
        <v>#VALUE!</v>
      </c>
    </row>
    <row r="706" spans="2:3" s="156" customFormat="1" hidden="1">
      <c r="B706" s="156">
        <f t="shared" si="34"/>
        <v>447</v>
      </c>
      <c r="C706" s="156" t="e">
        <f t="shared" si="33"/>
        <v>#VALUE!</v>
      </c>
    </row>
    <row r="707" spans="2:3" s="156" customFormat="1" hidden="1">
      <c r="B707" s="156">
        <f t="shared" si="34"/>
        <v>449</v>
      </c>
      <c r="C707" s="156" t="e">
        <f t="shared" si="33"/>
        <v>#VALUE!</v>
      </c>
    </row>
    <row r="708" spans="2:3" s="156" customFormat="1" hidden="1">
      <c r="B708" s="156">
        <f t="shared" si="34"/>
        <v>451</v>
      </c>
      <c r="C708" s="156" t="e">
        <f t="shared" si="33"/>
        <v>#VALUE!</v>
      </c>
    </row>
    <row r="709" spans="2:3" s="156" customFormat="1" hidden="1">
      <c r="B709" s="156">
        <f t="shared" si="34"/>
        <v>453</v>
      </c>
      <c r="C709" s="156" t="e">
        <f t="shared" si="33"/>
        <v>#VALUE!</v>
      </c>
    </row>
    <row r="710" spans="2:3" s="156" customFormat="1" hidden="1">
      <c r="B710" s="156">
        <f t="shared" si="34"/>
        <v>455</v>
      </c>
      <c r="C710" s="156" t="e">
        <f t="shared" si="33"/>
        <v>#VALUE!</v>
      </c>
    </row>
    <row r="711" spans="2:3" s="156" customFormat="1" hidden="1">
      <c r="B711" s="156">
        <f t="shared" si="34"/>
        <v>457</v>
      </c>
      <c r="C711" s="156" t="e">
        <f t="shared" si="33"/>
        <v>#VALUE!</v>
      </c>
    </row>
    <row r="712" spans="2:3" s="156" customFormat="1" hidden="1">
      <c r="B712" s="156">
        <f t="shared" si="34"/>
        <v>459</v>
      </c>
      <c r="C712" s="156" t="e">
        <f t="shared" si="33"/>
        <v>#VALUE!</v>
      </c>
    </row>
    <row r="713" spans="2:3" s="156" customFormat="1" hidden="1">
      <c r="B713" s="156">
        <f t="shared" si="34"/>
        <v>461</v>
      </c>
      <c r="C713" s="156" t="e">
        <f t="shared" si="33"/>
        <v>#VALUE!</v>
      </c>
    </row>
    <row r="714" spans="2:3" s="156" customFormat="1" hidden="1">
      <c r="B714" s="156">
        <f t="shared" si="34"/>
        <v>463</v>
      </c>
      <c r="C714" s="156" t="e">
        <f t="shared" si="33"/>
        <v>#VALUE!</v>
      </c>
    </row>
    <row r="715" spans="2:3" s="156" customFormat="1" hidden="1">
      <c r="B715" s="156">
        <f t="shared" si="34"/>
        <v>465</v>
      </c>
      <c r="C715" s="156" t="e">
        <f t="shared" si="33"/>
        <v>#VALUE!</v>
      </c>
    </row>
    <row r="716" spans="2:3" s="156" customFormat="1" hidden="1">
      <c r="B716" s="156">
        <f t="shared" si="34"/>
        <v>467</v>
      </c>
      <c r="C716" s="156" t="e">
        <f t="shared" si="33"/>
        <v>#VALUE!</v>
      </c>
    </row>
    <row r="717" spans="2:3" s="156" customFormat="1" hidden="1">
      <c r="B717" s="156">
        <f t="shared" si="34"/>
        <v>469</v>
      </c>
      <c r="C717" s="156" t="e">
        <f t="shared" si="33"/>
        <v>#VALUE!</v>
      </c>
    </row>
    <row r="718" spans="2:3" s="156" customFormat="1" hidden="1">
      <c r="B718" s="156">
        <f t="shared" si="34"/>
        <v>471</v>
      </c>
      <c r="C718" s="156" t="e">
        <f t="shared" si="33"/>
        <v>#VALUE!</v>
      </c>
    </row>
    <row r="719" spans="2:3" s="156" customFormat="1" hidden="1">
      <c r="B719" s="156">
        <f t="shared" si="34"/>
        <v>473</v>
      </c>
      <c r="C719" s="156" t="e">
        <f t="shared" si="33"/>
        <v>#VALUE!</v>
      </c>
    </row>
    <row r="720" spans="2:3" s="156" customFormat="1" hidden="1">
      <c r="B720" s="156">
        <f t="shared" si="34"/>
        <v>475</v>
      </c>
      <c r="C720" s="156" t="e">
        <f t="shared" si="33"/>
        <v>#VALUE!</v>
      </c>
    </row>
    <row r="721" spans="2:3" s="156" customFormat="1" hidden="1">
      <c r="B721" s="156">
        <f t="shared" si="34"/>
        <v>477</v>
      </c>
      <c r="C721" s="156" t="e">
        <f t="shared" si="33"/>
        <v>#VALUE!</v>
      </c>
    </row>
    <row r="722" spans="2:3" s="156" customFormat="1" hidden="1">
      <c r="B722" s="156">
        <f t="shared" si="34"/>
        <v>479</v>
      </c>
      <c r="C722" s="156" t="e">
        <f t="shared" si="33"/>
        <v>#VALUE!</v>
      </c>
    </row>
    <row r="723" spans="2:3" s="156" customFormat="1" hidden="1">
      <c r="B723" s="156">
        <f t="shared" si="34"/>
        <v>481</v>
      </c>
      <c r="C723" s="156" t="e">
        <f t="shared" si="33"/>
        <v>#VALUE!</v>
      </c>
    </row>
    <row r="724" spans="2:3" s="156" customFormat="1" hidden="1">
      <c r="B724" s="156">
        <f t="shared" si="34"/>
        <v>483</v>
      </c>
      <c r="C724" s="156" t="e">
        <f t="shared" si="33"/>
        <v>#VALUE!</v>
      </c>
    </row>
    <row r="725" spans="2:3" s="156" customFormat="1" hidden="1">
      <c r="B725" s="156">
        <f t="shared" si="34"/>
        <v>485</v>
      </c>
      <c r="C725" s="156" t="e">
        <f t="shared" si="33"/>
        <v>#VALUE!</v>
      </c>
    </row>
    <row r="726" spans="2:3" s="156" customFormat="1" hidden="1">
      <c r="B726" s="156">
        <f t="shared" si="34"/>
        <v>487</v>
      </c>
      <c r="C726" s="156" t="e">
        <f t="shared" si="33"/>
        <v>#VALUE!</v>
      </c>
    </row>
    <row r="727" spans="2:3" s="156" customFormat="1" hidden="1">
      <c r="B727" s="156">
        <f t="shared" si="34"/>
        <v>489</v>
      </c>
      <c r="C727" s="156" t="e">
        <f t="shared" si="33"/>
        <v>#VALUE!</v>
      </c>
    </row>
    <row r="728" spans="2:3" s="156" customFormat="1" hidden="1">
      <c r="B728" s="156">
        <f t="shared" si="34"/>
        <v>491</v>
      </c>
      <c r="C728" s="156" t="e">
        <f t="shared" si="33"/>
        <v>#VALUE!</v>
      </c>
    </row>
    <row r="729" spans="2:3" s="156" customFormat="1" hidden="1">
      <c r="B729" s="156">
        <f t="shared" si="34"/>
        <v>493</v>
      </c>
      <c r="C729" s="156" t="e">
        <f t="shared" si="33"/>
        <v>#VALUE!</v>
      </c>
    </row>
    <row r="730" spans="2:3" s="156" customFormat="1" hidden="1">
      <c r="B730" s="156">
        <f t="shared" si="34"/>
        <v>495</v>
      </c>
      <c r="C730" s="156" t="e">
        <f t="shared" si="33"/>
        <v>#VALUE!</v>
      </c>
    </row>
    <row r="731" spans="2:3" s="156" customFormat="1" hidden="1">
      <c r="B731" s="156">
        <f t="shared" si="34"/>
        <v>497</v>
      </c>
      <c r="C731" s="156" t="e">
        <f t="shared" si="33"/>
        <v>#VALUE!</v>
      </c>
    </row>
    <row r="732" spans="2:3" s="156" customFormat="1" hidden="1">
      <c r="B732" s="156">
        <f t="shared" si="34"/>
        <v>499</v>
      </c>
      <c r="C732" s="156" t="e">
        <f t="shared" si="33"/>
        <v>#VALUE!</v>
      </c>
    </row>
    <row r="733" spans="2:3" s="156" customFormat="1" hidden="1">
      <c r="B733" s="156">
        <f t="shared" si="34"/>
        <v>501</v>
      </c>
      <c r="C733" s="156" t="e">
        <f t="shared" si="33"/>
        <v>#VALUE!</v>
      </c>
    </row>
    <row r="734" spans="2:3" s="156" customFormat="1" hidden="1">
      <c r="B734" s="156">
        <f t="shared" si="34"/>
        <v>503</v>
      </c>
      <c r="C734" s="156" t="e">
        <f t="shared" si="33"/>
        <v>#VALUE!</v>
      </c>
    </row>
    <row r="735" spans="2:3" s="156" customFormat="1" hidden="1">
      <c r="B735" s="156">
        <f t="shared" si="34"/>
        <v>505</v>
      </c>
      <c r="C735" s="156" t="e">
        <f t="shared" si="33"/>
        <v>#VALUE!</v>
      </c>
    </row>
    <row r="736" spans="2:3" s="156" customFormat="1" hidden="1">
      <c r="B736" s="156">
        <f t="shared" si="34"/>
        <v>507</v>
      </c>
      <c r="C736" s="156" t="e">
        <f t="shared" si="33"/>
        <v>#VALUE!</v>
      </c>
    </row>
    <row r="737" spans="2:3" s="156" customFormat="1" hidden="1">
      <c r="B737" s="156">
        <f t="shared" si="34"/>
        <v>509</v>
      </c>
      <c r="C737" s="156" t="e">
        <f t="shared" si="33"/>
        <v>#VALUE!</v>
      </c>
    </row>
    <row r="738" spans="2:3" s="156" customFormat="1" hidden="1">
      <c r="B738" s="156">
        <f t="shared" si="34"/>
        <v>511</v>
      </c>
      <c r="C738" s="156" t="e">
        <f t="shared" si="33"/>
        <v>#VALUE!</v>
      </c>
    </row>
    <row r="739" spans="2:3" s="156" customFormat="1" hidden="1">
      <c r="B739" s="156">
        <f t="shared" si="34"/>
        <v>513</v>
      </c>
      <c r="C739" s="156" t="e">
        <f t="shared" si="33"/>
        <v>#VALUE!</v>
      </c>
    </row>
    <row r="740" spans="2:3" s="156" customFormat="1" hidden="1">
      <c r="B740" s="156">
        <f t="shared" si="34"/>
        <v>515</v>
      </c>
      <c r="C740" s="156" t="e">
        <f t="shared" si="33"/>
        <v>#VALUE!</v>
      </c>
    </row>
    <row r="741" spans="2:3" s="156" customFormat="1" hidden="1">
      <c r="B741" s="156">
        <f t="shared" si="34"/>
        <v>517</v>
      </c>
      <c r="C741" s="156" t="e">
        <f t="shared" si="33"/>
        <v>#VALUE!</v>
      </c>
    </row>
    <row r="742" spans="2:3" s="156" customFormat="1" hidden="1">
      <c r="B742" s="156">
        <f t="shared" si="34"/>
        <v>519</v>
      </c>
      <c r="C742" s="156" t="e">
        <f t="shared" si="33"/>
        <v>#VALUE!</v>
      </c>
    </row>
    <row r="743" spans="2:3" s="156" customFormat="1" hidden="1">
      <c r="B743" s="156">
        <f t="shared" si="34"/>
        <v>521</v>
      </c>
      <c r="C743" s="156" t="e">
        <f t="shared" si="33"/>
        <v>#VALUE!</v>
      </c>
    </row>
    <row r="744" spans="2:3" s="156" customFormat="1" hidden="1">
      <c r="B744" s="156">
        <f t="shared" si="34"/>
        <v>523</v>
      </c>
      <c r="C744" s="156" t="e">
        <f t="shared" si="33"/>
        <v>#VALUE!</v>
      </c>
    </row>
    <row r="745" spans="2:3" s="156" customFormat="1" hidden="1">
      <c r="B745" s="156">
        <f t="shared" si="34"/>
        <v>525</v>
      </c>
      <c r="C745" s="156" t="e">
        <f t="shared" si="33"/>
        <v>#VALUE!</v>
      </c>
    </row>
    <row r="746" spans="2:3" s="156" customFormat="1" hidden="1">
      <c r="B746" s="156">
        <f t="shared" si="34"/>
        <v>527</v>
      </c>
      <c r="C746" s="156" t="e">
        <f t="shared" si="33"/>
        <v>#VALUE!</v>
      </c>
    </row>
    <row r="747" spans="2:3" s="156" customFormat="1" hidden="1">
      <c r="B747" s="156">
        <f t="shared" si="34"/>
        <v>529</v>
      </c>
      <c r="C747" s="156" t="e">
        <f t="shared" si="33"/>
        <v>#VALUE!</v>
      </c>
    </row>
    <row r="748" spans="2:3" s="156" customFormat="1" hidden="1">
      <c r="B748" s="156">
        <f t="shared" si="34"/>
        <v>531</v>
      </c>
      <c r="C748" s="156" t="e">
        <f t="shared" si="33"/>
        <v>#VALUE!</v>
      </c>
    </row>
    <row r="749" spans="2:3" s="156" customFormat="1" hidden="1">
      <c r="B749" s="156">
        <f t="shared" si="34"/>
        <v>533</v>
      </c>
      <c r="C749" s="156" t="e">
        <f t="shared" si="33"/>
        <v>#VALUE!</v>
      </c>
    </row>
    <row r="750" spans="2:3" s="156" customFormat="1" hidden="1">
      <c r="B750" s="156">
        <f t="shared" si="34"/>
        <v>535</v>
      </c>
      <c r="C750" s="156" t="e">
        <f t="shared" si="33"/>
        <v>#VALUE!</v>
      </c>
    </row>
    <row r="751" spans="2:3" s="156" customFormat="1" hidden="1">
      <c r="B751" s="156">
        <f t="shared" si="34"/>
        <v>537</v>
      </c>
      <c r="C751" s="156" t="e">
        <f t="shared" si="33"/>
        <v>#VALUE!</v>
      </c>
    </row>
    <row r="752" spans="2:3" s="156" customFormat="1" hidden="1">
      <c r="B752" s="156">
        <f t="shared" si="34"/>
        <v>539</v>
      </c>
      <c r="C752" s="156" t="e">
        <f t="shared" si="33"/>
        <v>#VALUE!</v>
      </c>
    </row>
    <row r="753" spans="2:3" s="156" customFormat="1" hidden="1">
      <c r="B753" s="156">
        <f t="shared" si="34"/>
        <v>541</v>
      </c>
      <c r="C753" s="156" t="e">
        <f t="shared" si="33"/>
        <v>#VALUE!</v>
      </c>
    </row>
    <row r="754" spans="2:3" s="156" customFormat="1" hidden="1">
      <c r="B754" s="156">
        <f t="shared" si="34"/>
        <v>543</v>
      </c>
      <c r="C754" s="156" t="e">
        <f t="shared" si="33"/>
        <v>#VALUE!</v>
      </c>
    </row>
    <row r="755" spans="2:3" s="156" customFormat="1" hidden="1">
      <c r="B755" s="156">
        <f t="shared" si="34"/>
        <v>545</v>
      </c>
      <c r="C755" s="156" t="e">
        <f t="shared" si="33"/>
        <v>#VALUE!</v>
      </c>
    </row>
    <row r="756" spans="2:3" s="156" customFormat="1" hidden="1">
      <c r="B756" s="156">
        <f t="shared" si="34"/>
        <v>547</v>
      </c>
      <c r="C756" s="156" t="e">
        <f t="shared" ref="C756:C819" si="35">CHAR(HEX2DEC(MID($H$1,B756,2)))</f>
        <v>#VALUE!</v>
      </c>
    </row>
    <row r="757" spans="2:3" s="156" customFormat="1" hidden="1">
      <c r="B757" s="156">
        <f t="shared" si="34"/>
        <v>549</v>
      </c>
      <c r="C757" s="156" t="e">
        <f t="shared" si="35"/>
        <v>#VALUE!</v>
      </c>
    </row>
    <row r="758" spans="2:3" s="156" customFormat="1" hidden="1">
      <c r="B758" s="156">
        <f t="shared" ref="B758:B821" si="36">B757+2</f>
        <v>551</v>
      </c>
      <c r="C758" s="156" t="e">
        <f t="shared" si="35"/>
        <v>#VALUE!</v>
      </c>
    </row>
    <row r="759" spans="2:3" s="156" customFormat="1" hidden="1">
      <c r="B759" s="156">
        <f t="shared" si="36"/>
        <v>553</v>
      </c>
      <c r="C759" s="156" t="e">
        <f t="shared" si="35"/>
        <v>#VALUE!</v>
      </c>
    </row>
    <row r="760" spans="2:3" s="156" customFormat="1" hidden="1">
      <c r="B760" s="156">
        <f t="shared" si="36"/>
        <v>555</v>
      </c>
      <c r="C760" s="156" t="e">
        <f t="shared" si="35"/>
        <v>#VALUE!</v>
      </c>
    </row>
    <row r="761" spans="2:3" s="156" customFormat="1" hidden="1">
      <c r="B761" s="156">
        <f t="shared" si="36"/>
        <v>557</v>
      </c>
      <c r="C761" s="156" t="e">
        <f t="shared" si="35"/>
        <v>#VALUE!</v>
      </c>
    </row>
    <row r="762" spans="2:3" s="156" customFormat="1" hidden="1">
      <c r="B762" s="156">
        <f t="shared" si="36"/>
        <v>559</v>
      </c>
      <c r="C762" s="156" t="e">
        <f t="shared" si="35"/>
        <v>#VALUE!</v>
      </c>
    </row>
    <row r="763" spans="2:3" s="156" customFormat="1" hidden="1">
      <c r="B763" s="156">
        <f t="shared" si="36"/>
        <v>561</v>
      </c>
      <c r="C763" s="156" t="e">
        <f t="shared" si="35"/>
        <v>#VALUE!</v>
      </c>
    </row>
    <row r="764" spans="2:3" s="156" customFormat="1" hidden="1">
      <c r="B764" s="156">
        <f t="shared" si="36"/>
        <v>563</v>
      </c>
      <c r="C764" s="156" t="e">
        <f t="shared" si="35"/>
        <v>#VALUE!</v>
      </c>
    </row>
    <row r="765" spans="2:3" s="156" customFormat="1" hidden="1">
      <c r="B765" s="156">
        <f t="shared" si="36"/>
        <v>565</v>
      </c>
      <c r="C765" s="156" t="e">
        <f t="shared" si="35"/>
        <v>#VALUE!</v>
      </c>
    </row>
    <row r="766" spans="2:3" s="156" customFormat="1" hidden="1">
      <c r="B766" s="156">
        <f t="shared" si="36"/>
        <v>567</v>
      </c>
      <c r="C766" s="156" t="e">
        <f t="shared" si="35"/>
        <v>#VALUE!</v>
      </c>
    </row>
    <row r="767" spans="2:3" s="156" customFormat="1" hidden="1">
      <c r="B767" s="156">
        <f t="shared" si="36"/>
        <v>569</v>
      </c>
      <c r="C767" s="156" t="e">
        <f t="shared" si="35"/>
        <v>#VALUE!</v>
      </c>
    </row>
    <row r="768" spans="2:3" s="156" customFormat="1" hidden="1">
      <c r="B768" s="156">
        <f t="shared" si="36"/>
        <v>571</v>
      </c>
      <c r="C768" s="156" t="e">
        <f t="shared" si="35"/>
        <v>#VALUE!</v>
      </c>
    </row>
    <row r="769" spans="2:3" s="156" customFormat="1" hidden="1">
      <c r="B769" s="156">
        <f t="shared" si="36"/>
        <v>573</v>
      </c>
      <c r="C769" s="156" t="e">
        <f t="shared" si="35"/>
        <v>#VALUE!</v>
      </c>
    </row>
    <row r="770" spans="2:3" s="156" customFormat="1" hidden="1">
      <c r="B770" s="156">
        <f t="shared" si="36"/>
        <v>575</v>
      </c>
      <c r="C770" s="156" t="e">
        <f t="shared" si="35"/>
        <v>#VALUE!</v>
      </c>
    </row>
    <row r="771" spans="2:3" s="156" customFormat="1" hidden="1">
      <c r="B771" s="156">
        <f t="shared" si="36"/>
        <v>577</v>
      </c>
      <c r="C771" s="156" t="e">
        <f t="shared" si="35"/>
        <v>#VALUE!</v>
      </c>
    </row>
    <row r="772" spans="2:3" s="156" customFormat="1" hidden="1">
      <c r="B772" s="156">
        <f t="shared" si="36"/>
        <v>579</v>
      </c>
      <c r="C772" s="156" t="e">
        <f t="shared" si="35"/>
        <v>#VALUE!</v>
      </c>
    </row>
    <row r="773" spans="2:3" s="156" customFormat="1" hidden="1">
      <c r="B773" s="156">
        <f t="shared" si="36"/>
        <v>581</v>
      </c>
      <c r="C773" s="156" t="e">
        <f t="shared" si="35"/>
        <v>#VALUE!</v>
      </c>
    </row>
    <row r="774" spans="2:3" s="156" customFormat="1" hidden="1">
      <c r="B774" s="156">
        <f t="shared" si="36"/>
        <v>583</v>
      </c>
      <c r="C774" s="156" t="e">
        <f t="shared" si="35"/>
        <v>#VALUE!</v>
      </c>
    </row>
    <row r="775" spans="2:3" s="156" customFormat="1" hidden="1">
      <c r="B775" s="156">
        <f t="shared" si="36"/>
        <v>585</v>
      </c>
      <c r="C775" s="156" t="e">
        <f t="shared" si="35"/>
        <v>#VALUE!</v>
      </c>
    </row>
    <row r="776" spans="2:3" s="156" customFormat="1" hidden="1">
      <c r="B776" s="156">
        <f t="shared" si="36"/>
        <v>587</v>
      </c>
      <c r="C776" s="156" t="e">
        <f t="shared" si="35"/>
        <v>#VALUE!</v>
      </c>
    </row>
    <row r="777" spans="2:3" s="156" customFormat="1" hidden="1">
      <c r="B777" s="156">
        <f t="shared" si="36"/>
        <v>589</v>
      </c>
      <c r="C777" s="156" t="e">
        <f t="shared" si="35"/>
        <v>#VALUE!</v>
      </c>
    </row>
    <row r="778" spans="2:3" s="156" customFormat="1" hidden="1">
      <c r="B778" s="156">
        <f t="shared" si="36"/>
        <v>591</v>
      </c>
      <c r="C778" s="156" t="e">
        <f t="shared" si="35"/>
        <v>#VALUE!</v>
      </c>
    </row>
    <row r="779" spans="2:3" s="156" customFormat="1" hidden="1">
      <c r="B779" s="156">
        <f t="shared" si="36"/>
        <v>593</v>
      </c>
      <c r="C779" s="156" t="e">
        <f t="shared" si="35"/>
        <v>#VALUE!</v>
      </c>
    </row>
    <row r="780" spans="2:3" s="156" customFormat="1" hidden="1">
      <c r="B780" s="156">
        <f t="shared" si="36"/>
        <v>595</v>
      </c>
      <c r="C780" s="156" t="e">
        <f t="shared" si="35"/>
        <v>#VALUE!</v>
      </c>
    </row>
    <row r="781" spans="2:3" s="156" customFormat="1" hidden="1">
      <c r="B781" s="156">
        <f t="shared" si="36"/>
        <v>597</v>
      </c>
      <c r="C781" s="156" t="e">
        <f t="shared" si="35"/>
        <v>#VALUE!</v>
      </c>
    </row>
    <row r="782" spans="2:3" s="156" customFormat="1" hidden="1">
      <c r="B782" s="156">
        <f t="shared" si="36"/>
        <v>599</v>
      </c>
      <c r="C782" s="156" t="e">
        <f t="shared" si="35"/>
        <v>#VALUE!</v>
      </c>
    </row>
    <row r="783" spans="2:3" s="156" customFormat="1" hidden="1">
      <c r="B783" s="156">
        <f t="shared" si="36"/>
        <v>601</v>
      </c>
      <c r="C783" s="156" t="e">
        <f t="shared" si="35"/>
        <v>#VALUE!</v>
      </c>
    </row>
    <row r="784" spans="2:3" s="156" customFormat="1" hidden="1">
      <c r="B784" s="156">
        <f t="shared" si="36"/>
        <v>603</v>
      </c>
      <c r="C784" s="156" t="e">
        <f t="shared" si="35"/>
        <v>#VALUE!</v>
      </c>
    </row>
    <row r="785" spans="2:3" s="156" customFormat="1" hidden="1">
      <c r="B785" s="156">
        <f t="shared" si="36"/>
        <v>605</v>
      </c>
      <c r="C785" s="156" t="e">
        <f t="shared" si="35"/>
        <v>#VALUE!</v>
      </c>
    </row>
    <row r="786" spans="2:3" s="156" customFormat="1" hidden="1">
      <c r="B786" s="156">
        <f t="shared" si="36"/>
        <v>607</v>
      </c>
      <c r="C786" s="156" t="e">
        <f t="shared" si="35"/>
        <v>#VALUE!</v>
      </c>
    </row>
    <row r="787" spans="2:3" s="156" customFormat="1" hidden="1">
      <c r="B787" s="156">
        <f t="shared" si="36"/>
        <v>609</v>
      </c>
      <c r="C787" s="156" t="e">
        <f t="shared" si="35"/>
        <v>#VALUE!</v>
      </c>
    </row>
    <row r="788" spans="2:3" s="156" customFormat="1" hidden="1">
      <c r="B788" s="156">
        <f t="shared" si="36"/>
        <v>611</v>
      </c>
      <c r="C788" s="156" t="e">
        <f t="shared" si="35"/>
        <v>#VALUE!</v>
      </c>
    </row>
    <row r="789" spans="2:3" s="156" customFormat="1" hidden="1">
      <c r="B789" s="156">
        <f t="shared" si="36"/>
        <v>613</v>
      </c>
      <c r="C789" s="156" t="e">
        <f t="shared" si="35"/>
        <v>#VALUE!</v>
      </c>
    </row>
    <row r="790" spans="2:3" s="156" customFormat="1" hidden="1">
      <c r="B790" s="156">
        <f t="shared" si="36"/>
        <v>615</v>
      </c>
      <c r="C790" s="156" t="e">
        <f t="shared" si="35"/>
        <v>#VALUE!</v>
      </c>
    </row>
    <row r="791" spans="2:3" s="156" customFormat="1" hidden="1">
      <c r="B791" s="156">
        <f t="shared" si="36"/>
        <v>617</v>
      </c>
      <c r="C791" s="156" t="e">
        <f t="shared" si="35"/>
        <v>#VALUE!</v>
      </c>
    </row>
    <row r="792" spans="2:3" s="156" customFormat="1" hidden="1">
      <c r="B792" s="156">
        <f t="shared" si="36"/>
        <v>619</v>
      </c>
      <c r="C792" s="156" t="e">
        <f t="shared" si="35"/>
        <v>#VALUE!</v>
      </c>
    </row>
    <row r="793" spans="2:3" s="156" customFormat="1" hidden="1">
      <c r="B793" s="156">
        <f t="shared" si="36"/>
        <v>621</v>
      </c>
      <c r="C793" s="156" t="e">
        <f t="shared" si="35"/>
        <v>#VALUE!</v>
      </c>
    </row>
    <row r="794" spans="2:3" s="156" customFormat="1" hidden="1">
      <c r="B794" s="156">
        <f t="shared" si="36"/>
        <v>623</v>
      </c>
      <c r="C794" s="156" t="e">
        <f t="shared" si="35"/>
        <v>#VALUE!</v>
      </c>
    </row>
    <row r="795" spans="2:3" s="156" customFormat="1" hidden="1">
      <c r="B795" s="156">
        <f t="shared" si="36"/>
        <v>625</v>
      </c>
      <c r="C795" s="156" t="e">
        <f t="shared" si="35"/>
        <v>#VALUE!</v>
      </c>
    </row>
    <row r="796" spans="2:3" s="156" customFormat="1" hidden="1">
      <c r="B796" s="156">
        <f t="shared" si="36"/>
        <v>627</v>
      </c>
      <c r="C796" s="156" t="e">
        <f t="shared" si="35"/>
        <v>#VALUE!</v>
      </c>
    </row>
    <row r="797" spans="2:3" s="156" customFormat="1" hidden="1">
      <c r="B797" s="156">
        <f t="shared" si="36"/>
        <v>629</v>
      </c>
      <c r="C797" s="156" t="e">
        <f t="shared" si="35"/>
        <v>#VALUE!</v>
      </c>
    </row>
    <row r="798" spans="2:3" s="156" customFormat="1" hidden="1">
      <c r="B798" s="156">
        <f t="shared" si="36"/>
        <v>631</v>
      </c>
      <c r="C798" s="156" t="e">
        <f t="shared" si="35"/>
        <v>#VALUE!</v>
      </c>
    </row>
    <row r="799" spans="2:3" s="156" customFormat="1" hidden="1">
      <c r="B799" s="156">
        <f t="shared" si="36"/>
        <v>633</v>
      </c>
      <c r="C799" s="156" t="e">
        <f t="shared" si="35"/>
        <v>#VALUE!</v>
      </c>
    </row>
    <row r="800" spans="2:3" s="156" customFormat="1" hidden="1">
      <c r="B800" s="156">
        <f t="shared" si="36"/>
        <v>635</v>
      </c>
      <c r="C800" s="156" t="e">
        <f t="shared" si="35"/>
        <v>#VALUE!</v>
      </c>
    </row>
    <row r="801" spans="1:27" hidden="1">
      <c r="A801" s="156"/>
      <c r="B801" s="156">
        <f t="shared" si="36"/>
        <v>637</v>
      </c>
      <c r="C801" s="156" t="e">
        <f t="shared" si="35"/>
        <v>#VALUE!</v>
      </c>
      <c r="D801" s="156"/>
      <c r="E801" s="156"/>
      <c r="F801" s="156"/>
      <c r="G801" s="156"/>
      <c r="H801" s="156"/>
      <c r="I801" s="156"/>
      <c r="J801" s="156"/>
      <c r="K801" s="156"/>
      <c r="L801" s="156"/>
      <c r="M801" s="156"/>
      <c r="N801" s="156"/>
      <c r="O801" s="156"/>
      <c r="P801" s="156"/>
      <c r="Q801" s="156"/>
      <c r="R801" s="156"/>
      <c r="S801" s="156"/>
      <c r="T801" s="156"/>
      <c r="U801" s="156"/>
      <c r="V801" s="156"/>
      <c r="W801" s="156"/>
      <c r="X801" s="156"/>
      <c r="Y801" s="156"/>
      <c r="Z801" s="156"/>
      <c r="AA801" s="156"/>
    </row>
    <row r="802" spans="1:27" hidden="1">
      <c r="A802" s="156"/>
      <c r="B802" s="156">
        <f t="shared" si="36"/>
        <v>639</v>
      </c>
      <c r="C802" s="156" t="e">
        <f t="shared" si="35"/>
        <v>#VALUE!</v>
      </c>
      <c r="D802" s="156"/>
      <c r="E802" s="156"/>
      <c r="F802" s="156"/>
      <c r="G802" s="156"/>
      <c r="H802" s="156"/>
      <c r="I802" s="156"/>
      <c r="J802" s="156"/>
      <c r="K802" s="156"/>
      <c r="L802" s="156"/>
      <c r="M802" s="156"/>
      <c r="N802" s="156"/>
      <c r="O802" s="156"/>
      <c r="P802" s="156"/>
      <c r="Q802" s="156"/>
      <c r="R802" s="156"/>
      <c r="S802" s="156"/>
      <c r="T802" s="156"/>
      <c r="U802" s="156"/>
      <c r="V802" s="156"/>
      <c r="W802" s="156"/>
      <c r="X802" s="156"/>
      <c r="Y802" s="156"/>
      <c r="Z802" s="156"/>
      <c r="AA802" s="156"/>
    </row>
    <row r="803" spans="1:27" hidden="1">
      <c r="A803" s="156"/>
      <c r="B803" s="156">
        <f t="shared" si="36"/>
        <v>641</v>
      </c>
      <c r="C803" s="156" t="e">
        <f t="shared" si="35"/>
        <v>#VALUE!</v>
      </c>
      <c r="D803" s="156"/>
      <c r="E803" s="156"/>
      <c r="F803" s="156"/>
      <c r="G803" s="156"/>
      <c r="H803" s="156"/>
      <c r="I803" s="156"/>
      <c r="J803" s="156"/>
      <c r="K803" s="156"/>
      <c r="L803" s="156"/>
      <c r="M803" s="156"/>
      <c r="N803" s="156"/>
      <c r="O803" s="156"/>
      <c r="P803" s="156"/>
      <c r="Q803" s="156"/>
      <c r="R803" s="156"/>
      <c r="S803" s="156"/>
      <c r="T803" s="156"/>
      <c r="U803" s="156"/>
      <c r="V803" s="156"/>
      <c r="W803" s="156"/>
      <c r="X803" s="156"/>
      <c r="Y803" s="156"/>
      <c r="Z803" s="156"/>
      <c r="AA803" s="156"/>
    </row>
    <row r="804" spans="1:27" hidden="1">
      <c r="A804" s="156"/>
      <c r="B804" s="156">
        <f t="shared" si="36"/>
        <v>643</v>
      </c>
      <c r="C804" s="156" t="e">
        <f t="shared" si="35"/>
        <v>#VALUE!</v>
      </c>
      <c r="D804" s="156"/>
      <c r="E804" s="156"/>
      <c r="F804" s="156"/>
      <c r="G804" s="156"/>
      <c r="H804" s="156"/>
      <c r="I804" s="156"/>
      <c r="J804" s="156"/>
      <c r="K804" s="156"/>
      <c r="L804" s="156"/>
      <c r="M804" s="156"/>
      <c r="N804" s="156"/>
      <c r="O804" s="156"/>
      <c r="P804" s="156"/>
      <c r="Q804" s="156"/>
      <c r="R804" s="156"/>
      <c r="S804" s="156"/>
      <c r="T804" s="156"/>
      <c r="U804" s="156"/>
      <c r="V804" s="156"/>
      <c r="W804" s="156"/>
      <c r="X804" s="156"/>
      <c r="Y804" s="156"/>
      <c r="Z804" s="156"/>
      <c r="AA804" s="156"/>
    </row>
    <row r="805" spans="1:27" hidden="1">
      <c r="A805" s="156"/>
      <c r="B805" s="156">
        <f t="shared" si="36"/>
        <v>645</v>
      </c>
      <c r="C805" s="156" t="e">
        <f t="shared" si="35"/>
        <v>#VALUE!</v>
      </c>
      <c r="D805" s="156"/>
      <c r="E805" s="156"/>
      <c r="F805" s="156"/>
      <c r="G805" s="156"/>
      <c r="H805" s="156"/>
      <c r="I805" s="156"/>
      <c r="J805" s="156"/>
      <c r="K805" s="156"/>
      <c r="L805" s="156"/>
      <c r="M805" s="156"/>
      <c r="N805" s="156"/>
      <c r="O805" s="156"/>
      <c r="P805" s="156"/>
      <c r="Q805" s="156"/>
      <c r="R805" s="156"/>
      <c r="S805" s="156"/>
      <c r="T805" s="156"/>
      <c r="U805" s="156"/>
      <c r="V805" s="156"/>
      <c r="W805" s="156"/>
      <c r="X805" s="156"/>
      <c r="Y805" s="156"/>
      <c r="Z805" s="156"/>
      <c r="AA805" s="156"/>
    </row>
    <row r="806" spans="1:27" hidden="1">
      <c r="A806" s="156"/>
      <c r="B806" s="156">
        <f t="shared" si="36"/>
        <v>647</v>
      </c>
      <c r="C806" s="156" t="e">
        <f t="shared" si="35"/>
        <v>#VALUE!</v>
      </c>
      <c r="D806" s="156"/>
      <c r="E806" s="156"/>
      <c r="F806" s="156"/>
      <c r="G806" s="156"/>
      <c r="H806" s="156"/>
      <c r="I806" s="156"/>
      <c r="J806" s="156"/>
      <c r="K806" s="156"/>
      <c r="L806" s="156"/>
      <c r="M806" s="156"/>
      <c r="N806" s="156"/>
      <c r="O806" s="156"/>
      <c r="P806" s="156"/>
      <c r="Q806" s="156"/>
      <c r="R806" s="156"/>
      <c r="S806" s="156"/>
      <c r="T806" s="156"/>
      <c r="U806" s="156"/>
      <c r="V806" s="156"/>
      <c r="W806" s="156"/>
      <c r="X806" s="156"/>
      <c r="Y806" s="156"/>
      <c r="Z806" s="156"/>
      <c r="AA806" s="156"/>
    </row>
    <row r="807" spans="1:27" hidden="1">
      <c r="A807" s="156"/>
      <c r="B807" s="156">
        <f t="shared" si="36"/>
        <v>649</v>
      </c>
      <c r="C807" s="156" t="e">
        <f t="shared" si="35"/>
        <v>#VALUE!</v>
      </c>
      <c r="D807" s="156"/>
      <c r="E807" s="156"/>
      <c r="F807" s="156"/>
      <c r="G807" s="156"/>
      <c r="H807" s="156"/>
      <c r="I807" s="156"/>
      <c r="J807" s="156"/>
      <c r="K807" s="156"/>
      <c r="L807" s="156"/>
      <c r="M807" s="156"/>
      <c r="N807" s="156"/>
      <c r="O807" s="156"/>
      <c r="P807" s="156"/>
      <c r="Q807" s="156"/>
      <c r="R807" s="156"/>
      <c r="S807" s="156"/>
      <c r="T807" s="156"/>
      <c r="U807" s="156"/>
      <c r="V807" s="156"/>
      <c r="W807" s="156"/>
      <c r="X807" s="156"/>
      <c r="Y807" s="156"/>
      <c r="Z807" s="156"/>
      <c r="AA807" s="156"/>
    </row>
    <row r="808" spans="1:27" hidden="1">
      <c r="A808" s="156"/>
      <c r="B808" s="156">
        <f t="shared" si="36"/>
        <v>651</v>
      </c>
      <c r="C808" s="156" t="e">
        <f t="shared" si="35"/>
        <v>#VALUE!</v>
      </c>
      <c r="D808" s="156"/>
      <c r="E808" s="156"/>
      <c r="F808" s="156"/>
      <c r="G808" s="156"/>
      <c r="H808" s="156"/>
      <c r="I808" s="156"/>
      <c r="J808" s="156"/>
      <c r="K808" s="156"/>
      <c r="L808" s="156"/>
      <c r="M808" s="156"/>
      <c r="N808" s="156"/>
      <c r="O808" s="156"/>
      <c r="P808" s="156"/>
      <c r="Q808" s="156"/>
      <c r="R808" s="156"/>
      <c r="S808" s="156"/>
      <c r="T808" s="156"/>
      <c r="U808" s="156"/>
      <c r="V808" s="156"/>
      <c r="W808" s="156"/>
      <c r="X808" s="156"/>
      <c r="Y808" s="156"/>
      <c r="Z808" s="156"/>
      <c r="AA808" s="156"/>
    </row>
    <row r="809" spans="1:27" hidden="1">
      <c r="A809" s="156"/>
      <c r="B809" s="156">
        <f t="shared" si="36"/>
        <v>653</v>
      </c>
      <c r="C809" s="156" t="e">
        <f t="shared" si="35"/>
        <v>#VALUE!</v>
      </c>
      <c r="D809" s="156"/>
      <c r="E809" s="156"/>
      <c r="F809" s="156"/>
      <c r="G809" s="156"/>
      <c r="H809" s="156"/>
      <c r="I809" s="156"/>
      <c r="J809" s="156"/>
      <c r="K809" s="156"/>
      <c r="L809" s="156"/>
      <c r="M809" s="156"/>
      <c r="N809" s="156"/>
      <c r="O809" s="156"/>
      <c r="P809" s="156"/>
      <c r="Q809" s="156"/>
      <c r="R809" s="156"/>
      <c r="S809" s="156"/>
      <c r="T809" s="156"/>
      <c r="U809" s="156"/>
      <c r="V809" s="156"/>
      <c r="W809" s="156"/>
      <c r="X809" s="156"/>
      <c r="Y809" s="156"/>
      <c r="Z809" s="156"/>
      <c r="AA809" s="156"/>
    </row>
    <row r="810" spans="1:27" hidden="1">
      <c r="B810" s="156">
        <f t="shared" si="36"/>
        <v>655</v>
      </c>
      <c r="C810" s="156" t="e">
        <f t="shared" si="35"/>
        <v>#VALUE!</v>
      </c>
    </row>
    <row r="811" spans="1:27" hidden="1">
      <c r="B811" s="156">
        <f t="shared" si="36"/>
        <v>657</v>
      </c>
      <c r="C811" s="156" t="e">
        <f t="shared" si="35"/>
        <v>#VALUE!</v>
      </c>
    </row>
    <row r="812" spans="1:27" hidden="1">
      <c r="B812" s="156">
        <f t="shared" si="36"/>
        <v>659</v>
      </c>
      <c r="C812" s="156" t="e">
        <f t="shared" si="35"/>
        <v>#VALUE!</v>
      </c>
    </row>
    <row r="813" spans="1:27" hidden="1">
      <c r="B813" s="156">
        <f t="shared" si="36"/>
        <v>661</v>
      </c>
      <c r="C813" s="156" t="e">
        <f t="shared" si="35"/>
        <v>#VALUE!</v>
      </c>
    </row>
    <row r="814" spans="1:27" hidden="1">
      <c r="B814" s="156">
        <f t="shared" si="36"/>
        <v>663</v>
      </c>
      <c r="C814" s="156" t="e">
        <f t="shared" si="35"/>
        <v>#VALUE!</v>
      </c>
    </row>
    <row r="815" spans="1:27" hidden="1">
      <c r="B815" s="156">
        <f t="shared" si="36"/>
        <v>665</v>
      </c>
      <c r="C815" s="156" t="e">
        <f t="shared" si="35"/>
        <v>#VALUE!</v>
      </c>
    </row>
    <row r="816" spans="1:27" hidden="1">
      <c r="B816" s="156">
        <f t="shared" si="36"/>
        <v>667</v>
      </c>
      <c r="C816" s="156" t="e">
        <f t="shared" si="35"/>
        <v>#VALUE!</v>
      </c>
    </row>
    <row r="817" spans="2:3" hidden="1">
      <c r="B817" s="156">
        <f t="shared" si="36"/>
        <v>669</v>
      </c>
      <c r="C817" s="156" t="e">
        <f t="shared" si="35"/>
        <v>#VALUE!</v>
      </c>
    </row>
    <row r="818" spans="2:3" hidden="1">
      <c r="B818" s="156">
        <f t="shared" si="36"/>
        <v>671</v>
      </c>
      <c r="C818" s="156" t="e">
        <f t="shared" si="35"/>
        <v>#VALUE!</v>
      </c>
    </row>
    <row r="819" spans="2:3" hidden="1">
      <c r="B819" s="156">
        <f t="shared" si="36"/>
        <v>673</v>
      </c>
      <c r="C819" s="156" t="e">
        <f t="shared" si="35"/>
        <v>#VALUE!</v>
      </c>
    </row>
    <row r="820" spans="2:3" hidden="1">
      <c r="B820" s="156">
        <f t="shared" si="36"/>
        <v>675</v>
      </c>
      <c r="C820" s="156" t="e">
        <f t="shared" ref="C820:C883" si="37">CHAR(HEX2DEC(MID($H$1,B820,2)))</f>
        <v>#VALUE!</v>
      </c>
    </row>
    <row r="821" spans="2:3" hidden="1">
      <c r="B821" s="156">
        <f t="shared" si="36"/>
        <v>677</v>
      </c>
      <c r="C821" s="156" t="e">
        <f t="shared" si="37"/>
        <v>#VALUE!</v>
      </c>
    </row>
    <row r="822" spans="2:3" hidden="1">
      <c r="B822" s="156">
        <f t="shared" ref="B822:B885" si="38">B821+2</f>
        <v>679</v>
      </c>
      <c r="C822" s="156" t="e">
        <f t="shared" si="37"/>
        <v>#VALUE!</v>
      </c>
    </row>
    <row r="823" spans="2:3" hidden="1">
      <c r="B823" s="156">
        <f t="shared" si="38"/>
        <v>681</v>
      </c>
      <c r="C823" s="156" t="e">
        <f t="shared" si="37"/>
        <v>#VALUE!</v>
      </c>
    </row>
    <row r="824" spans="2:3" hidden="1">
      <c r="B824" s="156">
        <f t="shared" si="38"/>
        <v>683</v>
      </c>
      <c r="C824" s="156" t="e">
        <f t="shared" si="37"/>
        <v>#VALUE!</v>
      </c>
    </row>
    <row r="825" spans="2:3" hidden="1">
      <c r="B825" s="156">
        <f t="shared" si="38"/>
        <v>685</v>
      </c>
      <c r="C825" s="156" t="e">
        <f t="shared" si="37"/>
        <v>#VALUE!</v>
      </c>
    </row>
    <row r="826" spans="2:3" hidden="1">
      <c r="B826" s="156">
        <f t="shared" si="38"/>
        <v>687</v>
      </c>
      <c r="C826" s="156" t="e">
        <f t="shared" si="37"/>
        <v>#VALUE!</v>
      </c>
    </row>
    <row r="827" spans="2:3" hidden="1">
      <c r="B827" s="156">
        <f t="shared" si="38"/>
        <v>689</v>
      </c>
      <c r="C827" s="156" t="e">
        <f t="shared" si="37"/>
        <v>#VALUE!</v>
      </c>
    </row>
    <row r="828" spans="2:3" hidden="1">
      <c r="B828" s="156">
        <f t="shared" si="38"/>
        <v>691</v>
      </c>
      <c r="C828" s="156" t="e">
        <f t="shared" si="37"/>
        <v>#VALUE!</v>
      </c>
    </row>
    <row r="829" spans="2:3" hidden="1">
      <c r="B829" s="156">
        <f t="shared" si="38"/>
        <v>693</v>
      </c>
      <c r="C829" s="156" t="e">
        <f t="shared" si="37"/>
        <v>#VALUE!</v>
      </c>
    </row>
    <row r="830" spans="2:3" hidden="1">
      <c r="B830" s="156">
        <f t="shared" si="38"/>
        <v>695</v>
      </c>
      <c r="C830" s="156" t="e">
        <f t="shared" si="37"/>
        <v>#VALUE!</v>
      </c>
    </row>
    <row r="831" spans="2:3" hidden="1">
      <c r="B831" s="156">
        <f t="shared" si="38"/>
        <v>697</v>
      </c>
      <c r="C831" s="156" t="e">
        <f t="shared" si="37"/>
        <v>#VALUE!</v>
      </c>
    </row>
    <row r="832" spans="2:3" hidden="1">
      <c r="B832" s="156">
        <f t="shared" si="38"/>
        <v>699</v>
      </c>
      <c r="C832" s="156" t="e">
        <f t="shared" si="37"/>
        <v>#VALUE!</v>
      </c>
    </row>
    <row r="833" spans="2:3" hidden="1">
      <c r="B833" s="156">
        <f t="shared" si="38"/>
        <v>701</v>
      </c>
      <c r="C833" s="156" t="e">
        <f t="shared" si="37"/>
        <v>#VALUE!</v>
      </c>
    </row>
    <row r="834" spans="2:3" hidden="1">
      <c r="B834" s="156">
        <f t="shared" si="38"/>
        <v>703</v>
      </c>
      <c r="C834" s="156" t="e">
        <f t="shared" si="37"/>
        <v>#VALUE!</v>
      </c>
    </row>
    <row r="835" spans="2:3" hidden="1">
      <c r="B835" s="156">
        <f t="shared" si="38"/>
        <v>705</v>
      </c>
      <c r="C835" s="156" t="e">
        <f t="shared" si="37"/>
        <v>#VALUE!</v>
      </c>
    </row>
    <row r="836" spans="2:3" hidden="1">
      <c r="B836" s="156">
        <f t="shared" si="38"/>
        <v>707</v>
      </c>
      <c r="C836" s="156" t="e">
        <f t="shared" si="37"/>
        <v>#VALUE!</v>
      </c>
    </row>
    <row r="837" spans="2:3" hidden="1">
      <c r="B837" s="156">
        <f t="shared" si="38"/>
        <v>709</v>
      </c>
      <c r="C837" s="156" t="e">
        <f t="shared" si="37"/>
        <v>#VALUE!</v>
      </c>
    </row>
    <row r="838" spans="2:3" hidden="1">
      <c r="B838" s="156">
        <f t="shared" si="38"/>
        <v>711</v>
      </c>
      <c r="C838" s="156" t="e">
        <f t="shared" si="37"/>
        <v>#VALUE!</v>
      </c>
    </row>
    <row r="839" spans="2:3" hidden="1">
      <c r="B839" s="156">
        <f t="shared" si="38"/>
        <v>713</v>
      </c>
      <c r="C839" s="156" t="e">
        <f t="shared" si="37"/>
        <v>#VALUE!</v>
      </c>
    </row>
    <row r="840" spans="2:3" hidden="1">
      <c r="B840" s="156">
        <f t="shared" si="38"/>
        <v>715</v>
      </c>
      <c r="C840" s="156" t="e">
        <f t="shared" si="37"/>
        <v>#VALUE!</v>
      </c>
    </row>
    <row r="841" spans="2:3" hidden="1">
      <c r="B841" s="156">
        <f t="shared" si="38"/>
        <v>717</v>
      </c>
      <c r="C841" s="156" t="e">
        <f t="shared" si="37"/>
        <v>#VALUE!</v>
      </c>
    </row>
    <row r="842" spans="2:3" hidden="1">
      <c r="B842" s="156">
        <f t="shared" si="38"/>
        <v>719</v>
      </c>
      <c r="C842" s="156" t="e">
        <f t="shared" si="37"/>
        <v>#VALUE!</v>
      </c>
    </row>
    <row r="843" spans="2:3" hidden="1">
      <c r="B843" s="156">
        <f t="shared" si="38"/>
        <v>721</v>
      </c>
      <c r="C843" s="156" t="e">
        <f t="shared" si="37"/>
        <v>#VALUE!</v>
      </c>
    </row>
    <row r="844" spans="2:3" hidden="1">
      <c r="B844" s="156">
        <f t="shared" si="38"/>
        <v>723</v>
      </c>
      <c r="C844" s="156" t="e">
        <f t="shared" si="37"/>
        <v>#VALUE!</v>
      </c>
    </row>
    <row r="845" spans="2:3" hidden="1">
      <c r="B845" s="156">
        <f t="shared" si="38"/>
        <v>725</v>
      </c>
      <c r="C845" s="156" t="e">
        <f t="shared" si="37"/>
        <v>#VALUE!</v>
      </c>
    </row>
    <row r="846" spans="2:3" hidden="1">
      <c r="B846" s="156">
        <f t="shared" si="38"/>
        <v>727</v>
      </c>
      <c r="C846" s="156" t="e">
        <f t="shared" si="37"/>
        <v>#VALUE!</v>
      </c>
    </row>
    <row r="847" spans="2:3" hidden="1">
      <c r="B847" s="156">
        <f t="shared" si="38"/>
        <v>729</v>
      </c>
      <c r="C847" s="156" t="e">
        <f t="shared" si="37"/>
        <v>#VALUE!</v>
      </c>
    </row>
    <row r="848" spans="2:3" hidden="1">
      <c r="B848" s="156">
        <f t="shared" si="38"/>
        <v>731</v>
      </c>
      <c r="C848" s="156" t="e">
        <f t="shared" si="37"/>
        <v>#VALUE!</v>
      </c>
    </row>
    <row r="849" spans="2:3" hidden="1">
      <c r="B849" s="156">
        <f t="shared" si="38"/>
        <v>733</v>
      </c>
      <c r="C849" s="156" t="e">
        <f t="shared" si="37"/>
        <v>#VALUE!</v>
      </c>
    </row>
    <row r="850" spans="2:3" hidden="1">
      <c r="B850" s="156">
        <f t="shared" si="38"/>
        <v>735</v>
      </c>
      <c r="C850" s="156" t="e">
        <f t="shared" si="37"/>
        <v>#VALUE!</v>
      </c>
    </row>
    <row r="851" spans="2:3" hidden="1">
      <c r="B851" s="156">
        <f t="shared" si="38"/>
        <v>737</v>
      </c>
      <c r="C851" s="156" t="e">
        <f t="shared" si="37"/>
        <v>#VALUE!</v>
      </c>
    </row>
    <row r="852" spans="2:3" hidden="1">
      <c r="B852" s="156">
        <f t="shared" si="38"/>
        <v>739</v>
      </c>
      <c r="C852" s="156" t="e">
        <f t="shared" si="37"/>
        <v>#VALUE!</v>
      </c>
    </row>
    <row r="853" spans="2:3" hidden="1">
      <c r="B853" s="156">
        <f t="shared" si="38"/>
        <v>741</v>
      </c>
      <c r="C853" s="156" t="e">
        <f t="shared" si="37"/>
        <v>#VALUE!</v>
      </c>
    </row>
    <row r="854" spans="2:3" hidden="1">
      <c r="B854" s="156">
        <f t="shared" si="38"/>
        <v>743</v>
      </c>
      <c r="C854" s="156" t="e">
        <f t="shared" si="37"/>
        <v>#VALUE!</v>
      </c>
    </row>
    <row r="855" spans="2:3" hidden="1">
      <c r="B855" s="156">
        <f t="shared" si="38"/>
        <v>745</v>
      </c>
      <c r="C855" s="156" t="e">
        <f t="shared" si="37"/>
        <v>#VALUE!</v>
      </c>
    </row>
    <row r="856" spans="2:3" hidden="1">
      <c r="B856" s="156">
        <f t="shared" si="38"/>
        <v>747</v>
      </c>
      <c r="C856" s="156" t="e">
        <f t="shared" si="37"/>
        <v>#VALUE!</v>
      </c>
    </row>
    <row r="857" spans="2:3" hidden="1">
      <c r="B857" s="156">
        <f t="shared" si="38"/>
        <v>749</v>
      </c>
      <c r="C857" s="156" t="e">
        <f t="shared" si="37"/>
        <v>#VALUE!</v>
      </c>
    </row>
    <row r="858" spans="2:3" hidden="1">
      <c r="B858" s="156">
        <f t="shared" si="38"/>
        <v>751</v>
      </c>
      <c r="C858" s="156" t="e">
        <f t="shared" si="37"/>
        <v>#VALUE!</v>
      </c>
    </row>
    <row r="859" spans="2:3" hidden="1">
      <c r="B859" s="156">
        <f t="shared" si="38"/>
        <v>753</v>
      </c>
      <c r="C859" s="156" t="e">
        <f t="shared" si="37"/>
        <v>#VALUE!</v>
      </c>
    </row>
    <row r="860" spans="2:3" hidden="1">
      <c r="B860" s="156">
        <f t="shared" si="38"/>
        <v>755</v>
      </c>
      <c r="C860" s="156" t="e">
        <f t="shared" si="37"/>
        <v>#VALUE!</v>
      </c>
    </row>
    <row r="861" spans="2:3" hidden="1">
      <c r="B861" s="156">
        <f t="shared" si="38"/>
        <v>757</v>
      </c>
      <c r="C861" s="156" t="e">
        <f t="shared" si="37"/>
        <v>#VALUE!</v>
      </c>
    </row>
    <row r="862" spans="2:3" hidden="1">
      <c r="B862" s="156">
        <f t="shared" si="38"/>
        <v>759</v>
      </c>
      <c r="C862" s="156" t="e">
        <f t="shared" si="37"/>
        <v>#VALUE!</v>
      </c>
    </row>
    <row r="863" spans="2:3" hidden="1">
      <c r="B863" s="156">
        <f t="shared" si="38"/>
        <v>761</v>
      </c>
      <c r="C863" s="156" t="e">
        <f t="shared" si="37"/>
        <v>#VALUE!</v>
      </c>
    </row>
    <row r="864" spans="2:3" hidden="1">
      <c r="B864" s="156">
        <f t="shared" si="38"/>
        <v>763</v>
      </c>
      <c r="C864" s="156" t="e">
        <f t="shared" si="37"/>
        <v>#VALUE!</v>
      </c>
    </row>
    <row r="865" spans="2:3" hidden="1">
      <c r="B865" s="156">
        <f t="shared" si="38"/>
        <v>765</v>
      </c>
      <c r="C865" s="156" t="e">
        <f t="shared" si="37"/>
        <v>#VALUE!</v>
      </c>
    </row>
    <row r="866" spans="2:3" hidden="1">
      <c r="B866" s="156">
        <f t="shared" si="38"/>
        <v>767</v>
      </c>
      <c r="C866" s="156" t="e">
        <f t="shared" si="37"/>
        <v>#VALUE!</v>
      </c>
    </row>
    <row r="867" spans="2:3" hidden="1">
      <c r="B867" s="156">
        <f t="shared" si="38"/>
        <v>769</v>
      </c>
      <c r="C867" s="156" t="e">
        <f t="shared" si="37"/>
        <v>#VALUE!</v>
      </c>
    </row>
    <row r="868" spans="2:3" hidden="1">
      <c r="B868" s="156">
        <f t="shared" si="38"/>
        <v>771</v>
      </c>
      <c r="C868" s="156" t="e">
        <f t="shared" si="37"/>
        <v>#VALUE!</v>
      </c>
    </row>
    <row r="869" spans="2:3" hidden="1">
      <c r="B869" s="156">
        <f t="shared" si="38"/>
        <v>773</v>
      </c>
      <c r="C869" s="156" t="e">
        <f t="shared" si="37"/>
        <v>#VALUE!</v>
      </c>
    </row>
    <row r="870" spans="2:3" hidden="1">
      <c r="B870" s="156">
        <f t="shared" si="38"/>
        <v>775</v>
      </c>
      <c r="C870" s="156" t="e">
        <f t="shared" si="37"/>
        <v>#VALUE!</v>
      </c>
    </row>
    <row r="871" spans="2:3" hidden="1">
      <c r="B871" s="156">
        <f t="shared" si="38"/>
        <v>777</v>
      </c>
      <c r="C871" s="156" t="e">
        <f t="shared" si="37"/>
        <v>#VALUE!</v>
      </c>
    </row>
    <row r="872" spans="2:3" hidden="1">
      <c r="B872" s="156">
        <f t="shared" si="38"/>
        <v>779</v>
      </c>
      <c r="C872" s="156" t="e">
        <f t="shared" si="37"/>
        <v>#VALUE!</v>
      </c>
    </row>
    <row r="873" spans="2:3" hidden="1">
      <c r="B873" s="156">
        <f t="shared" si="38"/>
        <v>781</v>
      </c>
      <c r="C873" s="156" t="e">
        <f t="shared" si="37"/>
        <v>#VALUE!</v>
      </c>
    </row>
    <row r="874" spans="2:3" hidden="1">
      <c r="B874" s="156">
        <f t="shared" si="38"/>
        <v>783</v>
      </c>
      <c r="C874" s="156" t="e">
        <f t="shared" si="37"/>
        <v>#VALUE!</v>
      </c>
    </row>
    <row r="875" spans="2:3" hidden="1">
      <c r="B875" s="156">
        <f t="shared" si="38"/>
        <v>785</v>
      </c>
      <c r="C875" s="156" t="e">
        <f t="shared" si="37"/>
        <v>#VALUE!</v>
      </c>
    </row>
    <row r="876" spans="2:3" hidden="1">
      <c r="B876" s="156">
        <f t="shared" si="38"/>
        <v>787</v>
      </c>
      <c r="C876" s="156" t="e">
        <f t="shared" si="37"/>
        <v>#VALUE!</v>
      </c>
    </row>
    <row r="877" spans="2:3" hidden="1">
      <c r="B877" s="156">
        <f t="shared" si="38"/>
        <v>789</v>
      </c>
      <c r="C877" s="156" t="e">
        <f t="shared" si="37"/>
        <v>#VALUE!</v>
      </c>
    </row>
    <row r="878" spans="2:3" hidden="1">
      <c r="B878" s="156">
        <f t="shared" si="38"/>
        <v>791</v>
      </c>
      <c r="C878" s="156" t="e">
        <f t="shared" si="37"/>
        <v>#VALUE!</v>
      </c>
    </row>
    <row r="879" spans="2:3" hidden="1">
      <c r="B879" s="156">
        <f t="shared" si="38"/>
        <v>793</v>
      </c>
      <c r="C879" s="156" t="e">
        <f t="shared" si="37"/>
        <v>#VALUE!</v>
      </c>
    </row>
    <row r="880" spans="2:3" hidden="1">
      <c r="B880" s="156">
        <f t="shared" si="38"/>
        <v>795</v>
      </c>
      <c r="C880" s="156" t="e">
        <f t="shared" si="37"/>
        <v>#VALUE!</v>
      </c>
    </row>
    <row r="881" spans="2:3" hidden="1">
      <c r="B881" s="156">
        <f t="shared" si="38"/>
        <v>797</v>
      </c>
      <c r="C881" s="156" t="e">
        <f t="shared" si="37"/>
        <v>#VALUE!</v>
      </c>
    </row>
    <row r="882" spans="2:3" hidden="1">
      <c r="B882" s="156">
        <f t="shared" si="38"/>
        <v>799</v>
      </c>
      <c r="C882" s="156" t="e">
        <f t="shared" si="37"/>
        <v>#VALUE!</v>
      </c>
    </row>
    <row r="883" spans="2:3" hidden="1">
      <c r="B883" s="156">
        <f t="shared" si="38"/>
        <v>801</v>
      </c>
      <c r="C883" s="156" t="e">
        <f t="shared" si="37"/>
        <v>#VALUE!</v>
      </c>
    </row>
    <row r="884" spans="2:3" hidden="1">
      <c r="B884" s="156">
        <f t="shared" si="38"/>
        <v>803</v>
      </c>
      <c r="C884" s="156" t="e">
        <f t="shared" ref="C884:C936" si="39">CHAR(HEX2DEC(MID($H$1,B884,2)))</f>
        <v>#VALUE!</v>
      </c>
    </row>
    <row r="885" spans="2:3" hidden="1">
      <c r="B885" s="156">
        <f t="shared" si="38"/>
        <v>805</v>
      </c>
      <c r="C885" s="156" t="e">
        <f t="shared" si="39"/>
        <v>#VALUE!</v>
      </c>
    </row>
    <row r="886" spans="2:3" hidden="1">
      <c r="B886" s="156">
        <f t="shared" ref="B886:B936" si="40">B885+2</f>
        <v>807</v>
      </c>
      <c r="C886" s="156" t="e">
        <f t="shared" si="39"/>
        <v>#VALUE!</v>
      </c>
    </row>
    <row r="887" spans="2:3" hidden="1">
      <c r="B887" s="156">
        <f t="shared" si="40"/>
        <v>809</v>
      </c>
      <c r="C887" s="156" t="e">
        <f t="shared" si="39"/>
        <v>#VALUE!</v>
      </c>
    </row>
    <row r="888" spans="2:3" hidden="1">
      <c r="B888" s="156">
        <f t="shared" si="40"/>
        <v>811</v>
      </c>
      <c r="C888" s="156" t="e">
        <f t="shared" si="39"/>
        <v>#VALUE!</v>
      </c>
    </row>
    <row r="889" spans="2:3" hidden="1">
      <c r="B889" s="156">
        <f t="shared" si="40"/>
        <v>813</v>
      </c>
      <c r="C889" s="156" t="e">
        <f t="shared" si="39"/>
        <v>#VALUE!</v>
      </c>
    </row>
    <row r="890" spans="2:3" hidden="1">
      <c r="B890" s="156">
        <f t="shared" si="40"/>
        <v>815</v>
      </c>
      <c r="C890" s="156" t="e">
        <f t="shared" si="39"/>
        <v>#VALUE!</v>
      </c>
    </row>
    <row r="891" spans="2:3" hidden="1">
      <c r="B891" s="156">
        <f t="shared" si="40"/>
        <v>817</v>
      </c>
      <c r="C891" s="156" t="e">
        <f t="shared" si="39"/>
        <v>#VALUE!</v>
      </c>
    </row>
    <row r="892" spans="2:3" hidden="1">
      <c r="B892" s="156">
        <f t="shared" si="40"/>
        <v>819</v>
      </c>
      <c r="C892" s="156" t="e">
        <f t="shared" si="39"/>
        <v>#VALUE!</v>
      </c>
    </row>
    <row r="893" spans="2:3" hidden="1">
      <c r="B893" s="156">
        <f t="shared" si="40"/>
        <v>821</v>
      </c>
      <c r="C893" s="156" t="e">
        <f t="shared" si="39"/>
        <v>#VALUE!</v>
      </c>
    </row>
    <row r="894" spans="2:3" hidden="1">
      <c r="B894" s="156">
        <f t="shared" si="40"/>
        <v>823</v>
      </c>
      <c r="C894" s="156" t="e">
        <f t="shared" si="39"/>
        <v>#VALUE!</v>
      </c>
    </row>
    <row r="895" spans="2:3" hidden="1">
      <c r="B895" s="156">
        <f t="shared" si="40"/>
        <v>825</v>
      </c>
      <c r="C895" s="156" t="e">
        <f t="shared" si="39"/>
        <v>#VALUE!</v>
      </c>
    </row>
    <row r="896" spans="2:3" hidden="1">
      <c r="B896" s="156">
        <f t="shared" si="40"/>
        <v>827</v>
      </c>
      <c r="C896" s="156" t="e">
        <f t="shared" si="39"/>
        <v>#VALUE!</v>
      </c>
    </row>
    <row r="897" spans="2:3" hidden="1">
      <c r="B897" s="156">
        <f t="shared" si="40"/>
        <v>829</v>
      </c>
      <c r="C897" s="156" t="e">
        <f t="shared" si="39"/>
        <v>#VALUE!</v>
      </c>
    </row>
    <row r="898" spans="2:3" hidden="1">
      <c r="B898" s="156">
        <f t="shared" si="40"/>
        <v>831</v>
      </c>
      <c r="C898" s="156" t="e">
        <f t="shared" si="39"/>
        <v>#VALUE!</v>
      </c>
    </row>
    <row r="899" spans="2:3" hidden="1">
      <c r="B899" s="156">
        <f t="shared" si="40"/>
        <v>833</v>
      </c>
      <c r="C899" s="156" t="e">
        <f t="shared" si="39"/>
        <v>#VALUE!</v>
      </c>
    </row>
    <row r="900" spans="2:3" hidden="1">
      <c r="B900" s="156">
        <f t="shared" si="40"/>
        <v>835</v>
      </c>
      <c r="C900" s="156" t="e">
        <f t="shared" si="39"/>
        <v>#VALUE!</v>
      </c>
    </row>
    <row r="901" spans="2:3" hidden="1">
      <c r="B901" s="156">
        <f t="shared" si="40"/>
        <v>837</v>
      </c>
      <c r="C901" s="156" t="e">
        <f t="shared" si="39"/>
        <v>#VALUE!</v>
      </c>
    </row>
    <row r="902" spans="2:3" hidden="1">
      <c r="B902" s="156">
        <f t="shared" si="40"/>
        <v>839</v>
      </c>
      <c r="C902" s="156" t="e">
        <f t="shared" si="39"/>
        <v>#VALUE!</v>
      </c>
    </row>
    <row r="903" spans="2:3" hidden="1">
      <c r="B903" s="156">
        <f t="shared" si="40"/>
        <v>841</v>
      </c>
      <c r="C903" s="156" t="e">
        <f t="shared" si="39"/>
        <v>#VALUE!</v>
      </c>
    </row>
    <row r="904" spans="2:3" hidden="1">
      <c r="B904" s="156">
        <f t="shared" si="40"/>
        <v>843</v>
      </c>
      <c r="C904" s="156" t="e">
        <f t="shared" si="39"/>
        <v>#VALUE!</v>
      </c>
    </row>
    <row r="905" spans="2:3" hidden="1">
      <c r="B905" s="156">
        <f t="shared" si="40"/>
        <v>845</v>
      </c>
      <c r="C905" s="156" t="e">
        <f t="shared" si="39"/>
        <v>#VALUE!</v>
      </c>
    </row>
    <row r="906" spans="2:3" hidden="1">
      <c r="B906" s="156">
        <f t="shared" si="40"/>
        <v>847</v>
      </c>
      <c r="C906" s="156" t="e">
        <f t="shared" si="39"/>
        <v>#VALUE!</v>
      </c>
    </row>
    <row r="907" spans="2:3" hidden="1">
      <c r="B907" s="156">
        <f t="shared" si="40"/>
        <v>849</v>
      </c>
      <c r="C907" s="156" t="e">
        <f t="shared" si="39"/>
        <v>#VALUE!</v>
      </c>
    </row>
    <row r="908" spans="2:3" hidden="1">
      <c r="B908" s="156">
        <f t="shared" si="40"/>
        <v>851</v>
      </c>
      <c r="C908" s="156" t="e">
        <f t="shared" si="39"/>
        <v>#VALUE!</v>
      </c>
    </row>
    <row r="909" spans="2:3" hidden="1">
      <c r="B909" s="156">
        <f t="shared" si="40"/>
        <v>853</v>
      </c>
      <c r="C909" s="156" t="e">
        <f t="shared" si="39"/>
        <v>#VALUE!</v>
      </c>
    </row>
    <row r="910" spans="2:3" hidden="1">
      <c r="B910" s="156">
        <f t="shared" si="40"/>
        <v>855</v>
      </c>
      <c r="C910" s="156" t="e">
        <f t="shared" si="39"/>
        <v>#VALUE!</v>
      </c>
    </row>
    <row r="911" spans="2:3" hidden="1">
      <c r="B911" s="156">
        <f t="shared" si="40"/>
        <v>857</v>
      </c>
      <c r="C911" s="156" t="e">
        <f t="shared" si="39"/>
        <v>#VALUE!</v>
      </c>
    </row>
    <row r="912" spans="2:3" hidden="1">
      <c r="B912" s="156">
        <f t="shared" si="40"/>
        <v>859</v>
      </c>
      <c r="C912" s="156" t="e">
        <f t="shared" si="39"/>
        <v>#VALUE!</v>
      </c>
    </row>
    <row r="913" spans="2:3" hidden="1">
      <c r="B913" s="156">
        <f t="shared" si="40"/>
        <v>861</v>
      </c>
      <c r="C913" s="156" t="e">
        <f t="shared" si="39"/>
        <v>#VALUE!</v>
      </c>
    </row>
    <row r="914" spans="2:3" hidden="1">
      <c r="B914" s="156">
        <f t="shared" si="40"/>
        <v>863</v>
      </c>
      <c r="C914" s="156" t="e">
        <f t="shared" si="39"/>
        <v>#VALUE!</v>
      </c>
    </row>
    <row r="915" spans="2:3" hidden="1">
      <c r="B915" s="156">
        <f t="shared" si="40"/>
        <v>865</v>
      </c>
      <c r="C915" s="156" t="e">
        <f t="shared" si="39"/>
        <v>#VALUE!</v>
      </c>
    </row>
    <row r="916" spans="2:3" hidden="1">
      <c r="B916" s="156">
        <f t="shared" si="40"/>
        <v>867</v>
      </c>
      <c r="C916" s="156" t="e">
        <f t="shared" si="39"/>
        <v>#VALUE!</v>
      </c>
    </row>
    <row r="917" spans="2:3" hidden="1">
      <c r="B917" s="156">
        <f t="shared" si="40"/>
        <v>869</v>
      </c>
      <c r="C917" s="156" t="e">
        <f t="shared" si="39"/>
        <v>#VALUE!</v>
      </c>
    </row>
    <row r="918" spans="2:3" hidden="1">
      <c r="B918" s="156">
        <f t="shared" si="40"/>
        <v>871</v>
      </c>
      <c r="C918" s="156" t="e">
        <f t="shared" si="39"/>
        <v>#VALUE!</v>
      </c>
    </row>
    <row r="919" spans="2:3" hidden="1">
      <c r="B919" s="156">
        <f t="shared" si="40"/>
        <v>873</v>
      </c>
      <c r="C919" s="156" t="e">
        <f t="shared" si="39"/>
        <v>#VALUE!</v>
      </c>
    </row>
    <row r="920" spans="2:3" hidden="1">
      <c r="B920" s="156">
        <f t="shared" si="40"/>
        <v>875</v>
      </c>
      <c r="C920" s="156" t="e">
        <f t="shared" si="39"/>
        <v>#VALUE!</v>
      </c>
    </row>
    <row r="921" spans="2:3" hidden="1">
      <c r="B921" s="156">
        <f t="shared" si="40"/>
        <v>877</v>
      </c>
      <c r="C921" s="156" t="e">
        <f t="shared" si="39"/>
        <v>#VALUE!</v>
      </c>
    </row>
    <row r="922" spans="2:3" hidden="1">
      <c r="B922" s="156">
        <f t="shared" si="40"/>
        <v>879</v>
      </c>
      <c r="C922" s="156" t="e">
        <f t="shared" si="39"/>
        <v>#VALUE!</v>
      </c>
    </row>
    <row r="923" spans="2:3" hidden="1">
      <c r="B923" s="156">
        <f t="shared" si="40"/>
        <v>881</v>
      </c>
      <c r="C923" s="156" t="e">
        <f t="shared" si="39"/>
        <v>#VALUE!</v>
      </c>
    </row>
    <row r="924" spans="2:3" hidden="1">
      <c r="B924" s="156">
        <f t="shared" si="40"/>
        <v>883</v>
      </c>
      <c r="C924" s="156" t="e">
        <f t="shared" si="39"/>
        <v>#VALUE!</v>
      </c>
    </row>
    <row r="925" spans="2:3" hidden="1">
      <c r="B925" s="156">
        <f t="shared" si="40"/>
        <v>885</v>
      </c>
      <c r="C925" s="156" t="e">
        <f t="shared" si="39"/>
        <v>#VALUE!</v>
      </c>
    </row>
    <row r="926" spans="2:3" hidden="1">
      <c r="B926" s="156">
        <f t="shared" si="40"/>
        <v>887</v>
      </c>
      <c r="C926" s="156" t="e">
        <f t="shared" si="39"/>
        <v>#VALUE!</v>
      </c>
    </row>
    <row r="927" spans="2:3" hidden="1">
      <c r="B927" s="156">
        <f t="shared" si="40"/>
        <v>889</v>
      </c>
      <c r="C927" s="156" t="e">
        <f t="shared" si="39"/>
        <v>#VALUE!</v>
      </c>
    </row>
    <row r="928" spans="2:3" hidden="1">
      <c r="B928" s="156">
        <f t="shared" si="40"/>
        <v>891</v>
      </c>
      <c r="C928" s="156" t="e">
        <f t="shared" si="39"/>
        <v>#VALUE!</v>
      </c>
    </row>
    <row r="929" spans="2:3" hidden="1">
      <c r="B929" s="156">
        <f t="shared" si="40"/>
        <v>893</v>
      </c>
      <c r="C929" s="156" t="e">
        <f t="shared" si="39"/>
        <v>#VALUE!</v>
      </c>
    </row>
    <row r="930" spans="2:3" hidden="1">
      <c r="B930" s="156">
        <f t="shared" si="40"/>
        <v>895</v>
      </c>
      <c r="C930" s="156" t="e">
        <f t="shared" si="39"/>
        <v>#VALUE!</v>
      </c>
    </row>
    <row r="931" spans="2:3" hidden="1">
      <c r="B931" s="156">
        <f t="shared" si="40"/>
        <v>897</v>
      </c>
      <c r="C931" s="156" t="e">
        <f t="shared" si="39"/>
        <v>#VALUE!</v>
      </c>
    </row>
    <row r="932" spans="2:3" hidden="1">
      <c r="B932" s="156">
        <f t="shared" si="40"/>
        <v>899</v>
      </c>
      <c r="C932" s="156" t="e">
        <f t="shared" si="39"/>
        <v>#VALUE!</v>
      </c>
    </row>
    <row r="933" spans="2:3" hidden="1">
      <c r="B933" s="156">
        <f t="shared" si="40"/>
        <v>901</v>
      </c>
      <c r="C933" s="156" t="e">
        <f t="shared" si="39"/>
        <v>#VALUE!</v>
      </c>
    </row>
    <row r="934" spans="2:3" hidden="1">
      <c r="B934" s="156">
        <f t="shared" si="40"/>
        <v>903</v>
      </c>
      <c r="C934" s="156" t="e">
        <f t="shared" si="39"/>
        <v>#VALUE!</v>
      </c>
    </row>
    <row r="935" spans="2:3" hidden="1">
      <c r="B935" s="156">
        <f t="shared" si="40"/>
        <v>905</v>
      </c>
      <c r="C935" s="156" t="e">
        <f t="shared" si="39"/>
        <v>#VALUE!</v>
      </c>
    </row>
    <row r="936" spans="2:3" hidden="1">
      <c r="B936" s="156">
        <f t="shared" si="40"/>
        <v>907</v>
      </c>
      <c r="C936" s="156" t="e">
        <f t="shared" si="39"/>
        <v>#VALUE!</v>
      </c>
    </row>
    <row r="937" spans="2:3" hidden="1"/>
    <row r="938" spans="2:3" hidden="1"/>
    <row r="939" spans="2:3" hidden="1"/>
    <row r="940" spans="2:3" hidden="1"/>
    <row r="941" spans="2:3" hidden="1"/>
    <row r="942" spans="2:3" hidden="1"/>
    <row r="943" spans="2:3" hidden="1"/>
    <row r="944" spans="2:3"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mergeCells count="41">
    <mergeCell ref="H472:H473"/>
    <mergeCell ref="C458:C459"/>
    <mergeCell ref="H458:H459"/>
    <mergeCell ref="C460:C463"/>
    <mergeCell ref="H460:H463"/>
    <mergeCell ref="H467:H468"/>
    <mergeCell ref="C469:D470"/>
    <mergeCell ref="H469:H470"/>
    <mergeCell ref="C452:C453"/>
    <mergeCell ref="H452:H453"/>
    <mergeCell ref="C454:C455"/>
    <mergeCell ref="H454:H455"/>
    <mergeCell ref="C456:C457"/>
    <mergeCell ref="H456:H457"/>
    <mergeCell ref="I382:I385"/>
    <mergeCell ref="I386:I389"/>
    <mergeCell ref="I390:I393"/>
    <mergeCell ref="I394:I397"/>
    <mergeCell ref="C439:C443"/>
    <mergeCell ref="D439:E443"/>
    <mergeCell ref="H439:H443"/>
    <mergeCell ref="I378:I381"/>
    <mergeCell ref="A30:B43"/>
    <mergeCell ref="C56:C57"/>
    <mergeCell ref="A187:Y188"/>
    <mergeCell ref="A195:B203"/>
    <mergeCell ref="H204:H205"/>
    <mergeCell ref="I354:I357"/>
    <mergeCell ref="I358:I361"/>
    <mergeCell ref="I362:I365"/>
    <mergeCell ref="I366:I369"/>
    <mergeCell ref="I370:I373"/>
    <mergeCell ref="I374:I377"/>
    <mergeCell ref="L23:O27"/>
    <mergeCell ref="A1:G1"/>
    <mergeCell ref="A2:F11"/>
    <mergeCell ref="K2:K9"/>
    <mergeCell ref="R3:X5"/>
    <mergeCell ref="K11:K18"/>
    <mergeCell ref="C20:F27"/>
    <mergeCell ref="K20:K27"/>
  </mergeCells>
  <conditionalFormatting sqref="P2:P9 P11:P18 AC13 P20:P22">
    <cfRule type="cellIs" dxfId="178" priority="24" stopIfTrue="1" operator="equal">
      <formula>"1"</formula>
    </cfRule>
  </conditionalFormatting>
  <conditionalFormatting sqref="I28">
    <cfRule type="cellIs" dxfId="177" priority="22" operator="equal">
      <formula>"Message Unsupported"</formula>
    </cfRule>
    <cfRule type="cellIs" dxfId="176" priority="23" operator="equal">
      <formula>"Data Error"</formula>
    </cfRule>
  </conditionalFormatting>
  <conditionalFormatting sqref="A189:B191 A347:I349 I30:S30 I97 I105 I113 I121 I129 I137 I145 I153 I161 I169 G217:H217 G242 G218:G239 A250:I252 A249:G249 I249 A254:I256 A253:G253 I253 A258:I260 A257:G257 I257 A262:I264 A261:G261 I261 A266:I316 A265:G265 I265 A345:G346 I345:I346 A334:I344 A333:G333 I333 A324:I332 A323:G323 I323 A322:I322 A321:G321 I321 A320:I320 A319:G319 I319 A318:I318 A317:G317 I317 G30:G43 A51:K51 A50:I50 A474:A809 E474:AA809 L96:O174 J96:K178 L195:M246 I242:K242 I217:K239 G243:K244 G240:K241 G216:K216 L248:N287 J249:K299 H179:K179 A96:G185 B193:M193 P96:P170 D474:D499 D501:D809 B474:C936 B186:F186 A44:G45 A30 C30:C43 I47:I48 H180:O184 B52:M54 B248:K248 H96:H178 N193:N246 A193:A194 P176:P184 N52:S55 A52:A55 P192:P283 I31:Y46 A192:G192 O192:O287 B46:H49 A49 A46:A47 B245:K246 G195:G215 C195:F244 I195:K215 A209:A248">
    <cfRule type="cellIs" dxfId="175" priority="21" operator="equal">
      <formula>0</formula>
    </cfRule>
  </conditionalFormatting>
  <conditionalFormatting sqref="H355 I354 I358 I362 I366 I370 I374 I378 I382 H398:H437 K441:K448 D444:F468 H467 I470:I473 M403:AA473 J351:K351 J352:J369 J373:J377 K372:K373 X400:AA402 H469 H471:H472 D471:F473 E469:F470">
    <cfRule type="cellIs" dxfId="174" priority="20" operator="equal">
      <formula>0</formula>
    </cfRule>
  </conditionalFormatting>
  <conditionalFormatting sqref="B351:B369 H352:I353 H359:H361 B350:G350 I350:K350 D351:I351 H363:H365 H367:H369 D398:E437 B398:B473 J403:K429 L403:L417 H356:H357 I438:I469 F443 G356:G473 D352:G355 D356:F369 L350:L351 J398:J402">
    <cfRule type="cellIs" dxfId="173" priority="19" operator="equal">
      <formula>0</formula>
    </cfRule>
  </conditionalFormatting>
  <conditionalFormatting sqref="B370:B373 D370:F373 H371:H373 J370:J372">
    <cfRule type="cellIs" dxfId="172" priority="18" operator="equal">
      <formula>0</formula>
    </cfRule>
  </conditionalFormatting>
  <conditionalFormatting sqref="B374:B377 D374:F377 H375:H377">
    <cfRule type="cellIs" dxfId="171" priority="17" operator="equal">
      <formula>0</formula>
    </cfRule>
  </conditionalFormatting>
  <conditionalFormatting sqref="B378:B381 D378:F381 H379:H381 J378:J381">
    <cfRule type="cellIs" dxfId="170" priority="16" operator="equal">
      <formula>0</formula>
    </cfRule>
  </conditionalFormatting>
  <conditionalFormatting sqref="B382:B385 D382:F385 H383:H385 J382:J385">
    <cfRule type="cellIs" dxfId="169" priority="15" operator="equal">
      <formula>0</formula>
    </cfRule>
  </conditionalFormatting>
  <conditionalFormatting sqref="I386">
    <cfRule type="cellIs" dxfId="168" priority="14" operator="equal">
      <formula>0</formula>
    </cfRule>
  </conditionalFormatting>
  <conditionalFormatting sqref="I390">
    <cfRule type="cellIs" dxfId="167" priority="12" operator="equal">
      <formula>0</formula>
    </cfRule>
  </conditionalFormatting>
  <conditionalFormatting sqref="B386:B389 D386:F389 H387:H389 J386:J389">
    <cfRule type="cellIs" dxfId="166" priority="13" operator="equal">
      <formula>0</formula>
    </cfRule>
  </conditionalFormatting>
  <conditionalFormatting sqref="I394">
    <cfRule type="cellIs" dxfId="165" priority="10" operator="equal">
      <formula>0</formula>
    </cfRule>
  </conditionalFormatting>
  <conditionalFormatting sqref="B390:B393 D390:F393 H391:H393 J390:J393">
    <cfRule type="cellIs" dxfId="164" priority="11" operator="equal">
      <formula>0</formula>
    </cfRule>
  </conditionalFormatting>
  <conditionalFormatting sqref="B394:B397 D394:F397 H395:H397 J394:J397">
    <cfRule type="cellIs" dxfId="163" priority="9" operator="equal">
      <formula>0</formula>
    </cfRule>
  </conditionalFormatting>
  <conditionalFormatting sqref="C444:C450">
    <cfRule type="cellIs" dxfId="162" priority="8" operator="equal">
      <formula>0</formula>
    </cfRule>
  </conditionalFormatting>
  <conditionalFormatting sqref="R450:R466">
    <cfRule type="cellIs" dxfId="161" priority="7" operator="equal">
      <formula>0</formula>
    </cfRule>
  </conditionalFormatting>
  <conditionalFormatting sqref="H439">
    <cfRule type="cellIs" dxfId="160" priority="4" operator="equal">
      <formula>0</formula>
    </cfRule>
  </conditionalFormatting>
  <conditionalFormatting sqref="H438 H445:H452 H454 H456 H458 H460">
    <cfRule type="cellIs" dxfId="159" priority="6" operator="equal">
      <formula>0</formula>
    </cfRule>
  </conditionalFormatting>
  <conditionalFormatting sqref="H444">
    <cfRule type="cellIs" dxfId="158" priority="5" operator="equal">
      <formula>0</formula>
    </cfRule>
  </conditionalFormatting>
  <conditionalFormatting sqref="H464">
    <cfRule type="cellIs" dxfId="157" priority="3" operator="equal">
      <formula>0</formula>
    </cfRule>
  </conditionalFormatting>
  <conditionalFormatting sqref="A195">
    <cfRule type="cellIs" dxfId="156" priority="2" operator="equal">
      <formula>0</formula>
    </cfRule>
  </conditionalFormatting>
  <conditionalFormatting sqref="I13">
    <cfRule type="containsText" dxfId="155" priority="1" operator="containsText" text="FALSE">
      <formula>NOT(ISERROR(SEARCH("FALSE",I13)))</formula>
    </cfRule>
  </conditionalFormatting>
  <pageMargins left="0.7" right="0.7" top="0.75" bottom="0.75" header="0.3" footer="0.3"/>
  <pageSetup paperSize="9" orientation="portrait" horizontalDpi="300" verticalDpi="300" r:id="rId1"/>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821FE-F189-42EB-8A3B-9D402D128C76}">
  <sheetPr codeName="Sheet20"/>
  <dimension ref="A1:AL65536"/>
  <sheetViews>
    <sheetView showGridLines="0" zoomScaleNormal="100" workbookViewId="0">
      <pane ySplit="1" topLeftCell="A2" activePane="bottomLeft" state="frozen"/>
      <selection activeCell="B1" sqref="B1"/>
      <selection pane="bottomLeft" activeCell="H2" sqref="H2"/>
    </sheetView>
  </sheetViews>
  <sheetFormatPr defaultColWidth="0" defaultRowHeight="13.2"/>
  <cols>
    <col min="1" max="1" width="16.6640625" style="954" customWidth="1"/>
    <col min="2" max="2" width="9.33203125" style="954" customWidth="1"/>
    <col min="3" max="3" width="9.5546875" style="954" customWidth="1"/>
    <col min="4" max="4" width="8.88671875" style="954" customWidth="1"/>
    <col min="5" max="5" width="8.6640625" style="954" customWidth="1"/>
    <col min="6" max="6" width="8.88671875" style="954" customWidth="1"/>
    <col min="7" max="7" width="6.44140625" style="998" customWidth="1"/>
    <col min="8" max="8" width="25.5546875" style="954" customWidth="1"/>
    <col min="9" max="9" width="11.88671875" style="954" customWidth="1"/>
    <col min="10" max="10" width="4.33203125" style="954" customWidth="1"/>
    <col min="11" max="11" width="5.5546875" style="954" customWidth="1"/>
    <col min="12" max="12" width="5.6640625" style="954" customWidth="1"/>
    <col min="13" max="13" width="6" style="954" customWidth="1"/>
    <col min="14" max="15" width="9.109375" style="954" customWidth="1"/>
    <col min="16" max="16" width="3.88671875" style="954" customWidth="1"/>
    <col min="17" max="17" width="10.109375" style="954" bestFit="1" customWidth="1"/>
    <col min="18" max="18" width="14.33203125" style="954" customWidth="1"/>
    <col min="19" max="27" width="9.109375" style="954" customWidth="1"/>
    <col min="28" max="35" width="0" style="156" hidden="1" customWidth="1"/>
    <col min="36" max="16384" width="0" style="156" hidden="1"/>
  </cols>
  <sheetData>
    <row r="1" spans="1:35" s="782" customFormat="1" ht="27.75" customHeight="1">
      <c r="A1" s="1129" t="s">
        <v>170</v>
      </c>
      <c r="B1" s="1130"/>
      <c r="C1" s="1130"/>
      <c r="D1" s="1130"/>
      <c r="E1" s="1130"/>
      <c r="F1" s="1130"/>
      <c r="G1" s="1130"/>
      <c r="H1" s="643" t="s">
        <v>941</v>
      </c>
      <c r="I1" s="883"/>
      <c r="J1" s="884"/>
      <c r="K1" s="885"/>
      <c r="L1" s="885"/>
      <c r="M1" s="885"/>
      <c r="N1" s="885"/>
      <c r="O1" s="885"/>
      <c r="P1" s="885"/>
      <c r="Q1" s="885"/>
      <c r="R1" s="885"/>
      <c r="S1" s="885"/>
      <c r="T1" s="885"/>
      <c r="U1" s="885"/>
      <c r="V1" s="885"/>
      <c r="W1" s="885"/>
      <c r="X1" s="885"/>
      <c r="Y1" s="885"/>
      <c r="Z1" s="885"/>
      <c r="AA1" s="885"/>
    </row>
    <row r="2" spans="1:35" s="782" customFormat="1" ht="12.9" customHeight="1" thickBot="1">
      <c r="A2" s="1131" t="s">
        <v>258</v>
      </c>
      <c r="B2" s="1131"/>
      <c r="C2" s="1131"/>
      <c r="D2" s="1131"/>
      <c r="E2" s="1131"/>
      <c r="F2" s="1131"/>
      <c r="G2" s="886"/>
      <c r="I2" s="886"/>
      <c r="J2" s="887"/>
      <c r="K2" s="1132" t="str">
        <f>H16</f>
        <v>Contact Reason</v>
      </c>
      <c r="L2" s="888" t="s">
        <v>303</v>
      </c>
      <c r="M2" s="889"/>
      <c r="N2" s="889"/>
      <c r="O2" s="890"/>
      <c r="P2" s="891" t="str">
        <f>MID($C16,1,1)</f>
        <v>0</v>
      </c>
      <c r="Q2" s="12"/>
      <c r="R2" s="12"/>
      <c r="W2" s="12"/>
      <c r="AC2" s="12"/>
      <c r="AD2" s="12"/>
      <c r="AE2" s="12"/>
      <c r="AF2" s="12"/>
    </row>
    <row r="3" spans="1:35" s="782" customFormat="1" ht="12.9" customHeight="1">
      <c r="A3" s="1131"/>
      <c r="B3" s="1131"/>
      <c r="C3" s="1131"/>
      <c r="D3" s="1131"/>
      <c r="E3" s="1131"/>
      <c r="F3" s="1131"/>
      <c r="G3" s="886"/>
      <c r="H3" s="886"/>
      <c r="I3" s="886"/>
      <c r="J3" s="887"/>
      <c r="K3" s="1133"/>
      <c r="L3" s="888" t="s">
        <v>172</v>
      </c>
      <c r="M3" s="889"/>
      <c r="N3" s="889"/>
      <c r="O3" s="890"/>
      <c r="P3" s="891" t="str">
        <f>MID($C16,2,1)</f>
        <v>0</v>
      </c>
      <c r="Q3" s="12"/>
      <c r="R3" s="1135" t="s">
        <v>304</v>
      </c>
      <c r="S3" s="1136"/>
      <c r="T3" s="1136"/>
      <c r="U3" s="1136"/>
      <c r="V3" s="1137"/>
      <c r="W3" s="1137"/>
      <c r="X3" s="1138"/>
      <c r="AC3" s="12"/>
      <c r="AD3" s="12"/>
      <c r="AE3" s="12"/>
      <c r="AF3" s="12"/>
    </row>
    <row r="4" spans="1:35" s="782" customFormat="1" ht="12.9" customHeight="1">
      <c r="A4" s="1131"/>
      <c r="B4" s="1131"/>
      <c r="C4" s="1131"/>
      <c r="D4" s="1131"/>
      <c r="E4" s="1131"/>
      <c r="F4" s="1131"/>
      <c r="G4" s="886"/>
      <c r="H4" s="886"/>
      <c r="I4" s="886"/>
      <c r="J4" s="887"/>
      <c r="K4" s="1133"/>
      <c r="L4" s="888" t="s">
        <v>173</v>
      </c>
      <c r="M4" s="889"/>
      <c r="N4" s="889"/>
      <c r="O4" s="890"/>
      <c r="P4" s="891" t="str">
        <f>MID($C16,3,1)</f>
        <v>0</v>
      </c>
      <c r="R4" s="1139"/>
      <c r="S4" s="1140"/>
      <c r="T4" s="1140"/>
      <c r="U4" s="1140"/>
      <c r="V4" s="1141"/>
      <c r="W4" s="1141"/>
      <c r="X4" s="1142"/>
      <c r="AC4" s="12"/>
      <c r="AD4" s="12"/>
      <c r="AE4" s="12"/>
      <c r="AF4" s="12"/>
    </row>
    <row r="5" spans="1:35" s="782" customFormat="1" ht="12.9" customHeight="1" thickBot="1">
      <c r="A5" s="1131"/>
      <c r="B5" s="1131"/>
      <c r="C5" s="1131"/>
      <c r="D5" s="1131"/>
      <c r="E5" s="1131"/>
      <c r="F5" s="1131"/>
      <c r="G5" s="886"/>
      <c r="H5" s="886"/>
      <c r="I5" s="886"/>
      <c r="J5" s="887"/>
      <c r="K5" s="1133"/>
      <c r="L5" s="888" t="s">
        <v>174</v>
      </c>
      <c r="M5" s="889"/>
      <c r="N5" s="889"/>
      <c r="O5" s="890"/>
      <c r="P5" s="891" t="str">
        <f>MID($C16,4,1)</f>
        <v>0</v>
      </c>
      <c r="R5" s="1143"/>
      <c r="S5" s="1144"/>
      <c r="T5" s="1144"/>
      <c r="U5" s="1144"/>
      <c r="V5" s="1145"/>
      <c r="W5" s="1145"/>
      <c r="X5" s="1146"/>
      <c r="AC5" s="12"/>
      <c r="AD5" s="12"/>
      <c r="AE5" s="12"/>
      <c r="AF5" s="12"/>
    </row>
    <row r="6" spans="1:35" s="782" customFormat="1" ht="12.9" customHeight="1">
      <c r="A6" s="1131"/>
      <c r="B6" s="1131"/>
      <c r="C6" s="1131"/>
      <c r="D6" s="1131"/>
      <c r="E6" s="1131"/>
      <c r="F6" s="1131"/>
      <c r="G6" s="886"/>
      <c r="H6" s="886"/>
      <c r="I6" s="886"/>
      <c r="K6" s="1133"/>
      <c r="L6" s="888" t="s">
        <v>177</v>
      </c>
      <c r="M6" s="889"/>
      <c r="N6" s="889"/>
      <c r="O6" s="890"/>
      <c r="P6" s="891" t="str">
        <f>MID($C16,5,1)</f>
        <v>0</v>
      </c>
      <c r="R6" s="12" t="s">
        <v>240</v>
      </c>
      <c r="AC6" s="12"/>
      <c r="AD6" s="12"/>
      <c r="AE6" s="12"/>
      <c r="AF6" s="12"/>
    </row>
    <row r="7" spans="1:35" s="782" customFormat="1" ht="12.9" customHeight="1">
      <c r="A7" s="1131"/>
      <c r="B7" s="1131"/>
      <c r="C7" s="1131"/>
      <c r="D7" s="1131"/>
      <c r="E7" s="1131"/>
      <c r="F7" s="1131"/>
      <c r="G7" s="886"/>
      <c r="I7" s="886"/>
      <c r="K7" s="1133"/>
      <c r="L7" s="888" t="s">
        <v>175</v>
      </c>
      <c r="M7" s="889"/>
      <c r="N7" s="889"/>
      <c r="O7" s="890"/>
      <c r="P7" s="891" t="str">
        <f>MID($C16,6,1)</f>
        <v>0</v>
      </c>
      <c r="R7" s="782" t="s">
        <v>652</v>
      </c>
      <c r="S7" s="782" t="s">
        <v>919</v>
      </c>
      <c r="AC7" s="12"/>
      <c r="AD7" s="12"/>
      <c r="AE7" s="12"/>
      <c r="AF7" s="12"/>
    </row>
    <row r="8" spans="1:35" s="782" customFormat="1" ht="12.9" customHeight="1" thickBot="1">
      <c r="A8" s="1131"/>
      <c r="B8" s="1131"/>
      <c r="C8" s="1131"/>
      <c r="D8" s="1131"/>
      <c r="E8" s="1131"/>
      <c r="F8" s="1131"/>
      <c r="G8" s="886"/>
      <c r="H8" s="886"/>
      <c r="I8" s="886"/>
      <c r="K8" s="1133"/>
      <c r="L8" s="888" t="s">
        <v>176</v>
      </c>
      <c r="M8" s="889"/>
      <c r="N8" s="889"/>
      <c r="O8" s="890"/>
      <c r="P8" s="891" t="str">
        <f>MID($C16,7,1)</f>
        <v>0</v>
      </c>
      <c r="R8" s="782" t="s">
        <v>235</v>
      </c>
      <c r="S8" s="782" t="s">
        <v>920</v>
      </c>
      <c r="AC8" s="12"/>
      <c r="AD8" s="12"/>
      <c r="AE8" s="12"/>
      <c r="AF8" s="12"/>
    </row>
    <row r="9" spans="1:35" s="782" customFormat="1" ht="12.9" customHeight="1">
      <c r="A9" s="1131"/>
      <c r="B9" s="1131"/>
      <c r="C9" s="1131"/>
      <c r="D9" s="1131"/>
      <c r="E9" s="1131"/>
      <c r="F9" s="1131"/>
      <c r="G9" s="892">
        <v>1</v>
      </c>
      <c r="H9" s="893" t="s">
        <v>162</v>
      </c>
      <c r="K9" s="1134"/>
      <c r="L9" s="888" t="s">
        <v>186</v>
      </c>
      <c r="M9" s="889"/>
      <c r="N9" s="889"/>
      <c r="O9" s="890"/>
      <c r="P9" s="891" t="str">
        <f>MID($C16,8,1)</f>
        <v>1</v>
      </c>
      <c r="R9" s="782" t="s">
        <v>914</v>
      </c>
      <c r="S9" s="782" t="s">
        <v>918</v>
      </c>
      <c r="AC9" s="12"/>
      <c r="AD9" s="12"/>
      <c r="AE9" s="12"/>
      <c r="AF9" s="12"/>
    </row>
    <row r="10" spans="1:35" s="782" customFormat="1" ht="12.9" customHeight="1" thickBot="1">
      <c r="A10" s="1131"/>
      <c r="B10" s="1131"/>
      <c r="C10" s="1131"/>
      <c r="D10" s="1131"/>
      <c r="E10" s="1131"/>
      <c r="F10" s="1131"/>
      <c r="G10" s="894"/>
      <c r="H10" s="895"/>
      <c r="I10" s="896"/>
      <c r="J10" s="896"/>
      <c r="K10" s="77"/>
      <c r="L10" s="14"/>
      <c r="M10" s="14"/>
      <c r="N10" s="14"/>
      <c r="O10" s="14"/>
      <c r="P10" s="14"/>
      <c r="R10" s="782" t="s">
        <v>913</v>
      </c>
      <c r="S10" s="782" t="s">
        <v>921</v>
      </c>
    </row>
    <row r="11" spans="1:35" s="782" customFormat="1" ht="12.9" customHeight="1">
      <c r="A11" s="1131"/>
      <c r="B11" s="1131"/>
      <c r="C11" s="1131"/>
      <c r="D11" s="1131"/>
      <c r="E11" s="1131"/>
      <c r="F11" s="1131"/>
      <c r="G11" s="897"/>
      <c r="K11" s="1132" t="str">
        <f>H17</f>
        <v>Alarm/ Status</v>
      </c>
      <c r="L11" s="888" t="s">
        <v>178</v>
      </c>
      <c r="M11" s="889"/>
      <c r="N11" s="889"/>
      <c r="O11" s="890"/>
      <c r="P11" s="891" t="str">
        <f>MID($C17,1,1)</f>
        <v>1</v>
      </c>
      <c r="Q11" s="12"/>
      <c r="R11" s="782" t="s">
        <v>737</v>
      </c>
      <c r="S11" s="782" t="s">
        <v>922</v>
      </c>
      <c r="T11" s="12"/>
      <c r="Z11" s="12"/>
      <c r="AA11" s="12"/>
    </row>
    <row r="12" spans="1:35" s="782" customFormat="1" ht="12.9" customHeight="1">
      <c r="A12" s="899"/>
      <c r="B12" s="900"/>
      <c r="D12" s="900"/>
      <c r="E12" s="900"/>
      <c r="F12" s="900"/>
      <c r="G12" s="897" t="s">
        <v>141</v>
      </c>
      <c r="K12" s="1133"/>
      <c r="L12" s="888" t="s">
        <v>179</v>
      </c>
      <c r="M12" s="889"/>
      <c r="N12" s="889"/>
      <c r="O12" s="890"/>
      <c r="P12" s="891" t="str">
        <f>MID($C17,2,1)</f>
        <v>0</v>
      </c>
      <c r="Q12" s="901"/>
      <c r="R12" s="782" t="s">
        <v>237</v>
      </c>
      <c r="S12" s="898" t="s">
        <v>923</v>
      </c>
      <c r="T12" s="12"/>
      <c r="Z12" s="12"/>
      <c r="AA12" s="12"/>
    </row>
    <row r="13" spans="1:35" s="782" customFormat="1" ht="12.9" customHeight="1">
      <c r="A13" s="782" t="str">
        <f>MID($H$1,$G$9+2*G13,2)</f>
        <v>2C</v>
      </c>
      <c r="B13" s="902" t="str">
        <f t="shared" ref="B13:B29" si="0">HEX2BIN(A13,8)</f>
        <v>00101100</v>
      </c>
      <c r="C13" s="903">
        <f>HEX2DEC(A13)</f>
        <v>44</v>
      </c>
      <c r="D13" s="882"/>
      <c r="E13" s="882"/>
      <c r="F13" s="882"/>
      <c r="G13" s="897">
        <v>0</v>
      </c>
      <c r="H13" s="904" t="s">
        <v>142</v>
      </c>
      <c r="I13" s="905" t="str">
        <f>IF(C13=44,"TEK 871A")</f>
        <v>TEK 871A</v>
      </c>
      <c r="K13" s="1133"/>
      <c r="L13" s="888" t="s">
        <v>180</v>
      </c>
      <c r="M13" s="889"/>
      <c r="N13" s="889"/>
      <c r="O13" s="890"/>
      <c r="P13" s="891" t="str">
        <f>MID($C17,3,1)</f>
        <v>0</v>
      </c>
      <c r="Q13" s="901"/>
      <c r="R13" s="782" t="s">
        <v>238</v>
      </c>
      <c r="S13" s="782" t="s">
        <v>925</v>
      </c>
      <c r="T13" s="901"/>
      <c r="Z13" s="901"/>
      <c r="AA13" s="901"/>
      <c r="AC13" s="906"/>
      <c r="AD13" s="12"/>
      <c r="AE13" s="12"/>
      <c r="AF13" s="12"/>
      <c r="AG13" s="12"/>
      <c r="AH13" s="12"/>
      <c r="AI13" s="12"/>
    </row>
    <row r="14" spans="1:35" s="782" customFormat="1" ht="12.9" customHeight="1">
      <c r="A14" s="782" t="str">
        <f t="shared" ref="A14:A29" si="1">MID($H$1,$G$9+2*G14,2)</f>
        <v>01</v>
      </c>
      <c r="B14" s="902" t="str">
        <f t="shared" si="0"/>
        <v>00000001</v>
      </c>
      <c r="C14" s="903" t="str">
        <f>BIN2DEC(I23) &amp; "." &amp;BIN2DEC( I22)</f>
        <v>1.0</v>
      </c>
      <c r="D14" s="882"/>
      <c r="E14" s="882"/>
      <c r="F14" s="882"/>
      <c r="G14" s="897">
        <v>1</v>
      </c>
      <c r="H14" s="904" t="s">
        <v>143</v>
      </c>
      <c r="I14" s="905" t="str">
        <f>IF(BIN2DEC(I22)=0,"BG96",IF(BIN2DEC(I22)=1,"BC95"))</f>
        <v>BG96</v>
      </c>
      <c r="J14" s="907"/>
      <c r="K14" s="1133"/>
      <c r="L14" s="888" t="s">
        <v>305</v>
      </c>
      <c r="M14" s="889"/>
      <c r="N14" s="889"/>
      <c r="O14" s="890"/>
      <c r="P14" s="891" t="str">
        <f>MID($C17,4,1)</f>
        <v>0</v>
      </c>
      <c r="Q14" s="901"/>
      <c r="R14" s="782" t="s">
        <v>239</v>
      </c>
      <c r="S14" s="782" t="s">
        <v>926</v>
      </c>
      <c r="T14" s="909"/>
      <c r="Z14" s="901"/>
      <c r="AA14" s="901"/>
      <c r="AC14" s="12"/>
      <c r="AD14" s="12"/>
      <c r="AE14" s="12"/>
      <c r="AF14" s="12"/>
      <c r="AG14" s="910"/>
      <c r="AH14" s="910"/>
      <c r="AI14" s="910"/>
    </row>
    <row r="15" spans="1:35" s="782" customFormat="1" ht="12.9" customHeight="1">
      <c r="A15" s="782" t="str">
        <f t="shared" si="1"/>
        <v>E3</v>
      </c>
      <c r="B15" s="902" t="str">
        <f t="shared" si="0"/>
        <v>11100011</v>
      </c>
      <c r="C15" s="903" t="str">
        <f>BIN2DEC(I25) &amp; "." &amp;BIN2DEC( I24)</f>
        <v>3.7</v>
      </c>
      <c r="D15" s="882"/>
      <c r="E15" s="882"/>
      <c r="F15" s="882"/>
      <c r="G15" s="897">
        <v>2</v>
      </c>
      <c r="H15" s="904" t="s">
        <v>168</v>
      </c>
      <c r="I15" s="905" t="str">
        <f>"FW "&amp; C15</f>
        <v>FW 3.7</v>
      </c>
      <c r="K15" s="1133"/>
      <c r="L15" s="888" t="s">
        <v>171</v>
      </c>
      <c r="M15" s="889"/>
      <c r="N15" s="889"/>
      <c r="O15" s="890"/>
      <c r="P15" s="891" t="str">
        <f>MID($C17,5,1)</f>
        <v>0</v>
      </c>
      <c r="Q15" s="909" t="str">
        <f>MID($C17,5,1)</f>
        <v>0</v>
      </c>
      <c r="R15" s="901"/>
      <c r="S15" s="908">
        <f>LEN(S8)</f>
        <v>280</v>
      </c>
      <c r="T15" s="909"/>
      <c r="Z15" s="901"/>
      <c r="AA15" s="901"/>
      <c r="AC15" s="911"/>
      <c r="AD15" s="901"/>
      <c r="AE15" s="901"/>
      <c r="AF15" s="901"/>
      <c r="AG15" s="901"/>
      <c r="AH15" s="901"/>
      <c r="AI15" s="901"/>
    </row>
    <row r="16" spans="1:35" s="782" customFormat="1" ht="12.9" customHeight="1">
      <c r="A16" s="782" t="str">
        <f t="shared" si="1"/>
        <v>01</v>
      </c>
      <c r="B16" s="902" t="str">
        <f t="shared" si="0"/>
        <v>00000001</v>
      </c>
      <c r="C16" s="903" t="str">
        <f>HEX2BIN(A16,8)</f>
        <v>00000001</v>
      </c>
      <c r="D16" s="882"/>
      <c r="E16" s="882"/>
      <c r="F16" s="882"/>
      <c r="G16" s="897">
        <v>3</v>
      </c>
      <c r="H16" s="904" t="s">
        <v>144</v>
      </c>
      <c r="K16" s="1133"/>
      <c r="L16" s="888" t="s">
        <v>181</v>
      </c>
      <c r="M16" s="889"/>
      <c r="N16" s="889"/>
      <c r="O16" s="890"/>
      <c r="P16" s="891" t="str">
        <f>MID($C17,6,1)</f>
        <v>0</v>
      </c>
      <c r="Q16" s="912"/>
      <c r="R16" s="912"/>
      <c r="S16" s="908">
        <f>LEN(S10)</f>
        <v>280</v>
      </c>
      <c r="T16" s="909"/>
      <c r="U16" s="901"/>
      <c r="V16" s="901"/>
      <c r="W16" s="901" t="s">
        <v>254</v>
      </c>
      <c r="X16" s="901"/>
      <c r="Y16" s="901"/>
      <c r="Z16" s="901"/>
      <c r="AA16" s="901"/>
      <c r="AC16" s="911"/>
      <c r="AD16" s="901"/>
      <c r="AE16" s="901"/>
      <c r="AF16" s="901"/>
      <c r="AG16" s="901"/>
      <c r="AH16" s="901"/>
      <c r="AI16" s="901"/>
    </row>
    <row r="17" spans="1:35" s="782" customFormat="1" ht="12.9" customHeight="1">
      <c r="A17" s="782" t="str">
        <f t="shared" si="1"/>
        <v>80</v>
      </c>
      <c r="B17" s="902" t="str">
        <f t="shared" si="0"/>
        <v>10000000</v>
      </c>
      <c r="C17" s="903" t="str">
        <f>HEX2BIN(A17,8)</f>
        <v>10000000</v>
      </c>
      <c r="D17" s="882"/>
      <c r="E17" s="882"/>
      <c r="F17" s="882"/>
      <c r="G17" s="897">
        <v>4</v>
      </c>
      <c r="H17" s="904" t="s">
        <v>166</v>
      </c>
      <c r="K17" s="1133"/>
      <c r="L17" s="888" t="s">
        <v>182</v>
      </c>
      <c r="M17" s="889"/>
      <c r="N17" s="889"/>
      <c r="O17" s="890"/>
      <c r="P17" s="891" t="str">
        <f>MID($C17,7,1)</f>
        <v>0</v>
      </c>
      <c r="S17" s="908">
        <f>LEN(S11)</f>
        <v>280</v>
      </c>
      <c r="T17" s="913"/>
      <c r="U17" s="912"/>
      <c r="V17" s="912"/>
      <c r="W17" s="912"/>
      <c r="X17" s="912"/>
      <c r="Y17" s="912"/>
      <c r="Z17" s="912"/>
      <c r="AA17" s="912"/>
      <c r="AC17" s="911"/>
      <c r="AD17" s="901"/>
      <c r="AE17" s="901"/>
      <c r="AF17" s="901"/>
      <c r="AG17" s="901"/>
      <c r="AH17" s="901"/>
      <c r="AI17" s="901"/>
    </row>
    <row r="18" spans="1:35" s="782" customFormat="1" ht="12.9" customHeight="1">
      <c r="A18" s="782" t="str">
        <f t="shared" si="1"/>
        <v>19</v>
      </c>
      <c r="B18" s="902" t="str">
        <f t="shared" si="0"/>
        <v>00011001</v>
      </c>
      <c r="C18" s="903">
        <f>HEX2DEC(A18)</f>
        <v>25</v>
      </c>
      <c r="D18" s="882"/>
      <c r="E18" s="882"/>
      <c r="F18" s="882"/>
      <c r="G18" s="897">
        <v>5</v>
      </c>
      <c r="H18" s="904" t="s">
        <v>306</v>
      </c>
      <c r="K18" s="1134"/>
      <c r="L18" s="888" t="s">
        <v>183</v>
      </c>
      <c r="M18" s="889"/>
      <c r="N18" s="889"/>
      <c r="O18" s="890"/>
      <c r="P18" s="891" t="str">
        <f>MID($C17,8,1)</f>
        <v>0</v>
      </c>
      <c r="S18" s="908">
        <f>LEN(S12)</f>
        <v>600</v>
      </c>
      <c r="T18" s="908"/>
      <c r="AC18" s="911"/>
      <c r="AD18" s="901"/>
      <c r="AE18" s="901"/>
      <c r="AF18" s="901"/>
      <c r="AG18" s="901"/>
      <c r="AH18" s="901"/>
      <c r="AI18" s="901"/>
    </row>
    <row r="19" spans="1:35" s="782" customFormat="1" ht="12.9" customHeight="1" thickBot="1">
      <c r="A19" s="782" t="str">
        <f t="shared" si="1"/>
        <v>36</v>
      </c>
      <c r="B19" s="902" t="str">
        <f t="shared" si="0"/>
        <v>00110110</v>
      </c>
      <c r="C19" s="914" t="str">
        <f>ROUND((BIN2DEC(RIGHT(B19,5)) /0.31),2)&amp;"% Capacity Remaining"</f>
        <v>70.97% Capacity Remaining</v>
      </c>
      <c r="D19" s="882"/>
      <c r="E19" s="882"/>
      <c r="F19" s="882"/>
      <c r="G19" s="897">
        <v>6</v>
      </c>
      <c r="H19" s="904" t="s">
        <v>159</v>
      </c>
      <c r="K19" s="915"/>
      <c r="L19" s="907"/>
      <c r="M19" s="907"/>
      <c r="N19" s="907"/>
      <c r="O19" s="907"/>
      <c r="P19" s="907"/>
      <c r="S19" s="156"/>
      <c r="AA19" s="916"/>
      <c r="AC19" s="912"/>
      <c r="AD19" s="912"/>
      <c r="AE19" s="912"/>
      <c r="AF19" s="912"/>
      <c r="AG19" s="912"/>
      <c r="AH19" s="912"/>
      <c r="AI19" s="912"/>
    </row>
    <row r="20" spans="1:35" s="782" customFormat="1" ht="12.9" customHeight="1">
      <c r="A20" s="782" t="str">
        <f t="shared" si="1"/>
        <v>08</v>
      </c>
      <c r="B20" s="902" t="str">
        <f t="shared" si="0"/>
        <v>00001000</v>
      </c>
      <c r="C20" s="1147" t="str">
        <f>"IMEI: " &amp;A20&amp;A21&amp;A22&amp;A23&amp;A24&amp;A25&amp;A26&amp;A27</f>
        <v>IMEI: 0864431047987054</v>
      </c>
      <c r="D20" s="1148"/>
      <c r="E20" s="1148"/>
      <c r="F20" s="1149"/>
      <c r="G20" s="897">
        <v>7</v>
      </c>
      <c r="H20" s="917" t="s">
        <v>139</v>
      </c>
      <c r="K20" s="1132" t="str">
        <f>H19</f>
        <v>Battery/Status</v>
      </c>
      <c r="L20" s="888" t="s">
        <v>307</v>
      </c>
      <c r="M20" s="918"/>
      <c r="N20" s="918"/>
      <c r="O20" s="919"/>
      <c r="P20" s="891" t="str">
        <f>MID($B26,1,1)</f>
        <v>0</v>
      </c>
    </row>
    <row r="21" spans="1:35" s="782" customFormat="1" ht="12.9" customHeight="1">
      <c r="A21" s="782" t="str">
        <f t="shared" si="1"/>
        <v>64</v>
      </c>
      <c r="B21" s="902" t="str">
        <f t="shared" si="0"/>
        <v>01100100</v>
      </c>
      <c r="C21" s="1150"/>
      <c r="D21" s="1151"/>
      <c r="E21" s="1151"/>
      <c r="F21" s="1152"/>
      <c r="G21" s="897">
        <v>8</v>
      </c>
      <c r="H21" s="920"/>
      <c r="I21" s="908"/>
      <c r="J21" s="908"/>
      <c r="K21" s="1133"/>
      <c r="L21" s="888" t="s">
        <v>308</v>
      </c>
      <c r="M21" s="889"/>
      <c r="N21" s="889"/>
      <c r="O21" s="890"/>
      <c r="P21" s="891" t="str">
        <f>MID($B19,2,1)</f>
        <v>0</v>
      </c>
    </row>
    <row r="22" spans="1:35" s="782" customFormat="1" ht="12.9" customHeight="1">
      <c r="A22" s="782" t="str">
        <f t="shared" si="1"/>
        <v>43</v>
      </c>
      <c r="B22" s="902" t="str">
        <f t="shared" si="0"/>
        <v>01000011</v>
      </c>
      <c r="C22" s="1150"/>
      <c r="D22" s="1151"/>
      <c r="E22" s="1151"/>
      <c r="F22" s="1152"/>
      <c r="G22" s="897">
        <v>9</v>
      </c>
      <c r="H22" s="920"/>
      <c r="I22" s="908" t="str">
        <f>LEFT(B14,5)</f>
        <v>00000</v>
      </c>
      <c r="J22" s="908"/>
      <c r="K22" s="1133"/>
      <c r="L22" s="888" t="s">
        <v>184</v>
      </c>
      <c r="M22" s="889"/>
      <c r="N22" s="889"/>
      <c r="O22" s="890"/>
      <c r="P22" s="891" t="str">
        <f>MID($B19,3,1)</f>
        <v>1</v>
      </c>
    </row>
    <row r="23" spans="1:35" s="782" customFormat="1" ht="12.9" customHeight="1">
      <c r="A23" s="782" t="str">
        <f t="shared" si="1"/>
        <v>10</v>
      </c>
      <c r="B23" s="902" t="str">
        <f t="shared" si="0"/>
        <v>00010000</v>
      </c>
      <c r="C23" s="1150"/>
      <c r="D23" s="1151"/>
      <c r="E23" s="1151"/>
      <c r="F23" s="1152"/>
      <c r="G23" s="897">
        <v>10</v>
      </c>
      <c r="H23" s="920"/>
      <c r="I23" s="908" t="str">
        <f>RIGHT(B14,3)</f>
        <v>001</v>
      </c>
      <c r="J23" s="908"/>
      <c r="K23" s="1133"/>
      <c r="L23" s="1156" t="s">
        <v>891</v>
      </c>
      <c r="M23" s="1157"/>
      <c r="N23" s="1157"/>
      <c r="O23" s="1158"/>
      <c r="P23" s="891" t="str">
        <f>MID($B19,4,1)</f>
        <v>1</v>
      </c>
    </row>
    <row r="24" spans="1:35" s="782" customFormat="1" ht="12.9" customHeight="1">
      <c r="A24" s="782" t="str">
        <f t="shared" si="1"/>
        <v>47</v>
      </c>
      <c r="B24" s="902" t="str">
        <f t="shared" si="0"/>
        <v>01000111</v>
      </c>
      <c r="C24" s="1150"/>
      <c r="D24" s="1151"/>
      <c r="E24" s="1151"/>
      <c r="F24" s="1152"/>
      <c r="G24" s="897">
        <v>11</v>
      </c>
      <c r="H24" s="920"/>
      <c r="I24" s="908" t="str">
        <f>LEFT(B15,3)</f>
        <v>111</v>
      </c>
      <c r="J24" s="908"/>
      <c r="K24" s="1133"/>
      <c r="L24" s="1159"/>
      <c r="M24" s="1160"/>
      <c r="N24" s="1160"/>
      <c r="O24" s="1161"/>
      <c r="P24" s="891" t="str">
        <f>MID($B19,5,1)</f>
        <v>0</v>
      </c>
    </row>
    <row r="25" spans="1:35" s="782" customFormat="1" ht="12.9" customHeight="1">
      <c r="A25" s="782" t="str">
        <f t="shared" si="1"/>
        <v>98</v>
      </c>
      <c r="B25" s="902" t="str">
        <f t="shared" si="0"/>
        <v>10011000</v>
      </c>
      <c r="C25" s="1150"/>
      <c r="D25" s="1151"/>
      <c r="E25" s="1151"/>
      <c r="F25" s="1152"/>
      <c r="G25" s="897">
        <v>12</v>
      </c>
      <c r="H25" s="920"/>
      <c r="I25" s="908" t="str">
        <f>RIGHT(B15,5)</f>
        <v>00011</v>
      </c>
      <c r="J25" s="908"/>
      <c r="K25" s="1133"/>
      <c r="L25" s="1159"/>
      <c r="M25" s="1160"/>
      <c r="N25" s="1160"/>
      <c r="O25" s="1161"/>
      <c r="P25" s="891" t="str">
        <f>MID($B19,6,1)</f>
        <v>1</v>
      </c>
    </row>
    <row r="26" spans="1:35" s="782" customFormat="1" ht="12.9" customHeight="1">
      <c r="A26" s="782" t="str">
        <f t="shared" si="1"/>
        <v>70</v>
      </c>
      <c r="B26" s="902" t="str">
        <f t="shared" si="0"/>
        <v>01110000</v>
      </c>
      <c r="C26" s="1150"/>
      <c r="D26" s="1151"/>
      <c r="E26" s="1151"/>
      <c r="F26" s="1152"/>
      <c r="G26" s="897">
        <v>13</v>
      </c>
      <c r="H26" s="920"/>
      <c r="K26" s="1133"/>
      <c r="L26" s="1159"/>
      <c r="M26" s="1160"/>
      <c r="N26" s="1160"/>
      <c r="O26" s="1161"/>
      <c r="P26" s="891" t="str">
        <f>MID($B19,7,1)</f>
        <v>1</v>
      </c>
    </row>
    <row r="27" spans="1:35" s="782" customFormat="1" ht="12.9" customHeight="1" thickBot="1">
      <c r="A27" s="782" t="str">
        <f t="shared" si="1"/>
        <v>54</v>
      </c>
      <c r="B27" s="902" t="str">
        <f t="shared" si="0"/>
        <v>01010100</v>
      </c>
      <c r="C27" s="1153"/>
      <c r="D27" s="1154"/>
      <c r="E27" s="1154"/>
      <c r="F27" s="1155"/>
      <c r="G27" s="897">
        <v>14</v>
      </c>
      <c r="H27" s="921"/>
      <c r="K27" s="1134"/>
      <c r="L27" s="1162"/>
      <c r="M27" s="1163"/>
      <c r="N27" s="1163"/>
      <c r="O27" s="1164"/>
      <c r="P27" s="891" t="str">
        <f>MID($B19,8,1)</f>
        <v>0</v>
      </c>
    </row>
    <row r="28" spans="1:35" s="782" customFormat="1" ht="12.9" customHeight="1" thickBot="1">
      <c r="A28" s="782" t="str">
        <f t="shared" si="1"/>
        <v>04</v>
      </c>
      <c r="B28" s="902" t="str">
        <f t="shared" si="0"/>
        <v>00000100</v>
      </c>
      <c r="C28" s="922">
        <f>BIN2DEC(RIGHT(B28,6))</f>
        <v>4</v>
      </c>
      <c r="D28" s="923"/>
      <c r="E28" s="923"/>
      <c r="F28" s="924"/>
      <c r="G28" s="897">
        <v>15</v>
      </c>
      <c r="H28" s="925" t="s">
        <v>158</v>
      </c>
      <c r="I28" s="926" t="str">
        <f>IF(C28=2,"Message Valid",IF(C28=4,"Message Valid",IF(C28=6,"Message Valid",IF(C28=8,"Message Valid",IF(C28=16,"Message Valid",IF(C28=17,"Message Valid",IF(C28=9,"Message Valid",IF(C28=3,"Message Valid","Message Unsupported"))))))))</f>
        <v>Message Valid</v>
      </c>
    </row>
    <row r="29" spans="1:35" s="782" customFormat="1" ht="12.9" customHeight="1" thickBot="1">
      <c r="A29" s="927" t="str">
        <f t="shared" si="1"/>
        <v>7B</v>
      </c>
      <c r="B29" s="902" t="str">
        <f t="shared" si="0"/>
        <v>01111011</v>
      </c>
      <c r="C29" s="916">
        <f>HEX2DEC(A29) +BIN2DEC(LEFT( B28,2)) *256</f>
        <v>123</v>
      </c>
      <c r="D29" s="928"/>
      <c r="E29" s="928"/>
      <c r="F29" s="928"/>
      <c r="G29" s="929">
        <v>16</v>
      </c>
      <c r="H29" s="930" t="s">
        <v>160</v>
      </c>
      <c r="I29" s="927"/>
      <c r="J29" s="927"/>
      <c r="K29" s="927"/>
      <c r="L29" s="927"/>
      <c r="M29" s="927"/>
      <c r="N29" s="927"/>
      <c r="O29" s="927"/>
      <c r="P29" s="927"/>
      <c r="Q29" s="927"/>
      <c r="R29" s="927"/>
      <c r="S29" s="927"/>
      <c r="T29" s="927"/>
      <c r="U29" s="927"/>
      <c r="V29" s="927"/>
      <c r="W29" s="927"/>
      <c r="X29" s="927"/>
      <c r="Y29" s="927"/>
      <c r="Z29" s="927"/>
      <c r="AA29" s="927"/>
      <c r="AB29" s="927"/>
      <c r="AC29" s="927"/>
      <c r="AD29" s="927"/>
      <c r="AE29" s="927"/>
      <c r="AF29" s="927"/>
      <c r="AG29" s="927"/>
      <c r="AH29" s="927"/>
      <c r="AI29" s="927"/>
    </row>
    <row r="30" spans="1:35" s="782" customFormat="1" ht="12.9" hidden="1" customHeight="1">
      <c r="A30" s="1124" t="s">
        <v>252</v>
      </c>
      <c r="B30" s="1124"/>
      <c r="C30" s="931"/>
      <c r="D30" s="931"/>
      <c r="E30" s="931"/>
      <c r="F30" s="931"/>
      <c r="G30" s="782" t="e">
        <f ca="1">FIND(",",A47,1)</f>
        <v>#VALUE!</v>
      </c>
      <c r="H30" s="932" t="s">
        <v>136</v>
      </c>
    </row>
    <row r="31" spans="1:35" s="782" customFormat="1" ht="12.9" hidden="1" customHeight="1">
      <c r="A31" s="1125"/>
      <c r="B31" s="1125"/>
      <c r="C31" s="933" t="e">
        <f t="shared" ref="C31:C42" ca="1" si="2">MID($A$47,G30+1,G31-G30-1)</f>
        <v>#VALUE!</v>
      </c>
      <c r="D31" s="933"/>
      <c r="E31" s="933"/>
      <c r="F31" s="933"/>
      <c r="G31" s="782" t="e">
        <f t="shared" ref="G31:G41" ca="1" si="3">FIND(",",$A$47,1+G30)</f>
        <v>#VALUE!</v>
      </c>
      <c r="H31" s="932" t="s">
        <v>251</v>
      </c>
    </row>
    <row r="32" spans="1:35" s="782" customFormat="1" ht="12.9" hidden="1" customHeight="1">
      <c r="A32" s="1125"/>
      <c r="B32" s="1125"/>
      <c r="C32" s="933" t="e">
        <f t="shared" ca="1" si="2"/>
        <v>#VALUE!</v>
      </c>
      <c r="D32" s="933"/>
      <c r="E32" s="933"/>
      <c r="F32" s="933"/>
      <c r="G32" s="782" t="e">
        <f t="shared" ca="1" si="3"/>
        <v>#VALUE!</v>
      </c>
      <c r="H32" s="932" t="s">
        <v>125</v>
      </c>
    </row>
    <row r="33" spans="1:8" s="782" customFormat="1" ht="12.9" hidden="1" customHeight="1">
      <c r="A33" s="1125"/>
      <c r="B33" s="1125"/>
      <c r="C33" s="933" t="e">
        <f t="shared" ca="1" si="2"/>
        <v>#VALUE!</v>
      </c>
      <c r="D33" s="933"/>
      <c r="E33" s="933"/>
      <c r="F33" s="933"/>
      <c r="G33" s="782" t="e">
        <f t="shared" ca="1" si="3"/>
        <v>#VALUE!</v>
      </c>
      <c r="H33" s="932" t="s">
        <v>126</v>
      </c>
    </row>
    <row r="34" spans="1:8" s="782" customFormat="1" ht="12.9" hidden="1" customHeight="1">
      <c r="A34" s="1125"/>
      <c r="B34" s="1125"/>
      <c r="C34" s="933" t="e">
        <f t="shared" ca="1" si="2"/>
        <v>#VALUE!</v>
      </c>
      <c r="D34" s="933"/>
      <c r="E34" s="933"/>
      <c r="F34" s="933"/>
      <c r="G34" s="782" t="e">
        <f t="shared" ca="1" si="3"/>
        <v>#VALUE!</v>
      </c>
      <c r="H34" s="932" t="s">
        <v>127</v>
      </c>
    </row>
    <row r="35" spans="1:8" s="782" customFormat="1" ht="12.9" hidden="1" customHeight="1">
      <c r="A35" s="1125"/>
      <c r="B35" s="1125"/>
      <c r="C35" s="933" t="e">
        <f t="shared" ca="1" si="2"/>
        <v>#VALUE!</v>
      </c>
      <c r="D35" s="933"/>
      <c r="E35" s="933"/>
      <c r="F35" s="933"/>
      <c r="G35" s="782" t="e">
        <f t="shared" ca="1" si="3"/>
        <v>#VALUE!</v>
      </c>
      <c r="H35" s="932" t="s">
        <v>128</v>
      </c>
    </row>
    <row r="36" spans="1:8" s="782" customFormat="1" ht="12.9" hidden="1" customHeight="1">
      <c r="A36" s="1125"/>
      <c r="B36" s="1125"/>
      <c r="C36" s="933" t="e">
        <f t="shared" ca="1" si="2"/>
        <v>#VALUE!</v>
      </c>
      <c r="D36" s="933"/>
      <c r="E36" s="933"/>
      <c r="F36" s="933"/>
      <c r="G36" s="782" t="e">
        <f t="shared" ca="1" si="3"/>
        <v>#VALUE!</v>
      </c>
      <c r="H36" s="932" t="s">
        <v>129</v>
      </c>
    </row>
    <row r="37" spans="1:8" s="782" customFormat="1" ht="12.9" hidden="1" customHeight="1">
      <c r="A37" s="1125"/>
      <c r="B37" s="1125"/>
      <c r="C37" s="933" t="e">
        <f t="shared" ca="1" si="2"/>
        <v>#VALUE!</v>
      </c>
      <c r="D37" s="933"/>
      <c r="E37" s="933"/>
      <c r="F37" s="933"/>
      <c r="G37" s="782" t="e">
        <f t="shared" ca="1" si="3"/>
        <v>#VALUE!</v>
      </c>
      <c r="H37" s="932" t="s">
        <v>130</v>
      </c>
    </row>
    <row r="38" spans="1:8" s="782" customFormat="1" ht="12.9" hidden="1" customHeight="1">
      <c r="A38" s="1125"/>
      <c r="B38" s="1125"/>
      <c r="C38" s="933" t="e">
        <f t="shared" ca="1" si="2"/>
        <v>#VALUE!</v>
      </c>
      <c r="D38" s="933"/>
      <c r="E38" s="933"/>
      <c r="F38" s="933"/>
      <c r="G38" s="782" t="e">
        <f t="shared" ca="1" si="3"/>
        <v>#VALUE!</v>
      </c>
      <c r="H38" s="932" t="s">
        <v>131</v>
      </c>
    </row>
    <row r="39" spans="1:8" s="782" customFormat="1" ht="12.9" hidden="1" customHeight="1">
      <c r="A39" s="1125"/>
      <c r="B39" s="1125"/>
      <c r="C39" s="933" t="e">
        <f t="shared" ca="1" si="2"/>
        <v>#VALUE!</v>
      </c>
      <c r="D39" s="933"/>
      <c r="E39" s="933"/>
      <c r="F39" s="933"/>
      <c r="G39" s="782" t="e">
        <f t="shared" ca="1" si="3"/>
        <v>#VALUE!</v>
      </c>
      <c r="H39" s="932" t="s">
        <v>132</v>
      </c>
    </row>
    <row r="40" spans="1:8" s="782" customFormat="1" ht="12.9" hidden="1" customHeight="1">
      <c r="A40" s="1125"/>
      <c r="B40" s="1125"/>
      <c r="C40" s="933" t="e">
        <f t="shared" ca="1" si="2"/>
        <v>#VALUE!</v>
      </c>
      <c r="D40" s="933"/>
      <c r="E40" s="933"/>
      <c r="F40" s="933"/>
      <c r="G40" s="782" t="e">
        <f t="shared" ca="1" si="3"/>
        <v>#VALUE!</v>
      </c>
      <c r="H40" s="932" t="s">
        <v>133</v>
      </c>
    </row>
    <row r="41" spans="1:8" s="782" customFormat="1" ht="12.9" hidden="1" customHeight="1">
      <c r="A41" s="1125"/>
      <c r="B41" s="1125"/>
      <c r="C41" s="933" t="e">
        <f t="shared" ca="1" si="2"/>
        <v>#VALUE!</v>
      </c>
      <c r="D41" s="933"/>
      <c r="E41" s="933"/>
      <c r="F41" s="933"/>
      <c r="G41" s="782" t="e">
        <f t="shared" ca="1" si="3"/>
        <v>#VALUE!</v>
      </c>
      <c r="H41" s="932" t="s">
        <v>134</v>
      </c>
    </row>
    <row r="42" spans="1:8" s="782" customFormat="1" ht="12.9" hidden="1" customHeight="1">
      <c r="A42" s="1125"/>
      <c r="B42" s="1125"/>
      <c r="C42" s="933" t="e">
        <f t="shared" ca="1" si="2"/>
        <v>#VALUE!</v>
      </c>
      <c r="D42" s="933"/>
      <c r="E42" s="933"/>
      <c r="F42" s="933"/>
      <c r="G42" s="782" t="e">
        <f ca="1">FIND(",",$A$47,1+G41)</f>
        <v>#VALUE!</v>
      </c>
      <c r="H42" s="932" t="s">
        <v>135</v>
      </c>
    </row>
    <row r="43" spans="1:8" s="782" customFormat="1" ht="12.9" hidden="1" customHeight="1">
      <c r="A43" s="1125"/>
      <c r="B43" s="1125"/>
      <c r="C43" s="933"/>
      <c r="D43" s="933"/>
      <c r="E43" s="933"/>
      <c r="F43" s="933"/>
      <c r="H43" s="932" t="s">
        <v>136</v>
      </c>
    </row>
    <row r="44" spans="1:8" s="782" customFormat="1" ht="12.9" hidden="1" customHeight="1">
      <c r="H44" s="934" t="s">
        <v>85</v>
      </c>
    </row>
    <row r="45" spans="1:8" s="782" customFormat="1" ht="12.9" hidden="1" customHeight="1">
      <c r="H45" s="935"/>
    </row>
    <row r="46" spans="1:8" s="782" customFormat="1" ht="12.9" hidden="1" customHeight="1"/>
    <row r="47" spans="1:8" s="782" customFormat="1" ht="12.9" hidden="1" customHeight="1">
      <c r="A47" s="936" t="e">
        <f ca="1">A497</f>
        <v>#VALUE!</v>
      </c>
    </row>
    <row r="48" spans="1:8" s="782" customFormat="1" ht="12.9" hidden="1" customHeight="1"/>
    <row r="49" spans="1:37" s="782" customFormat="1" ht="12.9" hidden="1" customHeight="1"/>
    <row r="50" spans="1:37" s="782" customFormat="1" ht="12.9" hidden="1" customHeight="1"/>
    <row r="51" spans="1:37" s="782" customFormat="1" ht="12.9" hidden="1" customHeight="1">
      <c r="G51" s="897"/>
    </row>
    <row r="52" spans="1:37" s="782" customFormat="1" ht="12.9" hidden="1" customHeight="1">
      <c r="G52" s="897"/>
    </row>
    <row r="53" spans="1:37" s="782" customFormat="1" ht="12.9" hidden="1" customHeight="1">
      <c r="G53" s="897"/>
    </row>
    <row r="54" spans="1:37" s="782" customFormat="1" ht="12.9" hidden="1" customHeight="1">
      <c r="G54" s="897"/>
    </row>
    <row r="55" spans="1:37" s="782" customFormat="1" ht="12.9" hidden="1" customHeight="1">
      <c r="A55" s="937" t="s">
        <v>253</v>
      </c>
      <c r="B55" s="937"/>
      <c r="C55" s="937"/>
      <c r="D55" s="937"/>
      <c r="E55" s="937"/>
      <c r="F55" s="937"/>
      <c r="G55" s="937"/>
      <c r="H55" s="937"/>
      <c r="I55" s="937"/>
      <c r="J55" s="937"/>
      <c r="K55" s="937"/>
      <c r="L55" s="937"/>
      <c r="M55" s="937"/>
    </row>
    <row r="56" spans="1:37" ht="12.9" customHeight="1">
      <c r="A56" s="938" t="str">
        <f t="shared" ref="A56:A63" si="4">MID($H$1,$G$9+2*G56,2)</f>
        <v>04</v>
      </c>
      <c r="B56" s="939" t="str">
        <f>HEX2BIN(A56,8)</f>
        <v>00000100</v>
      </c>
      <c r="C56" s="1126" t="str">
        <f>A56&amp;A57</f>
        <v>0472</v>
      </c>
      <c r="D56" s="940"/>
      <c r="E56" s="940"/>
      <c r="F56" s="940"/>
      <c r="G56" s="941">
        <v>17</v>
      </c>
      <c r="H56" s="942" t="s">
        <v>245</v>
      </c>
      <c r="I56" s="156"/>
      <c r="J56" s="943">
        <v>1</v>
      </c>
      <c r="K56" s="156"/>
      <c r="L56" s="156"/>
      <c r="M56" s="156"/>
      <c r="N56" s="156"/>
      <c r="O56" s="156"/>
      <c r="P56" s="156"/>
      <c r="Q56" s="156"/>
      <c r="R56" s="156"/>
      <c r="S56" s="156"/>
      <c r="T56" s="156"/>
      <c r="U56" s="156"/>
      <c r="V56" s="156"/>
      <c r="W56" s="156"/>
      <c r="X56" s="156"/>
      <c r="Y56" s="156"/>
      <c r="Z56" s="156"/>
      <c r="AA56" s="156"/>
    </row>
    <row r="57" spans="1:37" ht="12.9" customHeight="1">
      <c r="A57" s="938" t="str">
        <f t="shared" si="4"/>
        <v>72</v>
      </c>
      <c r="B57" s="939" t="s">
        <v>2</v>
      </c>
      <c r="C57" s="1127"/>
      <c r="D57" s="928"/>
      <c r="E57" s="928"/>
      <c r="F57" s="928"/>
      <c r="G57" s="941">
        <v>18</v>
      </c>
      <c r="H57" s="944"/>
      <c r="I57" s="156"/>
      <c r="J57" s="943">
        <v>2</v>
      </c>
      <c r="K57" s="156"/>
      <c r="L57" s="156"/>
      <c r="M57" s="156"/>
      <c r="N57" s="156"/>
      <c r="O57" s="156"/>
      <c r="P57" s="156"/>
      <c r="Q57" s="156"/>
      <c r="R57" s="156"/>
      <c r="S57" s="156"/>
      <c r="T57" s="156"/>
      <c r="U57" s="156"/>
      <c r="V57" s="156"/>
      <c r="W57" s="156"/>
      <c r="X57" s="156"/>
      <c r="Y57" s="156"/>
      <c r="Z57" s="156"/>
      <c r="AA57" s="156"/>
    </row>
    <row r="58" spans="1:37" ht="12.9" customHeight="1">
      <c r="A58" s="938" t="str">
        <f>MID($H$1,$G$9+2*G58,2)</f>
        <v>29</v>
      </c>
      <c r="B58" s="939" t="str">
        <f>RIGHT(HEX2BIN(A58,8),5)</f>
        <v>01001</v>
      </c>
      <c r="C58" s="945" t="str">
        <f>BIN2DEC(LEFT(HEX2BIN(A58,8),3)) &amp; " Try Tickets Remaining"</f>
        <v>1 Try Tickets Remaining</v>
      </c>
      <c r="D58" s="928"/>
      <c r="E58" s="928"/>
      <c r="F58" s="928"/>
      <c r="G58" s="941">
        <v>19</v>
      </c>
      <c r="H58" s="946" t="s">
        <v>246</v>
      </c>
      <c r="I58" s="156"/>
      <c r="J58" s="943">
        <v>3</v>
      </c>
      <c r="K58" s="156"/>
      <c r="L58" s="156"/>
      <c r="M58" s="156"/>
      <c r="N58" s="156"/>
      <c r="O58" s="156"/>
      <c r="P58" s="156"/>
      <c r="Q58" s="156"/>
      <c r="R58" s="156"/>
      <c r="S58" s="156"/>
      <c r="T58" s="156"/>
      <c r="U58" s="156"/>
      <c r="V58" s="156"/>
      <c r="W58" s="156"/>
      <c r="X58" s="156"/>
      <c r="Y58" s="156"/>
      <c r="Z58" s="156"/>
      <c r="AA58" s="156"/>
    </row>
    <row r="59" spans="1:37" ht="13.5" customHeight="1">
      <c r="A59" s="938" t="str">
        <f t="shared" si="4"/>
        <v>03</v>
      </c>
      <c r="B59" s="939"/>
      <c r="C59" s="945">
        <f>HEX2DEC(B60)</f>
        <v>988</v>
      </c>
      <c r="D59" s="928"/>
      <c r="E59" s="928"/>
      <c r="F59" s="928"/>
      <c r="G59" s="941">
        <v>20</v>
      </c>
      <c r="H59" s="947" t="s">
        <v>813</v>
      </c>
      <c r="I59" s="156"/>
      <c r="J59" s="943">
        <v>4</v>
      </c>
      <c r="K59" s="156"/>
      <c r="L59" s="156"/>
      <c r="M59" s="156"/>
      <c r="N59" s="156"/>
      <c r="O59" s="156"/>
      <c r="P59" s="156"/>
      <c r="Q59" s="156"/>
      <c r="R59" s="156"/>
      <c r="S59" s="156"/>
      <c r="T59" s="156"/>
      <c r="U59" s="156"/>
      <c r="V59" s="156"/>
      <c r="W59" s="156"/>
      <c r="X59" s="156"/>
      <c r="Y59" s="156"/>
      <c r="Z59" s="156"/>
      <c r="AA59" s="156"/>
      <c r="AC59" s="948">
        <v>41388</v>
      </c>
      <c r="AD59" s="948"/>
      <c r="AE59" s="948"/>
      <c r="AF59" s="948"/>
      <c r="AH59" s="949"/>
      <c r="AI59" s="949"/>
      <c r="AJ59" s="949"/>
      <c r="AK59" s="949"/>
    </row>
    <row r="60" spans="1:37" ht="24" customHeight="1">
      <c r="A60" s="938" t="str">
        <f t="shared" si="4"/>
        <v>DC</v>
      </c>
      <c r="B60" s="939" t="str">
        <f>A59 &amp; A60</f>
        <v>03DC</v>
      </c>
      <c r="C60" s="945"/>
      <c r="D60" s="928"/>
      <c r="E60" s="928"/>
      <c r="F60" s="928"/>
      <c r="G60" s="941">
        <v>21</v>
      </c>
      <c r="H60" s="944"/>
      <c r="I60" s="156"/>
      <c r="J60" s="943">
        <v>5</v>
      </c>
      <c r="K60" s="156"/>
      <c r="L60" s="156"/>
      <c r="M60" s="156"/>
      <c r="N60" s="156"/>
      <c r="O60" s="156"/>
      <c r="P60" s="156"/>
      <c r="Q60" s="156"/>
      <c r="R60" s="156"/>
      <c r="S60" s="156"/>
      <c r="T60" s="156"/>
      <c r="U60" s="156"/>
      <c r="V60" s="156"/>
      <c r="W60" s="156"/>
      <c r="X60" s="156"/>
      <c r="Y60" s="156"/>
      <c r="Z60" s="156"/>
      <c r="AA60" s="156"/>
      <c r="AC60" s="950"/>
      <c r="AD60" s="950"/>
      <c r="AE60" s="950"/>
      <c r="AF60" s="950"/>
      <c r="AH60" s="949"/>
      <c r="AI60" s="949"/>
      <c r="AJ60" s="949"/>
      <c r="AK60" s="949"/>
    </row>
    <row r="61" spans="1:37" ht="13.8">
      <c r="A61" s="938" t="str">
        <f t="shared" si="4"/>
        <v>FF</v>
      </c>
      <c r="B61" s="939" t="str">
        <f>HEX2BIN(A61,8)</f>
        <v>11111111</v>
      </c>
      <c r="C61" s="945">
        <f>HEX2DEC(A61)</f>
        <v>255</v>
      </c>
      <c r="D61" s="928"/>
      <c r="E61" s="928"/>
      <c r="F61" s="928"/>
      <c r="G61" s="941">
        <v>22</v>
      </c>
      <c r="H61" s="951" t="s">
        <v>310</v>
      </c>
      <c r="I61" s="156"/>
      <c r="J61" s="943">
        <v>6</v>
      </c>
      <c r="K61" s="952">
        <v>41388</v>
      </c>
      <c r="L61" s="952"/>
      <c r="M61" s="952"/>
      <c r="N61" s="156"/>
      <c r="O61" s="156"/>
      <c r="P61" s="156"/>
      <c r="Q61" s="156"/>
      <c r="R61" s="156"/>
      <c r="S61" s="156"/>
      <c r="T61" s="156"/>
      <c r="U61" s="156"/>
      <c r="V61" s="156"/>
      <c r="W61" s="156"/>
      <c r="X61" s="156"/>
      <c r="Y61" s="156"/>
      <c r="Z61" s="156"/>
      <c r="AA61" s="156"/>
      <c r="AI61" s="949"/>
      <c r="AJ61" s="949"/>
      <c r="AK61" s="949"/>
    </row>
    <row r="62" spans="1:37" ht="13.8">
      <c r="A62" s="938" t="str">
        <f t="shared" si="4"/>
        <v>81</v>
      </c>
      <c r="B62" s="939" t="str">
        <f>HEX2BIN(A62,8)</f>
        <v>10000001</v>
      </c>
      <c r="C62" s="953">
        <f>(IF(A62="00",1,IF(A62="80",15,BIN2DEC(RIGHT(  B62,7))*15))) /1440</f>
        <v>1.0416666666666666E-2</v>
      </c>
      <c r="D62" s="928"/>
      <c r="E62" s="928"/>
      <c r="F62" s="928"/>
      <c r="G62" s="941">
        <v>23</v>
      </c>
      <c r="H62" s="946" t="s">
        <v>247</v>
      </c>
      <c r="J62" s="943">
        <v>7</v>
      </c>
      <c r="K62" s="955">
        <f>IF(LEFT($B$62,1)="1",15/(24*60),1/(24*60))</f>
        <v>1.0416666666666666E-2</v>
      </c>
      <c r="L62" s="956" t="s">
        <v>256</v>
      </c>
      <c r="M62" s="156"/>
      <c r="N62" s="957"/>
      <c r="O62" s="957"/>
      <c r="P62" s="156"/>
      <c r="Q62" s="156" t="s">
        <v>122</v>
      </c>
      <c r="R62" s="181"/>
      <c r="S62" s="156" t="e">
        <f>'[14]Configuration Help'!C48</f>
        <v>#REF!</v>
      </c>
      <c r="T62" s="156" t="s">
        <v>255</v>
      </c>
      <c r="U62" s="156"/>
      <c r="X62" s="156"/>
      <c r="Y62" s="181"/>
      <c r="Z62" s="156"/>
      <c r="AA62" s="156" t="s">
        <v>221</v>
      </c>
      <c r="AB62" s="156" t="s">
        <v>255</v>
      </c>
    </row>
    <row r="63" spans="1:37" ht="13.8">
      <c r="A63" s="938" t="str">
        <f t="shared" si="4"/>
        <v>03</v>
      </c>
      <c r="B63" s="939" t="str">
        <f>HEX2BIN(A63,8)</f>
        <v>00000011</v>
      </c>
      <c r="C63" s="945">
        <f>HEX2DEC(A63)</f>
        <v>3</v>
      </c>
      <c r="D63" s="928"/>
      <c r="E63" s="928"/>
      <c r="F63" s="928"/>
      <c r="G63" s="941">
        <v>24</v>
      </c>
      <c r="H63" s="958" t="s">
        <v>248</v>
      </c>
      <c r="I63" s="156"/>
      <c r="J63" s="943">
        <v>8</v>
      </c>
      <c r="K63" s="231"/>
      <c r="L63" s="231"/>
      <c r="M63" s="231"/>
      <c r="N63" s="959"/>
      <c r="O63" s="960"/>
      <c r="P63" s="188"/>
      <c r="Q63" s="188">
        <f>(IF(A62="00",1,IF(A62="80",15,BIN2DEC(RIGHT(  B62,7))*15)))</f>
        <v>15</v>
      </c>
      <c r="R63" s="188">
        <f>Q63/60</f>
        <v>0.25</v>
      </c>
      <c r="S63" s="188">
        <f>R63/24</f>
        <v>1.0416666666666666E-2</v>
      </c>
      <c r="T63" s="231">
        <f>S63/7</f>
        <v>1.488095238095238E-3</v>
      </c>
      <c r="U63" s="156"/>
      <c r="V63" s="156"/>
      <c r="W63" s="156"/>
      <c r="X63" s="156"/>
      <c r="Y63" s="156"/>
      <c r="Z63" s="156"/>
      <c r="AA63" s="156"/>
    </row>
    <row r="64" spans="1:37" ht="13.8">
      <c r="A64" s="938" t="str">
        <f>MID($H$1,$G$9+2*G64,2)</f>
        <v>02</v>
      </c>
      <c r="B64" s="939" t="str">
        <f>HEX2BIN(A64,8)</f>
        <v>00000010</v>
      </c>
      <c r="C64" s="961">
        <f>(BIN2DEC(B58)/24)+(BIN2DEC(B64)/1440) + K61</f>
        <v>41388.376388888886</v>
      </c>
      <c r="D64" s="928"/>
      <c r="E64" s="928"/>
      <c r="F64" s="928"/>
      <c r="G64" s="941">
        <v>25</v>
      </c>
      <c r="H64" s="946" t="s">
        <v>249</v>
      </c>
      <c r="I64" s="156"/>
      <c r="J64" s="943">
        <v>9</v>
      </c>
      <c r="K64" s="156"/>
      <c r="L64" s="156"/>
      <c r="M64" s="156"/>
      <c r="N64" s="156"/>
      <c r="O64" s="156"/>
      <c r="P64" s="156"/>
      <c r="Q64" s="156"/>
      <c r="R64" s="156"/>
      <c r="S64" s="156"/>
      <c r="T64" s="156"/>
      <c r="U64" s="156"/>
      <c r="V64" s="156"/>
      <c r="W64" s="156"/>
      <c r="X64" s="156"/>
      <c r="Y64" s="156"/>
      <c r="Z64" s="156"/>
      <c r="AA64" s="156"/>
      <c r="AE64" s="936"/>
      <c r="AF64" s="936"/>
      <c r="AG64" s="936"/>
      <c r="AH64" s="936"/>
      <c r="AI64" s="936"/>
    </row>
    <row r="65" spans="1:38" ht="13.8">
      <c r="A65" s="938"/>
      <c r="B65" s="962" t="s">
        <v>86</v>
      </c>
      <c r="C65" s="962" t="s">
        <v>311</v>
      </c>
      <c r="D65" s="962" t="s">
        <v>312</v>
      </c>
      <c r="E65" s="962" t="s">
        <v>313</v>
      </c>
      <c r="F65" s="962" t="s">
        <v>89</v>
      </c>
      <c r="G65" s="963"/>
      <c r="H65" s="184"/>
      <c r="I65" s="156"/>
      <c r="J65" s="943"/>
      <c r="K65" s="156"/>
      <c r="L65" s="156"/>
      <c r="M65" s="156"/>
      <c r="N65" s="156"/>
      <c r="O65" s="156"/>
      <c r="P65" s="156"/>
      <c r="Q65" s="156"/>
      <c r="R65" s="156"/>
      <c r="S65" s="156"/>
      <c r="T65" s="156"/>
      <c r="U65" s="156"/>
      <c r="V65" s="156"/>
      <c r="W65" s="156"/>
      <c r="X65" s="156"/>
      <c r="Y65" s="156"/>
      <c r="Z65" s="156"/>
      <c r="AA65" s="156"/>
      <c r="AE65" s="936"/>
      <c r="AF65" s="936"/>
      <c r="AG65" s="936"/>
      <c r="AH65" s="936"/>
      <c r="AI65" s="936"/>
    </row>
    <row r="66" spans="1:38" ht="12.75" customHeight="1">
      <c r="A66" s="964" t="str">
        <f>MID($H$1,$G$9+2*G66,8)</f>
        <v>0A64284A</v>
      </c>
      <c r="B66" s="965">
        <f>IF(OR($P$6="1",LEFT($B$62,1)="0"),$C$64,IF((($C$64/$K$62)-TRUNC($C$64/$K$62))=0,$C$64,$C$64-MOD($C$64,$K$62)))</f>
        <v>41388.375</v>
      </c>
      <c r="C66" s="966">
        <f t="shared" ref="C66:C93" si="5">(BIN2DEC(RIGHT(HEX2BIN(M66,8),2))) *256+HEX2DEC( N66)</f>
        <v>74</v>
      </c>
      <c r="D66" s="966">
        <f t="shared" ref="D66:D93" si="6">INT(HEX2DEC(M66)/4)</f>
        <v>10</v>
      </c>
      <c r="E66" s="966">
        <f t="shared" ref="E66:E93" si="7">HEX2DEC(K66)</f>
        <v>10</v>
      </c>
      <c r="F66" s="399">
        <f t="shared" ref="F66:F93" si="8">ROUNDDOWN((HEX2DEC(L66)/2),0)-30</f>
        <v>20</v>
      </c>
      <c r="G66" s="967">
        <f>G64+1</f>
        <v>26</v>
      </c>
      <c r="H66" s="968" t="s">
        <v>90</v>
      </c>
      <c r="I66" s="231">
        <v>1</v>
      </c>
      <c r="J66" s="943">
        <f>T63*28</f>
        <v>4.1666666666666664E-2</v>
      </c>
      <c r="K66" s="960" t="str">
        <f>MID(A66,1,2)</f>
        <v>0A</v>
      </c>
      <c r="L66" s="960" t="str">
        <f>MID(A66,3,2)</f>
        <v>64</v>
      </c>
      <c r="M66" s="231" t="str">
        <f>MID(A66,5,2)</f>
        <v>28</v>
      </c>
      <c r="N66" s="960" t="str">
        <f>MID(A66,7,2)</f>
        <v>4A</v>
      </c>
      <c r="O66" s="231"/>
      <c r="P66" s="164"/>
      <c r="Q66" s="164"/>
      <c r="R66" s="164"/>
      <c r="S66" s="164"/>
      <c r="T66" s="156"/>
      <c r="U66" s="156"/>
      <c r="V66" s="156"/>
      <c r="W66" s="181"/>
      <c r="X66" s="181"/>
      <c r="Y66" s="928"/>
      <c r="Z66" s="181"/>
      <c r="AA66" s="181"/>
      <c r="AB66" s="181"/>
      <c r="AC66" s="181"/>
      <c r="AD66" s="181"/>
      <c r="AL66" s="969" t="str">
        <f t="shared" ref="AL66:AL93" si="9">"DataLog["&amp;I66-1&amp;"] = 0x"&amp;A66&amp;";"</f>
        <v>DataLog[0] = 0x0A64284A;</v>
      </c>
    </row>
    <row r="67" spans="1:38">
      <c r="A67" s="964" t="str">
        <f t="shared" ref="A67:A94" si="10">MID($H$1,$G$9+2*G67,8)</f>
        <v>0A64284A</v>
      </c>
      <c r="B67" s="955">
        <f>IF(C$28=4,$B$66-(I66*$C$62),IF(OR($P$4="1",$P$6="1"),$B$66,IF($P$8="1",$B$66-(I66*$K$62),$B$66-(I66*$K$62))))</f>
        <v>41388.364583333336</v>
      </c>
      <c r="C67" s="181">
        <f t="shared" si="5"/>
        <v>74</v>
      </c>
      <c r="D67" s="181">
        <f t="shared" si="6"/>
        <v>10</v>
      </c>
      <c r="E67" s="181">
        <f t="shared" si="7"/>
        <v>10</v>
      </c>
      <c r="F67" s="69">
        <f t="shared" si="8"/>
        <v>20</v>
      </c>
      <c r="G67" s="941">
        <f>G66+4</f>
        <v>30</v>
      </c>
      <c r="H67" s="934" t="s">
        <v>91</v>
      </c>
      <c r="I67" s="231">
        <v>2</v>
      </c>
      <c r="J67" s="970">
        <f>J66-$T$63</f>
        <v>4.0178571428571425E-2</v>
      </c>
      <c r="K67" s="960" t="str">
        <f t="shared" ref="K67:K93" si="11">MID(A67,1,2)</f>
        <v>0A</v>
      </c>
      <c r="L67" s="960" t="str">
        <f t="shared" ref="L67:L93" si="12">MID(A67,3,2)</f>
        <v>64</v>
      </c>
      <c r="M67" s="231" t="str">
        <f t="shared" ref="M67:M93" si="13">MID(A67,5,2)</f>
        <v>28</v>
      </c>
      <c r="N67" s="960" t="str">
        <f t="shared" ref="N67:N93" si="14">MID(A67,7,2)</f>
        <v>4A</v>
      </c>
      <c r="O67" s="231"/>
      <c r="P67" s="164"/>
      <c r="Q67" s="164"/>
      <c r="R67" s="164"/>
      <c r="S67" s="164"/>
      <c r="T67" s="156"/>
      <c r="U67" s="156"/>
      <c r="V67" s="156"/>
      <c r="W67" s="181"/>
      <c r="X67" s="181"/>
      <c r="Y67" s="181"/>
      <c r="Z67" s="181"/>
      <c r="AA67" s="181"/>
      <c r="AB67" s="181"/>
      <c r="AC67" s="181"/>
      <c r="AD67" s="181"/>
      <c r="AE67" s="181"/>
      <c r="AF67" s="181"/>
      <c r="AG67" s="181"/>
      <c r="AH67" s="181"/>
      <c r="AI67" s="181"/>
      <c r="AL67" s="969" t="str">
        <f t="shared" si="9"/>
        <v>DataLog[1] = 0x0A64284A;</v>
      </c>
    </row>
    <row r="68" spans="1:38" ht="15.6">
      <c r="A68" s="964" t="str">
        <f t="shared" si="10"/>
        <v>0A64284A</v>
      </c>
      <c r="B68" s="1070">
        <f t="shared" ref="B68:B93" si="15">IF(C$28=4,$B$66-(I67*$C$62),IF(OR($P$4="1",$P$6="1"),$B$66,IF($P$8="1",$B$66-(I67*$K$62),$B$66-(I67*$K$62))))</f>
        <v>41388.354166666664</v>
      </c>
      <c r="C68" s="1069">
        <f t="shared" si="5"/>
        <v>74</v>
      </c>
      <c r="D68" s="966">
        <f t="shared" si="6"/>
        <v>10</v>
      </c>
      <c r="E68" s="966">
        <f t="shared" si="7"/>
        <v>10</v>
      </c>
      <c r="F68" s="399">
        <f t="shared" si="8"/>
        <v>20</v>
      </c>
      <c r="G68" s="967">
        <f t="shared" ref="G68:G95" si="16">G67+4</f>
        <v>34</v>
      </c>
      <c r="H68" s="968" t="s">
        <v>92</v>
      </c>
      <c r="I68" s="231">
        <v>3</v>
      </c>
      <c r="J68" s="970">
        <f t="shared" ref="J68:J93" si="17">J67-$T$63</f>
        <v>3.8690476190476185E-2</v>
      </c>
      <c r="K68" s="960" t="str">
        <f t="shared" si="11"/>
        <v>0A</v>
      </c>
      <c r="L68" s="960" t="str">
        <f t="shared" si="12"/>
        <v>64</v>
      </c>
      <c r="M68" s="231" t="str">
        <f t="shared" si="13"/>
        <v>28</v>
      </c>
      <c r="N68" s="960" t="str">
        <f t="shared" si="14"/>
        <v>4A</v>
      </c>
      <c r="O68" s="231"/>
      <c r="P68" s="164"/>
      <c r="Q68" s="164"/>
      <c r="R68" s="164"/>
      <c r="S68" s="971"/>
      <c r="T68" s="181"/>
      <c r="U68" s="972"/>
      <c r="V68" s="181"/>
      <c r="W68" s="181"/>
      <c r="X68" s="181"/>
      <c r="Y68" s="181"/>
      <c r="Z68" s="181"/>
      <c r="AA68" s="181"/>
      <c r="AB68" s="181"/>
      <c r="AC68" s="181"/>
      <c r="AD68" s="181"/>
      <c r="AE68" s="181"/>
      <c r="AF68" s="181"/>
      <c r="AG68" s="181"/>
      <c r="AH68" s="181"/>
      <c r="AI68" s="181"/>
      <c r="AL68" s="969" t="str">
        <f t="shared" si="9"/>
        <v>DataLog[2] = 0x0A64284A;</v>
      </c>
    </row>
    <row r="69" spans="1:38" ht="15.6">
      <c r="A69" s="964" t="str">
        <f t="shared" si="10"/>
        <v>0A64284A</v>
      </c>
      <c r="B69" s="955">
        <f t="shared" si="15"/>
        <v>41388.34375</v>
      </c>
      <c r="C69" s="181">
        <f t="shared" si="5"/>
        <v>74</v>
      </c>
      <c r="D69" s="181">
        <f t="shared" si="6"/>
        <v>10</v>
      </c>
      <c r="E69" s="181">
        <f t="shared" si="7"/>
        <v>10</v>
      </c>
      <c r="F69" s="69">
        <f t="shared" si="8"/>
        <v>20</v>
      </c>
      <c r="G69" s="941">
        <f t="shared" si="16"/>
        <v>38</v>
      </c>
      <c r="H69" s="934" t="s">
        <v>93</v>
      </c>
      <c r="I69" s="231">
        <v>4</v>
      </c>
      <c r="J69" s="970">
        <f t="shared" si="17"/>
        <v>3.7202380952380945E-2</v>
      </c>
      <c r="K69" s="960" t="str">
        <f t="shared" si="11"/>
        <v>0A</v>
      </c>
      <c r="L69" s="960" t="str">
        <f t="shared" si="12"/>
        <v>64</v>
      </c>
      <c r="M69" s="231" t="str">
        <f t="shared" si="13"/>
        <v>28</v>
      </c>
      <c r="N69" s="960" t="str">
        <f t="shared" si="14"/>
        <v>4A</v>
      </c>
      <c r="O69" s="231"/>
      <c r="P69" s="164"/>
      <c r="Q69" s="164"/>
      <c r="R69" s="164"/>
      <c r="S69" s="941"/>
      <c r="T69" s="181"/>
      <c r="U69" s="972"/>
      <c r="V69" s="181"/>
      <c r="W69" s="181"/>
      <c r="X69" s="181"/>
      <c r="Y69" s="181"/>
      <c r="Z69" s="181"/>
      <c r="AA69" s="181"/>
      <c r="AB69" s="181"/>
      <c r="AC69" s="181"/>
      <c r="AD69" s="181"/>
      <c r="AE69" s="181"/>
      <c r="AF69" s="181"/>
      <c r="AG69" s="181"/>
      <c r="AH69" s="181"/>
      <c r="AI69" s="181"/>
      <c r="AL69" s="969" t="str">
        <f t="shared" si="9"/>
        <v>DataLog[3] = 0x0A64284A;</v>
      </c>
    </row>
    <row r="70" spans="1:38">
      <c r="A70" s="964" t="str">
        <f t="shared" si="10"/>
        <v>0A642838</v>
      </c>
      <c r="B70" s="1070">
        <f t="shared" si="15"/>
        <v>41388.333333333336</v>
      </c>
      <c r="C70" s="966">
        <f t="shared" si="5"/>
        <v>56</v>
      </c>
      <c r="D70" s="966">
        <f t="shared" si="6"/>
        <v>10</v>
      </c>
      <c r="E70" s="966">
        <f t="shared" si="7"/>
        <v>10</v>
      </c>
      <c r="F70" s="399">
        <f t="shared" si="8"/>
        <v>20</v>
      </c>
      <c r="G70" s="967">
        <f t="shared" si="16"/>
        <v>42</v>
      </c>
      <c r="H70" s="968" t="s">
        <v>94</v>
      </c>
      <c r="I70" s="231">
        <v>5</v>
      </c>
      <c r="J70" s="970">
        <f t="shared" si="17"/>
        <v>3.5714285714285705E-2</v>
      </c>
      <c r="K70" s="960" t="str">
        <f t="shared" si="11"/>
        <v>0A</v>
      </c>
      <c r="L70" s="960" t="str">
        <f t="shared" si="12"/>
        <v>64</v>
      </c>
      <c r="M70" s="231" t="str">
        <f t="shared" si="13"/>
        <v>28</v>
      </c>
      <c r="N70" s="960" t="str">
        <f t="shared" si="14"/>
        <v>38</v>
      </c>
      <c r="O70" s="231"/>
      <c r="P70" s="164"/>
      <c r="Q70" s="164"/>
      <c r="R70" s="164"/>
      <c r="S70" s="941"/>
      <c r="T70" s="181"/>
      <c r="U70" s="156"/>
      <c r="V70" s="181"/>
      <c r="W70" s="181"/>
      <c r="X70" s="181"/>
      <c r="Y70" s="181"/>
      <c r="Z70" s="156"/>
      <c r="AA70" s="156"/>
      <c r="AF70" s="181"/>
      <c r="AG70" s="181"/>
      <c r="AH70" s="181"/>
      <c r="AI70" s="181"/>
      <c r="AL70" s="969" t="str">
        <f t="shared" si="9"/>
        <v>DataLog[4] = 0x0A642838;</v>
      </c>
    </row>
    <row r="71" spans="1:38" ht="15.6">
      <c r="A71" s="964" t="str">
        <f t="shared" si="10"/>
        <v>0A642838</v>
      </c>
      <c r="B71" s="955">
        <f t="shared" si="15"/>
        <v>41388.322916666664</v>
      </c>
      <c r="C71" s="181">
        <f t="shared" si="5"/>
        <v>56</v>
      </c>
      <c r="D71" s="181">
        <f t="shared" si="6"/>
        <v>10</v>
      </c>
      <c r="E71" s="181">
        <f t="shared" si="7"/>
        <v>10</v>
      </c>
      <c r="F71" s="69">
        <f t="shared" si="8"/>
        <v>20</v>
      </c>
      <c r="G71" s="941">
        <f t="shared" si="16"/>
        <v>46</v>
      </c>
      <c r="H71" s="934" t="s">
        <v>95</v>
      </c>
      <c r="I71" s="231">
        <v>6</v>
      </c>
      <c r="J71" s="970">
        <f t="shared" si="17"/>
        <v>3.4226190476190466E-2</v>
      </c>
      <c r="K71" s="960" t="str">
        <f t="shared" si="11"/>
        <v>0A</v>
      </c>
      <c r="L71" s="960" t="str">
        <f t="shared" si="12"/>
        <v>64</v>
      </c>
      <c r="M71" s="231" t="str">
        <f t="shared" si="13"/>
        <v>28</v>
      </c>
      <c r="N71" s="960" t="str">
        <f t="shared" si="14"/>
        <v>38</v>
      </c>
      <c r="O71" s="231"/>
      <c r="P71" s="164"/>
      <c r="Q71" s="164"/>
      <c r="R71" s="164"/>
      <c r="S71" s="941"/>
      <c r="T71" s="181"/>
      <c r="U71" s="972"/>
      <c r="V71" s="181"/>
      <c r="W71" s="181"/>
      <c r="X71" s="181"/>
      <c r="Y71" s="181"/>
      <c r="Z71" s="181"/>
      <c r="AA71" s="181"/>
      <c r="AB71" s="181"/>
      <c r="AC71" s="181"/>
      <c r="AD71" s="181"/>
      <c r="AE71" s="181"/>
      <c r="AF71" s="181"/>
      <c r="AG71" s="181"/>
      <c r="AH71" s="181"/>
      <c r="AI71" s="181"/>
      <c r="AL71" s="969" t="str">
        <f t="shared" si="9"/>
        <v>DataLog[5] = 0x0A642838;</v>
      </c>
    </row>
    <row r="72" spans="1:38">
      <c r="A72" s="964" t="str">
        <f t="shared" si="10"/>
        <v>0A622838</v>
      </c>
      <c r="B72" s="1070">
        <f t="shared" si="15"/>
        <v>41388.3125</v>
      </c>
      <c r="C72" s="966">
        <f t="shared" si="5"/>
        <v>56</v>
      </c>
      <c r="D72" s="966">
        <f t="shared" si="6"/>
        <v>10</v>
      </c>
      <c r="E72" s="966">
        <f t="shared" si="7"/>
        <v>10</v>
      </c>
      <c r="F72" s="399">
        <f t="shared" si="8"/>
        <v>19</v>
      </c>
      <c r="G72" s="967">
        <f t="shared" si="16"/>
        <v>50</v>
      </c>
      <c r="H72" s="968" t="s">
        <v>96</v>
      </c>
      <c r="I72" s="231">
        <v>7</v>
      </c>
      <c r="J72" s="970">
        <f t="shared" si="17"/>
        <v>3.2738095238095226E-2</v>
      </c>
      <c r="K72" s="960" t="str">
        <f t="shared" si="11"/>
        <v>0A</v>
      </c>
      <c r="L72" s="960" t="str">
        <f t="shared" si="12"/>
        <v>62</v>
      </c>
      <c r="M72" s="231" t="str">
        <f t="shared" si="13"/>
        <v>28</v>
      </c>
      <c r="N72" s="960" t="str">
        <f t="shared" si="14"/>
        <v>38</v>
      </c>
      <c r="O72" s="231"/>
      <c r="P72" s="164"/>
      <c r="Q72" s="164"/>
      <c r="R72" s="164"/>
      <c r="S72" s="164"/>
      <c r="T72" s="156"/>
      <c r="U72" s="156"/>
      <c r="V72" s="156"/>
      <c r="W72" s="156"/>
      <c r="X72" s="156"/>
      <c r="Y72" s="156"/>
      <c r="Z72" s="156"/>
      <c r="AA72" s="156"/>
      <c r="AL72" s="969" t="str">
        <f t="shared" si="9"/>
        <v>DataLog[6] = 0x0A622838;</v>
      </c>
    </row>
    <row r="73" spans="1:38">
      <c r="A73" s="964" t="str">
        <f t="shared" si="10"/>
        <v>0A622838</v>
      </c>
      <c r="B73" s="955">
        <f t="shared" si="15"/>
        <v>41388.302083333336</v>
      </c>
      <c r="C73" s="181">
        <f t="shared" si="5"/>
        <v>56</v>
      </c>
      <c r="D73" s="181">
        <f t="shared" si="6"/>
        <v>10</v>
      </c>
      <c r="E73" s="181">
        <f t="shared" si="7"/>
        <v>10</v>
      </c>
      <c r="F73" s="69">
        <f t="shared" si="8"/>
        <v>19</v>
      </c>
      <c r="G73" s="941">
        <f t="shared" si="16"/>
        <v>54</v>
      </c>
      <c r="H73" s="934" t="s">
        <v>97</v>
      </c>
      <c r="I73" s="231">
        <v>8</v>
      </c>
      <c r="J73" s="970">
        <f t="shared" si="17"/>
        <v>3.1249999999999986E-2</v>
      </c>
      <c r="K73" s="960" t="str">
        <f t="shared" si="11"/>
        <v>0A</v>
      </c>
      <c r="L73" s="960" t="str">
        <f t="shared" si="12"/>
        <v>62</v>
      </c>
      <c r="M73" s="231" t="str">
        <f t="shared" si="13"/>
        <v>28</v>
      </c>
      <c r="N73" s="960" t="str">
        <f t="shared" si="14"/>
        <v>38</v>
      </c>
      <c r="O73" s="231"/>
      <c r="P73" s="164"/>
      <c r="Q73" s="164"/>
      <c r="R73" s="164"/>
      <c r="S73" s="164"/>
      <c r="T73" s="156"/>
      <c r="U73" s="156"/>
      <c r="V73" s="156"/>
      <c r="W73" s="156"/>
      <c r="X73" s="156"/>
      <c r="Y73" s="156"/>
      <c r="Z73" s="156"/>
      <c r="AA73" s="156"/>
      <c r="AL73" s="969" t="str">
        <f t="shared" si="9"/>
        <v>DataLog[7] = 0x0A622838;</v>
      </c>
    </row>
    <row r="74" spans="1:38">
      <c r="A74" s="964" t="str">
        <f t="shared" si="10"/>
        <v>0A622838</v>
      </c>
      <c r="B74" s="1070">
        <f t="shared" si="15"/>
        <v>41388.291666666664</v>
      </c>
      <c r="C74" s="966">
        <f t="shared" si="5"/>
        <v>56</v>
      </c>
      <c r="D74" s="966">
        <f t="shared" si="6"/>
        <v>10</v>
      </c>
      <c r="E74" s="966">
        <f t="shared" si="7"/>
        <v>10</v>
      </c>
      <c r="F74" s="399">
        <f t="shared" si="8"/>
        <v>19</v>
      </c>
      <c r="G74" s="967">
        <f t="shared" si="16"/>
        <v>58</v>
      </c>
      <c r="H74" s="968" t="s">
        <v>98</v>
      </c>
      <c r="I74" s="231">
        <v>9</v>
      </c>
      <c r="J74" s="970">
        <f t="shared" si="17"/>
        <v>2.9761904761904746E-2</v>
      </c>
      <c r="K74" s="960" t="str">
        <f t="shared" si="11"/>
        <v>0A</v>
      </c>
      <c r="L74" s="960" t="str">
        <f t="shared" si="12"/>
        <v>62</v>
      </c>
      <c r="M74" s="231" t="str">
        <f t="shared" si="13"/>
        <v>28</v>
      </c>
      <c r="N74" s="960" t="str">
        <f t="shared" si="14"/>
        <v>38</v>
      </c>
      <c r="O74" s="231"/>
      <c r="P74" s="164"/>
      <c r="Q74" s="164"/>
      <c r="R74" s="164"/>
      <c r="S74" s="164"/>
      <c r="T74" s="156"/>
      <c r="U74" s="156"/>
      <c r="V74" s="156"/>
      <c r="W74" s="156"/>
      <c r="X74" s="156"/>
      <c r="Y74" s="156"/>
      <c r="Z74" s="156"/>
      <c r="AA74" s="156"/>
      <c r="AL74" s="969" t="str">
        <f t="shared" si="9"/>
        <v>DataLog[8] = 0x0A622838;</v>
      </c>
    </row>
    <row r="75" spans="1:38">
      <c r="A75" s="964" t="str">
        <f t="shared" si="10"/>
        <v>0A622829</v>
      </c>
      <c r="B75" s="955">
        <f t="shared" si="15"/>
        <v>41388.28125</v>
      </c>
      <c r="C75" s="181">
        <f t="shared" si="5"/>
        <v>41</v>
      </c>
      <c r="D75" s="181">
        <f t="shared" si="6"/>
        <v>10</v>
      </c>
      <c r="E75" s="181">
        <f t="shared" si="7"/>
        <v>10</v>
      </c>
      <c r="F75" s="69">
        <f t="shared" si="8"/>
        <v>19</v>
      </c>
      <c r="G75" s="941">
        <f t="shared" si="16"/>
        <v>62</v>
      </c>
      <c r="H75" s="934" t="s">
        <v>99</v>
      </c>
      <c r="I75" s="231">
        <v>10</v>
      </c>
      <c r="J75" s="970">
        <f t="shared" si="17"/>
        <v>2.8273809523809507E-2</v>
      </c>
      <c r="K75" s="960" t="str">
        <f t="shared" si="11"/>
        <v>0A</v>
      </c>
      <c r="L75" s="960" t="str">
        <f t="shared" si="12"/>
        <v>62</v>
      </c>
      <c r="M75" s="231" t="str">
        <f t="shared" si="13"/>
        <v>28</v>
      </c>
      <c r="N75" s="960" t="str">
        <f t="shared" si="14"/>
        <v>29</v>
      </c>
      <c r="O75" s="231"/>
      <c r="P75" s="164"/>
      <c r="Q75" s="164"/>
      <c r="R75" s="164"/>
      <c r="S75" s="164"/>
      <c r="T75" s="156"/>
      <c r="U75" s="156"/>
      <c r="V75" s="156"/>
      <c r="W75" s="156"/>
      <c r="X75" s="156"/>
      <c r="Y75" s="156"/>
      <c r="Z75" s="156"/>
      <c r="AA75" s="156"/>
      <c r="AL75" s="969" t="str">
        <f t="shared" si="9"/>
        <v>DataLog[9] = 0x0A622829;</v>
      </c>
    </row>
    <row r="76" spans="1:38">
      <c r="A76" s="964" t="str">
        <f t="shared" si="10"/>
        <v>0A602828</v>
      </c>
      <c r="B76" s="1070">
        <f t="shared" si="15"/>
        <v>41388.270833333336</v>
      </c>
      <c r="C76" s="966">
        <f t="shared" si="5"/>
        <v>40</v>
      </c>
      <c r="D76" s="966">
        <f t="shared" si="6"/>
        <v>10</v>
      </c>
      <c r="E76" s="966">
        <f t="shared" si="7"/>
        <v>10</v>
      </c>
      <c r="F76" s="399">
        <f t="shared" si="8"/>
        <v>18</v>
      </c>
      <c r="G76" s="967">
        <f t="shared" si="16"/>
        <v>66</v>
      </c>
      <c r="H76" s="968" t="s">
        <v>100</v>
      </c>
      <c r="I76" s="231">
        <v>11</v>
      </c>
      <c r="J76" s="970">
        <f t="shared" si="17"/>
        <v>2.6785714285714267E-2</v>
      </c>
      <c r="K76" s="960" t="str">
        <f t="shared" si="11"/>
        <v>0A</v>
      </c>
      <c r="L76" s="960" t="str">
        <f t="shared" si="12"/>
        <v>60</v>
      </c>
      <c r="M76" s="231" t="str">
        <f t="shared" si="13"/>
        <v>28</v>
      </c>
      <c r="N76" s="960" t="str">
        <f t="shared" si="14"/>
        <v>28</v>
      </c>
      <c r="O76" s="231"/>
      <c r="P76" s="164"/>
      <c r="Q76" s="164"/>
      <c r="R76" s="164"/>
      <c r="S76" s="164"/>
      <c r="T76" s="156"/>
      <c r="U76" s="156"/>
      <c r="V76" s="156"/>
      <c r="W76" s="156"/>
      <c r="X76" s="156"/>
      <c r="Y76" s="156"/>
      <c r="Z76" s="156"/>
      <c r="AA76" s="156"/>
      <c r="AL76" s="969" t="str">
        <f t="shared" si="9"/>
        <v>DataLog[10] = 0x0A602828;</v>
      </c>
    </row>
    <row r="77" spans="1:38">
      <c r="A77" s="964" t="str">
        <f t="shared" si="10"/>
        <v>0A602829</v>
      </c>
      <c r="B77" s="955">
        <f t="shared" si="15"/>
        <v>41388.260416666664</v>
      </c>
      <c r="C77" s="181">
        <f t="shared" si="5"/>
        <v>41</v>
      </c>
      <c r="D77" s="181">
        <f t="shared" si="6"/>
        <v>10</v>
      </c>
      <c r="E77" s="181">
        <f t="shared" si="7"/>
        <v>10</v>
      </c>
      <c r="F77" s="69">
        <f t="shared" si="8"/>
        <v>18</v>
      </c>
      <c r="G77" s="941">
        <f t="shared" si="16"/>
        <v>70</v>
      </c>
      <c r="H77" s="934" t="s">
        <v>101</v>
      </c>
      <c r="I77" s="231">
        <v>12</v>
      </c>
      <c r="J77" s="970">
        <f t="shared" si="17"/>
        <v>2.5297619047619027E-2</v>
      </c>
      <c r="K77" s="960" t="str">
        <f t="shared" si="11"/>
        <v>0A</v>
      </c>
      <c r="L77" s="960" t="str">
        <f t="shared" si="12"/>
        <v>60</v>
      </c>
      <c r="M77" s="231" t="str">
        <f t="shared" si="13"/>
        <v>28</v>
      </c>
      <c r="N77" s="960" t="str">
        <f t="shared" si="14"/>
        <v>29</v>
      </c>
      <c r="O77" s="231"/>
      <c r="P77" s="164"/>
      <c r="Q77" s="164"/>
      <c r="R77" s="164"/>
      <c r="S77" s="164"/>
      <c r="T77" s="156"/>
      <c r="U77" s="156"/>
      <c r="V77" s="156"/>
      <c r="W77" s="156"/>
      <c r="X77" s="156"/>
      <c r="Y77" s="156"/>
      <c r="Z77" s="156"/>
      <c r="AA77" s="156"/>
      <c r="AL77" s="969" t="str">
        <f t="shared" si="9"/>
        <v>DataLog[11] = 0x0A602829;</v>
      </c>
    </row>
    <row r="78" spans="1:38">
      <c r="A78" s="964" t="str">
        <f t="shared" si="10"/>
        <v>0A602829</v>
      </c>
      <c r="B78" s="1070">
        <f t="shared" si="15"/>
        <v>41388.25</v>
      </c>
      <c r="C78" s="966">
        <f t="shared" si="5"/>
        <v>41</v>
      </c>
      <c r="D78" s="966">
        <f t="shared" si="6"/>
        <v>10</v>
      </c>
      <c r="E78" s="966">
        <f t="shared" si="7"/>
        <v>10</v>
      </c>
      <c r="F78" s="399">
        <f t="shared" si="8"/>
        <v>18</v>
      </c>
      <c r="G78" s="967">
        <f t="shared" si="16"/>
        <v>74</v>
      </c>
      <c r="H78" s="968" t="s">
        <v>102</v>
      </c>
      <c r="I78" s="231">
        <v>13</v>
      </c>
      <c r="J78" s="970">
        <f t="shared" si="17"/>
        <v>2.3809523809523787E-2</v>
      </c>
      <c r="K78" s="960" t="str">
        <f t="shared" si="11"/>
        <v>0A</v>
      </c>
      <c r="L78" s="960" t="str">
        <f t="shared" si="12"/>
        <v>60</v>
      </c>
      <c r="M78" s="231" t="str">
        <f t="shared" si="13"/>
        <v>28</v>
      </c>
      <c r="N78" s="960" t="str">
        <f t="shared" si="14"/>
        <v>29</v>
      </c>
      <c r="O78" s="231"/>
      <c r="P78" s="164"/>
      <c r="Q78" s="164"/>
      <c r="R78" s="164"/>
      <c r="S78" s="164"/>
      <c r="T78" s="156"/>
      <c r="U78" s="156"/>
      <c r="V78" s="156"/>
      <c r="W78" s="156"/>
      <c r="X78" s="156"/>
      <c r="Y78" s="156"/>
      <c r="Z78" s="156"/>
      <c r="AA78" s="156"/>
      <c r="AL78" s="969" t="str">
        <f t="shared" si="9"/>
        <v>DataLog[12] = 0x0A602829;</v>
      </c>
    </row>
    <row r="79" spans="1:38">
      <c r="A79" s="964" t="str">
        <f t="shared" si="10"/>
        <v>0A602828</v>
      </c>
      <c r="B79" s="955">
        <f t="shared" si="15"/>
        <v>41388.239583333336</v>
      </c>
      <c r="C79" s="181">
        <f t="shared" si="5"/>
        <v>40</v>
      </c>
      <c r="D79" s="181">
        <f t="shared" si="6"/>
        <v>10</v>
      </c>
      <c r="E79" s="181">
        <f t="shared" si="7"/>
        <v>10</v>
      </c>
      <c r="F79" s="69">
        <f t="shared" si="8"/>
        <v>18</v>
      </c>
      <c r="G79" s="941">
        <f t="shared" si="16"/>
        <v>78</v>
      </c>
      <c r="H79" s="934" t="s">
        <v>103</v>
      </c>
      <c r="I79" s="231">
        <v>14</v>
      </c>
      <c r="J79" s="970">
        <f t="shared" si="17"/>
        <v>2.2321428571428548E-2</v>
      </c>
      <c r="K79" s="960" t="str">
        <f t="shared" si="11"/>
        <v>0A</v>
      </c>
      <c r="L79" s="960" t="str">
        <f t="shared" si="12"/>
        <v>60</v>
      </c>
      <c r="M79" s="231" t="str">
        <f t="shared" si="13"/>
        <v>28</v>
      </c>
      <c r="N79" s="960" t="str">
        <f t="shared" si="14"/>
        <v>28</v>
      </c>
      <c r="O79" s="231"/>
      <c r="P79" s="164"/>
      <c r="Q79" s="164"/>
      <c r="R79" s="164"/>
      <c r="S79" s="164"/>
      <c r="T79" s="156"/>
      <c r="U79" s="156"/>
      <c r="V79" s="156"/>
      <c r="W79" s="156"/>
      <c r="X79" s="156"/>
      <c r="Y79" s="156"/>
      <c r="Z79" s="156"/>
      <c r="AA79" s="156"/>
      <c r="AL79" s="969" t="str">
        <f t="shared" si="9"/>
        <v>DataLog[13] = 0x0A602828;</v>
      </c>
    </row>
    <row r="80" spans="1:38">
      <c r="A80" s="964" t="str">
        <f t="shared" si="10"/>
        <v>0A602829</v>
      </c>
      <c r="B80" s="1070">
        <f t="shared" si="15"/>
        <v>41388.229166666664</v>
      </c>
      <c r="C80" s="966">
        <f t="shared" si="5"/>
        <v>41</v>
      </c>
      <c r="D80" s="966">
        <f t="shared" si="6"/>
        <v>10</v>
      </c>
      <c r="E80" s="966">
        <f t="shared" si="7"/>
        <v>10</v>
      </c>
      <c r="F80" s="399">
        <f t="shared" si="8"/>
        <v>18</v>
      </c>
      <c r="G80" s="967">
        <f t="shared" si="16"/>
        <v>82</v>
      </c>
      <c r="H80" s="968" t="s">
        <v>104</v>
      </c>
      <c r="I80" s="231">
        <v>15</v>
      </c>
      <c r="J80" s="970">
        <f t="shared" si="17"/>
        <v>2.0833333333333308E-2</v>
      </c>
      <c r="K80" s="960" t="str">
        <f t="shared" si="11"/>
        <v>0A</v>
      </c>
      <c r="L80" s="960" t="str">
        <f t="shared" si="12"/>
        <v>60</v>
      </c>
      <c r="M80" s="231" t="str">
        <f t="shared" si="13"/>
        <v>28</v>
      </c>
      <c r="N80" s="960" t="str">
        <f t="shared" si="14"/>
        <v>29</v>
      </c>
      <c r="O80" s="231"/>
      <c r="P80" s="164"/>
      <c r="Q80" s="164"/>
      <c r="R80" s="164"/>
      <c r="S80" s="164"/>
      <c r="T80" s="156"/>
      <c r="U80" s="156"/>
      <c r="V80" s="156"/>
      <c r="W80" s="156"/>
      <c r="X80" s="156"/>
      <c r="Y80" s="156"/>
      <c r="Z80" s="156"/>
      <c r="AA80" s="156"/>
      <c r="AL80" s="969" t="str">
        <f t="shared" si="9"/>
        <v>DataLog[14] = 0x0A602829;</v>
      </c>
    </row>
    <row r="81" spans="1:38">
      <c r="A81" s="964" t="str">
        <f t="shared" si="10"/>
        <v>0A602828</v>
      </c>
      <c r="B81" s="955">
        <f t="shared" si="15"/>
        <v>41388.21875</v>
      </c>
      <c r="C81" s="181">
        <f t="shared" si="5"/>
        <v>40</v>
      </c>
      <c r="D81" s="181">
        <f t="shared" si="6"/>
        <v>10</v>
      </c>
      <c r="E81" s="181">
        <f t="shared" si="7"/>
        <v>10</v>
      </c>
      <c r="F81" s="69">
        <f t="shared" si="8"/>
        <v>18</v>
      </c>
      <c r="G81" s="941">
        <f t="shared" si="16"/>
        <v>86</v>
      </c>
      <c r="H81" s="934" t="s">
        <v>105</v>
      </c>
      <c r="I81" s="231">
        <v>16</v>
      </c>
      <c r="J81" s="970">
        <f t="shared" si="17"/>
        <v>1.9345238095238068E-2</v>
      </c>
      <c r="K81" s="960" t="str">
        <f t="shared" si="11"/>
        <v>0A</v>
      </c>
      <c r="L81" s="960" t="str">
        <f t="shared" si="12"/>
        <v>60</v>
      </c>
      <c r="M81" s="231" t="str">
        <f t="shared" si="13"/>
        <v>28</v>
      </c>
      <c r="N81" s="960" t="str">
        <f t="shared" si="14"/>
        <v>28</v>
      </c>
      <c r="O81" s="231"/>
      <c r="P81" s="164"/>
      <c r="Q81" s="164"/>
      <c r="R81" s="164"/>
      <c r="S81" s="164"/>
      <c r="T81" s="156"/>
      <c r="U81" s="156"/>
      <c r="V81" s="156"/>
      <c r="W81" s="156"/>
      <c r="X81" s="156"/>
      <c r="Y81" s="156"/>
      <c r="Z81" s="156"/>
      <c r="AA81" s="156"/>
      <c r="AL81" s="969" t="str">
        <f t="shared" si="9"/>
        <v>DataLog[15] = 0x0A602828;</v>
      </c>
    </row>
    <row r="82" spans="1:38">
      <c r="A82" s="964" t="str">
        <f t="shared" si="10"/>
        <v>0A602829</v>
      </c>
      <c r="B82" s="1070">
        <f t="shared" si="15"/>
        <v>41388.208333333336</v>
      </c>
      <c r="C82" s="966">
        <f t="shared" si="5"/>
        <v>41</v>
      </c>
      <c r="D82" s="966">
        <f t="shared" si="6"/>
        <v>10</v>
      </c>
      <c r="E82" s="966">
        <f t="shared" si="7"/>
        <v>10</v>
      </c>
      <c r="F82" s="399">
        <f t="shared" si="8"/>
        <v>18</v>
      </c>
      <c r="G82" s="967">
        <f t="shared" si="16"/>
        <v>90</v>
      </c>
      <c r="H82" s="968" t="s">
        <v>106</v>
      </c>
      <c r="I82" s="231">
        <v>17</v>
      </c>
      <c r="J82" s="970">
        <f t="shared" si="17"/>
        <v>1.7857142857142828E-2</v>
      </c>
      <c r="K82" s="960" t="str">
        <f t="shared" si="11"/>
        <v>0A</v>
      </c>
      <c r="L82" s="960" t="str">
        <f t="shared" si="12"/>
        <v>60</v>
      </c>
      <c r="M82" s="231" t="str">
        <f t="shared" si="13"/>
        <v>28</v>
      </c>
      <c r="N82" s="960" t="str">
        <f t="shared" si="14"/>
        <v>29</v>
      </c>
      <c r="O82" s="231"/>
      <c r="P82" s="164"/>
      <c r="Q82" s="164"/>
      <c r="R82" s="164"/>
      <c r="S82" s="164"/>
      <c r="T82" s="156"/>
      <c r="U82" s="156"/>
      <c r="V82" s="156"/>
      <c r="W82" s="156"/>
      <c r="X82" s="156"/>
      <c r="Y82" s="156"/>
      <c r="Z82" s="156"/>
      <c r="AA82" s="156"/>
      <c r="AL82" s="969" t="str">
        <f t="shared" si="9"/>
        <v>DataLog[16] = 0x0A602829;</v>
      </c>
    </row>
    <row r="83" spans="1:38">
      <c r="A83" s="964" t="str">
        <f t="shared" si="10"/>
        <v>0A602829</v>
      </c>
      <c r="B83" s="955">
        <f t="shared" si="15"/>
        <v>41388.197916666664</v>
      </c>
      <c r="C83" s="181">
        <f t="shared" si="5"/>
        <v>41</v>
      </c>
      <c r="D83" s="181">
        <f t="shared" si="6"/>
        <v>10</v>
      </c>
      <c r="E83" s="181">
        <f t="shared" si="7"/>
        <v>10</v>
      </c>
      <c r="F83" s="69">
        <f t="shared" si="8"/>
        <v>18</v>
      </c>
      <c r="G83" s="941">
        <f t="shared" si="16"/>
        <v>94</v>
      </c>
      <c r="H83" s="934" t="s">
        <v>107</v>
      </c>
      <c r="I83" s="231">
        <v>18</v>
      </c>
      <c r="J83" s="970">
        <f t="shared" si="17"/>
        <v>1.6369047619047589E-2</v>
      </c>
      <c r="K83" s="960" t="str">
        <f t="shared" si="11"/>
        <v>0A</v>
      </c>
      <c r="L83" s="960" t="str">
        <f t="shared" si="12"/>
        <v>60</v>
      </c>
      <c r="M83" s="231" t="str">
        <f t="shared" si="13"/>
        <v>28</v>
      </c>
      <c r="N83" s="960" t="str">
        <f t="shared" si="14"/>
        <v>29</v>
      </c>
      <c r="O83" s="231"/>
      <c r="P83" s="164"/>
      <c r="Q83" s="164"/>
      <c r="R83" s="164"/>
      <c r="S83" s="164"/>
      <c r="T83" s="156"/>
      <c r="U83" s="156"/>
      <c r="V83" s="156"/>
      <c r="W83" s="156"/>
      <c r="X83" s="156"/>
      <c r="Y83" s="156"/>
      <c r="Z83" s="156"/>
      <c r="AA83" s="156"/>
      <c r="AL83" s="969" t="str">
        <f t="shared" si="9"/>
        <v>DataLog[17] = 0x0A602829;</v>
      </c>
    </row>
    <row r="84" spans="1:38">
      <c r="A84" s="964" t="str">
        <f t="shared" si="10"/>
        <v>0A602828</v>
      </c>
      <c r="B84" s="1070">
        <f t="shared" si="15"/>
        <v>41388.1875</v>
      </c>
      <c r="C84" s="966">
        <f t="shared" si="5"/>
        <v>40</v>
      </c>
      <c r="D84" s="966">
        <f t="shared" si="6"/>
        <v>10</v>
      </c>
      <c r="E84" s="966">
        <f t="shared" si="7"/>
        <v>10</v>
      </c>
      <c r="F84" s="399">
        <f t="shared" si="8"/>
        <v>18</v>
      </c>
      <c r="G84" s="967">
        <f t="shared" si="16"/>
        <v>98</v>
      </c>
      <c r="H84" s="968" t="s">
        <v>108</v>
      </c>
      <c r="I84" s="231">
        <v>19</v>
      </c>
      <c r="J84" s="970">
        <f t="shared" si="17"/>
        <v>1.4880952380952351E-2</v>
      </c>
      <c r="K84" s="960" t="str">
        <f t="shared" si="11"/>
        <v>0A</v>
      </c>
      <c r="L84" s="960" t="str">
        <f t="shared" si="12"/>
        <v>60</v>
      </c>
      <c r="M84" s="231" t="str">
        <f t="shared" si="13"/>
        <v>28</v>
      </c>
      <c r="N84" s="960" t="str">
        <f t="shared" si="14"/>
        <v>28</v>
      </c>
      <c r="O84" s="231"/>
      <c r="P84" s="164"/>
      <c r="Q84" s="164"/>
      <c r="R84" s="164"/>
      <c r="S84" s="164"/>
      <c r="T84" s="156"/>
      <c r="U84" s="156"/>
      <c r="V84" s="156"/>
      <c r="W84" s="156"/>
      <c r="X84" s="156"/>
      <c r="Y84" s="156"/>
      <c r="Z84" s="156"/>
      <c r="AA84" s="156"/>
      <c r="AL84" s="969" t="str">
        <f t="shared" si="9"/>
        <v>DataLog[18] = 0x0A602828;</v>
      </c>
    </row>
    <row r="85" spans="1:38">
      <c r="A85" s="964" t="str">
        <f t="shared" si="10"/>
        <v>00000000</v>
      </c>
      <c r="B85" s="955">
        <f t="shared" si="15"/>
        <v>41388.177083333336</v>
      </c>
      <c r="C85" s="181">
        <f t="shared" si="5"/>
        <v>0</v>
      </c>
      <c r="D85" s="181">
        <f t="shared" si="6"/>
        <v>0</v>
      </c>
      <c r="E85" s="181">
        <f t="shared" si="7"/>
        <v>0</v>
      </c>
      <c r="F85" s="69">
        <f t="shared" si="8"/>
        <v>-30</v>
      </c>
      <c r="G85" s="941">
        <f t="shared" si="16"/>
        <v>102</v>
      </c>
      <c r="H85" s="934" t="s">
        <v>109</v>
      </c>
      <c r="I85" s="231">
        <v>20</v>
      </c>
      <c r="J85" s="970">
        <f t="shared" si="17"/>
        <v>1.3392857142857113E-2</v>
      </c>
      <c r="K85" s="960" t="str">
        <f t="shared" si="11"/>
        <v>00</v>
      </c>
      <c r="L85" s="960" t="str">
        <f t="shared" si="12"/>
        <v>00</v>
      </c>
      <c r="M85" s="231" t="str">
        <f t="shared" si="13"/>
        <v>00</v>
      </c>
      <c r="N85" s="960" t="str">
        <f t="shared" si="14"/>
        <v>00</v>
      </c>
      <c r="O85" s="231"/>
      <c r="P85" s="164"/>
      <c r="Q85" s="164"/>
      <c r="R85" s="164"/>
      <c r="S85" s="164"/>
      <c r="T85" s="156"/>
      <c r="U85" s="156"/>
      <c r="V85" s="156"/>
      <c r="W85" s="156"/>
      <c r="X85" s="156"/>
      <c r="Y85" s="156"/>
      <c r="Z85" s="156"/>
      <c r="AA85" s="156"/>
      <c r="AL85" s="969" t="str">
        <f t="shared" si="9"/>
        <v>DataLog[19] = 0x00000000;</v>
      </c>
    </row>
    <row r="86" spans="1:38">
      <c r="A86" s="964" t="str">
        <f t="shared" si="10"/>
        <v>00000000</v>
      </c>
      <c r="B86" s="1070">
        <f t="shared" si="15"/>
        <v>41388.166666666664</v>
      </c>
      <c r="C86" s="966">
        <f t="shared" si="5"/>
        <v>0</v>
      </c>
      <c r="D86" s="966">
        <f t="shared" si="6"/>
        <v>0</v>
      </c>
      <c r="E86" s="966">
        <f t="shared" si="7"/>
        <v>0</v>
      </c>
      <c r="F86" s="399">
        <f t="shared" si="8"/>
        <v>-30</v>
      </c>
      <c r="G86" s="967">
        <f t="shared" si="16"/>
        <v>106</v>
      </c>
      <c r="H86" s="968" t="s">
        <v>110</v>
      </c>
      <c r="I86" s="231">
        <v>21</v>
      </c>
      <c r="J86" s="970">
        <f t="shared" si="17"/>
        <v>1.1904761904761875E-2</v>
      </c>
      <c r="K86" s="960" t="str">
        <f t="shared" si="11"/>
        <v>00</v>
      </c>
      <c r="L86" s="960" t="str">
        <f t="shared" si="12"/>
        <v>00</v>
      </c>
      <c r="M86" s="231" t="str">
        <f t="shared" si="13"/>
        <v>00</v>
      </c>
      <c r="N86" s="960" t="str">
        <f t="shared" si="14"/>
        <v>00</v>
      </c>
      <c r="O86" s="231"/>
      <c r="P86" s="164"/>
      <c r="Q86" s="164"/>
      <c r="R86" s="164"/>
      <c r="S86" s="164"/>
      <c r="T86" s="156"/>
      <c r="U86" s="156"/>
      <c r="V86" s="156"/>
      <c r="W86" s="156"/>
      <c r="X86" s="156"/>
      <c r="Y86" s="156"/>
      <c r="Z86" s="156"/>
      <c r="AA86" s="156"/>
      <c r="AL86" s="969" t="str">
        <f t="shared" si="9"/>
        <v>DataLog[20] = 0x00000000;</v>
      </c>
    </row>
    <row r="87" spans="1:38">
      <c r="A87" s="964" t="str">
        <f t="shared" si="10"/>
        <v>00000000</v>
      </c>
      <c r="B87" s="955">
        <f t="shared" si="15"/>
        <v>41388.15625</v>
      </c>
      <c r="C87" s="181">
        <f t="shared" si="5"/>
        <v>0</v>
      </c>
      <c r="D87" s="181">
        <f t="shared" si="6"/>
        <v>0</v>
      </c>
      <c r="E87" s="181">
        <f t="shared" si="7"/>
        <v>0</v>
      </c>
      <c r="F87" s="69">
        <f t="shared" si="8"/>
        <v>-30</v>
      </c>
      <c r="G87" s="941">
        <f t="shared" si="16"/>
        <v>110</v>
      </c>
      <c r="H87" s="934" t="s">
        <v>111</v>
      </c>
      <c r="I87" s="231">
        <v>22</v>
      </c>
      <c r="J87" s="970">
        <f t="shared" si="17"/>
        <v>1.0416666666666637E-2</v>
      </c>
      <c r="K87" s="960" t="str">
        <f t="shared" si="11"/>
        <v>00</v>
      </c>
      <c r="L87" s="960" t="str">
        <f t="shared" si="12"/>
        <v>00</v>
      </c>
      <c r="M87" s="231" t="str">
        <f t="shared" si="13"/>
        <v>00</v>
      </c>
      <c r="N87" s="960" t="str">
        <f t="shared" si="14"/>
        <v>00</v>
      </c>
      <c r="O87" s="231"/>
      <c r="P87" s="164"/>
      <c r="Q87" s="164"/>
      <c r="R87" s="164"/>
      <c r="S87" s="164"/>
      <c r="T87" s="156"/>
      <c r="U87" s="156"/>
      <c r="V87" s="156"/>
      <c r="W87" s="156"/>
      <c r="X87" s="156"/>
      <c r="Y87" s="156"/>
      <c r="Z87" s="156"/>
      <c r="AA87" s="156"/>
      <c r="AL87" s="969" t="str">
        <f t="shared" si="9"/>
        <v>DataLog[21] = 0x00000000;</v>
      </c>
    </row>
    <row r="88" spans="1:38">
      <c r="A88" s="964" t="str">
        <f t="shared" si="10"/>
        <v>00000000</v>
      </c>
      <c r="B88" s="1070">
        <f t="shared" si="15"/>
        <v>41388.145833333336</v>
      </c>
      <c r="C88" s="966">
        <f t="shared" si="5"/>
        <v>0</v>
      </c>
      <c r="D88" s="966">
        <f t="shared" si="6"/>
        <v>0</v>
      </c>
      <c r="E88" s="966">
        <f t="shared" si="7"/>
        <v>0</v>
      </c>
      <c r="F88" s="399">
        <f t="shared" si="8"/>
        <v>-30</v>
      </c>
      <c r="G88" s="967">
        <f t="shared" si="16"/>
        <v>114</v>
      </c>
      <c r="H88" s="968" t="s">
        <v>112</v>
      </c>
      <c r="I88" s="231">
        <v>23</v>
      </c>
      <c r="J88" s="970">
        <f t="shared" si="17"/>
        <v>8.9285714285713986E-3</v>
      </c>
      <c r="K88" s="960" t="str">
        <f t="shared" si="11"/>
        <v>00</v>
      </c>
      <c r="L88" s="960" t="str">
        <f t="shared" si="12"/>
        <v>00</v>
      </c>
      <c r="M88" s="231" t="str">
        <f t="shared" si="13"/>
        <v>00</v>
      </c>
      <c r="N88" s="960" t="str">
        <f t="shared" si="14"/>
        <v>00</v>
      </c>
      <c r="O88" s="231"/>
      <c r="P88" s="164"/>
      <c r="Q88" s="164"/>
      <c r="R88" s="164"/>
      <c r="S88" s="164"/>
      <c r="T88" s="156"/>
      <c r="U88" s="156"/>
      <c r="V88" s="156"/>
      <c r="W88" s="156"/>
      <c r="X88" s="156"/>
      <c r="Y88" s="156"/>
      <c r="Z88" s="156"/>
      <c r="AA88" s="156"/>
      <c r="AL88" s="969" t="str">
        <f t="shared" si="9"/>
        <v>DataLog[22] = 0x00000000;</v>
      </c>
    </row>
    <row r="89" spans="1:38">
      <c r="A89" s="964" t="str">
        <f t="shared" si="10"/>
        <v>00000000</v>
      </c>
      <c r="B89" s="955">
        <f t="shared" si="15"/>
        <v>41388.135416666664</v>
      </c>
      <c r="C89" s="181">
        <f t="shared" si="5"/>
        <v>0</v>
      </c>
      <c r="D89" s="181">
        <f t="shared" si="6"/>
        <v>0</v>
      </c>
      <c r="E89" s="181">
        <f t="shared" si="7"/>
        <v>0</v>
      </c>
      <c r="F89" s="69">
        <f t="shared" si="8"/>
        <v>-30</v>
      </c>
      <c r="G89" s="941">
        <f t="shared" si="16"/>
        <v>118</v>
      </c>
      <c r="H89" s="934" t="s">
        <v>113</v>
      </c>
      <c r="I89" s="231">
        <v>24</v>
      </c>
      <c r="J89" s="970">
        <f t="shared" si="17"/>
        <v>7.4404761904761606E-3</v>
      </c>
      <c r="K89" s="960" t="str">
        <f t="shared" si="11"/>
        <v>00</v>
      </c>
      <c r="L89" s="960" t="str">
        <f t="shared" si="12"/>
        <v>00</v>
      </c>
      <c r="M89" s="231" t="str">
        <f t="shared" si="13"/>
        <v>00</v>
      </c>
      <c r="N89" s="960" t="str">
        <f t="shared" si="14"/>
        <v>00</v>
      </c>
      <c r="O89" s="231"/>
      <c r="P89" s="164"/>
      <c r="Q89" s="164"/>
      <c r="R89" s="164"/>
      <c r="S89" s="164"/>
      <c r="T89" s="156"/>
      <c r="U89" s="156"/>
      <c r="V89" s="156"/>
      <c r="W89" s="156"/>
      <c r="X89" s="156"/>
      <c r="Y89" s="156"/>
      <c r="Z89" s="156"/>
      <c r="AA89" s="156"/>
      <c r="AL89" s="969" t="str">
        <f t="shared" si="9"/>
        <v>DataLog[23] = 0x00000000;</v>
      </c>
    </row>
    <row r="90" spans="1:38">
      <c r="A90" s="964" t="str">
        <f t="shared" si="10"/>
        <v>00000000</v>
      </c>
      <c r="B90" s="1070">
        <f t="shared" si="15"/>
        <v>41388.125</v>
      </c>
      <c r="C90" s="966">
        <f t="shared" si="5"/>
        <v>0</v>
      </c>
      <c r="D90" s="966">
        <f t="shared" si="6"/>
        <v>0</v>
      </c>
      <c r="E90" s="966">
        <f t="shared" si="7"/>
        <v>0</v>
      </c>
      <c r="F90" s="399">
        <f t="shared" si="8"/>
        <v>-30</v>
      </c>
      <c r="G90" s="967">
        <f t="shared" si="16"/>
        <v>122</v>
      </c>
      <c r="H90" s="968" t="s">
        <v>114</v>
      </c>
      <c r="I90" s="231">
        <v>25</v>
      </c>
      <c r="J90" s="970">
        <f t="shared" si="17"/>
        <v>5.9523809523809226E-3</v>
      </c>
      <c r="K90" s="960" t="str">
        <f t="shared" si="11"/>
        <v>00</v>
      </c>
      <c r="L90" s="960" t="str">
        <f t="shared" si="12"/>
        <v>00</v>
      </c>
      <c r="M90" s="231" t="str">
        <f t="shared" si="13"/>
        <v>00</v>
      </c>
      <c r="N90" s="960" t="str">
        <f t="shared" si="14"/>
        <v>00</v>
      </c>
      <c r="O90" s="231"/>
      <c r="P90" s="164"/>
      <c r="Q90" s="164"/>
      <c r="R90" s="164"/>
      <c r="S90" s="973"/>
      <c r="T90" s="156"/>
      <c r="U90" s="156"/>
      <c r="V90" s="156"/>
      <c r="W90" s="156"/>
      <c r="X90" s="156"/>
      <c r="Y90" s="156"/>
      <c r="Z90" s="156"/>
      <c r="AA90" s="156"/>
      <c r="AL90" s="969" t="str">
        <f t="shared" si="9"/>
        <v>DataLog[24] = 0x00000000;</v>
      </c>
    </row>
    <row r="91" spans="1:38">
      <c r="A91" s="964" t="str">
        <f t="shared" si="10"/>
        <v>00000000</v>
      </c>
      <c r="B91" s="955">
        <f t="shared" si="15"/>
        <v>41388.114583333336</v>
      </c>
      <c r="C91" s="181">
        <f t="shared" si="5"/>
        <v>0</v>
      </c>
      <c r="D91" s="181">
        <f t="shared" si="6"/>
        <v>0</v>
      </c>
      <c r="E91" s="181">
        <f t="shared" si="7"/>
        <v>0</v>
      </c>
      <c r="F91" s="69">
        <f t="shared" si="8"/>
        <v>-30</v>
      </c>
      <c r="G91" s="941">
        <f t="shared" si="16"/>
        <v>126</v>
      </c>
      <c r="H91" s="934" t="s">
        <v>115</v>
      </c>
      <c r="I91" s="231">
        <v>26</v>
      </c>
      <c r="J91" s="970">
        <f t="shared" si="17"/>
        <v>4.4642857142856845E-3</v>
      </c>
      <c r="K91" s="960" t="str">
        <f t="shared" si="11"/>
        <v>00</v>
      </c>
      <c r="L91" s="960" t="str">
        <f t="shared" si="12"/>
        <v>00</v>
      </c>
      <c r="M91" s="231" t="str">
        <f t="shared" si="13"/>
        <v>00</v>
      </c>
      <c r="N91" s="960" t="str">
        <f t="shared" si="14"/>
        <v>00</v>
      </c>
      <c r="O91" s="231"/>
      <c r="P91" s="164"/>
      <c r="Q91" s="164"/>
      <c r="R91" s="164"/>
      <c r="S91" s="164"/>
      <c r="T91" s="156"/>
      <c r="U91" s="156"/>
      <c r="V91" s="156"/>
      <c r="W91" s="156"/>
      <c r="X91" s="156"/>
      <c r="Y91" s="156"/>
      <c r="Z91" s="156"/>
      <c r="AA91" s="156"/>
      <c r="AL91" s="969" t="str">
        <f t="shared" si="9"/>
        <v>DataLog[25] = 0x00000000;</v>
      </c>
    </row>
    <row r="92" spans="1:38">
      <c r="A92" s="964" t="str">
        <f t="shared" si="10"/>
        <v>00000000</v>
      </c>
      <c r="B92" s="1070">
        <f t="shared" si="15"/>
        <v>41388.104166666664</v>
      </c>
      <c r="C92" s="966">
        <f t="shared" si="5"/>
        <v>0</v>
      </c>
      <c r="D92" s="966">
        <f t="shared" si="6"/>
        <v>0</v>
      </c>
      <c r="E92" s="966">
        <f t="shared" si="7"/>
        <v>0</v>
      </c>
      <c r="F92" s="399">
        <f t="shared" si="8"/>
        <v>-30</v>
      </c>
      <c r="G92" s="967">
        <f t="shared" si="16"/>
        <v>130</v>
      </c>
      <c r="H92" s="968" t="s">
        <v>116</v>
      </c>
      <c r="I92" s="231">
        <v>27</v>
      </c>
      <c r="J92" s="970">
        <f t="shared" si="17"/>
        <v>2.9761904761904465E-3</v>
      </c>
      <c r="K92" s="960" t="str">
        <f t="shared" si="11"/>
        <v>00</v>
      </c>
      <c r="L92" s="960" t="str">
        <f t="shared" si="12"/>
        <v>00</v>
      </c>
      <c r="M92" s="231" t="str">
        <f t="shared" si="13"/>
        <v>00</v>
      </c>
      <c r="N92" s="960" t="str">
        <f t="shared" si="14"/>
        <v>00</v>
      </c>
      <c r="O92" s="231"/>
      <c r="P92" s="164"/>
      <c r="Q92" s="164"/>
      <c r="R92" s="164"/>
      <c r="S92" s="164"/>
      <c r="T92" s="156"/>
      <c r="U92" s="156"/>
      <c r="V92" s="156"/>
      <c r="W92" s="156"/>
      <c r="X92" s="156"/>
      <c r="Y92" s="156"/>
      <c r="Z92" s="156"/>
      <c r="AA92" s="156"/>
      <c r="AL92" s="969" t="str">
        <f t="shared" si="9"/>
        <v>DataLog[26] = 0x00000000;</v>
      </c>
    </row>
    <row r="93" spans="1:38">
      <c r="A93" s="964" t="str">
        <f t="shared" si="10"/>
        <v>00000000</v>
      </c>
      <c r="B93" s="955">
        <f t="shared" si="15"/>
        <v>41388.09375</v>
      </c>
      <c r="C93" s="181">
        <f t="shared" si="5"/>
        <v>0</v>
      </c>
      <c r="D93" s="181">
        <f t="shared" si="6"/>
        <v>0</v>
      </c>
      <c r="E93" s="181">
        <f t="shared" si="7"/>
        <v>0</v>
      </c>
      <c r="F93" s="69">
        <f t="shared" si="8"/>
        <v>-30</v>
      </c>
      <c r="G93" s="941">
        <f t="shared" si="16"/>
        <v>134</v>
      </c>
      <c r="H93" s="934" t="s">
        <v>117</v>
      </c>
      <c r="I93" s="231">
        <v>28</v>
      </c>
      <c r="J93" s="970">
        <f t="shared" si="17"/>
        <v>1.4880952380952085E-3</v>
      </c>
      <c r="K93" s="960" t="str">
        <f t="shared" si="11"/>
        <v>00</v>
      </c>
      <c r="L93" s="960" t="str">
        <f t="shared" si="12"/>
        <v>00</v>
      </c>
      <c r="M93" s="231" t="str">
        <f t="shared" si="13"/>
        <v>00</v>
      </c>
      <c r="N93" s="960" t="str">
        <f t="shared" si="14"/>
        <v>00</v>
      </c>
      <c r="O93" s="231"/>
      <c r="P93" s="164"/>
      <c r="Q93" s="164"/>
      <c r="R93" s="164"/>
      <c r="S93" s="164"/>
      <c r="T93" s="156"/>
      <c r="U93" s="156"/>
      <c r="V93" s="156"/>
      <c r="W93" s="156"/>
      <c r="X93" s="156"/>
      <c r="Y93" s="156"/>
      <c r="Z93" s="156"/>
      <c r="AA93" s="156"/>
      <c r="AL93" s="969" t="str">
        <f t="shared" si="9"/>
        <v>DataLog[27] = 0x00000000;</v>
      </c>
    </row>
    <row r="94" spans="1:38">
      <c r="A94" s="964" t="str">
        <f t="shared" si="10"/>
        <v>1B07'</v>
      </c>
      <c r="B94" s="974"/>
      <c r="C94" s="974" t="s">
        <v>118</v>
      </c>
      <c r="D94" s="975"/>
      <c r="E94" s="975"/>
      <c r="F94" s="975"/>
      <c r="G94" s="967">
        <f t="shared" si="16"/>
        <v>138</v>
      </c>
      <c r="H94" s="976" t="s">
        <v>119</v>
      </c>
      <c r="I94" s="977"/>
      <c r="J94" s="943"/>
      <c r="K94" s="978"/>
      <c r="L94" s="978"/>
      <c r="M94" s="978"/>
      <c r="N94" s="978"/>
      <c r="O94" s="979"/>
      <c r="P94" s="941"/>
      <c r="Q94" s="164" t="str">
        <f>MID(A94,5,2)</f>
        <v>'</v>
      </c>
      <c r="R94" s="941" t="str">
        <f>MID(A94,7,2)</f>
        <v/>
      </c>
      <c r="S94" s="164"/>
      <c r="T94" s="156"/>
      <c r="U94" s="156"/>
      <c r="V94" s="156"/>
      <c r="W94" s="156"/>
      <c r="X94" s="156"/>
      <c r="Y94" s="156"/>
      <c r="Z94" s="156"/>
      <c r="AA94" s="156"/>
      <c r="AL94" s="969"/>
    </row>
    <row r="95" spans="1:38" ht="13.8">
      <c r="A95" s="938" t="str">
        <f>MID($G$1,$G$2+2*G95,8)</f>
        <v/>
      </c>
      <c r="B95" s="974"/>
      <c r="C95" s="974" t="s">
        <v>120</v>
      </c>
      <c r="D95" s="974"/>
      <c r="E95" s="974"/>
      <c r="F95" s="974"/>
      <c r="G95" s="966">
        <f t="shared" si="16"/>
        <v>142</v>
      </c>
      <c r="H95" s="968" t="s">
        <v>121</v>
      </c>
      <c r="I95" s="980"/>
      <c r="J95" s="943"/>
      <c r="K95" s="156"/>
      <c r="L95" s="156"/>
      <c r="M95" s="156"/>
      <c r="N95" s="156"/>
      <c r="O95" s="156"/>
      <c r="P95" s="156"/>
      <c r="Q95" s="156"/>
      <c r="R95" s="156"/>
      <c r="S95" s="156"/>
      <c r="T95" s="156"/>
      <c r="U95" s="156"/>
      <c r="V95" s="156"/>
      <c r="W95" s="156"/>
      <c r="X95" s="156"/>
      <c r="Y95" s="156"/>
      <c r="Z95" s="156"/>
      <c r="AA95" s="156"/>
    </row>
    <row r="96" spans="1:38">
      <c r="A96" s="782"/>
      <c r="B96" s="782"/>
      <c r="C96" s="782"/>
      <c r="D96" s="782"/>
      <c r="E96" s="782"/>
      <c r="F96" s="782"/>
      <c r="G96" s="897"/>
      <c r="H96" s="897"/>
      <c r="I96" s="981"/>
      <c r="J96" s="782"/>
      <c r="K96" s="782"/>
      <c r="L96" s="782"/>
      <c r="M96" s="782"/>
      <c r="N96" s="782"/>
      <c r="O96" s="782"/>
      <c r="P96" s="782"/>
      <c r="Q96" s="782"/>
      <c r="R96" s="782"/>
      <c r="S96" s="782"/>
      <c r="T96" s="782"/>
      <c r="U96" s="782"/>
      <c r="V96" s="782"/>
      <c r="W96" s="782"/>
      <c r="X96" s="782"/>
      <c r="Y96" s="782"/>
      <c r="Z96" s="782"/>
      <c r="AA96" s="782"/>
      <c r="AB96" s="782"/>
      <c r="AC96" s="782"/>
      <c r="AD96" s="782"/>
      <c r="AE96" s="782"/>
      <c r="AF96" s="782"/>
    </row>
    <row r="97" spans="1:35">
      <c r="A97" s="782"/>
      <c r="B97" s="782"/>
      <c r="C97" s="782"/>
      <c r="D97" s="782"/>
      <c r="E97" s="782"/>
      <c r="F97" s="782"/>
      <c r="G97" s="897"/>
      <c r="H97" s="897"/>
      <c r="I97" s="981"/>
      <c r="J97" s="782"/>
      <c r="K97" s="782"/>
      <c r="L97" s="782"/>
      <c r="M97" s="782"/>
      <c r="N97" s="782"/>
      <c r="O97" s="782"/>
      <c r="P97" s="782"/>
      <c r="Q97" s="782"/>
      <c r="R97" s="782"/>
      <c r="S97" s="782"/>
      <c r="T97" s="782"/>
      <c r="U97" s="782"/>
      <c r="V97" s="782"/>
      <c r="W97" s="782"/>
      <c r="X97" s="782"/>
      <c r="Y97" s="782"/>
      <c r="Z97" s="782"/>
      <c r="AA97" s="782"/>
      <c r="AB97" s="782"/>
      <c r="AC97" s="782"/>
      <c r="AD97" s="782"/>
      <c r="AE97" s="782"/>
      <c r="AF97" s="782"/>
    </row>
    <row r="98" spans="1:35">
      <c r="A98" s="782"/>
      <c r="B98" s="782"/>
      <c r="C98" s="782"/>
      <c r="D98" s="782"/>
      <c r="E98" s="782"/>
      <c r="F98" s="782"/>
      <c r="G98" s="897"/>
      <c r="H98" s="897"/>
      <c r="I98" s="981"/>
      <c r="J98" s="782"/>
      <c r="K98" s="782"/>
      <c r="L98" s="782"/>
      <c r="M98" s="782"/>
      <c r="N98" s="782"/>
      <c r="O98" s="782"/>
      <c r="P98" s="782"/>
      <c r="Q98" s="782"/>
      <c r="R98" s="782"/>
      <c r="S98" s="782"/>
      <c r="T98" s="782"/>
      <c r="U98" s="782"/>
      <c r="V98" s="782"/>
      <c r="W98" s="782"/>
      <c r="X98" s="782"/>
      <c r="Y98" s="782"/>
      <c r="Z98" s="782"/>
      <c r="AA98" s="782"/>
      <c r="AB98" s="782"/>
      <c r="AC98" s="782"/>
      <c r="AD98" s="782"/>
      <c r="AE98" s="782"/>
      <c r="AF98" s="782"/>
    </row>
    <row r="99" spans="1:35">
      <c r="A99" s="782"/>
      <c r="B99" s="782"/>
      <c r="C99" s="782"/>
      <c r="D99" s="782"/>
      <c r="E99" s="782"/>
      <c r="F99" s="782"/>
      <c r="G99" s="897"/>
      <c r="H99" s="897"/>
      <c r="I99" s="981"/>
      <c r="J99" s="782"/>
      <c r="K99" s="782"/>
      <c r="L99" s="782"/>
      <c r="M99" s="782"/>
      <c r="N99" s="782"/>
      <c r="O99" s="782"/>
      <c r="P99" s="782"/>
      <c r="Q99" s="782"/>
      <c r="R99" s="782"/>
      <c r="S99" s="782"/>
      <c r="T99" s="782"/>
      <c r="U99" s="782"/>
      <c r="V99" s="782"/>
      <c r="W99" s="782"/>
      <c r="X99" s="782"/>
      <c r="Y99" s="782"/>
      <c r="Z99" s="782"/>
      <c r="AA99" s="782"/>
      <c r="AB99" s="782"/>
      <c r="AC99" s="782"/>
      <c r="AD99" s="782"/>
      <c r="AE99" s="782"/>
      <c r="AF99" s="782"/>
    </row>
    <row r="100" spans="1:35">
      <c r="A100" s="782"/>
      <c r="B100" s="782"/>
      <c r="C100" s="782"/>
      <c r="D100" s="782"/>
      <c r="E100" s="782"/>
      <c r="F100" s="782"/>
      <c r="G100" s="897"/>
      <c r="H100" s="897"/>
      <c r="I100" s="981"/>
      <c r="J100" s="782"/>
      <c r="K100" s="782"/>
      <c r="L100" s="782"/>
      <c r="M100" s="782"/>
      <c r="N100" s="782"/>
      <c r="O100" s="782"/>
      <c r="P100" s="782"/>
      <c r="Q100" s="782"/>
      <c r="R100" s="782"/>
      <c r="S100" s="782"/>
      <c r="T100" s="782"/>
      <c r="U100" s="782"/>
      <c r="V100" s="782"/>
      <c r="W100" s="782"/>
      <c r="X100" s="782"/>
      <c r="Y100" s="782"/>
      <c r="Z100" s="782"/>
      <c r="AA100" s="782"/>
      <c r="AB100" s="782"/>
      <c r="AC100" s="782"/>
      <c r="AD100" s="782"/>
      <c r="AE100" s="782"/>
      <c r="AF100" s="782"/>
    </row>
    <row r="101" spans="1:35">
      <c r="A101" s="782"/>
      <c r="B101" s="782"/>
      <c r="C101" s="782"/>
      <c r="D101" s="782"/>
      <c r="E101" s="782"/>
      <c r="F101" s="782"/>
      <c r="G101" s="897"/>
      <c r="H101" s="897"/>
      <c r="I101" s="981"/>
      <c r="J101" s="782"/>
      <c r="K101" s="782"/>
      <c r="L101" s="782"/>
      <c r="M101" s="782"/>
      <c r="N101" s="782"/>
      <c r="O101" s="782"/>
      <c r="P101" s="782"/>
      <c r="Q101" s="782"/>
      <c r="R101" s="782"/>
      <c r="S101" s="782"/>
      <c r="T101" s="782"/>
      <c r="U101" s="782"/>
      <c r="V101" s="782"/>
      <c r="W101" s="782"/>
      <c r="X101" s="782"/>
      <c r="Y101" s="782"/>
      <c r="Z101" s="782"/>
      <c r="AA101" s="782"/>
      <c r="AB101" s="782"/>
      <c r="AC101" s="782"/>
      <c r="AD101" s="782"/>
      <c r="AE101" s="782"/>
      <c r="AF101" s="782"/>
    </row>
    <row r="102" spans="1:35">
      <c r="A102" s="782"/>
      <c r="B102" s="782"/>
      <c r="C102" s="782"/>
      <c r="D102" s="782"/>
      <c r="E102" s="782"/>
      <c r="F102" s="782"/>
      <c r="G102" s="897"/>
      <c r="H102" s="897"/>
      <c r="I102" s="981"/>
      <c r="J102" s="782"/>
      <c r="K102" s="782"/>
      <c r="L102" s="782"/>
      <c r="M102" s="782"/>
      <c r="N102" s="782"/>
      <c r="O102" s="782"/>
      <c r="P102" s="782"/>
      <c r="Q102" s="782"/>
      <c r="R102" s="782"/>
      <c r="S102" s="782"/>
      <c r="T102" s="782"/>
      <c r="U102" s="782"/>
      <c r="V102" s="782"/>
      <c r="W102" s="782"/>
      <c r="X102" s="782"/>
      <c r="Y102" s="782"/>
      <c r="Z102" s="782"/>
      <c r="AA102" s="782"/>
      <c r="AB102" s="782"/>
      <c r="AC102" s="782"/>
      <c r="AD102" s="782"/>
      <c r="AE102" s="782"/>
      <c r="AF102" s="782"/>
    </row>
    <row r="103" spans="1:35" hidden="1">
      <c r="A103" s="782"/>
      <c r="B103" s="782"/>
      <c r="C103" s="782"/>
      <c r="D103" s="782"/>
      <c r="E103" s="782"/>
      <c r="F103" s="782"/>
      <c r="G103" s="897"/>
      <c r="H103" s="897"/>
      <c r="I103" s="981"/>
      <c r="J103" s="782"/>
      <c r="K103" s="782"/>
      <c r="L103" s="782"/>
      <c r="M103" s="782"/>
      <c r="N103" s="782"/>
      <c r="O103" s="782"/>
      <c r="P103" s="782"/>
      <c r="Q103" s="782"/>
      <c r="R103" s="782"/>
      <c r="S103" s="782"/>
      <c r="T103" s="782"/>
      <c r="U103" s="782"/>
      <c r="V103" s="782"/>
      <c r="W103" s="782"/>
      <c r="X103" s="782"/>
      <c r="Y103" s="782"/>
      <c r="Z103" s="782"/>
      <c r="AA103" s="782"/>
      <c r="AB103" s="782"/>
      <c r="AC103" s="782"/>
      <c r="AD103" s="782"/>
      <c r="AE103" s="782"/>
      <c r="AF103" s="782"/>
    </row>
    <row r="104" spans="1:35" hidden="1">
      <c r="A104" s="782"/>
      <c r="B104" s="782"/>
      <c r="C104" s="782"/>
      <c r="D104" s="782"/>
      <c r="E104" s="782"/>
      <c r="F104" s="782"/>
      <c r="G104" s="897"/>
      <c r="H104" s="897"/>
      <c r="I104" s="981"/>
      <c r="J104" s="782"/>
      <c r="K104" s="782"/>
      <c r="L104" s="782"/>
      <c r="M104" s="782"/>
      <c r="N104" s="782"/>
      <c r="O104" s="782"/>
      <c r="P104" s="782"/>
      <c r="Q104" s="782"/>
      <c r="R104" s="782"/>
      <c r="S104" s="782"/>
      <c r="T104" s="782"/>
      <c r="U104" s="782"/>
      <c r="V104" s="782"/>
      <c r="W104" s="782"/>
      <c r="X104" s="782"/>
      <c r="Y104" s="782"/>
      <c r="Z104" s="782"/>
      <c r="AA104" s="782"/>
      <c r="AB104" s="782"/>
      <c r="AC104" s="782"/>
      <c r="AD104" s="782"/>
      <c r="AE104" s="782"/>
      <c r="AF104" s="782"/>
    </row>
    <row r="105" spans="1:35" hidden="1">
      <c r="A105" s="782"/>
      <c r="B105" s="782"/>
      <c r="C105" s="782"/>
      <c r="D105" s="782"/>
      <c r="E105" s="782"/>
      <c r="F105" s="782"/>
      <c r="G105" s="897"/>
      <c r="H105" s="897"/>
      <c r="I105" s="981"/>
      <c r="J105" s="782"/>
      <c r="K105" s="782"/>
      <c r="L105" s="782"/>
      <c r="M105" s="782"/>
      <c r="N105" s="782"/>
      <c r="O105" s="782"/>
      <c r="P105" s="782"/>
      <c r="Q105" s="782"/>
      <c r="R105" s="782"/>
      <c r="S105" s="782"/>
      <c r="T105" s="782"/>
      <c r="U105" s="782"/>
      <c r="V105" s="782"/>
      <c r="W105" s="782"/>
      <c r="X105" s="782"/>
      <c r="Y105" s="782"/>
      <c r="Z105" s="782"/>
      <c r="AA105" s="782"/>
      <c r="AB105" s="782"/>
      <c r="AC105" s="782"/>
      <c r="AD105" s="782"/>
      <c r="AE105" s="782"/>
      <c r="AF105" s="782"/>
      <c r="AG105" s="782"/>
      <c r="AH105" s="782"/>
      <c r="AI105" s="782"/>
    </row>
    <row r="106" spans="1:35" hidden="1">
      <c r="A106" s="782"/>
      <c r="B106" s="782"/>
      <c r="C106" s="782"/>
      <c r="D106" s="782"/>
      <c r="E106" s="782"/>
      <c r="F106" s="782"/>
      <c r="G106" s="897"/>
      <c r="H106" s="897"/>
      <c r="I106" s="981"/>
      <c r="J106" s="782"/>
      <c r="K106" s="782"/>
      <c r="L106" s="782"/>
      <c r="M106" s="782"/>
      <c r="N106" s="782"/>
      <c r="O106" s="782"/>
      <c r="P106" s="782"/>
      <c r="Q106" s="782"/>
      <c r="R106" s="782"/>
      <c r="S106" s="782"/>
      <c r="T106" s="782"/>
      <c r="U106" s="782"/>
      <c r="V106" s="782"/>
      <c r="W106" s="782"/>
      <c r="X106" s="782"/>
      <c r="Y106" s="782"/>
      <c r="Z106" s="782"/>
      <c r="AA106" s="782"/>
      <c r="AB106" s="782"/>
      <c r="AC106" s="782"/>
      <c r="AD106" s="782"/>
      <c r="AE106" s="782"/>
      <c r="AF106" s="782"/>
      <c r="AG106" s="782"/>
      <c r="AH106" s="782"/>
      <c r="AI106" s="782"/>
    </row>
    <row r="107" spans="1:35" hidden="1">
      <c r="A107" s="782"/>
      <c r="B107" s="782"/>
      <c r="C107" s="782"/>
      <c r="D107" s="782"/>
      <c r="E107" s="782"/>
      <c r="F107" s="782"/>
      <c r="G107" s="897"/>
      <c r="H107" s="897"/>
      <c r="I107" s="981"/>
      <c r="J107" s="782"/>
      <c r="K107" s="782"/>
      <c r="L107" s="782"/>
      <c r="M107" s="782"/>
      <c r="N107" s="782"/>
      <c r="O107" s="782"/>
      <c r="P107" s="782"/>
      <c r="Q107" s="782"/>
      <c r="R107" s="782"/>
      <c r="S107" s="782"/>
      <c r="T107" s="782"/>
      <c r="U107" s="782"/>
      <c r="V107" s="782"/>
      <c r="W107" s="782"/>
      <c r="X107" s="782"/>
      <c r="Y107" s="782"/>
      <c r="Z107" s="782"/>
      <c r="AA107" s="782"/>
      <c r="AB107" s="782"/>
      <c r="AC107" s="782"/>
      <c r="AD107" s="782"/>
      <c r="AE107" s="782"/>
      <c r="AF107" s="782"/>
      <c r="AG107" s="782"/>
      <c r="AH107" s="782"/>
      <c r="AI107" s="782"/>
    </row>
    <row r="108" spans="1:35" hidden="1">
      <c r="A108" s="782"/>
      <c r="B108" s="782"/>
      <c r="C108" s="782"/>
      <c r="D108" s="782"/>
      <c r="E108" s="782"/>
      <c r="F108" s="782"/>
      <c r="G108" s="897"/>
      <c r="H108" s="897"/>
      <c r="I108" s="981"/>
      <c r="J108" s="782"/>
      <c r="K108" s="782"/>
      <c r="L108" s="782"/>
      <c r="M108" s="782"/>
      <c r="N108" s="782"/>
      <c r="O108" s="782"/>
      <c r="P108" s="782"/>
      <c r="Q108" s="782"/>
      <c r="R108" s="782"/>
      <c r="S108" s="782"/>
      <c r="T108" s="782"/>
      <c r="U108" s="782"/>
      <c r="V108" s="782"/>
      <c r="W108" s="782"/>
      <c r="X108" s="782"/>
      <c r="Y108" s="782"/>
      <c r="Z108" s="782"/>
      <c r="AA108" s="782"/>
      <c r="AB108" s="782"/>
      <c r="AC108" s="782"/>
      <c r="AD108" s="782"/>
      <c r="AE108" s="782"/>
      <c r="AF108" s="782"/>
      <c r="AG108" s="782"/>
      <c r="AH108" s="782"/>
      <c r="AI108" s="782"/>
    </row>
    <row r="109" spans="1:35" hidden="1">
      <c r="A109" s="782"/>
      <c r="B109" s="782"/>
      <c r="C109" s="782"/>
      <c r="D109" s="782"/>
      <c r="E109" s="782"/>
      <c r="F109" s="782"/>
      <c r="G109" s="897"/>
      <c r="H109" s="897"/>
      <c r="I109" s="981"/>
      <c r="J109" s="782"/>
      <c r="K109" s="782"/>
      <c r="L109" s="782"/>
      <c r="M109" s="782"/>
      <c r="N109" s="782"/>
      <c r="O109" s="782"/>
      <c r="P109" s="782"/>
      <c r="Q109" s="782"/>
      <c r="R109" s="782"/>
      <c r="S109" s="782"/>
      <c r="T109" s="782"/>
      <c r="U109" s="782"/>
      <c r="V109" s="782"/>
      <c r="W109" s="782"/>
      <c r="X109" s="782"/>
      <c r="Y109" s="782"/>
      <c r="Z109" s="782"/>
      <c r="AA109" s="782"/>
      <c r="AB109" s="782"/>
      <c r="AC109" s="782"/>
      <c r="AD109" s="782"/>
      <c r="AE109" s="782"/>
      <c r="AF109" s="782"/>
      <c r="AG109" s="782"/>
      <c r="AH109" s="782"/>
      <c r="AI109" s="782"/>
    </row>
    <row r="110" spans="1:35" hidden="1">
      <c r="A110" s="782"/>
      <c r="B110" s="782"/>
      <c r="C110" s="782"/>
      <c r="D110" s="782"/>
      <c r="E110" s="782"/>
      <c r="F110" s="782"/>
      <c r="G110" s="897"/>
      <c r="H110" s="897"/>
      <c r="I110" s="981"/>
      <c r="J110" s="782"/>
      <c r="K110" s="782"/>
      <c r="L110" s="782"/>
      <c r="M110" s="782"/>
      <c r="N110" s="782"/>
      <c r="O110" s="782"/>
      <c r="P110" s="782"/>
      <c r="Q110" s="782"/>
      <c r="R110" s="782"/>
      <c r="S110" s="782"/>
      <c r="T110" s="782"/>
      <c r="U110" s="782"/>
      <c r="V110" s="782"/>
      <c r="W110" s="782"/>
      <c r="X110" s="782"/>
      <c r="Y110" s="782"/>
      <c r="Z110" s="782"/>
      <c r="AA110" s="782"/>
      <c r="AB110" s="782"/>
      <c r="AC110" s="782"/>
      <c r="AD110" s="782"/>
      <c r="AE110" s="782"/>
      <c r="AF110" s="782"/>
      <c r="AG110" s="782"/>
      <c r="AH110" s="782"/>
      <c r="AI110" s="782"/>
    </row>
    <row r="111" spans="1:35" hidden="1">
      <c r="A111" s="782"/>
      <c r="B111" s="782"/>
      <c r="C111" s="782"/>
      <c r="D111" s="782"/>
      <c r="E111" s="782"/>
      <c r="F111" s="782"/>
      <c r="G111" s="897"/>
      <c r="H111" s="897"/>
      <c r="I111" s="981"/>
      <c r="J111" s="782"/>
      <c r="K111" s="782"/>
      <c r="L111" s="782"/>
      <c r="M111" s="782"/>
      <c r="N111" s="782"/>
      <c r="O111" s="782"/>
      <c r="P111" s="782"/>
      <c r="Q111" s="782"/>
      <c r="R111" s="782"/>
      <c r="S111" s="782"/>
      <c r="T111" s="782"/>
      <c r="U111" s="782"/>
      <c r="V111" s="782"/>
      <c r="W111" s="782"/>
      <c r="X111" s="782"/>
      <c r="Y111" s="782"/>
      <c r="Z111" s="782"/>
      <c r="AA111" s="782"/>
      <c r="AB111" s="782"/>
      <c r="AC111" s="782"/>
      <c r="AD111" s="782"/>
      <c r="AE111" s="782"/>
      <c r="AF111" s="782"/>
      <c r="AG111" s="782"/>
      <c r="AH111" s="782"/>
      <c r="AI111" s="782"/>
    </row>
    <row r="112" spans="1:35" hidden="1">
      <c r="A112" s="782"/>
      <c r="B112" s="782"/>
      <c r="C112" s="782"/>
      <c r="D112" s="782"/>
      <c r="E112" s="782"/>
      <c r="F112" s="782"/>
      <c r="G112" s="897"/>
      <c r="H112" s="897"/>
      <c r="I112" s="981"/>
      <c r="J112" s="782"/>
      <c r="K112" s="782"/>
      <c r="L112" s="782"/>
      <c r="M112" s="782"/>
      <c r="N112" s="782"/>
      <c r="O112" s="782"/>
      <c r="P112" s="782"/>
      <c r="Q112" s="782"/>
      <c r="R112" s="782"/>
      <c r="S112" s="782"/>
      <c r="T112" s="782"/>
      <c r="U112" s="782"/>
      <c r="V112" s="782"/>
      <c r="W112" s="782"/>
      <c r="X112" s="782"/>
      <c r="Y112" s="782"/>
      <c r="Z112" s="782"/>
      <c r="AA112" s="782"/>
      <c r="AB112" s="782"/>
      <c r="AC112" s="782"/>
      <c r="AD112" s="782"/>
      <c r="AE112" s="782"/>
      <c r="AF112" s="782"/>
      <c r="AG112" s="782"/>
      <c r="AH112" s="782"/>
      <c r="AI112" s="782"/>
    </row>
    <row r="113" spans="1:35" hidden="1">
      <c r="A113" s="782"/>
      <c r="B113" s="782"/>
      <c r="C113" s="782"/>
      <c r="D113" s="782"/>
      <c r="E113" s="782"/>
      <c r="F113" s="782"/>
      <c r="G113" s="897"/>
      <c r="H113" s="897"/>
      <c r="I113" s="981"/>
      <c r="J113" s="782"/>
      <c r="K113" s="782"/>
      <c r="L113" s="782"/>
      <c r="M113" s="782"/>
      <c r="N113" s="782"/>
      <c r="O113" s="782"/>
      <c r="P113" s="782"/>
      <c r="Q113" s="782"/>
      <c r="R113" s="782"/>
      <c r="S113" s="782"/>
      <c r="T113" s="782"/>
      <c r="U113" s="782"/>
      <c r="V113" s="782"/>
      <c r="W113" s="782"/>
      <c r="X113" s="782"/>
      <c r="Y113" s="782"/>
      <c r="Z113" s="782"/>
      <c r="AA113" s="782"/>
      <c r="AB113" s="782"/>
      <c r="AC113" s="782"/>
      <c r="AD113" s="782"/>
      <c r="AE113" s="782"/>
      <c r="AF113" s="782"/>
      <c r="AG113" s="782"/>
      <c r="AH113" s="782"/>
      <c r="AI113" s="782"/>
    </row>
    <row r="114" spans="1:35" hidden="1">
      <c r="A114" s="782"/>
      <c r="B114" s="782"/>
      <c r="C114" s="782"/>
      <c r="D114" s="782"/>
      <c r="E114" s="782"/>
      <c r="F114" s="782"/>
      <c r="G114" s="897"/>
      <c r="H114" s="897"/>
      <c r="I114" s="981"/>
      <c r="J114" s="782"/>
      <c r="K114" s="782"/>
      <c r="L114" s="782"/>
      <c r="M114" s="782"/>
      <c r="N114" s="782"/>
      <c r="O114" s="782"/>
      <c r="P114" s="782"/>
      <c r="Q114" s="782"/>
      <c r="R114" s="782"/>
      <c r="S114" s="782"/>
      <c r="T114" s="782"/>
      <c r="U114" s="782"/>
      <c r="V114" s="782"/>
      <c r="W114" s="782"/>
      <c r="X114" s="782"/>
      <c r="Y114" s="782"/>
      <c r="Z114" s="782"/>
      <c r="AA114" s="782"/>
      <c r="AB114" s="782"/>
      <c r="AC114" s="782"/>
      <c r="AD114" s="782"/>
      <c r="AE114" s="782"/>
      <c r="AF114" s="782"/>
      <c r="AG114" s="782"/>
      <c r="AH114" s="782"/>
      <c r="AI114" s="782"/>
    </row>
    <row r="115" spans="1:35" hidden="1">
      <c r="A115" s="782"/>
      <c r="B115" s="782"/>
      <c r="C115" s="782"/>
      <c r="D115" s="782"/>
      <c r="E115" s="782"/>
      <c r="F115" s="782"/>
      <c r="G115" s="897"/>
      <c r="H115" s="897"/>
      <c r="I115" s="981"/>
      <c r="J115" s="782"/>
      <c r="K115" s="782"/>
      <c r="L115" s="782"/>
      <c r="M115" s="782"/>
      <c r="N115" s="782"/>
      <c r="O115" s="782"/>
      <c r="P115" s="782"/>
      <c r="Q115" s="782"/>
      <c r="R115" s="782"/>
      <c r="S115" s="782"/>
      <c r="T115" s="782"/>
      <c r="U115" s="782"/>
      <c r="V115" s="782"/>
      <c r="W115" s="782"/>
      <c r="X115" s="782"/>
      <c r="Y115" s="782"/>
      <c r="Z115" s="782"/>
      <c r="AA115" s="782"/>
      <c r="AB115" s="782"/>
      <c r="AC115" s="782"/>
      <c r="AD115" s="782"/>
      <c r="AE115" s="782"/>
      <c r="AF115" s="782"/>
      <c r="AG115" s="782"/>
      <c r="AH115" s="782"/>
      <c r="AI115" s="782"/>
    </row>
    <row r="116" spans="1:35" hidden="1">
      <c r="A116" s="782"/>
      <c r="B116" s="782"/>
      <c r="C116" s="782"/>
      <c r="D116" s="782"/>
      <c r="E116" s="782"/>
      <c r="F116" s="782"/>
      <c r="G116" s="897"/>
      <c r="H116" s="897"/>
      <c r="I116" s="981"/>
      <c r="J116" s="782"/>
      <c r="K116" s="782"/>
      <c r="L116" s="782"/>
      <c r="M116" s="782"/>
      <c r="N116" s="782"/>
      <c r="O116" s="782"/>
      <c r="P116" s="782"/>
      <c r="Q116" s="782"/>
      <c r="R116" s="782"/>
      <c r="S116" s="782"/>
      <c r="T116" s="782"/>
      <c r="U116" s="782"/>
      <c r="V116" s="782"/>
      <c r="W116" s="782"/>
      <c r="X116" s="782"/>
      <c r="Y116" s="782"/>
      <c r="Z116" s="782"/>
      <c r="AA116" s="782"/>
      <c r="AB116" s="782"/>
      <c r="AC116" s="782"/>
      <c r="AD116" s="782"/>
      <c r="AE116" s="782"/>
      <c r="AF116" s="782"/>
      <c r="AG116" s="782"/>
      <c r="AH116" s="782"/>
      <c r="AI116" s="782"/>
    </row>
    <row r="117" spans="1:35" hidden="1">
      <c r="A117" s="782"/>
      <c r="B117" s="782"/>
      <c r="C117" s="782"/>
      <c r="D117" s="782"/>
      <c r="E117" s="782"/>
      <c r="F117" s="782"/>
      <c r="G117" s="897"/>
      <c r="H117" s="897"/>
      <c r="I117" s="981"/>
      <c r="J117" s="782"/>
      <c r="K117" s="782"/>
      <c r="L117" s="782"/>
      <c r="M117" s="782"/>
      <c r="N117" s="782"/>
      <c r="O117" s="782"/>
      <c r="P117" s="782"/>
      <c r="Q117" s="782"/>
      <c r="R117" s="782"/>
      <c r="S117" s="782"/>
      <c r="T117" s="782"/>
      <c r="U117" s="782"/>
      <c r="V117" s="782"/>
      <c r="W117" s="782"/>
      <c r="X117" s="782"/>
      <c r="Y117" s="782"/>
      <c r="Z117" s="782"/>
      <c r="AA117" s="782"/>
      <c r="AB117" s="782"/>
      <c r="AC117" s="782"/>
      <c r="AD117" s="782"/>
      <c r="AE117" s="782"/>
      <c r="AF117" s="782"/>
      <c r="AG117" s="782"/>
      <c r="AH117" s="782"/>
      <c r="AI117" s="782"/>
    </row>
    <row r="118" spans="1:35" hidden="1">
      <c r="A118" s="782"/>
      <c r="B118" s="782"/>
      <c r="C118" s="782"/>
      <c r="D118" s="782"/>
      <c r="E118" s="782"/>
      <c r="F118" s="782"/>
      <c r="G118" s="897"/>
      <c r="H118" s="897"/>
      <c r="I118" s="981"/>
      <c r="J118" s="782"/>
      <c r="K118" s="782"/>
      <c r="L118" s="782"/>
      <c r="M118" s="782"/>
      <c r="N118" s="782"/>
      <c r="O118" s="782"/>
      <c r="P118" s="782"/>
      <c r="Q118" s="782"/>
      <c r="R118" s="782"/>
      <c r="S118" s="782"/>
      <c r="T118" s="782"/>
      <c r="U118" s="782"/>
      <c r="V118" s="782"/>
      <c r="W118" s="782"/>
      <c r="X118" s="782"/>
      <c r="Y118" s="782"/>
      <c r="Z118" s="782"/>
      <c r="AA118" s="782"/>
      <c r="AB118" s="782"/>
      <c r="AC118" s="782"/>
      <c r="AD118" s="782"/>
      <c r="AE118" s="782"/>
      <c r="AF118" s="782"/>
      <c r="AG118" s="782"/>
      <c r="AH118" s="782"/>
      <c r="AI118" s="782"/>
    </row>
    <row r="119" spans="1:35" hidden="1">
      <c r="A119" s="782"/>
      <c r="B119" s="782"/>
      <c r="C119" s="782"/>
      <c r="D119" s="782"/>
      <c r="E119" s="782"/>
      <c r="F119" s="782"/>
      <c r="G119" s="897"/>
      <c r="H119" s="897"/>
      <c r="I119" s="981"/>
      <c r="J119" s="782"/>
      <c r="K119" s="782"/>
      <c r="L119" s="782"/>
      <c r="M119" s="782"/>
      <c r="N119" s="782"/>
      <c r="O119" s="782"/>
      <c r="P119" s="782"/>
      <c r="Q119" s="782"/>
      <c r="R119" s="782"/>
      <c r="S119" s="782"/>
      <c r="T119" s="782"/>
      <c r="U119" s="782"/>
      <c r="V119" s="782"/>
      <c r="W119" s="782"/>
      <c r="X119" s="782"/>
      <c r="Y119" s="782"/>
      <c r="Z119" s="782"/>
      <c r="AA119" s="782"/>
      <c r="AB119" s="782"/>
      <c r="AC119" s="782"/>
      <c r="AD119" s="782"/>
      <c r="AE119" s="782"/>
      <c r="AF119" s="782"/>
      <c r="AG119" s="782"/>
      <c r="AH119" s="782"/>
      <c r="AI119" s="782"/>
    </row>
    <row r="120" spans="1:35" hidden="1">
      <c r="A120" s="782"/>
      <c r="B120" s="782"/>
      <c r="C120" s="782"/>
      <c r="D120" s="782"/>
      <c r="E120" s="782"/>
      <c r="F120" s="782"/>
      <c r="G120" s="897"/>
      <c r="H120" s="897"/>
      <c r="I120" s="981"/>
      <c r="J120" s="782"/>
      <c r="K120" s="782"/>
      <c r="L120" s="782"/>
      <c r="M120" s="782"/>
      <c r="N120" s="782"/>
      <c r="O120" s="782"/>
      <c r="P120" s="782"/>
      <c r="Q120" s="782"/>
      <c r="R120" s="782"/>
      <c r="S120" s="782"/>
      <c r="T120" s="782"/>
      <c r="U120" s="782"/>
      <c r="V120" s="782"/>
      <c r="W120" s="782"/>
      <c r="X120" s="782"/>
      <c r="Y120" s="782"/>
      <c r="Z120" s="782"/>
      <c r="AA120" s="782"/>
      <c r="AB120" s="782"/>
      <c r="AC120" s="782"/>
      <c r="AD120" s="782"/>
      <c r="AE120" s="782"/>
      <c r="AF120" s="782"/>
      <c r="AG120" s="782"/>
      <c r="AH120" s="782"/>
      <c r="AI120" s="782"/>
    </row>
    <row r="121" spans="1:35" hidden="1">
      <c r="A121" s="782"/>
      <c r="B121" s="782"/>
      <c r="C121" s="782"/>
      <c r="D121" s="782"/>
      <c r="E121" s="782"/>
      <c r="F121" s="782"/>
      <c r="G121" s="897"/>
      <c r="H121" s="897"/>
      <c r="I121" s="981"/>
      <c r="J121" s="782"/>
      <c r="K121" s="782"/>
      <c r="L121" s="782"/>
      <c r="M121" s="782"/>
      <c r="N121" s="782"/>
      <c r="O121" s="782"/>
      <c r="P121" s="782"/>
      <c r="Q121" s="782"/>
      <c r="R121" s="782"/>
      <c r="S121" s="782"/>
      <c r="T121" s="782"/>
      <c r="U121" s="782"/>
      <c r="V121" s="782"/>
      <c r="W121" s="782"/>
      <c r="X121" s="782"/>
      <c r="Y121" s="782"/>
      <c r="Z121" s="782"/>
      <c r="AA121" s="782"/>
      <c r="AB121" s="782"/>
      <c r="AC121" s="782"/>
      <c r="AD121" s="782"/>
      <c r="AE121" s="782"/>
      <c r="AF121" s="782"/>
      <c r="AG121" s="782"/>
      <c r="AH121" s="782"/>
      <c r="AI121" s="782"/>
    </row>
    <row r="122" spans="1:35" hidden="1">
      <c r="A122" s="782"/>
      <c r="B122" s="782"/>
      <c r="C122" s="782"/>
      <c r="D122" s="782"/>
      <c r="E122" s="782"/>
      <c r="F122" s="782"/>
      <c r="G122" s="897"/>
      <c r="H122" s="897"/>
      <c r="I122" s="981"/>
      <c r="J122" s="782"/>
      <c r="K122" s="782"/>
      <c r="L122" s="782"/>
      <c r="M122" s="782"/>
      <c r="N122" s="782"/>
      <c r="O122" s="782"/>
      <c r="P122" s="782"/>
      <c r="Q122" s="782"/>
      <c r="R122" s="782"/>
      <c r="S122" s="782"/>
      <c r="T122" s="782"/>
      <c r="U122" s="782"/>
      <c r="V122" s="782"/>
      <c r="W122" s="782"/>
      <c r="X122" s="782"/>
      <c r="Y122" s="782"/>
      <c r="Z122" s="782"/>
      <c r="AA122" s="782"/>
      <c r="AB122" s="782"/>
      <c r="AC122" s="782"/>
      <c r="AD122" s="782"/>
      <c r="AE122" s="782"/>
      <c r="AF122" s="782"/>
      <c r="AG122" s="782"/>
      <c r="AH122" s="782"/>
      <c r="AI122" s="782"/>
    </row>
    <row r="123" spans="1:35" hidden="1">
      <c r="A123" s="782"/>
      <c r="B123" s="782"/>
      <c r="C123" s="782"/>
      <c r="D123" s="782"/>
      <c r="E123" s="782"/>
      <c r="F123" s="782"/>
      <c r="G123" s="897"/>
      <c r="H123" s="897"/>
      <c r="I123" s="981"/>
      <c r="J123" s="782"/>
      <c r="K123" s="782"/>
      <c r="L123" s="782"/>
      <c r="M123" s="782"/>
      <c r="N123" s="782"/>
      <c r="O123" s="782"/>
      <c r="P123" s="782"/>
      <c r="Q123" s="782"/>
      <c r="R123" s="782"/>
      <c r="S123" s="782"/>
      <c r="T123" s="782"/>
      <c r="U123" s="782"/>
      <c r="V123" s="782"/>
      <c r="W123" s="782"/>
      <c r="X123" s="782"/>
      <c r="Y123" s="782"/>
      <c r="Z123" s="782"/>
      <c r="AA123" s="782"/>
      <c r="AB123" s="782"/>
      <c r="AC123" s="782"/>
      <c r="AD123" s="782"/>
      <c r="AE123" s="782"/>
      <c r="AF123" s="782"/>
      <c r="AG123" s="782"/>
      <c r="AH123" s="782"/>
      <c r="AI123" s="782"/>
    </row>
    <row r="124" spans="1:35" hidden="1">
      <c r="A124" s="782"/>
      <c r="B124" s="782"/>
      <c r="C124" s="782"/>
      <c r="D124" s="782"/>
      <c r="E124" s="782"/>
      <c r="F124" s="782"/>
      <c r="G124" s="897"/>
      <c r="H124" s="897"/>
      <c r="I124" s="981"/>
      <c r="J124" s="782"/>
      <c r="K124" s="782"/>
      <c r="L124" s="782"/>
      <c r="M124" s="782"/>
      <c r="N124" s="782"/>
      <c r="O124" s="782"/>
      <c r="P124" s="782"/>
      <c r="Q124" s="782"/>
      <c r="R124" s="782"/>
      <c r="S124" s="782"/>
      <c r="T124" s="782"/>
      <c r="U124" s="782"/>
      <c r="V124" s="782"/>
      <c r="W124" s="782"/>
      <c r="X124" s="782"/>
      <c r="Y124" s="782"/>
      <c r="Z124" s="782"/>
      <c r="AA124" s="782"/>
      <c r="AB124" s="782"/>
      <c r="AC124" s="782"/>
      <c r="AD124" s="782"/>
      <c r="AE124" s="782"/>
      <c r="AF124" s="782"/>
      <c r="AG124" s="782"/>
      <c r="AH124" s="782"/>
      <c r="AI124" s="782"/>
    </row>
    <row r="125" spans="1:35" hidden="1">
      <c r="A125" s="782"/>
      <c r="B125" s="782"/>
      <c r="C125" s="782"/>
      <c r="D125" s="782"/>
      <c r="E125" s="782"/>
      <c r="F125" s="782"/>
      <c r="G125" s="897"/>
      <c r="H125" s="897"/>
      <c r="I125" s="981"/>
      <c r="J125" s="782"/>
      <c r="K125" s="782"/>
      <c r="L125" s="782"/>
      <c r="M125" s="782"/>
      <c r="N125" s="782"/>
      <c r="O125" s="782"/>
      <c r="P125" s="782"/>
      <c r="Q125" s="782"/>
      <c r="R125" s="782"/>
      <c r="S125" s="782"/>
      <c r="T125" s="782"/>
      <c r="U125" s="782"/>
      <c r="V125" s="782"/>
      <c r="W125" s="782"/>
      <c r="X125" s="782"/>
      <c r="Y125" s="782"/>
      <c r="Z125" s="782"/>
      <c r="AA125" s="782"/>
      <c r="AB125" s="782"/>
      <c r="AC125" s="782"/>
      <c r="AD125" s="782"/>
      <c r="AE125" s="782"/>
      <c r="AF125" s="782"/>
      <c r="AG125" s="782"/>
      <c r="AH125" s="782"/>
      <c r="AI125" s="782"/>
    </row>
    <row r="126" spans="1:35" hidden="1">
      <c r="A126" s="782"/>
      <c r="B126" s="782"/>
      <c r="C126" s="782"/>
      <c r="D126" s="782"/>
      <c r="E126" s="782"/>
      <c r="F126" s="782"/>
      <c r="G126" s="897"/>
      <c r="H126" s="897"/>
      <c r="I126" s="981"/>
      <c r="J126" s="782"/>
      <c r="K126" s="782"/>
      <c r="L126" s="782"/>
      <c r="M126" s="782"/>
      <c r="N126" s="782"/>
      <c r="O126" s="782"/>
      <c r="P126" s="782"/>
      <c r="Q126" s="782"/>
      <c r="R126" s="782"/>
      <c r="S126" s="782"/>
      <c r="T126" s="782"/>
      <c r="U126" s="782"/>
      <c r="V126" s="782"/>
      <c r="W126" s="782"/>
      <c r="X126" s="782"/>
      <c r="Y126" s="782"/>
      <c r="Z126" s="782"/>
      <c r="AA126" s="782"/>
      <c r="AB126" s="782"/>
      <c r="AC126" s="782"/>
      <c r="AD126" s="782"/>
      <c r="AE126" s="782"/>
      <c r="AF126" s="782"/>
      <c r="AG126" s="782"/>
      <c r="AH126" s="782"/>
      <c r="AI126" s="782"/>
    </row>
    <row r="127" spans="1:35" hidden="1">
      <c r="A127" s="782"/>
      <c r="B127" s="782"/>
      <c r="C127" s="782"/>
      <c r="D127" s="782"/>
      <c r="E127" s="782"/>
      <c r="F127" s="782"/>
      <c r="G127" s="897"/>
      <c r="H127" s="897"/>
      <c r="I127" s="981"/>
      <c r="J127" s="782"/>
      <c r="K127" s="782"/>
      <c r="L127" s="782"/>
      <c r="M127" s="782"/>
      <c r="N127" s="782"/>
      <c r="O127" s="782"/>
      <c r="P127" s="782"/>
      <c r="Q127" s="782"/>
      <c r="R127" s="782"/>
      <c r="S127" s="782"/>
      <c r="T127" s="782"/>
      <c r="U127" s="782"/>
      <c r="V127" s="782"/>
      <c r="W127" s="782"/>
      <c r="X127" s="782"/>
      <c r="Y127" s="782"/>
      <c r="Z127" s="782"/>
      <c r="AA127" s="782"/>
      <c r="AB127" s="782"/>
      <c r="AC127" s="782"/>
      <c r="AD127" s="782"/>
      <c r="AE127" s="782"/>
      <c r="AF127" s="782"/>
      <c r="AG127" s="782"/>
      <c r="AH127" s="782"/>
      <c r="AI127" s="782"/>
    </row>
    <row r="128" spans="1:35" hidden="1">
      <c r="A128" s="782"/>
      <c r="B128" s="782"/>
      <c r="C128" s="782"/>
      <c r="D128" s="782"/>
      <c r="E128" s="782"/>
      <c r="F128" s="782"/>
      <c r="G128" s="897"/>
      <c r="H128" s="897"/>
      <c r="I128" s="981"/>
      <c r="J128" s="782"/>
      <c r="K128" s="782"/>
      <c r="L128" s="782"/>
      <c r="M128" s="782"/>
      <c r="N128" s="782"/>
      <c r="O128" s="782"/>
      <c r="P128" s="782"/>
      <c r="Q128" s="782"/>
      <c r="R128" s="782"/>
      <c r="S128" s="782"/>
      <c r="T128" s="782"/>
      <c r="U128" s="782"/>
      <c r="V128" s="782"/>
      <c r="W128" s="782"/>
      <c r="X128" s="782"/>
      <c r="Y128" s="782"/>
      <c r="Z128" s="782"/>
      <c r="AA128" s="782"/>
      <c r="AB128" s="782"/>
      <c r="AC128" s="782"/>
      <c r="AD128" s="782"/>
      <c r="AE128" s="782"/>
      <c r="AF128" s="782"/>
      <c r="AG128" s="782"/>
      <c r="AH128" s="782"/>
      <c r="AI128" s="782"/>
    </row>
    <row r="129" spans="1:35" hidden="1">
      <c r="A129" s="782"/>
      <c r="B129" s="782"/>
      <c r="C129" s="782"/>
      <c r="D129" s="782"/>
      <c r="E129" s="782"/>
      <c r="F129" s="782"/>
      <c r="G129" s="897"/>
      <c r="H129" s="897"/>
      <c r="I129" s="981"/>
      <c r="J129" s="782"/>
      <c r="K129" s="782"/>
      <c r="L129" s="782"/>
      <c r="M129" s="782"/>
      <c r="N129" s="782"/>
      <c r="O129" s="782"/>
      <c r="P129" s="782"/>
      <c r="Q129" s="782"/>
      <c r="R129" s="782"/>
      <c r="S129" s="782"/>
      <c r="T129" s="782"/>
      <c r="U129" s="782"/>
      <c r="V129" s="782"/>
      <c r="W129" s="782"/>
      <c r="X129" s="782"/>
      <c r="Y129" s="782"/>
      <c r="Z129" s="782"/>
      <c r="AA129" s="782"/>
      <c r="AB129" s="782"/>
      <c r="AC129" s="782"/>
      <c r="AD129" s="782"/>
      <c r="AE129" s="782"/>
      <c r="AF129" s="782"/>
      <c r="AG129" s="782"/>
      <c r="AH129" s="782"/>
      <c r="AI129" s="782"/>
    </row>
    <row r="130" spans="1:35" hidden="1">
      <c r="A130" s="782"/>
      <c r="B130" s="782"/>
      <c r="C130" s="782"/>
      <c r="D130" s="782"/>
      <c r="E130" s="782"/>
      <c r="F130" s="782"/>
      <c r="G130" s="897"/>
      <c r="H130" s="897"/>
      <c r="I130" s="981"/>
      <c r="J130" s="782"/>
      <c r="K130" s="782"/>
      <c r="L130" s="782"/>
      <c r="M130" s="782"/>
      <c r="N130" s="782"/>
      <c r="O130" s="782"/>
      <c r="P130" s="782"/>
      <c r="Q130" s="782"/>
      <c r="R130" s="782"/>
      <c r="S130" s="782"/>
      <c r="T130" s="782"/>
      <c r="U130" s="782"/>
      <c r="V130" s="782"/>
      <c r="W130" s="782"/>
      <c r="X130" s="782"/>
      <c r="Y130" s="782"/>
      <c r="Z130" s="782"/>
      <c r="AA130" s="782"/>
      <c r="AB130" s="782"/>
      <c r="AC130" s="782"/>
      <c r="AD130" s="782"/>
      <c r="AE130" s="782"/>
      <c r="AF130" s="782"/>
      <c r="AG130" s="782"/>
      <c r="AH130" s="782"/>
      <c r="AI130" s="782"/>
    </row>
    <row r="131" spans="1:35" hidden="1">
      <c r="A131" s="782"/>
      <c r="B131" s="782"/>
      <c r="C131" s="782"/>
      <c r="D131" s="782"/>
      <c r="E131" s="782"/>
      <c r="F131" s="782"/>
      <c r="G131" s="897"/>
      <c r="H131" s="897"/>
      <c r="I131" s="981"/>
      <c r="J131" s="782"/>
      <c r="K131" s="782"/>
      <c r="L131" s="782"/>
      <c r="M131" s="782"/>
      <c r="N131" s="782"/>
      <c r="O131" s="782"/>
      <c r="P131" s="782"/>
      <c r="Q131" s="782"/>
      <c r="R131" s="782"/>
      <c r="S131" s="782"/>
      <c r="T131" s="782"/>
      <c r="U131" s="782"/>
      <c r="V131" s="782"/>
      <c r="W131" s="782"/>
      <c r="X131" s="782"/>
      <c r="Y131" s="782"/>
      <c r="Z131" s="782"/>
      <c r="AA131" s="782"/>
      <c r="AB131" s="782"/>
      <c r="AC131" s="782"/>
      <c r="AD131" s="782"/>
      <c r="AE131" s="782"/>
      <c r="AF131" s="782"/>
      <c r="AG131" s="782"/>
      <c r="AH131" s="782"/>
      <c r="AI131" s="782"/>
    </row>
    <row r="132" spans="1:35" hidden="1">
      <c r="A132" s="782"/>
      <c r="B132" s="782"/>
      <c r="C132" s="782"/>
      <c r="D132" s="782"/>
      <c r="E132" s="782"/>
      <c r="F132" s="782"/>
      <c r="G132" s="897"/>
      <c r="H132" s="897"/>
      <c r="I132" s="981"/>
      <c r="J132" s="782"/>
      <c r="K132" s="782"/>
      <c r="L132" s="782"/>
      <c r="M132" s="782"/>
      <c r="N132" s="782"/>
      <c r="O132" s="782"/>
      <c r="P132" s="782"/>
      <c r="Q132" s="782"/>
      <c r="R132" s="782"/>
      <c r="S132" s="782"/>
      <c r="T132" s="782"/>
      <c r="U132" s="782"/>
      <c r="V132" s="782"/>
      <c r="W132" s="782"/>
      <c r="X132" s="782"/>
      <c r="Y132" s="782"/>
      <c r="Z132" s="782"/>
      <c r="AA132" s="782"/>
      <c r="AB132" s="782"/>
      <c r="AC132" s="782"/>
      <c r="AD132" s="782"/>
      <c r="AE132" s="782"/>
      <c r="AF132" s="782"/>
      <c r="AG132" s="782"/>
      <c r="AH132" s="782"/>
      <c r="AI132" s="782"/>
    </row>
    <row r="133" spans="1:35" hidden="1">
      <c r="A133" s="782"/>
      <c r="B133" s="782"/>
      <c r="C133" s="782"/>
      <c r="D133" s="782"/>
      <c r="E133" s="782"/>
      <c r="F133" s="782"/>
      <c r="G133" s="897"/>
      <c r="H133" s="897"/>
      <c r="I133" s="981"/>
      <c r="J133" s="782"/>
      <c r="K133" s="782"/>
      <c r="L133" s="782"/>
      <c r="M133" s="782"/>
      <c r="N133" s="782"/>
      <c r="O133" s="782"/>
      <c r="P133" s="782"/>
      <c r="Q133" s="782"/>
      <c r="R133" s="782"/>
      <c r="S133" s="782"/>
      <c r="T133" s="782"/>
      <c r="U133" s="782"/>
      <c r="V133" s="782"/>
      <c r="W133" s="782"/>
      <c r="X133" s="782"/>
      <c r="Y133" s="782"/>
      <c r="Z133" s="782"/>
      <c r="AA133" s="782"/>
      <c r="AB133" s="782"/>
      <c r="AC133" s="782"/>
      <c r="AD133" s="782"/>
      <c r="AE133" s="782"/>
      <c r="AF133" s="782"/>
      <c r="AG133" s="782"/>
      <c r="AH133" s="782"/>
      <c r="AI133" s="782"/>
    </row>
    <row r="134" spans="1:35" hidden="1">
      <c r="A134" s="782"/>
      <c r="B134" s="782"/>
      <c r="C134" s="782"/>
      <c r="D134" s="782"/>
      <c r="E134" s="782"/>
      <c r="F134" s="782"/>
      <c r="G134" s="897"/>
      <c r="H134" s="897"/>
      <c r="I134" s="981"/>
      <c r="J134" s="782"/>
      <c r="K134" s="782"/>
      <c r="L134" s="782"/>
      <c r="M134" s="782"/>
      <c r="N134" s="782"/>
      <c r="O134" s="782"/>
      <c r="P134" s="782"/>
      <c r="Q134" s="782"/>
      <c r="R134" s="782"/>
      <c r="S134" s="782"/>
      <c r="T134" s="782"/>
      <c r="U134" s="782"/>
      <c r="V134" s="782"/>
      <c r="W134" s="782"/>
      <c r="X134" s="782"/>
      <c r="Y134" s="782"/>
      <c r="Z134" s="782"/>
      <c r="AA134" s="782"/>
      <c r="AB134" s="782"/>
      <c r="AC134" s="782"/>
      <c r="AD134" s="782"/>
      <c r="AE134" s="782"/>
      <c r="AF134" s="782"/>
      <c r="AG134" s="782"/>
      <c r="AH134" s="782"/>
      <c r="AI134" s="782"/>
    </row>
    <row r="135" spans="1:35" hidden="1">
      <c r="A135" s="782"/>
      <c r="B135" s="782"/>
      <c r="C135" s="782"/>
      <c r="D135" s="782"/>
      <c r="E135" s="782"/>
      <c r="F135" s="782"/>
      <c r="G135" s="897"/>
      <c r="H135" s="897"/>
      <c r="I135" s="981"/>
      <c r="J135" s="782"/>
      <c r="K135" s="782"/>
      <c r="L135" s="782"/>
      <c r="M135" s="782"/>
      <c r="N135" s="782"/>
      <c r="O135" s="782"/>
      <c r="P135" s="782"/>
      <c r="Q135" s="782"/>
      <c r="R135" s="782"/>
      <c r="S135" s="782"/>
      <c r="T135" s="782"/>
      <c r="U135" s="782"/>
      <c r="V135" s="782"/>
      <c r="W135" s="782"/>
      <c r="X135" s="782"/>
      <c r="Y135" s="782"/>
      <c r="Z135" s="782"/>
      <c r="AA135" s="782"/>
      <c r="AB135" s="782"/>
      <c r="AC135" s="782"/>
      <c r="AD135" s="782"/>
      <c r="AE135" s="782"/>
      <c r="AF135" s="782"/>
      <c r="AG135" s="782"/>
      <c r="AH135" s="782"/>
      <c r="AI135" s="782"/>
    </row>
    <row r="136" spans="1:35" hidden="1">
      <c r="A136" s="782"/>
      <c r="B136" s="782"/>
      <c r="C136" s="782"/>
      <c r="D136" s="782"/>
      <c r="E136" s="782"/>
      <c r="F136" s="782"/>
      <c r="G136" s="897"/>
      <c r="H136" s="897"/>
      <c r="I136" s="981"/>
      <c r="J136" s="782"/>
      <c r="K136" s="782"/>
      <c r="L136" s="782"/>
      <c r="M136" s="782"/>
      <c r="N136" s="782"/>
      <c r="O136" s="782"/>
      <c r="P136" s="782"/>
      <c r="Q136" s="782"/>
      <c r="R136" s="782"/>
      <c r="S136" s="782"/>
      <c r="T136" s="782"/>
      <c r="U136" s="782"/>
      <c r="V136" s="782"/>
      <c r="W136" s="782"/>
      <c r="X136" s="782"/>
      <c r="Y136" s="782"/>
      <c r="Z136" s="782"/>
      <c r="AA136" s="782"/>
      <c r="AB136" s="782"/>
      <c r="AC136" s="782"/>
      <c r="AD136" s="782"/>
      <c r="AE136" s="782"/>
      <c r="AF136" s="782"/>
      <c r="AG136" s="782"/>
      <c r="AH136" s="782"/>
      <c r="AI136" s="782"/>
    </row>
    <row r="137" spans="1:35" hidden="1">
      <c r="A137" s="782"/>
      <c r="B137" s="782"/>
      <c r="C137" s="782"/>
      <c r="D137" s="782"/>
      <c r="E137" s="782"/>
      <c r="F137" s="782"/>
      <c r="G137" s="897"/>
      <c r="H137" s="897"/>
      <c r="I137" s="981"/>
      <c r="J137" s="782"/>
      <c r="K137" s="782"/>
      <c r="L137" s="782"/>
      <c r="M137" s="782"/>
      <c r="N137" s="782"/>
      <c r="O137" s="782"/>
      <c r="P137" s="782"/>
      <c r="Q137" s="782"/>
      <c r="R137" s="782"/>
      <c r="S137" s="782"/>
      <c r="T137" s="782"/>
      <c r="U137" s="782"/>
      <c r="V137" s="782"/>
      <c r="W137" s="782"/>
      <c r="X137" s="782"/>
      <c r="Y137" s="782"/>
      <c r="Z137" s="782"/>
      <c r="AA137" s="782"/>
      <c r="AB137" s="782"/>
      <c r="AC137" s="782"/>
      <c r="AD137" s="782"/>
      <c r="AE137" s="782"/>
      <c r="AF137" s="782"/>
      <c r="AG137" s="782"/>
      <c r="AH137" s="782"/>
      <c r="AI137" s="782"/>
    </row>
    <row r="138" spans="1:35" hidden="1">
      <c r="A138" s="782"/>
      <c r="B138" s="782"/>
      <c r="C138" s="782"/>
      <c r="D138" s="782"/>
      <c r="E138" s="782"/>
      <c r="F138" s="782"/>
      <c r="G138" s="897"/>
      <c r="H138" s="897"/>
      <c r="I138" s="981"/>
      <c r="J138" s="782"/>
      <c r="K138" s="782"/>
      <c r="L138" s="782"/>
      <c r="M138" s="782"/>
      <c r="N138" s="782"/>
      <c r="O138" s="782"/>
      <c r="P138" s="782"/>
      <c r="Q138" s="782"/>
      <c r="R138" s="782"/>
      <c r="S138" s="782"/>
      <c r="T138" s="782"/>
      <c r="U138" s="782"/>
      <c r="V138" s="782"/>
      <c r="W138" s="782"/>
      <c r="X138" s="782"/>
      <c r="Y138" s="782"/>
      <c r="Z138" s="782"/>
      <c r="AA138" s="782"/>
      <c r="AB138" s="782"/>
      <c r="AC138" s="782"/>
      <c r="AD138" s="782"/>
      <c r="AE138" s="782"/>
      <c r="AF138" s="782"/>
      <c r="AG138" s="782"/>
      <c r="AH138" s="782"/>
      <c r="AI138" s="782"/>
    </row>
    <row r="139" spans="1:35" hidden="1">
      <c r="A139" s="782"/>
      <c r="B139" s="782"/>
      <c r="C139" s="782"/>
      <c r="D139" s="782"/>
      <c r="E139" s="782"/>
      <c r="F139" s="782"/>
      <c r="G139" s="897"/>
      <c r="H139" s="897"/>
      <c r="I139" s="981"/>
      <c r="J139" s="782"/>
      <c r="K139" s="782"/>
      <c r="L139" s="782"/>
      <c r="M139" s="782"/>
      <c r="N139" s="782"/>
      <c r="O139" s="782"/>
      <c r="P139" s="782"/>
      <c r="Q139" s="782"/>
      <c r="R139" s="782"/>
      <c r="S139" s="782"/>
      <c r="T139" s="782"/>
      <c r="U139" s="782"/>
      <c r="V139" s="782"/>
      <c r="W139" s="782"/>
      <c r="X139" s="782"/>
      <c r="Y139" s="782"/>
      <c r="Z139" s="782"/>
      <c r="AA139" s="782"/>
      <c r="AB139" s="782"/>
      <c r="AC139" s="782"/>
      <c r="AD139" s="782"/>
      <c r="AE139" s="782"/>
      <c r="AF139" s="782"/>
      <c r="AG139" s="782"/>
      <c r="AH139" s="782"/>
      <c r="AI139" s="782"/>
    </row>
    <row r="140" spans="1:35" hidden="1">
      <c r="A140" s="782"/>
      <c r="B140" s="782"/>
      <c r="C140" s="782"/>
      <c r="D140" s="782"/>
      <c r="E140" s="782"/>
      <c r="F140" s="782"/>
      <c r="G140" s="897"/>
      <c r="H140" s="897"/>
      <c r="I140" s="981"/>
      <c r="J140" s="782"/>
      <c r="K140" s="782"/>
      <c r="L140" s="782"/>
      <c r="M140" s="782"/>
      <c r="N140" s="782"/>
      <c r="O140" s="782"/>
      <c r="P140" s="782"/>
      <c r="Q140" s="782"/>
      <c r="R140" s="782"/>
      <c r="S140" s="782"/>
      <c r="T140" s="782"/>
      <c r="U140" s="782"/>
      <c r="V140" s="782"/>
      <c r="W140" s="782"/>
      <c r="X140" s="782"/>
      <c r="Y140" s="782"/>
      <c r="Z140" s="782"/>
      <c r="AA140" s="782"/>
      <c r="AB140" s="782"/>
      <c r="AC140" s="782"/>
      <c r="AD140" s="782"/>
      <c r="AE140" s="782"/>
      <c r="AF140" s="782"/>
      <c r="AG140" s="782"/>
      <c r="AH140" s="782"/>
      <c r="AI140" s="782"/>
    </row>
    <row r="141" spans="1:35" hidden="1">
      <c r="A141" s="782"/>
      <c r="B141" s="782"/>
      <c r="C141" s="782"/>
      <c r="D141" s="782"/>
      <c r="E141" s="782"/>
      <c r="F141" s="782"/>
      <c r="G141" s="897"/>
      <c r="H141" s="897"/>
      <c r="I141" s="981"/>
      <c r="J141" s="782"/>
      <c r="K141" s="782"/>
      <c r="L141" s="782"/>
      <c r="M141" s="782"/>
      <c r="N141" s="782"/>
      <c r="O141" s="782"/>
      <c r="P141" s="782"/>
      <c r="Q141" s="782"/>
      <c r="R141" s="782"/>
      <c r="S141" s="782"/>
      <c r="T141" s="782"/>
      <c r="U141" s="782"/>
      <c r="V141" s="782"/>
      <c r="W141" s="782"/>
      <c r="X141" s="782"/>
      <c r="Y141" s="782"/>
      <c r="Z141" s="782"/>
      <c r="AA141" s="782"/>
      <c r="AB141" s="782"/>
      <c r="AC141" s="782"/>
      <c r="AD141" s="782"/>
      <c r="AE141" s="782"/>
      <c r="AF141" s="782"/>
      <c r="AG141" s="782"/>
      <c r="AH141" s="782"/>
      <c r="AI141" s="782"/>
    </row>
    <row r="142" spans="1:35" hidden="1">
      <c r="A142" s="782"/>
      <c r="B142" s="782"/>
      <c r="C142" s="782"/>
      <c r="D142" s="782"/>
      <c r="E142" s="782"/>
      <c r="F142" s="782"/>
      <c r="G142" s="897"/>
      <c r="H142" s="897"/>
      <c r="I142" s="981"/>
      <c r="J142" s="782"/>
      <c r="K142" s="782"/>
      <c r="L142" s="782"/>
      <c r="M142" s="782"/>
      <c r="N142" s="782"/>
      <c r="O142" s="782"/>
      <c r="P142" s="782"/>
      <c r="Q142" s="782"/>
      <c r="R142" s="782"/>
      <c r="S142" s="782"/>
      <c r="T142" s="782"/>
      <c r="U142" s="782"/>
      <c r="V142" s="782"/>
      <c r="W142" s="782"/>
      <c r="X142" s="782"/>
      <c r="Y142" s="782"/>
      <c r="Z142" s="782"/>
      <c r="AA142" s="782"/>
      <c r="AB142" s="782"/>
      <c r="AC142" s="782"/>
      <c r="AD142" s="782"/>
      <c r="AE142" s="782"/>
      <c r="AF142" s="782"/>
      <c r="AG142" s="782"/>
      <c r="AH142" s="782"/>
      <c r="AI142" s="782"/>
    </row>
    <row r="143" spans="1:35" hidden="1">
      <c r="A143" s="782"/>
      <c r="B143" s="782"/>
      <c r="C143" s="782"/>
      <c r="D143" s="782"/>
      <c r="E143" s="782"/>
      <c r="F143" s="782"/>
      <c r="G143" s="897"/>
      <c r="H143" s="897"/>
      <c r="I143" s="981"/>
      <c r="J143" s="782"/>
      <c r="K143" s="782"/>
      <c r="L143" s="782"/>
      <c r="M143" s="782"/>
      <c r="N143" s="782"/>
      <c r="O143" s="782"/>
      <c r="P143" s="782"/>
      <c r="Q143" s="782"/>
      <c r="R143" s="782"/>
      <c r="S143" s="782"/>
      <c r="T143" s="782"/>
      <c r="U143" s="782"/>
      <c r="V143" s="782"/>
      <c r="W143" s="782"/>
      <c r="X143" s="782"/>
      <c r="Y143" s="782"/>
      <c r="Z143" s="782"/>
      <c r="AA143" s="782"/>
      <c r="AB143" s="782"/>
      <c r="AC143" s="782"/>
      <c r="AD143" s="782"/>
      <c r="AE143" s="782"/>
      <c r="AF143" s="782"/>
      <c r="AG143" s="782"/>
      <c r="AH143" s="782"/>
      <c r="AI143" s="782"/>
    </row>
    <row r="144" spans="1:35" hidden="1">
      <c r="A144" s="782"/>
      <c r="B144" s="782"/>
      <c r="C144" s="782"/>
      <c r="D144" s="782"/>
      <c r="E144" s="782"/>
      <c r="F144" s="782"/>
      <c r="G144" s="897"/>
      <c r="H144" s="897"/>
      <c r="I144" s="981"/>
      <c r="J144" s="782"/>
      <c r="K144" s="782"/>
      <c r="L144" s="782"/>
      <c r="M144" s="782"/>
      <c r="N144" s="782"/>
      <c r="O144" s="782"/>
      <c r="P144" s="782"/>
      <c r="Q144" s="782"/>
      <c r="R144" s="782"/>
      <c r="S144" s="782"/>
      <c r="T144" s="782"/>
      <c r="U144" s="782"/>
      <c r="V144" s="782"/>
      <c r="W144" s="782"/>
      <c r="X144" s="782"/>
      <c r="Y144" s="782"/>
      <c r="Z144" s="782"/>
      <c r="AA144" s="782"/>
      <c r="AB144" s="782"/>
      <c r="AC144" s="782"/>
      <c r="AD144" s="782"/>
      <c r="AE144" s="782"/>
      <c r="AF144" s="782"/>
      <c r="AG144" s="782"/>
      <c r="AH144" s="782"/>
      <c r="AI144" s="782"/>
    </row>
    <row r="145" spans="1:35" hidden="1">
      <c r="A145" s="782"/>
      <c r="B145" s="782"/>
      <c r="C145" s="782"/>
      <c r="D145" s="782"/>
      <c r="E145" s="782"/>
      <c r="F145" s="782"/>
      <c r="G145" s="897"/>
      <c r="H145" s="897"/>
      <c r="I145" s="981"/>
      <c r="J145" s="782"/>
      <c r="K145" s="782"/>
      <c r="L145" s="782"/>
      <c r="M145" s="782"/>
      <c r="N145" s="782"/>
      <c r="O145" s="782"/>
      <c r="P145" s="782"/>
      <c r="Q145" s="782"/>
      <c r="R145" s="782"/>
      <c r="S145" s="782"/>
      <c r="T145" s="782"/>
      <c r="U145" s="782"/>
      <c r="V145" s="782"/>
      <c r="W145" s="782"/>
      <c r="X145" s="782"/>
      <c r="Y145" s="782"/>
      <c r="Z145" s="782"/>
      <c r="AA145" s="782"/>
      <c r="AB145" s="782"/>
      <c r="AC145" s="782"/>
      <c r="AD145" s="782"/>
      <c r="AE145" s="782"/>
      <c r="AF145" s="782"/>
      <c r="AG145" s="782"/>
      <c r="AH145" s="782"/>
      <c r="AI145" s="782"/>
    </row>
    <row r="146" spans="1:35" hidden="1">
      <c r="A146" s="782"/>
      <c r="B146" s="782"/>
      <c r="C146" s="782"/>
      <c r="D146" s="782"/>
      <c r="E146" s="782"/>
      <c r="F146" s="782"/>
      <c r="G146" s="897"/>
      <c r="H146" s="897"/>
      <c r="I146" s="981"/>
      <c r="J146" s="782"/>
      <c r="K146" s="782"/>
      <c r="L146" s="782"/>
      <c r="M146" s="782"/>
      <c r="N146" s="782"/>
      <c r="O146" s="782"/>
      <c r="P146" s="782"/>
      <c r="Q146" s="782"/>
      <c r="R146" s="782"/>
      <c r="S146" s="782"/>
      <c r="T146" s="782"/>
      <c r="U146" s="782"/>
      <c r="V146" s="782"/>
      <c r="W146" s="782"/>
      <c r="X146" s="782"/>
      <c r="Y146" s="782"/>
      <c r="Z146" s="782"/>
      <c r="AA146" s="782"/>
      <c r="AB146" s="782"/>
      <c r="AC146" s="782"/>
      <c r="AD146" s="782"/>
      <c r="AE146" s="782"/>
      <c r="AF146" s="782"/>
      <c r="AG146" s="782"/>
      <c r="AH146" s="782"/>
      <c r="AI146" s="782"/>
    </row>
    <row r="147" spans="1:35" hidden="1">
      <c r="A147" s="782"/>
      <c r="B147" s="782"/>
      <c r="C147" s="782"/>
      <c r="D147" s="782"/>
      <c r="E147" s="782"/>
      <c r="F147" s="782"/>
      <c r="G147" s="897"/>
      <c r="H147" s="897"/>
      <c r="I147" s="981"/>
      <c r="J147" s="782"/>
      <c r="K147" s="782"/>
      <c r="L147" s="782"/>
      <c r="M147" s="782"/>
      <c r="N147" s="782"/>
      <c r="O147" s="782"/>
      <c r="P147" s="782"/>
      <c r="Q147" s="782"/>
      <c r="R147" s="782"/>
      <c r="S147" s="782"/>
      <c r="T147" s="782"/>
      <c r="U147" s="782"/>
      <c r="V147" s="782"/>
      <c r="W147" s="782"/>
      <c r="X147" s="782"/>
      <c r="Y147" s="782"/>
      <c r="Z147" s="782"/>
      <c r="AA147" s="782"/>
      <c r="AB147" s="782"/>
      <c r="AC147" s="782"/>
      <c r="AD147" s="782"/>
      <c r="AE147" s="782"/>
      <c r="AF147" s="782"/>
      <c r="AG147" s="782"/>
      <c r="AH147" s="782"/>
      <c r="AI147" s="782"/>
    </row>
    <row r="148" spans="1:35" hidden="1">
      <c r="A148" s="782"/>
      <c r="B148" s="782"/>
      <c r="C148" s="782"/>
      <c r="D148" s="782"/>
      <c r="E148" s="782"/>
      <c r="F148" s="782"/>
      <c r="G148" s="897"/>
      <c r="H148" s="897"/>
      <c r="I148" s="981"/>
      <c r="J148" s="782"/>
      <c r="K148" s="782"/>
      <c r="L148" s="782"/>
      <c r="M148" s="782"/>
      <c r="N148" s="782"/>
      <c r="O148" s="782"/>
      <c r="P148" s="782"/>
      <c r="Q148" s="782"/>
      <c r="R148" s="782"/>
      <c r="S148" s="782"/>
      <c r="T148" s="782"/>
      <c r="U148" s="782"/>
      <c r="V148" s="782"/>
      <c r="W148" s="782"/>
      <c r="X148" s="782"/>
      <c r="Y148" s="782"/>
      <c r="Z148" s="782"/>
      <c r="AA148" s="782"/>
      <c r="AB148" s="782"/>
      <c r="AC148" s="782"/>
      <c r="AD148" s="782"/>
      <c r="AE148" s="782"/>
      <c r="AF148" s="782"/>
      <c r="AG148" s="782"/>
      <c r="AH148" s="782"/>
      <c r="AI148" s="782"/>
    </row>
    <row r="149" spans="1:35" hidden="1">
      <c r="A149" s="782"/>
      <c r="B149" s="782"/>
      <c r="C149" s="782"/>
      <c r="D149" s="782"/>
      <c r="E149" s="782"/>
      <c r="F149" s="782"/>
      <c r="G149" s="897"/>
      <c r="H149" s="897"/>
      <c r="I149" s="981"/>
      <c r="J149" s="782"/>
      <c r="K149" s="782"/>
      <c r="L149" s="782"/>
      <c r="M149" s="782"/>
      <c r="N149" s="782"/>
      <c r="O149" s="782"/>
      <c r="P149" s="782"/>
      <c r="Q149" s="782"/>
      <c r="R149" s="782"/>
      <c r="S149" s="782"/>
      <c r="T149" s="782"/>
      <c r="U149" s="782"/>
      <c r="V149" s="782"/>
      <c r="W149" s="782"/>
      <c r="X149" s="782"/>
      <c r="Y149" s="782"/>
      <c r="Z149" s="782"/>
      <c r="AA149" s="782"/>
      <c r="AB149" s="782"/>
      <c r="AC149" s="782"/>
      <c r="AD149" s="782"/>
      <c r="AE149" s="782"/>
      <c r="AF149" s="782"/>
      <c r="AG149" s="782"/>
      <c r="AH149" s="782"/>
      <c r="AI149" s="782"/>
    </row>
    <row r="150" spans="1:35" hidden="1">
      <c r="A150" s="782"/>
      <c r="B150" s="782"/>
      <c r="C150" s="782"/>
      <c r="D150" s="782"/>
      <c r="E150" s="782"/>
      <c r="F150" s="782"/>
      <c r="G150" s="897"/>
      <c r="H150" s="897"/>
      <c r="I150" s="981"/>
      <c r="J150" s="782"/>
      <c r="K150" s="782"/>
      <c r="L150" s="782"/>
      <c r="M150" s="782"/>
      <c r="N150" s="782"/>
      <c r="O150" s="782"/>
      <c r="P150" s="782"/>
      <c r="Q150" s="782"/>
      <c r="R150" s="782"/>
      <c r="S150" s="782"/>
      <c r="T150" s="782"/>
      <c r="U150" s="782"/>
      <c r="V150" s="782"/>
      <c r="W150" s="782"/>
      <c r="X150" s="782"/>
      <c r="Y150" s="782"/>
      <c r="Z150" s="782"/>
      <c r="AA150" s="782"/>
      <c r="AB150" s="782"/>
      <c r="AC150" s="782"/>
      <c r="AD150" s="782"/>
      <c r="AE150" s="782"/>
      <c r="AF150" s="782"/>
      <c r="AG150" s="782"/>
      <c r="AH150" s="782"/>
      <c r="AI150" s="782"/>
    </row>
    <row r="151" spans="1:35" hidden="1">
      <c r="A151" s="782"/>
      <c r="B151" s="782"/>
      <c r="C151" s="782"/>
      <c r="D151" s="782"/>
      <c r="E151" s="782"/>
      <c r="F151" s="782"/>
      <c r="G151" s="897"/>
      <c r="H151" s="897"/>
      <c r="I151" s="981"/>
      <c r="J151" s="782"/>
      <c r="K151" s="782"/>
      <c r="L151" s="782"/>
      <c r="M151" s="782"/>
      <c r="N151" s="782"/>
      <c r="O151" s="782"/>
      <c r="P151" s="782"/>
      <c r="Q151" s="782"/>
      <c r="R151" s="782"/>
      <c r="S151" s="782"/>
      <c r="T151" s="782"/>
      <c r="U151" s="782"/>
      <c r="V151" s="782"/>
      <c r="W151" s="782"/>
      <c r="X151" s="782"/>
      <c r="Y151" s="782"/>
      <c r="Z151" s="782"/>
      <c r="AA151" s="782"/>
      <c r="AB151" s="782"/>
      <c r="AC151" s="782"/>
      <c r="AD151" s="782"/>
      <c r="AE151" s="782"/>
      <c r="AF151" s="782"/>
      <c r="AG151" s="782"/>
      <c r="AH151" s="782"/>
      <c r="AI151" s="782"/>
    </row>
    <row r="152" spans="1:35" hidden="1">
      <c r="A152" s="782"/>
      <c r="B152" s="782"/>
      <c r="C152" s="782"/>
      <c r="D152" s="782"/>
      <c r="E152" s="782"/>
      <c r="F152" s="782"/>
      <c r="G152" s="897"/>
      <c r="H152" s="897"/>
      <c r="I152" s="981"/>
      <c r="J152" s="782"/>
      <c r="K152" s="782"/>
      <c r="L152" s="782"/>
      <c r="M152" s="782"/>
      <c r="N152" s="782"/>
      <c r="O152" s="782"/>
      <c r="P152" s="782"/>
      <c r="Q152" s="782"/>
      <c r="R152" s="782"/>
      <c r="S152" s="782"/>
      <c r="T152" s="782"/>
      <c r="U152" s="782"/>
      <c r="V152" s="782"/>
      <c r="W152" s="782"/>
      <c r="X152" s="782"/>
      <c r="Y152" s="782"/>
      <c r="Z152" s="782"/>
      <c r="AA152" s="782"/>
      <c r="AB152" s="782"/>
      <c r="AC152" s="782"/>
      <c r="AD152" s="782"/>
      <c r="AE152" s="782"/>
      <c r="AF152" s="782"/>
      <c r="AG152" s="782"/>
      <c r="AH152" s="782"/>
      <c r="AI152" s="782"/>
    </row>
    <row r="153" spans="1:35" hidden="1">
      <c r="A153" s="782"/>
      <c r="B153" s="782"/>
      <c r="C153" s="782"/>
      <c r="D153" s="782"/>
      <c r="E153" s="782"/>
      <c r="F153" s="782"/>
      <c r="G153" s="897"/>
      <c r="H153" s="897"/>
      <c r="I153" s="981"/>
      <c r="J153" s="782"/>
      <c r="K153" s="782"/>
      <c r="L153" s="782"/>
      <c r="M153" s="782"/>
      <c r="N153" s="782"/>
      <c r="O153" s="782"/>
      <c r="P153" s="782"/>
      <c r="Q153" s="782"/>
      <c r="R153" s="782"/>
      <c r="S153" s="782"/>
      <c r="T153" s="782"/>
      <c r="U153" s="782"/>
      <c r="V153" s="782"/>
      <c r="W153" s="782"/>
      <c r="X153" s="782"/>
      <c r="Y153" s="782"/>
      <c r="Z153" s="782"/>
      <c r="AA153" s="782"/>
      <c r="AB153" s="782"/>
      <c r="AC153" s="782"/>
      <c r="AD153" s="782"/>
      <c r="AE153" s="782"/>
      <c r="AF153" s="782"/>
      <c r="AG153" s="782"/>
      <c r="AH153" s="782"/>
      <c r="AI153" s="782"/>
    </row>
    <row r="154" spans="1:35" hidden="1">
      <c r="A154" s="782"/>
      <c r="B154" s="782"/>
      <c r="C154" s="782"/>
      <c r="D154" s="782"/>
      <c r="E154" s="782"/>
      <c r="F154" s="782"/>
      <c r="G154" s="897"/>
      <c r="H154" s="897"/>
      <c r="I154" s="981"/>
      <c r="J154" s="782"/>
      <c r="K154" s="782"/>
      <c r="L154" s="782"/>
      <c r="M154" s="782"/>
      <c r="N154" s="782"/>
      <c r="O154" s="782"/>
      <c r="P154" s="782"/>
      <c r="Q154" s="782"/>
      <c r="R154" s="782"/>
      <c r="S154" s="782"/>
      <c r="T154" s="782"/>
      <c r="U154" s="782"/>
      <c r="V154" s="782"/>
      <c r="W154" s="782"/>
      <c r="X154" s="782"/>
      <c r="Y154" s="782"/>
      <c r="Z154" s="782"/>
      <c r="AA154" s="782"/>
      <c r="AB154" s="782"/>
      <c r="AC154" s="782"/>
      <c r="AD154" s="782"/>
      <c r="AE154" s="782"/>
      <c r="AF154" s="782"/>
      <c r="AG154" s="782"/>
      <c r="AH154" s="782"/>
      <c r="AI154" s="782"/>
    </row>
    <row r="155" spans="1:35" hidden="1">
      <c r="A155" s="782"/>
      <c r="B155" s="782"/>
      <c r="C155" s="782"/>
      <c r="D155" s="782"/>
      <c r="E155" s="782"/>
      <c r="F155" s="782"/>
      <c r="G155" s="897"/>
      <c r="H155" s="897"/>
      <c r="I155" s="981"/>
      <c r="J155" s="782"/>
      <c r="K155" s="782"/>
      <c r="L155" s="782"/>
      <c r="M155" s="782"/>
      <c r="N155" s="782"/>
      <c r="O155" s="782"/>
      <c r="P155" s="782"/>
      <c r="Q155" s="782"/>
      <c r="R155" s="782"/>
      <c r="S155" s="782"/>
      <c r="T155" s="782"/>
      <c r="U155" s="782"/>
      <c r="V155" s="782"/>
      <c r="W155" s="782"/>
      <c r="X155" s="782"/>
      <c r="Y155" s="782"/>
      <c r="Z155" s="782"/>
      <c r="AA155" s="782"/>
      <c r="AB155" s="782"/>
      <c r="AC155" s="782"/>
      <c r="AD155" s="782"/>
      <c r="AE155" s="782"/>
      <c r="AF155" s="782"/>
      <c r="AG155" s="782"/>
      <c r="AH155" s="782"/>
      <c r="AI155" s="782"/>
    </row>
    <row r="156" spans="1:35" hidden="1">
      <c r="A156" s="782"/>
      <c r="B156" s="782"/>
      <c r="C156" s="782"/>
      <c r="D156" s="782"/>
      <c r="E156" s="782"/>
      <c r="F156" s="782"/>
      <c r="G156" s="897"/>
      <c r="H156" s="897"/>
      <c r="I156" s="981"/>
      <c r="J156" s="782"/>
      <c r="K156" s="782"/>
      <c r="L156" s="782"/>
      <c r="M156" s="782"/>
      <c r="N156" s="782"/>
      <c r="O156" s="782"/>
      <c r="P156" s="782"/>
      <c r="Q156" s="782"/>
      <c r="R156" s="782"/>
      <c r="S156" s="782"/>
      <c r="T156" s="782"/>
      <c r="U156" s="782"/>
      <c r="V156" s="782"/>
      <c r="W156" s="782"/>
      <c r="X156" s="782"/>
      <c r="Y156" s="782"/>
      <c r="Z156" s="782"/>
      <c r="AA156" s="782"/>
      <c r="AB156" s="782"/>
      <c r="AC156" s="782"/>
      <c r="AD156" s="782"/>
      <c r="AE156" s="782"/>
      <c r="AF156" s="782"/>
      <c r="AG156" s="782"/>
      <c r="AH156" s="782"/>
      <c r="AI156" s="782"/>
    </row>
    <row r="157" spans="1:35" hidden="1">
      <c r="A157" s="782"/>
      <c r="B157" s="782"/>
      <c r="C157" s="782"/>
      <c r="D157" s="782"/>
      <c r="E157" s="782"/>
      <c r="F157" s="782"/>
      <c r="G157" s="897"/>
      <c r="H157" s="897"/>
      <c r="I157" s="981"/>
      <c r="J157" s="782"/>
      <c r="K157" s="782"/>
      <c r="L157" s="782"/>
      <c r="M157" s="782"/>
      <c r="N157" s="782"/>
      <c r="O157" s="782"/>
      <c r="P157" s="782"/>
      <c r="Q157" s="782"/>
      <c r="R157" s="782"/>
      <c r="S157" s="782"/>
      <c r="T157" s="782"/>
      <c r="U157" s="782"/>
      <c r="V157" s="782"/>
      <c r="W157" s="782"/>
      <c r="X157" s="782"/>
      <c r="Y157" s="782"/>
      <c r="Z157" s="782"/>
      <c r="AA157" s="782"/>
      <c r="AB157" s="782"/>
      <c r="AC157" s="782"/>
      <c r="AD157" s="782"/>
      <c r="AE157" s="782"/>
      <c r="AF157" s="782"/>
      <c r="AG157" s="782"/>
      <c r="AH157" s="782"/>
      <c r="AI157" s="782"/>
    </row>
    <row r="158" spans="1:35" hidden="1">
      <c r="A158" s="782"/>
      <c r="B158" s="782"/>
      <c r="C158" s="782"/>
      <c r="D158" s="782"/>
      <c r="E158" s="782"/>
      <c r="F158" s="782"/>
      <c r="G158" s="897"/>
      <c r="H158" s="897"/>
      <c r="I158" s="981"/>
      <c r="J158" s="782"/>
      <c r="K158" s="782"/>
      <c r="L158" s="782"/>
      <c r="M158" s="782"/>
      <c r="N158" s="782"/>
      <c r="O158" s="782"/>
      <c r="P158" s="782"/>
      <c r="Q158" s="782"/>
      <c r="R158" s="782"/>
      <c r="S158" s="782"/>
      <c r="T158" s="782"/>
      <c r="U158" s="782"/>
      <c r="V158" s="782"/>
      <c r="W158" s="782"/>
      <c r="X158" s="782"/>
      <c r="Y158" s="782"/>
      <c r="Z158" s="782"/>
      <c r="AA158" s="782"/>
      <c r="AB158" s="782"/>
      <c r="AC158" s="782"/>
      <c r="AD158" s="782"/>
      <c r="AE158" s="782"/>
      <c r="AF158" s="782"/>
      <c r="AG158" s="782"/>
      <c r="AH158" s="782"/>
      <c r="AI158" s="782"/>
    </row>
    <row r="159" spans="1:35" hidden="1">
      <c r="A159" s="782"/>
      <c r="B159" s="782"/>
      <c r="C159" s="782"/>
      <c r="D159" s="782"/>
      <c r="E159" s="782"/>
      <c r="F159" s="782"/>
      <c r="G159" s="897"/>
      <c r="H159" s="897"/>
      <c r="I159" s="981"/>
      <c r="J159" s="782"/>
      <c r="K159" s="782"/>
      <c r="L159" s="782"/>
      <c r="M159" s="782"/>
      <c r="N159" s="782"/>
      <c r="O159" s="782"/>
      <c r="P159" s="782"/>
      <c r="Q159" s="782"/>
      <c r="R159" s="782"/>
      <c r="S159" s="782"/>
      <c r="T159" s="782"/>
      <c r="U159" s="782"/>
      <c r="V159" s="782"/>
      <c r="W159" s="782"/>
      <c r="X159" s="782"/>
      <c r="Y159" s="782"/>
      <c r="Z159" s="782"/>
      <c r="AA159" s="782"/>
      <c r="AB159" s="782"/>
      <c r="AC159" s="782"/>
      <c r="AD159" s="782"/>
      <c r="AE159" s="782"/>
      <c r="AF159" s="782"/>
      <c r="AG159" s="782"/>
      <c r="AH159" s="782"/>
      <c r="AI159" s="782"/>
    </row>
    <row r="160" spans="1:35" hidden="1">
      <c r="A160" s="782"/>
      <c r="B160" s="782"/>
      <c r="C160" s="782"/>
      <c r="D160" s="782"/>
      <c r="E160" s="782"/>
      <c r="F160" s="782"/>
      <c r="G160" s="897"/>
      <c r="H160" s="897"/>
      <c r="I160" s="981"/>
      <c r="J160" s="782"/>
      <c r="K160" s="782"/>
      <c r="L160" s="782"/>
      <c r="M160" s="782"/>
      <c r="N160" s="782"/>
      <c r="O160" s="782"/>
      <c r="P160" s="782"/>
      <c r="Q160" s="782"/>
      <c r="R160" s="782"/>
      <c r="S160" s="782"/>
      <c r="T160" s="782"/>
      <c r="U160" s="782"/>
      <c r="V160" s="782"/>
      <c r="W160" s="782"/>
      <c r="X160" s="782"/>
      <c r="Y160" s="782"/>
      <c r="Z160" s="782"/>
      <c r="AA160" s="782"/>
      <c r="AB160" s="782"/>
      <c r="AC160" s="782"/>
      <c r="AD160" s="782"/>
      <c r="AE160" s="782"/>
      <c r="AF160" s="782"/>
      <c r="AG160" s="782"/>
      <c r="AH160" s="782"/>
      <c r="AI160" s="782"/>
    </row>
    <row r="161" spans="1:35" hidden="1">
      <c r="A161" s="782"/>
      <c r="B161" s="782"/>
      <c r="C161" s="782"/>
      <c r="D161" s="782"/>
      <c r="E161" s="782"/>
      <c r="F161" s="782"/>
      <c r="G161" s="897"/>
      <c r="H161" s="897"/>
      <c r="I161" s="981"/>
      <c r="J161" s="782"/>
      <c r="K161" s="782"/>
      <c r="L161" s="782"/>
      <c r="M161" s="782"/>
      <c r="N161" s="782"/>
      <c r="O161" s="782"/>
      <c r="P161" s="782"/>
      <c r="Q161" s="782"/>
      <c r="R161" s="782"/>
      <c r="S161" s="782"/>
      <c r="T161" s="782"/>
      <c r="U161" s="782"/>
      <c r="V161" s="782"/>
      <c r="W161" s="782"/>
      <c r="X161" s="782"/>
      <c r="Y161" s="782"/>
      <c r="Z161" s="782"/>
      <c r="AA161" s="782"/>
      <c r="AB161" s="782"/>
      <c r="AC161" s="782"/>
      <c r="AD161" s="782"/>
      <c r="AE161" s="782"/>
      <c r="AF161" s="782"/>
      <c r="AG161" s="782"/>
      <c r="AH161" s="782"/>
      <c r="AI161" s="782"/>
    </row>
    <row r="162" spans="1:35" hidden="1">
      <c r="A162" s="782"/>
      <c r="B162" s="782"/>
      <c r="C162" s="782"/>
      <c r="D162" s="782"/>
      <c r="E162" s="782"/>
      <c r="F162" s="782"/>
      <c r="G162" s="897"/>
      <c r="H162" s="897"/>
      <c r="I162" s="981"/>
      <c r="J162" s="782"/>
      <c r="K162" s="782"/>
      <c r="L162" s="782"/>
      <c r="M162" s="782"/>
      <c r="N162" s="782"/>
      <c r="O162" s="782"/>
      <c r="P162" s="782"/>
      <c r="Q162" s="782"/>
      <c r="R162" s="782"/>
      <c r="S162" s="782"/>
      <c r="T162" s="782"/>
      <c r="U162" s="782"/>
      <c r="V162" s="782"/>
      <c r="W162" s="782"/>
      <c r="X162" s="782"/>
      <c r="Y162" s="782"/>
      <c r="Z162" s="782"/>
      <c r="AA162" s="782"/>
      <c r="AB162" s="782"/>
      <c r="AC162" s="782"/>
      <c r="AD162" s="782"/>
      <c r="AE162" s="782"/>
      <c r="AF162" s="782"/>
      <c r="AG162" s="782"/>
      <c r="AH162" s="782"/>
      <c r="AI162" s="782"/>
    </row>
    <row r="163" spans="1:35" hidden="1">
      <c r="A163" s="782"/>
      <c r="B163" s="782"/>
      <c r="C163" s="782"/>
      <c r="D163" s="782"/>
      <c r="E163" s="782"/>
      <c r="F163" s="782"/>
      <c r="G163" s="897"/>
      <c r="H163" s="897"/>
      <c r="I163" s="981"/>
      <c r="J163" s="782"/>
      <c r="K163" s="782"/>
      <c r="L163" s="782"/>
      <c r="M163" s="782"/>
      <c r="N163" s="782"/>
      <c r="O163" s="782"/>
      <c r="P163" s="782"/>
      <c r="Q163" s="782"/>
      <c r="R163" s="782"/>
      <c r="S163" s="782"/>
      <c r="T163" s="782"/>
      <c r="U163" s="782"/>
      <c r="V163" s="782"/>
      <c r="W163" s="782"/>
      <c r="X163" s="782"/>
      <c r="Y163" s="782"/>
      <c r="Z163" s="782"/>
      <c r="AA163" s="782"/>
      <c r="AB163" s="782"/>
      <c r="AC163" s="782"/>
      <c r="AD163" s="782"/>
      <c r="AE163" s="782"/>
      <c r="AF163" s="782"/>
      <c r="AG163" s="782"/>
      <c r="AH163" s="782"/>
      <c r="AI163" s="782"/>
    </row>
    <row r="164" spans="1:35" hidden="1">
      <c r="A164" s="782"/>
      <c r="B164" s="782"/>
      <c r="C164" s="782"/>
      <c r="D164" s="782"/>
      <c r="E164" s="782"/>
      <c r="F164" s="782"/>
      <c r="G164" s="897"/>
      <c r="H164" s="897"/>
      <c r="I164" s="981"/>
      <c r="J164" s="782"/>
      <c r="K164" s="782"/>
      <c r="L164" s="782"/>
      <c r="M164" s="782"/>
      <c r="N164" s="782"/>
      <c r="O164" s="782"/>
      <c r="P164" s="782"/>
      <c r="Q164" s="782"/>
      <c r="R164" s="782"/>
      <c r="S164" s="782"/>
      <c r="T164" s="782"/>
      <c r="U164" s="782"/>
      <c r="V164" s="782"/>
      <c r="W164" s="782"/>
      <c r="X164" s="782"/>
      <c r="Y164" s="782"/>
      <c r="Z164" s="782"/>
      <c r="AA164" s="782"/>
      <c r="AB164" s="782"/>
      <c r="AC164" s="782"/>
      <c r="AD164" s="782"/>
      <c r="AE164" s="782"/>
      <c r="AF164" s="782"/>
      <c r="AG164" s="782"/>
      <c r="AH164" s="782"/>
      <c r="AI164" s="782"/>
    </row>
    <row r="165" spans="1:35" hidden="1">
      <c r="A165" s="782"/>
      <c r="B165" s="782"/>
      <c r="C165" s="782"/>
      <c r="D165" s="782"/>
      <c r="E165" s="782"/>
      <c r="F165" s="782"/>
      <c r="G165" s="897"/>
      <c r="H165" s="897"/>
      <c r="I165" s="981"/>
      <c r="J165" s="782"/>
      <c r="K165" s="782"/>
      <c r="L165" s="782"/>
      <c r="M165" s="782"/>
      <c r="N165" s="782"/>
      <c r="O165" s="782"/>
      <c r="P165" s="782"/>
      <c r="Q165" s="782"/>
      <c r="R165" s="782"/>
      <c r="S165" s="782"/>
      <c r="T165" s="782"/>
      <c r="U165" s="782"/>
      <c r="V165" s="782"/>
      <c r="W165" s="782"/>
      <c r="X165" s="782"/>
      <c r="Y165" s="782"/>
      <c r="Z165" s="782"/>
      <c r="AA165" s="782"/>
      <c r="AB165" s="782"/>
      <c r="AC165" s="782"/>
      <c r="AD165" s="782"/>
      <c r="AE165" s="782"/>
      <c r="AF165" s="782"/>
      <c r="AG165" s="782"/>
      <c r="AH165" s="782"/>
      <c r="AI165" s="782"/>
    </row>
    <row r="166" spans="1:35" hidden="1">
      <c r="A166" s="782"/>
      <c r="B166" s="782"/>
      <c r="C166" s="782"/>
      <c r="D166" s="782"/>
      <c r="E166" s="782"/>
      <c r="F166" s="782"/>
      <c r="G166" s="897"/>
      <c r="H166" s="897"/>
      <c r="I166" s="981"/>
      <c r="J166" s="782"/>
      <c r="K166" s="782"/>
      <c r="L166" s="782"/>
      <c r="M166" s="782"/>
      <c r="N166" s="782"/>
      <c r="O166" s="782"/>
      <c r="P166" s="782"/>
      <c r="Q166" s="782"/>
      <c r="R166" s="782"/>
      <c r="S166" s="782"/>
      <c r="T166" s="782"/>
      <c r="U166" s="782"/>
      <c r="V166" s="782"/>
      <c r="W166" s="782"/>
      <c r="X166" s="782"/>
      <c r="Y166" s="782"/>
      <c r="Z166" s="782"/>
      <c r="AA166" s="782"/>
      <c r="AB166" s="782"/>
      <c r="AC166" s="782"/>
      <c r="AD166" s="782"/>
      <c r="AE166" s="782"/>
      <c r="AF166" s="782"/>
      <c r="AG166" s="782"/>
      <c r="AH166" s="782"/>
      <c r="AI166" s="782"/>
    </row>
    <row r="167" spans="1:35" hidden="1">
      <c r="A167" s="782"/>
      <c r="B167" s="782"/>
      <c r="C167" s="782"/>
      <c r="D167" s="782"/>
      <c r="E167" s="782"/>
      <c r="F167" s="782"/>
      <c r="G167" s="897"/>
      <c r="H167" s="897"/>
      <c r="I167" s="981"/>
      <c r="J167" s="782"/>
      <c r="K167" s="782"/>
      <c r="L167" s="782"/>
      <c r="M167" s="782"/>
      <c r="N167" s="782"/>
      <c r="O167" s="782"/>
      <c r="P167" s="782"/>
      <c r="Q167" s="782"/>
      <c r="R167" s="782"/>
      <c r="S167" s="782"/>
      <c r="T167" s="782"/>
      <c r="U167" s="782"/>
      <c r="V167" s="782"/>
      <c r="W167" s="782"/>
      <c r="X167" s="782"/>
      <c r="Y167" s="782"/>
      <c r="Z167" s="782"/>
      <c r="AA167" s="782"/>
      <c r="AB167" s="782"/>
      <c r="AC167" s="782"/>
      <c r="AD167" s="782"/>
      <c r="AE167" s="782"/>
      <c r="AF167" s="782"/>
      <c r="AG167" s="782"/>
      <c r="AH167" s="782"/>
      <c r="AI167" s="782"/>
    </row>
    <row r="168" spans="1:35" hidden="1">
      <c r="A168" s="782"/>
      <c r="B168" s="782"/>
      <c r="C168" s="782"/>
      <c r="D168" s="782"/>
      <c r="E168" s="782"/>
      <c r="F168" s="782"/>
      <c r="G168" s="897"/>
      <c r="H168" s="897"/>
      <c r="I168" s="981"/>
      <c r="J168" s="782"/>
      <c r="K168" s="782"/>
      <c r="L168" s="782"/>
      <c r="M168" s="782"/>
      <c r="N168" s="782"/>
      <c r="O168" s="782"/>
      <c r="P168" s="782"/>
      <c r="Q168" s="782"/>
      <c r="R168" s="782"/>
      <c r="S168" s="782"/>
      <c r="T168" s="782"/>
      <c r="U168" s="782"/>
      <c r="V168" s="782"/>
      <c r="W168" s="782"/>
      <c r="X168" s="782"/>
      <c r="Y168" s="782"/>
      <c r="Z168" s="782"/>
      <c r="AA168" s="782"/>
      <c r="AB168" s="782"/>
      <c r="AC168" s="782"/>
      <c r="AD168" s="782"/>
      <c r="AE168" s="782"/>
      <c r="AF168" s="782"/>
      <c r="AG168" s="782"/>
      <c r="AH168" s="782"/>
      <c r="AI168" s="782"/>
    </row>
    <row r="169" spans="1:35" hidden="1">
      <c r="A169" s="782"/>
      <c r="B169" s="782"/>
      <c r="C169" s="782"/>
      <c r="D169" s="782"/>
      <c r="E169" s="782"/>
      <c r="F169" s="782"/>
      <c r="G169" s="897"/>
      <c r="H169" s="897"/>
      <c r="I169" s="981"/>
      <c r="J169" s="782"/>
      <c r="K169" s="782"/>
      <c r="L169" s="782"/>
      <c r="M169" s="782"/>
      <c r="N169" s="782"/>
      <c r="O169" s="782"/>
      <c r="P169" s="782"/>
      <c r="Q169" s="782"/>
      <c r="R169" s="782"/>
      <c r="S169" s="782"/>
      <c r="T169" s="782"/>
      <c r="U169" s="782"/>
      <c r="V169" s="782"/>
      <c r="W169" s="782"/>
      <c r="X169" s="782"/>
      <c r="Y169" s="782"/>
      <c r="Z169" s="782"/>
      <c r="AA169" s="782"/>
      <c r="AB169" s="782"/>
      <c r="AC169" s="782"/>
      <c r="AD169" s="782"/>
      <c r="AE169" s="782"/>
      <c r="AF169" s="782"/>
      <c r="AG169" s="782"/>
      <c r="AH169" s="782"/>
      <c r="AI169" s="782"/>
    </row>
    <row r="170" spans="1:35" hidden="1">
      <c r="A170" s="782"/>
      <c r="B170" s="782"/>
      <c r="C170" s="782"/>
      <c r="D170" s="782"/>
      <c r="E170" s="782"/>
      <c r="F170" s="782"/>
      <c r="G170" s="897"/>
      <c r="H170" s="897"/>
      <c r="I170" s="981"/>
      <c r="J170" s="782"/>
      <c r="K170" s="782"/>
      <c r="L170" s="782"/>
      <c r="M170" s="782"/>
      <c r="N170" s="782"/>
      <c r="O170" s="782"/>
      <c r="P170" s="782"/>
      <c r="Q170" s="782"/>
      <c r="R170" s="782"/>
      <c r="S170" s="782"/>
      <c r="T170" s="782"/>
      <c r="U170" s="782"/>
      <c r="V170" s="782"/>
      <c r="W170" s="782"/>
      <c r="X170" s="782"/>
      <c r="Y170" s="782"/>
      <c r="Z170" s="782"/>
      <c r="AA170" s="782"/>
      <c r="AB170" s="782"/>
      <c r="AC170" s="782"/>
      <c r="AD170" s="782"/>
      <c r="AE170" s="782"/>
      <c r="AF170" s="782"/>
      <c r="AG170" s="782"/>
      <c r="AH170" s="782"/>
      <c r="AI170" s="782"/>
    </row>
    <row r="171" spans="1:35" ht="15" hidden="1">
      <c r="A171" s="782"/>
      <c r="B171" s="782"/>
      <c r="C171" s="782"/>
      <c r="D171" s="782"/>
      <c r="E171" s="782"/>
      <c r="F171" s="782"/>
      <c r="G171" s="897"/>
      <c r="H171" s="897"/>
      <c r="I171" s="981"/>
      <c r="J171" s="782"/>
      <c r="K171" s="782"/>
      <c r="L171" s="782"/>
      <c r="M171" s="782"/>
      <c r="N171" s="782"/>
      <c r="O171" s="782"/>
      <c r="P171" s="982"/>
      <c r="Q171" s="982"/>
      <c r="R171" s="982"/>
      <c r="S171" s="982"/>
      <c r="T171" s="782"/>
      <c r="U171" s="782"/>
      <c r="V171" s="782"/>
      <c r="W171" s="782"/>
      <c r="X171" s="782"/>
      <c r="Y171" s="782"/>
      <c r="Z171" s="782"/>
      <c r="AA171" s="782"/>
      <c r="AB171" s="782"/>
      <c r="AC171" s="782"/>
      <c r="AD171" s="782"/>
      <c r="AE171" s="782"/>
      <c r="AF171" s="782"/>
      <c r="AG171" s="782"/>
      <c r="AH171" s="782"/>
      <c r="AI171" s="782"/>
    </row>
    <row r="172" spans="1:35" ht="15" hidden="1">
      <c r="A172" s="782"/>
      <c r="B172" s="782"/>
      <c r="C172" s="782"/>
      <c r="D172" s="782"/>
      <c r="E172" s="782"/>
      <c r="F172" s="782"/>
      <c r="G172" s="897"/>
      <c r="H172" s="897"/>
      <c r="I172" s="981"/>
      <c r="J172" s="782"/>
      <c r="K172" s="782"/>
      <c r="L172" s="782"/>
      <c r="M172" s="782"/>
      <c r="N172" s="782"/>
      <c r="O172" s="782"/>
      <c r="P172" s="982"/>
      <c r="Q172" s="982"/>
      <c r="R172" s="982"/>
      <c r="S172" s="982"/>
      <c r="T172" s="782"/>
      <c r="U172" s="782"/>
      <c r="V172" s="782"/>
      <c r="W172" s="782"/>
      <c r="X172" s="782"/>
      <c r="Y172" s="782"/>
      <c r="Z172" s="782"/>
      <c r="AA172" s="782"/>
      <c r="AB172" s="782"/>
      <c r="AC172" s="782"/>
      <c r="AD172" s="782"/>
      <c r="AE172" s="782"/>
      <c r="AF172" s="782"/>
      <c r="AG172" s="782"/>
      <c r="AH172" s="782"/>
      <c r="AI172" s="782"/>
    </row>
    <row r="173" spans="1:35" ht="15" hidden="1">
      <c r="A173" s="782"/>
      <c r="B173" s="782"/>
      <c r="C173" s="782"/>
      <c r="D173" s="782"/>
      <c r="E173" s="782"/>
      <c r="F173" s="782"/>
      <c r="G173" s="897"/>
      <c r="H173" s="897"/>
      <c r="I173" s="981"/>
      <c r="J173" s="782"/>
      <c r="K173" s="782"/>
      <c r="L173" s="782"/>
      <c r="M173" s="782"/>
      <c r="N173" s="782"/>
      <c r="O173" s="782"/>
      <c r="P173" s="982"/>
      <c r="Q173" s="982"/>
      <c r="R173" s="982"/>
      <c r="S173" s="982"/>
      <c r="T173" s="782"/>
      <c r="U173" s="782"/>
      <c r="V173" s="782"/>
      <c r="W173" s="782"/>
      <c r="X173" s="782"/>
      <c r="Y173" s="782"/>
      <c r="Z173" s="782"/>
      <c r="AA173" s="782"/>
      <c r="AB173" s="782"/>
      <c r="AC173" s="782"/>
      <c r="AD173" s="782"/>
      <c r="AE173" s="782"/>
      <c r="AF173" s="782"/>
      <c r="AG173" s="782"/>
      <c r="AH173" s="782"/>
      <c r="AI173" s="782"/>
    </row>
    <row r="174" spans="1:35" ht="15" hidden="1">
      <c r="A174" s="782"/>
      <c r="B174" s="782"/>
      <c r="C174" s="782"/>
      <c r="D174" s="782"/>
      <c r="E174" s="782"/>
      <c r="F174" s="782"/>
      <c r="G174" s="897"/>
      <c r="H174" s="897"/>
      <c r="I174" s="981"/>
      <c r="J174" s="782"/>
      <c r="K174" s="782"/>
      <c r="L174" s="782"/>
      <c r="M174" s="782"/>
      <c r="N174" s="782"/>
      <c r="O174" s="782"/>
      <c r="P174" s="982"/>
      <c r="Q174" s="982"/>
      <c r="R174" s="982"/>
      <c r="S174" s="982"/>
      <c r="T174" s="782"/>
      <c r="U174" s="782"/>
      <c r="V174" s="782"/>
      <c r="W174" s="782"/>
      <c r="X174" s="782"/>
      <c r="Y174" s="782"/>
      <c r="Z174" s="782"/>
      <c r="AA174" s="782"/>
      <c r="AB174" s="782"/>
      <c r="AC174" s="782"/>
      <c r="AD174" s="782"/>
      <c r="AE174" s="782"/>
      <c r="AF174" s="782"/>
      <c r="AG174" s="782"/>
      <c r="AH174" s="782"/>
      <c r="AI174" s="782"/>
    </row>
    <row r="175" spans="1:35" ht="15" hidden="1">
      <c r="A175" s="782"/>
      <c r="B175" s="782"/>
      <c r="C175" s="782"/>
      <c r="D175" s="782"/>
      <c r="E175" s="782"/>
      <c r="F175" s="782"/>
      <c r="G175" s="897"/>
      <c r="H175" s="897"/>
      <c r="I175" s="981"/>
      <c r="J175" s="782"/>
      <c r="K175" s="782"/>
      <c r="L175" s="982"/>
      <c r="M175" s="982"/>
      <c r="N175" s="982"/>
      <c r="O175" s="982"/>
      <c r="P175" s="982"/>
      <c r="Q175" s="982"/>
      <c r="R175" s="982"/>
      <c r="S175" s="982"/>
      <c r="T175" s="982"/>
      <c r="U175" s="982"/>
      <c r="V175" s="782"/>
      <c r="W175" s="782"/>
      <c r="X175" s="782"/>
      <c r="Y175" s="782"/>
      <c r="Z175" s="782"/>
      <c r="AA175" s="782"/>
      <c r="AB175" s="782"/>
      <c r="AC175" s="782"/>
      <c r="AD175" s="782"/>
      <c r="AE175" s="782"/>
      <c r="AF175" s="782"/>
      <c r="AG175" s="782"/>
      <c r="AH175" s="782"/>
      <c r="AI175" s="782"/>
    </row>
    <row r="176" spans="1:35" ht="15" hidden="1">
      <c r="A176" s="782"/>
      <c r="B176" s="782"/>
      <c r="C176" s="782"/>
      <c r="D176" s="782"/>
      <c r="E176" s="782"/>
      <c r="F176" s="782"/>
      <c r="G176" s="897"/>
      <c r="H176" s="782"/>
      <c r="I176" s="981"/>
      <c r="J176" s="782"/>
      <c r="K176" s="782"/>
      <c r="L176" s="982"/>
      <c r="M176" s="982"/>
      <c r="N176" s="982"/>
      <c r="O176" s="982"/>
      <c r="P176" s="782"/>
      <c r="Q176" s="782"/>
      <c r="R176" s="782"/>
      <c r="S176" s="782"/>
      <c r="T176" s="982"/>
      <c r="U176" s="982"/>
      <c r="V176" s="782"/>
      <c r="W176" s="782"/>
      <c r="X176" s="782"/>
      <c r="Y176" s="782"/>
      <c r="Z176" s="782"/>
      <c r="AA176" s="782"/>
      <c r="AB176" s="782"/>
      <c r="AC176" s="782"/>
      <c r="AD176" s="782"/>
      <c r="AE176" s="782"/>
      <c r="AF176" s="782"/>
      <c r="AG176" s="782"/>
      <c r="AH176" s="782"/>
      <c r="AI176" s="782"/>
    </row>
    <row r="177" spans="1:35" ht="15" hidden="1">
      <c r="A177" s="782"/>
      <c r="B177" s="782"/>
      <c r="C177" s="782"/>
      <c r="D177" s="782"/>
      <c r="E177" s="782"/>
      <c r="F177" s="782"/>
      <c r="G177" s="897"/>
      <c r="H177" s="782"/>
      <c r="I177" s="782"/>
      <c r="J177" s="782"/>
      <c r="K177" s="782"/>
      <c r="L177" s="982"/>
      <c r="M177" s="982"/>
      <c r="N177" s="982"/>
      <c r="O177" s="982"/>
      <c r="P177" s="782"/>
      <c r="Q177" s="782"/>
      <c r="R177" s="782"/>
      <c r="S177" s="782"/>
      <c r="T177" s="982"/>
      <c r="U177" s="982"/>
      <c r="V177" s="782"/>
      <c r="W177" s="782"/>
      <c r="X177" s="782"/>
      <c r="Y177" s="782"/>
      <c r="Z177" s="782"/>
      <c r="AA177" s="782"/>
      <c r="AB177" s="782"/>
      <c r="AC177" s="782"/>
      <c r="AD177" s="782"/>
      <c r="AE177" s="782"/>
      <c r="AF177" s="782"/>
      <c r="AG177" s="782"/>
      <c r="AH177" s="782"/>
      <c r="AI177" s="782"/>
    </row>
    <row r="178" spans="1:35" ht="15" hidden="1">
      <c r="A178" s="782"/>
      <c r="B178" s="782"/>
      <c r="C178" s="782"/>
      <c r="D178" s="782"/>
      <c r="E178" s="782"/>
      <c r="F178" s="782"/>
      <c r="G178" s="897"/>
      <c r="H178" s="782"/>
      <c r="I178" s="782"/>
      <c r="J178" s="782"/>
      <c r="K178" s="782"/>
      <c r="L178" s="982"/>
      <c r="M178" s="982"/>
      <c r="N178" s="982"/>
      <c r="O178" s="982"/>
      <c r="P178" s="782"/>
      <c r="Q178" s="782"/>
      <c r="R178" s="782"/>
      <c r="S178" s="782"/>
      <c r="T178" s="982"/>
      <c r="U178" s="982"/>
      <c r="V178" s="782"/>
      <c r="W178" s="782"/>
      <c r="X178" s="782"/>
      <c r="Y178" s="782"/>
      <c r="Z178" s="782"/>
      <c r="AA178" s="782"/>
      <c r="AB178" s="782"/>
      <c r="AC178" s="782"/>
      <c r="AD178" s="782"/>
      <c r="AE178" s="782"/>
      <c r="AF178" s="782"/>
      <c r="AG178" s="782"/>
      <c r="AH178" s="782"/>
      <c r="AI178" s="782"/>
    </row>
    <row r="179" spans="1:35" ht="15" hidden="1">
      <c r="A179" s="782"/>
      <c r="B179" s="782"/>
      <c r="C179" s="782"/>
      <c r="D179" s="782"/>
      <c r="E179" s="782"/>
      <c r="F179" s="782"/>
      <c r="G179" s="897"/>
      <c r="H179" s="782"/>
      <c r="I179" s="782"/>
      <c r="J179" s="782"/>
      <c r="K179" s="782"/>
      <c r="L179" s="982"/>
      <c r="M179" s="982"/>
      <c r="N179" s="982"/>
      <c r="O179" s="982"/>
      <c r="P179" s="782"/>
      <c r="Q179" s="782"/>
      <c r="R179" s="782"/>
      <c r="S179" s="782"/>
      <c r="T179" s="982"/>
      <c r="U179" s="982"/>
      <c r="V179" s="782"/>
      <c r="W179" s="782"/>
      <c r="X179" s="782"/>
      <c r="Y179" s="782"/>
      <c r="Z179" s="782"/>
      <c r="AA179" s="782"/>
      <c r="AB179" s="782"/>
      <c r="AC179" s="782"/>
      <c r="AD179" s="782"/>
      <c r="AE179" s="782"/>
      <c r="AF179" s="782"/>
      <c r="AG179" s="782"/>
      <c r="AH179" s="782"/>
      <c r="AI179" s="782"/>
    </row>
    <row r="180" spans="1:35" hidden="1">
      <c r="A180" s="782"/>
      <c r="B180" s="782"/>
      <c r="C180" s="782"/>
      <c r="D180" s="782"/>
      <c r="E180" s="782"/>
      <c r="F180" s="782"/>
      <c r="G180" s="897"/>
      <c r="H180" s="782"/>
      <c r="I180" s="782"/>
      <c r="J180" s="782"/>
      <c r="K180" s="782"/>
      <c r="L180" s="782"/>
      <c r="M180" s="782"/>
      <c r="N180" s="782"/>
      <c r="O180" s="782"/>
      <c r="P180" s="782"/>
      <c r="Q180" s="782"/>
      <c r="R180" s="782"/>
      <c r="S180" s="782"/>
      <c r="T180" s="782"/>
      <c r="U180" s="782"/>
      <c r="V180" s="782"/>
      <c r="W180" s="782"/>
      <c r="X180" s="782"/>
      <c r="Y180" s="782"/>
      <c r="Z180" s="782"/>
      <c r="AA180" s="782"/>
      <c r="AB180" s="782"/>
      <c r="AC180" s="782"/>
      <c r="AD180" s="782"/>
      <c r="AE180" s="782"/>
      <c r="AF180" s="782"/>
      <c r="AG180" s="782"/>
      <c r="AH180" s="782"/>
      <c r="AI180" s="782"/>
    </row>
    <row r="181" spans="1:35" hidden="1">
      <c r="A181" s="782"/>
      <c r="B181" s="782"/>
      <c r="C181" s="782"/>
      <c r="D181" s="782"/>
      <c r="E181" s="782"/>
      <c r="F181" s="782"/>
      <c r="G181" s="897"/>
      <c r="H181" s="782"/>
      <c r="I181" s="782"/>
      <c r="J181" s="782"/>
      <c r="K181" s="782"/>
      <c r="L181" s="782"/>
      <c r="M181" s="782"/>
      <c r="N181" s="782"/>
      <c r="O181" s="782"/>
      <c r="P181" s="782"/>
      <c r="Q181" s="782"/>
      <c r="R181" s="782"/>
      <c r="S181" s="782"/>
      <c r="T181" s="782"/>
      <c r="U181" s="782"/>
      <c r="V181" s="782"/>
      <c r="W181" s="782"/>
      <c r="X181" s="782"/>
      <c r="Y181" s="782"/>
      <c r="Z181" s="782"/>
      <c r="AA181" s="782"/>
      <c r="AB181" s="782"/>
      <c r="AC181" s="782"/>
      <c r="AD181" s="782"/>
      <c r="AE181" s="782"/>
      <c r="AF181" s="782"/>
      <c r="AG181" s="782"/>
      <c r="AH181" s="782"/>
      <c r="AI181" s="782"/>
    </row>
    <row r="182" spans="1:35" hidden="1">
      <c r="A182" s="782"/>
      <c r="B182" s="782"/>
      <c r="C182" s="782"/>
      <c r="D182" s="782"/>
      <c r="E182" s="782"/>
      <c r="F182" s="782"/>
      <c r="G182" s="897"/>
      <c r="H182" s="782"/>
      <c r="I182" s="782"/>
      <c r="J182" s="782"/>
      <c r="K182" s="782"/>
      <c r="L182" s="782"/>
      <c r="M182" s="782"/>
      <c r="N182" s="782"/>
      <c r="O182" s="782"/>
      <c r="P182" s="782"/>
      <c r="Q182" s="782"/>
      <c r="R182" s="782"/>
      <c r="S182" s="782"/>
      <c r="T182" s="782"/>
      <c r="U182" s="782"/>
      <c r="V182" s="782"/>
      <c r="W182" s="782"/>
      <c r="X182" s="782"/>
      <c r="Y182" s="782"/>
      <c r="Z182" s="782"/>
      <c r="AA182" s="782"/>
      <c r="AB182" s="782"/>
      <c r="AC182" s="782"/>
      <c r="AD182" s="782"/>
      <c r="AE182" s="782"/>
      <c r="AF182" s="782"/>
    </row>
    <row r="183" spans="1:35" hidden="1">
      <c r="A183" s="782"/>
      <c r="B183" s="782"/>
      <c r="C183" s="782"/>
      <c r="D183" s="782"/>
      <c r="E183" s="782"/>
      <c r="F183" s="782"/>
      <c r="G183" s="897"/>
      <c r="H183" s="782"/>
      <c r="I183" s="782"/>
      <c r="J183" s="782"/>
      <c r="K183" s="782"/>
      <c r="L183" s="782"/>
      <c r="M183" s="782"/>
      <c r="N183" s="782"/>
      <c r="O183" s="782"/>
      <c r="P183" s="782"/>
      <c r="Q183" s="782"/>
      <c r="R183" s="782"/>
      <c r="S183" s="782"/>
      <c r="T183" s="782"/>
      <c r="U183" s="782"/>
      <c r="V183" s="782"/>
      <c r="W183" s="782"/>
      <c r="X183" s="782"/>
      <c r="Y183" s="782"/>
      <c r="Z183" s="782"/>
      <c r="AA183" s="782"/>
      <c r="AB183" s="782"/>
      <c r="AC183" s="782"/>
      <c r="AD183" s="782"/>
      <c r="AE183" s="782"/>
      <c r="AF183" s="782"/>
    </row>
    <row r="184" spans="1:35" hidden="1">
      <c r="A184" s="782"/>
      <c r="B184" s="782"/>
      <c r="C184" s="782"/>
      <c r="D184" s="782"/>
      <c r="E184" s="782"/>
      <c r="F184" s="782"/>
      <c r="G184" s="897"/>
      <c r="H184" s="782"/>
      <c r="I184" s="782"/>
      <c r="J184" s="782"/>
      <c r="K184" s="782"/>
      <c r="L184" s="782"/>
      <c r="M184" s="782"/>
      <c r="N184" s="782"/>
      <c r="O184" s="782"/>
      <c r="P184" s="782"/>
      <c r="Q184" s="782"/>
      <c r="R184" s="782"/>
      <c r="S184" s="782"/>
      <c r="T184" s="782"/>
      <c r="U184" s="782"/>
      <c r="V184" s="782"/>
      <c r="W184" s="782"/>
      <c r="X184" s="782"/>
      <c r="Y184" s="782"/>
      <c r="Z184" s="782"/>
      <c r="AA184" s="782"/>
      <c r="AB184" s="782"/>
      <c r="AC184" s="782"/>
      <c r="AD184" s="782"/>
      <c r="AE184" s="782"/>
      <c r="AF184" s="782"/>
    </row>
    <row r="185" spans="1:35" hidden="1">
      <c r="A185" s="782"/>
      <c r="B185" s="782"/>
      <c r="C185" s="782"/>
      <c r="D185" s="782"/>
      <c r="E185" s="782"/>
      <c r="F185" s="782"/>
      <c r="G185" s="983"/>
      <c r="H185" s="983"/>
      <c r="I185" s="983"/>
      <c r="J185" s="983"/>
      <c r="K185" s="983"/>
      <c r="L185" s="983"/>
      <c r="M185" s="983"/>
      <c r="N185" s="983"/>
      <c r="O185" s="983"/>
      <c r="P185" s="983"/>
      <c r="Q185" s="983"/>
      <c r="R185" s="983"/>
      <c r="S185" s="983"/>
      <c r="T185" s="983"/>
      <c r="U185" s="983"/>
      <c r="V185" s="983"/>
      <c r="W185" s="782"/>
      <c r="X185" s="782"/>
      <c r="Y185" s="782"/>
      <c r="Z185" s="782"/>
      <c r="AA185" s="782"/>
      <c r="AB185" s="782"/>
      <c r="AC185" s="782"/>
      <c r="AD185" s="782"/>
      <c r="AE185" s="782"/>
      <c r="AF185" s="782"/>
    </row>
    <row r="186" spans="1:35" hidden="1">
      <c r="A186" s="782"/>
      <c r="B186" s="782"/>
      <c r="C186" s="782"/>
      <c r="D186" s="782"/>
      <c r="E186" s="782"/>
      <c r="F186" s="782"/>
      <c r="G186" s="983"/>
      <c r="H186" s="983"/>
      <c r="I186" s="983"/>
      <c r="J186" s="983"/>
      <c r="K186" s="983"/>
      <c r="L186" s="983"/>
      <c r="M186" s="983"/>
      <c r="N186" s="983"/>
      <c r="O186" s="983"/>
      <c r="P186" s="983"/>
      <c r="Q186" s="983"/>
      <c r="R186" s="983"/>
      <c r="S186" s="983"/>
      <c r="T186" s="983"/>
      <c r="U186" s="983"/>
      <c r="V186" s="983"/>
      <c r="W186" s="782"/>
      <c r="X186" s="782"/>
      <c r="Y186" s="782"/>
      <c r="Z186" s="782"/>
      <c r="AA186" s="782"/>
      <c r="AB186" s="782"/>
      <c r="AC186" s="782"/>
      <c r="AD186" s="782"/>
      <c r="AE186" s="782"/>
      <c r="AF186" s="782"/>
    </row>
    <row r="187" spans="1:35" ht="12.75" hidden="1" customHeight="1">
      <c r="A187" s="1128" t="e">
        <f ca="1">A497</f>
        <v>#VALUE!</v>
      </c>
      <c r="B187" s="1128"/>
      <c r="C187" s="1128"/>
      <c r="D187" s="1128"/>
      <c r="E187" s="1128"/>
      <c r="F187" s="1128"/>
      <c r="G187" s="1128"/>
      <c r="H187" s="1128"/>
      <c r="I187" s="1128"/>
      <c r="J187" s="1128"/>
      <c r="K187" s="1128"/>
      <c r="L187" s="1128"/>
      <c r="M187" s="1128"/>
      <c r="N187" s="1128"/>
      <c r="O187" s="1128"/>
      <c r="P187" s="1128"/>
      <c r="Q187" s="1128"/>
      <c r="R187" s="1128"/>
      <c r="S187" s="1128"/>
      <c r="T187" s="1128"/>
      <c r="U187" s="1128"/>
      <c r="V187" s="1128"/>
      <c r="W187" s="1128"/>
      <c r="X187" s="1128"/>
      <c r="Y187" s="1128"/>
      <c r="Z187" s="782"/>
      <c r="AA187" s="782"/>
      <c r="AB187" s="782"/>
      <c r="AC187" s="782"/>
      <c r="AD187" s="782"/>
      <c r="AE187" s="782"/>
      <c r="AF187" s="782"/>
    </row>
    <row r="188" spans="1:35" ht="12.75" hidden="1" customHeight="1">
      <c r="A188" s="1128"/>
      <c r="B188" s="1128"/>
      <c r="C188" s="1128"/>
      <c r="D188" s="1128"/>
      <c r="E188" s="1128"/>
      <c r="F188" s="1128"/>
      <c r="G188" s="1128"/>
      <c r="H188" s="1128"/>
      <c r="I188" s="1128"/>
      <c r="J188" s="1128"/>
      <c r="K188" s="1128"/>
      <c r="L188" s="1128"/>
      <c r="M188" s="1128"/>
      <c r="N188" s="1128"/>
      <c r="O188" s="1128"/>
      <c r="P188" s="1128"/>
      <c r="Q188" s="1128"/>
      <c r="R188" s="1128"/>
      <c r="S188" s="1128"/>
      <c r="T188" s="1128"/>
      <c r="U188" s="1128"/>
      <c r="V188" s="1128"/>
      <c r="W188" s="1128"/>
      <c r="X188" s="1128"/>
      <c r="Y188" s="1128"/>
      <c r="Z188" s="782"/>
      <c r="AA188" s="782"/>
      <c r="AB188" s="782"/>
      <c r="AC188" s="782"/>
      <c r="AD188" s="782"/>
      <c r="AE188" s="782"/>
      <c r="AF188" s="782"/>
    </row>
    <row r="189" spans="1:35" ht="12.75" hidden="1" customHeight="1">
      <c r="A189" s="782"/>
      <c r="B189" s="782"/>
      <c r="C189" s="984"/>
      <c r="D189" s="984"/>
      <c r="E189" s="984"/>
      <c r="F189" s="984"/>
      <c r="G189" s="983"/>
      <c r="H189" s="983"/>
      <c r="I189" s="983"/>
      <c r="J189" s="983"/>
      <c r="K189" s="983"/>
      <c r="L189" s="983"/>
      <c r="M189" s="983"/>
      <c r="N189" s="983"/>
      <c r="O189" s="983"/>
      <c r="P189" s="983"/>
      <c r="Q189" s="983"/>
      <c r="R189" s="983"/>
      <c r="S189" s="983"/>
      <c r="T189" s="983"/>
      <c r="U189" s="983"/>
      <c r="V189" s="983"/>
      <c r="W189" s="782"/>
      <c r="X189" s="782"/>
      <c r="Y189" s="782"/>
      <c r="Z189" s="782"/>
      <c r="AA189" s="782"/>
      <c r="AB189" s="782"/>
      <c r="AC189" s="782"/>
      <c r="AD189" s="782"/>
      <c r="AE189" s="782"/>
      <c r="AF189" s="782"/>
    </row>
    <row r="190" spans="1:35" ht="12.75" hidden="1" customHeight="1">
      <c r="A190" s="782"/>
      <c r="B190" s="782"/>
      <c r="C190" s="984"/>
      <c r="D190" s="984"/>
      <c r="E190" s="984"/>
      <c r="F190" s="984"/>
      <c r="G190" s="983"/>
      <c r="H190" s="983"/>
      <c r="I190" s="983"/>
      <c r="J190" s="983"/>
      <c r="K190" s="983"/>
      <c r="L190" s="983"/>
      <c r="M190" s="983"/>
      <c r="N190" s="983"/>
      <c r="O190" s="983"/>
      <c r="P190" s="983"/>
      <c r="Q190" s="983"/>
      <c r="R190" s="983"/>
      <c r="S190" s="983"/>
      <c r="T190" s="983"/>
      <c r="U190" s="983"/>
      <c r="V190" s="983"/>
      <c r="W190" s="782"/>
      <c r="X190" s="782"/>
      <c r="Y190" s="782"/>
      <c r="Z190" s="782"/>
      <c r="AA190" s="782"/>
      <c r="AB190" s="782"/>
      <c r="AC190" s="782"/>
      <c r="AD190" s="782"/>
      <c r="AE190" s="782"/>
      <c r="AF190" s="782"/>
    </row>
    <row r="191" spans="1:35" ht="12.75" hidden="1" customHeight="1">
      <c r="A191" s="782"/>
      <c r="B191" s="782"/>
      <c r="C191" s="984"/>
      <c r="D191" s="984"/>
      <c r="E191" s="984"/>
      <c r="F191" s="984"/>
      <c r="G191" s="983"/>
      <c r="H191" s="983"/>
      <c r="I191" s="983"/>
      <c r="J191" s="983"/>
      <c r="K191" s="983"/>
      <c r="L191" s="983"/>
      <c r="M191" s="983"/>
      <c r="N191" s="983"/>
      <c r="O191" s="983"/>
      <c r="P191" s="983"/>
      <c r="Q191" s="983"/>
      <c r="R191" s="983"/>
      <c r="S191" s="983"/>
      <c r="T191" s="983"/>
      <c r="U191" s="983"/>
      <c r="V191" s="983"/>
      <c r="W191" s="782"/>
      <c r="X191" s="782"/>
      <c r="Y191" s="782"/>
      <c r="Z191" s="782"/>
      <c r="AA191" s="782"/>
      <c r="AB191" s="782"/>
      <c r="AC191" s="782"/>
      <c r="AD191" s="782"/>
      <c r="AE191" s="782"/>
      <c r="AF191" s="782"/>
    </row>
    <row r="192" spans="1:35" hidden="1">
      <c r="A192" s="782"/>
      <c r="B192" s="782"/>
      <c r="C192" s="782"/>
      <c r="D192" s="782"/>
      <c r="E192" s="782"/>
      <c r="F192" s="782"/>
      <c r="G192" s="897"/>
      <c r="H192" s="782"/>
      <c r="I192" s="782"/>
      <c r="J192" s="782"/>
      <c r="K192" s="782"/>
      <c r="L192" s="782"/>
      <c r="M192" s="782"/>
      <c r="N192" s="782"/>
      <c r="O192" s="782"/>
      <c r="P192" s="782"/>
      <c r="Q192" s="782"/>
      <c r="R192" s="782"/>
      <c r="S192" s="782"/>
      <c r="T192" s="782"/>
      <c r="U192" s="782"/>
      <c r="V192" s="782"/>
      <c r="W192" s="782"/>
      <c r="X192" s="782"/>
      <c r="Y192" s="782"/>
      <c r="Z192" s="782"/>
      <c r="AA192" s="782"/>
      <c r="AB192" s="782"/>
      <c r="AC192" s="782"/>
      <c r="AD192" s="782"/>
      <c r="AE192" s="782"/>
      <c r="AF192" s="782"/>
    </row>
    <row r="193" spans="1:32" hidden="1">
      <c r="A193" s="782"/>
      <c r="B193" s="782"/>
      <c r="C193" s="782"/>
      <c r="D193" s="782"/>
      <c r="E193" s="782"/>
      <c r="F193" s="782"/>
      <c r="G193" s="897"/>
      <c r="H193" s="782"/>
      <c r="I193" s="782"/>
      <c r="J193" s="782"/>
      <c r="K193" s="782"/>
      <c r="L193" s="782"/>
      <c r="M193" s="782"/>
      <c r="N193" s="782"/>
      <c r="O193" s="782"/>
      <c r="P193" s="782"/>
      <c r="Q193" s="782"/>
      <c r="R193" s="782"/>
      <c r="S193" s="782"/>
      <c r="T193" s="782"/>
      <c r="U193" s="782"/>
      <c r="V193" s="782"/>
      <c r="W193" s="782"/>
      <c r="X193" s="782"/>
      <c r="Y193" s="782"/>
      <c r="Z193" s="782"/>
      <c r="AA193" s="782"/>
      <c r="AB193" s="782"/>
      <c r="AC193" s="782"/>
      <c r="AD193" s="782"/>
      <c r="AE193" s="782"/>
      <c r="AF193" s="782"/>
    </row>
    <row r="194" spans="1:32" s="985" customFormat="1" hidden="1">
      <c r="A194" s="937"/>
      <c r="B194" s="937"/>
      <c r="C194" s="937"/>
      <c r="D194" s="937"/>
      <c r="E194" s="937"/>
      <c r="F194" s="937"/>
      <c r="G194" s="937"/>
      <c r="H194" s="937"/>
      <c r="I194" s="937"/>
      <c r="J194" s="937"/>
      <c r="K194" s="937"/>
      <c r="L194" s="937"/>
      <c r="M194" s="937"/>
    </row>
    <row r="195" spans="1:32" ht="13.2" hidden="1" customHeight="1">
      <c r="A195" s="1124" t="s">
        <v>743</v>
      </c>
      <c r="B195" s="1124"/>
      <c r="C195" s="782"/>
      <c r="D195" s="782"/>
      <c r="E195" s="782"/>
      <c r="F195" s="782"/>
      <c r="G195" s="897" t="e">
        <f ca="1">FIND(",",$A$209,1)</f>
        <v>#VALUE!</v>
      </c>
      <c r="H195" s="932" t="s">
        <v>814</v>
      </c>
      <c r="I195" s="782"/>
      <c r="J195" s="782"/>
      <c r="K195" s="782"/>
      <c r="L195" s="782"/>
      <c r="M195" s="782"/>
      <c r="N195" s="782"/>
      <c r="O195" s="782"/>
      <c r="P195" s="782"/>
      <c r="Q195" s="782"/>
      <c r="R195" s="782"/>
      <c r="S195" s="782"/>
      <c r="T195" s="782"/>
      <c r="U195" s="782"/>
      <c r="V195" s="782"/>
      <c r="W195" s="782"/>
      <c r="X195" s="782"/>
      <c r="Y195" s="782"/>
      <c r="Z195" s="782"/>
      <c r="AA195" s="782"/>
      <c r="AB195" s="782"/>
      <c r="AC195" s="782"/>
      <c r="AD195" s="782"/>
      <c r="AE195" s="782"/>
      <c r="AF195" s="782"/>
    </row>
    <row r="196" spans="1:32" hidden="1">
      <c r="A196" s="1125"/>
      <c r="B196" s="1125"/>
      <c r="C196" s="782" t="e">
        <f ca="1">MID($A$209,G195+1,G196-G195-1)</f>
        <v>#VALUE!</v>
      </c>
      <c r="D196" s="782"/>
      <c r="E196" s="782"/>
      <c r="F196" s="782"/>
      <c r="G196" s="897" t="e">
        <f ca="1">FIND(",",$A$209,1+G195)</f>
        <v>#VALUE!</v>
      </c>
      <c r="H196" s="932" t="s">
        <v>815</v>
      </c>
      <c r="I196" s="782"/>
      <c r="J196" s="782"/>
      <c r="K196" s="782"/>
      <c r="L196" s="782"/>
      <c r="M196" s="782"/>
      <c r="N196" s="782"/>
      <c r="O196" s="782"/>
      <c r="P196" s="782"/>
      <c r="Q196" s="782"/>
      <c r="R196" s="782"/>
      <c r="S196" s="782"/>
      <c r="T196" s="782"/>
      <c r="U196" s="782"/>
      <c r="V196" s="782"/>
      <c r="W196" s="782"/>
      <c r="X196" s="782"/>
      <c r="Y196" s="782"/>
      <c r="Z196" s="782"/>
      <c r="AA196" s="782"/>
      <c r="AB196" s="782"/>
      <c r="AC196" s="782"/>
      <c r="AD196" s="782"/>
      <c r="AE196" s="782"/>
      <c r="AF196" s="782"/>
    </row>
    <row r="197" spans="1:32" hidden="1">
      <c r="A197" s="1125"/>
      <c r="B197" s="1125"/>
      <c r="C197" s="782" t="e">
        <f t="shared" ref="C197:C202" ca="1" si="18">MID($A$209,G196+1,G197-G196-1)</f>
        <v>#VALUE!</v>
      </c>
      <c r="D197" s="782"/>
      <c r="E197" s="782"/>
      <c r="F197" s="782"/>
      <c r="G197" s="897" t="e">
        <f t="shared" ref="G197:G202" ca="1" si="19">FIND(",",$A$209,1+G196)</f>
        <v>#VALUE!</v>
      </c>
      <c r="H197" s="932" t="s">
        <v>816</v>
      </c>
      <c r="I197" s="782"/>
      <c r="J197" s="782"/>
      <c r="K197" s="782"/>
      <c r="L197" s="782"/>
      <c r="M197" s="782"/>
      <c r="N197" s="782"/>
      <c r="O197" s="782"/>
      <c r="P197" s="782"/>
      <c r="Q197" s="782"/>
      <c r="R197" s="782"/>
      <c r="S197" s="782"/>
      <c r="T197" s="782"/>
      <c r="U197" s="782"/>
      <c r="V197" s="782"/>
      <c r="W197" s="782"/>
      <c r="X197" s="782"/>
      <c r="Y197" s="782"/>
      <c r="Z197" s="782"/>
      <c r="AA197" s="782"/>
      <c r="AB197" s="782"/>
      <c r="AC197" s="782"/>
      <c r="AD197" s="782"/>
      <c r="AE197" s="782"/>
      <c r="AF197" s="782"/>
    </row>
    <row r="198" spans="1:32" hidden="1">
      <c r="A198" s="1125"/>
      <c r="B198" s="1125"/>
      <c r="C198" s="782" t="e">
        <f t="shared" ca="1" si="18"/>
        <v>#VALUE!</v>
      </c>
      <c r="D198" s="782"/>
      <c r="E198" s="782"/>
      <c r="F198" s="782"/>
      <c r="G198" s="897" t="e">
        <f t="shared" ca="1" si="19"/>
        <v>#VALUE!</v>
      </c>
      <c r="H198" s="932" t="s">
        <v>817</v>
      </c>
      <c r="I198" s="782"/>
      <c r="J198" s="782"/>
      <c r="K198" s="782"/>
      <c r="L198" s="782"/>
      <c r="M198" s="782"/>
      <c r="N198" s="782"/>
      <c r="O198" s="782"/>
      <c r="P198" s="782"/>
      <c r="Q198" s="782"/>
      <c r="R198" s="782"/>
      <c r="S198" s="782"/>
      <c r="T198" s="782"/>
      <c r="U198" s="782"/>
      <c r="V198" s="782"/>
      <c r="W198" s="782"/>
      <c r="X198" s="782"/>
      <c r="Y198" s="782"/>
      <c r="Z198" s="782"/>
      <c r="AA198" s="782"/>
      <c r="AB198" s="782"/>
      <c r="AC198" s="782"/>
      <c r="AD198" s="782"/>
      <c r="AE198" s="782"/>
      <c r="AF198" s="782"/>
    </row>
    <row r="199" spans="1:32" hidden="1">
      <c r="A199" s="1125"/>
      <c r="B199" s="1125"/>
      <c r="C199" s="782" t="e">
        <f t="shared" ca="1" si="18"/>
        <v>#VALUE!</v>
      </c>
      <c r="D199" s="782"/>
      <c r="E199" s="782"/>
      <c r="F199" s="782"/>
      <c r="G199" s="897" t="e">
        <f t="shared" ca="1" si="19"/>
        <v>#VALUE!</v>
      </c>
      <c r="H199" s="932" t="s">
        <v>818</v>
      </c>
      <c r="I199" s="782"/>
      <c r="J199" s="782"/>
      <c r="K199" s="782"/>
      <c r="L199" s="782"/>
      <c r="M199" s="782"/>
      <c r="N199" s="782"/>
      <c r="O199" s="782"/>
      <c r="P199" s="782"/>
      <c r="Q199" s="782"/>
      <c r="R199" s="782"/>
      <c r="S199" s="782"/>
      <c r="T199" s="782"/>
      <c r="U199" s="782"/>
      <c r="V199" s="782"/>
      <c r="W199" s="782"/>
      <c r="X199" s="782"/>
      <c r="Y199" s="782"/>
      <c r="Z199" s="782"/>
      <c r="AA199" s="782"/>
      <c r="AB199" s="782"/>
      <c r="AC199" s="782"/>
      <c r="AD199" s="782"/>
      <c r="AE199" s="782"/>
      <c r="AF199" s="782"/>
    </row>
    <row r="200" spans="1:32" hidden="1">
      <c r="A200" s="1125"/>
      <c r="B200" s="1125"/>
      <c r="C200" s="782" t="e">
        <f t="shared" ca="1" si="18"/>
        <v>#VALUE!</v>
      </c>
      <c r="D200" s="782"/>
      <c r="E200" s="782"/>
      <c r="F200" s="782"/>
      <c r="G200" s="897" t="e">
        <f t="shared" ca="1" si="19"/>
        <v>#VALUE!</v>
      </c>
      <c r="H200" s="932" t="s">
        <v>819</v>
      </c>
      <c r="I200" s="782"/>
      <c r="J200" s="782"/>
      <c r="K200" s="782"/>
      <c r="L200" s="782"/>
      <c r="M200" s="782"/>
      <c r="N200" s="782"/>
      <c r="O200" s="782"/>
      <c r="P200" s="782"/>
      <c r="Q200" s="782"/>
      <c r="R200" s="782"/>
      <c r="S200" s="782"/>
      <c r="T200" s="782"/>
      <c r="U200" s="782"/>
      <c r="V200" s="782"/>
      <c r="W200" s="782"/>
      <c r="X200" s="782"/>
      <c r="Y200" s="782"/>
      <c r="Z200" s="782"/>
      <c r="AA200" s="782"/>
      <c r="AB200" s="782"/>
      <c r="AC200" s="782"/>
      <c r="AD200" s="782"/>
      <c r="AE200" s="782"/>
      <c r="AF200" s="782"/>
    </row>
    <row r="201" spans="1:32" hidden="1">
      <c r="A201" s="1125"/>
      <c r="B201" s="1125"/>
      <c r="C201" s="782" t="e">
        <f t="shared" ca="1" si="18"/>
        <v>#VALUE!</v>
      </c>
      <c r="D201" s="782"/>
      <c r="E201" s="782"/>
      <c r="F201" s="782"/>
      <c r="G201" s="897" t="e">
        <f t="shared" ca="1" si="19"/>
        <v>#VALUE!</v>
      </c>
      <c r="H201" s="932" t="s">
        <v>245</v>
      </c>
      <c r="I201" s="782"/>
      <c r="J201" s="782"/>
      <c r="K201" s="782"/>
      <c r="L201" s="782"/>
      <c r="M201" s="782"/>
      <c r="N201" s="782"/>
      <c r="O201" s="782"/>
      <c r="P201" s="782"/>
      <c r="Q201" s="782"/>
      <c r="R201" s="782"/>
      <c r="S201" s="782"/>
      <c r="T201" s="782"/>
      <c r="U201" s="782"/>
      <c r="V201" s="782"/>
      <c r="W201" s="782"/>
      <c r="X201" s="782"/>
      <c r="Y201" s="782"/>
      <c r="Z201" s="782"/>
      <c r="AA201" s="782"/>
      <c r="AB201" s="782"/>
      <c r="AC201" s="782"/>
      <c r="AD201" s="782"/>
      <c r="AE201" s="782"/>
      <c r="AF201" s="782"/>
    </row>
    <row r="202" spans="1:32" hidden="1">
      <c r="A202" s="1125"/>
      <c r="B202" s="1125"/>
      <c r="C202" s="782" t="e">
        <f t="shared" ca="1" si="18"/>
        <v>#VALUE!</v>
      </c>
      <c r="D202" s="782"/>
      <c r="E202" s="782"/>
      <c r="F202" s="782"/>
      <c r="G202" s="897" t="e">
        <f t="shared" ca="1" si="19"/>
        <v>#VALUE!</v>
      </c>
      <c r="H202" s="932" t="s">
        <v>820</v>
      </c>
      <c r="I202" s="782"/>
      <c r="J202" s="782"/>
      <c r="K202" s="782"/>
      <c r="L202" s="782"/>
      <c r="M202" s="782"/>
      <c r="N202" s="782"/>
      <c r="O202" s="782"/>
      <c r="P202" s="782"/>
      <c r="Q202" s="782"/>
      <c r="R202" s="782"/>
      <c r="S202" s="782"/>
      <c r="T202" s="782"/>
      <c r="U202" s="782"/>
      <c r="V202" s="782"/>
      <c r="W202" s="782"/>
      <c r="X202" s="782"/>
      <c r="Y202" s="782"/>
      <c r="Z202" s="782"/>
      <c r="AA202" s="782"/>
      <c r="AB202" s="782"/>
      <c r="AC202" s="782"/>
      <c r="AD202" s="782"/>
      <c r="AE202" s="782"/>
      <c r="AF202" s="782"/>
    </row>
    <row r="203" spans="1:32" hidden="1">
      <c r="A203" s="1125"/>
      <c r="B203" s="1125"/>
      <c r="C203" s="156"/>
      <c r="D203" s="156"/>
      <c r="E203" s="156"/>
      <c r="F203" s="156"/>
      <c r="G203" s="580"/>
      <c r="H203" s="932" t="s">
        <v>136</v>
      </c>
      <c r="I203" s="782"/>
      <c r="J203" s="782"/>
      <c r="K203" s="782"/>
      <c r="L203" s="782"/>
      <c r="M203" s="782"/>
      <c r="N203" s="782"/>
      <c r="O203" s="782"/>
      <c r="P203" s="782"/>
      <c r="Q203" s="782"/>
      <c r="R203" s="782"/>
      <c r="S203" s="782"/>
      <c r="T203" s="782"/>
      <c r="U203" s="782"/>
      <c r="V203" s="782"/>
      <c r="W203" s="782"/>
      <c r="X203" s="782"/>
      <c r="Y203" s="782"/>
      <c r="Z203" s="782"/>
      <c r="AA203" s="782"/>
      <c r="AB203" s="782"/>
      <c r="AC203" s="782"/>
      <c r="AD203" s="782"/>
      <c r="AE203" s="782"/>
      <c r="AF203" s="782"/>
    </row>
    <row r="204" spans="1:32" hidden="1">
      <c r="A204" s="584"/>
      <c r="B204" s="584"/>
      <c r="C204" s="156"/>
      <c r="D204" s="156"/>
      <c r="E204" s="156"/>
      <c r="F204" s="156"/>
      <c r="G204" s="580"/>
      <c r="H204" s="1397" t="s">
        <v>85</v>
      </c>
      <c r="I204" s="782"/>
      <c r="J204" s="782"/>
      <c r="K204" s="782"/>
      <c r="L204" s="782"/>
      <c r="M204" s="782"/>
      <c r="N204" s="782"/>
      <c r="O204" s="782"/>
      <c r="P204" s="782"/>
      <c r="Q204" s="782"/>
      <c r="R204" s="782"/>
      <c r="S204" s="782"/>
      <c r="T204" s="782"/>
      <c r="U204" s="782"/>
      <c r="V204" s="782"/>
      <c r="W204" s="782"/>
      <c r="X204" s="782"/>
      <c r="Y204" s="782"/>
      <c r="Z204" s="782"/>
      <c r="AA204" s="782"/>
      <c r="AB204" s="782"/>
      <c r="AC204" s="782"/>
      <c r="AD204" s="782"/>
      <c r="AE204" s="782"/>
      <c r="AF204" s="782"/>
    </row>
    <row r="205" spans="1:32" hidden="1">
      <c r="A205" s="584"/>
      <c r="B205" s="584"/>
      <c r="C205" s="156"/>
      <c r="D205" s="156"/>
      <c r="E205" s="156"/>
      <c r="F205" s="156"/>
      <c r="G205" s="580"/>
      <c r="H205" s="1397"/>
      <c r="I205" s="782"/>
      <c r="J205" s="782"/>
      <c r="K205" s="782"/>
      <c r="L205" s="782"/>
      <c r="M205" s="782"/>
      <c r="N205" s="782"/>
      <c r="O205" s="782"/>
      <c r="P205" s="782"/>
      <c r="Q205" s="782"/>
      <c r="R205" s="782"/>
      <c r="S205" s="782"/>
      <c r="T205" s="782"/>
      <c r="U205" s="782"/>
      <c r="V205" s="782"/>
      <c r="W205" s="782"/>
      <c r="X205" s="782"/>
      <c r="Y205" s="782"/>
      <c r="Z205" s="782"/>
      <c r="AA205" s="782"/>
      <c r="AB205" s="782"/>
      <c r="AC205" s="782"/>
      <c r="AD205" s="782"/>
      <c r="AE205" s="782"/>
      <c r="AF205" s="782"/>
    </row>
    <row r="206" spans="1:32" hidden="1">
      <c r="A206" s="584"/>
      <c r="B206" s="584"/>
      <c r="C206" s="156"/>
      <c r="D206" s="156"/>
      <c r="E206" s="156"/>
      <c r="F206" s="156"/>
      <c r="G206" s="580"/>
      <c r="H206" s="986"/>
      <c r="I206" s="907"/>
      <c r="J206" s="782"/>
      <c r="K206" s="782"/>
      <c r="L206" s="782"/>
      <c r="M206" s="782"/>
      <c r="N206" s="782"/>
      <c r="O206" s="782"/>
      <c r="P206" s="782"/>
      <c r="Q206" s="782"/>
      <c r="R206" s="782"/>
      <c r="S206" s="782"/>
      <c r="T206" s="782"/>
      <c r="U206" s="782"/>
      <c r="V206" s="782"/>
      <c r="W206" s="782"/>
      <c r="X206" s="782"/>
      <c r="Y206" s="782"/>
      <c r="Z206" s="782"/>
      <c r="AA206" s="782"/>
      <c r="AB206" s="782"/>
      <c r="AC206" s="782"/>
      <c r="AD206" s="782"/>
      <c r="AE206" s="782"/>
      <c r="AF206" s="782"/>
    </row>
    <row r="207" spans="1:32" hidden="1">
      <c r="A207" s="584"/>
      <c r="B207" s="584"/>
      <c r="C207" s="156"/>
      <c r="D207" s="156"/>
      <c r="E207" s="156"/>
      <c r="F207" s="156"/>
      <c r="G207" s="580"/>
      <c r="H207" s="986"/>
      <c r="I207" s="782"/>
      <c r="J207" s="782"/>
      <c r="K207" s="782"/>
      <c r="L207" s="782"/>
      <c r="M207" s="782"/>
      <c r="N207" s="782"/>
      <c r="O207" s="782"/>
      <c r="P207" s="782"/>
      <c r="Q207" s="782"/>
      <c r="R207" s="782"/>
      <c r="S207" s="782"/>
      <c r="T207" s="782"/>
      <c r="U207" s="782"/>
      <c r="V207" s="782"/>
      <c r="W207" s="782"/>
      <c r="X207" s="782"/>
      <c r="Y207" s="782"/>
      <c r="Z207" s="782"/>
      <c r="AA207" s="782"/>
      <c r="AB207" s="782"/>
      <c r="AC207" s="782"/>
      <c r="AD207" s="782"/>
      <c r="AE207" s="782"/>
      <c r="AF207" s="782"/>
    </row>
    <row r="208" spans="1:32" hidden="1">
      <c r="A208" s="584"/>
      <c r="B208" s="584"/>
      <c r="C208" s="156"/>
      <c r="D208" s="156"/>
      <c r="E208" s="156"/>
      <c r="F208" s="156"/>
      <c r="G208" s="580"/>
      <c r="H208" s="986"/>
      <c r="I208" s="782"/>
      <c r="J208" s="782"/>
      <c r="K208" s="782"/>
      <c r="L208" s="782"/>
      <c r="M208" s="782"/>
      <c r="N208" s="782"/>
      <c r="O208" s="782"/>
      <c r="P208" s="782"/>
      <c r="Q208" s="782"/>
      <c r="R208" s="782"/>
      <c r="S208" s="782"/>
      <c r="T208" s="782"/>
      <c r="U208" s="782"/>
      <c r="V208" s="782"/>
      <c r="W208" s="782"/>
      <c r="X208" s="782"/>
      <c r="Y208" s="782"/>
      <c r="Z208" s="782"/>
      <c r="AA208" s="782"/>
      <c r="AB208" s="782"/>
      <c r="AC208" s="782"/>
      <c r="AD208" s="782"/>
      <c r="AE208" s="782"/>
      <c r="AF208" s="782"/>
    </row>
    <row r="209" spans="1:32" hidden="1">
      <c r="A209" s="782" t="e">
        <f ca="1">A497</f>
        <v>#VALUE!</v>
      </c>
      <c r="B209" s="782"/>
      <c r="C209" s="782"/>
      <c r="D209" s="782"/>
      <c r="E209" s="782"/>
      <c r="F209" s="782"/>
      <c r="G209" s="580"/>
      <c r="H209" s="986"/>
      <c r="I209" s="156"/>
      <c r="J209" s="782"/>
      <c r="K209" s="782"/>
      <c r="L209" s="782"/>
      <c r="M209" s="782"/>
      <c r="N209" s="782"/>
      <c r="O209" s="782"/>
      <c r="P209" s="782"/>
      <c r="Q209" s="782"/>
      <c r="R209" s="782"/>
      <c r="S209" s="782"/>
      <c r="T209" s="782"/>
      <c r="U209" s="782"/>
      <c r="V209" s="782"/>
      <c r="W209" s="782"/>
      <c r="X209" s="782"/>
      <c r="Y209" s="782"/>
      <c r="Z209" s="782"/>
      <c r="AA209" s="782"/>
      <c r="AB209" s="782"/>
      <c r="AC209" s="782"/>
      <c r="AD209" s="782"/>
      <c r="AE209" s="782"/>
      <c r="AF209" s="782"/>
    </row>
    <row r="210" spans="1:32" hidden="1">
      <c r="A210" s="782"/>
      <c r="B210" s="782"/>
      <c r="C210" s="782"/>
      <c r="D210" s="782"/>
      <c r="E210" s="782"/>
      <c r="F210" s="782"/>
      <c r="G210" s="580"/>
      <c r="H210" s="986"/>
      <c r="I210" s="156"/>
      <c r="J210" s="782"/>
      <c r="K210" s="782"/>
      <c r="L210" s="782"/>
      <c r="M210" s="782"/>
      <c r="N210" s="782"/>
      <c r="O210" s="782"/>
      <c r="P210" s="782"/>
      <c r="Q210" s="782"/>
      <c r="R210" s="782"/>
      <c r="S210" s="782"/>
      <c r="T210" s="782"/>
      <c r="U210" s="782"/>
      <c r="V210" s="782"/>
      <c r="W210" s="782"/>
      <c r="X210" s="782"/>
      <c r="Y210" s="782"/>
      <c r="Z210" s="782"/>
      <c r="AA210" s="782"/>
      <c r="AB210" s="782"/>
      <c r="AC210" s="782"/>
      <c r="AD210" s="782"/>
      <c r="AE210" s="782"/>
      <c r="AF210" s="782"/>
    </row>
    <row r="211" spans="1:32" hidden="1">
      <c r="A211" s="782"/>
      <c r="B211" s="782"/>
      <c r="C211" s="782"/>
      <c r="D211" s="782"/>
      <c r="E211" s="782"/>
      <c r="F211" s="782"/>
      <c r="G211" s="580"/>
      <c r="H211" s="986"/>
      <c r="I211" s="156"/>
      <c r="J211" s="782"/>
      <c r="K211" s="782"/>
      <c r="L211" s="782"/>
      <c r="M211" s="782"/>
      <c r="N211" s="782"/>
      <c r="O211" s="782"/>
      <c r="P211" s="782"/>
      <c r="Q211" s="782"/>
      <c r="R211" s="782"/>
      <c r="S211" s="782"/>
      <c r="T211" s="782"/>
      <c r="U211" s="782"/>
      <c r="V211" s="782"/>
      <c r="W211" s="782"/>
      <c r="X211" s="782"/>
      <c r="Y211" s="782"/>
      <c r="Z211" s="782"/>
      <c r="AA211" s="782"/>
      <c r="AB211" s="782"/>
      <c r="AC211" s="782"/>
      <c r="AD211" s="782"/>
      <c r="AE211" s="782"/>
      <c r="AF211" s="782"/>
    </row>
    <row r="212" spans="1:32" hidden="1">
      <c r="A212" s="782"/>
      <c r="B212" s="782"/>
      <c r="C212" s="782"/>
      <c r="D212" s="782"/>
      <c r="E212" s="782"/>
      <c r="F212" s="782"/>
      <c r="G212" s="580"/>
      <c r="H212" s="986"/>
      <c r="I212" s="156"/>
      <c r="J212" s="782"/>
      <c r="K212" s="782"/>
      <c r="L212" s="782"/>
      <c r="M212" s="782"/>
      <c r="N212" s="782"/>
      <c r="O212" s="782"/>
      <c r="P212" s="782"/>
      <c r="Q212" s="782"/>
      <c r="R212" s="782"/>
      <c r="S212" s="782"/>
      <c r="T212" s="782"/>
      <c r="U212" s="782"/>
      <c r="V212" s="782"/>
      <c r="W212" s="782"/>
      <c r="X212" s="782"/>
      <c r="Y212" s="782"/>
      <c r="Z212" s="782"/>
      <c r="AA212" s="782"/>
      <c r="AB212" s="782"/>
      <c r="AC212" s="782"/>
      <c r="AD212" s="782"/>
      <c r="AE212" s="782"/>
      <c r="AF212" s="782"/>
    </row>
    <row r="213" spans="1:32" hidden="1">
      <c r="A213" s="782"/>
      <c r="B213" s="782"/>
      <c r="C213" s="782"/>
      <c r="D213" s="782"/>
      <c r="E213" s="782"/>
      <c r="F213" s="782"/>
      <c r="G213" s="580"/>
      <c r="H213" s="986"/>
      <c r="I213" s="156"/>
      <c r="J213" s="782"/>
      <c r="K213" s="782"/>
      <c r="L213" s="782"/>
      <c r="M213" s="782"/>
      <c r="N213" s="782"/>
      <c r="O213" s="782"/>
      <c r="P213" s="782"/>
      <c r="Q213" s="782"/>
      <c r="R213" s="782"/>
      <c r="S213" s="782"/>
      <c r="T213" s="782"/>
      <c r="U213" s="782"/>
      <c r="V213" s="782"/>
      <c r="W213" s="782"/>
      <c r="X213" s="782"/>
      <c r="Y213" s="782"/>
      <c r="Z213" s="782"/>
      <c r="AA213" s="782"/>
      <c r="AB213" s="782"/>
      <c r="AC213" s="782"/>
      <c r="AD213" s="782"/>
      <c r="AE213" s="782"/>
      <c r="AF213" s="782"/>
    </row>
    <row r="214" spans="1:32" hidden="1">
      <c r="A214" s="782"/>
      <c r="B214" s="782"/>
      <c r="C214" s="782"/>
      <c r="D214" s="782"/>
      <c r="E214" s="782"/>
      <c r="F214" s="782"/>
      <c r="G214" s="580"/>
      <c r="H214" s="986"/>
      <c r="I214" s="156"/>
      <c r="J214" s="782"/>
      <c r="K214" s="782"/>
      <c r="L214" s="782"/>
      <c r="M214" s="782"/>
      <c r="N214" s="782"/>
      <c r="O214" s="782"/>
      <c r="P214" s="782"/>
      <c r="Q214" s="782"/>
      <c r="R214" s="782"/>
      <c r="S214" s="782"/>
      <c r="T214" s="782"/>
      <c r="U214" s="782"/>
      <c r="V214" s="782"/>
      <c r="W214" s="782"/>
      <c r="X214" s="782"/>
      <c r="Y214" s="782"/>
      <c r="Z214" s="782"/>
      <c r="AA214" s="782"/>
      <c r="AB214" s="782"/>
      <c r="AC214" s="782"/>
      <c r="AD214" s="782"/>
      <c r="AE214" s="782"/>
      <c r="AF214" s="782"/>
    </row>
    <row r="215" spans="1:32" hidden="1">
      <c r="A215" s="782"/>
      <c r="B215" s="782"/>
      <c r="C215" s="782"/>
      <c r="D215" s="782"/>
      <c r="E215" s="782"/>
      <c r="F215" s="782"/>
      <c r="G215" s="580"/>
      <c r="H215" s="986"/>
      <c r="I215" s="156"/>
      <c r="J215" s="782"/>
      <c r="K215" s="782"/>
      <c r="L215" s="782"/>
      <c r="M215" s="782"/>
      <c r="N215" s="782"/>
      <c r="O215" s="782"/>
      <c r="P215" s="782"/>
      <c r="Q215" s="782"/>
      <c r="R215" s="782"/>
      <c r="S215" s="782"/>
      <c r="T215" s="782"/>
      <c r="U215" s="782"/>
      <c r="V215" s="782"/>
      <c r="W215" s="782"/>
      <c r="X215" s="782"/>
      <c r="Y215" s="782"/>
      <c r="Z215" s="782"/>
      <c r="AA215" s="782"/>
      <c r="AB215" s="782"/>
      <c r="AC215" s="782"/>
      <c r="AD215" s="782"/>
      <c r="AE215" s="782"/>
      <c r="AF215" s="782"/>
    </row>
    <row r="216" spans="1:32" hidden="1">
      <c r="A216" s="782"/>
      <c r="B216" s="782"/>
      <c r="C216" s="782"/>
      <c r="D216" s="782"/>
      <c r="E216" s="782"/>
      <c r="F216" s="782"/>
      <c r="G216" s="580"/>
      <c r="H216" s="156"/>
      <c r="I216" s="156"/>
      <c r="J216" s="782"/>
      <c r="K216" s="782"/>
      <c r="L216" s="782"/>
      <c r="M216" s="782"/>
      <c r="N216" s="782"/>
      <c r="O216" s="782"/>
      <c r="P216" s="782"/>
      <c r="Q216" s="782"/>
      <c r="R216" s="782"/>
      <c r="S216" s="782"/>
      <c r="T216" s="782"/>
      <c r="U216" s="782"/>
      <c r="V216" s="782"/>
      <c r="W216" s="782"/>
      <c r="X216" s="782"/>
      <c r="Y216" s="782"/>
      <c r="Z216" s="782"/>
      <c r="AA216" s="782"/>
      <c r="AB216" s="782"/>
      <c r="AC216" s="782"/>
      <c r="AD216" s="782"/>
      <c r="AE216" s="782"/>
      <c r="AF216" s="782"/>
    </row>
    <row r="217" spans="1:32" hidden="1">
      <c r="A217" s="782"/>
      <c r="B217" s="782"/>
      <c r="C217" s="782"/>
      <c r="D217" s="782"/>
      <c r="E217" s="782"/>
      <c r="F217" s="782"/>
      <c r="G217" s="580"/>
      <c r="H217" s="986"/>
      <c r="I217" s="156"/>
      <c r="J217" s="782"/>
      <c r="K217" s="782"/>
      <c r="L217" s="782"/>
      <c r="M217" s="782"/>
      <c r="N217" s="782"/>
      <c r="O217" s="782"/>
      <c r="P217" s="782"/>
      <c r="Q217" s="782"/>
      <c r="R217" s="782"/>
      <c r="S217" s="782"/>
      <c r="T217" s="782"/>
      <c r="U217" s="782"/>
      <c r="V217" s="782"/>
      <c r="W217" s="782"/>
      <c r="X217" s="782"/>
      <c r="Y217" s="782"/>
      <c r="Z217" s="782"/>
      <c r="AA217" s="782"/>
      <c r="AB217" s="782"/>
      <c r="AC217" s="782"/>
      <c r="AD217" s="782"/>
      <c r="AE217" s="782"/>
      <c r="AF217" s="782"/>
    </row>
    <row r="218" spans="1:32" hidden="1">
      <c r="A218" s="782"/>
      <c r="B218" s="782"/>
      <c r="C218" s="782"/>
      <c r="D218" s="782"/>
      <c r="E218" s="782"/>
      <c r="F218" s="782"/>
      <c r="G218" s="580"/>
      <c r="H218" s="986"/>
      <c r="I218" s="156"/>
      <c r="J218" s="782"/>
      <c r="K218" s="782"/>
      <c r="L218" s="782"/>
      <c r="M218" s="782"/>
      <c r="N218" s="782"/>
      <c r="O218" s="782"/>
      <c r="P218" s="782"/>
      <c r="Q218" s="782"/>
      <c r="R218" s="782"/>
      <c r="S218" s="782"/>
      <c r="T218" s="782"/>
      <c r="U218" s="782"/>
      <c r="V218" s="782"/>
      <c r="W218" s="782"/>
      <c r="X218" s="782"/>
      <c r="Y218" s="782"/>
      <c r="Z218" s="782"/>
      <c r="AA218" s="782"/>
      <c r="AB218" s="782"/>
      <c r="AC218" s="782"/>
      <c r="AD218" s="782"/>
      <c r="AE218" s="782"/>
      <c r="AF218" s="782"/>
    </row>
    <row r="219" spans="1:32" hidden="1">
      <c r="A219" s="782"/>
      <c r="B219" s="782"/>
      <c r="C219" s="782"/>
      <c r="D219" s="782"/>
      <c r="E219" s="782"/>
      <c r="F219" s="782"/>
      <c r="G219" s="580"/>
      <c r="H219" s="986"/>
      <c r="I219" s="156"/>
      <c r="J219" s="782"/>
      <c r="K219" s="782"/>
      <c r="L219" s="782"/>
      <c r="M219" s="782"/>
      <c r="N219" s="782"/>
      <c r="O219" s="782"/>
      <c r="P219" s="782"/>
      <c r="Q219" s="782"/>
      <c r="R219" s="782"/>
      <c r="S219" s="782"/>
      <c r="T219" s="782"/>
      <c r="U219" s="782"/>
      <c r="V219" s="782"/>
      <c r="W219" s="782"/>
      <c r="X219" s="782"/>
      <c r="Y219" s="782"/>
      <c r="Z219" s="782"/>
      <c r="AA219" s="782"/>
      <c r="AB219" s="782"/>
      <c r="AC219" s="782"/>
      <c r="AD219" s="782"/>
      <c r="AE219" s="782"/>
      <c r="AF219" s="782"/>
    </row>
    <row r="220" spans="1:32" hidden="1">
      <c r="A220" s="782"/>
      <c r="B220" s="782"/>
      <c r="C220" s="782"/>
      <c r="D220" s="782"/>
      <c r="E220" s="782"/>
      <c r="F220" s="782"/>
      <c r="G220" s="580"/>
      <c r="H220" s="986"/>
      <c r="I220" s="156"/>
      <c r="J220" s="782"/>
      <c r="K220" s="782"/>
      <c r="L220" s="782"/>
      <c r="M220" s="782"/>
      <c r="N220" s="782"/>
      <c r="O220" s="782"/>
      <c r="P220" s="782"/>
      <c r="Q220" s="782"/>
      <c r="R220" s="782"/>
      <c r="S220" s="782"/>
      <c r="T220" s="782"/>
      <c r="U220" s="782"/>
      <c r="V220" s="782"/>
      <c r="W220" s="782"/>
      <c r="X220" s="782"/>
      <c r="Y220" s="782"/>
      <c r="Z220" s="782"/>
      <c r="AA220" s="782"/>
      <c r="AB220" s="782"/>
      <c r="AC220" s="782"/>
      <c r="AD220" s="782"/>
      <c r="AE220" s="782"/>
      <c r="AF220" s="782"/>
    </row>
    <row r="221" spans="1:32" hidden="1">
      <c r="A221" s="782"/>
      <c r="B221" s="782"/>
      <c r="C221" s="782"/>
      <c r="D221" s="782"/>
      <c r="E221" s="782"/>
      <c r="F221" s="782"/>
      <c r="G221" s="580"/>
      <c r="H221" s="986"/>
      <c r="I221" s="156"/>
      <c r="J221" s="782"/>
      <c r="K221" s="782"/>
      <c r="L221" s="782"/>
      <c r="M221" s="782"/>
      <c r="N221" s="782"/>
      <c r="O221" s="782"/>
      <c r="P221" s="782"/>
      <c r="Q221" s="782"/>
      <c r="R221" s="782"/>
      <c r="S221" s="782"/>
      <c r="T221" s="782"/>
      <c r="U221" s="782"/>
      <c r="V221" s="782"/>
      <c r="W221" s="782"/>
      <c r="X221" s="782"/>
      <c r="Y221" s="782"/>
      <c r="Z221" s="782"/>
      <c r="AA221" s="782"/>
      <c r="AB221" s="782"/>
      <c r="AC221" s="782"/>
      <c r="AD221" s="782"/>
      <c r="AE221" s="782"/>
      <c r="AF221" s="782"/>
    </row>
    <row r="222" spans="1:32" hidden="1">
      <c r="A222" s="782"/>
      <c r="B222" s="782"/>
      <c r="C222" s="782"/>
      <c r="D222" s="782"/>
      <c r="E222" s="782"/>
      <c r="F222" s="782"/>
      <c r="G222" s="580"/>
      <c r="H222" s="986"/>
      <c r="I222" s="156"/>
      <c r="J222" s="782"/>
      <c r="K222" s="782"/>
      <c r="L222" s="782"/>
      <c r="M222" s="782"/>
      <c r="N222" s="782"/>
      <c r="O222" s="782"/>
      <c r="P222" s="782"/>
      <c r="Q222" s="782"/>
      <c r="R222" s="782"/>
      <c r="S222" s="782"/>
      <c r="T222" s="782"/>
      <c r="U222" s="782"/>
      <c r="V222" s="782"/>
      <c r="W222" s="782"/>
      <c r="X222" s="782"/>
      <c r="Y222" s="782"/>
      <c r="Z222" s="782"/>
      <c r="AA222" s="782"/>
      <c r="AB222" s="782"/>
      <c r="AC222" s="782"/>
      <c r="AD222" s="782"/>
      <c r="AE222" s="782"/>
      <c r="AF222" s="782"/>
    </row>
    <row r="223" spans="1:32" hidden="1">
      <c r="A223" s="782"/>
      <c r="B223" s="782"/>
      <c r="C223" s="782"/>
      <c r="D223" s="782"/>
      <c r="E223" s="782"/>
      <c r="F223" s="782"/>
      <c r="G223" s="580"/>
      <c r="H223" s="986"/>
      <c r="I223" s="156"/>
      <c r="J223" s="782"/>
      <c r="K223" s="782"/>
      <c r="L223" s="782"/>
      <c r="M223" s="782"/>
      <c r="N223" s="782"/>
      <c r="O223" s="782"/>
      <c r="P223" s="782"/>
      <c r="Q223" s="782"/>
      <c r="R223" s="782"/>
      <c r="S223" s="782"/>
      <c r="T223" s="782"/>
      <c r="U223" s="782"/>
      <c r="V223" s="782"/>
      <c r="W223" s="782"/>
      <c r="X223" s="782"/>
      <c r="Y223" s="782"/>
      <c r="Z223" s="782"/>
      <c r="AA223" s="782"/>
      <c r="AB223" s="782"/>
      <c r="AC223" s="782"/>
      <c r="AD223" s="782"/>
      <c r="AE223" s="782"/>
      <c r="AF223" s="782"/>
    </row>
    <row r="224" spans="1:32" hidden="1">
      <c r="A224" s="782"/>
      <c r="B224" s="782"/>
      <c r="C224" s="782"/>
      <c r="D224" s="782"/>
      <c r="E224" s="782"/>
      <c r="F224" s="782"/>
      <c r="G224" s="580"/>
      <c r="H224" s="986"/>
      <c r="I224" s="156"/>
      <c r="J224" s="782"/>
      <c r="K224" s="782"/>
      <c r="L224" s="782"/>
      <c r="M224" s="782"/>
      <c r="N224" s="782"/>
      <c r="O224" s="782"/>
      <c r="P224" s="782"/>
      <c r="Q224" s="782"/>
      <c r="R224" s="782"/>
      <c r="S224" s="782"/>
      <c r="T224" s="782"/>
      <c r="U224" s="782"/>
      <c r="V224" s="782"/>
      <c r="W224" s="782"/>
      <c r="X224" s="782"/>
      <c r="Y224" s="782"/>
      <c r="Z224" s="782"/>
      <c r="AA224" s="782"/>
      <c r="AB224" s="782"/>
      <c r="AC224" s="782"/>
      <c r="AD224" s="782"/>
      <c r="AE224" s="782"/>
      <c r="AF224" s="782"/>
    </row>
    <row r="225" spans="1:32" hidden="1">
      <c r="A225" s="782"/>
      <c r="B225" s="782"/>
      <c r="C225" s="782"/>
      <c r="D225" s="782"/>
      <c r="E225" s="782"/>
      <c r="F225" s="782"/>
      <c r="G225" s="580"/>
      <c r="H225" s="986"/>
      <c r="I225" s="156"/>
      <c r="J225" s="782"/>
      <c r="K225" s="782"/>
      <c r="L225" s="782"/>
      <c r="M225" s="782"/>
      <c r="N225" s="782"/>
      <c r="O225" s="782"/>
      <c r="P225" s="782"/>
      <c r="Q225" s="782"/>
      <c r="R225" s="782"/>
      <c r="S225" s="782"/>
      <c r="T225" s="782"/>
      <c r="U225" s="782"/>
      <c r="V225" s="782"/>
      <c r="W225" s="782"/>
      <c r="X225" s="782"/>
      <c r="Y225" s="782"/>
      <c r="Z225" s="782"/>
      <c r="AA225" s="782"/>
      <c r="AB225" s="782"/>
      <c r="AC225" s="782"/>
      <c r="AD225" s="782"/>
      <c r="AE225" s="782"/>
      <c r="AF225" s="782"/>
    </row>
    <row r="226" spans="1:32" hidden="1">
      <c r="A226" s="782"/>
      <c r="B226" s="782"/>
      <c r="C226" s="782"/>
      <c r="D226" s="782"/>
      <c r="E226" s="782"/>
      <c r="F226" s="782"/>
      <c r="G226" s="580"/>
      <c r="H226" s="986"/>
      <c r="I226" s="156"/>
      <c r="J226" s="782"/>
      <c r="K226" s="782"/>
      <c r="L226" s="782"/>
      <c r="M226" s="782"/>
      <c r="N226" s="782"/>
      <c r="O226" s="782"/>
      <c r="P226" s="782"/>
      <c r="Q226" s="782"/>
      <c r="R226" s="782"/>
      <c r="S226" s="782"/>
      <c r="T226" s="782"/>
      <c r="U226" s="782"/>
      <c r="V226" s="782"/>
      <c r="W226" s="782"/>
      <c r="X226" s="782"/>
      <c r="Y226" s="782"/>
      <c r="Z226" s="782"/>
      <c r="AA226" s="782"/>
      <c r="AB226" s="782"/>
      <c r="AC226" s="782"/>
      <c r="AD226" s="782"/>
      <c r="AE226" s="782"/>
      <c r="AF226" s="782"/>
    </row>
    <row r="227" spans="1:32" hidden="1">
      <c r="A227" s="782"/>
      <c r="B227" s="782"/>
      <c r="C227" s="782"/>
      <c r="D227" s="782"/>
      <c r="E227" s="782"/>
      <c r="F227" s="782"/>
      <c r="G227" s="580"/>
      <c r="H227" s="986"/>
      <c r="I227" s="156"/>
      <c r="J227" s="782"/>
      <c r="K227" s="782"/>
      <c r="L227" s="782"/>
      <c r="M227" s="782"/>
      <c r="N227" s="782"/>
      <c r="O227" s="782"/>
      <c r="P227" s="782"/>
      <c r="Q227" s="782"/>
      <c r="R227" s="782"/>
      <c r="S227" s="782"/>
      <c r="T227" s="782"/>
      <c r="U227" s="782"/>
      <c r="V227" s="782"/>
      <c r="W227" s="782"/>
      <c r="X227" s="782"/>
      <c r="Y227" s="782"/>
      <c r="Z227" s="782"/>
      <c r="AA227" s="782"/>
      <c r="AB227" s="782"/>
      <c r="AC227" s="782"/>
      <c r="AD227" s="782"/>
      <c r="AE227" s="782"/>
      <c r="AF227" s="782"/>
    </row>
    <row r="228" spans="1:32" hidden="1">
      <c r="A228" s="782"/>
      <c r="B228" s="782"/>
      <c r="C228" s="782"/>
      <c r="D228" s="782"/>
      <c r="E228" s="782"/>
      <c r="F228" s="782"/>
      <c r="G228" s="580"/>
      <c r="H228" s="986"/>
      <c r="I228" s="163"/>
      <c r="J228" s="782"/>
      <c r="K228" s="782"/>
      <c r="L228" s="782"/>
      <c r="M228" s="782"/>
      <c r="N228" s="782"/>
      <c r="O228" s="782"/>
      <c r="P228" s="782"/>
      <c r="Q228" s="782"/>
      <c r="R228" s="782"/>
      <c r="S228" s="782"/>
      <c r="T228" s="782"/>
      <c r="U228" s="782"/>
      <c r="V228" s="782"/>
      <c r="W228" s="782"/>
      <c r="X228" s="782"/>
      <c r="Y228" s="782"/>
      <c r="Z228" s="782"/>
      <c r="AA228" s="782"/>
      <c r="AB228" s="782"/>
      <c r="AC228" s="782"/>
      <c r="AD228" s="782"/>
      <c r="AE228" s="782"/>
      <c r="AF228" s="782"/>
    </row>
    <row r="229" spans="1:32" hidden="1">
      <c r="A229" s="782"/>
      <c r="B229" s="782"/>
      <c r="C229" s="782"/>
      <c r="D229" s="782"/>
      <c r="E229" s="782"/>
      <c r="F229" s="782"/>
      <c r="G229" s="580"/>
      <c r="H229" s="986"/>
      <c r="I229" s="156"/>
      <c r="J229" s="782"/>
      <c r="K229" s="782"/>
      <c r="L229" s="782"/>
      <c r="M229" s="782"/>
      <c r="N229" s="782"/>
      <c r="O229" s="782"/>
      <c r="P229" s="782"/>
      <c r="Q229" s="782"/>
      <c r="R229" s="782"/>
      <c r="S229" s="782"/>
      <c r="T229" s="782"/>
      <c r="U229" s="782"/>
      <c r="V229" s="782"/>
      <c r="W229" s="782"/>
      <c r="X229" s="782"/>
      <c r="Y229" s="782"/>
      <c r="Z229" s="782"/>
      <c r="AA229" s="782"/>
      <c r="AB229" s="782"/>
      <c r="AC229" s="782"/>
      <c r="AD229" s="782"/>
      <c r="AE229" s="782"/>
      <c r="AF229" s="782"/>
    </row>
    <row r="230" spans="1:32" hidden="1">
      <c r="A230" s="782"/>
      <c r="B230" s="782"/>
      <c r="C230" s="782"/>
      <c r="D230" s="782"/>
      <c r="E230" s="782"/>
      <c r="F230" s="782"/>
      <c r="G230" s="580"/>
      <c r="H230" s="986"/>
      <c r="I230" s="156"/>
      <c r="J230" s="782"/>
      <c r="K230" s="782"/>
      <c r="L230" s="782"/>
      <c r="M230" s="782"/>
      <c r="N230" s="782"/>
      <c r="O230" s="782"/>
      <c r="P230" s="782"/>
      <c r="Q230" s="782"/>
      <c r="R230" s="782"/>
      <c r="S230" s="782"/>
      <c r="T230" s="782"/>
      <c r="U230" s="782"/>
      <c r="V230" s="782"/>
      <c r="W230" s="782"/>
      <c r="X230" s="782"/>
      <c r="Y230" s="782"/>
      <c r="Z230" s="782"/>
      <c r="AA230" s="782"/>
      <c r="AB230" s="782"/>
      <c r="AC230" s="782"/>
      <c r="AD230" s="782"/>
      <c r="AE230" s="782"/>
      <c r="AF230" s="782"/>
    </row>
    <row r="231" spans="1:32" hidden="1">
      <c r="A231" s="782"/>
      <c r="B231" s="782"/>
      <c r="C231" s="782"/>
      <c r="D231" s="782"/>
      <c r="E231" s="782"/>
      <c r="F231" s="782"/>
      <c r="G231" s="580"/>
      <c r="H231" s="986"/>
      <c r="I231" s="156"/>
      <c r="J231" s="782"/>
      <c r="K231" s="782"/>
      <c r="L231" s="782"/>
      <c r="M231" s="782"/>
      <c r="N231" s="782"/>
      <c r="O231" s="782"/>
      <c r="P231" s="782"/>
      <c r="Q231" s="782"/>
      <c r="R231" s="782"/>
      <c r="S231" s="782"/>
      <c r="T231" s="782"/>
      <c r="U231" s="782"/>
      <c r="V231" s="782"/>
      <c r="W231" s="782"/>
      <c r="X231" s="782"/>
      <c r="Y231" s="782"/>
      <c r="Z231" s="782"/>
      <c r="AA231" s="782"/>
      <c r="AB231" s="782"/>
      <c r="AC231" s="782"/>
      <c r="AD231" s="782"/>
      <c r="AE231" s="782"/>
      <c r="AF231" s="782"/>
    </row>
    <row r="232" spans="1:32" hidden="1">
      <c r="A232" s="782"/>
      <c r="B232" s="782"/>
      <c r="C232" s="782"/>
      <c r="D232" s="782"/>
      <c r="E232" s="782"/>
      <c r="F232" s="782"/>
      <c r="G232" s="580"/>
      <c r="H232" s="986"/>
      <c r="I232" s="156"/>
      <c r="J232" s="782"/>
      <c r="K232" s="782"/>
      <c r="L232" s="782"/>
      <c r="M232" s="782"/>
      <c r="N232" s="782"/>
      <c r="O232" s="782"/>
      <c r="P232" s="782"/>
      <c r="Q232" s="782"/>
      <c r="R232" s="782"/>
      <c r="S232" s="782"/>
      <c r="T232" s="782"/>
      <c r="U232" s="782"/>
      <c r="V232" s="782"/>
      <c r="W232" s="782"/>
      <c r="X232" s="782"/>
      <c r="Y232" s="782"/>
      <c r="Z232" s="782"/>
      <c r="AA232" s="782"/>
      <c r="AB232" s="782"/>
      <c r="AC232" s="782"/>
      <c r="AD232" s="782"/>
      <c r="AE232" s="782"/>
      <c r="AF232" s="782"/>
    </row>
    <row r="233" spans="1:32" hidden="1">
      <c r="A233" s="782"/>
      <c r="B233" s="782"/>
      <c r="C233" s="782"/>
      <c r="D233" s="782"/>
      <c r="E233" s="782"/>
      <c r="F233" s="782"/>
      <c r="G233" s="580"/>
      <c r="H233" s="986"/>
      <c r="I233" s="156"/>
      <c r="J233" s="782"/>
      <c r="K233" s="782"/>
      <c r="L233" s="782"/>
      <c r="M233" s="782"/>
      <c r="N233" s="782"/>
      <c r="O233" s="782"/>
      <c r="P233" s="782"/>
      <c r="Q233" s="782"/>
      <c r="R233" s="782"/>
      <c r="S233" s="782"/>
      <c r="T233" s="782"/>
      <c r="U233" s="782"/>
      <c r="V233" s="782"/>
      <c r="W233" s="782"/>
      <c r="X233" s="782"/>
      <c r="Y233" s="782"/>
      <c r="Z233" s="782"/>
      <c r="AA233" s="782"/>
      <c r="AB233" s="782"/>
      <c r="AC233" s="782"/>
      <c r="AD233" s="782"/>
      <c r="AE233" s="782"/>
      <c r="AF233" s="782"/>
    </row>
    <row r="234" spans="1:32" hidden="1">
      <c r="A234" s="782"/>
      <c r="B234" s="782"/>
      <c r="C234" s="782"/>
      <c r="D234" s="782"/>
      <c r="E234" s="782"/>
      <c r="F234" s="782"/>
      <c r="G234" s="580"/>
      <c r="H234" s="986"/>
      <c r="I234" s="156"/>
      <c r="J234" s="782"/>
      <c r="K234" s="782"/>
      <c r="L234" s="782"/>
      <c r="M234" s="782"/>
      <c r="N234" s="782"/>
      <c r="O234" s="782"/>
      <c r="P234" s="782"/>
      <c r="Q234" s="782"/>
      <c r="R234" s="782"/>
      <c r="S234" s="782"/>
      <c r="T234" s="782"/>
      <c r="U234" s="782"/>
      <c r="V234" s="782"/>
      <c r="W234" s="782"/>
      <c r="X234" s="782"/>
      <c r="Y234" s="782"/>
      <c r="Z234" s="782"/>
      <c r="AA234" s="782"/>
      <c r="AB234" s="782"/>
      <c r="AC234" s="782"/>
      <c r="AD234" s="782"/>
      <c r="AE234" s="782"/>
      <c r="AF234" s="782"/>
    </row>
    <row r="235" spans="1:32" hidden="1">
      <c r="A235" s="782"/>
      <c r="B235" s="782"/>
      <c r="C235" s="782"/>
      <c r="D235" s="782"/>
      <c r="E235" s="782"/>
      <c r="F235" s="782"/>
      <c r="G235" s="580"/>
      <c r="H235" s="986"/>
      <c r="I235" s="156"/>
      <c r="J235" s="782"/>
      <c r="K235" s="782"/>
      <c r="L235" s="782"/>
      <c r="M235" s="782"/>
      <c r="N235" s="782"/>
      <c r="O235" s="782"/>
      <c r="P235" s="782"/>
      <c r="Q235" s="782"/>
      <c r="R235" s="782"/>
      <c r="S235" s="782"/>
      <c r="T235" s="782"/>
      <c r="U235" s="782"/>
      <c r="V235" s="782"/>
      <c r="W235" s="782"/>
      <c r="X235" s="782"/>
      <c r="Y235" s="782"/>
      <c r="Z235" s="782"/>
      <c r="AA235" s="782"/>
      <c r="AB235" s="782"/>
      <c r="AC235" s="782"/>
      <c r="AD235" s="782"/>
      <c r="AE235" s="782"/>
      <c r="AF235" s="782"/>
    </row>
    <row r="236" spans="1:32" hidden="1">
      <c r="A236" s="782"/>
      <c r="B236" s="782"/>
      <c r="C236" s="782"/>
      <c r="D236" s="782"/>
      <c r="E236" s="782"/>
      <c r="F236" s="782"/>
      <c r="G236" s="580"/>
      <c r="H236" s="986"/>
      <c r="I236" s="156"/>
      <c r="J236" s="782"/>
      <c r="K236" s="782"/>
      <c r="L236" s="782"/>
      <c r="M236" s="782"/>
      <c r="N236" s="782"/>
      <c r="O236" s="782"/>
      <c r="P236" s="782"/>
      <c r="Q236" s="782"/>
      <c r="R236" s="782"/>
      <c r="S236" s="782"/>
      <c r="T236" s="782"/>
      <c r="U236" s="782"/>
      <c r="V236" s="782"/>
      <c r="W236" s="782"/>
      <c r="X236" s="782"/>
      <c r="Y236" s="782"/>
      <c r="Z236" s="782"/>
      <c r="AA236" s="782"/>
      <c r="AB236" s="782"/>
      <c r="AC236" s="782"/>
      <c r="AD236" s="782"/>
      <c r="AE236" s="782"/>
      <c r="AF236" s="782"/>
    </row>
    <row r="237" spans="1:32" hidden="1">
      <c r="A237" s="782"/>
      <c r="B237" s="782"/>
      <c r="C237" s="782"/>
      <c r="D237" s="782"/>
      <c r="E237" s="782"/>
      <c r="F237" s="782"/>
      <c r="G237" s="580"/>
      <c r="H237" s="986"/>
      <c r="I237" s="156"/>
      <c r="J237" s="782"/>
      <c r="K237" s="782"/>
      <c r="L237" s="782"/>
      <c r="M237" s="782"/>
      <c r="N237" s="782"/>
      <c r="O237" s="782"/>
      <c r="P237" s="782"/>
      <c r="Q237" s="782"/>
      <c r="R237" s="782"/>
      <c r="S237" s="782"/>
      <c r="T237" s="782"/>
      <c r="U237" s="782"/>
      <c r="V237" s="782"/>
      <c r="W237" s="782"/>
      <c r="X237" s="782"/>
      <c r="Y237" s="782"/>
      <c r="Z237" s="782"/>
      <c r="AA237" s="782"/>
      <c r="AB237" s="782"/>
      <c r="AC237" s="782"/>
      <c r="AD237" s="782"/>
      <c r="AE237" s="782"/>
      <c r="AF237" s="782"/>
    </row>
    <row r="238" spans="1:32" hidden="1">
      <c r="A238" s="782"/>
      <c r="B238" s="782"/>
      <c r="C238" s="782"/>
      <c r="D238" s="782"/>
      <c r="E238" s="782"/>
      <c r="F238" s="782"/>
      <c r="G238" s="580"/>
      <c r="H238" s="986"/>
      <c r="I238" s="156"/>
      <c r="J238" s="782"/>
      <c r="K238" s="782"/>
      <c r="L238" s="782"/>
      <c r="M238" s="782"/>
      <c r="N238" s="782"/>
      <c r="O238" s="782"/>
      <c r="P238" s="782"/>
      <c r="Q238" s="782"/>
      <c r="R238" s="782"/>
      <c r="S238" s="782"/>
      <c r="T238" s="782"/>
      <c r="U238" s="782"/>
      <c r="V238" s="782"/>
      <c r="W238" s="782"/>
      <c r="X238" s="782"/>
      <c r="Y238" s="782"/>
      <c r="Z238" s="782"/>
      <c r="AA238" s="782"/>
      <c r="AB238" s="782"/>
      <c r="AC238" s="782"/>
      <c r="AD238" s="782"/>
      <c r="AE238" s="782"/>
      <c r="AF238" s="782"/>
    </row>
    <row r="239" spans="1:32" hidden="1">
      <c r="A239" s="782"/>
      <c r="B239" s="782"/>
      <c r="C239" s="782"/>
      <c r="D239" s="782"/>
      <c r="E239" s="782"/>
      <c r="F239" s="782"/>
      <c r="G239" s="580"/>
      <c r="H239" s="986"/>
      <c r="I239" s="156"/>
      <c r="J239" s="782"/>
      <c r="K239" s="782"/>
      <c r="L239" s="782"/>
      <c r="M239" s="782"/>
      <c r="N239" s="782"/>
      <c r="O239" s="782"/>
      <c r="P239" s="782"/>
      <c r="Q239" s="782"/>
      <c r="R239" s="782"/>
      <c r="S239" s="782"/>
      <c r="T239" s="782"/>
      <c r="U239" s="782"/>
      <c r="V239" s="782"/>
      <c r="W239" s="782"/>
      <c r="X239" s="782"/>
      <c r="Y239" s="782"/>
      <c r="Z239" s="782"/>
      <c r="AA239" s="782"/>
      <c r="AB239" s="782"/>
      <c r="AC239" s="782"/>
      <c r="AD239" s="782"/>
      <c r="AE239" s="782"/>
      <c r="AF239" s="782"/>
    </row>
    <row r="240" spans="1:32" hidden="1">
      <c r="A240" s="782"/>
      <c r="B240" s="782"/>
      <c r="C240" s="782"/>
      <c r="D240" s="782"/>
      <c r="E240" s="782"/>
      <c r="F240" s="782"/>
      <c r="G240" s="580"/>
      <c r="H240" s="156"/>
      <c r="I240" s="156"/>
      <c r="J240" s="782"/>
      <c r="K240" s="782"/>
      <c r="L240" s="782"/>
      <c r="M240" s="782"/>
      <c r="N240" s="782"/>
      <c r="O240" s="782"/>
      <c r="P240" s="782"/>
      <c r="Q240" s="782"/>
      <c r="R240" s="782"/>
      <c r="S240" s="782"/>
      <c r="T240" s="782"/>
      <c r="U240" s="782"/>
      <c r="V240" s="782"/>
      <c r="W240" s="782"/>
      <c r="X240" s="782"/>
      <c r="Y240" s="782"/>
      <c r="Z240" s="782"/>
      <c r="AA240" s="782"/>
      <c r="AB240" s="782"/>
      <c r="AC240" s="782"/>
      <c r="AD240" s="782"/>
      <c r="AE240" s="782"/>
      <c r="AF240" s="782"/>
    </row>
    <row r="241" spans="1:32" hidden="1">
      <c r="A241" s="782"/>
      <c r="B241" s="782"/>
      <c r="C241" s="782"/>
      <c r="D241" s="782"/>
      <c r="E241" s="782"/>
      <c r="F241" s="782"/>
      <c r="G241" s="580"/>
      <c r="H241" s="986"/>
      <c r="I241" s="156"/>
      <c r="J241" s="782"/>
      <c r="K241" s="782"/>
      <c r="L241" s="782"/>
      <c r="M241" s="782"/>
      <c r="N241" s="782"/>
      <c r="O241" s="782"/>
      <c r="P241" s="782"/>
      <c r="Q241" s="782"/>
      <c r="R241" s="782"/>
      <c r="S241" s="782"/>
      <c r="T241" s="782"/>
      <c r="U241" s="782"/>
      <c r="V241" s="782"/>
      <c r="W241" s="782"/>
      <c r="X241" s="782"/>
      <c r="Y241" s="782"/>
      <c r="Z241" s="782"/>
      <c r="AA241" s="782"/>
      <c r="AB241" s="782"/>
      <c r="AC241" s="782"/>
      <c r="AD241" s="782"/>
      <c r="AE241" s="782"/>
      <c r="AF241" s="782"/>
    </row>
    <row r="242" spans="1:32" hidden="1">
      <c r="A242" s="782"/>
      <c r="B242" s="782"/>
      <c r="C242" s="782"/>
      <c r="D242" s="782"/>
      <c r="E242" s="782"/>
      <c r="F242" s="782"/>
      <c r="G242" s="580"/>
      <c r="H242" s="986"/>
      <c r="I242" s="156"/>
      <c r="J242" s="782"/>
      <c r="K242" s="782"/>
      <c r="L242" s="782"/>
      <c r="M242" s="782"/>
      <c r="N242" s="782"/>
      <c r="O242" s="782"/>
      <c r="P242" s="782"/>
      <c r="Q242" s="782"/>
      <c r="R242" s="782"/>
      <c r="S242" s="782"/>
      <c r="T242" s="782"/>
      <c r="U242" s="782"/>
      <c r="V242" s="782"/>
      <c r="W242" s="782"/>
      <c r="X242" s="782"/>
      <c r="Y242" s="782"/>
      <c r="Z242" s="782"/>
      <c r="AA242" s="782"/>
      <c r="AB242" s="782"/>
      <c r="AC242" s="782"/>
      <c r="AD242" s="782"/>
      <c r="AE242" s="782"/>
      <c r="AF242" s="782"/>
    </row>
    <row r="243" spans="1:32" hidden="1">
      <c r="A243" s="782"/>
      <c r="B243" s="782"/>
      <c r="C243" s="782"/>
      <c r="D243" s="782"/>
      <c r="E243" s="782"/>
      <c r="F243" s="782"/>
      <c r="G243" s="897"/>
      <c r="H243" s="782"/>
      <c r="I243" s="782"/>
      <c r="J243" s="782"/>
      <c r="K243" s="782"/>
      <c r="L243" s="782"/>
      <c r="M243" s="782"/>
      <c r="N243" s="782"/>
      <c r="O243" s="782"/>
      <c r="P243" s="782"/>
      <c r="Q243" s="782"/>
      <c r="R243" s="782"/>
      <c r="S243" s="782"/>
      <c r="T243" s="782"/>
      <c r="U243" s="782"/>
      <c r="V243" s="782"/>
      <c r="W243" s="782"/>
      <c r="X243" s="782"/>
      <c r="Y243" s="782"/>
      <c r="Z243" s="782"/>
      <c r="AA243" s="782"/>
      <c r="AB243" s="782"/>
      <c r="AC243" s="782"/>
      <c r="AD243" s="782"/>
      <c r="AE243" s="782"/>
      <c r="AF243" s="782"/>
    </row>
    <row r="244" spans="1:32" hidden="1">
      <c r="A244" s="782"/>
      <c r="B244" s="782"/>
      <c r="C244" s="782"/>
      <c r="D244" s="782"/>
      <c r="E244" s="782"/>
      <c r="F244" s="782"/>
      <c r="G244" s="897"/>
      <c r="H244" s="782"/>
      <c r="I244" s="782"/>
      <c r="J244" s="782"/>
      <c r="K244" s="782"/>
      <c r="L244" s="782"/>
      <c r="M244" s="782"/>
      <c r="N244" s="782"/>
      <c r="O244" s="782"/>
      <c r="P244" s="782"/>
      <c r="Q244" s="782"/>
      <c r="R244" s="782"/>
      <c r="S244" s="782"/>
      <c r="T244" s="782"/>
      <c r="U244" s="782"/>
      <c r="V244" s="782"/>
      <c r="W244" s="782"/>
      <c r="X244" s="782"/>
      <c r="Y244" s="782"/>
      <c r="Z244" s="782"/>
      <c r="AA244" s="782"/>
      <c r="AB244" s="782"/>
      <c r="AC244" s="782"/>
      <c r="AD244" s="782"/>
      <c r="AE244" s="782"/>
      <c r="AF244" s="782"/>
    </row>
    <row r="245" spans="1:32" hidden="1">
      <c r="A245" s="782"/>
      <c r="B245" s="782"/>
      <c r="C245" s="782"/>
      <c r="D245" s="782"/>
      <c r="E245" s="782"/>
      <c r="F245" s="782"/>
      <c r="G245" s="897"/>
      <c r="H245" s="782"/>
      <c r="I245" s="782"/>
      <c r="J245" s="782"/>
      <c r="K245" s="782"/>
      <c r="L245" s="782"/>
      <c r="M245" s="782"/>
      <c r="N245" s="782"/>
      <c r="O245" s="782"/>
      <c r="P245" s="782"/>
      <c r="Q245" s="782"/>
      <c r="R245" s="782"/>
      <c r="S245" s="782"/>
      <c r="T245" s="782"/>
      <c r="U245" s="782"/>
      <c r="V245" s="782"/>
      <c r="W245" s="782"/>
      <c r="X245" s="782"/>
      <c r="Y245" s="782"/>
      <c r="Z245" s="782"/>
      <c r="AA245" s="782"/>
      <c r="AB245" s="782"/>
      <c r="AC245" s="782"/>
      <c r="AD245" s="782"/>
      <c r="AE245" s="782"/>
      <c r="AF245" s="782"/>
    </row>
    <row r="246" spans="1:32" hidden="1">
      <c r="A246" s="782"/>
      <c r="B246" s="782"/>
      <c r="C246" s="782"/>
      <c r="D246" s="782"/>
      <c r="E246" s="782"/>
      <c r="F246" s="782"/>
      <c r="G246" s="897"/>
      <c r="H246" s="782"/>
      <c r="I246" s="782"/>
      <c r="J246" s="782"/>
      <c r="K246" s="782"/>
      <c r="L246" s="782"/>
      <c r="M246" s="782"/>
      <c r="N246" s="782"/>
      <c r="O246" s="782"/>
      <c r="P246" s="782"/>
      <c r="Q246" s="782"/>
      <c r="R246" s="782"/>
      <c r="S246" s="782"/>
      <c r="T246" s="782"/>
      <c r="U246" s="782"/>
      <c r="V246" s="782"/>
      <c r="W246" s="782"/>
      <c r="X246" s="782"/>
      <c r="Y246" s="782"/>
      <c r="Z246" s="782"/>
      <c r="AA246" s="782"/>
      <c r="AB246" s="782"/>
      <c r="AC246" s="782"/>
      <c r="AD246" s="782"/>
      <c r="AE246" s="782"/>
      <c r="AF246" s="782"/>
    </row>
    <row r="247" spans="1:32" s="985" customFormat="1" hidden="1">
      <c r="A247" s="937" t="s">
        <v>234</v>
      </c>
      <c r="B247" s="937"/>
      <c r="C247" s="937"/>
      <c r="D247" s="937"/>
      <c r="E247" s="937"/>
      <c r="F247" s="937"/>
      <c r="G247" s="937"/>
      <c r="H247" s="937"/>
      <c r="I247" s="937"/>
      <c r="J247" s="937"/>
      <c r="K247" s="937"/>
      <c r="L247" s="937"/>
      <c r="M247" s="937"/>
      <c r="N247" s="937"/>
    </row>
    <row r="248" spans="1:32" hidden="1">
      <c r="A248" s="782" t="e">
        <f>'[14]Diag msg 2'!A30</f>
        <v>#REF!</v>
      </c>
      <c r="B248" s="782"/>
      <c r="C248" s="987"/>
      <c r="D248" s="987"/>
      <c r="E248" s="987"/>
      <c r="F248" s="987"/>
      <c r="G248" s="897" t="e">
        <f>'[14]Diag msg 2'!D30</f>
        <v>#REF!</v>
      </c>
      <c r="H248" s="988" t="e">
        <f>'[14]Diag msg 2'!E30</f>
        <v>#REF!</v>
      </c>
      <c r="I248" s="782"/>
      <c r="J248" s="782"/>
      <c r="K248" s="782"/>
      <c r="L248" s="782"/>
      <c r="M248" s="782"/>
      <c r="N248" s="782"/>
      <c r="O248" s="782"/>
      <c r="P248" s="782"/>
      <c r="Q248" s="782"/>
      <c r="R248" s="782"/>
      <c r="S248" s="782"/>
      <c r="T248" s="782"/>
      <c r="U248" s="782"/>
      <c r="V248" s="782"/>
      <c r="W248" s="782"/>
      <c r="X248" s="782"/>
      <c r="Y248" s="782"/>
      <c r="Z248" s="782"/>
      <c r="AA248" s="782"/>
      <c r="AB248" s="782"/>
      <c r="AC248" s="782"/>
      <c r="AD248" s="782"/>
      <c r="AE248" s="782"/>
      <c r="AF248" s="782"/>
    </row>
    <row r="249" spans="1:32" hidden="1">
      <c r="A249" s="782" t="e">
        <f>'[14]Diag msg 2'!A31</f>
        <v>#REF!</v>
      </c>
      <c r="B249" s="782"/>
      <c r="C249" s="987" t="e">
        <f>'[14]Diag msg 2'!C31</f>
        <v>#REF!</v>
      </c>
      <c r="D249" s="987"/>
      <c r="E249" s="987"/>
      <c r="F249" s="987"/>
      <c r="G249" s="897" t="e">
        <f>'[14]Diag msg 2'!D31</f>
        <v>#REF!</v>
      </c>
      <c r="H249" s="988"/>
      <c r="I249" s="782"/>
      <c r="J249" s="782"/>
      <c r="K249" s="782"/>
      <c r="L249" s="782"/>
      <c r="M249" s="782"/>
      <c r="N249" s="782"/>
      <c r="O249" s="782"/>
      <c r="P249" s="782"/>
      <c r="Q249" s="782"/>
      <c r="R249" s="782"/>
      <c r="S249" s="782"/>
      <c r="T249" s="782"/>
      <c r="U249" s="782"/>
      <c r="V249" s="782"/>
      <c r="W249" s="782"/>
      <c r="X249" s="782"/>
      <c r="Y249" s="782"/>
      <c r="Z249" s="782"/>
      <c r="AA249" s="782"/>
      <c r="AB249" s="782"/>
      <c r="AC249" s="782"/>
      <c r="AD249" s="782"/>
      <c r="AE249" s="782"/>
      <c r="AF249" s="782"/>
    </row>
    <row r="250" spans="1:32" hidden="1">
      <c r="A250" s="782" t="e">
        <f>'[14]Diag msg 2'!A32</f>
        <v>#REF!</v>
      </c>
      <c r="B250" s="782"/>
      <c r="C250" s="987" t="e">
        <f>'[14]Diag msg 2'!C32</f>
        <v>#REF!</v>
      </c>
      <c r="D250" s="987"/>
      <c r="E250" s="987"/>
      <c r="F250" s="987"/>
      <c r="G250" s="897" t="e">
        <f>'[14]Diag msg 2'!D32</f>
        <v>#REF!</v>
      </c>
      <c r="H250" s="989" t="e">
        <f>'[14]Diag msg 2'!E32</f>
        <v>#REF!</v>
      </c>
      <c r="I250" s="782"/>
      <c r="J250" s="782"/>
      <c r="K250" s="782"/>
      <c r="L250" s="782"/>
      <c r="M250" s="782"/>
      <c r="N250" s="782"/>
      <c r="O250" s="782"/>
      <c r="P250" s="782"/>
      <c r="Q250" s="782"/>
      <c r="R250" s="782"/>
      <c r="S250" s="782"/>
      <c r="T250" s="782"/>
      <c r="U250" s="782"/>
      <c r="V250" s="782"/>
      <c r="W250" s="782"/>
      <c r="X250" s="782"/>
      <c r="Y250" s="782"/>
      <c r="Z250" s="782"/>
      <c r="AA250" s="782"/>
      <c r="AB250" s="782"/>
      <c r="AC250" s="782"/>
      <c r="AD250" s="782"/>
      <c r="AE250" s="782"/>
      <c r="AF250" s="782"/>
    </row>
    <row r="251" spans="1:32" hidden="1">
      <c r="A251" s="782" t="e">
        <f>'[14]Diag msg 2'!A33</f>
        <v>#REF!</v>
      </c>
      <c r="B251" s="782"/>
      <c r="C251" s="987" t="e">
        <f>'[14]Diag msg 2'!C33</f>
        <v>#REF!</v>
      </c>
      <c r="D251" s="987"/>
      <c r="E251" s="987"/>
      <c r="F251" s="987"/>
      <c r="G251" s="897" t="e">
        <f>'[14]Diag msg 2'!D33</f>
        <v>#REF!</v>
      </c>
      <c r="H251" s="989" t="e">
        <f>'[14]Diag msg 2'!E33</f>
        <v>#REF!</v>
      </c>
      <c r="I251" s="782"/>
      <c r="J251" s="782"/>
      <c r="K251" s="782"/>
      <c r="L251" s="782"/>
      <c r="M251" s="782"/>
      <c r="N251" s="782"/>
      <c r="O251" s="782"/>
      <c r="P251" s="782"/>
      <c r="Q251" s="782"/>
      <c r="R251" s="782"/>
      <c r="S251" s="782"/>
      <c r="T251" s="782"/>
      <c r="U251" s="782"/>
      <c r="V251" s="782"/>
      <c r="W251" s="782"/>
      <c r="X251" s="782"/>
      <c r="Y251" s="782"/>
      <c r="Z251" s="782"/>
      <c r="AA251" s="782"/>
      <c r="AB251" s="782"/>
      <c r="AC251" s="782"/>
      <c r="AD251" s="782"/>
      <c r="AE251" s="782"/>
      <c r="AF251" s="782"/>
    </row>
    <row r="252" spans="1:32" hidden="1">
      <c r="A252" s="782" t="e">
        <f>'[14]Diag msg 2'!A34</f>
        <v>#REF!</v>
      </c>
      <c r="B252" s="782"/>
      <c r="C252" s="987" t="e">
        <f>'[14]Diag msg 2'!C34</f>
        <v>#REF!</v>
      </c>
      <c r="D252" s="987"/>
      <c r="E252" s="987"/>
      <c r="F252" s="987"/>
      <c r="G252" s="897" t="e">
        <f>'[14]Diag msg 2'!D34</f>
        <v>#REF!</v>
      </c>
      <c r="H252" s="988" t="e">
        <f>'[14]Diag msg 2'!E34</f>
        <v>#REF!</v>
      </c>
      <c r="I252" s="782"/>
      <c r="J252" s="782"/>
      <c r="K252" s="782"/>
      <c r="L252" s="782"/>
      <c r="M252" s="782"/>
      <c r="N252" s="782"/>
      <c r="O252" s="782"/>
      <c r="P252" s="782"/>
      <c r="Q252" s="782"/>
      <c r="R252" s="782"/>
      <c r="S252" s="782"/>
      <c r="T252" s="782"/>
      <c r="U252" s="782"/>
      <c r="V252" s="782"/>
      <c r="W252" s="782"/>
      <c r="X252" s="782"/>
      <c r="Y252" s="782"/>
      <c r="Z252" s="782"/>
      <c r="AA252" s="782"/>
      <c r="AB252" s="782"/>
      <c r="AC252" s="782"/>
      <c r="AD252" s="782"/>
      <c r="AE252" s="782"/>
      <c r="AF252" s="782"/>
    </row>
    <row r="253" spans="1:32" hidden="1">
      <c r="A253" s="782" t="e">
        <f>'[14]Diag msg 2'!A35</f>
        <v>#REF!</v>
      </c>
      <c r="B253" s="782"/>
      <c r="C253" s="987" t="e">
        <f>'[14]Diag msg 2'!C35</f>
        <v>#REF!</v>
      </c>
      <c r="D253" s="987"/>
      <c r="E253" s="987"/>
      <c r="F253" s="987"/>
      <c r="G253" s="897" t="e">
        <f>'[14]Diag msg 2'!D35</f>
        <v>#REF!</v>
      </c>
      <c r="H253" s="988"/>
      <c r="I253" s="782"/>
      <c r="J253" s="782"/>
      <c r="K253" s="782"/>
      <c r="L253" s="782"/>
      <c r="M253" s="782"/>
      <c r="N253" s="782"/>
      <c r="O253" s="782"/>
      <c r="P253" s="782"/>
      <c r="Q253" s="782"/>
      <c r="R253" s="782"/>
      <c r="S253" s="782"/>
      <c r="T253" s="782"/>
      <c r="U253" s="782"/>
      <c r="V253" s="782"/>
      <c r="W253" s="782"/>
      <c r="X253" s="782"/>
      <c r="Y253" s="782"/>
      <c r="Z253" s="782"/>
      <c r="AA253" s="782"/>
      <c r="AB253" s="782"/>
      <c r="AC253" s="782"/>
      <c r="AD253" s="782"/>
      <c r="AE253" s="782"/>
      <c r="AF253" s="782"/>
    </row>
    <row r="254" spans="1:32" hidden="1">
      <c r="A254" s="782" t="e">
        <f>'[14]Diag msg 2'!A36</f>
        <v>#REF!</v>
      </c>
      <c r="B254" s="782"/>
      <c r="C254" s="987" t="e">
        <f>'[14]Diag msg 2'!C36</f>
        <v>#REF!</v>
      </c>
      <c r="D254" s="987"/>
      <c r="E254" s="987"/>
      <c r="F254" s="987"/>
      <c r="G254" s="897" t="e">
        <f>'[14]Diag msg 2'!D36</f>
        <v>#REF!</v>
      </c>
      <c r="H254" s="989" t="e">
        <f>'[14]Diag msg 2'!E36</f>
        <v>#REF!</v>
      </c>
      <c r="I254" s="782"/>
      <c r="J254" s="782"/>
      <c r="K254" s="782"/>
      <c r="L254" s="782"/>
      <c r="M254" s="782"/>
      <c r="N254" s="782"/>
      <c r="O254" s="782"/>
      <c r="P254" s="782"/>
      <c r="Q254" s="782"/>
      <c r="R254" s="782"/>
      <c r="S254" s="782"/>
      <c r="T254" s="782"/>
      <c r="U254" s="782"/>
      <c r="V254" s="782"/>
      <c r="W254" s="782"/>
      <c r="X254" s="782"/>
      <c r="Y254" s="782"/>
      <c r="Z254" s="782"/>
      <c r="AA254" s="782"/>
      <c r="AB254" s="782"/>
      <c r="AC254" s="782"/>
      <c r="AD254" s="782"/>
      <c r="AE254" s="782"/>
      <c r="AF254" s="782"/>
    </row>
    <row r="255" spans="1:32" hidden="1">
      <c r="A255" s="782" t="e">
        <f>'[14]Diag msg 2'!A37</f>
        <v>#REF!</v>
      </c>
      <c r="B255" s="782"/>
      <c r="C255" s="987" t="e">
        <f>'[14]Diag msg 2'!C37</f>
        <v>#REF!</v>
      </c>
      <c r="D255" s="987"/>
      <c r="E255" s="987"/>
      <c r="F255" s="987"/>
      <c r="G255" s="897" t="e">
        <f>'[14]Diag msg 2'!D37</f>
        <v>#REF!</v>
      </c>
      <c r="H255" s="989" t="e">
        <f>'[14]Diag msg 2'!E37</f>
        <v>#REF!</v>
      </c>
      <c r="I255" s="782"/>
      <c r="J255" s="782"/>
      <c r="K255" s="782"/>
      <c r="L255" s="782"/>
      <c r="M255" s="782"/>
      <c r="N255" s="782"/>
      <c r="O255" s="782"/>
      <c r="P255" s="782"/>
      <c r="Q255" s="782"/>
      <c r="R255" s="782"/>
      <c r="S255" s="782"/>
      <c r="T255" s="782"/>
      <c r="U255" s="782"/>
      <c r="V255" s="782"/>
      <c r="W255" s="782"/>
      <c r="X255" s="782"/>
      <c r="Y255" s="782"/>
      <c r="Z255" s="782"/>
      <c r="AA255" s="782"/>
      <c r="AB255" s="782"/>
      <c r="AC255" s="782"/>
      <c r="AD255" s="782"/>
      <c r="AE255" s="782"/>
      <c r="AF255" s="782"/>
    </row>
    <row r="256" spans="1:32" hidden="1">
      <c r="A256" s="782" t="e">
        <f>'[14]Diag msg 2'!A38</f>
        <v>#REF!</v>
      </c>
      <c r="B256" s="782"/>
      <c r="C256" s="987" t="e">
        <f>'[14]Diag msg 2'!C38</f>
        <v>#REF!</v>
      </c>
      <c r="D256" s="987"/>
      <c r="E256" s="987"/>
      <c r="F256" s="987"/>
      <c r="G256" s="897" t="e">
        <f>'[14]Diag msg 2'!D38</f>
        <v>#REF!</v>
      </c>
      <c r="H256" s="988" t="e">
        <f>'[14]Diag msg 2'!E38</f>
        <v>#REF!</v>
      </c>
      <c r="I256" s="782"/>
      <c r="J256" s="782"/>
      <c r="K256" s="782"/>
      <c r="L256" s="782"/>
      <c r="M256" s="782"/>
      <c r="N256" s="782"/>
      <c r="O256" s="782"/>
      <c r="P256" s="782"/>
      <c r="Q256" s="782"/>
      <c r="R256" s="782"/>
      <c r="S256" s="782"/>
      <c r="T256" s="782"/>
      <c r="U256" s="782"/>
      <c r="V256" s="782"/>
      <c r="W256" s="782"/>
      <c r="X256" s="782"/>
      <c r="Y256" s="782"/>
      <c r="Z256" s="782"/>
      <c r="AA256" s="782"/>
      <c r="AB256" s="782"/>
      <c r="AC256" s="782"/>
      <c r="AD256" s="782"/>
      <c r="AE256" s="782"/>
      <c r="AF256" s="782"/>
    </row>
    <row r="257" spans="1:32" hidden="1">
      <c r="A257" s="782" t="e">
        <f>'[14]Diag msg 2'!A39</f>
        <v>#REF!</v>
      </c>
      <c r="B257" s="782"/>
      <c r="C257" s="987" t="e">
        <f>'[14]Diag msg 2'!C39</f>
        <v>#REF!</v>
      </c>
      <c r="D257" s="987"/>
      <c r="E257" s="987"/>
      <c r="F257" s="987"/>
      <c r="G257" s="897" t="e">
        <f>'[14]Diag msg 2'!D39</f>
        <v>#REF!</v>
      </c>
      <c r="H257" s="988"/>
      <c r="I257" s="782"/>
      <c r="J257" s="782"/>
      <c r="K257" s="782"/>
      <c r="L257" s="782"/>
      <c r="M257" s="782"/>
      <c r="N257" s="782"/>
      <c r="O257" s="782"/>
      <c r="P257" s="782"/>
      <c r="Q257" s="782"/>
      <c r="R257" s="782"/>
      <c r="S257" s="782"/>
      <c r="T257" s="782"/>
      <c r="U257" s="782"/>
      <c r="V257" s="782"/>
      <c r="W257" s="782"/>
      <c r="X257" s="782"/>
      <c r="Y257" s="782"/>
      <c r="Z257" s="782"/>
      <c r="AA257" s="782"/>
      <c r="AB257" s="782"/>
      <c r="AC257" s="782"/>
      <c r="AD257" s="782"/>
      <c r="AE257" s="782"/>
      <c r="AF257" s="782"/>
    </row>
    <row r="258" spans="1:32" hidden="1">
      <c r="A258" s="782" t="e">
        <f>'[14]Diag msg 2'!A40</f>
        <v>#REF!</v>
      </c>
      <c r="B258" s="782"/>
      <c r="C258" s="987" t="e">
        <f>'[14]Diag msg 2'!C40</f>
        <v>#REF!</v>
      </c>
      <c r="D258" s="987"/>
      <c r="E258" s="987"/>
      <c r="F258" s="987"/>
      <c r="G258" s="897" t="e">
        <f>'[14]Diag msg 2'!D40</f>
        <v>#REF!</v>
      </c>
      <c r="H258" s="989" t="e">
        <f>'[14]Diag msg 2'!E40</f>
        <v>#REF!</v>
      </c>
      <c r="I258" s="782"/>
      <c r="J258" s="782"/>
      <c r="K258" s="782"/>
      <c r="L258" s="782"/>
      <c r="M258" s="782"/>
      <c r="N258" s="782"/>
      <c r="O258" s="782"/>
      <c r="P258" s="782"/>
      <c r="Q258" s="782"/>
      <c r="R258" s="782"/>
      <c r="S258" s="782"/>
      <c r="T258" s="782"/>
      <c r="U258" s="782"/>
      <c r="V258" s="782"/>
      <c r="W258" s="782"/>
      <c r="X258" s="782"/>
      <c r="Y258" s="782"/>
      <c r="Z258" s="782"/>
      <c r="AA258" s="782"/>
      <c r="AB258" s="782"/>
      <c r="AC258" s="782"/>
      <c r="AD258" s="782"/>
      <c r="AE258" s="782"/>
      <c r="AF258" s="782"/>
    </row>
    <row r="259" spans="1:32" hidden="1">
      <c r="A259" s="782" t="e">
        <f>'[14]Diag msg 2'!A41</f>
        <v>#REF!</v>
      </c>
      <c r="B259" s="782"/>
      <c r="C259" s="987" t="e">
        <f>'[14]Diag msg 2'!C41</f>
        <v>#REF!</v>
      </c>
      <c r="D259" s="987"/>
      <c r="E259" s="987"/>
      <c r="F259" s="987"/>
      <c r="G259" s="897" t="e">
        <f>'[14]Diag msg 2'!D41</f>
        <v>#REF!</v>
      </c>
      <c r="H259" s="989" t="e">
        <f>'[14]Diag msg 2'!E41</f>
        <v>#REF!</v>
      </c>
      <c r="I259" s="782"/>
      <c r="J259" s="782"/>
      <c r="K259" s="782"/>
      <c r="L259" s="782"/>
      <c r="M259" s="782"/>
      <c r="N259" s="782"/>
      <c r="O259" s="782"/>
      <c r="P259" s="782"/>
      <c r="Q259" s="782"/>
      <c r="R259" s="782"/>
      <c r="S259" s="782"/>
      <c r="T259" s="782"/>
      <c r="U259" s="782"/>
      <c r="V259" s="782"/>
      <c r="W259" s="782"/>
      <c r="X259" s="782"/>
      <c r="Y259" s="782"/>
      <c r="Z259" s="782"/>
      <c r="AA259" s="782"/>
      <c r="AB259" s="782"/>
      <c r="AC259" s="782"/>
      <c r="AD259" s="782"/>
      <c r="AE259" s="782"/>
      <c r="AF259" s="782"/>
    </row>
    <row r="260" spans="1:32" hidden="1">
      <c r="A260" s="782" t="e">
        <f>'[14]Diag msg 2'!A42</f>
        <v>#REF!</v>
      </c>
      <c r="B260" s="782"/>
      <c r="C260" s="987" t="e">
        <f>'[14]Diag msg 2'!C42</f>
        <v>#REF!</v>
      </c>
      <c r="D260" s="987"/>
      <c r="E260" s="987"/>
      <c r="F260" s="987"/>
      <c r="G260" s="897" t="e">
        <f>'[14]Diag msg 2'!D42</f>
        <v>#REF!</v>
      </c>
      <c r="H260" s="988" t="e">
        <f>'[14]Diag msg 2'!E42</f>
        <v>#REF!</v>
      </c>
      <c r="I260" s="782"/>
      <c r="J260" s="782"/>
      <c r="K260" s="782"/>
      <c r="L260" s="782"/>
      <c r="M260" s="782"/>
      <c r="N260" s="782"/>
      <c r="O260" s="782"/>
      <c r="P260" s="782"/>
      <c r="Q260" s="782"/>
      <c r="R260" s="782"/>
      <c r="S260" s="782"/>
      <c r="T260" s="782"/>
      <c r="U260" s="782"/>
      <c r="V260" s="782"/>
      <c r="W260" s="782"/>
      <c r="X260" s="782"/>
      <c r="Y260" s="782"/>
      <c r="Z260" s="782"/>
      <c r="AA260" s="782"/>
      <c r="AB260" s="782"/>
      <c r="AC260" s="782"/>
      <c r="AD260" s="782"/>
      <c r="AE260" s="782"/>
      <c r="AF260" s="782"/>
    </row>
    <row r="261" spans="1:32" hidden="1">
      <c r="A261" s="782" t="e">
        <f>'[14]Diag msg 2'!A43</f>
        <v>#REF!</v>
      </c>
      <c r="B261" s="782"/>
      <c r="C261" s="987" t="e">
        <f>'[14]Diag msg 2'!C43</f>
        <v>#REF!</v>
      </c>
      <c r="D261" s="987"/>
      <c r="E261" s="987"/>
      <c r="F261" s="987"/>
      <c r="G261" s="897" t="e">
        <f>'[14]Diag msg 2'!D43</f>
        <v>#REF!</v>
      </c>
      <c r="H261" s="988"/>
      <c r="I261" s="782"/>
      <c r="J261" s="782"/>
      <c r="K261" s="782"/>
      <c r="L261" s="782"/>
      <c r="M261" s="782"/>
      <c r="N261" s="782"/>
      <c r="O261" s="782"/>
      <c r="P261" s="782"/>
      <c r="Q261" s="782"/>
      <c r="R261" s="782"/>
      <c r="S261" s="782"/>
      <c r="T261" s="782"/>
      <c r="U261" s="782"/>
      <c r="V261" s="782"/>
      <c r="W261" s="782"/>
      <c r="X261" s="782"/>
      <c r="Y261" s="782"/>
      <c r="Z261" s="782"/>
      <c r="AA261" s="782"/>
      <c r="AB261" s="782"/>
      <c r="AC261" s="782"/>
      <c r="AD261" s="782"/>
      <c r="AE261" s="782"/>
      <c r="AF261" s="782"/>
    </row>
    <row r="262" spans="1:32" hidden="1">
      <c r="A262" s="782" t="e">
        <f>'[14]Diag msg 2'!A44</f>
        <v>#REF!</v>
      </c>
      <c r="B262" s="782"/>
      <c r="C262" s="987" t="e">
        <f>'[14]Diag msg 2'!C44</f>
        <v>#REF!</v>
      </c>
      <c r="D262" s="987"/>
      <c r="E262" s="987"/>
      <c r="F262" s="987"/>
      <c r="G262" s="897" t="e">
        <f>'[14]Diag msg 2'!D44</f>
        <v>#REF!</v>
      </c>
      <c r="H262" s="989" t="e">
        <f>'[14]Diag msg 2'!E44</f>
        <v>#REF!</v>
      </c>
      <c r="I262" s="782"/>
      <c r="J262" s="782"/>
      <c r="K262" s="782"/>
      <c r="L262" s="782"/>
      <c r="M262" s="782"/>
      <c r="N262" s="782"/>
      <c r="O262" s="782"/>
      <c r="P262" s="782"/>
      <c r="Q262" s="782"/>
      <c r="R262" s="782"/>
      <c r="S262" s="782"/>
      <c r="T262" s="782"/>
      <c r="U262" s="782"/>
      <c r="V262" s="782"/>
      <c r="W262" s="782"/>
      <c r="X262" s="782"/>
      <c r="Y262" s="782"/>
      <c r="Z262" s="782"/>
      <c r="AA262" s="782"/>
      <c r="AB262" s="782"/>
      <c r="AC262" s="782"/>
      <c r="AD262" s="782"/>
      <c r="AE262" s="782"/>
      <c r="AF262" s="782"/>
    </row>
    <row r="263" spans="1:32" hidden="1">
      <c r="A263" s="782" t="e">
        <f>'[14]Diag msg 2'!A45</f>
        <v>#REF!</v>
      </c>
      <c r="B263" s="782"/>
      <c r="C263" s="987" t="e">
        <f>'[14]Diag msg 2'!C45</f>
        <v>#REF!</v>
      </c>
      <c r="D263" s="987"/>
      <c r="E263" s="987"/>
      <c r="F263" s="987"/>
      <c r="G263" s="897" t="e">
        <f>'[14]Diag msg 2'!D45</f>
        <v>#REF!</v>
      </c>
      <c r="H263" s="989" t="e">
        <f>'[14]Diag msg 2'!E45</f>
        <v>#REF!</v>
      </c>
      <c r="I263" s="782"/>
      <c r="J263" s="782"/>
      <c r="K263" s="782"/>
      <c r="L263" s="782"/>
      <c r="M263" s="782"/>
      <c r="N263" s="782"/>
      <c r="O263" s="782"/>
      <c r="P263" s="782"/>
      <c r="Q263" s="782"/>
      <c r="R263" s="782"/>
      <c r="S263" s="782"/>
      <c r="T263" s="782"/>
      <c r="U263" s="782"/>
      <c r="V263" s="782"/>
      <c r="W263" s="782"/>
      <c r="X263" s="782"/>
      <c r="Y263" s="782"/>
      <c r="Z263" s="782"/>
      <c r="AA263" s="782"/>
      <c r="AB263" s="782"/>
      <c r="AC263" s="782"/>
      <c r="AD263" s="782"/>
      <c r="AE263" s="782"/>
      <c r="AF263" s="782"/>
    </row>
    <row r="264" spans="1:32" hidden="1">
      <c r="A264" s="782" t="e">
        <f>'[14]Diag msg 2'!A46</f>
        <v>#REF!</v>
      </c>
      <c r="B264" s="782"/>
      <c r="C264" s="987" t="e">
        <f>'[14]Diag msg 2'!C46</f>
        <v>#REF!</v>
      </c>
      <c r="D264" s="987"/>
      <c r="E264" s="987"/>
      <c r="F264" s="987"/>
      <c r="G264" s="897" t="e">
        <f>'[14]Diag msg 2'!D46</f>
        <v>#REF!</v>
      </c>
      <c r="H264" s="988" t="e">
        <f>'[14]Diag msg 2'!E46</f>
        <v>#REF!</v>
      </c>
      <c r="I264" s="782"/>
      <c r="J264" s="782"/>
      <c r="K264" s="782"/>
      <c r="L264" s="782"/>
      <c r="M264" s="782"/>
      <c r="N264" s="782"/>
      <c r="O264" s="782"/>
      <c r="P264" s="782"/>
      <c r="Q264" s="782"/>
      <c r="R264" s="782"/>
      <c r="S264" s="782"/>
      <c r="T264" s="782"/>
      <c r="U264" s="782"/>
      <c r="V264" s="782"/>
      <c r="W264" s="782"/>
      <c r="X264" s="782"/>
      <c r="Y264" s="782"/>
      <c r="Z264" s="782"/>
      <c r="AA264" s="782"/>
      <c r="AB264" s="782"/>
      <c r="AC264" s="782"/>
      <c r="AD264" s="782"/>
      <c r="AE264" s="782"/>
      <c r="AF264" s="782"/>
    </row>
    <row r="265" spans="1:32" hidden="1">
      <c r="A265" s="782" t="e">
        <f>'[14]Diag msg 2'!A47</f>
        <v>#REF!</v>
      </c>
      <c r="B265" s="782"/>
      <c r="C265" s="987" t="e">
        <f>'[14]Diag msg 2'!C47</f>
        <v>#REF!</v>
      </c>
      <c r="D265" s="987"/>
      <c r="E265" s="987"/>
      <c r="F265" s="987"/>
      <c r="G265" s="897" t="e">
        <f>'[14]Diag msg 2'!D47</f>
        <v>#REF!</v>
      </c>
      <c r="H265" s="988"/>
      <c r="I265" s="782"/>
      <c r="J265" s="782"/>
      <c r="K265" s="782"/>
      <c r="L265" s="782"/>
      <c r="M265" s="782"/>
      <c r="N265" s="782"/>
      <c r="O265" s="782"/>
      <c r="P265" s="782"/>
      <c r="Q265" s="782"/>
      <c r="R265" s="782"/>
      <c r="S265" s="782"/>
      <c r="T265" s="782"/>
      <c r="U265" s="782"/>
      <c r="V265" s="782"/>
      <c r="W265" s="782"/>
      <c r="X265" s="782"/>
      <c r="Y265" s="782"/>
      <c r="Z265" s="782"/>
      <c r="AA265" s="782"/>
      <c r="AB265" s="782"/>
      <c r="AC265" s="782"/>
      <c r="AD265" s="782"/>
      <c r="AE265" s="782"/>
      <c r="AF265" s="782"/>
    </row>
    <row r="266" spans="1:32" hidden="1">
      <c r="A266" s="782" t="e">
        <f>'[14]Diag msg 2'!A48</f>
        <v>#REF!</v>
      </c>
      <c r="B266" s="782"/>
      <c r="C266" s="987" t="e">
        <f>'[14]Diag msg 2'!C48</f>
        <v>#REF!</v>
      </c>
      <c r="D266" s="987"/>
      <c r="E266" s="987"/>
      <c r="F266" s="987"/>
      <c r="G266" s="897" t="e">
        <f>'[14]Diag msg 2'!D48</f>
        <v>#REF!</v>
      </c>
      <c r="H266" s="989" t="e">
        <f>'[14]Diag msg 2'!E48</f>
        <v>#REF!</v>
      </c>
      <c r="I266" s="782"/>
      <c r="J266" s="782"/>
      <c r="K266" s="782"/>
      <c r="L266" s="782"/>
      <c r="M266" s="782"/>
      <c r="N266" s="782"/>
      <c r="O266" s="782"/>
      <c r="P266" s="782"/>
      <c r="Q266" s="782"/>
      <c r="R266" s="782"/>
      <c r="S266" s="782"/>
      <c r="T266" s="782"/>
      <c r="U266" s="782"/>
      <c r="V266" s="782"/>
      <c r="W266" s="782"/>
      <c r="X266" s="782"/>
      <c r="Y266" s="782"/>
      <c r="Z266" s="782"/>
      <c r="AA266" s="782"/>
      <c r="AB266" s="782"/>
      <c r="AC266" s="782"/>
      <c r="AD266" s="782"/>
      <c r="AE266" s="782"/>
      <c r="AF266" s="782"/>
    </row>
    <row r="267" spans="1:32" hidden="1">
      <c r="A267" s="782" t="e">
        <f>'[14]Diag msg 2'!A49</f>
        <v>#REF!</v>
      </c>
      <c r="B267" s="782"/>
      <c r="C267" s="987" t="e">
        <f>'[14]Diag msg 2'!C49</f>
        <v>#REF!</v>
      </c>
      <c r="D267" s="987"/>
      <c r="E267" s="987"/>
      <c r="F267" s="987"/>
      <c r="G267" s="897" t="e">
        <f>'[14]Diag msg 2'!D49</f>
        <v>#REF!</v>
      </c>
      <c r="H267" s="989" t="e">
        <f>'[14]Diag msg 2'!E49</f>
        <v>#REF!</v>
      </c>
      <c r="I267" s="782"/>
      <c r="J267" s="782"/>
      <c r="K267" s="782"/>
      <c r="L267" s="782"/>
      <c r="M267" s="782"/>
      <c r="N267" s="782"/>
      <c r="O267" s="782"/>
      <c r="P267" s="782"/>
      <c r="Q267" s="782"/>
      <c r="R267" s="782"/>
      <c r="S267" s="782"/>
      <c r="T267" s="782"/>
      <c r="U267" s="782"/>
      <c r="V267" s="782"/>
      <c r="W267" s="782"/>
      <c r="X267" s="782"/>
      <c r="Y267" s="782"/>
      <c r="Z267" s="782"/>
      <c r="AA267" s="782"/>
      <c r="AB267" s="782"/>
      <c r="AC267" s="782"/>
      <c r="AD267" s="782"/>
      <c r="AE267" s="782"/>
      <c r="AF267" s="782"/>
    </row>
    <row r="268" spans="1:32" hidden="1">
      <c r="A268" s="782" t="e">
        <f>'[14]Diag msg 2'!A50</f>
        <v>#REF!</v>
      </c>
      <c r="B268" s="782"/>
      <c r="C268" s="990" t="e">
        <f>'[14]Diag msg 2'!C50</f>
        <v>#REF!</v>
      </c>
      <c r="D268" s="990"/>
      <c r="E268" s="990"/>
      <c r="F268" s="990"/>
      <c r="G268" s="991" t="e">
        <f>'[14]Diag msg 2'!D50</f>
        <v>#REF!</v>
      </c>
      <c r="H268" s="992" t="e">
        <f>'[14]Diag msg 2'!E50</f>
        <v>#REF!</v>
      </c>
      <c r="I268" s="782"/>
      <c r="J268" s="782"/>
      <c r="K268" s="782"/>
      <c r="L268" s="782"/>
      <c r="M268" s="782"/>
      <c r="N268" s="782"/>
      <c r="O268" s="782"/>
      <c r="P268" s="782"/>
      <c r="Q268" s="782"/>
      <c r="R268" s="782"/>
      <c r="S268" s="782"/>
      <c r="T268" s="782"/>
      <c r="U268" s="782"/>
      <c r="V268" s="782"/>
      <c r="W268" s="782"/>
      <c r="X268" s="782"/>
      <c r="Y268" s="782"/>
      <c r="Z268" s="782"/>
      <c r="AA268" s="782"/>
      <c r="AB268" s="782"/>
      <c r="AC268" s="782"/>
      <c r="AD268" s="782"/>
      <c r="AE268" s="782"/>
      <c r="AF268" s="782"/>
    </row>
    <row r="269" spans="1:32" hidden="1">
      <c r="A269" s="782" t="e">
        <f>'[14]Diag msg 2'!A51</f>
        <v>#REF!</v>
      </c>
      <c r="B269" s="782"/>
      <c r="C269" s="990" t="e">
        <f>'[14]Diag msg 2'!C51</f>
        <v>#REF!</v>
      </c>
      <c r="D269" s="990"/>
      <c r="E269" s="990"/>
      <c r="F269" s="990"/>
      <c r="G269" s="991" t="e">
        <f>'[14]Diag msg 2'!D51</f>
        <v>#REF!</v>
      </c>
      <c r="H269" s="992" t="e">
        <f>'[14]Diag msg 2'!E51</f>
        <v>#REF!</v>
      </c>
      <c r="I269" s="782"/>
      <c r="J269" s="782"/>
      <c r="K269" s="782"/>
      <c r="L269" s="782"/>
      <c r="M269" s="782"/>
      <c r="N269" s="782"/>
      <c r="O269" s="782"/>
      <c r="P269" s="782"/>
      <c r="Q269" s="782"/>
      <c r="R269" s="782"/>
      <c r="S269" s="782"/>
      <c r="T269" s="782"/>
      <c r="U269" s="782"/>
      <c r="V269" s="782"/>
      <c r="W269" s="782"/>
      <c r="X269" s="782"/>
      <c r="Y269" s="782"/>
      <c r="Z269" s="782"/>
      <c r="AA269" s="782"/>
      <c r="AB269" s="782"/>
      <c r="AC269" s="782"/>
      <c r="AD269" s="782"/>
      <c r="AE269" s="782"/>
      <c r="AF269" s="782"/>
    </row>
    <row r="270" spans="1:32" hidden="1">
      <c r="A270" s="782" t="e">
        <f>'[14]Diag msg 2'!A52</f>
        <v>#REF!</v>
      </c>
      <c r="B270" s="782"/>
      <c r="C270" s="990" t="e">
        <f>'[14]Diag msg 2'!C52</f>
        <v>#REF!</v>
      </c>
      <c r="D270" s="990"/>
      <c r="E270" s="990"/>
      <c r="F270" s="990"/>
      <c r="G270" s="991" t="e">
        <f>'[14]Diag msg 2'!D52</f>
        <v>#REF!</v>
      </c>
      <c r="H270" s="992" t="e">
        <f>'[14]Diag msg 2'!E52</f>
        <v>#REF!</v>
      </c>
      <c r="I270" s="782"/>
      <c r="J270" s="782"/>
      <c r="K270" s="782"/>
      <c r="L270" s="782"/>
      <c r="M270" s="782"/>
      <c r="N270" s="782"/>
      <c r="O270" s="782"/>
      <c r="P270" s="782"/>
      <c r="Q270" s="782"/>
      <c r="R270" s="782"/>
      <c r="S270" s="782"/>
      <c r="T270" s="782"/>
      <c r="U270" s="782"/>
      <c r="V270" s="782"/>
      <c r="W270" s="782"/>
      <c r="X270" s="782"/>
      <c r="Y270" s="782"/>
      <c r="Z270" s="782"/>
      <c r="AA270" s="782"/>
      <c r="AB270" s="782"/>
      <c r="AC270" s="782"/>
      <c r="AD270" s="782"/>
      <c r="AE270" s="782"/>
      <c r="AF270" s="782"/>
    </row>
    <row r="271" spans="1:32" hidden="1">
      <c r="A271" s="782" t="e">
        <f>'[14]Diag msg 2'!A53</f>
        <v>#REF!</v>
      </c>
      <c r="B271" s="782"/>
      <c r="C271" s="990" t="e">
        <f>'[14]Diag msg 2'!C53</f>
        <v>#REF!</v>
      </c>
      <c r="D271" s="990"/>
      <c r="E271" s="990"/>
      <c r="F271" s="990"/>
      <c r="G271" s="991" t="e">
        <f>'[14]Diag msg 2'!D53</f>
        <v>#REF!</v>
      </c>
      <c r="H271" s="992" t="e">
        <f>'[14]Diag msg 2'!E53</f>
        <v>#REF!</v>
      </c>
      <c r="I271" s="782"/>
      <c r="J271" s="782"/>
      <c r="K271" s="782"/>
      <c r="L271" s="782"/>
      <c r="M271" s="782"/>
      <c r="N271" s="782"/>
      <c r="O271" s="782"/>
      <c r="P271" s="782"/>
      <c r="Q271" s="782"/>
      <c r="R271" s="782"/>
      <c r="S271" s="782"/>
      <c r="T271" s="782"/>
      <c r="U271" s="782"/>
      <c r="V271" s="782"/>
      <c r="W271" s="782"/>
      <c r="X271" s="782"/>
      <c r="Y271" s="782"/>
      <c r="Z271" s="782"/>
      <c r="AA271" s="782"/>
      <c r="AB271" s="782"/>
      <c r="AC271" s="782"/>
      <c r="AD271" s="782"/>
      <c r="AE271" s="782"/>
      <c r="AF271" s="782"/>
    </row>
    <row r="272" spans="1:32" hidden="1">
      <c r="A272" s="782" t="e">
        <f>'[14]Diag msg 2'!A54</f>
        <v>#REF!</v>
      </c>
      <c r="B272" s="782"/>
      <c r="C272" s="987" t="e">
        <f>'[14]Diag msg 2'!C54</f>
        <v>#REF!</v>
      </c>
      <c r="D272" s="987"/>
      <c r="E272" s="987"/>
      <c r="F272" s="987"/>
      <c r="G272" s="897" t="e">
        <f>'[14]Diag msg 2'!D54</f>
        <v>#REF!</v>
      </c>
      <c r="H272" s="989" t="e">
        <f>'[14]Diag msg 2'!E54</f>
        <v>#REF!</v>
      </c>
      <c r="I272" s="782"/>
      <c r="J272" s="782"/>
      <c r="K272" s="782"/>
      <c r="L272" s="782"/>
      <c r="M272" s="782"/>
      <c r="N272" s="782"/>
      <c r="O272" s="782"/>
      <c r="P272" s="782"/>
      <c r="Q272" s="782"/>
      <c r="R272" s="782"/>
      <c r="S272" s="782"/>
      <c r="T272" s="782"/>
      <c r="U272" s="782"/>
      <c r="V272" s="782"/>
      <c r="W272" s="782"/>
      <c r="X272" s="782"/>
      <c r="Y272" s="782"/>
      <c r="Z272" s="782"/>
      <c r="AA272" s="782"/>
      <c r="AB272" s="782"/>
      <c r="AC272" s="782"/>
      <c r="AD272" s="782"/>
      <c r="AE272" s="782"/>
      <c r="AF272" s="782"/>
    </row>
    <row r="273" spans="1:32" hidden="1">
      <c r="A273" s="782" t="e">
        <f>'[14]Diag msg 2'!A55</f>
        <v>#REF!</v>
      </c>
      <c r="B273" s="782"/>
      <c r="C273" s="987" t="e">
        <f>'[14]Diag msg 2'!C55</f>
        <v>#REF!</v>
      </c>
      <c r="D273" s="987"/>
      <c r="E273" s="987"/>
      <c r="F273" s="987"/>
      <c r="G273" s="897" t="e">
        <f>'[14]Diag msg 2'!D55</f>
        <v>#REF!</v>
      </c>
      <c r="H273" s="989" t="e">
        <f>'[14]Diag msg 2'!E55</f>
        <v>#REF!</v>
      </c>
      <c r="I273" s="782"/>
      <c r="J273" s="782"/>
      <c r="K273" s="782"/>
      <c r="L273" s="782"/>
      <c r="M273" s="782"/>
      <c r="N273" s="782"/>
      <c r="O273" s="782"/>
      <c r="P273" s="782"/>
      <c r="Q273" s="782"/>
      <c r="R273" s="782"/>
      <c r="S273" s="782"/>
      <c r="T273" s="782"/>
      <c r="U273" s="782"/>
      <c r="V273" s="782"/>
      <c r="W273" s="782"/>
      <c r="X273" s="782"/>
      <c r="Y273" s="782"/>
      <c r="Z273" s="782"/>
      <c r="AA273" s="782"/>
      <c r="AB273" s="782"/>
      <c r="AC273" s="782"/>
      <c r="AD273" s="782"/>
      <c r="AE273" s="782"/>
      <c r="AF273" s="782"/>
    </row>
    <row r="274" spans="1:32" hidden="1">
      <c r="A274" s="782" t="e">
        <f>'[14]Diag msg 2'!A56</f>
        <v>#REF!</v>
      </c>
      <c r="B274" s="782"/>
      <c r="C274" s="987" t="e">
        <f>'[14]Diag msg 2'!C56</f>
        <v>#REF!</v>
      </c>
      <c r="D274" s="987"/>
      <c r="E274" s="987"/>
      <c r="F274" s="987"/>
      <c r="G274" s="897" t="e">
        <f>'[14]Diag msg 2'!D56</f>
        <v>#REF!</v>
      </c>
      <c r="H274" s="989" t="e">
        <f>'[14]Diag msg 2'!E56</f>
        <v>#REF!</v>
      </c>
      <c r="I274" s="782"/>
      <c r="J274" s="782"/>
      <c r="K274" s="782"/>
      <c r="L274" s="782"/>
      <c r="M274" s="782"/>
      <c r="N274" s="782"/>
      <c r="O274" s="782"/>
      <c r="P274" s="782"/>
      <c r="Q274" s="782"/>
      <c r="R274" s="782"/>
      <c r="S274" s="782"/>
      <c r="T274" s="782"/>
      <c r="U274" s="782"/>
      <c r="V274" s="782"/>
      <c r="W274" s="782"/>
      <c r="X274" s="782"/>
      <c r="Y274" s="782"/>
      <c r="Z274" s="782"/>
      <c r="AA274" s="782"/>
      <c r="AB274" s="782"/>
      <c r="AC274" s="782"/>
      <c r="AD274" s="782"/>
      <c r="AE274" s="782"/>
      <c r="AF274" s="782"/>
    </row>
    <row r="275" spans="1:32" hidden="1">
      <c r="A275" s="782" t="e">
        <f>'[14]Diag msg 2'!A57</f>
        <v>#REF!</v>
      </c>
      <c r="B275" s="782"/>
      <c r="C275" s="987" t="e">
        <f>'[14]Diag msg 2'!C57</f>
        <v>#REF!</v>
      </c>
      <c r="D275" s="987"/>
      <c r="E275" s="987"/>
      <c r="F275" s="987"/>
      <c r="G275" s="897" t="e">
        <f>'[14]Diag msg 2'!D57</f>
        <v>#REF!</v>
      </c>
      <c r="H275" s="989" t="e">
        <f>'[14]Diag msg 2'!E57</f>
        <v>#REF!</v>
      </c>
      <c r="I275" s="782"/>
      <c r="J275" s="782"/>
      <c r="K275" s="782"/>
      <c r="L275" s="782"/>
      <c r="M275" s="782"/>
      <c r="N275" s="782"/>
      <c r="O275" s="782"/>
      <c r="P275" s="782"/>
      <c r="Q275" s="782"/>
      <c r="R275" s="782"/>
      <c r="S275" s="782"/>
      <c r="T275" s="782"/>
      <c r="U275" s="782"/>
      <c r="V275" s="782"/>
      <c r="W275" s="782"/>
      <c r="X275" s="782"/>
      <c r="Y275" s="782"/>
      <c r="Z275" s="782"/>
      <c r="AA275" s="782"/>
      <c r="AB275" s="782"/>
      <c r="AC275" s="782"/>
      <c r="AD275" s="782"/>
      <c r="AE275" s="782"/>
      <c r="AF275" s="782"/>
    </row>
    <row r="276" spans="1:32" hidden="1">
      <c r="A276" s="782" t="e">
        <f>'[14]Diag msg 2'!A58</f>
        <v>#REF!</v>
      </c>
      <c r="B276" s="782"/>
      <c r="C276" s="990" t="e">
        <f>'[14]Diag msg 2'!C58</f>
        <v>#REF!</v>
      </c>
      <c r="D276" s="990"/>
      <c r="E276" s="990"/>
      <c r="F276" s="990"/>
      <c r="G276" s="991" t="e">
        <f>'[14]Diag msg 2'!D58</f>
        <v>#REF!</v>
      </c>
      <c r="H276" s="992" t="e">
        <f>'[14]Diag msg 2'!E58</f>
        <v>#REF!</v>
      </c>
      <c r="I276" s="782"/>
      <c r="J276" s="782"/>
      <c r="K276" s="782"/>
      <c r="L276" s="782"/>
      <c r="M276" s="782"/>
      <c r="N276" s="782"/>
      <c r="O276" s="782"/>
      <c r="P276" s="782"/>
      <c r="Q276" s="782"/>
      <c r="R276" s="782"/>
      <c r="S276" s="782"/>
      <c r="T276" s="782"/>
      <c r="U276" s="782"/>
      <c r="V276" s="782"/>
      <c r="W276" s="782"/>
      <c r="X276" s="782"/>
      <c r="Y276" s="782"/>
      <c r="Z276" s="782"/>
      <c r="AA276" s="782"/>
      <c r="AB276" s="782"/>
      <c r="AC276" s="782"/>
      <c r="AD276" s="782"/>
      <c r="AE276" s="782"/>
      <c r="AF276" s="782"/>
    </row>
    <row r="277" spans="1:32" hidden="1">
      <c r="A277" s="782" t="e">
        <f>'[14]Diag msg 2'!A59</f>
        <v>#REF!</v>
      </c>
      <c r="B277" s="782"/>
      <c r="C277" s="990" t="e">
        <f>'[14]Diag msg 2'!C59</f>
        <v>#REF!</v>
      </c>
      <c r="D277" s="990"/>
      <c r="E277" s="990"/>
      <c r="F277" s="990"/>
      <c r="G277" s="991" t="e">
        <f>'[14]Diag msg 2'!D59</f>
        <v>#REF!</v>
      </c>
      <c r="H277" s="992" t="e">
        <f>'[14]Diag msg 2'!E59</f>
        <v>#REF!</v>
      </c>
      <c r="I277" s="782"/>
      <c r="J277" s="782"/>
      <c r="K277" s="782"/>
      <c r="L277" s="782"/>
      <c r="M277" s="782"/>
      <c r="N277" s="782"/>
      <c r="O277" s="782"/>
      <c r="P277" s="782"/>
      <c r="Q277" s="782"/>
      <c r="R277" s="782"/>
      <c r="S277" s="782"/>
      <c r="T277" s="782"/>
      <c r="U277" s="782"/>
      <c r="V277" s="782"/>
      <c r="W277" s="782"/>
      <c r="X277" s="782"/>
      <c r="Y277" s="782"/>
      <c r="Z277" s="782"/>
      <c r="AA277" s="782"/>
      <c r="AB277" s="782"/>
      <c r="AC277" s="782"/>
      <c r="AD277" s="782"/>
      <c r="AE277" s="782"/>
      <c r="AF277" s="782"/>
    </row>
    <row r="278" spans="1:32" hidden="1">
      <c r="A278" s="782" t="e">
        <f>'[14]Diag msg 2'!A60</f>
        <v>#REF!</v>
      </c>
      <c r="B278" s="782"/>
      <c r="C278" s="990" t="e">
        <f>'[14]Diag msg 2'!C60</f>
        <v>#REF!</v>
      </c>
      <c r="D278" s="990"/>
      <c r="E278" s="990"/>
      <c r="F278" s="990"/>
      <c r="G278" s="991" t="e">
        <f>'[14]Diag msg 2'!D60</f>
        <v>#REF!</v>
      </c>
      <c r="H278" s="992" t="e">
        <f>'[14]Diag msg 2'!E60</f>
        <v>#REF!</v>
      </c>
      <c r="I278" s="782"/>
      <c r="J278" s="782"/>
      <c r="K278" s="782"/>
      <c r="L278" s="782"/>
      <c r="M278" s="782"/>
      <c r="N278" s="782"/>
      <c r="O278" s="782"/>
      <c r="P278" s="782"/>
      <c r="Q278" s="782"/>
      <c r="R278" s="782"/>
      <c r="S278" s="782"/>
      <c r="T278" s="782"/>
      <c r="U278" s="782"/>
      <c r="V278" s="782"/>
      <c r="W278" s="782"/>
      <c r="X278" s="782"/>
      <c r="Y278" s="782"/>
      <c r="Z278" s="782"/>
      <c r="AA278" s="782"/>
      <c r="AB278" s="782"/>
      <c r="AC278" s="782"/>
      <c r="AD278" s="782"/>
      <c r="AE278" s="782"/>
      <c r="AF278" s="782"/>
    </row>
    <row r="279" spans="1:32" hidden="1">
      <c r="A279" s="782" t="e">
        <f>'[14]Diag msg 2'!A61</f>
        <v>#REF!</v>
      </c>
      <c r="B279" s="782"/>
      <c r="C279" s="990" t="e">
        <f>'[14]Diag msg 2'!C61</f>
        <v>#REF!</v>
      </c>
      <c r="D279" s="990"/>
      <c r="E279" s="990"/>
      <c r="F279" s="990"/>
      <c r="G279" s="991" t="e">
        <f>'[14]Diag msg 2'!D61</f>
        <v>#REF!</v>
      </c>
      <c r="H279" s="992" t="e">
        <f>'[14]Diag msg 2'!E61</f>
        <v>#REF!</v>
      </c>
      <c r="I279" s="782"/>
      <c r="J279" s="782"/>
      <c r="K279" s="782"/>
      <c r="L279" s="782"/>
      <c r="M279" s="782"/>
      <c r="N279" s="782"/>
      <c r="O279" s="782"/>
      <c r="P279" s="782"/>
      <c r="Q279" s="782"/>
      <c r="R279" s="782"/>
      <c r="S279" s="782"/>
      <c r="T279" s="782"/>
      <c r="U279" s="782"/>
      <c r="V279" s="782"/>
      <c r="W279" s="782"/>
      <c r="X279" s="782"/>
      <c r="Y279" s="782"/>
      <c r="Z279" s="782"/>
      <c r="AA279" s="782"/>
      <c r="AB279" s="782"/>
      <c r="AC279" s="782"/>
      <c r="AD279" s="782"/>
      <c r="AE279" s="782"/>
      <c r="AF279" s="782"/>
    </row>
    <row r="280" spans="1:32" hidden="1">
      <c r="A280" s="782" t="e">
        <f>'[14]Diag msg 2'!A62</f>
        <v>#REF!</v>
      </c>
      <c r="B280" s="782"/>
      <c r="C280" s="987" t="e">
        <f>'[14]Diag msg 2'!C62</f>
        <v>#REF!</v>
      </c>
      <c r="D280" s="987"/>
      <c r="E280" s="987"/>
      <c r="F280" s="987"/>
      <c r="G280" s="897" t="e">
        <f>'[14]Diag msg 2'!D62</f>
        <v>#REF!</v>
      </c>
      <c r="H280" s="989" t="e">
        <f>'[14]Diag msg 2'!E62</f>
        <v>#REF!</v>
      </c>
      <c r="I280" s="782"/>
      <c r="J280" s="782"/>
      <c r="K280" s="782"/>
      <c r="L280" s="782"/>
      <c r="M280" s="782"/>
      <c r="N280" s="782"/>
      <c r="O280" s="782"/>
      <c r="P280" s="782"/>
      <c r="Q280" s="782"/>
      <c r="R280" s="782"/>
      <c r="S280" s="782"/>
      <c r="T280" s="782"/>
      <c r="U280" s="782"/>
      <c r="V280" s="782"/>
      <c r="W280" s="782"/>
      <c r="X280" s="782"/>
      <c r="Y280" s="782"/>
      <c r="Z280" s="782"/>
      <c r="AA280" s="782"/>
      <c r="AB280" s="782"/>
      <c r="AC280" s="782"/>
      <c r="AD280" s="782"/>
      <c r="AE280" s="782"/>
      <c r="AF280" s="782"/>
    </row>
    <row r="281" spans="1:32" hidden="1">
      <c r="A281" s="782" t="e">
        <f>'[14]Diag msg 2'!A63</f>
        <v>#REF!</v>
      </c>
      <c r="B281" s="782"/>
      <c r="C281" s="987" t="e">
        <f>'[14]Diag msg 2'!C63</f>
        <v>#REF!</v>
      </c>
      <c r="D281" s="987"/>
      <c r="E281" s="987"/>
      <c r="F281" s="987"/>
      <c r="G281" s="897" t="e">
        <f>'[14]Diag msg 2'!D63</f>
        <v>#REF!</v>
      </c>
      <c r="H281" s="989" t="e">
        <f>'[14]Diag msg 2'!E63</f>
        <v>#REF!</v>
      </c>
      <c r="I281" s="782"/>
      <c r="J281" s="782"/>
      <c r="K281" s="782"/>
      <c r="L281" s="782"/>
      <c r="M281" s="782"/>
      <c r="N281" s="782"/>
      <c r="O281" s="782"/>
      <c r="P281" s="782"/>
      <c r="Q281" s="782"/>
      <c r="R281" s="782"/>
      <c r="S281" s="782"/>
      <c r="T281" s="782"/>
      <c r="U281" s="782"/>
      <c r="V281" s="782"/>
      <c r="W281" s="782"/>
      <c r="X281" s="782"/>
      <c r="Y281" s="782"/>
      <c r="Z281" s="782"/>
      <c r="AA281" s="782"/>
      <c r="AB281" s="782"/>
      <c r="AC281" s="782"/>
      <c r="AD281" s="782"/>
      <c r="AE281" s="782"/>
      <c r="AF281" s="782"/>
    </row>
    <row r="282" spans="1:32" hidden="1">
      <c r="A282" s="782" t="e">
        <f>'[14]Diag msg 2'!A64</f>
        <v>#REF!</v>
      </c>
      <c r="B282" s="782"/>
      <c r="C282" s="987" t="e">
        <f>'[14]Diag msg 2'!C64</f>
        <v>#REF!</v>
      </c>
      <c r="D282" s="987"/>
      <c r="E282" s="987"/>
      <c r="F282" s="987"/>
      <c r="G282" s="897" t="e">
        <f>'[14]Diag msg 2'!D64</f>
        <v>#REF!</v>
      </c>
      <c r="H282" s="989" t="e">
        <f>'[14]Diag msg 2'!E64</f>
        <v>#REF!</v>
      </c>
      <c r="I282" s="782"/>
      <c r="J282" s="782"/>
      <c r="K282" s="782"/>
      <c r="L282" s="782"/>
      <c r="M282" s="782"/>
      <c r="N282" s="782"/>
      <c r="O282" s="782"/>
      <c r="P282" s="782"/>
      <c r="Q282" s="782"/>
      <c r="R282" s="782"/>
      <c r="S282" s="782"/>
      <c r="T282" s="782"/>
      <c r="U282" s="782"/>
      <c r="V282" s="782"/>
      <c r="W282" s="782"/>
      <c r="X282" s="782"/>
      <c r="Y282" s="782"/>
      <c r="Z282" s="782"/>
      <c r="AA282" s="782"/>
      <c r="AB282" s="782"/>
      <c r="AC282" s="782"/>
      <c r="AD282" s="782"/>
      <c r="AE282" s="782"/>
      <c r="AF282" s="782"/>
    </row>
    <row r="283" spans="1:32" hidden="1">
      <c r="A283" s="782" t="e">
        <f>'[14]Diag msg 2'!A65</f>
        <v>#REF!</v>
      </c>
      <c r="B283" s="782"/>
      <c r="C283" s="987" t="e">
        <f>'[14]Diag msg 2'!C65</f>
        <v>#REF!</v>
      </c>
      <c r="D283" s="987"/>
      <c r="E283" s="987"/>
      <c r="F283" s="987"/>
      <c r="G283" s="897" t="e">
        <f>'[14]Diag msg 2'!D65</f>
        <v>#REF!</v>
      </c>
      <c r="H283" s="989" t="e">
        <f>'[14]Diag msg 2'!E65</f>
        <v>#REF!</v>
      </c>
      <c r="I283" s="782"/>
      <c r="J283" s="782"/>
      <c r="K283" s="782"/>
      <c r="L283" s="782"/>
      <c r="M283" s="782"/>
      <c r="N283" s="782"/>
      <c r="O283" s="782"/>
      <c r="P283" s="782"/>
      <c r="Q283" s="782"/>
      <c r="R283" s="782"/>
      <c r="S283" s="782"/>
      <c r="T283" s="782"/>
      <c r="U283" s="782"/>
      <c r="V283" s="782"/>
      <c r="W283" s="782"/>
      <c r="X283" s="782"/>
      <c r="Y283" s="782"/>
      <c r="Z283" s="782"/>
      <c r="AA283" s="782"/>
      <c r="AB283" s="782"/>
      <c r="AC283" s="782"/>
      <c r="AD283" s="782"/>
      <c r="AE283" s="782"/>
      <c r="AF283" s="782"/>
    </row>
    <row r="284" spans="1:32" hidden="1">
      <c r="A284" s="782" t="e">
        <f>'[14]Diag msg 2'!A66</f>
        <v>#REF!</v>
      </c>
      <c r="B284" s="782"/>
      <c r="C284" s="990" t="e">
        <f>'[14]Diag msg 2'!C66</f>
        <v>#REF!</v>
      </c>
      <c r="D284" s="990"/>
      <c r="E284" s="990"/>
      <c r="F284" s="990"/>
      <c r="G284" s="991" t="e">
        <f>'[14]Diag msg 2'!D66</f>
        <v>#REF!</v>
      </c>
      <c r="H284" s="992" t="e">
        <f>'[14]Diag msg 2'!E66</f>
        <v>#REF!</v>
      </c>
      <c r="I284" s="782"/>
      <c r="J284" s="782"/>
      <c r="K284" s="782"/>
      <c r="L284" s="782"/>
      <c r="M284" s="782"/>
      <c r="N284" s="782"/>
      <c r="O284" s="782"/>
      <c r="P284" s="782"/>
      <c r="Q284" s="782"/>
      <c r="R284" s="782"/>
      <c r="S284" s="782"/>
      <c r="T284" s="782"/>
      <c r="U284" s="782"/>
      <c r="V284" s="782"/>
      <c r="W284" s="782"/>
      <c r="X284" s="782"/>
      <c r="Y284" s="782"/>
      <c r="Z284" s="782"/>
      <c r="AA284" s="782"/>
      <c r="AB284" s="782"/>
      <c r="AC284" s="782"/>
      <c r="AD284" s="782"/>
      <c r="AE284" s="782"/>
      <c r="AF284" s="782"/>
    </row>
    <row r="285" spans="1:32" hidden="1">
      <c r="A285" s="782" t="e">
        <f>'[14]Diag msg 2'!A67</f>
        <v>#REF!</v>
      </c>
      <c r="B285" s="782"/>
      <c r="C285" s="990" t="e">
        <f>'[14]Diag msg 2'!C67</f>
        <v>#REF!</v>
      </c>
      <c r="D285" s="990"/>
      <c r="E285" s="990"/>
      <c r="F285" s="990"/>
      <c r="G285" s="991" t="e">
        <f>'[14]Diag msg 2'!D67</f>
        <v>#REF!</v>
      </c>
      <c r="H285" s="992" t="e">
        <f>'[14]Diag msg 2'!E67</f>
        <v>#REF!</v>
      </c>
      <c r="I285" s="782"/>
      <c r="J285" s="782"/>
      <c r="K285" s="782"/>
      <c r="L285" s="782"/>
      <c r="M285" s="782"/>
      <c r="N285" s="782"/>
      <c r="O285" s="782"/>
      <c r="P285" s="782"/>
      <c r="Q285" s="782"/>
      <c r="R285" s="782"/>
      <c r="S285" s="782"/>
      <c r="T285" s="782"/>
      <c r="U285" s="782"/>
      <c r="V285" s="782"/>
      <c r="W285" s="782"/>
      <c r="X285" s="782"/>
      <c r="Y285" s="782"/>
      <c r="Z285" s="782"/>
      <c r="AA285" s="782"/>
      <c r="AB285" s="782"/>
      <c r="AC285" s="782"/>
      <c r="AD285" s="782"/>
      <c r="AE285" s="782"/>
      <c r="AF285" s="782"/>
    </row>
    <row r="286" spans="1:32" hidden="1">
      <c r="A286" s="782" t="e">
        <f>'[14]Diag msg 2'!A68</f>
        <v>#REF!</v>
      </c>
      <c r="B286" s="782"/>
      <c r="C286" s="990" t="e">
        <f>'[14]Diag msg 2'!C68</f>
        <v>#REF!</v>
      </c>
      <c r="D286" s="990"/>
      <c r="E286" s="990"/>
      <c r="F286" s="990"/>
      <c r="G286" s="991" t="e">
        <f>'[14]Diag msg 2'!D68</f>
        <v>#REF!</v>
      </c>
      <c r="H286" s="992" t="e">
        <f>'[14]Diag msg 2'!E68</f>
        <v>#REF!</v>
      </c>
      <c r="I286" s="782"/>
      <c r="J286" s="782"/>
      <c r="K286" s="782"/>
      <c r="L286" s="782"/>
      <c r="M286" s="782"/>
      <c r="N286" s="782"/>
      <c r="O286" s="782"/>
      <c r="P286" s="782"/>
      <c r="Q286" s="782"/>
      <c r="R286" s="782"/>
      <c r="S286" s="782"/>
      <c r="T286" s="782"/>
      <c r="U286" s="782"/>
      <c r="V286" s="782"/>
      <c r="W286" s="782"/>
      <c r="X286" s="782"/>
      <c r="Y286" s="782"/>
      <c r="Z286" s="782"/>
      <c r="AA286" s="782"/>
      <c r="AB286" s="782"/>
      <c r="AC286" s="782"/>
      <c r="AD286" s="782"/>
      <c r="AE286" s="782"/>
      <c r="AF286" s="782"/>
    </row>
    <row r="287" spans="1:32" hidden="1">
      <c r="A287" s="782" t="e">
        <f>'[14]Diag msg 2'!A69</f>
        <v>#REF!</v>
      </c>
      <c r="B287" s="782"/>
      <c r="C287" s="990" t="e">
        <f>'[14]Diag msg 2'!C69</f>
        <v>#REF!</v>
      </c>
      <c r="D287" s="990"/>
      <c r="E287" s="990"/>
      <c r="F287" s="990"/>
      <c r="G287" s="991" t="e">
        <f>'[14]Diag msg 2'!D69</f>
        <v>#REF!</v>
      </c>
      <c r="H287" s="992" t="e">
        <f>'[14]Diag msg 2'!E69</f>
        <v>#REF!</v>
      </c>
      <c r="I287" s="782"/>
      <c r="J287" s="782"/>
      <c r="K287" s="782"/>
      <c r="L287" s="782"/>
      <c r="M287" s="782"/>
      <c r="N287" s="782"/>
      <c r="O287" s="782"/>
      <c r="P287" s="782"/>
      <c r="Q287" s="782"/>
      <c r="R287" s="782"/>
      <c r="S287" s="782"/>
      <c r="T287" s="782"/>
      <c r="U287" s="782"/>
      <c r="V287" s="782"/>
      <c r="W287" s="782"/>
      <c r="X287" s="782"/>
      <c r="Y287" s="782"/>
      <c r="Z287" s="782"/>
      <c r="AA287" s="782"/>
      <c r="AB287" s="782"/>
      <c r="AC287" s="782"/>
      <c r="AD287" s="782"/>
      <c r="AE287" s="782"/>
      <c r="AF287" s="782"/>
    </row>
    <row r="288" spans="1:32" hidden="1">
      <c r="A288" s="782" t="e">
        <f>'[14]Diag msg 2'!A70</f>
        <v>#REF!</v>
      </c>
      <c r="B288" s="782"/>
      <c r="C288" s="987" t="e">
        <f>'[14]Diag msg 2'!C70</f>
        <v>#REF!</v>
      </c>
      <c r="D288" s="987"/>
      <c r="E288" s="987"/>
      <c r="F288" s="987"/>
      <c r="G288" s="897" t="e">
        <f>'[14]Diag msg 2'!D70</f>
        <v>#REF!</v>
      </c>
      <c r="H288" s="989" t="e">
        <f>'[14]Diag msg 2'!E70</f>
        <v>#REF!</v>
      </c>
      <c r="I288" s="782"/>
      <c r="J288" s="782"/>
      <c r="K288" s="782"/>
      <c r="L288" s="782"/>
      <c r="M288" s="782"/>
      <c r="N288" s="782"/>
      <c r="O288" s="782"/>
      <c r="P288" s="782"/>
      <c r="Q288" s="782"/>
      <c r="R288" s="782"/>
      <c r="S288" s="782"/>
      <c r="T288" s="782"/>
      <c r="U288" s="782"/>
      <c r="V288" s="782"/>
      <c r="W288" s="782"/>
      <c r="X288" s="782"/>
      <c r="Y288" s="782"/>
      <c r="Z288" s="782"/>
      <c r="AA288" s="782"/>
      <c r="AB288" s="782"/>
      <c r="AC288" s="782"/>
      <c r="AD288" s="782"/>
      <c r="AE288" s="782"/>
      <c r="AF288" s="782"/>
    </row>
    <row r="289" spans="1:32" hidden="1">
      <c r="A289" s="782" t="e">
        <f>'[14]Diag msg 2'!A71</f>
        <v>#REF!</v>
      </c>
      <c r="B289" s="782"/>
      <c r="C289" s="987" t="e">
        <f>'[14]Diag msg 2'!C71</f>
        <v>#REF!</v>
      </c>
      <c r="D289" s="987"/>
      <c r="E289" s="987"/>
      <c r="F289" s="987"/>
      <c r="G289" s="897" t="e">
        <f>'[14]Diag msg 2'!D71</f>
        <v>#REF!</v>
      </c>
      <c r="H289" s="989" t="e">
        <f>'[14]Diag msg 2'!E71</f>
        <v>#REF!</v>
      </c>
      <c r="I289" s="782"/>
      <c r="J289" s="782"/>
      <c r="K289" s="782"/>
      <c r="L289" s="782"/>
      <c r="M289" s="782"/>
      <c r="N289" s="782"/>
      <c r="O289" s="782"/>
      <c r="P289" s="782"/>
      <c r="Q289" s="782"/>
      <c r="R289" s="782"/>
      <c r="S289" s="782"/>
      <c r="T289" s="782"/>
      <c r="U289" s="782"/>
      <c r="V289" s="782"/>
      <c r="W289" s="782"/>
      <c r="X289" s="782"/>
      <c r="Y289" s="782"/>
      <c r="Z289" s="782"/>
      <c r="AA289" s="782"/>
      <c r="AB289" s="782"/>
      <c r="AC289" s="782"/>
      <c r="AD289" s="782"/>
      <c r="AE289" s="782"/>
      <c r="AF289" s="782"/>
    </row>
    <row r="290" spans="1:32" hidden="1">
      <c r="A290" s="782" t="e">
        <f>'[14]Diag msg 2'!A72</f>
        <v>#REF!</v>
      </c>
      <c r="B290" s="782"/>
      <c r="C290" s="987" t="e">
        <f>'[14]Diag msg 2'!C72</f>
        <v>#REF!</v>
      </c>
      <c r="D290" s="987"/>
      <c r="E290" s="987"/>
      <c r="F290" s="987"/>
      <c r="G290" s="897" t="e">
        <f>'[14]Diag msg 2'!D72</f>
        <v>#REF!</v>
      </c>
      <c r="H290" s="989" t="e">
        <f>'[14]Diag msg 2'!E72</f>
        <v>#REF!</v>
      </c>
      <c r="I290" s="782"/>
      <c r="J290" s="782"/>
      <c r="K290" s="782"/>
      <c r="L290" s="782"/>
      <c r="M290" s="782"/>
      <c r="N290" s="782"/>
      <c r="O290" s="782"/>
      <c r="P290" s="782"/>
      <c r="Q290" s="782"/>
      <c r="R290" s="782"/>
      <c r="S290" s="782"/>
      <c r="T290" s="782"/>
      <c r="U290" s="782"/>
      <c r="V290" s="782"/>
      <c r="W290" s="782"/>
      <c r="X290" s="782"/>
      <c r="Y290" s="782"/>
      <c r="Z290" s="782"/>
      <c r="AA290" s="782"/>
      <c r="AB290" s="782"/>
      <c r="AC290" s="782"/>
      <c r="AD290" s="782"/>
      <c r="AE290" s="782"/>
      <c r="AF290" s="782"/>
    </row>
    <row r="291" spans="1:32" hidden="1">
      <c r="A291" s="782" t="e">
        <f>'[14]Diag msg 2'!A73</f>
        <v>#REF!</v>
      </c>
      <c r="B291" s="782"/>
      <c r="C291" s="987" t="e">
        <f>'[14]Diag msg 2'!C73</f>
        <v>#REF!</v>
      </c>
      <c r="D291" s="987"/>
      <c r="E291" s="987"/>
      <c r="F291" s="987"/>
      <c r="G291" s="897" t="e">
        <f>'[14]Diag msg 2'!D73</f>
        <v>#REF!</v>
      </c>
      <c r="H291" s="989" t="e">
        <f>'[14]Diag msg 2'!E73</f>
        <v>#REF!</v>
      </c>
      <c r="I291" s="782"/>
      <c r="J291" s="782"/>
      <c r="K291" s="782"/>
      <c r="L291" s="782"/>
      <c r="M291" s="782"/>
      <c r="N291" s="782"/>
      <c r="O291" s="782"/>
      <c r="P291" s="782"/>
      <c r="Q291" s="782"/>
      <c r="R291" s="782"/>
      <c r="S291" s="782"/>
      <c r="T291" s="782"/>
      <c r="U291" s="782"/>
      <c r="V291" s="782"/>
      <c r="W291" s="782"/>
      <c r="X291" s="782"/>
      <c r="Y291" s="782"/>
      <c r="Z291" s="782"/>
      <c r="AA291" s="782"/>
      <c r="AB291" s="782"/>
      <c r="AC291" s="782"/>
      <c r="AD291" s="782"/>
      <c r="AE291" s="782"/>
      <c r="AF291" s="782"/>
    </row>
    <row r="292" spans="1:32" hidden="1">
      <c r="A292" s="782" t="e">
        <f>'[14]Diag msg 2'!A74</f>
        <v>#REF!</v>
      </c>
      <c r="B292" s="782"/>
      <c r="C292" s="990" t="e">
        <f>'[14]Diag msg 2'!C74</f>
        <v>#REF!</v>
      </c>
      <c r="D292" s="990"/>
      <c r="E292" s="990"/>
      <c r="F292" s="990"/>
      <c r="G292" s="991" t="e">
        <f>'[14]Diag msg 2'!D74</f>
        <v>#REF!</v>
      </c>
      <c r="H292" s="992" t="e">
        <f>'[14]Diag msg 2'!E74</f>
        <v>#REF!</v>
      </c>
      <c r="I292" s="782"/>
      <c r="J292" s="782"/>
      <c r="K292" s="782"/>
      <c r="L292" s="782"/>
      <c r="M292" s="782"/>
      <c r="N292" s="782"/>
      <c r="O292" s="782"/>
      <c r="P292" s="782"/>
      <c r="Q292" s="782"/>
      <c r="R292" s="782"/>
      <c r="S292" s="782"/>
      <c r="T292" s="782"/>
      <c r="U292" s="782"/>
      <c r="V292" s="782"/>
      <c r="W292" s="782"/>
      <c r="X292" s="782"/>
      <c r="Y292" s="782"/>
      <c r="Z292" s="782"/>
      <c r="AA292" s="782"/>
      <c r="AB292" s="782"/>
      <c r="AC292" s="782"/>
      <c r="AD292" s="782"/>
      <c r="AE292" s="782"/>
      <c r="AF292" s="782"/>
    </row>
    <row r="293" spans="1:32" hidden="1">
      <c r="A293" s="782" t="e">
        <f>'[14]Diag msg 2'!A75</f>
        <v>#REF!</v>
      </c>
      <c r="B293" s="782"/>
      <c r="C293" s="990" t="e">
        <f>'[14]Diag msg 2'!C75</f>
        <v>#REF!</v>
      </c>
      <c r="D293" s="990"/>
      <c r="E293" s="990"/>
      <c r="F293" s="990"/>
      <c r="G293" s="991" t="e">
        <f>'[14]Diag msg 2'!D75</f>
        <v>#REF!</v>
      </c>
      <c r="H293" s="992" t="e">
        <f>'[14]Diag msg 2'!E75</f>
        <v>#REF!</v>
      </c>
      <c r="I293" s="782"/>
      <c r="J293" s="782"/>
      <c r="K293" s="782"/>
      <c r="L293" s="782"/>
      <c r="M293" s="782"/>
      <c r="N293" s="782"/>
      <c r="O293" s="782"/>
      <c r="P293" s="782"/>
      <c r="Q293" s="782"/>
      <c r="R293" s="782"/>
      <c r="S293" s="782"/>
      <c r="T293" s="782"/>
      <c r="U293" s="782"/>
      <c r="V293" s="782"/>
      <c r="W293" s="782"/>
      <c r="X293" s="782"/>
      <c r="Y293" s="782"/>
      <c r="Z293" s="782"/>
      <c r="AA293" s="782"/>
      <c r="AB293" s="782"/>
      <c r="AC293" s="782"/>
      <c r="AD293" s="782"/>
      <c r="AE293" s="782"/>
      <c r="AF293" s="782"/>
    </row>
    <row r="294" spans="1:32" hidden="1">
      <c r="A294" s="782" t="e">
        <f>'[14]Diag msg 2'!A76</f>
        <v>#REF!</v>
      </c>
      <c r="B294" s="782"/>
      <c r="C294" s="990" t="e">
        <f>'[14]Diag msg 2'!C76</f>
        <v>#REF!</v>
      </c>
      <c r="D294" s="990"/>
      <c r="E294" s="990"/>
      <c r="F294" s="990"/>
      <c r="G294" s="991" t="e">
        <f>'[14]Diag msg 2'!D76</f>
        <v>#REF!</v>
      </c>
      <c r="H294" s="992" t="e">
        <f>'[14]Diag msg 2'!E76</f>
        <v>#REF!</v>
      </c>
      <c r="I294" s="782"/>
      <c r="J294" s="782"/>
      <c r="K294" s="782"/>
      <c r="L294" s="782"/>
      <c r="M294" s="782"/>
      <c r="N294" s="782"/>
      <c r="O294" s="782"/>
      <c r="P294" s="782"/>
      <c r="Q294" s="782"/>
      <c r="R294" s="782"/>
      <c r="S294" s="782"/>
      <c r="T294" s="782"/>
      <c r="U294" s="782"/>
      <c r="V294" s="782"/>
      <c r="W294" s="782"/>
      <c r="X294" s="782"/>
      <c r="Y294" s="782"/>
      <c r="Z294" s="782"/>
      <c r="AA294" s="782"/>
      <c r="AB294" s="782"/>
      <c r="AC294" s="782"/>
      <c r="AD294" s="782"/>
      <c r="AE294" s="782"/>
      <c r="AF294" s="782"/>
    </row>
    <row r="295" spans="1:32" hidden="1">
      <c r="A295" s="782" t="e">
        <f>'[14]Diag msg 2'!A77</f>
        <v>#REF!</v>
      </c>
      <c r="B295" s="782"/>
      <c r="C295" s="990" t="e">
        <f>'[14]Diag msg 2'!C77</f>
        <v>#REF!</v>
      </c>
      <c r="D295" s="990"/>
      <c r="E295" s="990"/>
      <c r="F295" s="990"/>
      <c r="G295" s="991" t="e">
        <f>'[14]Diag msg 2'!D77</f>
        <v>#REF!</v>
      </c>
      <c r="H295" s="992" t="e">
        <f>'[14]Diag msg 2'!E77</f>
        <v>#REF!</v>
      </c>
      <c r="I295" s="782"/>
      <c r="J295" s="782"/>
      <c r="K295" s="782"/>
      <c r="L295" s="782"/>
      <c r="M295" s="782"/>
      <c r="N295" s="782"/>
      <c r="O295" s="782"/>
      <c r="P295" s="782"/>
      <c r="Q295" s="782"/>
      <c r="R295" s="782"/>
      <c r="S295" s="782"/>
      <c r="T295" s="782"/>
      <c r="U295" s="782"/>
      <c r="V295" s="782"/>
      <c r="W295" s="782"/>
      <c r="X295" s="782"/>
      <c r="Y295" s="782"/>
      <c r="Z295" s="782"/>
      <c r="AA295" s="782"/>
      <c r="AB295" s="782"/>
      <c r="AC295" s="782"/>
      <c r="AD295" s="782"/>
      <c r="AE295" s="782"/>
      <c r="AF295" s="782"/>
    </row>
    <row r="296" spans="1:32" hidden="1">
      <c r="A296" s="782" t="e">
        <f>'[14]Diag msg 2'!A78</f>
        <v>#REF!</v>
      </c>
      <c r="B296" s="782"/>
      <c r="C296" s="987" t="e">
        <f>'[14]Diag msg 2'!C78</f>
        <v>#REF!</v>
      </c>
      <c r="D296" s="987"/>
      <c r="E296" s="987"/>
      <c r="F296" s="987"/>
      <c r="G296" s="897" t="e">
        <f>'[14]Diag msg 2'!D78</f>
        <v>#REF!</v>
      </c>
      <c r="H296" s="989" t="e">
        <f>'[14]Diag msg 2'!E78</f>
        <v>#REF!</v>
      </c>
      <c r="I296" s="782"/>
      <c r="J296" s="782"/>
      <c r="K296" s="782"/>
      <c r="L296" s="782"/>
      <c r="M296" s="782"/>
      <c r="N296" s="782"/>
      <c r="O296" s="782"/>
      <c r="P296" s="782"/>
      <c r="Q296" s="782"/>
      <c r="R296" s="782"/>
      <c r="S296" s="782"/>
      <c r="T296" s="782"/>
      <c r="U296" s="782"/>
      <c r="V296" s="782"/>
      <c r="W296" s="782"/>
      <c r="X296" s="782"/>
      <c r="Y296" s="782"/>
      <c r="Z296" s="782"/>
      <c r="AA296" s="782"/>
      <c r="AB296" s="782"/>
      <c r="AC296" s="782"/>
      <c r="AD296" s="782"/>
      <c r="AE296" s="782"/>
      <c r="AF296" s="782"/>
    </row>
    <row r="297" spans="1:32" hidden="1">
      <c r="A297" s="782" t="e">
        <f>'[14]Diag msg 2'!A79</f>
        <v>#REF!</v>
      </c>
      <c r="B297" s="782"/>
      <c r="C297" s="987" t="e">
        <f>'[14]Diag msg 2'!C79</f>
        <v>#REF!</v>
      </c>
      <c r="D297" s="987"/>
      <c r="E297" s="987"/>
      <c r="F297" s="987"/>
      <c r="G297" s="897" t="e">
        <f>'[14]Diag msg 2'!D79</f>
        <v>#REF!</v>
      </c>
      <c r="H297" s="989" t="e">
        <f>'[14]Diag msg 2'!E79</f>
        <v>#REF!</v>
      </c>
      <c r="I297" s="782"/>
      <c r="J297" s="782"/>
      <c r="K297" s="782"/>
      <c r="L297" s="782"/>
      <c r="M297" s="782"/>
      <c r="N297" s="782"/>
      <c r="O297" s="782"/>
      <c r="P297" s="782"/>
      <c r="Q297" s="782"/>
      <c r="R297" s="782"/>
      <c r="S297" s="782"/>
      <c r="T297" s="782"/>
      <c r="U297" s="782"/>
      <c r="V297" s="782"/>
      <c r="W297" s="782"/>
      <c r="X297" s="782"/>
      <c r="Y297" s="782"/>
      <c r="Z297" s="782"/>
      <c r="AA297" s="782"/>
      <c r="AB297" s="782"/>
      <c r="AC297" s="782"/>
      <c r="AD297" s="782"/>
      <c r="AE297" s="782"/>
      <c r="AF297" s="782"/>
    </row>
    <row r="298" spans="1:32" hidden="1">
      <c r="A298" s="782" t="e">
        <f>'[14]Diag msg 2'!A80</f>
        <v>#REF!</v>
      </c>
      <c r="B298" s="782"/>
      <c r="C298" s="987" t="e">
        <f>'[14]Diag msg 2'!C80</f>
        <v>#REF!</v>
      </c>
      <c r="D298" s="987"/>
      <c r="E298" s="987"/>
      <c r="F298" s="987"/>
      <c r="G298" s="897" t="e">
        <f>'[14]Diag msg 2'!D80</f>
        <v>#REF!</v>
      </c>
      <c r="H298" s="989" t="e">
        <f>'[14]Diag msg 2'!E80</f>
        <v>#REF!</v>
      </c>
      <c r="I298" s="782"/>
      <c r="J298" s="782"/>
      <c r="K298" s="782"/>
      <c r="L298" s="782"/>
      <c r="M298" s="782"/>
      <c r="N298" s="782"/>
      <c r="O298" s="782"/>
      <c r="P298" s="782"/>
      <c r="Q298" s="782"/>
      <c r="R298" s="782"/>
      <c r="S298" s="782"/>
      <c r="T298" s="782"/>
      <c r="U298" s="782"/>
      <c r="V298" s="782"/>
      <c r="W298" s="782"/>
      <c r="X298" s="782"/>
      <c r="Y298" s="782"/>
      <c r="Z298" s="782"/>
      <c r="AA298" s="782"/>
      <c r="AB298" s="782"/>
      <c r="AC298" s="782"/>
      <c r="AD298" s="782"/>
      <c r="AE298" s="782"/>
      <c r="AF298" s="782"/>
    </row>
    <row r="299" spans="1:32" hidden="1">
      <c r="A299" s="782" t="e">
        <f>'[14]Diag msg 2'!A81</f>
        <v>#REF!</v>
      </c>
      <c r="B299" s="782"/>
      <c r="C299" s="987" t="e">
        <f>'[14]Diag msg 2'!C81</f>
        <v>#REF!</v>
      </c>
      <c r="D299" s="987"/>
      <c r="E299" s="987"/>
      <c r="F299" s="987"/>
      <c r="G299" s="897" t="e">
        <f>'[14]Diag msg 2'!D81</f>
        <v>#REF!</v>
      </c>
      <c r="H299" s="989" t="e">
        <f>'[14]Diag msg 2'!E81</f>
        <v>#REF!</v>
      </c>
      <c r="I299" s="782"/>
      <c r="J299" s="782"/>
      <c r="K299" s="782"/>
      <c r="L299" s="782"/>
      <c r="M299" s="782"/>
      <c r="N299" s="782"/>
      <c r="O299" s="782"/>
      <c r="P299" s="782"/>
      <c r="Q299" s="782"/>
      <c r="R299" s="782"/>
      <c r="S299" s="782"/>
      <c r="T299" s="782"/>
      <c r="U299" s="782"/>
      <c r="V299" s="782"/>
      <c r="W299" s="782"/>
      <c r="X299" s="782"/>
      <c r="Y299" s="782"/>
      <c r="Z299" s="782"/>
      <c r="AA299" s="782"/>
      <c r="AB299" s="782"/>
      <c r="AC299" s="782"/>
      <c r="AD299" s="782"/>
      <c r="AE299" s="782"/>
      <c r="AF299" s="782"/>
    </row>
    <row r="300" spans="1:32" hidden="1">
      <c r="A300" s="782" t="e">
        <f>'[14]Diag msg 2'!A82</f>
        <v>#REF!</v>
      </c>
      <c r="B300" s="782"/>
      <c r="C300" s="990" t="e">
        <f>'[14]Diag msg 2'!C82</f>
        <v>#REF!</v>
      </c>
      <c r="D300" s="990"/>
      <c r="E300" s="990"/>
      <c r="F300" s="990"/>
      <c r="G300" s="991" t="e">
        <f>'[14]Diag msg 2'!D82</f>
        <v>#REF!</v>
      </c>
      <c r="H300" s="992" t="e">
        <f>'[14]Diag msg 2'!E82</f>
        <v>#REF!</v>
      </c>
      <c r="I300" s="782"/>
      <c r="J300" s="782"/>
      <c r="K300" s="782"/>
      <c r="L300" s="782"/>
      <c r="M300" s="782"/>
      <c r="N300" s="782"/>
      <c r="O300" s="782"/>
      <c r="P300" s="782"/>
      <c r="Q300" s="782"/>
      <c r="R300" s="782"/>
      <c r="S300" s="782"/>
      <c r="T300" s="782"/>
      <c r="U300" s="782"/>
      <c r="V300" s="782"/>
      <c r="W300" s="782"/>
      <c r="X300" s="782"/>
      <c r="Y300" s="782"/>
      <c r="Z300" s="782"/>
      <c r="AA300" s="782"/>
      <c r="AB300" s="782"/>
      <c r="AC300" s="782"/>
      <c r="AD300" s="782"/>
      <c r="AE300" s="782"/>
      <c r="AF300" s="782"/>
    </row>
    <row r="301" spans="1:32" hidden="1">
      <c r="A301" s="782" t="e">
        <f>'[14]Diag msg 2'!A83</f>
        <v>#REF!</v>
      </c>
      <c r="B301" s="782"/>
      <c r="C301" s="990" t="e">
        <f>'[14]Diag msg 2'!C83</f>
        <v>#REF!</v>
      </c>
      <c r="D301" s="990"/>
      <c r="E301" s="990"/>
      <c r="F301" s="990"/>
      <c r="G301" s="991" t="e">
        <f>'[14]Diag msg 2'!D83</f>
        <v>#REF!</v>
      </c>
      <c r="H301" s="992" t="e">
        <f>'[14]Diag msg 2'!E83</f>
        <v>#REF!</v>
      </c>
      <c r="I301" s="782"/>
      <c r="J301" s="782"/>
      <c r="K301" s="782"/>
      <c r="L301" s="782"/>
      <c r="M301" s="782"/>
      <c r="N301" s="782"/>
      <c r="O301" s="782"/>
      <c r="P301" s="782"/>
      <c r="Q301" s="782"/>
      <c r="R301" s="782"/>
      <c r="S301" s="782"/>
      <c r="T301" s="782"/>
      <c r="U301" s="782"/>
      <c r="V301" s="782"/>
      <c r="W301" s="782"/>
      <c r="X301" s="782"/>
      <c r="Y301" s="782"/>
      <c r="Z301" s="782"/>
      <c r="AA301" s="782"/>
      <c r="AB301" s="782"/>
      <c r="AC301" s="782"/>
      <c r="AD301" s="782"/>
      <c r="AE301" s="782"/>
      <c r="AF301" s="782"/>
    </row>
    <row r="302" spans="1:32" hidden="1">
      <c r="A302" s="782" t="e">
        <f>'[14]Diag msg 2'!A84</f>
        <v>#REF!</v>
      </c>
      <c r="B302" s="782"/>
      <c r="C302" s="990" t="e">
        <f>'[14]Diag msg 2'!C84</f>
        <v>#REF!</v>
      </c>
      <c r="D302" s="990"/>
      <c r="E302" s="990"/>
      <c r="F302" s="990"/>
      <c r="G302" s="991" t="e">
        <f>'[14]Diag msg 2'!D84</f>
        <v>#REF!</v>
      </c>
      <c r="H302" s="992" t="e">
        <f>'[14]Diag msg 2'!E84</f>
        <v>#REF!</v>
      </c>
      <c r="I302" s="782"/>
      <c r="J302" s="782"/>
      <c r="K302" s="782"/>
      <c r="L302" s="782"/>
      <c r="M302" s="782"/>
      <c r="N302" s="782"/>
      <c r="O302" s="782"/>
      <c r="P302" s="782"/>
      <c r="Q302" s="782"/>
      <c r="R302" s="782"/>
      <c r="S302" s="782"/>
      <c r="T302" s="782"/>
      <c r="U302" s="782"/>
      <c r="V302" s="782"/>
      <c r="W302" s="782"/>
      <c r="X302" s="782"/>
      <c r="Y302" s="782"/>
      <c r="Z302" s="782"/>
      <c r="AA302" s="782"/>
      <c r="AB302" s="782"/>
      <c r="AC302" s="782"/>
      <c r="AD302" s="782"/>
      <c r="AE302" s="782"/>
      <c r="AF302" s="782"/>
    </row>
    <row r="303" spans="1:32" hidden="1">
      <c r="A303" s="782" t="e">
        <f>'[14]Diag msg 2'!A85</f>
        <v>#REF!</v>
      </c>
      <c r="B303" s="782"/>
      <c r="C303" s="990" t="e">
        <f>'[14]Diag msg 2'!C85</f>
        <v>#REF!</v>
      </c>
      <c r="D303" s="990"/>
      <c r="E303" s="990"/>
      <c r="F303" s="990"/>
      <c r="G303" s="991" t="e">
        <f>'[14]Diag msg 2'!D85</f>
        <v>#REF!</v>
      </c>
      <c r="H303" s="992" t="e">
        <f>'[14]Diag msg 2'!E85</f>
        <v>#REF!</v>
      </c>
      <c r="I303" s="782"/>
      <c r="J303" s="782"/>
      <c r="K303" s="782"/>
      <c r="L303" s="782"/>
      <c r="M303" s="782"/>
      <c r="N303" s="782"/>
      <c r="O303" s="782"/>
      <c r="P303" s="782"/>
      <c r="Q303" s="782"/>
      <c r="R303" s="782"/>
      <c r="S303" s="782"/>
      <c r="T303" s="782"/>
      <c r="U303" s="782"/>
      <c r="V303" s="782"/>
      <c r="W303" s="782"/>
      <c r="X303" s="782"/>
      <c r="Y303" s="782"/>
      <c r="Z303" s="782"/>
      <c r="AA303" s="782"/>
      <c r="AB303" s="782"/>
      <c r="AC303" s="782"/>
      <c r="AD303" s="782"/>
      <c r="AE303" s="782"/>
      <c r="AF303" s="782"/>
    </row>
    <row r="304" spans="1:32" hidden="1">
      <c r="A304" s="782" t="e">
        <f>'[14]Diag msg 2'!A86</f>
        <v>#REF!</v>
      </c>
      <c r="B304" s="782"/>
      <c r="C304" s="987" t="e">
        <f>'[14]Diag msg 2'!C86</f>
        <v>#REF!</v>
      </c>
      <c r="D304" s="987"/>
      <c r="E304" s="987"/>
      <c r="F304" s="987"/>
      <c r="G304" s="897" t="e">
        <f>'[14]Diag msg 2'!D86</f>
        <v>#REF!</v>
      </c>
      <c r="H304" s="989" t="e">
        <f>'[14]Diag msg 2'!E86</f>
        <v>#REF!</v>
      </c>
      <c r="I304" s="782"/>
      <c r="J304" s="782"/>
      <c r="K304" s="782"/>
      <c r="L304" s="782"/>
      <c r="M304" s="782"/>
      <c r="N304" s="782"/>
      <c r="O304" s="782"/>
      <c r="P304" s="782"/>
      <c r="Q304" s="782"/>
      <c r="R304" s="782"/>
      <c r="S304" s="782"/>
      <c r="T304" s="782"/>
      <c r="U304" s="782"/>
      <c r="V304" s="782"/>
      <c r="W304" s="782"/>
      <c r="X304" s="782"/>
      <c r="Y304" s="782"/>
      <c r="Z304" s="782"/>
      <c r="AA304" s="782"/>
      <c r="AB304" s="782"/>
      <c r="AC304" s="782"/>
      <c r="AD304" s="782"/>
      <c r="AE304" s="782"/>
      <c r="AF304" s="782"/>
    </row>
    <row r="305" spans="1:32" hidden="1">
      <c r="A305" s="782" t="e">
        <f>'[14]Diag msg 2'!A87</f>
        <v>#REF!</v>
      </c>
      <c r="B305" s="782"/>
      <c r="C305" s="987" t="e">
        <f>'[14]Diag msg 2'!C87</f>
        <v>#REF!</v>
      </c>
      <c r="D305" s="987"/>
      <c r="E305" s="987"/>
      <c r="F305" s="987"/>
      <c r="G305" s="897" t="e">
        <f>'[14]Diag msg 2'!D87</f>
        <v>#REF!</v>
      </c>
      <c r="H305" s="989" t="e">
        <f>'[14]Diag msg 2'!E87</f>
        <v>#REF!</v>
      </c>
      <c r="I305" s="782"/>
      <c r="J305" s="782"/>
      <c r="K305" s="782"/>
      <c r="L305" s="782"/>
      <c r="M305" s="782"/>
      <c r="N305" s="782"/>
      <c r="O305" s="782"/>
      <c r="P305" s="782"/>
      <c r="Q305" s="782"/>
      <c r="R305" s="782"/>
      <c r="S305" s="782"/>
      <c r="T305" s="782"/>
      <c r="U305" s="782"/>
      <c r="V305" s="782"/>
      <c r="W305" s="782"/>
      <c r="X305" s="782"/>
      <c r="Y305" s="782"/>
      <c r="Z305" s="782"/>
      <c r="AA305" s="782"/>
      <c r="AB305" s="782"/>
      <c r="AC305" s="782"/>
      <c r="AD305" s="782"/>
      <c r="AE305" s="782"/>
      <c r="AF305" s="782"/>
    </row>
    <row r="306" spans="1:32" hidden="1">
      <c r="A306" s="782" t="e">
        <f>'[14]Diag msg 2'!A88</f>
        <v>#REF!</v>
      </c>
      <c r="B306" s="782"/>
      <c r="C306" s="987" t="e">
        <f>'[14]Diag msg 2'!C88</f>
        <v>#REF!</v>
      </c>
      <c r="D306" s="987"/>
      <c r="E306" s="987"/>
      <c r="F306" s="987"/>
      <c r="G306" s="897" t="e">
        <f>'[14]Diag msg 2'!D88</f>
        <v>#REF!</v>
      </c>
      <c r="H306" s="989" t="e">
        <f>'[14]Diag msg 2'!E88</f>
        <v>#REF!</v>
      </c>
      <c r="I306" s="782"/>
      <c r="J306" s="782"/>
      <c r="K306" s="782"/>
      <c r="L306" s="782"/>
      <c r="M306" s="782"/>
      <c r="N306" s="782"/>
      <c r="O306" s="782"/>
      <c r="P306" s="782"/>
      <c r="Q306" s="782"/>
      <c r="R306" s="782"/>
      <c r="S306" s="782"/>
      <c r="T306" s="782"/>
      <c r="U306" s="782"/>
      <c r="V306" s="782"/>
      <c r="W306" s="782"/>
      <c r="X306" s="782"/>
      <c r="Y306" s="782"/>
      <c r="Z306" s="782"/>
      <c r="AA306" s="782"/>
      <c r="AB306" s="782"/>
      <c r="AC306" s="782"/>
      <c r="AD306" s="782"/>
      <c r="AE306" s="782"/>
      <c r="AF306" s="782"/>
    </row>
    <row r="307" spans="1:32" hidden="1">
      <c r="A307" s="782" t="e">
        <f>'[14]Diag msg 2'!A89</f>
        <v>#REF!</v>
      </c>
      <c r="B307" s="782"/>
      <c r="C307" s="987" t="e">
        <f>'[14]Diag msg 2'!C89</f>
        <v>#REF!</v>
      </c>
      <c r="D307" s="987"/>
      <c r="E307" s="987"/>
      <c r="F307" s="987"/>
      <c r="G307" s="897" t="e">
        <f>'[14]Diag msg 2'!D89</f>
        <v>#REF!</v>
      </c>
      <c r="H307" s="989" t="e">
        <f>'[14]Diag msg 2'!E89</f>
        <v>#REF!</v>
      </c>
      <c r="I307" s="782"/>
      <c r="J307" s="782"/>
      <c r="K307" s="782"/>
      <c r="L307" s="782"/>
      <c r="M307" s="782"/>
      <c r="N307" s="782"/>
      <c r="O307" s="782"/>
      <c r="P307" s="782"/>
      <c r="Q307" s="782"/>
      <c r="R307" s="782"/>
      <c r="S307" s="782"/>
      <c r="T307" s="782"/>
      <c r="U307" s="782"/>
      <c r="V307" s="782"/>
      <c r="W307" s="782"/>
      <c r="X307" s="782"/>
      <c r="Y307" s="782"/>
      <c r="Z307" s="782"/>
      <c r="AA307" s="782"/>
      <c r="AB307" s="782"/>
      <c r="AC307" s="782"/>
      <c r="AD307" s="782"/>
      <c r="AE307" s="782"/>
      <c r="AF307" s="782"/>
    </row>
    <row r="308" spans="1:32" hidden="1">
      <c r="A308" s="782" t="e">
        <f>'[14]Diag msg 2'!A90</f>
        <v>#REF!</v>
      </c>
      <c r="B308" s="782"/>
      <c r="C308" s="987" t="e">
        <f>'[14]Diag msg 2'!C90</f>
        <v>#REF!</v>
      </c>
      <c r="D308" s="987"/>
      <c r="E308" s="987"/>
      <c r="F308" s="987"/>
      <c r="G308" s="897" t="e">
        <f>'[14]Diag msg 2'!D90</f>
        <v>#REF!</v>
      </c>
      <c r="H308" s="993" t="e">
        <f>'[14]Diag msg 2'!E90</f>
        <v>#REF!</v>
      </c>
      <c r="I308" s="782"/>
      <c r="J308" s="782"/>
      <c r="K308" s="782"/>
      <c r="L308" s="782"/>
      <c r="M308" s="782"/>
      <c r="N308" s="782"/>
      <c r="O308" s="782"/>
      <c r="P308" s="782"/>
      <c r="Q308" s="782"/>
      <c r="R308" s="782"/>
      <c r="S308" s="782"/>
      <c r="T308" s="782"/>
      <c r="U308" s="782"/>
      <c r="V308" s="782"/>
      <c r="W308" s="782"/>
      <c r="X308" s="782"/>
      <c r="Y308" s="782"/>
      <c r="Z308" s="782"/>
      <c r="AA308" s="782"/>
      <c r="AB308" s="782"/>
      <c r="AC308" s="782"/>
      <c r="AD308" s="782"/>
      <c r="AE308" s="782"/>
      <c r="AF308" s="782"/>
    </row>
    <row r="309" spans="1:32" hidden="1">
      <c r="A309" s="782" t="e">
        <f>'[14]Diag msg 2'!A91</f>
        <v>#REF!</v>
      </c>
      <c r="B309" s="782"/>
      <c r="C309" s="987" t="e">
        <f>'[14]Diag msg 2'!C91</f>
        <v>#REF!</v>
      </c>
      <c r="D309" s="987"/>
      <c r="E309" s="987"/>
      <c r="F309" s="987"/>
      <c r="G309" s="897" t="e">
        <f>'[14]Diag msg 2'!D91</f>
        <v>#REF!</v>
      </c>
      <c r="H309" s="989" t="e">
        <f>'[14]Diag msg 2'!E91</f>
        <v>#REF!</v>
      </c>
      <c r="I309" s="782"/>
      <c r="J309" s="782"/>
      <c r="K309" s="782"/>
      <c r="L309" s="782"/>
      <c r="M309" s="782"/>
      <c r="N309" s="782"/>
      <c r="O309" s="782"/>
      <c r="P309" s="782"/>
      <c r="Q309" s="782"/>
      <c r="R309" s="782"/>
      <c r="S309" s="782"/>
      <c r="T309" s="782"/>
      <c r="U309" s="782"/>
      <c r="V309" s="782"/>
      <c r="W309" s="782"/>
      <c r="X309" s="782"/>
      <c r="Y309" s="782"/>
      <c r="Z309" s="782"/>
      <c r="AA309" s="782"/>
      <c r="AB309" s="782"/>
      <c r="AC309" s="782"/>
      <c r="AD309" s="782"/>
      <c r="AE309" s="782"/>
      <c r="AF309" s="782"/>
    </row>
    <row r="310" spans="1:32" hidden="1">
      <c r="A310" s="782" t="e">
        <f>'[14]Diag msg 2'!A92</f>
        <v>#REF!</v>
      </c>
      <c r="B310" s="782"/>
      <c r="C310" s="987" t="e">
        <f>'[14]Diag msg 2'!C92</f>
        <v>#REF!</v>
      </c>
      <c r="D310" s="987"/>
      <c r="E310" s="987"/>
      <c r="F310" s="987"/>
      <c r="G310" s="897" t="e">
        <f>'[14]Diag msg 2'!D92</f>
        <v>#REF!</v>
      </c>
      <c r="H310" s="989" t="e">
        <f>'[14]Diag msg 2'!E92</f>
        <v>#REF!</v>
      </c>
      <c r="I310" s="782"/>
      <c r="J310" s="782"/>
      <c r="K310" s="782"/>
      <c r="L310" s="782"/>
      <c r="M310" s="782"/>
      <c r="N310" s="782"/>
      <c r="O310" s="782"/>
      <c r="P310" s="782"/>
      <c r="Q310" s="782"/>
      <c r="R310" s="782"/>
      <c r="S310" s="782"/>
      <c r="T310" s="782"/>
      <c r="U310" s="782"/>
      <c r="V310" s="782"/>
      <c r="W310" s="782"/>
      <c r="X310" s="782"/>
      <c r="Y310" s="782"/>
      <c r="Z310" s="782"/>
      <c r="AA310" s="782"/>
      <c r="AB310" s="782"/>
      <c r="AC310" s="782"/>
      <c r="AD310" s="782"/>
      <c r="AE310" s="782"/>
      <c r="AF310" s="782"/>
    </row>
    <row r="311" spans="1:32" hidden="1">
      <c r="A311" s="782" t="e">
        <f>'[14]Diag msg 2'!A93</f>
        <v>#REF!</v>
      </c>
      <c r="B311" s="782"/>
      <c r="C311" s="987" t="e">
        <f>'[14]Diag msg 2'!C93</f>
        <v>#REF!</v>
      </c>
      <c r="D311" s="987"/>
      <c r="E311" s="987"/>
      <c r="F311" s="987"/>
      <c r="G311" s="897" t="e">
        <f>'[14]Diag msg 2'!D93</f>
        <v>#REF!</v>
      </c>
      <c r="H311" s="989" t="e">
        <f>'[14]Diag msg 2'!E93</f>
        <v>#REF!</v>
      </c>
      <c r="I311" s="782"/>
      <c r="J311" s="782"/>
      <c r="K311" s="782"/>
      <c r="L311" s="782"/>
      <c r="M311" s="782"/>
      <c r="N311" s="782"/>
      <c r="O311" s="782"/>
      <c r="P311" s="782"/>
      <c r="Q311" s="782"/>
      <c r="R311" s="782"/>
      <c r="S311" s="782"/>
      <c r="T311" s="782"/>
      <c r="U311" s="782"/>
      <c r="V311" s="782"/>
      <c r="W311" s="782"/>
      <c r="X311" s="782"/>
      <c r="Y311" s="782"/>
      <c r="Z311" s="782"/>
      <c r="AA311" s="782"/>
      <c r="AB311" s="782"/>
      <c r="AC311" s="782"/>
      <c r="AD311" s="782"/>
      <c r="AE311" s="782"/>
      <c r="AF311" s="782"/>
    </row>
    <row r="312" spans="1:32" hidden="1">
      <c r="A312" s="782" t="e">
        <f>'[14]Diag msg 2'!A94</f>
        <v>#REF!</v>
      </c>
      <c r="B312" s="782"/>
      <c r="C312" s="987" t="e">
        <f>'[14]Diag msg 2'!C94</f>
        <v>#REF!</v>
      </c>
      <c r="D312" s="987"/>
      <c r="E312" s="987"/>
      <c r="F312" s="987"/>
      <c r="G312" s="897" t="e">
        <f>'[14]Diag msg 2'!D94</f>
        <v>#REF!</v>
      </c>
      <c r="H312" s="989" t="e">
        <f>'[14]Diag msg 2'!E94</f>
        <v>#REF!</v>
      </c>
      <c r="I312" s="782"/>
      <c r="J312" s="782"/>
      <c r="K312" s="782"/>
      <c r="L312" s="782"/>
      <c r="M312" s="782"/>
      <c r="N312" s="782"/>
      <c r="O312" s="782"/>
      <c r="P312" s="782"/>
      <c r="Q312" s="782"/>
      <c r="R312" s="782"/>
      <c r="S312" s="782"/>
      <c r="T312" s="782"/>
      <c r="U312" s="782"/>
      <c r="V312" s="782"/>
      <c r="W312" s="782"/>
      <c r="X312" s="782"/>
      <c r="Y312" s="782"/>
      <c r="Z312" s="782"/>
      <c r="AA312" s="782"/>
      <c r="AB312" s="782"/>
      <c r="AC312" s="782"/>
      <c r="AD312" s="782"/>
      <c r="AE312" s="782"/>
      <c r="AF312" s="782"/>
    </row>
    <row r="313" spans="1:32" hidden="1">
      <c r="A313" s="782" t="e">
        <f>'[14]Diag msg 2'!A95</f>
        <v>#REF!</v>
      </c>
      <c r="B313" s="782"/>
      <c r="C313" s="987" t="e">
        <f>'[14]Diag msg 2'!C95</f>
        <v>#REF!</v>
      </c>
      <c r="D313" s="987"/>
      <c r="E313" s="987"/>
      <c r="F313" s="987"/>
      <c r="G313" s="897" t="e">
        <f>'[14]Diag msg 2'!D95</f>
        <v>#REF!</v>
      </c>
      <c r="H313" s="989" t="e">
        <f>'[14]Diag msg 2'!E95</f>
        <v>#REF!</v>
      </c>
      <c r="I313" s="782"/>
      <c r="J313" s="782"/>
      <c r="K313" s="782"/>
      <c r="L313" s="782"/>
      <c r="M313" s="782"/>
      <c r="N313" s="782"/>
      <c r="O313" s="782"/>
      <c r="P313" s="782"/>
      <c r="Q313" s="782"/>
      <c r="R313" s="782"/>
      <c r="S313" s="782"/>
      <c r="T313" s="782"/>
      <c r="U313" s="782"/>
      <c r="V313" s="782"/>
      <c r="W313" s="782"/>
      <c r="X313" s="782"/>
      <c r="Y313" s="782"/>
      <c r="Z313" s="782"/>
      <c r="AA313" s="782"/>
      <c r="AB313" s="782"/>
      <c r="AC313" s="782"/>
      <c r="AD313" s="782"/>
      <c r="AE313" s="782"/>
      <c r="AF313" s="782"/>
    </row>
    <row r="314" spans="1:32" hidden="1">
      <c r="A314" s="782" t="e">
        <f>'[14]Diag msg 2'!A96</f>
        <v>#REF!</v>
      </c>
      <c r="B314" s="782"/>
      <c r="C314" s="987" t="e">
        <f>'[14]Diag msg 2'!C96</f>
        <v>#REF!</v>
      </c>
      <c r="D314" s="987"/>
      <c r="E314" s="987"/>
      <c r="F314" s="987"/>
      <c r="G314" s="897" t="e">
        <f>'[14]Diag msg 2'!D96</f>
        <v>#REF!</v>
      </c>
      <c r="H314" s="989" t="e">
        <f>'[14]Diag msg 2'!E96</f>
        <v>#REF!</v>
      </c>
      <c r="I314" s="782"/>
      <c r="J314" s="782"/>
      <c r="K314" s="782"/>
      <c r="L314" s="782"/>
      <c r="M314" s="782"/>
      <c r="N314" s="782"/>
      <c r="O314" s="782"/>
      <c r="P314" s="782"/>
      <c r="Q314" s="782"/>
      <c r="R314" s="782"/>
      <c r="S314" s="782"/>
      <c r="T314" s="782"/>
      <c r="U314" s="782"/>
      <c r="V314" s="782"/>
      <c r="W314" s="782"/>
      <c r="X314" s="782"/>
      <c r="Y314" s="782"/>
      <c r="Z314" s="782"/>
      <c r="AA314" s="782"/>
      <c r="AB314" s="782"/>
      <c r="AC314" s="782"/>
      <c r="AD314" s="782"/>
      <c r="AE314" s="782"/>
      <c r="AF314" s="782"/>
    </row>
    <row r="315" spans="1:32" hidden="1">
      <c r="A315" s="782" t="e">
        <f>'[14]Diag msg 2'!A97</f>
        <v>#REF!</v>
      </c>
      <c r="B315" s="782"/>
      <c r="C315" s="987" t="e">
        <f>'[14]Diag msg 2'!C97</f>
        <v>#REF!</v>
      </c>
      <c r="D315" s="987"/>
      <c r="E315" s="987"/>
      <c r="F315" s="987"/>
      <c r="G315" s="897" t="e">
        <f>'[14]Diag msg 2'!D97</f>
        <v>#REF!</v>
      </c>
      <c r="H315" s="989" t="e">
        <f>'[14]Diag msg 2'!E97</f>
        <v>#REF!</v>
      </c>
      <c r="I315" s="782"/>
      <c r="J315" s="782"/>
      <c r="K315" s="782"/>
      <c r="L315" s="782"/>
      <c r="M315" s="782"/>
      <c r="N315" s="782"/>
      <c r="O315" s="782"/>
      <c r="P315" s="782"/>
      <c r="Q315" s="782"/>
      <c r="R315" s="782"/>
      <c r="S315" s="782"/>
      <c r="T315" s="782"/>
      <c r="U315" s="782"/>
      <c r="V315" s="782"/>
      <c r="W315" s="782"/>
      <c r="X315" s="782"/>
      <c r="Y315" s="782"/>
      <c r="Z315" s="782"/>
      <c r="AA315" s="782"/>
      <c r="AB315" s="782"/>
      <c r="AC315" s="782"/>
      <c r="AD315" s="782"/>
      <c r="AE315" s="782"/>
      <c r="AF315" s="782"/>
    </row>
    <row r="316" spans="1:32" hidden="1">
      <c r="A316" s="782" t="e">
        <f>'[14]Diag msg 2'!A98</f>
        <v>#REF!</v>
      </c>
      <c r="B316" s="782"/>
      <c r="C316" s="987" t="e">
        <f>'[14]Diag msg 2'!C98</f>
        <v>#REF!</v>
      </c>
      <c r="D316" s="987"/>
      <c r="E316" s="987"/>
      <c r="F316" s="987"/>
      <c r="G316" s="897" t="e">
        <f>'[14]Diag msg 2'!D98</f>
        <v>#REF!</v>
      </c>
      <c r="H316" s="994" t="e">
        <f>'[14]Diag msg 2'!E98</f>
        <v>#REF!</v>
      </c>
      <c r="I316" s="782"/>
      <c r="J316" s="782"/>
      <c r="K316" s="782"/>
      <c r="L316" s="782"/>
      <c r="M316" s="782"/>
      <c r="N316" s="782"/>
      <c r="O316" s="782"/>
      <c r="P316" s="782"/>
      <c r="Q316" s="782"/>
      <c r="R316" s="782"/>
      <c r="S316" s="782"/>
      <c r="T316" s="782"/>
      <c r="U316" s="782"/>
      <c r="V316" s="782"/>
      <c r="W316" s="782"/>
      <c r="X316" s="782"/>
      <c r="Y316" s="782"/>
      <c r="Z316" s="782"/>
      <c r="AA316" s="782"/>
      <c r="AB316" s="782"/>
      <c r="AC316" s="782"/>
      <c r="AD316" s="782"/>
      <c r="AE316" s="782"/>
      <c r="AF316" s="782"/>
    </row>
    <row r="317" spans="1:32" hidden="1">
      <c r="A317" s="782" t="e">
        <f>'[14]Diag msg 2'!A99</f>
        <v>#REF!</v>
      </c>
      <c r="B317" s="782"/>
      <c r="C317" s="987" t="e">
        <f>'[14]Diag msg 2'!C99</f>
        <v>#REF!</v>
      </c>
      <c r="D317" s="987"/>
      <c r="E317" s="987"/>
      <c r="F317" s="987"/>
      <c r="G317" s="897" t="e">
        <f>'[14]Diag msg 2'!D99</f>
        <v>#REF!</v>
      </c>
      <c r="H317" s="995"/>
      <c r="I317" s="782"/>
      <c r="J317" s="782"/>
      <c r="K317" s="782"/>
      <c r="L317" s="782"/>
      <c r="M317" s="782"/>
      <c r="N317" s="782"/>
      <c r="O317" s="782"/>
      <c r="P317" s="782"/>
      <c r="Q317" s="782"/>
      <c r="R317" s="782"/>
      <c r="S317" s="782"/>
      <c r="T317" s="782"/>
      <c r="U317" s="782"/>
      <c r="V317" s="782"/>
      <c r="W317" s="782"/>
      <c r="X317" s="782"/>
      <c r="Y317" s="782"/>
      <c r="Z317" s="782"/>
      <c r="AA317" s="782"/>
      <c r="AB317" s="782"/>
      <c r="AC317" s="782"/>
      <c r="AD317" s="782"/>
      <c r="AE317" s="782"/>
      <c r="AF317" s="782"/>
    </row>
    <row r="318" spans="1:32" hidden="1">
      <c r="A318" s="782" t="e">
        <f>'[14]Diag msg 2'!A100</f>
        <v>#REF!</v>
      </c>
      <c r="B318" s="782"/>
      <c r="C318" s="987" t="e">
        <f>'[14]Diag msg 2'!C100</f>
        <v>#REF!</v>
      </c>
      <c r="D318" s="987"/>
      <c r="E318" s="987"/>
      <c r="F318" s="987"/>
      <c r="G318" s="897" t="e">
        <f>'[14]Diag msg 2'!D100</f>
        <v>#REF!</v>
      </c>
      <c r="H318" s="996" t="e">
        <f>'[14]Diag msg 2'!E100</f>
        <v>#REF!</v>
      </c>
      <c r="I318" s="782"/>
      <c r="J318" s="782"/>
      <c r="K318" s="782"/>
      <c r="L318" s="782"/>
      <c r="M318" s="782"/>
      <c r="N318" s="782"/>
      <c r="O318" s="782"/>
      <c r="P318" s="782"/>
      <c r="Q318" s="782"/>
      <c r="R318" s="782"/>
      <c r="S318" s="782"/>
      <c r="T318" s="782"/>
      <c r="U318" s="782"/>
      <c r="V318" s="782"/>
      <c r="W318" s="782"/>
      <c r="X318" s="782"/>
      <c r="Y318" s="782"/>
      <c r="Z318" s="782"/>
      <c r="AA318" s="782"/>
      <c r="AB318" s="782"/>
      <c r="AC318" s="782"/>
      <c r="AD318" s="782"/>
      <c r="AE318" s="782"/>
      <c r="AF318" s="782"/>
    </row>
    <row r="319" spans="1:32" hidden="1">
      <c r="A319" s="782" t="e">
        <f>'[14]Diag msg 2'!A101</f>
        <v>#REF!</v>
      </c>
      <c r="B319" s="782"/>
      <c r="C319" s="987" t="e">
        <f>'[14]Diag msg 2'!C101</f>
        <v>#REF!</v>
      </c>
      <c r="D319" s="987"/>
      <c r="E319" s="987"/>
      <c r="F319" s="987"/>
      <c r="G319" s="897" t="e">
        <f>'[14]Diag msg 2'!D101</f>
        <v>#REF!</v>
      </c>
      <c r="H319" s="997"/>
      <c r="I319" s="782"/>
      <c r="J319" s="782"/>
      <c r="K319" s="782"/>
      <c r="L319" s="782"/>
      <c r="M319" s="782"/>
      <c r="N319" s="782"/>
      <c r="O319" s="782"/>
      <c r="P319" s="782"/>
      <c r="Q319" s="782"/>
      <c r="R319" s="782"/>
      <c r="S319" s="782"/>
      <c r="T319" s="782"/>
      <c r="U319" s="782"/>
      <c r="V319" s="782"/>
      <c r="W319" s="782"/>
      <c r="X319" s="782"/>
      <c r="Y319" s="782"/>
      <c r="Z319" s="782"/>
      <c r="AA319" s="782"/>
      <c r="AB319" s="782"/>
      <c r="AC319" s="782"/>
      <c r="AD319" s="782"/>
      <c r="AE319" s="782"/>
      <c r="AF319" s="782"/>
    </row>
    <row r="320" spans="1:32" hidden="1">
      <c r="A320" s="782" t="e">
        <f>'[14]Diag msg 2'!A102</f>
        <v>#REF!</v>
      </c>
      <c r="B320" s="782"/>
      <c r="C320" s="987" t="e">
        <f>'[14]Diag msg 2'!C102</f>
        <v>#REF!</v>
      </c>
      <c r="D320" s="987"/>
      <c r="E320" s="987"/>
      <c r="F320" s="987"/>
      <c r="G320" s="897" t="e">
        <f>'[14]Diag msg 2'!D102</f>
        <v>#REF!</v>
      </c>
      <c r="H320" s="996" t="e">
        <f>'[14]Diag msg 2'!E102</f>
        <v>#REF!</v>
      </c>
      <c r="I320" s="782"/>
      <c r="J320" s="782"/>
      <c r="K320" s="782"/>
      <c r="L320" s="782"/>
      <c r="M320" s="782"/>
      <c r="N320" s="782"/>
      <c r="O320" s="782"/>
      <c r="P320" s="782"/>
      <c r="Q320" s="782"/>
      <c r="R320" s="782"/>
      <c r="S320" s="782"/>
      <c r="T320" s="782"/>
      <c r="U320" s="782"/>
      <c r="V320" s="782"/>
      <c r="W320" s="782"/>
      <c r="X320" s="782"/>
      <c r="Y320" s="782"/>
      <c r="Z320" s="782"/>
      <c r="AA320" s="782"/>
      <c r="AB320" s="782"/>
      <c r="AC320" s="782"/>
      <c r="AD320" s="782"/>
      <c r="AE320" s="782"/>
      <c r="AF320" s="782"/>
    </row>
    <row r="321" spans="1:32" hidden="1">
      <c r="A321" s="782" t="e">
        <f>'[14]Diag msg 2'!A103</f>
        <v>#REF!</v>
      </c>
      <c r="B321" s="782"/>
      <c r="C321" s="987" t="e">
        <f>'[14]Diag msg 2'!C103</f>
        <v>#REF!</v>
      </c>
      <c r="D321" s="987"/>
      <c r="E321" s="987"/>
      <c r="F321" s="987"/>
      <c r="G321" s="897" t="e">
        <f>'[14]Diag msg 2'!D103</f>
        <v>#REF!</v>
      </c>
      <c r="H321" s="997"/>
      <c r="I321" s="782"/>
      <c r="J321" s="782"/>
      <c r="K321" s="782"/>
      <c r="L321" s="782"/>
      <c r="M321" s="782"/>
      <c r="N321" s="782"/>
      <c r="O321" s="782"/>
      <c r="P321" s="782"/>
      <c r="Q321" s="782"/>
      <c r="R321" s="782"/>
      <c r="S321" s="782"/>
      <c r="T321" s="782"/>
      <c r="U321" s="782"/>
      <c r="V321" s="782"/>
      <c r="W321" s="782"/>
      <c r="X321" s="782"/>
      <c r="Y321" s="782"/>
      <c r="Z321" s="782"/>
      <c r="AA321" s="782"/>
      <c r="AB321" s="782"/>
      <c r="AC321" s="782"/>
      <c r="AD321" s="782"/>
      <c r="AE321" s="782"/>
      <c r="AF321" s="782"/>
    </row>
    <row r="322" spans="1:32" hidden="1">
      <c r="A322" s="782" t="e">
        <f>'[14]Diag msg 2'!A104</f>
        <v>#REF!</v>
      </c>
      <c r="B322" s="782"/>
      <c r="C322" s="987" t="e">
        <f>'[14]Diag msg 2'!C104</f>
        <v>#REF!</v>
      </c>
      <c r="D322" s="987"/>
      <c r="E322" s="987"/>
      <c r="F322" s="987"/>
      <c r="G322" s="897" t="e">
        <f>'[14]Diag msg 2'!D104</f>
        <v>#REF!</v>
      </c>
      <c r="H322" s="996" t="e">
        <f>'[14]Diag msg 2'!E104</f>
        <v>#REF!</v>
      </c>
      <c r="I322" s="782"/>
      <c r="J322" s="782"/>
      <c r="K322" s="782"/>
      <c r="L322" s="782"/>
      <c r="M322" s="782"/>
      <c r="N322" s="782"/>
      <c r="O322" s="782"/>
      <c r="P322" s="782"/>
      <c r="Q322" s="782"/>
      <c r="R322" s="782"/>
      <c r="S322" s="782"/>
      <c r="T322" s="782"/>
      <c r="U322" s="782"/>
      <c r="V322" s="782"/>
      <c r="W322" s="782"/>
      <c r="X322" s="782"/>
      <c r="Y322" s="782"/>
      <c r="Z322" s="782"/>
      <c r="AA322" s="782"/>
      <c r="AB322" s="782"/>
      <c r="AC322" s="782"/>
      <c r="AD322" s="782"/>
      <c r="AE322" s="782"/>
      <c r="AF322" s="782"/>
    </row>
    <row r="323" spans="1:32" hidden="1">
      <c r="A323" s="782" t="e">
        <f>'[14]Diag msg 2'!A105</f>
        <v>#REF!</v>
      </c>
      <c r="B323" s="782"/>
      <c r="C323" s="987" t="e">
        <f>'[14]Diag msg 2'!C105</f>
        <v>#REF!</v>
      </c>
      <c r="D323" s="987"/>
      <c r="E323" s="987"/>
      <c r="F323" s="987"/>
      <c r="G323" s="897" t="e">
        <f>'[14]Diag msg 2'!D105</f>
        <v>#REF!</v>
      </c>
      <c r="H323" s="997"/>
      <c r="I323" s="782"/>
      <c r="J323" s="782"/>
      <c r="K323" s="782"/>
      <c r="L323" s="782"/>
      <c r="M323" s="782"/>
      <c r="N323" s="782"/>
      <c r="O323" s="782"/>
      <c r="P323" s="782"/>
      <c r="Q323" s="782"/>
      <c r="R323" s="782"/>
      <c r="S323" s="782"/>
      <c r="T323" s="782"/>
      <c r="U323" s="782"/>
      <c r="V323" s="782"/>
      <c r="W323" s="782"/>
      <c r="X323" s="782"/>
      <c r="Y323" s="782"/>
      <c r="Z323" s="782"/>
      <c r="AA323" s="782"/>
      <c r="AB323" s="782"/>
      <c r="AC323" s="782"/>
      <c r="AD323" s="782"/>
      <c r="AE323" s="782"/>
      <c r="AF323" s="782"/>
    </row>
    <row r="324" spans="1:32" hidden="1">
      <c r="A324" s="782" t="e">
        <f>'[14]Diag msg 2'!A106</f>
        <v>#REF!</v>
      </c>
      <c r="B324" s="782"/>
      <c r="C324" s="987" t="e">
        <f>'[14]Diag msg 2'!C106</f>
        <v>#REF!</v>
      </c>
      <c r="D324" s="987"/>
      <c r="E324" s="987"/>
      <c r="F324" s="987"/>
      <c r="G324" s="897" t="e">
        <f>'[14]Diag msg 2'!D106</f>
        <v>#REF!</v>
      </c>
      <c r="H324" s="989" t="e">
        <f>'[14]Diag msg 2'!E106</f>
        <v>#REF!</v>
      </c>
      <c r="I324" s="782"/>
      <c r="J324" s="782"/>
      <c r="K324" s="782"/>
      <c r="L324" s="782"/>
      <c r="M324" s="782"/>
      <c r="N324" s="782"/>
      <c r="O324" s="782"/>
      <c r="P324" s="782"/>
      <c r="Q324" s="782"/>
      <c r="R324" s="782"/>
      <c r="S324" s="782"/>
      <c r="T324" s="782"/>
      <c r="U324" s="782"/>
      <c r="V324" s="782"/>
      <c r="W324" s="782"/>
      <c r="X324" s="782"/>
      <c r="Y324" s="782"/>
      <c r="Z324" s="782"/>
      <c r="AA324" s="782"/>
      <c r="AB324" s="782"/>
      <c r="AC324" s="782"/>
      <c r="AD324" s="782"/>
      <c r="AE324" s="782"/>
      <c r="AF324" s="782"/>
    </row>
    <row r="325" spans="1:32" hidden="1">
      <c r="A325" s="782" t="e">
        <f>'[14]Diag msg 2'!A107</f>
        <v>#REF!</v>
      </c>
      <c r="B325" s="782"/>
      <c r="C325" s="987" t="e">
        <f>'[14]Diag msg 2'!C107</f>
        <v>#REF!</v>
      </c>
      <c r="D325" s="987"/>
      <c r="E325" s="987"/>
      <c r="F325" s="987"/>
      <c r="G325" s="897" t="e">
        <f>'[14]Diag msg 2'!D107</f>
        <v>#REF!</v>
      </c>
      <c r="H325" s="989" t="e">
        <f>'[14]Diag msg 2'!E107</f>
        <v>#REF!</v>
      </c>
      <c r="I325" s="782"/>
      <c r="J325" s="782"/>
      <c r="K325" s="782"/>
      <c r="L325" s="782"/>
      <c r="M325" s="782"/>
      <c r="N325" s="782"/>
      <c r="O325" s="782"/>
      <c r="P325" s="782"/>
      <c r="Q325" s="782"/>
      <c r="R325" s="782"/>
      <c r="S325" s="782"/>
      <c r="T325" s="782"/>
      <c r="U325" s="782"/>
      <c r="V325" s="782"/>
      <c r="W325" s="782"/>
      <c r="X325" s="782"/>
      <c r="Y325" s="782"/>
      <c r="Z325" s="782"/>
      <c r="AA325" s="782"/>
      <c r="AB325" s="782"/>
      <c r="AC325" s="782"/>
      <c r="AD325" s="782"/>
      <c r="AE325" s="782"/>
      <c r="AF325" s="782"/>
    </row>
    <row r="326" spans="1:32" hidden="1">
      <c r="A326" s="782" t="e">
        <f>'[14]Diag msg 2'!A108</f>
        <v>#REF!</v>
      </c>
      <c r="B326" s="782"/>
      <c r="C326" s="987" t="e">
        <f>'[14]Diag msg 2'!C108</f>
        <v>#REF!</v>
      </c>
      <c r="D326" s="987"/>
      <c r="E326" s="987"/>
      <c r="F326" s="987"/>
      <c r="G326" s="897" t="e">
        <f>'[14]Diag msg 2'!D108</f>
        <v>#REF!</v>
      </c>
      <c r="H326" s="989" t="e">
        <f>'[14]Diag msg 2'!E108</f>
        <v>#REF!</v>
      </c>
      <c r="I326" s="782"/>
      <c r="J326" s="782"/>
      <c r="K326" s="782"/>
      <c r="L326" s="782"/>
      <c r="M326" s="782"/>
      <c r="N326" s="782"/>
      <c r="O326" s="782"/>
      <c r="P326" s="782"/>
      <c r="Q326" s="782"/>
      <c r="R326" s="782"/>
      <c r="S326" s="782"/>
      <c r="T326" s="782"/>
      <c r="U326" s="782"/>
      <c r="V326" s="782"/>
      <c r="W326" s="782"/>
      <c r="X326" s="782"/>
      <c r="Y326" s="782"/>
      <c r="Z326" s="782"/>
      <c r="AA326" s="782"/>
      <c r="AB326" s="782"/>
      <c r="AC326" s="782"/>
      <c r="AD326" s="782"/>
      <c r="AE326" s="782"/>
      <c r="AF326" s="782"/>
    </row>
    <row r="327" spans="1:32" hidden="1">
      <c r="A327" s="782" t="e">
        <f>'[14]Diag msg 2'!A109</f>
        <v>#REF!</v>
      </c>
      <c r="B327" s="782"/>
      <c r="C327" s="987" t="e">
        <f>'[14]Diag msg 2'!C109</f>
        <v>#REF!</v>
      </c>
      <c r="D327" s="987"/>
      <c r="E327" s="987"/>
      <c r="F327" s="987"/>
      <c r="G327" s="897" t="e">
        <f>'[14]Diag msg 2'!D109</f>
        <v>#REF!</v>
      </c>
      <c r="H327" s="989" t="e">
        <f>'[14]Diag msg 2'!E109</f>
        <v>#REF!</v>
      </c>
      <c r="I327" s="782"/>
      <c r="J327" s="782"/>
      <c r="K327" s="782"/>
      <c r="L327" s="782"/>
      <c r="M327" s="782"/>
      <c r="N327" s="782"/>
      <c r="O327" s="782"/>
      <c r="P327" s="782"/>
      <c r="Q327" s="782"/>
      <c r="R327" s="782"/>
      <c r="S327" s="782"/>
      <c r="T327" s="782"/>
      <c r="U327" s="782"/>
      <c r="V327" s="782"/>
      <c r="W327" s="782"/>
      <c r="X327" s="782"/>
      <c r="Y327" s="782"/>
      <c r="Z327" s="782"/>
      <c r="AA327" s="782"/>
      <c r="AB327" s="782"/>
      <c r="AC327" s="782"/>
      <c r="AD327" s="782"/>
      <c r="AE327" s="782"/>
      <c r="AF327" s="782"/>
    </row>
    <row r="328" spans="1:32" hidden="1">
      <c r="A328" s="782" t="e">
        <f>'[14]Diag msg 2'!A110</f>
        <v>#REF!</v>
      </c>
      <c r="B328" s="782"/>
      <c r="C328" s="987" t="e">
        <f>'[14]Diag msg 2'!C110</f>
        <v>#REF!</v>
      </c>
      <c r="D328" s="987"/>
      <c r="E328" s="987"/>
      <c r="F328" s="987"/>
      <c r="G328" s="897" t="e">
        <f>'[14]Diag msg 2'!D110</f>
        <v>#REF!</v>
      </c>
      <c r="H328" s="989" t="e">
        <f>'[14]Diag msg 2'!E110</f>
        <v>#REF!</v>
      </c>
      <c r="I328" s="782"/>
      <c r="J328" s="782"/>
      <c r="K328" s="782"/>
      <c r="L328" s="782"/>
      <c r="M328" s="782"/>
      <c r="N328" s="782"/>
      <c r="O328" s="782"/>
      <c r="P328" s="782"/>
      <c r="Q328" s="782"/>
      <c r="R328" s="782"/>
      <c r="S328" s="782"/>
      <c r="T328" s="782"/>
      <c r="U328" s="782"/>
      <c r="V328" s="782"/>
      <c r="W328" s="782"/>
      <c r="X328" s="782"/>
      <c r="Y328" s="782"/>
      <c r="Z328" s="782"/>
      <c r="AA328" s="782"/>
      <c r="AB328" s="782"/>
      <c r="AC328" s="782"/>
      <c r="AD328" s="782"/>
      <c r="AE328" s="782"/>
      <c r="AF328" s="782"/>
    </row>
    <row r="329" spans="1:32" hidden="1">
      <c r="A329" s="782" t="e">
        <f>'[14]Diag msg 2'!A111</f>
        <v>#REF!</v>
      </c>
      <c r="B329" s="782"/>
      <c r="C329" s="987" t="e">
        <f>'[14]Diag msg 2'!C111</f>
        <v>#REF!</v>
      </c>
      <c r="D329" s="987"/>
      <c r="E329" s="987"/>
      <c r="F329" s="987"/>
      <c r="G329" s="897" t="e">
        <f>'[14]Diag msg 2'!D111</f>
        <v>#REF!</v>
      </c>
      <c r="H329" s="989" t="e">
        <f>'[14]Diag msg 2'!E111</f>
        <v>#REF!</v>
      </c>
      <c r="I329" s="782"/>
      <c r="J329" s="782"/>
      <c r="K329" s="782"/>
      <c r="L329" s="782"/>
      <c r="M329" s="782"/>
      <c r="N329" s="782"/>
      <c r="O329" s="782"/>
      <c r="P329" s="782"/>
      <c r="Q329" s="782"/>
      <c r="R329" s="782"/>
      <c r="S329" s="782"/>
      <c r="T329" s="782"/>
      <c r="U329" s="782"/>
      <c r="V329" s="782"/>
      <c r="W329" s="782"/>
      <c r="X329" s="782"/>
      <c r="Y329" s="782"/>
      <c r="Z329" s="782"/>
      <c r="AA329" s="782"/>
      <c r="AB329" s="782"/>
      <c r="AC329" s="782"/>
      <c r="AD329" s="782"/>
      <c r="AE329" s="782"/>
      <c r="AF329" s="782"/>
    </row>
    <row r="330" spans="1:32" hidden="1">
      <c r="A330" s="782" t="e">
        <f>'[14]Diag msg 2'!A112</f>
        <v>#REF!</v>
      </c>
      <c r="B330" s="782"/>
      <c r="C330" s="987" t="e">
        <f>'[14]Diag msg 2'!C112</f>
        <v>#REF!</v>
      </c>
      <c r="D330" s="987"/>
      <c r="E330" s="987"/>
      <c r="F330" s="987"/>
      <c r="G330" s="897" t="e">
        <f>'[14]Diag msg 2'!D112</f>
        <v>#REF!</v>
      </c>
      <c r="H330" s="989" t="e">
        <f>'[14]Diag msg 2'!E112</f>
        <v>#REF!</v>
      </c>
      <c r="I330" s="782"/>
      <c r="J330" s="782"/>
      <c r="K330" s="782"/>
      <c r="L330" s="782"/>
      <c r="M330" s="782"/>
      <c r="N330" s="782"/>
      <c r="O330" s="782"/>
      <c r="P330" s="782"/>
      <c r="Q330" s="782"/>
      <c r="R330" s="782"/>
      <c r="S330" s="782"/>
      <c r="T330" s="782"/>
      <c r="U330" s="782"/>
      <c r="V330" s="782"/>
      <c r="W330" s="782"/>
      <c r="X330" s="782"/>
      <c r="Y330" s="782"/>
      <c r="Z330" s="782"/>
      <c r="AA330" s="782"/>
      <c r="AB330" s="782"/>
      <c r="AC330" s="782"/>
      <c r="AD330" s="782"/>
      <c r="AE330" s="782"/>
      <c r="AF330" s="782"/>
    </row>
    <row r="331" spans="1:32" hidden="1">
      <c r="A331" s="782" t="e">
        <f>'[14]Diag msg 2'!A113</f>
        <v>#REF!</v>
      </c>
      <c r="B331" s="782"/>
      <c r="C331" s="987" t="e">
        <f>'[14]Diag msg 2'!C113</f>
        <v>#REF!</v>
      </c>
      <c r="D331" s="987"/>
      <c r="E331" s="987"/>
      <c r="F331" s="987"/>
      <c r="G331" s="897" t="e">
        <f>'[14]Diag msg 2'!D113</f>
        <v>#REF!</v>
      </c>
      <c r="H331" s="989" t="e">
        <f>'[14]Diag msg 2'!E113</f>
        <v>#REF!</v>
      </c>
      <c r="I331" s="782"/>
      <c r="J331" s="782"/>
      <c r="K331" s="782"/>
      <c r="L331" s="782"/>
      <c r="M331" s="782"/>
      <c r="N331" s="782"/>
      <c r="O331" s="782"/>
      <c r="P331" s="782"/>
      <c r="Q331" s="782"/>
      <c r="R331" s="782"/>
      <c r="S331" s="782"/>
      <c r="T331" s="782"/>
      <c r="U331" s="782"/>
      <c r="V331" s="782"/>
      <c r="W331" s="782"/>
      <c r="X331" s="782"/>
      <c r="Y331" s="782"/>
      <c r="Z331" s="782"/>
      <c r="AA331" s="782"/>
      <c r="AB331" s="782"/>
      <c r="AC331" s="782"/>
      <c r="AD331" s="782"/>
      <c r="AE331" s="782"/>
      <c r="AF331" s="782"/>
    </row>
    <row r="332" spans="1:32" hidden="1">
      <c r="A332" s="782" t="e">
        <f>'[14]Diag msg 2'!A114</f>
        <v>#REF!</v>
      </c>
      <c r="B332" s="782"/>
      <c r="C332" s="987" t="e">
        <f>'[14]Diag msg 2'!C114</f>
        <v>#REF!</v>
      </c>
      <c r="D332" s="987"/>
      <c r="E332" s="987"/>
      <c r="F332" s="987"/>
      <c r="G332" s="897" t="e">
        <f>'[14]Diag msg 2'!D114</f>
        <v>#REF!</v>
      </c>
      <c r="H332" s="994" t="e">
        <f>'[14]Diag msg 2'!E114</f>
        <v>#REF!</v>
      </c>
      <c r="I332" s="782"/>
      <c r="J332" s="782"/>
      <c r="K332" s="782"/>
      <c r="L332" s="782"/>
      <c r="M332" s="782"/>
      <c r="N332" s="782"/>
      <c r="O332" s="782"/>
      <c r="P332" s="782"/>
      <c r="Q332" s="782"/>
      <c r="R332" s="782"/>
      <c r="S332" s="782"/>
      <c r="T332" s="782"/>
      <c r="U332" s="782"/>
      <c r="V332" s="782"/>
      <c r="W332" s="782"/>
      <c r="X332" s="782"/>
      <c r="Y332" s="782"/>
      <c r="Z332" s="782"/>
      <c r="AA332" s="782"/>
      <c r="AB332" s="782"/>
      <c r="AC332" s="782"/>
      <c r="AD332" s="782"/>
      <c r="AE332" s="782"/>
      <c r="AF332" s="782"/>
    </row>
    <row r="333" spans="1:32" hidden="1">
      <c r="A333" s="782" t="e">
        <f>'[14]Diag msg 2'!A115</f>
        <v>#REF!</v>
      </c>
      <c r="B333" s="782"/>
      <c r="C333" s="987" t="e">
        <f>'[14]Diag msg 2'!C115</f>
        <v>#REF!</v>
      </c>
      <c r="D333" s="987"/>
      <c r="E333" s="987"/>
      <c r="F333" s="987"/>
      <c r="G333" s="897" t="e">
        <f>'[14]Diag msg 2'!D115</f>
        <v>#REF!</v>
      </c>
      <c r="H333" s="995"/>
      <c r="I333" s="782"/>
      <c r="J333" s="782"/>
      <c r="K333" s="782"/>
      <c r="L333" s="782"/>
      <c r="M333" s="782"/>
      <c r="N333" s="782"/>
      <c r="O333" s="782"/>
      <c r="P333" s="782"/>
      <c r="Q333" s="782"/>
      <c r="R333" s="782"/>
      <c r="S333" s="782"/>
      <c r="T333" s="782"/>
      <c r="U333" s="782"/>
      <c r="V333" s="782"/>
      <c r="W333" s="782"/>
      <c r="X333" s="782"/>
      <c r="Y333" s="782"/>
      <c r="Z333" s="782"/>
      <c r="AA333" s="782"/>
      <c r="AB333" s="782"/>
      <c r="AC333" s="782"/>
      <c r="AD333" s="782"/>
      <c r="AE333" s="782"/>
      <c r="AF333" s="782"/>
    </row>
    <row r="334" spans="1:32" hidden="1">
      <c r="A334" s="782" t="e">
        <f>'[14]Diag msg 2'!A116</f>
        <v>#REF!</v>
      </c>
      <c r="B334" s="782"/>
      <c r="C334" s="987" t="e">
        <f>'[14]Diag msg 2'!C116</f>
        <v>#REF!</v>
      </c>
      <c r="D334" s="987"/>
      <c r="E334" s="987"/>
      <c r="F334" s="987"/>
      <c r="G334" s="897" t="e">
        <f>'[14]Diag msg 2'!D116</f>
        <v>#REF!</v>
      </c>
      <c r="H334" s="989" t="e">
        <f>'[14]Diag msg 2'!E116</f>
        <v>#REF!</v>
      </c>
      <c r="I334" s="782"/>
      <c r="J334" s="782"/>
      <c r="K334" s="782"/>
      <c r="L334" s="782"/>
      <c r="M334" s="782"/>
      <c r="N334" s="782"/>
      <c r="O334" s="782"/>
      <c r="P334" s="782"/>
      <c r="Q334" s="782"/>
      <c r="R334" s="782"/>
      <c r="S334" s="782"/>
      <c r="T334" s="782"/>
      <c r="U334" s="782"/>
      <c r="V334" s="782"/>
      <c r="W334" s="782"/>
      <c r="X334" s="782"/>
      <c r="Y334" s="782"/>
      <c r="Z334" s="782"/>
      <c r="AA334" s="782"/>
      <c r="AB334" s="782"/>
      <c r="AC334" s="782"/>
      <c r="AD334" s="782"/>
      <c r="AE334" s="782"/>
      <c r="AF334" s="782"/>
    </row>
    <row r="335" spans="1:32" hidden="1">
      <c r="A335" s="782" t="e">
        <f>'[14]Diag msg 2'!A117</f>
        <v>#REF!</v>
      </c>
      <c r="B335" s="782"/>
      <c r="C335" s="987" t="e">
        <f>'[14]Diag msg 2'!C117</f>
        <v>#REF!</v>
      </c>
      <c r="D335" s="987"/>
      <c r="E335" s="987"/>
      <c r="F335" s="987"/>
      <c r="G335" s="897" t="e">
        <f>'[14]Diag msg 2'!D117</f>
        <v>#REF!</v>
      </c>
      <c r="H335" s="989" t="e">
        <f>'[14]Diag msg 2'!E117</f>
        <v>#REF!</v>
      </c>
      <c r="I335" s="782"/>
      <c r="J335" s="782"/>
      <c r="K335" s="782"/>
      <c r="L335" s="782"/>
      <c r="M335" s="782"/>
      <c r="N335" s="782"/>
      <c r="O335" s="782"/>
      <c r="P335" s="782"/>
      <c r="Q335" s="782"/>
      <c r="R335" s="782"/>
      <c r="S335" s="782"/>
      <c r="T335" s="782"/>
      <c r="U335" s="782"/>
      <c r="V335" s="782"/>
      <c r="W335" s="782"/>
      <c r="X335" s="782"/>
      <c r="Y335" s="782"/>
      <c r="Z335" s="782"/>
      <c r="AA335" s="782"/>
      <c r="AB335" s="782"/>
      <c r="AC335" s="782"/>
      <c r="AD335" s="782"/>
      <c r="AE335" s="782"/>
      <c r="AF335" s="782"/>
    </row>
    <row r="336" spans="1:32" hidden="1">
      <c r="A336" s="782" t="e">
        <f>'[14]Diag msg 2'!A118</f>
        <v>#REF!</v>
      </c>
      <c r="B336" s="782"/>
      <c r="C336" s="987" t="e">
        <f>'[14]Diag msg 2'!C118</f>
        <v>#REF!</v>
      </c>
      <c r="D336" s="987"/>
      <c r="E336" s="987"/>
      <c r="F336" s="987"/>
      <c r="G336" s="897" t="e">
        <f>'[14]Diag msg 2'!D118</f>
        <v>#REF!</v>
      </c>
      <c r="H336" s="993" t="e">
        <f>'[14]Diag msg 2'!E118</f>
        <v>#REF!</v>
      </c>
      <c r="I336" s="782"/>
      <c r="J336" s="782"/>
      <c r="K336" s="782"/>
      <c r="L336" s="782"/>
      <c r="M336" s="782"/>
      <c r="N336" s="782"/>
      <c r="O336" s="782"/>
      <c r="P336" s="782"/>
      <c r="Q336" s="782"/>
      <c r="R336" s="782"/>
      <c r="S336" s="782"/>
      <c r="T336" s="782"/>
      <c r="U336" s="782"/>
      <c r="V336" s="782"/>
      <c r="W336" s="782"/>
      <c r="X336" s="782"/>
      <c r="Y336" s="782"/>
      <c r="Z336" s="782"/>
      <c r="AA336" s="782"/>
      <c r="AB336" s="782"/>
      <c r="AC336" s="782"/>
      <c r="AD336" s="782"/>
      <c r="AE336" s="782"/>
      <c r="AF336" s="782"/>
    </row>
    <row r="337" spans="1:32" hidden="1">
      <c r="A337" s="782" t="e">
        <f>'[14]Diag msg 2'!A119</f>
        <v>#REF!</v>
      </c>
      <c r="B337" s="782"/>
      <c r="C337" s="987" t="e">
        <f>'[14]Diag msg 2'!C119</f>
        <v>#REF!</v>
      </c>
      <c r="D337" s="987"/>
      <c r="E337" s="987"/>
      <c r="F337" s="987"/>
      <c r="G337" s="897" t="e">
        <f>'[14]Diag msg 2'!D119</f>
        <v>#REF!</v>
      </c>
      <c r="H337" s="989" t="e">
        <f>'[14]Diag msg 2'!E119</f>
        <v>#REF!</v>
      </c>
      <c r="I337" s="782"/>
      <c r="J337" s="782"/>
      <c r="K337" s="782"/>
      <c r="L337" s="782"/>
      <c r="M337" s="782"/>
      <c r="N337" s="782"/>
      <c r="O337" s="782"/>
      <c r="P337" s="782"/>
      <c r="Q337" s="782"/>
      <c r="R337" s="782"/>
      <c r="S337" s="782"/>
      <c r="T337" s="782"/>
      <c r="U337" s="782"/>
      <c r="V337" s="782"/>
      <c r="W337" s="782"/>
      <c r="X337" s="782"/>
      <c r="Y337" s="782"/>
      <c r="Z337" s="782"/>
      <c r="AA337" s="782"/>
      <c r="AB337" s="782"/>
      <c r="AC337" s="782"/>
      <c r="AD337" s="782"/>
      <c r="AE337" s="782"/>
      <c r="AF337" s="782"/>
    </row>
    <row r="338" spans="1:32" hidden="1">
      <c r="A338" s="782" t="e">
        <f>'[14]Diag msg 2'!A120</f>
        <v>#REF!</v>
      </c>
      <c r="B338" s="782"/>
      <c r="C338" s="987" t="e">
        <f>'[14]Diag msg 2'!C120</f>
        <v>#REF!</v>
      </c>
      <c r="D338" s="987"/>
      <c r="E338" s="987"/>
      <c r="F338" s="987"/>
      <c r="G338" s="897" t="e">
        <f>'[14]Diag msg 2'!D120</f>
        <v>#REF!</v>
      </c>
      <c r="H338" s="993" t="e">
        <f>'[14]Diag msg 2'!E120</f>
        <v>#REF!</v>
      </c>
      <c r="I338" s="782"/>
      <c r="J338" s="782"/>
      <c r="K338" s="782"/>
      <c r="L338" s="782"/>
      <c r="M338" s="782"/>
      <c r="N338" s="782"/>
      <c r="O338" s="782"/>
      <c r="P338" s="782"/>
      <c r="Q338" s="782"/>
      <c r="R338" s="782"/>
      <c r="S338" s="782"/>
      <c r="T338" s="782"/>
      <c r="U338" s="782"/>
      <c r="V338" s="782"/>
      <c r="W338" s="782"/>
      <c r="X338" s="782"/>
      <c r="Y338" s="782"/>
      <c r="Z338" s="782"/>
      <c r="AA338" s="782"/>
      <c r="AB338" s="782"/>
      <c r="AC338" s="782"/>
      <c r="AD338" s="782"/>
      <c r="AE338" s="782"/>
      <c r="AF338" s="782"/>
    </row>
    <row r="339" spans="1:32" hidden="1">
      <c r="A339" s="782" t="e">
        <f>'[14]Diag msg 2'!A121</f>
        <v>#REF!</v>
      </c>
      <c r="B339" s="782"/>
      <c r="C339" s="987" t="e">
        <f>'[14]Diag msg 2'!C121</f>
        <v>#REF!</v>
      </c>
      <c r="D339" s="987"/>
      <c r="E339" s="987"/>
      <c r="F339" s="987"/>
      <c r="G339" s="897" t="e">
        <f>'[14]Diag msg 2'!D121</f>
        <v>#REF!</v>
      </c>
      <c r="H339" s="993" t="e">
        <f>'[14]Diag msg 2'!E121</f>
        <v>#REF!</v>
      </c>
      <c r="I339" s="782"/>
      <c r="J339" s="782"/>
      <c r="K339" s="782"/>
      <c r="L339" s="782"/>
      <c r="M339" s="782"/>
      <c r="N339" s="782"/>
      <c r="O339" s="782"/>
      <c r="P339" s="782"/>
      <c r="Q339" s="782"/>
      <c r="R339" s="782"/>
      <c r="S339" s="782"/>
      <c r="T339" s="782"/>
      <c r="U339" s="782"/>
      <c r="V339" s="782"/>
      <c r="W339" s="782"/>
      <c r="X339" s="782"/>
      <c r="Y339" s="782"/>
      <c r="Z339" s="782"/>
      <c r="AA339" s="782"/>
      <c r="AB339" s="782"/>
      <c r="AC339" s="782"/>
      <c r="AD339" s="782"/>
      <c r="AE339" s="782"/>
      <c r="AF339" s="782"/>
    </row>
    <row r="340" spans="1:32" hidden="1">
      <c r="A340" s="782" t="e">
        <f>'[14]Diag msg 2'!A122</f>
        <v>#REF!</v>
      </c>
      <c r="B340" s="782"/>
      <c r="C340" s="987" t="e">
        <f>'[14]Diag msg 2'!C122</f>
        <v>#REF!</v>
      </c>
      <c r="D340" s="987"/>
      <c r="E340" s="987"/>
      <c r="F340" s="987"/>
      <c r="G340" s="897" t="e">
        <f>'[14]Diag msg 2'!D122</f>
        <v>#REF!</v>
      </c>
      <c r="H340" s="993" t="e">
        <f>'[14]Diag msg 2'!E122</f>
        <v>#REF!</v>
      </c>
      <c r="I340" s="782"/>
      <c r="J340" s="782"/>
      <c r="K340" s="782"/>
      <c r="L340" s="782"/>
      <c r="M340" s="782"/>
      <c r="N340" s="782"/>
      <c r="O340" s="782"/>
      <c r="P340" s="782"/>
      <c r="Q340" s="782"/>
      <c r="R340" s="782"/>
      <c r="S340" s="782"/>
      <c r="T340" s="782"/>
      <c r="U340" s="782"/>
      <c r="V340" s="782"/>
      <c r="W340" s="782"/>
      <c r="X340" s="782"/>
      <c r="Y340" s="782"/>
      <c r="Z340" s="782"/>
      <c r="AA340" s="782"/>
      <c r="AB340" s="782"/>
      <c r="AC340" s="782"/>
      <c r="AD340" s="782"/>
      <c r="AE340" s="782"/>
      <c r="AF340" s="782"/>
    </row>
    <row r="341" spans="1:32" hidden="1">
      <c r="A341" s="782" t="e">
        <f>'[14]Diag msg 2'!A123</f>
        <v>#REF!</v>
      </c>
      <c r="B341" s="782"/>
      <c r="C341" s="987" t="e">
        <f>'[14]Diag msg 2'!C123</f>
        <v>#REF!</v>
      </c>
      <c r="D341" s="987"/>
      <c r="E341" s="987"/>
      <c r="F341" s="987"/>
      <c r="G341" s="897" t="e">
        <f>'[14]Diag msg 2'!D123</f>
        <v>#REF!</v>
      </c>
      <c r="H341" s="993" t="e">
        <f>'[14]Diag msg 2'!E123</f>
        <v>#REF!</v>
      </c>
      <c r="I341" s="782"/>
      <c r="J341" s="782"/>
      <c r="K341" s="782"/>
      <c r="L341" s="782"/>
      <c r="M341" s="782"/>
      <c r="N341" s="782"/>
      <c r="O341" s="782"/>
      <c r="P341" s="782"/>
      <c r="Q341" s="782"/>
      <c r="R341" s="782"/>
      <c r="S341" s="782"/>
      <c r="T341" s="782"/>
      <c r="U341" s="782"/>
      <c r="V341" s="782"/>
      <c r="W341" s="782"/>
      <c r="X341" s="782"/>
      <c r="Y341" s="782"/>
      <c r="Z341" s="782"/>
      <c r="AA341" s="782"/>
      <c r="AB341" s="782"/>
      <c r="AC341" s="782"/>
      <c r="AD341" s="782"/>
      <c r="AE341" s="782"/>
      <c r="AF341" s="782"/>
    </row>
    <row r="342" spans="1:32" hidden="1">
      <c r="A342" s="782" t="e">
        <f>'[14]Diag msg 2'!A124</f>
        <v>#REF!</v>
      </c>
      <c r="B342" s="782"/>
      <c r="C342" s="987" t="e">
        <f>'[14]Diag msg 2'!C124</f>
        <v>#REF!</v>
      </c>
      <c r="D342" s="987"/>
      <c r="E342" s="987"/>
      <c r="F342" s="987"/>
      <c r="G342" s="897" t="e">
        <f>'[14]Diag msg 2'!D124</f>
        <v>#REF!</v>
      </c>
      <c r="H342" s="993" t="e">
        <f>'[14]Diag msg 2'!E124</f>
        <v>#REF!</v>
      </c>
      <c r="I342" s="782"/>
      <c r="J342" s="782"/>
      <c r="K342" s="782"/>
      <c r="L342" s="782"/>
      <c r="M342" s="782"/>
      <c r="N342" s="782"/>
      <c r="O342" s="782"/>
      <c r="P342" s="782"/>
      <c r="Q342" s="782"/>
      <c r="R342" s="782"/>
      <c r="S342" s="782"/>
      <c r="T342" s="782"/>
      <c r="U342" s="782"/>
      <c r="V342" s="782"/>
      <c r="W342" s="782"/>
      <c r="X342" s="782"/>
      <c r="Y342" s="782"/>
      <c r="Z342" s="782"/>
      <c r="AA342" s="782"/>
      <c r="AB342" s="782"/>
      <c r="AC342" s="782"/>
      <c r="AD342" s="782"/>
      <c r="AE342" s="782"/>
      <c r="AF342" s="782"/>
    </row>
    <row r="343" spans="1:32" hidden="1">
      <c r="A343" s="782" t="e">
        <f>'[14]Diag msg 2'!A125</f>
        <v>#REF!</v>
      </c>
      <c r="B343" s="782"/>
      <c r="C343" s="987" t="e">
        <f>'[14]Diag msg 2'!C125</f>
        <v>#REF!</v>
      </c>
      <c r="D343" s="987"/>
      <c r="E343" s="987"/>
      <c r="F343" s="987"/>
      <c r="G343" s="897" t="e">
        <f>'[14]Diag msg 2'!D125</f>
        <v>#REF!</v>
      </c>
      <c r="H343" s="993" t="e">
        <f>'[14]Diag msg 2'!E125</f>
        <v>#REF!</v>
      </c>
      <c r="I343" s="782"/>
      <c r="J343" s="782"/>
      <c r="K343" s="782"/>
      <c r="L343" s="782"/>
      <c r="M343" s="782"/>
      <c r="N343" s="782"/>
      <c r="O343" s="782"/>
      <c r="P343" s="782"/>
      <c r="Q343" s="782"/>
      <c r="R343" s="782"/>
      <c r="S343" s="782"/>
      <c r="T343" s="782"/>
      <c r="U343" s="782"/>
      <c r="V343" s="782"/>
      <c r="W343" s="782"/>
      <c r="X343" s="782"/>
      <c r="Y343" s="782"/>
      <c r="Z343" s="782"/>
      <c r="AA343" s="782"/>
      <c r="AB343" s="782"/>
      <c r="AC343" s="782"/>
      <c r="AD343" s="782"/>
      <c r="AE343" s="782"/>
      <c r="AF343" s="782"/>
    </row>
    <row r="344" spans="1:32" hidden="1">
      <c r="A344" s="782" t="e">
        <f>'[14]Diag msg 2'!A126</f>
        <v>#REF!</v>
      </c>
      <c r="B344" s="782"/>
      <c r="C344" s="987" t="e">
        <f>'[14]Diag msg 2'!C126</f>
        <v>#REF!</v>
      </c>
      <c r="D344" s="987"/>
      <c r="E344" s="987"/>
      <c r="F344" s="987"/>
      <c r="G344" s="897" t="e">
        <f>'[14]Diag msg 2'!D126</f>
        <v>#REF!</v>
      </c>
      <c r="H344" s="988" t="e">
        <f>'[14]Diag msg 2'!E127</f>
        <v>#REF!</v>
      </c>
      <c r="I344" s="782"/>
      <c r="J344" s="782"/>
      <c r="K344" s="782"/>
      <c r="L344" s="782"/>
      <c r="M344" s="782"/>
      <c r="N344" s="782"/>
      <c r="O344" s="782"/>
      <c r="P344" s="782"/>
      <c r="Q344" s="782"/>
      <c r="R344" s="782"/>
      <c r="S344" s="782"/>
      <c r="T344" s="782"/>
      <c r="U344" s="782"/>
      <c r="V344" s="782"/>
      <c r="W344" s="782"/>
      <c r="X344" s="782"/>
      <c r="Y344" s="782"/>
      <c r="Z344" s="782"/>
      <c r="AA344" s="782"/>
      <c r="AB344" s="782"/>
      <c r="AC344" s="782"/>
      <c r="AD344" s="782"/>
      <c r="AE344" s="782"/>
      <c r="AF344" s="782"/>
    </row>
    <row r="345" spans="1:32" hidden="1">
      <c r="A345" s="782" t="e">
        <f>'[14]Diag msg 2'!A127</f>
        <v>#REF!</v>
      </c>
      <c r="B345" s="782"/>
      <c r="C345" s="987" t="e">
        <f>'[14]Diag msg 2'!C127</f>
        <v>#REF!</v>
      </c>
      <c r="D345" s="987"/>
      <c r="E345" s="987"/>
      <c r="F345" s="987"/>
      <c r="G345" s="897" t="e">
        <f>'[14]Diag msg 2'!D127</f>
        <v>#REF!</v>
      </c>
      <c r="H345" s="988"/>
      <c r="I345" s="782"/>
      <c r="J345" s="782"/>
      <c r="K345" s="782"/>
      <c r="L345" s="782"/>
      <c r="M345" s="782"/>
      <c r="N345" s="782"/>
      <c r="O345" s="782"/>
      <c r="P345" s="782"/>
      <c r="Q345" s="782"/>
      <c r="R345" s="782"/>
      <c r="S345" s="782"/>
      <c r="T345" s="782"/>
      <c r="U345" s="782"/>
      <c r="V345" s="782"/>
      <c r="W345" s="782"/>
      <c r="X345" s="782"/>
      <c r="Y345" s="782"/>
      <c r="Z345" s="782"/>
      <c r="AA345" s="782"/>
      <c r="AB345" s="782"/>
      <c r="AC345" s="782"/>
      <c r="AD345" s="782"/>
      <c r="AE345" s="782"/>
      <c r="AF345" s="782"/>
    </row>
    <row r="346" spans="1:32" hidden="1">
      <c r="A346" s="782" t="e">
        <f>'[14]Diag msg 2'!A128</f>
        <v>#REF!</v>
      </c>
      <c r="B346" s="782"/>
      <c r="C346" s="987" t="e">
        <f>'[14]Diag msg 2'!C128</f>
        <v>#REF!</v>
      </c>
      <c r="D346" s="987"/>
      <c r="E346" s="987"/>
      <c r="F346" s="987"/>
      <c r="G346" s="897" t="e">
        <f>'[14]Diag msg 2'!D128</f>
        <v>#REF!</v>
      </c>
      <c r="H346" s="988"/>
      <c r="I346" s="782"/>
      <c r="J346" s="782"/>
      <c r="K346" s="782"/>
      <c r="L346" s="782"/>
      <c r="M346" s="782"/>
      <c r="N346" s="782"/>
      <c r="O346" s="782"/>
      <c r="P346" s="782"/>
      <c r="Q346" s="782"/>
      <c r="R346" s="782"/>
      <c r="S346" s="782"/>
      <c r="T346" s="782"/>
      <c r="U346" s="782"/>
      <c r="V346" s="782"/>
      <c r="W346" s="782"/>
      <c r="X346" s="782"/>
      <c r="Y346" s="782"/>
      <c r="Z346" s="782"/>
      <c r="AA346" s="782"/>
      <c r="AB346" s="782"/>
      <c r="AC346" s="782"/>
      <c r="AD346" s="782"/>
      <c r="AE346" s="782"/>
      <c r="AF346" s="782"/>
    </row>
    <row r="347" spans="1:32" hidden="1">
      <c r="A347" s="782"/>
      <c r="B347" s="782"/>
      <c r="C347" s="782"/>
      <c r="D347" s="782"/>
      <c r="E347" s="782"/>
      <c r="F347" s="782"/>
      <c r="G347" s="897"/>
      <c r="H347" s="782"/>
      <c r="I347" s="782"/>
      <c r="J347" s="782"/>
      <c r="K347" s="782"/>
      <c r="L347" s="782"/>
      <c r="M347" s="782"/>
      <c r="N347" s="782"/>
      <c r="O347" s="782"/>
      <c r="P347" s="782"/>
      <c r="Q347" s="782"/>
      <c r="R347" s="782"/>
      <c r="S347" s="782"/>
      <c r="T347" s="782"/>
      <c r="U347" s="782"/>
      <c r="V347" s="782"/>
      <c r="W347" s="782"/>
      <c r="X347" s="782"/>
      <c r="Y347" s="782"/>
      <c r="Z347" s="782"/>
      <c r="AA347" s="782"/>
      <c r="AB347" s="782"/>
      <c r="AC347" s="782"/>
      <c r="AD347" s="782"/>
      <c r="AE347" s="782"/>
      <c r="AF347" s="782"/>
    </row>
    <row r="348" spans="1:32" hidden="1">
      <c r="A348" s="782"/>
      <c r="B348" s="782"/>
      <c r="C348" s="782"/>
      <c r="D348" s="782"/>
      <c r="E348" s="782"/>
      <c r="F348" s="782"/>
      <c r="G348" s="897"/>
      <c r="H348" s="782"/>
      <c r="I348" s="782"/>
      <c r="J348" s="782"/>
      <c r="K348" s="782"/>
      <c r="L348" s="782"/>
      <c r="M348" s="782"/>
      <c r="N348" s="782"/>
      <c r="O348" s="782"/>
      <c r="P348" s="782"/>
      <c r="Q348" s="782"/>
      <c r="R348" s="782"/>
      <c r="S348" s="782"/>
      <c r="T348" s="782"/>
      <c r="U348" s="782"/>
      <c r="V348" s="782"/>
      <c r="W348" s="782"/>
      <c r="X348" s="782"/>
      <c r="Y348" s="782"/>
      <c r="Z348" s="782"/>
      <c r="AA348" s="782"/>
      <c r="AB348" s="782"/>
      <c r="AC348" s="782"/>
      <c r="AD348" s="782"/>
      <c r="AE348" s="782"/>
      <c r="AF348" s="782"/>
    </row>
    <row r="349" spans="1:32" hidden="1">
      <c r="A349" s="782"/>
      <c r="B349" s="782"/>
      <c r="C349" s="782"/>
      <c r="D349" s="782"/>
      <c r="E349" s="782"/>
      <c r="F349" s="782"/>
      <c r="G349" s="897"/>
      <c r="H349" s="782"/>
      <c r="I349" s="782"/>
      <c r="J349" s="782"/>
      <c r="K349" s="782"/>
      <c r="L349" s="782"/>
      <c r="M349" s="782"/>
      <c r="N349" s="782"/>
      <c r="O349" s="782"/>
      <c r="P349" s="782"/>
      <c r="Q349" s="782"/>
      <c r="R349" s="782"/>
      <c r="S349" s="782"/>
      <c r="T349" s="782"/>
      <c r="U349" s="782"/>
      <c r="V349" s="782"/>
      <c r="W349" s="782"/>
      <c r="X349" s="782"/>
      <c r="Y349" s="782"/>
      <c r="Z349" s="782"/>
      <c r="AA349" s="782"/>
      <c r="AB349" s="782"/>
      <c r="AC349" s="782"/>
      <c r="AD349" s="782"/>
      <c r="AE349" s="782"/>
      <c r="AF349" s="782"/>
    </row>
    <row r="350" spans="1:32" hidden="1">
      <c r="A350" s="782" t="str">
        <f>MID($H$1,$G$9+2*G350,2)</f>
        <v>04</v>
      </c>
      <c r="B350" s="782"/>
      <c r="C350" s="987"/>
      <c r="D350" s="987"/>
      <c r="E350" s="987"/>
      <c r="F350" s="987"/>
      <c r="G350" s="897">
        <v>17</v>
      </c>
      <c r="I350" s="782"/>
      <c r="J350" s="782"/>
      <c r="K350" s="782"/>
      <c r="L350" s="782"/>
      <c r="M350" s="782"/>
      <c r="N350" s="782"/>
      <c r="O350" s="782"/>
      <c r="P350" s="782"/>
      <c r="Q350" s="782"/>
      <c r="R350" s="782"/>
      <c r="S350" s="782"/>
      <c r="T350" s="782"/>
      <c r="U350" s="782"/>
      <c r="V350" s="782"/>
      <c r="W350" s="782"/>
      <c r="X350" s="782"/>
      <c r="Y350" s="782"/>
      <c r="Z350" s="782"/>
      <c r="AA350" s="782"/>
      <c r="AB350" s="782"/>
      <c r="AC350" s="782"/>
      <c r="AD350" s="782"/>
      <c r="AE350" s="782"/>
      <c r="AF350" s="782"/>
    </row>
    <row r="351" spans="1:32" hidden="1">
      <c r="A351" s="782" t="str">
        <f t="shared" ref="A351:A442" si="20">MID($H$1,$G$9+2*G351,2)</f>
        <v>72</v>
      </c>
      <c r="B351" s="782"/>
      <c r="C351" s="1036">
        <f>VALUE(HEX2DEC( A350) *256 +HEX2DEC( A351))</f>
        <v>1138</v>
      </c>
      <c r="D351" s="1037" t="s">
        <v>821</v>
      </c>
      <c r="E351" s="1037"/>
      <c r="F351" s="1037"/>
      <c r="G351" s="897">
        <v>18</v>
      </c>
      <c r="H351" s="988" t="s">
        <v>3</v>
      </c>
      <c r="I351" s="782"/>
      <c r="J351" s="782"/>
      <c r="K351" s="782" t="s">
        <v>822</v>
      </c>
      <c r="L351" s="782" t="s">
        <v>823</v>
      </c>
      <c r="M351" s="156"/>
      <c r="N351" s="156"/>
      <c r="O351" s="156"/>
      <c r="P351" s="156"/>
      <c r="Q351" s="156"/>
      <c r="R351" s="156"/>
      <c r="S351" s="156"/>
      <c r="T351" s="156"/>
      <c r="U351" s="156"/>
      <c r="V351" s="156"/>
      <c r="W351" s="156"/>
      <c r="X351" s="156"/>
      <c r="Y351" s="156"/>
      <c r="Z351" s="156"/>
      <c r="AA351" s="782"/>
      <c r="AB351" s="782"/>
      <c r="AC351" s="782"/>
      <c r="AD351" s="782"/>
      <c r="AE351" s="782"/>
      <c r="AF351" s="782"/>
    </row>
    <row r="352" spans="1:32" hidden="1">
      <c r="A352" s="782" t="str">
        <f t="shared" si="20"/>
        <v>29</v>
      </c>
      <c r="B352" s="782"/>
      <c r="C352" s="1036">
        <f>VALUE(HEX2DEC(A352))</f>
        <v>41</v>
      </c>
      <c r="D352" s="1037"/>
      <c r="E352" s="1037"/>
      <c r="F352" s="1037"/>
      <c r="G352" s="897">
        <v>19</v>
      </c>
      <c r="H352" s="989" t="s">
        <v>4</v>
      </c>
      <c r="I352" s="782"/>
      <c r="J352" s="782"/>
      <c r="K352" s="1038">
        <v>0</v>
      </c>
      <c r="L352" s="1038">
        <v>170</v>
      </c>
      <c r="M352" s="1039"/>
      <c r="N352" s="1039"/>
      <c r="O352" s="782"/>
      <c r="P352" s="782"/>
      <c r="Q352" s="782"/>
      <c r="R352" s="782"/>
      <c r="S352" s="782"/>
      <c r="T352" s="782"/>
      <c r="U352" s="782"/>
      <c r="V352" s="782"/>
      <c r="W352" s="782"/>
      <c r="X352" s="156"/>
      <c r="Y352" s="156"/>
      <c r="Z352" s="156"/>
      <c r="AA352" s="782"/>
      <c r="AB352" s="782"/>
      <c r="AC352" s="782"/>
      <c r="AD352" s="782"/>
      <c r="AE352" s="782"/>
      <c r="AF352" s="782"/>
    </row>
    <row r="353" spans="1:32" hidden="1">
      <c r="A353" s="782" t="str">
        <f t="shared" si="20"/>
        <v>03</v>
      </c>
      <c r="B353" s="782"/>
      <c r="C353" s="1036">
        <f>VALUE(HEX2DEC(A353))</f>
        <v>3</v>
      </c>
      <c r="D353" s="1037"/>
      <c r="E353" s="1037"/>
      <c r="F353" s="1037"/>
      <c r="G353" s="897">
        <v>20</v>
      </c>
      <c r="H353" s="989" t="s">
        <v>5</v>
      </c>
      <c r="I353" s="782"/>
      <c r="J353" s="782"/>
      <c r="K353" s="1038">
        <v>10</v>
      </c>
      <c r="L353" s="1038">
        <v>170</v>
      </c>
      <c r="M353" s="1039" t="s">
        <v>824</v>
      </c>
      <c r="N353" s="1039"/>
      <c r="O353" s="782"/>
      <c r="P353" s="782"/>
      <c r="Q353" s="782"/>
      <c r="R353" s="782"/>
      <c r="S353" s="782"/>
      <c r="T353" s="782"/>
      <c r="U353" s="782"/>
      <c r="V353" s="782"/>
      <c r="W353" s="782"/>
      <c r="X353" s="156"/>
      <c r="Y353" s="156"/>
      <c r="Z353" s="156"/>
      <c r="AA353" s="782"/>
      <c r="AB353" s="782"/>
      <c r="AC353" s="782"/>
      <c r="AD353" s="782"/>
      <c r="AE353" s="782"/>
      <c r="AF353" s="782"/>
    </row>
    <row r="354" spans="1:32" hidden="1">
      <c r="A354" s="782" t="str">
        <f t="shared" si="20"/>
        <v>DC</v>
      </c>
      <c r="B354" s="782"/>
      <c r="C354" s="6"/>
      <c r="D354" s="987"/>
      <c r="E354" s="987"/>
      <c r="F354" s="987"/>
      <c r="G354" s="897">
        <v>21</v>
      </c>
      <c r="I354" s="1396" t="s">
        <v>825</v>
      </c>
      <c r="J354" s="782"/>
      <c r="K354" s="1038">
        <v>12</v>
      </c>
      <c r="L354" s="1038">
        <f>L355</f>
        <v>3</v>
      </c>
      <c r="M354" s="1039"/>
      <c r="N354" s="1039"/>
      <c r="O354" s="782"/>
      <c r="P354" s="782"/>
      <c r="Q354" s="782"/>
      <c r="R354" s="782"/>
      <c r="S354" s="782"/>
      <c r="T354" s="782"/>
      <c r="U354" s="782"/>
      <c r="V354" s="782"/>
      <c r="W354" s="782"/>
      <c r="X354" s="156"/>
      <c r="Y354" s="156"/>
      <c r="Z354" s="156"/>
      <c r="AA354" s="782"/>
      <c r="AB354" s="782"/>
      <c r="AC354" s="782"/>
      <c r="AD354" s="782"/>
      <c r="AE354" s="782"/>
      <c r="AF354" s="782"/>
    </row>
    <row r="355" spans="1:32" hidden="1">
      <c r="A355" s="782" t="str">
        <f t="shared" si="20"/>
        <v>FF</v>
      </c>
      <c r="B355" s="782"/>
      <c r="C355" s="6">
        <f>HEX2DEC( A355) *256 +HEX2DEC( A354)</f>
        <v>65500</v>
      </c>
      <c r="D355" s="1040" t="s">
        <v>821</v>
      </c>
      <c r="E355" s="987"/>
      <c r="F355" s="987"/>
      <c r="G355" s="897">
        <v>22</v>
      </c>
      <c r="H355" s="988" t="s">
        <v>6</v>
      </c>
      <c r="I355" s="1396"/>
      <c r="J355" s="782"/>
      <c r="K355" s="1039">
        <f>K356-1</f>
        <v>1137</v>
      </c>
      <c r="L355" s="1039">
        <f>C357</f>
        <v>3</v>
      </c>
      <c r="M355" s="1039"/>
      <c r="N355" s="1039"/>
      <c r="O355" s="782"/>
      <c r="P355" s="782"/>
      <c r="Q355" s="782"/>
      <c r="R355" s="782"/>
      <c r="S355" s="782"/>
      <c r="T355" s="782"/>
      <c r="U355" s="782"/>
      <c r="V355" s="782"/>
      <c r="W355" s="782"/>
      <c r="X355" s="156"/>
      <c r="Y355" s="156"/>
      <c r="Z355" s="156"/>
      <c r="AA355" s="782"/>
      <c r="AB355" s="782"/>
      <c r="AC355" s="782"/>
      <c r="AD355" s="782"/>
      <c r="AE355" s="782"/>
      <c r="AF355" s="782"/>
    </row>
    <row r="356" spans="1:32" hidden="1">
      <c r="A356" s="782" t="str">
        <f t="shared" si="20"/>
        <v>81</v>
      </c>
      <c r="B356" s="782"/>
      <c r="C356" s="6">
        <f>HEX2DEC(A356)</f>
        <v>129</v>
      </c>
      <c r="D356" s="987"/>
      <c r="E356" s="987"/>
      <c r="F356" s="987"/>
      <c r="G356" s="897">
        <v>23</v>
      </c>
      <c r="H356" s="989" t="s">
        <v>7</v>
      </c>
      <c r="I356" s="1396"/>
      <c r="J356" s="782"/>
      <c r="K356" s="1039">
        <f>C351</f>
        <v>1138</v>
      </c>
      <c r="L356" s="1039">
        <f>C356</f>
        <v>129</v>
      </c>
      <c r="M356" s="1039"/>
      <c r="N356" s="1039"/>
      <c r="O356" s="782"/>
      <c r="P356" s="782"/>
      <c r="Q356" s="782"/>
      <c r="R356" s="782"/>
      <c r="S356" s="782"/>
      <c r="T356" s="782"/>
      <c r="U356" s="782"/>
      <c r="V356" s="782"/>
      <c r="W356" s="782"/>
      <c r="X356" s="156"/>
      <c r="Y356" s="156"/>
      <c r="Z356" s="156"/>
      <c r="AA356" s="782"/>
      <c r="AB356" s="782"/>
      <c r="AC356" s="782"/>
      <c r="AD356" s="782"/>
      <c r="AE356" s="782"/>
      <c r="AF356" s="782"/>
    </row>
    <row r="357" spans="1:32" hidden="1">
      <c r="A357" s="782" t="str">
        <f t="shared" si="20"/>
        <v>03</v>
      </c>
      <c r="B357" s="782"/>
      <c r="C357" s="6">
        <f>HEX2DEC(A357)</f>
        <v>3</v>
      </c>
      <c r="D357" s="987"/>
      <c r="E357" s="987"/>
      <c r="F357" s="987"/>
      <c r="G357" s="897">
        <v>24</v>
      </c>
      <c r="H357" s="989" t="s">
        <v>8</v>
      </c>
      <c r="I357" s="1396"/>
      <c r="J357" s="782"/>
      <c r="K357" s="246">
        <f>K356+1</f>
        <v>1139</v>
      </c>
      <c r="L357" s="1039">
        <f>C357</f>
        <v>3</v>
      </c>
      <c r="M357" s="1039"/>
      <c r="N357" s="1039"/>
      <c r="O357" s="782"/>
      <c r="P357" s="782"/>
      <c r="Q357" s="782"/>
      <c r="R357" s="782"/>
      <c r="S357" s="782"/>
      <c r="T357" s="782"/>
      <c r="U357" s="782"/>
      <c r="V357" s="782"/>
      <c r="W357" s="782"/>
      <c r="X357" s="156"/>
      <c r="Y357" s="156"/>
      <c r="Z357" s="156"/>
      <c r="AA357" s="156"/>
    </row>
    <row r="358" spans="1:32" hidden="1">
      <c r="A358" s="782" t="str">
        <f t="shared" si="20"/>
        <v>02</v>
      </c>
      <c r="B358" s="782"/>
      <c r="C358" s="5"/>
      <c r="D358" s="987"/>
      <c r="E358" s="987"/>
      <c r="F358" s="987"/>
      <c r="G358" s="897">
        <v>25</v>
      </c>
      <c r="I358" s="1396" t="s">
        <v>826</v>
      </c>
      <c r="J358" s="782"/>
      <c r="K358" s="1039">
        <f>K359-1</f>
        <v>2561</v>
      </c>
      <c r="L358" s="1039">
        <f>C361</f>
        <v>40</v>
      </c>
      <c r="M358" s="1039"/>
      <c r="N358" s="1039"/>
      <c r="O358" s="782"/>
      <c r="P358" s="782"/>
      <c r="Q358" s="782"/>
      <c r="R358" s="782"/>
      <c r="S358" s="782"/>
      <c r="T358" s="782"/>
      <c r="U358" s="782"/>
      <c r="V358" s="782"/>
      <c r="W358" s="782"/>
      <c r="X358" s="156"/>
      <c r="Y358" s="156"/>
      <c r="Z358" s="156"/>
      <c r="AA358" s="156"/>
    </row>
    <row r="359" spans="1:32" hidden="1">
      <c r="A359" s="782" t="str">
        <f t="shared" si="20"/>
        <v>0A</v>
      </c>
      <c r="B359" s="782"/>
      <c r="C359" s="1036">
        <f>HEX2DEC( A359) *256 +HEX2DEC( A358)</f>
        <v>2562</v>
      </c>
      <c r="D359" s="1037" t="s">
        <v>821</v>
      </c>
      <c r="E359" s="1037"/>
      <c r="F359" s="1037"/>
      <c r="G359" s="897">
        <v>26</v>
      </c>
      <c r="H359" s="988" t="s">
        <v>9</v>
      </c>
      <c r="I359" s="1396"/>
      <c r="J359" s="782"/>
      <c r="K359" s="1039">
        <f>C359</f>
        <v>2562</v>
      </c>
      <c r="L359" s="1039">
        <f>C360</f>
        <v>100</v>
      </c>
      <c r="M359" s="1039"/>
      <c r="N359" s="1039"/>
      <c r="O359" s="782"/>
      <c r="P359" s="782"/>
      <c r="Q359" s="782"/>
      <c r="R359" s="782"/>
      <c r="S359" s="782"/>
      <c r="T359" s="782"/>
      <c r="U359" s="782"/>
      <c r="V359" s="782"/>
      <c r="W359" s="782"/>
      <c r="X359" s="156"/>
      <c r="Y359" s="156"/>
      <c r="Z359" s="156"/>
      <c r="AA359" s="156"/>
    </row>
    <row r="360" spans="1:32" hidden="1">
      <c r="A360" s="782" t="str">
        <f t="shared" si="20"/>
        <v>64</v>
      </c>
      <c r="B360" s="782"/>
      <c r="C360" s="1036">
        <f>HEX2DEC(A360)</f>
        <v>100</v>
      </c>
      <c r="D360" s="1037"/>
      <c r="E360" s="1037"/>
      <c r="F360" s="1037"/>
      <c r="G360" s="897">
        <v>27</v>
      </c>
      <c r="H360" s="989" t="s">
        <v>10</v>
      </c>
      <c r="I360" s="1396"/>
      <c r="J360" s="782"/>
      <c r="K360" s="1039">
        <f>K359+1</f>
        <v>2563</v>
      </c>
      <c r="L360" s="1039">
        <f>C361</f>
        <v>40</v>
      </c>
      <c r="M360" s="1039"/>
      <c r="N360" s="1039"/>
      <c r="O360" s="782"/>
      <c r="P360" s="782"/>
      <c r="Q360" s="782"/>
      <c r="R360" s="782"/>
      <c r="S360" s="782"/>
      <c r="T360" s="782"/>
      <c r="U360" s="782"/>
      <c r="V360" s="782"/>
      <c r="W360" s="782"/>
      <c r="X360" s="156"/>
      <c r="Y360" s="156"/>
      <c r="Z360" s="156"/>
      <c r="AA360" s="156"/>
    </row>
    <row r="361" spans="1:32" hidden="1">
      <c r="A361" s="782" t="str">
        <f t="shared" si="20"/>
        <v>28</v>
      </c>
      <c r="B361" s="782"/>
      <c r="C361" s="1036">
        <f>HEX2DEC(A361)</f>
        <v>40</v>
      </c>
      <c r="D361" s="1037"/>
      <c r="E361" s="1037"/>
      <c r="F361" s="1037"/>
      <c r="G361" s="897">
        <v>28</v>
      </c>
      <c r="H361" s="989" t="s">
        <v>11</v>
      </c>
      <c r="I361" s="1396"/>
      <c r="J361" s="782"/>
      <c r="K361" s="1039">
        <f>K362-1</f>
        <v>2633</v>
      </c>
      <c r="L361" s="1039">
        <f>C365</f>
        <v>40</v>
      </c>
      <c r="M361" s="1039"/>
      <c r="N361" s="1039"/>
      <c r="O361" s="782"/>
      <c r="P361" s="782"/>
      <c r="Q361" s="782"/>
      <c r="R361" s="782"/>
      <c r="S361" s="782"/>
      <c r="T361" s="782"/>
      <c r="U361" s="782"/>
      <c r="V361" s="782"/>
      <c r="W361" s="782"/>
      <c r="X361" s="156"/>
      <c r="Y361" s="156"/>
      <c r="Z361" s="156"/>
      <c r="AA361" s="156"/>
    </row>
    <row r="362" spans="1:32" hidden="1">
      <c r="A362" s="782" t="str">
        <f t="shared" si="20"/>
        <v>4A</v>
      </c>
      <c r="B362" s="782"/>
      <c r="C362" s="6"/>
      <c r="D362" s="987"/>
      <c r="E362" s="987"/>
      <c r="F362" s="987"/>
      <c r="G362" s="897">
        <v>29</v>
      </c>
      <c r="I362" s="1396" t="s">
        <v>827</v>
      </c>
      <c r="J362" s="782"/>
      <c r="K362" s="1039">
        <f>C363</f>
        <v>2634</v>
      </c>
      <c r="L362" s="1039">
        <f>C364</f>
        <v>100</v>
      </c>
      <c r="M362" s="1039"/>
      <c r="N362" s="1039"/>
      <c r="O362" s="782"/>
      <c r="P362" s="782"/>
      <c r="Q362" s="782"/>
      <c r="R362" s="782"/>
      <c r="S362" s="782"/>
      <c r="T362" s="782"/>
      <c r="U362" s="782"/>
      <c r="V362" s="782"/>
      <c r="W362" s="782"/>
      <c r="X362" s="156"/>
      <c r="Y362" s="156"/>
      <c r="Z362" s="156"/>
      <c r="AA362" s="156"/>
    </row>
    <row r="363" spans="1:32" hidden="1">
      <c r="A363" s="782" t="str">
        <f t="shared" si="20"/>
        <v>0A</v>
      </c>
      <c r="B363" s="782"/>
      <c r="C363" s="6">
        <f>HEX2DEC( A363) *256 +HEX2DEC( A362)</f>
        <v>2634</v>
      </c>
      <c r="D363" s="987" t="s">
        <v>821</v>
      </c>
      <c r="E363" s="987"/>
      <c r="F363" s="987"/>
      <c r="G363" s="897">
        <v>30</v>
      </c>
      <c r="H363" s="988" t="s">
        <v>12</v>
      </c>
      <c r="I363" s="1396"/>
      <c r="J363" s="782"/>
      <c r="K363" s="1039">
        <f>K362+1</f>
        <v>2635</v>
      </c>
      <c r="L363" s="1039">
        <f>C365</f>
        <v>40</v>
      </c>
      <c r="M363" s="1039"/>
      <c r="N363" s="1039"/>
      <c r="O363" s="782"/>
      <c r="P363" s="782"/>
      <c r="Q363" s="782"/>
      <c r="R363" s="782"/>
      <c r="S363" s="782"/>
      <c r="T363" s="782"/>
      <c r="U363" s="782"/>
      <c r="V363" s="782"/>
      <c r="W363" s="782"/>
      <c r="X363" s="156"/>
      <c r="Y363" s="156"/>
      <c r="Z363" s="156"/>
      <c r="AA363" s="156"/>
    </row>
    <row r="364" spans="1:32" hidden="1">
      <c r="A364" s="782" t="str">
        <f t="shared" si="20"/>
        <v>64</v>
      </c>
      <c r="B364" s="782"/>
      <c r="C364" s="6">
        <f>HEX2DEC(A364)</f>
        <v>100</v>
      </c>
      <c r="D364" s="987"/>
      <c r="E364" s="987"/>
      <c r="F364" s="987"/>
      <c r="G364" s="897">
        <v>31</v>
      </c>
      <c r="H364" s="989" t="s">
        <v>13</v>
      </c>
      <c r="I364" s="1396"/>
      <c r="J364" s="782"/>
      <c r="K364" s="1039">
        <f>K365-1</f>
        <v>2633</v>
      </c>
      <c r="L364" s="1039">
        <f>C369</f>
        <v>40</v>
      </c>
      <c r="M364" s="1039"/>
      <c r="N364" s="1039"/>
      <c r="O364" s="782"/>
      <c r="P364" s="782"/>
      <c r="Q364" s="782"/>
      <c r="R364" s="782"/>
      <c r="S364" s="782"/>
      <c r="T364" s="782"/>
      <c r="U364" s="782"/>
      <c r="V364" s="782"/>
      <c r="W364" s="782"/>
      <c r="X364" s="156"/>
      <c r="Y364" s="156"/>
      <c r="Z364" s="156"/>
      <c r="AA364" s="156"/>
    </row>
    <row r="365" spans="1:32" hidden="1">
      <c r="A365" s="782" t="str">
        <f t="shared" si="20"/>
        <v>28</v>
      </c>
      <c r="B365" s="782"/>
      <c r="C365" s="6">
        <f>HEX2DEC(A365)</f>
        <v>40</v>
      </c>
      <c r="D365" s="987"/>
      <c r="E365" s="987"/>
      <c r="F365" s="987"/>
      <c r="G365" s="897">
        <v>32</v>
      </c>
      <c r="H365" s="989" t="s">
        <v>14</v>
      </c>
      <c r="I365" s="1396"/>
      <c r="J365" s="782"/>
      <c r="K365" s="1039">
        <f>C367</f>
        <v>2634</v>
      </c>
      <c r="L365" s="1039">
        <f>C368</f>
        <v>100</v>
      </c>
      <c r="M365" s="1039"/>
      <c r="N365" s="1039"/>
      <c r="O365" s="782"/>
      <c r="P365" s="782"/>
      <c r="Q365" s="782"/>
      <c r="R365" s="782"/>
      <c r="S365" s="782"/>
      <c r="T365" s="782"/>
      <c r="U365" s="782"/>
      <c r="V365" s="782"/>
      <c r="W365" s="782"/>
      <c r="X365" s="156"/>
      <c r="Y365" s="156"/>
      <c r="Z365" s="156"/>
      <c r="AA365" s="156"/>
    </row>
    <row r="366" spans="1:32" hidden="1">
      <c r="A366" s="782" t="str">
        <f t="shared" si="20"/>
        <v>4A</v>
      </c>
      <c r="B366" s="782"/>
      <c r="C366" s="6"/>
      <c r="D366" s="987"/>
      <c r="E366" s="987"/>
      <c r="F366" s="987"/>
      <c r="G366" s="897">
        <v>33</v>
      </c>
      <c r="I366" s="1396" t="s">
        <v>828</v>
      </c>
      <c r="J366" s="782"/>
      <c r="K366" s="1039">
        <f>K365+1</f>
        <v>2635</v>
      </c>
      <c r="L366" s="1039">
        <f>C369</f>
        <v>40</v>
      </c>
      <c r="M366" s="1039"/>
      <c r="N366" s="1039"/>
      <c r="O366" s="782"/>
      <c r="P366" s="782"/>
      <c r="Q366" s="782"/>
      <c r="R366" s="782"/>
      <c r="S366" s="782"/>
      <c r="T366" s="782"/>
      <c r="U366" s="782"/>
      <c r="V366" s="782"/>
      <c r="W366" s="782"/>
      <c r="X366" s="156"/>
      <c r="Y366" s="156"/>
      <c r="Z366" s="156"/>
      <c r="AA366" s="156"/>
    </row>
    <row r="367" spans="1:32" hidden="1">
      <c r="A367" s="782" t="str">
        <f t="shared" si="20"/>
        <v>0A</v>
      </c>
      <c r="B367" s="782"/>
      <c r="C367" s="1036">
        <f>HEX2DEC( A367) *256 +HEX2DEC( A366)</f>
        <v>2634</v>
      </c>
      <c r="D367" s="1037" t="s">
        <v>821</v>
      </c>
      <c r="E367" s="1037"/>
      <c r="F367" s="1037"/>
      <c r="G367" s="897">
        <v>34</v>
      </c>
      <c r="H367" s="988" t="s">
        <v>15</v>
      </c>
      <c r="I367" s="1396"/>
      <c r="J367" s="782"/>
      <c r="K367" s="1041">
        <f>K368-1</f>
        <v>2633</v>
      </c>
      <c r="L367" s="1039">
        <f>C373</f>
        <v>40</v>
      </c>
      <c r="M367" s="1039"/>
      <c r="N367" s="246"/>
      <c r="O367" s="156"/>
      <c r="P367" s="156"/>
      <c r="Q367" s="156"/>
      <c r="R367" s="156"/>
      <c r="S367" s="156"/>
      <c r="T367" s="156"/>
      <c r="U367" s="156"/>
      <c r="V367" s="156"/>
      <c r="W367" s="156"/>
      <c r="X367" s="156"/>
      <c r="Y367" s="156"/>
      <c r="Z367" s="156"/>
      <c r="AA367" s="156"/>
    </row>
    <row r="368" spans="1:32" hidden="1">
      <c r="A368" s="782" t="str">
        <f t="shared" si="20"/>
        <v>64</v>
      </c>
      <c r="B368" s="782"/>
      <c r="C368" s="1036">
        <f>HEX2DEC(A368)</f>
        <v>100</v>
      </c>
      <c r="D368" s="1037"/>
      <c r="E368" s="1037"/>
      <c r="F368" s="1037"/>
      <c r="G368" s="897">
        <v>35</v>
      </c>
      <c r="H368" s="989" t="s">
        <v>16</v>
      </c>
      <c r="I368" s="1396"/>
      <c r="J368" s="782"/>
      <c r="K368" s="1039">
        <f>C371</f>
        <v>2634</v>
      </c>
      <c r="L368" s="1039">
        <f>C372</f>
        <v>100</v>
      </c>
      <c r="M368" s="1039"/>
      <c r="N368" s="246"/>
      <c r="O368" s="156"/>
      <c r="P368" s="156"/>
      <c r="Q368" s="156"/>
      <c r="R368" s="156"/>
      <c r="S368" s="156"/>
      <c r="T368" s="156"/>
      <c r="U368" s="156"/>
      <c r="V368" s="156"/>
      <c r="W368" s="156"/>
      <c r="X368" s="156"/>
      <c r="Y368" s="156"/>
      <c r="Z368" s="156"/>
      <c r="AA368" s="156"/>
    </row>
    <row r="369" spans="1:23" s="156" customFormat="1" hidden="1">
      <c r="A369" s="782" t="str">
        <f t="shared" si="20"/>
        <v>28</v>
      </c>
      <c r="B369" s="782"/>
      <c r="C369" s="1036">
        <f>HEX2DEC(A369)</f>
        <v>40</v>
      </c>
      <c r="D369" s="1037"/>
      <c r="E369" s="1037"/>
      <c r="F369" s="1037"/>
      <c r="G369" s="897">
        <v>36</v>
      </c>
      <c r="H369" s="1042" t="s">
        <v>17</v>
      </c>
      <c r="I369" s="1396"/>
      <c r="J369" s="782"/>
      <c r="K369" s="1039">
        <f>K368+1</f>
        <v>2635</v>
      </c>
      <c r="L369" s="1039">
        <f>C373</f>
        <v>40</v>
      </c>
      <c r="M369" s="1039"/>
      <c r="N369" s="246"/>
    </row>
    <row r="370" spans="1:23" s="156" customFormat="1" hidden="1">
      <c r="A370" s="782" t="str">
        <f t="shared" si="20"/>
        <v>4A</v>
      </c>
      <c r="B370" s="782"/>
      <c r="C370" s="6"/>
      <c r="D370" s="987"/>
      <c r="E370" s="987"/>
      <c r="F370" s="987"/>
      <c r="G370" s="897">
        <v>37</v>
      </c>
      <c r="H370" s="954"/>
      <c r="I370" s="1396" t="s">
        <v>829</v>
      </c>
      <c r="J370" s="782"/>
      <c r="K370" s="1041">
        <f>K371-1</f>
        <v>2633</v>
      </c>
      <c r="L370" s="1039">
        <f>C377</f>
        <v>40</v>
      </c>
      <c r="M370" s="1039"/>
      <c r="N370" s="246"/>
    </row>
    <row r="371" spans="1:23" s="156" customFormat="1" hidden="1">
      <c r="A371" s="782" t="str">
        <f t="shared" si="20"/>
        <v>0A</v>
      </c>
      <c r="B371" s="782"/>
      <c r="C371" s="6">
        <f>HEX2DEC( A371) *256 +HEX2DEC( A370)</f>
        <v>2634</v>
      </c>
      <c r="D371" s="987" t="s">
        <v>821</v>
      </c>
      <c r="E371" s="987"/>
      <c r="F371" s="987"/>
      <c r="G371" s="897">
        <v>38</v>
      </c>
      <c r="H371" s="988" t="s">
        <v>830</v>
      </c>
      <c r="I371" s="1396"/>
      <c r="J371" s="782"/>
      <c r="K371" s="1039">
        <f>C375</f>
        <v>2634</v>
      </c>
      <c r="L371" s="1039">
        <f>C376</f>
        <v>100</v>
      </c>
      <c r="M371" s="1039"/>
      <c r="N371" s="246"/>
    </row>
    <row r="372" spans="1:23" s="156" customFormat="1" hidden="1">
      <c r="A372" s="782" t="str">
        <f t="shared" si="20"/>
        <v>64</v>
      </c>
      <c r="B372" s="782"/>
      <c r="C372" s="6">
        <f>HEX2DEC(A372)</f>
        <v>100</v>
      </c>
      <c r="D372" s="987"/>
      <c r="E372" s="987"/>
      <c r="F372" s="987"/>
      <c r="G372" s="897">
        <v>39</v>
      </c>
      <c r="H372" s="989" t="s">
        <v>16</v>
      </c>
      <c r="I372" s="1396"/>
      <c r="J372" s="782"/>
      <c r="K372" s="1039">
        <f>K371+1</f>
        <v>2635</v>
      </c>
      <c r="L372" s="1039">
        <f>C377</f>
        <v>40</v>
      </c>
      <c r="M372" s="1039"/>
      <c r="N372" s="246"/>
    </row>
    <row r="373" spans="1:23" s="156" customFormat="1" hidden="1">
      <c r="A373" s="782" t="str">
        <f t="shared" si="20"/>
        <v>28</v>
      </c>
      <c r="B373" s="782"/>
      <c r="C373" s="6">
        <f>HEX2DEC(A373)</f>
        <v>40</v>
      </c>
      <c r="D373" s="987"/>
      <c r="E373" s="987"/>
      <c r="F373" s="987"/>
      <c r="G373" s="897">
        <v>40</v>
      </c>
      <c r="H373" s="1042" t="s">
        <v>17</v>
      </c>
      <c r="I373" s="1396"/>
      <c r="J373" s="782"/>
      <c r="K373" s="1038">
        <f>K374-1</f>
        <v>2615</v>
      </c>
      <c r="L373" s="1039">
        <f>C381</f>
        <v>40</v>
      </c>
      <c r="M373" s="1039"/>
      <c r="N373" s="246"/>
    </row>
    <row r="374" spans="1:23" s="156" customFormat="1" hidden="1">
      <c r="A374" s="782" t="str">
        <f t="shared" si="20"/>
        <v>4A</v>
      </c>
      <c r="B374" s="782"/>
      <c r="C374" s="6"/>
      <c r="D374" s="987"/>
      <c r="E374" s="987"/>
      <c r="F374" s="987"/>
      <c r="G374" s="897">
        <v>41</v>
      </c>
      <c r="H374" s="954"/>
      <c r="I374" s="1396" t="s">
        <v>831</v>
      </c>
      <c r="J374" s="782"/>
      <c r="K374" s="1039">
        <f>C379</f>
        <v>2616</v>
      </c>
      <c r="L374" s="1039">
        <f>C380</f>
        <v>100</v>
      </c>
      <c r="M374" s="1039"/>
      <c r="N374" s="246"/>
    </row>
    <row r="375" spans="1:23" s="156" customFormat="1" hidden="1">
      <c r="A375" s="782" t="str">
        <f t="shared" si="20"/>
        <v>0A</v>
      </c>
      <c r="B375" s="782"/>
      <c r="C375" s="1036">
        <f>HEX2DEC( A375) *256 +HEX2DEC( A374)</f>
        <v>2634</v>
      </c>
      <c r="D375" s="1037" t="s">
        <v>821</v>
      </c>
      <c r="E375" s="1037"/>
      <c r="F375" s="1037"/>
      <c r="G375" s="897">
        <v>42</v>
      </c>
      <c r="H375" s="988" t="s">
        <v>832</v>
      </c>
      <c r="I375" s="1396"/>
      <c r="J375" s="782"/>
      <c r="K375" s="1039">
        <f>K374+1</f>
        <v>2617</v>
      </c>
      <c r="L375" s="1039">
        <f>C381</f>
        <v>40</v>
      </c>
      <c r="M375" s="1039"/>
      <c r="N375" s="246"/>
    </row>
    <row r="376" spans="1:23" s="156" customFormat="1" hidden="1">
      <c r="A376" s="782" t="str">
        <f t="shared" si="20"/>
        <v>64</v>
      </c>
      <c r="B376" s="782"/>
      <c r="C376" s="1036">
        <f>HEX2DEC(A376)</f>
        <v>100</v>
      </c>
      <c r="D376" s="1037"/>
      <c r="E376" s="1037"/>
      <c r="F376" s="1037"/>
      <c r="G376" s="897">
        <v>43</v>
      </c>
      <c r="H376" s="989" t="s">
        <v>16</v>
      </c>
      <c r="I376" s="1396"/>
      <c r="J376" s="782"/>
      <c r="K376" s="1039">
        <f>K377-1</f>
        <v>2615</v>
      </c>
      <c r="L376" s="1039">
        <f>C385</f>
        <v>40</v>
      </c>
      <c r="M376" s="1039"/>
      <c r="N376" s="246"/>
    </row>
    <row r="377" spans="1:23" s="156" customFormat="1" hidden="1">
      <c r="A377" s="782" t="str">
        <f t="shared" si="20"/>
        <v>28</v>
      </c>
      <c r="B377" s="782"/>
      <c r="C377" s="1036">
        <f>HEX2DEC(A377)</f>
        <v>40</v>
      </c>
      <c r="D377" s="1037"/>
      <c r="E377" s="1037"/>
      <c r="F377" s="1037"/>
      <c r="G377" s="897">
        <v>44</v>
      </c>
      <c r="H377" s="1042" t="s">
        <v>17</v>
      </c>
      <c r="I377" s="1396"/>
      <c r="J377" s="782"/>
      <c r="K377" s="1039">
        <f>C383</f>
        <v>2616</v>
      </c>
      <c r="L377" s="1039">
        <f>C384</f>
        <v>98</v>
      </c>
      <c r="M377" s="1039"/>
      <c r="N377" s="246"/>
    </row>
    <row r="378" spans="1:23" s="156" customFormat="1" hidden="1">
      <c r="A378" s="782" t="str">
        <f t="shared" si="20"/>
        <v>38</v>
      </c>
      <c r="B378" s="782"/>
      <c r="C378" s="6"/>
      <c r="D378" s="987"/>
      <c r="E378" s="987"/>
      <c r="F378" s="987"/>
      <c r="G378" s="897">
        <v>45</v>
      </c>
      <c r="H378" s="954"/>
      <c r="I378" s="1396" t="s">
        <v>833</v>
      </c>
      <c r="J378" s="782"/>
      <c r="K378" s="1039">
        <f>K377+1</f>
        <v>2617</v>
      </c>
      <c r="L378" s="1039">
        <f>C385</f>
        <v>40</v>
      </c>
      <c r="M378" s="1039"/>
      <c r="N378" s="1039"/>
      <c r="O378" s="782"/>
      <c r="P378" s="782"/>
      <c r="Q378" s="782"/>
      <c r="R378" s="782"/>
      <c r="S378" s="782"/>
      <c r="T378" s="782"/>
      <c r="U378" s="782"/>
      <c r="V378" s="782"/>
      <c r="W378" s="782"/>
    </row>
    <row r="379" spans="1:23" s="156" customFormat="1" hidden="1">
      <c r="A379" s="782" t="str">
        <f t="shared" si="20"/>
        <v>0A</v>
      </c>
      <c r="B379" s="782"/>
      <c r="C379" s="6">
        <f>HEX2DEC( A379) *256 +HEX2DEC( A378)</f>
        <v>2616</v>
      </c>
      <c r="D379" s="987" t="s">
        <v>821</v>
      </c>
      <c r="E379" s="987"/>
      <c r="F379" s="987"/>
      <c r="G379" s="897">
        <v>46</v>
      </c>
      <c r="H379" s="988" t="s">
        <v>834</v>
      </c>
      <c r="I379" s="1396"/>
      <c r="J379" s="782"/>
      <c r="K379" s="1039"/>
      <c r="L379" s="1039"/>
      <c r="M379" s="1039"/>
      <c r="N379" s="1039"/>
      <c r="O379" s="782"/>
      <c r="P379" s="782"/>
      <c r="Q379" s="782"/>
      <c r="R379" s="782"/>
      <c r="S379" s="782"/>
      <c r="T379" s="782"/>
      <c r="U379" s="782"/>
      <c r="V379" s="782"/>
      <c r="W379" s="782"/>
    </row>
    <row r="380" spans="1:23" s="156" customFormat="1" hidden="1">
      <c r="A380" s="782" t="str">
        <f t="shared" si="20"/>
        <v>64</v>
      </c>
      <c r="B380" s="782"/>
      <c r="C380" s="6">
        <f>HEX2DEC(A380)</f>
        <v>100</v>
      </c>
      <c r="D380" s="987"/>
      <c r="E380" s="987"/>
      <c r="F380" s="987"/>
      <c r="G380" s="897">
        <v>47</v>
      </c>
      <c r="H380" s="989" t="s">
        <v>16</v>
      </c>
      <c r="I380" s="1396"/>
      <c r="J380" s="782"/>
      <c r="K380" s="1039"/>
      <c r="L380" s="1039"/>
      <c r="M380" s="1039"/>
      <c r="N380" s="1039"/>
      <c r="O380" s="782"/>
      <c r="P380" s="782"/>
      <c r="Q380" s="782"/>
      <c r="R380" s="782"/>
      <c r="S380" s="782"/>
      <c r="T380" s="782"/>
      <c r="U380" s="782"/>
      <c r="V380" s="782"/>
      <c r="W380" s="782"/>
    </row>
    <row r="381" spans="1:23" s="156" customFormat="1" hidden="1">
      <c r="A381" s="782" t="str">
        <f t="shared" si="20"/>
        <v>28</v>
      </c>
      <c r="B381" s="782"/>
      <c r="C381" s="6">
        <f>HEX2DEC(A381)</f>
        <v>40</v>
      </c>
      <c r="D381" s="987"/>
      <c r="E381" s="987"/>
      <c r="F381" s="987"/>
      <c r="G381" s="897">
        <v>48</v>
      </c>
      <c r="H381" s="1042" t="s">
        <v>17</v>
      </c>
      <c r="I381" s="1396"/>
      <c r="J381" s="782"/>
      <c r="K381" s="1039"/>
      <c r="L381" s="1039"/>
      <c r="M381" s="1039"/>
      <c r="N381" s="1039"/>
      <c r="O381" s="782"/>
      <c r="P381" s="782"/>
      <c r="Q381" s="782"/>
      <c r="R381" s="782"/>
      <c r="S381" s="782"/>
      <c r="T381" s="782"/>
      <c r="U381" s="782"/>
      <c r="V381" s="782"/>
      <c r="W381" s="782"/>
    </row>
    <row r="382" spans="1:23" s="156" customFormat="1" hidden="1">
      <c r="A382" s="782" t="str">
        <f t="shared" si="20"/>
        <v>38</v>
      </c>
      <c r="B382" s="782"/>
      <c r="C382" s="6"/>
      <c r="D382" s="987"/>
      <c r="E382" s="987"/>
      <c r="F382" s="987"/>
      <c r="G382" s="897">
        <v>49</v>
      </c>
      <c r="H382" s="954"/>
      <c r="I382" s="1396" t="s">
        <v>835</v>
      </c>
      <c r="J382" s="782"/>
      <c r="K382" s="782"/>
      <c r="L382" s="782"/>
      <c r="M382" s="782"/>
      <c r="N382" s="782"/>
      <c r="O382" s="782"/>
      <c r="P382" s="782"/>
      <c r="Q382" s="782"/>
      <c r="R382" s="782"/>
      <c r="S382" s="782"/>
      <c r="T382" s="782"/>
      <c r="U382" s="782"/>
      <c r="V382" s="782"/>
      <c r="W382" s="782"/>
    </row>
    <row r="383" spans="1:23" s="156" customFormat="1" hidden="1">
      <c r="A383" s="782" t="str">
        <f t="shared" si="20"/>
        <v>0A</v>
      </c>
      <c r="B383" s="782"/>
      <c r="C383" s="1036">
        <f>HEX2DEC( A383) *256 +HEX2DEC( A382)</f>
        <v>2616</v>
      </c>
      <c r="D383" s="1037" t="s">
        <v>821</v>
      </c>
      <c r="E383" s="1037"/>
      <c r="F383" s="1037"/>
      <c r="G383" s="897">
        <v>50</v>
      </c>
      <c r="H383" s="988" t="s">
        <v>836</v>
      </c>
      <c r="I383" s="1396"/>
      <c r="J383" s="782"/>
      <c r="K383" s="782"/>
      <c r="L383" s="782"/>
      <c r="M383" s="782"/>
      <c r="N383" s="782"/>
      <c r="O383" s="782"/>
      <c r="P383" s="782"/>
      <c r="Q383" s="782"/>
      <c r="R383" s="782"/>
      <c r="S383" s="782"/>
      <c r="T383" s="782"/>
      <c r="U383" s="782"/>
      <c r="V383" s="782"/>
      <c r="W383" s="782"/>
    </row>
    <row r="384" spans="1:23" s="156" customFormat="1" hidden="1">
      <c r="A384" s="782" t="str">
        <f t="shared" si="20"/>
        <v>62</v>
      </c>
      <c r="B384" s="782"/>
      <c r="C384" s="1036">
        <f>HEX2DEC(A384)</f>
        <v>98</v>
      </c>
      <c r="D384" s="1037"/>
      <c r="E384" s="1037"/>
      <c r="F384" s="1037"/>
      <c r="G384" s="897">
        <v>51</v>
      </c>
      <c r="H384" s="989" t="s">
        <v>16</v>
      </c>
      <c r="I384" s="1396"/>
      <c r="J384" s="782"/>
      <c r="K384" s="782"/>
      <c r="L384" s="782"/>
      <c r="M384" s="782"/>
      <c r="N384" s="782"/>
      <c r="O384" s="782"/>
      <c r="P384" s="782"/>
      <c r="Q384" s="782"/>
      <c r="R384" s="782"/>
      <c r="S384" s="782"/>
      <c r="T384" s="782"/>
      <c r="U384" s="782"/>
      <c r="V384" s="782"/>
      <c r="W384" s="782"/>
    </row>
    <row r="385" spans="1:23" s="156" customFormat="1" hidden="1">
      <c r="A385" s="782" t="str">
        <f t="shared" si="20"/>
        <v>28</v>
      </c>
      <c r="B385" s="782"/>
      <c r="C385" s="1036">
        <f>HEX2DEC(A385)</f>
        <v>40</v>
      </c>
      <c r="D385" s="1037"/>
      <c r="E385" s="1037"/>
      <c r="F385" s="1037"/>
      <c r="G385" s="897">
        <v>52</v>
      </c>
      <c r="H385" s="1042" t="s">
        <v>17</v>
      </c>
      <c r="I385" s="1396"/>
      <c r="J385" s="782"/>
      <c r="K385" s="782"/>
      <c r="L385" s="782"/>
      <c r="M385" s="782"/>
      <c r="N385" s="782"/>
      <c r="O385" s="782"/>
      <c r="P385" s="782"/>
      <c r="Q385" s="782"/>
      <c r="R385" s="782"/>
      <c r="S385" s="782"/>
      <c r="T385" s="782"/>
      <c r="U385" s="782"/>
      <c r="V385" s="782"/>
      <c r="W385" s="782"/>
    </row>
    <row r="386" spans="1:23" s="156" customFormat="1" hidden="1">
      <c r="A386" s="782" t="str">
        <f t="shared" si="20"/>
        <v>38</v>
      </c>
      <c r="B386" s="782"/>
      <c r="C386" s="6"/>
      <c r="D386" s="987"/>
      <c r="E386" s="987"/>
      <c r="F386" s="987"/>
      <c r="G386" s="897">
        <v>53</v>
      </c>
      <c r="H386" s="954"/>
      <c r="I386" s="1396" t="s">
        <v>837</v>
      </c>
      <c r="J386" s="782"/>
      <c r="K386" s="782"/>
      <c r="L386" s="782"/>
      <c r="M386" s="782"/>
      <c r="N386" s="782"/>
      <c r="O386" s="782"/>
      <c r="P386" s="782"/>
      <c r="Q386" s="782"/>
      <c r="R386" s="782"/>
      <c r="S386" s="782"/>
      <c r="T386" s="782"/>
      <c r="U386" s="782"/>
      <c r="V386" s="782"/>
      <c r="W386" s="782"/>
    </row>
    <row r="387" spans="1:23" s="156" customFormat="1" hidden="1">
      <c r="A387" s="782" t="str">
        <f t="shared" si="20"/>
        <v>0A</v>
      </c>
      <c r="B387" s="782"/>
      <c r="C387" s="6">
        <f>HEX2DEC( A387) *256 +HEX2DEC( A386)</f>
        <v>2616</v>
      </c>
      <c r="D387" s="987" t="s">
        <v>821</v>
      </c>
      <c r="E387" s="987"/>
      <c r="F387" s="987"/>
      <c r="G387" s="897">
        <v>54</v>
      </c>
      <c r="H387" s="988" t="s">
        <v>9</v>
      </c>
      <c r="I387" s="1396"/>
      <c r="J387" s="782"/>
      <c r="K387" s="782"/>
      <c r="L387" s="782"/>
      <c r="M387" s="782"/>
      <c r="N387" s="782"/>
      <c r="O387" s="782"/>
      <c r="P387" s="782"/>
      <c r="Q387" s="782"/>
      <c r="R387" s="782"/>
      <c r="S387" s="782"/>
      <c r="T387" s="782"/>
      <c r="U387" s="782"/>
      <c r="V387" s="782"/>
      <c r="W387" s="782"/>
    </row>
    <row r="388" spans="1:23" s="156" customFormat="1" hidden="1">
      <c r="A388" s="782" t="str">
        <f t="shared" si="20"/>
        <v>62</v>
      </c>
      <c r="B388" s="782"/>
      <c r="C388" s="6">
        <f>HEX2DEC(A388)</f>
        <v>98</v>
      </c>
      <c r="D388" s="987"/>
      <c r="E388" s="987"/>
      <c r="F388" s="987"/>
      <c r="G388" s="897">
        <v>55</v>
      </c>
      <c r="H388" s="989" t="s">
        <v>16</v>
      </c>
      <c r="I388" s="1396"/>
      <c r="J388" s="782"/>
      <c r="K388" s="782"/>
      <c r="L388" s="782"/>
      <c r="M388" s="782"/>
      <c r="N388" s="782"/>
      <c r="O388" s="782"/>
      <c r="P388" s="782"/>
      <c r="Q388" s="782"/>
      <c r="R388" s="782"/>
      <c r="S388" s="782"/>
      <c r="T388" s="782"/>
      <c r="U388" s="782"/>
      <c r="V388" s="782"/>
      <c r="W388" s="782"/>
    </row>
    <row r="389" spans="1:23" s="156" customFormat="1" hidden="1">
      <c r="A389" s="782" t="str">
        <f t="shared" si="20"/>
        <v>28</v>
      </c>
      <c r="B389" s="782"/>
      <c r="C389" s="6">
        <f>HEX2DEC(A389)</f>
        <v>40</v>
      </c>
      <c r="D389" s="987"/>
      <c r="E389" s="987"/>
      <c r="F389" s="987"/>
      <c r="G389" s="897">
        <v>56</v>
      </c>
      <c r="H389" s="1042" t="s">
        <v>17</v>
      </c>
      <c r="I389" s="1396"/>
      <c r="J389" s="782"/>
      <c r="K389" s="782"/>
      <c r="L389" s="782"/>
      <c r="M389" s="782"/>
      <c r="N389" s="782"/>
      <c r="O389" s="782"/>
      <c r="P389" s="782"/>
      <c r="Q389" s="782"/>
      <c r="R389" s="782"/>
      <c r="S389" s="782"/>
      <c r="T389" s="782"/>
      <c r="U389" s="782"/>
      <c r="V389" s="782"/>
      <c r="W389" s="782"/>
    </row>
    <row r="390" spans="1:23" s="156" customFormat="1" hidden="1">
      <c r="A390" s="782" t="str">
        <f t="shared" si="20"/>
        <v>38</v>
      </c>
      <c r="B390" s="782"/>
      <c r="C390" s="6"/>
      <c r="D390" s="987"/>
      <c r="E390" s="987"/>
      <c r="F390" s="987"/>
      <c r="G390" s="897">
        <v>57</v>
      </c>
      <c r="H390" s="954"/>
      <c r="I390" s="1396" t="s">
        <v>838</v>
      </c>
      <c r="J390" s="782"/>
      <c r="K390" s="782"/>
      <c r="L390" s="782"/>
      <c r="M390" s="782"/>
      <c r="N390" s="782"/>
      <c r="O390" s="782"/>
      <c r="P390" s="782"/>
      <c r="Q390" s="782"/>
      <c r="R390" s="782"/>
      <c r="S390" s="782"/>
      <c r="T390" s="782"/>
      <c r="U390" s="782"/>
      <c r="V390" s="782"/>
      <c r="W390" s="782"/>
    </row>
    <row r="391" spans="1:23" s="156" customFormat="1" hidden="1">
      <c r="A391" s="782" t="str">
        <f t="shared" si="20"/>
        <v>0A</v>
      </c>
      <c r="B391" s="782"/>
      <c r="C391" s="6">
        <f>HEX2DEC( A391) *256 +HEX2DEC( A390)</f>
        <v>2616</v>
      </c>
      <c r="D391" s="987" t="s">
        <v>821</v>
      </c>
      <c r="E391" s="987"/>
      <c r="F391" s="987"/>
      <c r="G391" s="897">
        <v>58</v>
      </c>
      <c r="H391" s="988" t="s">
        <v>12</v>
      </c>
      <c r="I391" s="1396"/>
      <c r="J391" s="782"/>
      <c r="K391" s="782"/>
      <c r="L391" s="782"/>
      <c r="M391" s="782"/>
      <c r="N391" s="782"/>
      <c r="O391" s="782"/>
      <c r="P391" s="782"/>
      <c r="Q391" s="782"/>
      <c r="R391" s="782"/>
      <c r="S391" s="782"/>
      <c r="T391" s="782"/>
      <c r="U391" s="782"/>
      <c r="V391" s="782"/>
      <c r="W391" s="782"/>
    </row>
    <row r="392" spans="1:23" s="156" customFormat="1" hidden="1">
      <c r="A392" s="782" t="str">
        <f t="shared" si="20"/>
        <v>62</v>
      </c>
      <c r="B392" s="782"/>
      <c r="C392" s="6">
        <f>HEX2DEC(A392)</f>
        <v>98</v>
      </c>
      <c r="D392" s="987"/>
      <c r="E392" s="987"/>
      <c r="F392" s="987"/>
      <c r="G392" s="897">
        <v>59</v>
      </c>
      <c r="H392" s="989" t="s">
        <v>16</v>
      </c>
      <c r="I392" s="1396"/>
      <c r="J392" s="782"/>
      <c r="K392" s="782"/>
      <c r="L392" s="782"/>
      <c r="M392" s="782"/>
      <c r="N392" s="782"/>
      <c r="O392" s="782"/>
      <c r="P392" s="782"/>
      <c r="Q392" s="782"/>
      <c r="R392" s="782"/>
      <c r="S392" s="782"/>
      <c r="T392" s="782"/>
      <c r="U392" s="782"/>
      <c r="V392" s="782"/>
      <c r="W392" s="782"/>
    </row>
    <row r="393" spans="1:23" s="156" customFormat="1" hidden="1">
      <c r="A393" s="782" t="str">
        <f t="shared" si="20"/>
        <v>28</v>
      </c>
      <c r="B393" s="782"/>
      <c r="C393" s="6">
        <f>HEX2DEC(A393)</f>
        <v>40</v>
      </c>
      <c r="D393" s="987"/>
      <c r="E393" s="987"/>
      <c r="F393" s="987"/>
      <c r="G393" s="897">
        <v>60</v>
      </c>
      <c r="H393" s="1042" t="s">
        <v>17</v>
      </c>
      <c r="I393" s="1396"/>
      <c r="J393" s="782"/>
      <c r="K393" s="782"/>
      <c r="L393" s="782"/>
      <c r="M393" s="782"/>
      <c r="N393" s="782"/>
      <c r="O393" s="782"/>
      <c r="P393" s="782"/>
      <c r="Q393" s="782"/>
      <c r="R393" s="782"/>
      <c r="S393" s="782"/>
      <c r="T393" s="782"/>
      <c r="U393" s="782"/>
      <c r="V393" s="782"/>
      <c r="W393" s="782"/>
    </row>
    <row r="394" spans="1:23" s="156" customFormat="1" hidden="1">
      <c r="A394" s="782" t="str">
        <f t="shared" si="20"/>
        <v>38</v>
      </c>
      <c r="B394" s="782"/>
      <c r="C394" s="6"/>
      <c r="D394" s="987"/>
      <c r="E394" s="987"/>
      <c r="F394" s="987"/>
      <c r="G394" s="897">
        <v>61</v>
      </c>
      <c r="H394" s="954"/>
      <c r="I394" s="1396" t="s">
        <v>839</v>
      </c>
      <c r="J394" s="782"/>
      <c r="K394" s="782"/>
      <c r="L394" s="782"/>
      <c r="M394" s="782"/>
      <c r="N394" s="782"/>
      <c r="O394" s="782"/>
      <c r="P394" s="782"/>
      <c r="Q394" s="782"/>
      <c r="R394" s="782"/>
      <c r="S394" s="782"/>
      <c r="T394" s="782"/>
      <c r="U394" s="782"/>
      <c r="V394" s="782"/>
      <c r="W394" s="782"/>
    </row>
    <row r="395" spans="1:23" s="156" customFormat="1" hidden="1">
      <c r="A395" s="782" t="str">
        <f t="shared" si="20"/>
        <v>0A</v>
      </c>
      <c r="B395" s="782"/>
      <c r="C395" s="6">
        <f>HEX2DEC( A395) *256 +HEX2DEC( A394)</f>
        <v>2616</v>
      </c>
      <c r="D395" s="987" t="s">
        <v>821</v>
      </c>
      <c r="E395" s="987"/>
      <c r="F395" s="987"/>
      <c r="G395" s="897">
        <v>62</v>
      </c>
      <c r="H395" s="988" t="s">
        <v>15</v>
      </c>
      <c r="I395" s="1396"/>
      <c r="J395" s="782"/>
      <c r="K395" s="782"/>
      <c r="L395" s="782"/>
      <c r="M395" s="782"/>
      <c r="N395" s="782"/>
      <c r="O395" s="782"/>
      <c r="P395" s="782"/>
      <c r="Q395" s="782"/>
      <c r="R395" s="782"/>
      <c r="S395" s="782"/>
      <c r="T395" s="782"/>
      <c r="U395" s="782"/>
      <c r="V395" s="782"/>
      <c r="W395" s="782"/>
    </row>
    <row r="396" spans="1:23" s="156" customFormat="1" hidden="1">
      <c r="A396" s="782" t="str">
        <f t="shared" si="20"/>
        <v>62</v>
      </c>
      <c r="B396" s="782"/>
      <c r="C396" s="6">
        <f>HEX2DEC(A396)</f>
        <v>98</v>
      </c>
      <c r="D396" s="987"/>
      <c r="E396" s="987"/>
      <c r="F396" s="987"/>
      <c r="G396" s="897">
        <v>63</v>
      </c>
      <c r="H396" s="989" t="s">
        <v>16</v>
      </c>
      <c r="I396" s="1396"/>
      <c r="J396" s="782"/>
      <c r="K396" s="782"/>
      <c r="L396" s="782"/>
      <c r="M396" s="782"/>
      <c r="N396" s="782"/>
      <c r="O396" s="782"/>
      <c r="P396" s="782"/>
      <c r="Q396" s="782"/>
      <c r="R396" s="782"/>
      <c r="S396" s="782"/>
      <c r="T396" s="782"/>
      <c r="U396" s="782"/>
      <c r="V396" s="782"/>
      <c r="W396" s="782"/>
    </row>
    <row r="397" spans="1:23" s="156" customFormat="1" hidden="1">
      <c r="A397" s="782" t="str">
        <f t="shared" si="20"/>
        <v>28</v>
      </c>
      <c r="B397" s="782"/>
      <c r="C397" s="6">
        <f>HEX2DEC(A397)</f>
        <v>40</v>
      </c>
      <c r="D397" s="987"/>
      <c r="E397" s="987"/>
      <c r="F397" s="987"/>
      <c r="G397" s="897">
        <v>64</v>
      </c>
      <c r="H397" s="1042" t="s">
        <v>17</v>
      </c>
      <c r="I397" s="1396"/>
      <c r="J397" s="782"/>
      <c r="K397" s="782"/>
      <c r="L397" s="782"/>
      <c r="M397" s="782"/>
      <c r="N397" s="782"/>
      <c r="O397" s="782"/>
      <c r="P397" s="782"/>
      <c r="Q397" s="782"/>
      <c r="R397" s="782"/>
      <c r="S397" s="782"/>
      <c r="T397" s="782"/>
      <c r="U397" s="782"/>
      <c r="V397" s="782"/>
      <c r="W397" s="782"/>
    </row>
    <row r="398" spans="1:23" s="156" customFormat="1" ht="21.6" hidden="1" customHeight="1">
      <c r="A398" s="782" t="str">
        <f t="shared" si="20"/>
        <v>29</v>
      </c>
      <c r="B398" s="782"/>
      <c r="C398" s="143" t="str">
        <f>"Ullage =" &amp;BIN2DEC(F398)</f>
        <v>Ullage =-471</v>
      </c>
      <c r="D398" s="1043"/>
      <c r="E398" s="1043"/>
      <c r="F398" s="145" t="str">
        <f>RIGHT(HEX2BIN(A399,8),2)&amp;HEX2BIN(A398,8)</f>
        <v>1000101001</v>
      </c>
      <c r="G398" s="897">
        <v>65</v>
      </c>
      <c r="H398" s="1042" t="s">
        <v>840</v>
      </c>
      <c r="J398" s="782"/>
      <c r="K398" s="782"/>
      <c r="L398" s="782"/>
      <c r="M398" s="782"/>
      <c r="N398" s="782"/>
      <c r="O398" s="782"/>
      <c r="P398" s="782"/>
      <c r="Q398" s="782"/>
      <c r="R398" s="782"/>
      <c r="S398" s="782"/>
      <c r="T398" s="782"/>
      <c r="U398" s="782"/>
      <c r="V398" s="782"/>
      <c r="W398" s="782"/>
    </row>
    <row r="399" spans="1:23" s="156" customFormat="1" hidden="1">
      <c r="A399" s="782" t="str">
        <f t="shared" si="20"/>
        <v>0A</v>
      </c>
      <c r="B399" s="782"/>
      <c r="C399" s="143" t="str">
        <f>"ResCode =" &amp;BIN2DEC(MID(F399,3,4))</f>
        <v>ResCode =2</v>
      </c>
      <c r="D399" s="1043"/>
      <c r="E399" s="1043"/>
      <c r="F399" s="145" t="str">
        <f t="shared" ref="F399:F437" si="21">HEX2BIN(A399,8)</f>
        <v>00001010</v>
      </c>
      <c r="G399" s="897">
        <v>66</v>
      </c>
      <c r="H399" s="1042" t="s">
        <v>841</v>
      </c>
      <c r="J399" s="782"/>
      <c r="K399" s="782"/>
      <c r="L399" s="782"/>
      <c r="M399" s="782"/>
      <c r="N399" s="782"/>
      <c r="O399" s="782"/>
      <c r="P399" s="782"/>
      <c r="Q399" s="782"/>
      <c r="R399" s="782"/>
      <c r="S399" s="782"/>
      <c r="T399" s="782"/>
      <c r="U399" s="782"/>
      <c r="V399" s="782"/>
      <c r="W399" s="782"/>
    </row>
    <row r="400" spans="1:23" s="156" customFormat="1" hidden="1">
      <c r="A400" s="782" t="str">
        <f t="shared" si="20"/>
        <v>60</v>
      </c>
      <c r="B400" s="782"/>
      <c r="C400" s="143" t="str">
        <f>"Deg.C " &amp;BIN2DEC(LEFT(F400,7))-30</f>
        <v>Deg.C 18</v>
      </c>
      <c r="D400" s="1043"/>
      <c r="E400" s="1043"/>
      <c r="F400" s="145" t="str">
        <f t="shared" si="21"/>
        <v>01100000</v>
      </c>
      <c r="G400" s="897">
        <v>67</v>
      </c>
      <c r="H400" s="1042" t="s">
        <v>842</v>
      </c>
      <c r="J400" s="782"/>
      <c r="K400" s="782"/>
      <c r="L400" s="782"/>
      <c r="M400" s="782"/>
      <c r="N400" s="782"/>
      <c r="O400" s="782"/>
      <c r="P400" s="782"/>
      <c r="Q400" s="782"/>
      <c r="R400" s="782"/>
      <c r="S400" s="782"/>
      <c r="T400" s="782"/>
      <c r="U400" s="782"/>
      <c r="V400" s="782"/>
      <c r="W400" s="782"/>
    </row>
    <row r="401" spans="1:23" s="156" customFormat="1" hidden="1">
      <c r="A401" s="782" t="str">
        <f t="shared" si="20"/>
        <v>28</v>
      </c>
      <c r="B401" s="782"/>
      <c r="C401" s="143" t="str">
        <f>"RSSI =" &amp;BIN2DEC(F401)</f>
        <v>RSSI =40</v>
      </c>
      <c r="D401" s="1043"/>
      <c r="E401" s="1043"/>
      <c r="F401" s="145" t="str">
        <f t="shared" si="21"/>
        <v>00101000</v>
      </c>
      <c r="G401" s="897">
        <v>68</v>
      </c>
      <c r="H401" s="1042" t="s">
        <v>843</v>
      </c>
      <c r="J401" s="782"/>
      <c r="K401" s="782"/>
      <c r="L401" s="782"/>
      <c r="M401" s="782"/>
      <c r="N401" s="782"/>
      <c r="O401" s="782"/>
      <c r="P401" s="782"/>
      <c r="Q401" s="782"/>
      <c r="R401" s="782"/>
      <c r="S401" s="782"/>
      <c r="T401" s="782"/>
      <c r="U401" s="782"/>
      <c r="V401" s="782"/>
      <c r="W401" s="782"/>
    </row>
    <row r="402" spans="1:23" s="156" customFormat="1" hidden="1">
      <c r="A402" s="782" t="str">
        <f t="shared" si="20"/>
        <v>28</v>
      </c>
      <c r="B402" s="782"/>
      <c r="C402" s="6" t="str">
        <f>"Ullage =" &amp;BIN2DEC(F402)</f>
        <v>Ullage =-472</v>
      </c>
      <c r="D402" s="1044"/>
      <c r="E402" s="1044"/>
      <c r="F402" s="141" t="str">
        <f>RIGHT(HEX2BIN(A403,8),2)&amp;HEX2BIN(A402,8)</f>
        <v>1000101000</v>
      </c>
      <c r="G402" s="897">
        <v>69</v>
      </c>
      <c r="H402" s="1042" t="s">
        <v>844</v>
      </c>
      <c r="I402" s="141"/>
      <c r="J402" s="782"/>
      <c r="K402" s="782"/>
      <c r="L402" s="782"/>
      <c r="M402" s="782"/>
      <c r="N402" s="782"/>
      <c r="O402" s="782"/>
      <c r="P402" s="782"/>
      <c r="Q402" s="782"/>
      <c r="R402" s="782"/>
      <c r="S402" s="782"/>
      <c r="T402" s="782"/>
      <c r="U402" s="782"/>
      <c r="V402" s="782"/>
      <c r="W402" s="782"/>
    </row>
    <row r="403" spans="1:23" s="156" customFormat="1" hidden="1">
      <c r="A403" s="782" t="str">
        <f t="shared" si="20"/>
        <v>0A</v>
      </c>
      <c r="B403" s="782"/>
      <c r="C403" s="6" t="str">
        <f>"ResCode =" &amp;BIN2DEC(MID(F403,3,4))</f>
        <v>ResCode =2</v>
      </c>
      <c r="D403" s="1044"/>
      <c r="E403" s="1044"/>
      <c r="F403" s="141" t="str">
        <f t="shared" si="21"/>
        <v>00001010</v>
      </c>
      <c r="G403" s="897">
        <v>70</v>
      </c>
      <c r="H403" s="1042" t="s">
        <v>845</v>
      </c>
      <c r="I403" s="141"/>
      <c r="J403" s="782"/>
      <c r="K403" s="782"/>
      <c r="L403" s="782"/>
    </row>
    <row r="404" spans="1:23" s="156" customFormat="1" hidden="1">
      <c r="A404" s="782" t="str">
        <f t="shared" si="20"/>
        <v>60</v>
      </c>
      <c r="B404" s="782"/>
      <c r="C404" s="6" t="str">
        <f>"Deg.C " &amp;BIN2DEC(LEFT(F404,7))-30</f>
        <v>Deg.C 18</v>
      </c>
      <c r="D404" s="1044"/>
      <c r="E404" s="1044"/>
      <c r="F404" s="141" t="str">
        <f t="shared" si="21"/>
        <v>01100000</v>
      </c>
      <c r="G404" s="897">
        <v>71</v>
      </c>
      <c r="H404" s="1042" t="s">
        <v>846</v>
      </c>
      <c r="I404" s="141"/>
      <c r="J404" s="782"/>
      <c r="K404" s="782"/>
      <c r="L404" s="782"/>
    </row>
    <row r="405" spans="1:23" s="156" customFormat="1" hidden="1">
      <c r="A405" s="782" t="str">
        <f t="shared" si="20"/>
        <v>28</v>
      </c>
      <c r="B405" s="782"/>
      <c r="C405" s="6" t="str">
        <f>"RSSI =" &amp;BIN2DEC(F405)</f>
        <v>RSSI =40</v>
      </c>
      <c r="D405" s="1044"/>
      <c r="E405" s="1044"/>
      <c r="F405" s="141" t="str">
        <f t="shared" si="21"/>
        <v>00101000</v>
      </c>
      <c r="G405" s="897">
        <v>72</v>
      </c>
      <c r="H405" s="1042" t="s">
        <v>847</v>
      </c>
      <c r="I405" s="141"/>
      <c r="J405" s="782"/>
      <c r="K405" s="782"/>
      <c r="L405" s="782"/>
    </row>
    <row r="406" spans="1:23" s="156" customFormat="1" hidden="1">
      <c r="A406" s="782" t="str">
        <f t="shared" si="20"/>
        <v>29</v>
      </c>
      <c r="B406" s="782"/>
      <c r="C406" s="143" t="str">
        <f>"Ullage =" &amp;BIN2DEC(F406)</f>
        <v>Ullage =-471</v>
      </c>
      <c r="D406" s="1043"/>
      <c r="E406" s="1043"/>
      <c r="F406" s="146" t="str">
        <f>RIGHT(HEX2BIN(A407,8),2)&amp;HEX2BIN(A406,8)</f>
        <v>1000101001</v>
      </c>
      <c r="G406" s="897">
        <v>73</v>
      </c>
      <c r="H406" s="1042" t="s">
        <v>848</v>
      </c>
      <c r="I406" s="141"/>
      <c r="J406" s="782"/>
      <c r="K406" s="782"/>
      <c r="L406" s="782"/>
    </row>
    <row r="407" spans="1:23" s="156" customFormat="1" hidden="1">
      <c r="A407" s="782" t="str">
        <f t="shared" si="20"/>
        <v>0A</v>
      </c>
      <c r="B407" s="782"/>
      <c r="C407" s="143" t="str">
        <f>"ResCode =" &amp;BIN2DEC(MID(F407,3,4))</f>
        <v>ResCode =2</v>
      </c>
      <c r="D407" s="1043"/>
      <c r="E407" s="1043"/>
      <c r="F407" s="146" t="str">
        <f t="shared" si="21"/>
        <v>00001010</v>
      </c>
      <c r="G407" s="897">
        <v>74</v>
      </c>
      <c r="H407" s="1042" t="s">
        <v>849</v>
      </c>
      <c r="I407" s="141"/>
      <c r="J407" s="782"/>
      <c r="K407" s="782"/>
      <c r="L407" s="782"/>
    </row>
    <row r="408" spans="1:23" s="156" customFormat="1" hidden="1">
      <c r="A408" s="782" t="str">
        <f t="shared" si="20"/>
        <v>60</v>
      </c>
      <c r="B408" s="782"/>
      <c r="C408" s="143" t="str">
        <f>"Deg.C " &amp;BIN2DEC(LEFT(F408,7))-30</f>
        <v>Deg.C 18</v>
      </c>
      <c r="D408" s="1043"/>
      <c r="E408" s="1043"/>
      <c r="F408" s="146" t="str">
        <f t="shared" si="21"/>
        <v>01100000</v>
      </c>
      <c r="G408" s="897">
        <v>75</v>
      </c>
      <c r="H408" s="1042" t="s">
        <v>850</v>
      </c>
      <c r="I408" s="141"/>
      <c r="J408" s="782"/>
      <c r="K408" s="782"/>
      <c r="L408" s="782"/>
    </row>
    <row r="409" spans="1:23" s="156" customFormat="1" hidden="1">
      <c r="A409" s="782" t="str">
        <f t="shared" si="20"/>
        <v>28</v>
      </c>
      <c r="B409" s="782"/>
      <c r="C409" s="143" t="str">
        <f>"RSSI =" &amp;BIN2DEC(F409)</f>
        <v>RSSI =40</v>
      </c>
      <c r="D409" s="1043"/>
      <c r="E409" s="1043"/>
      <c r="F409" s="146" t="str">
        <f t="shared" si="21"/>
        <v>00101000</v>
      </c>
      <c r="G409" s="897">
        <v>76</v>
      </c>
      <c r="H409" s="1042" t="s">
        <v>851</v>
      </c>
      <c r="I409" s="141"/>
      <c r="J409" s="782"/>
      <c r="K409" s="782"/>
      <c r="L409" s="782"/>
    </row>
    <row r="410" spans="1:23" s="156" customFormat="1" hidden="1">
      <c r="A410" s="782" t="str">
        <f t="shared" si="20"/>
        <v>29</v>
      </c>
      <c r="B410" s="782"/>
      <c r="C410" s="6" t="str">
        <f>"Ullage =" &amp;BIN2DEC(F410)</f>
        <v>Ullage =-471</v>
      </c>
      <c r="D410" s="1044"/>
      <c r="E410" s="1044"/>
      <c r="F410" s="141" t="str">
        <f>RIGHT(HEX2BIN(A411,8),2)&amp;HEX2BIN(A410,8)</f>
        <v>1000101001</v>
      </c>
      <c r="G410" s="897">
        <v>77</v>
      </c>
      <c r="H410" s="1042" t="s">
        <v>852</v>
      </c>
      <c r="I410" s="141"/>
      <c r="J410" s="782"/>
      <c r="K410" s="782"/>
      <c r="L410" s="782"/>
    </row>
    <row r="411" spans="1:23" s="156" customFormat="1" hidden="1">
      <c r="A411" s="782" t="str">
        <f t="shared" si="20"/>
        <v>0A</v>
      </c>
      <c r="B411" s="782"/>
      <c r="C411" s="6" t="str">
        <f>"ResCode =" &amp;BIN2DEC(MID(F411,3,4))</f>
        <v>ResCode =2</v>
      </c>
      <c r="D411" s="1044"/>
      <c r="E411" s="1044"/>
      <c r="F411" s="141" t="str">
        <f t="shared" si="21"/>
        <v>00001010</v>
      </c>
      <c r="G411" s="897">
        <v>78</v>
      </c>
      <c r="H411" s="1042" t="s">
        <v>853</v>
      </c>
      <c r="I411" s="141"/>
      <c r="J411" s="782"/>
      <c r="K411" s="782"/>
      <c r="L411" s="782"/>
    </row>
    <row r="412" spans="1:23" s="156" customFormat="1" hidden="1">
      <c r="A412" s="782" t="str">
        <f t="shared" si="20"/>
        <v>60</v>
      </c>
      <c r="B412" s="782"/>
      <c r="C412" s="6" t="str">
        <f>"Deg.C " &amp;BIN2DEC(LEFT(F412,7))-30</f>
        <v>Deg.C 18</v>
      </c>
      <c r="D412" s="1044"/>
      <c r="E412" s="1044"/>
      <c r="F412" s="141" t="str">
        <f t="shared" si="21"/>
        <v>01100000</v>
      </c>
      <c r="G412" s="897">
        <v>79</v>
      </c>
      <c r="H412" s="1042" t="s">
        <v>854</v>
      </c>
      <c r="I412" s="141"/>
      <c r="J412" s="782"/>
      <c r="K412" s="782"/>
      <c r="L412" s="782"/>
    </row>
    <row r="413" spans="1:23" s="156" customFormat="1" hidden="1">
      <c r="A413" s="782" t="str">
        <f t="shared" si="20"/>
        <v>28</v>
      </c>
      <c r="B413" s="782"/>
      <c r="C413" s="6" t="str">
        <f>"RSSI =" &amp;BIN2DEC(F413)</f>
        <v>RSSI =40</v>
      </c>
      <c r="D413" s="1044"/>
      <c r="E413" s="1044"/>
      <c r="F413" s="141" t="str">
        <f t="shared" si="21"/>
        <v>00101000</v>
      </c>
      <c r="G413" s="897">
        <v>80</v>
      </c>
      <c r="H413" s="1042" t="s">
        <v>855</v>
      </c>
      <c r="I413" s="141"/>
      <c r="J413" s="782"/>
      <c r="K413" s="782"/>
      <c r="L413" s="782"/>
    </row>
    <row r="414" spans="1:23" s="156" customFormat="1" hidden="1">
      <c r="A414" s="782" t="str">
        <f t="shared" si="20"/>
        <v>28</v>
      </c>
      <c r="B414" s="782"/>
      <c r="C414" s="143" t="str">
        <f>"Ullage =" &amp;BIN2DEC(F414)</f>
        <v>Ullage =-472</v>
      </c>
      <c r="D414" s="1043"/>
      <c r="E414" s="1043"/>
      <c r="F414" s="146" t="str">
        <f>RIGHT(HEX2BIN(A415,8),2)&amp;HEX2BIN(A414,8)</f>
        <v>1000101000</v>
      </c>
      <c r="G414" s="897">
        <v>81</v>
      </c>
      <c r="H414" s="1042" t="s">
        <v>856</v>
      </c>
      <c r="I414" s="141"/>
      <c r="J414" s="782"/>
      <c r="K414" s="782"/>
      <c r="L414" s="782"/>
    </row>
    <row r="415" spans="1:23" s="156" customFormat="1" hidden="1">
      <c r="A415" s="782" t="str">
        <f t="shared" si="20"/>
        <v>0A</v>
      </c>
      <c r="B415" s="782"/>
      <c r="C415" s="143" t="str">
        <f>"ResCode =" &amp;BIN2DEC(MID(F415,3,4))</f>
        <v>ResCode =2</v>
      </c>
      <c r="D415" s="1043"/>
      <c r="E415" s="1043"/>
      <c r="F415" s="146" t="str">
        <f t="shared" si="21"/>
        <v>00001010</v>
      </c>
      <c r="G415" s="897">
        <v>82</v>
      </c>
      <c r="H415" s="1042" t="s">
        <v>857</v>
      </c>
      <c r="I415" s="141"/>
      <c r="J415" s="782"/>
      <c r="K415" s="782"/>
      <c r="L415" s="782"/>
    </row>
    <row r="416" spans="1:23" s="156" customFormat="1" hidden="1">
      <c r="A416" s="782" t="str">
        <f t="shared" si="20"/>
        <v>60</v>
      </c>
      <c r="B416" s="782"/>
      <c r="C416" s="143" t="str">
        <f>"Deg.C " &amp;BIN2DEC(LEFT(F416,7))-30</f>
        <v>Deg.C 18</v>
      </c>
      <c r="D416" s="1043"/>
      <c r="E416" s="1043"/>
      <c r="F416" s="146" t="str">
        <f t="shared" si="21"/>
        <v>01100000</v>
      </c>
      <c r="G416" s="897">
        <v>83</v>
      </c>
      <c r="H416" s="1042" t="s">
        <v>858</v>
      </c>
      <c r="I416" s="141"/>
      <c r="J416" s="782"/>
      <c r="K416" s="782"/>
      <c r="L416" s="782"/>
    </row>
    <row r="417" spans="1:12" s="156" customFormat="1" hidden="1">
      <c r="A417" s="782" t="str">
        <f t="shared" si="20"/>
        <v>28</v>
      </c>
      <c r="B417" s="782"/>
      <c r="C417" s="143" t="str">
        <f>"RSSI =" &amp;BIN2DEC(F417)</f>
        <v>RSSI =40</v>
      </c>
      <c r="D417" s="1043"/>
      <c r="E417" s="1043"/>
      <c r="F417" s="146" t="str">
        <f t="shared" si="21"/>
        <v>00101000</v>
      </c>
      <c r="G417" s="897">
        <v>84</v>
      </c>
      <c r="H417" s="1042" t="s">
        <v>859</v>
      </c>
      <c r="I417" s="141"/>
      <c r="J417" s="782"/>
      <c r="K417" s="782"/>
      <c r="L417" s="782"/>
    </row>
    <row r="418" spans="1:12" s="156" customFormat="1" hidden="1">
      <c r="A418" s="782" t="str">
        <f t="shared" si="20"/>
        <v>29</v>
      </c>
      <c r="B418" s="782"/>
      <c r="C418" s="6" t="str">
        <f>"Ullage =" &amp;BIN2DEC(F418)</f>
        <v>Ullage =-471</v>
      </c>
      <c r="D418" s="1044"/>
      <c r="E418" s="1044"/>
      <c r="F418" s="141" t="str">
        <f>RIGHT(HEX2BIN(A419,8),2)&amp;HEX2BIN(A418,8)</f>
        <v>1000101001</v>
      </c>
      <c r="G418" s="897">
        <v>85</v>
      </c>
      <c r="H418" s="1042" t="s">
        <v>860</v>
      </c>
      <c r="I418" s="141"/>
      <c r="J418" s="782"/>
      <c r="K418" s="782"/>
      <c r="L418" s="782"/>
    </row>
    <row r="419" spans="1:12" s="156" customFormat="1" hidden="1">
      <c r="A419" s="782" t="str">
        <f t="shared" si="20"/>
        <v>0A</v>
      </c>
      <c r="B419" s="782"/>
      <c r="C419" s="6" t="str">
        <f>"ResCode =" &amp;BIN2DEC(MID(F419,3,4))</f>
        <v>ResCode =2</v>
      </c>
      <c r="D419" s="1044"/>
      <c r="E419" s="1044"/>
      <c r="F419" s="141" t="str">
        <f t="shared" si="21"/>
        <v>00001010</v>
      </c>
      <c r="G419" s="897">
        <v>86</v>
      </c>
      <c r="H419" s="1042" t="s">
        <v>861</v>
      </c>
      <c r="I419" s="141"/>
      <c r="J419" s="782"/>
      <c r="K419" s="782"/>
      <c r="L419" s="782"/>
    </row>
    <row r="420" spans="1:12" s="156" customFormat="1" hidden="1">
      <c r="A420" s="782" t="str">
        <f t="shared" si="20"/>
        <v>60</v>
      </c>
      <c r="B420" s="782"/>
      <c r="C420" s="6" t="str">
        <f>"Deg.C " &amp;BIN2DEC(LEFT(F420,7))-30</f>
        <v>Deg.C 18</v>
      </c>
      <c r="D420" s="1044"/>
      <c r="E420" s="1044"/>
      <c r="F420" s="141" t="str">
        <f t="shared" si="21"/>
        <v>01100000</v>
      </c>
      <c r="G420" s="897">
        <v>87</v>
      </c>
      <c r="H420" s="1042" t="s">
        <v>862</v>
      </c>
      <c r="I420" s="141"/>
      <c r="J420" s="782"/>
      <c r="K420" s="782"/>
      <c r="L420" s="782"/>
    </row>
    <row r="421" spans="1:12" s="156" customFormat="1" hidden="1">
      <c r="A421" s="782" t="str">
        <f t="shared" si="20"/>
        <v>28</v>
      </c>
      <c r="B421" s="782"/>
      <c r="C421" s="6" t="str">
        <f>"RSSI =" &amp;BIN2DEC(F421)</f>
        <v>RSSI =40</v>
      </c>
      <c r="D421" s="1044"/>
      <c r="E421" s="1044"/>
      <c r="F421" s="141" t="str">
        <f t="shared" si="21"/>
        <v>00101000</v>
      </c>
      <c r="G421" s="897">
        <v>88</v>
      </c>
      <c r="H421" s="1042" t="s">
        <v>863</v>
      </c>
      <c r="I421" s="141"/>
      <c r="J421" s="782"/>
      <c r="K421" s="782"/>
      <c r="L421" s="782"/>
    </row>
    <row r="422" spans="1:12" s="156" customFormat="1" hidden="1">
      <c r="A422" s="782" t="str">
        <f t="shared" si="20"/>
        <v>28</v>
      </c>
      <c r="B422" s="782"/>
      <c r="C422" s="143" t="str">
        <f>"Ullage =" &amp;BIN2DEC(F422)</f>
        <v>Ullage =-472</v>
      </c>
      <c r="D422" s="1043"/>
      <c r="E422" s="1043"/>
      <c r="F422" s="146" t="str">
        <f>RIGHT(HEX2BIN(A423,8),2)&amp;HEX2BIN(A422,8)</f>
        <v>1000101000</v>
      </c>
      <c r="G422" s="897">
        <v>89</v>
      </c>
      <c r="H422" s="1042" t="s">
        <v>864</v>
      </c>
      <c r="I422" s="141"/>
      <c r="J422" s="782"/>
      <c r="K422" s="782"/>
      <c r="L422" s="782"/>
    </row>
    <row r="423" spans="1:12" s="156" customFormat="1" hidden="1">
      <c r="A423" s="782" t="str">
        <f t="shared" si="20"/>
        <v>0A</v>
      </c>
      <c r="B423" s="782"/>
      <c r="C423" s="143" t="str">
        <f>"ResCode =" &amp;BIN2DEC(MID(F423,3,4))</f>
        <v>ResCode =2</v>
      </c>
      <c r="D423" s="1043"/>
      <c r="E423" s="1043"/>
      <c r="F423" s="146" t="str">
        <f t="shared" si="21"/>
        <v>00001010</v>
      </c>
      <c r="G423" s="897">
        <v>90</v>
      </c>
      <c r="H423" s="1042" t="s">
        <v>865</v>
      </c>
      <c r="I423" s="141"/>
      <c r="J423" s="782"/>
      <c r="K423" s="782"/>
      <c r="L423" s="782"/>
    </row>
    <row r="424" spans="1:12" s="156" customFormat="1" hidden="1">
      <c r="A424" s="782" t="str">
        <f t="shared" si="20"/>
        <v>60</v>
      </c>
      <c r="B424" s="782"/>
      <c r="C424" s="143" t="str">
        <f>"Deg.C " &amp;BIN2DEC(LEFT(F424,7))-30</f>
        <v>Deg.C 18</v>
      </c>
      <c r="D424" s="1043"/>
      <c r="E424" s="1043"/>
      <c r="F424" s="146" t="str">
        <f t="shared" si="21"/>
        <v>01100000</v>
      </c>
      <c r="G424" s="897">
        <v>91</v>
      </c>
      <c r="H424" s="1042" t="s">
        <v>866</v>
      </c>
      <c r="I424" s="141"/>
      <c r="J424" s="782"/>
      <c r="K424" s="782"/>
      <c r="L424" s="782"/>
    </row>
    <row r="425" spans="1:12" s="156" customFormat="1" hidden="1">
      <c r="A425" s="782" t="str">
        <f t="shared" si="20"/>
        <v>28</v>
      </c>
      <c r="B425" s="782"/>
      <c r="C425" s="143" t="str">
        <f>"RSSI =" &amp;BIN2DEC(F425)</f>
        <v>RSSI =40</v>
      </c>
      <c r="D425" s="1043"/>
      <c r="E425" s="1043"/>
      <c r="F425" s="146" t="str">
        <f t="shared" si="21"/>
        <v>00101000</v>
      </c>
      <c r="G425" s="897">
        <v>92</v>
      </c>
      <c r="H425" s="1042" t="s">
        <v>867</v>
      </c>
      <c r="I425" s="141"/>
      <c r="J425" s="782"/>
      <c r="K425" s="782"/>
      <c r="L425" s="782"/>
    </row>
    <row r="426" spans="1:12" s="156" customFormat="1" hidden="1">
      <c r="A426" s="782" t="str">
        <f t="shared" si="20"/>
        <v>29</v>
      </c>
      <c r="B426" s="782"/>
      <c r="C426" s="6" t="str">
        <f>"Ullage =" &amp;BIN2DEC(F426)</f>
        <v>Ullage =-471</v>
      </c>
      <c r="D426" s="1044"/>
      <c r="E426" s="1044"/>
      <c r="F426" s="141" t="str">
        <f>RIGHT(HEX2BIN(A427,8),2)&amp;HEX2BIN(A426,8)</f>
        <v>1000101001</v>
      </c>
      <c r="G426" s="897">
        <v>93</v>
      </c>
      <c r="H426" s="1042" t="s">
        <v>868</v>
      </c>
      <c r="I426" s="141"/>
      <c r="J426" s="782"/>
      <c r="K426" s="782"/>
      <c r="L426" s="782"/>
    </row>
    <row r="427" spans="1:12" s="156" customFormat="1" hidden="1">
      <c r="A427" s="782" t="str">
        <f t="shared" si="20"/>
        <v>0A</v>
      </c>
      <c r="B427" s="782"/>
      <c r="C427" s="6" t="str">
        <f>"ResCode =" &amp;BIN2DEC(MID(F427,3,4))</f>
        <v>ResCode =2</v>
      </c>
      <c r="D427" s="1044"/>
      <c r="E427" s="1044"/>
      <c r="F427" s="141" t="str">
        <f t="shared" si="21"/>
        <v>00001010</v>
      </c>
      <c r="G427" s="897">
        <v>94</v>
      </c>
      <c r="H427" s="1042" t="s">
        <v>869</v>
      </c>
      <c r="I427" s="141"/>
      <c r="J427" s="782"/>
      <c r="K427" s="782"/>
      <c r="L427" s="782"/>
    </row>
    <row r="428" spans="1:12" s="156" customFormat="1" hidden="1">
      <c r="A428" s="782" t="str">
        <f t="shared" si="20"/>
        <v>60</v>
      </c>
      <c r="B428" s="782"/>
      <c r="C428" s="6" t="str">
        <f>"Deg.C " &amp;BIN2DEC(LEFT(F428,7))-30</f>
        <v>Deg.C 18</v>
      </c>
      <c r="D428" s="1044"/>
      <c r="E428" s="1044"/>
      <c r="F428" s="141" t="str">
        <f t="shared" si="21"/>
        <v>01100000</v>
      </c>
      <c r="G428" s="897">
        <v>95</v>
      </c>
      <c r="H428" s="1042" t="s">
        <v>870</v>
      </c>
      <c r="I428" s="141"/>
      <c r="J428" s="782"/>
      <c r="K428" s="782"/>
      <c r="L428" s="782"/>
    </row>
    <row r="429" spans="1:12" s="156" customFormat="1" hidden="1">
      <c r="A429" s="782" t="str">
        <f t="shared" si="20"/>
        <v>28</v>
      </c>
      <c r="B429" s="782"/>
      <c r="C429" s="6" t="str">
        <f>"RSSI =" &amp;BIN2DEC(F429)</f>
        <v>RSSI =40</v>
      </c>
      <c r="D429" s="1044"/>
      <c r="E429" s="1044"/>
      <c r="F429" s="141" t="str">
        <f t="shared" si="21"/>
        <v>00101000</v>
      </c>
      <c r="G429" s="897">
        <v>96</v>
      </c>
      <c r="H429" s="1042" t="s">
        <v>871</v>
      </c>
      <c r="I429" s="141"/>
      <c r="J429" s="782"/>
      <c r="K429" s="782"/>
      <c r="L429" s="782"/>
    </row>
    <row r="430" spans="1:12" s="156" customFormat="1" hidden="1">
      <c r="A430" s="782" t="str">
        <f t="shared" si="20"/>
        <v>29</v>
      </c>
      <c r="B430" s="782"/>
      <c r="C430" s="143" t="str">
        <f>"Ullage =" &amp;BIN2DEC(F430)</f>
        <v>Ullage =-471</v>
      </c>
      <c r="D430" s="1043"/>
      <c r="E430" s="1043"/>
      <c r="F430" s="146" t="str">
        <f>RIGHT(HEX2BIN(A431,8),2)&amp;HEX2BIN(A430,8)</f>
        <v>1000101001</v>
      </c>
      <c r="G430" s="897">
        <v>97</v>
      </c>
      <c r="H430" s="1042" t="s">
        <v>872</v>
      </c>
      <c r="I430" s="141"/>
      <c r="J430" s="782"/>
      <c r="K430" s="782"/>
      <c r="L430" s="782"/>
    </row>
    <row r="431" spans="1:12" s="156" customFormat="1" hidden="1">
      <c r="A431" s="782" t="str">
        <f t="shared" si="20"/>
        <v>0A</v>
      </c>
      <c r="B431" s="782"/>
      <c r="C431" s="143" t="str">
        <f>"ResCode =" &amp;BIN2DEC(MID(F431,3,4))</f>
        <v>ResCode =2</v>
      </c>
      <c r="D431" s="1043"/>
      <c r="E431" s="1043"/>
      <c r="F431" s="146" t="str">
        <f t="shared" si="21"/>
        <v>00001010</v>
      </c>
      <c r="G431" s="897">
        <v>98</v>
      </c>
      <c r="H431" s="1042" t="s">
        <v>873</v>
      </c>
      <c r="I431" s="141"/>
      <c r="J431" s="782"/>
      <c r="K431" s="782"/>
      <c r="L431" s="782"/>
    </row>
    <row r="432" spans="1:12" s="156" customFormat="1" hidden="1">
      <c r="A432" s="782" t="str">
        <f t="shared" si="20"/>
        <v>60</v>
      </c>
      <c r="B432" s="782"/>
      <c r="C432" s="143" t="str">
        <f>"Deg.C " &amp;BIN2DEC(LEFT(F432,7))-30</f>
        <v>Deg.C 18</v>
      </c>
      <c r="D432" s="1043"/>
      <c r="E432" s="1043"/>
      <c r="F432" s="146" t="str">
        <f t="shared" si="21"/>
        <v>01100000</v>
      </c>
      <c r="G432" s="897">
        <v>99</v>
      </c>
      <c r="H432" s="1042" t="s">
        <v>874</v>
      </c>
      <c r="I432" s="141"/>
      <c r="J432" s="782"/>
      <c r="K432" s="782"/>
      <c r="L432" s="782"/>
    </row>
    <row r="433" spans="1:14" s="156" customFormat="1" hidden="1">
      <c r="A433" s="782" t="str">
        <f t="shared" si="20"/>
        <v>28</v>
      </c>
      <c r="B433" s="782"/>
      <c r="C433" s="143" t="str">
        <f>"RSSI =" &amp;BIN2DEC(F433)</f>
        <v>RSSI =40</v>
      </c>
      <c r="D433" s="1043"/>
      <c r="E433" s="1043"/>
      <c r="F433" s="146" t="str">
        <f t="shared" si="21"/>
        <v>00101000</v>
      </c>
      <c r="G433" s="897">
        <v>100</v>
      </c>
      <c r="H433" s="1042" t="s">
        <v>875</v>
      </c>
      <c r="I433" s="141"/>
      <c r="J433" s="782"/>
      <c r="K433" s="782"/>
      <c r="L433" s="782"/>
    </row>
    <row r="434" spans="1:14" s="156" customFormat="1" hidden="1">
      <c r="A434" s="782" t="str">
        <f t="shared" si="20"/>
        <v>28</v>
      </c>
      <c r="B434" s="782"/>
      <c r="C434" s="6" t="str">
        <f>"Ullage =" &amp;BIN2DEC(F434)</f>
        <v>Ullage =40</v>
      </c>
      <c r="D434" s="1044"/>
      <c r="E434" s="1044"/>
      <c r="F434" s="141" t="str">
        <f>RIGHT(HEX2BIN(A435,8),2)&amp;HEX2BIN(A434,8)</f>
        <v>0000101000</v>
      </c>
      <c r="G434" s="897">
        <v>101</v>
      </c>
      <c r="H434" s="1042" t="s">
        <v>876</v>
      </c>
      <c r="I434" s="141"/>
      <c r="J434" s="782"/>
      <c r="K434" s="782"/>
      <c r="L434" s="782"/>
    </row>
    <row r="435" spans="1:14" s="156" customFormat="1" hidden="1">
      <c r="A435" s="782" t="str">
        <f t="shared" si="20"/>
        <v>00</v>
      </c>
      <c r="B435" s="782"/>
      <c r="C435" s="6" t="str">
        <f>"ResCode =" &amp;BIN2DEC(MID(F435,3,4))</f>
        <v>ResCode =0</v>
      </c>
      <c r="D435" s="1044"/>
      <c r="E435" s="1044"/>
      <c r="F435" s="141" t="str">
        <f t="shared" si="21"/>
        <v>00000000</v>
      </c>
      <c r="G435" s="897">
        <v>102</v>
      </c>
      <c r="H435" s="1042" t="s">
        <v>877</v>
      </c>
      <c r="I435" s="141"/>
      <c r="J435" s="782"/>
      <c r="K435" s="782"/>
      <c r="L435" s="782"/>
    </row>
    <row r="436" spans="1:14" s="156" customFormat="1" hidden="1">
      <c r="A436" s="782" t="str">
        <f t="shared" si="20"/>
        <v>00</v>
      </c>
      <c r="B436" s="782"/>
      <c r="C436" s="6" t="str">
        <f>"Deg.C " &amp;BIN2DEC(LEFT(F436,7))-30</f>
        <v>Deg.C -30</v>
      </c>
      <c r="D436" s="1044"/>
      <c r="E436" s="1044"/>
      <c r="F436" s="141" t="str">
        <f t="shared" si="21"/>
        <v>00000000</v>
      </c>
      <c r="G436" s="897">
        <v>103</v>
      </c>
      <c r="H436" s="989" t="s">
        <v>878</v>
      </c>
      <c r="I436" s="782"/>
      <c r="J436" s="782"/>
      <c r="K436" s="782"/>
      <c r="L436" s="782"/>
      <c r="M436" s="782"/>
      <c r="N436" s="782"/>
    </row>
    <row r="437" spans="1:14" s="156" customFormat="1" hidden="1">
      <c r="A437" s="782" t="str">
        <f t="shared" si="20"/>
        <v>00</v>
      </c>
      <c r="B437" s="782"/>
      <c r="C437" s="6" t="str">
        <f>"RSSI =" &amp;BIN2DEC(F437)</f>
        <v>RSSI =0</v>
      </c>
      <c r="D437" s="1044"/>
      <c r="E437" s="1044"/>
      <c r="F437" s="141" t="str">
        <f t="shared" si="21"/>
        <v>00000000</v>
      </c>
      <c r="G437" s="897">
        <v>104</v>
      </c>
      <c r="H437" s="989" t="s">
        <v>879</v>
      </c>
      <c r="I437" s="782"/>
      <c r="J437" s="782"/>
      <c r="K437" s="782"/>
      <c r="L437" s="782"/>
      <c r="M437" s="782"/>
      <c r="N437" s="782"/>
    </row>
    <row r="438" spans="1:14" s="156" customFormat="1" ht="13.2" hidden="1" customHeight="1">
      <c r="A438" s="782" t="str">
        <f t="shared" si="20"/>
        <v>00</v>
      </c>
      <c r="B438" s="782"/>
      <c r="C438" s="954" t="s">
        <v>880</v>
      </c>
      <c r="D438" s="670"/>
      <c r="E438" s="1045"/>
      <c r="F438" s="1045"/>
      <c r="G438" s="897">
        <v>105</v>
      </c>
      <c r="H438" s="1042" t="s">
        <v>881</v>
      </c>
      <c r="I438" s="782"/>
      <c r="J438" s="782"/>
      <c r="K438" s="782"/>
      <c r="L438" s="782"/>
      <c r="M438" s="782"/>
      <c r="N438" s="782"/>
    </row>
    <row r="439" spans="1:14" s="156" customFormat="1" ht="13.2" hidden="1" customHeight="1">
      <c r="A439" s="782" t="str">
        <f t="shared" si="20"/>
        <v>00</v>
      </c>
      <c r="B439" s="782"/>
      <c r="C439" s="1398" t="s">
        <v>882</v>
      </c>
      <c r="D439" s="1398" t="str">
        <f>A443&amp;A442&amp;A441&amp;A440&amp;A439</f>
        <v>0000000000</v>
      </c>
      <c r="E439" s="1398"/>
      <c r="F439" s="1046"/>
      <c r="G439" s="897">
        <v>106</v>
      </c>
      <c r="H439" s="1218" t="s">
        <v>883</v>
      </c>
      <c r="I439" s="782"/>
      <c r="J439" s="782"/>
      <c r="K439" s="782"/>
      <c r="L439" s="782"/>
      <c r="M439" s="782"/>
      <c r="N439" s="782"/>
    </row>
    <row r="440" spans="1:14" s="156" customFormat="1" ht="13.2" hidden="1" customHeight="1">
      <c r="A440" s="782" t="str">
        <f t="shared" si="20"/>
        <v>00</v>
      </c>
      <c r="B440" s="782"/>
      <c r="C440" s="1398"/>
      <c r="D440" s="1398"/>
      <c r="E440" s="1398"/>
      <c r="F440" s="1046"/>
      <c r="G440" s="897">
        <v>107</v>
      </c>
      <c r="H440" s="1399"/>
      <c r="I440" s="782"/>
      <c r="J440" s="782"/>
      <c r="K440" s="782"/>
      <c r="L440" s="782"/>
      <c r="M440" s="782"/>
      <c r="N440" s="782"/>
    </row>
    <row r="441" spans="1:14" s="156" customFormat="1" ht="13.2" hidden="1" customHeight="1">
      <c r="A441" s="782" t="str">
        <f t="shared" si="20"/>
        <v>00</v>
      </c>
      <c r="B441" s="782"/>
      <c r="C441" s="1398"/>
      <c r="D441" s="1398"/>
      <c r="E441" s="1398"/>
      <c r="F441" s="1046"/>
      <c r="G441" s="897">
        <v>108</v>
      </c>
      <c r="H441" s="1399"/>
      <c r="I441" s="782"/>
      <c r="J441" s="782"/>
      <c r="K441" s="782"/>
      <c r="L441" s="782"/>
      <c r="M441" s="782"/>
      <c r="N441" s="782"/>
    </row>
    <row r="442" spans="1:14" s="156" customFormat="1" ht="13.2" hidden="1" customHeight="1">
      <c r="A442" s="782" t="str">
        <f t="shared" si="20"/>
        <v>00</v>
      </c>
      <c r="B442" s="782"/>
      <c r="C442" s="1398"/>
      <c r="D442" s="1398"/>
      <c r="E442" s="1398"/>
      <c r="F442" s="1046"/>
      <c r="G442" s="897">
        <v>109</v>
      </c>
      <c r="H442" s="1399"/>
      <c r="I442" s="782"/>
      <c r="J442" s="782"/>
      <c r="K442" s="782"/>
      <c r="L442" s="782"/>
      <c r="M442" s="782"/>
      <c r="N442" s="782"/>
    </row>
    <row r="443" spans="1:14" s="156" customFormat="1" hidden="1">
      <c r="A443" s="782" t="str">
        <f t="shared" ref="A443:A473" si="22">MID($H$1,$G$9+2*G443,2)</f>
        <v>00</v>
      </c>
      <c r="B443" s="782"/>
      <c r="C443" s="1398"/>
      <c r="D443" s="1398"/>
      <c r="E443" s="1398"/>
      <c r="F443" s="1047"/>
      <c r="G443" s="897">
        <v>110</v>
      </c>
      <c r="H443" s="1219"/>
      <c r="I443" s="782"/>
      <c r="J443" s="782"/>
      <c r="K443" s="782"/>
      <c r="L443" s="782"/>
      <c r="M443" s="782"/>
      <c r="N443" s="782"/>
    </row>
    <row r="444" spans="1:14" s="156" customFormat="1" hidden="1">
      <c r="A444" s="782" t="str">
        <f t="shared" si="22"/>
        <v>00</v>
      </c>
      <c r="B444" s="782"/>
      <c r="C444" s="782" t="s">
        <v>59</v>
      </c>
      <c r="D444" s="987"/>
      <c r="E444" s="987"/>
      <c r="F444" s="987"/>
      <c r="G444" s="897">
        <v>111</v>
      </c>
      <c r="H444" s="989" t="s">
        <v>59</v>
      </c>
      <c r="I444" s="782"/>
      <c r="J444" s="782"/>
      <c r="K444" s="782"/>
      <c r="L444" s="782"/>
      <c r="M444" s="782"/>
      <c r="N444" s="782"/>
    </row>
    <row r="445" spans="1:14" s="156" customFormat="1" hidden="1">
      <c r="A445" s="782" t="str">
        <f t="shared" si="22"/>
        <v>00</v>
      </c>
      <c r="B445" s="782"/>
      <c r="C445" s="782" t="s">
        <v>60</v>
      </c>
      <c r="D445" s="987"/>
      <c r="E445" s="987"/>
      <c r="F445" s="987"/>
      <c r="G445" s="897">
        <v>112</v>
      </c>
      <c r="H445" s="1042" t="s">
        <v>60</v>
      </c>
      <c r="I445" s="782"/>
      <c r="J445" s="782"/>
      <c r="K445" s="782"/>
      <c r="L445" s="782"/>
      <c r="M445" s="782"/>
      <c r="N445" s="782"/>
    </row>
    <row r="446" spans="1:14" s="156" customFormat="1" hidden="1">
      <c r="A446" s="782" t="str">
        <f t="shared" si="22"/>
        <v>00</v>
      </c>
      <c r="B446" s="782"/>
      <c r="C446" s="782" t="s">
        <v>61</v>
      </c>
      <c r="D446" s="987"/>
      <c r="E446" s="987" t="str">
        <f>HEX2DEC(A446)&amp;"/"&amp;HEX2DEC(A445)&amp;"/"&amp;HEX2DEC(A444)</f>
        <v>0/0/0</v>
      </c>
      <c r="F446" s="987"/>
      <c r="G446" s="897">
        <v>113</v>
      </c>
      <c r="H446" s="1042" t="s">
        <v>61</v>
      </c>
      <c r="I446" s="782"/>
      <c r="J446" s="782"/>
      <c r="K446" s="782"/>
      <c r="L446" s="782"/>
      <c r="M446" s="782"/>
      <c r="N446" s="782"/>
    </row>
    <row r="447" spans="1:14" s="156" customFormat="1" hidden="1">
      <c r="A447" s="782" t="str">
        <f t="shared" si="22"/>
        <v>00</v>
      </c>
      <c r="B447" s="782"/>
      <c r="C447" s="782" t="s">
        <v>62</v>
      </c>
      <c r="D447" s="987"/>
      <c r="E447" s="987"/>
      <c r="F447" s="987"/>
      <c r="G447" s="897">
        <v>114</v>
      </c>
      <c r="H447" s="1042" t="s">
        <v>62</v>
      </c>
      <c r="I447" s="782"/>
      <c r="J447" s="782"/>
      <c r="K447" s="782"/>
      <c r="L447" s="782"/>
      <c r="M447" s="782"/>
      <c r="N447" s="782"/>
    </row>
    <row r="448" spans="1:14" s="156" customFormat="1" hidden="1">
      <c r="A448" s="782" t="str">
        <f t="shared" si="22"/>
        <v>00</v>
      </c>
      <c r="B448" s="782"/>
      <c r="C448" s="782" t="s">
        <v>63</v>
      </c>
      <c r="D448" s="987"/>
      <c r="E448" s="8" t="str">
        <f>HEX2DEC(A447) &amp;":"&amp;HEX2DEC(A448)&amp;":"&amp;HEX2DEC(A449)</f>
        <v>0:0:0</v>
      </c>
      <c r="F448" s="987"/>
      <c r="G448" s="897">
        <v>115</v>
      </c>
      <c r="H448" s="1042" t="s">
        <v>63</v>
      </c>
      <c r="I448" s="782"/>
      <c r="J448" s="782"/>
      <c r="K448" s="782"/>
      <c r="L448" s="782"/>
      <c r="M448" s="782"/>
      <c r="N448" s="782"/>
    </row>
    <row r="449" spans="1:14" s="156" customFormat="1" hidden="1">
      <c r="A449" s="782" t="str">
        <f t="shared" si="22"/>
        <v>00</v>
      </c>
      <c r="B449" s="782"/>
      <c r="C449" s="782" t="s">
        <v>64</v>
      </c>
      <c r="D449" s="987"/>
      <c r="E449" s="987"/>
      <c r="F449" s="987"/>
      <c r="G449" s="897">
        <v>116</v>
      </c>
      <c r="H449" s="1042" t="s">
        <v>64</v>
      </c>
      <c r="I449" s="782"/>
      <c r="J449" s="782"/>
      <c r="K449" s="782"/>
      <c r="L449" s="782"/>
      <c r="M449" s="782"/>
      <c r="N449" s="782"/>
    </row>
    <row r="450" spans="1:14" s="156" customFormat="1" hidden="1">
      <c r="A450" s="782" t="str">
        <f t="shared" si="22"/>
        <v>00</v>
      </c>
      <c r="B450" s="782"/>
      <c r="C450" s="782" t="s">
        <v>65</v>
      </c>
      <c r="D450" s="987"/>
      <c r="E450" s="987">
        <f>HEX2DEC(A450)</f>
        <v>0</v>
      </c>
      <c r="F450" s="987"/>
      <c r="G450" s="897">
        <v>117</v>
      </c>
      <c r="H450" s="1042" t="s">
        <v>65</v>
      </c>
      <c r="I450" s="782"/>
      <c r="J450" s="782"/>
      <c r="K450" s="782"/>
      <c r="L450" s="782"/>
      <c r="M450" s="782"/>
      <c r="N450" s="782"/>
    </row>
    <row r="451" spans="1:14" s="156" customFormat="1" hidden="1">
      <c r="A451" s="782" t="str">
        <f t="shared" si="22"/>
        <v>00</v>
      </c>
      <c r="B451" s="782"/>
      <c r="C451" s="954" t="s">
        <v>880</v>
      </c>
      <c r="D451" s="987"/>
      <c r="E451" s="987"/>
      <c r="F451" s="987"/>
      <c r="G451" s="897">
        <v>118</v>
      </c>
      <c r="H451" s="1042" t="s">
        <v>881</v>
      </c>
      <c r="I451" s="782"/>
      <c r="J451" s="782"/>
      <c r="K451" s="782"/>
      <c r="L451" s="782"/>
      <c r="M451" s="782"/>
      <c r="N451" s="782"/>
    </row>
    <row r="452" spans="1:14" s="156" customFormat="1" hidden="1">
      <c r="A452" s="782" t="str">
        <f t="shared" si="22"/>
        <v>00</v>
      </c>
      <c r="B452" s="782"/>
      <c r="C452" s="1400">
        <f>HEX2DEC(A452) * 256 +HEX2DEC( A453)</f>
        <v>0</v>
      </c>
      <c r="D452" s="987"/>
      <c r="E452" s="987"/>
      <c r="F452" s="987"/>
      <c r="G452" s="897">
        <v>119</v>
      </c>
      <c r="H452" s="1218" t="s">
        <v>884</v>
      </c>
      <c r="I452" s="782"/>
      <c r="J452" s="782"/>
      <c r="K452" s="782"/>
      <c r="L452" s="782"/>
      <c r="M452" s="782"/>
      <c r="N452" s="782"/>
    </row>
    <row r="453" spans="1:14" s="156" customFormat="1" hidden="1">
      <c r="A453" s="782" t="str">
        <f t="shared" si="22"/>
        <v>00</v>
      </c>
      <c r="B453" s="782"/>
      <c r="C453" s="1400"/>
      <c r="D453" s="987"/>
      <c r="E453" s="987"/>
      <c r="F453" s="987"/>
      <c r="G453" s="897">
        <v>120</v>
      </c>
      <c r="H453" s="1219"/>
      <c r="I453" s="782"/>
      <c r="J453" s="782"/>
      <c r="K453" s="782"/>
      <c r="L453" s="782"/>
    </row>
    <row r="454" spans="1:14" s="156" customFormat="1" hidden="1">
      <c r="A454" s="782" t="str">
        <f t="shared" si="22"/>
        <v>00</v>
      </c>
      <c r="B454" s="782"/>
      <c r="C454" s="1400">
        <f t="shared" ref="C454" si="23">HEX2DEC(A454) * 256 +HEX2DEC( A455)</f>
        <v>0</v>
      </c>
      <c r="D454" s="987"/>
      <c r="E454" s="987"/>
      <c r="F454" s="987"/>
      <c r="G454" s="897">
        <v>121</v>
      </c>
      <c r="H454" s="1218" t="s">
        <v>820</v>
      </c>
      <c r="I454" s="782"/>
      <c r="J454" s="782"/>
      <c r="K454" s="782"/>
      <c r="L454" s="782"/>
    </row>
    <row r="455" spans="1:14" s="156" customFormat="1" hidden="1">
      <c r="A455" s="782" t="str">
        <f t="shared" si="22"/>
        <v>00</v>
      </c>
      <c r="B455" s="782"/>
      <c r="C455" s="1400"/>
      <c r="D455" s="987"/>
      <c r="E455" s="987"/>
      <c r="F455" s="987"/>
      <c r="G455" s="897">
        <v>122</v>
      </c>
      <c r="H455" s="1219"/>
      <c r="I455" s="782"/>
      <c r="J455" s="782"/>
      <c r="K455" s="782"/>
      <c r="L455" s="782"/>
    </row>
    <row r="456" spans="1:14" s="156" customFormat="1" hidden="1">
      <c r="A456" s="782" t="str">
        <f t="shared" si="22"/>
        <v>00</v>
      </c>
      <c r="B456" s="782"/>
      <c r="C456" s="1400">
        <f t="shared" ref="C456" si="24">HEX2DEC(A456) * 256 +HEX2DEC( A457)</f>
        <v>0</v>
      </c>
      <c r="D456" s="987"/>
      <c r="E456" s="987"/>
      <c r="F456" s="987"/>
      <c r="G456" s="897">
        <v>123</v>
      </c>
      <c r="H456" s="1218" t="s">
        <v>885</v>
      </c>
      <c r="I456" s="782"/>
      <c r="J456" s="782"/>
      <c r="K456" s="782"/>
      <c r="L456" s="782"/>
    </row>
    <row r="457" spans="1:14" s="156" customFormat="1" hidden="1">
      <c r="A457" s="782" t="str">
        <f t="shared" si="22"/>
        <v>00</v>
      </c>
      <c r="B457" s="782"/>
      <c r="C457" s="1400"/>
      <c r="D457" s="987"/>
      <c r="E457" s="987"/>
      <c r="F457" s="987"/>
      <c r="G457" s="897">
        <v>124</v>
      </c>
      <c r="H457" s="1219"/>
      <c r="I457" s="782"/>
      <c r="J457" s="782"/>
      <c r="K457" s="782"/>
      <c r="L457" s="782"/>
    </row>
    <row r="458" spans="1:14" s="156" customFormat="1" hidden="1">
      <c r="A458" s="782" t="str">
        <f t="shared" si="22"/>
        <v>00</v>
      </c>
      <c r="B458" s="782"/>
      <c r="C458" s="1400">
        <f t="shared" ref="C458" si="25">HEX2DEC(A458) * 256 +HEX2DEC( A459)</f>
        <v>0</v>
      </c>
      <c r="D458" s="987"/>
      <c r="E458" s="987"/>
      <c r="F458" s="987"/>
      <c r="G458" s="897">
        <v>125</v>
      </c>
      <c r="H458" s="1218" t="s">
        <v>885</v>
      </c>
      <c r="I458" s="782"/>
      <c r="J458" s="782"/>
      <c r="K458" s="782"/>
      <c r="L458" s="782"/>
    </row>
    <row r="459" spans="1:14" s="156" customFormat="1" hidden="1">
      <c r="A459" s="782" t="str">
        <f t="shared" si="22"/>
        <v>00</v>
      </c>
      <c r="B459" s="782"/>
      <c r="C459" s="1400"/>
      <c r="D459" s="987"/>
      <c r="E459" s="987"/>
      <c r="F459" s="987"/>
      <c r="G459" s="897">
        <v>126</v>
      </c>
      <c r="H459" s="1219"/>
      <c r="I459" s="782"/>
      <c r="J459" s="782"/>
      <c r="K459" s="782"/>
      <c r="L459" s="782"/>
    </row>
    <row r="460" spans="1:14" s="156" customFormat="1" hidden="1">
      <c r="A460" s="782" t="str">
        <f t="shared" si="22"/>
        <v>00</v>
      </c>
      <c r="B460" s="782"/>
      <c r="C460" s="1400">
        <f>HEX2DEC(A460)*POWER(2,24) + HEX2DEC( A461)*POWER(2,16) + HEX2DEC(A462)*POWER(2,8) + HEX2DEC( A463)</f>
        <v>0</v>
      </c>
      <c r="D460" s="987"/>
      <c r="E460" s="987"/>
      <c r="F460" s="987"/>
      <c r="G460" s="897">
        <v>127</v>
      </c>
      <c r="H460" s="1403" t="s">
        <v>886</v>
      </c>
      <c r="I460" s="782"/>
      <c r="J460" s="782"/>
      <c r="K460" s="782"/>
      <c r="L460" s="782"/>
    </row>
    <row r="461" spans="1:14" s="156" customFormat="1" hidden="1">
      <c r="A461" s="782" t="str">
        <f t="shared" si="22"/>
        <v>00</v>
      </c>
      <c r="B461" s="782"/>
      <c r="C461" s="1400"/>
      <c r="D461" s="987"/>
      <c r="E461" s="987"/>
      <c r="F461" s="987"/>
      <c r="G461" s="897">
        <v>128</v>
      </c>
      <c r="H461" s="1399"/>
      <c r="I461" s="782"/>
      <c r="J461" s="782"/>
      <c r="K461" s="782"/>
      <c r="L461" s="782"/>
    </row>
    <row r="462" spans="1:14" s="156" customFormat="1" hidden="1">
      <c r="A462" s="782" t="str">
        <f t="shared" si="22"/>
        <v>00</v>
      </c>
      <c r="B462" s="782"/>
      <c r="C462" s="1400"/>
      <c r="D462" s="987"/>
      <c r="E462" s="987"/>
      <c r="F462" s="987"/>
      <c r="G462" s="897">
        <v>129</v>
      </c>
      <c r="H462" s="1399"/>
      <c r="I462" s="782"/>
      <c r="J462" s="782"/>
      <c r="K462" s="782"/>
      <c r="L462" s="782"/>
    </row>
    <row r="463" spans="1:14" s="156" customFormat="1" hidden="1">
      <c r="A463" s="782" t="str">
        <f t="shared" si="22"/>
        <v>00</v>
      </c>
      <c r="B463" s="782"/>
      <c r="C463" s="1400"/>
      <c r="D463" s="987"/>
      <c r="E463" s="987"/>
      <c r="F463" s="987"/>
      <c r="G463" s="897">
        <v>130</v>
      </c>
      <c r="H463" s="1219"/>
      <c r="I463" s="782"/>
      <c r="J463" s="782"/>
      <c r="K463" s="782"/>
      <c r="L463" s="782"/>
    </row>
    <row r="464" spans="1:14" s="156" customFormat="1" hidden="1">
      <c r="A464" s="782" t="str">
        <f t="shared" si="22"/>
        <v>00</v>
      </c>
      <c r="B464" s="782"/>
      <c r="C464" s="954" t="s">
        <v>880</v>
      </c>
      <c r="D464" s="987"/>
      <c r="E464" s="987"/>
      <c r="F464" s="987"/>
      <c r="G464" s="897">
        <v>131</v>
      </c>
      <c r="H464" s="1042" t="s">
        <v>881</v>
      </c>
      <c r="I464" s="782"/>
      <c r="J464" s="782"/>
      <c r="K464" s="782"/>
      <c r="L464" s="782"/>
    </row>
    <row r="465" spans="1:27" hidden="1">
      <c r="A465" s="782" t="str">
        <f t="shared" si="22"/>
        <v>00</v>
      </c>
      <c r="B465" s="782"/>
      <c r="C465" s="6">
        <f>HEX2DEC(A465)</f>
        <v>0</v>
      </c>
      <c r="D465" s="987"/>
      <c r="E465" s="987"/>
      <c r="F465" s="987"/>
      <c r="G465" s="897">
        <v>132</v>
      </c>
      <c r="H465" s="988" t="s">
        <v>887</v>
      </c>
      <c r="I465" s="782"/>
      <c r="J465" s="782"/>
      <c r="K465" s="782"/>
      <c r="L465" s="782"/>
      <c r="M465" s="156"/>
      <c r="N465" s="156"/>
      <c r="O465" s="156"/>
      <c r="P465" s="156"/>
      <c r="Q465" s="156"/>
      <c r="R465" s="156"/>
      <c r="S465" s="156"/>
      <c r="T465" s="156"/>
      <c r="U465" s="156"/>
      <c r="V465" s="156"/>
      <c r="W465" s="156"/>
      <c r="X465" s="156"/>
      <c r="Y465" s="156"/>
      <c r="Z465" s="156"/>
      <c r="AA465" s="156"/>
    </row>
    <row r="466" spans="1:27" hidden="1">
      <c r="A466" s="782" t="str">
        <f t="shared" si="22"/>
        <v>00</v>
      </c>
      <c r="B466" s="782"/>
      <c r="C466" s="6">
        <f>HEX2DEC(A466)</f>
        <v>0</v>
      </c>
      <c r="D466" s="987"/>
      <c r="E466" s="987"/>
      <c r="F466" s="987"/>
      <c r="G466" s="897">
        <v>133</v>
      </c>
      <c r="H466" s="988" t="s">
        <v>888</v>
      </c>
      <c r="I466" s="782"/>
      <c r="J466" s="782"/>
      <c r="K466" s="782"/>
      <c r="L466" s="782"/>
      <c r="M466" s="156"/>
      <c r="N466" s="156"/>
      <c r="O466" s="156"/>
      <c r="P466" s="156"/>
      <c r="Q466" s="156"/>
      <c r="R466" s="156"/>
      <c r="S466" s="156"/>
      <c r="T466" s="156"/>
      <c r="U466" s="156"/>
      <c r="V466" s="156"/>
      <c r="W466" s="156"/>
      <c r="X466" s="156"/>
      <c r="Y466" s="156"/>
      <c r="Z466" s="156"/>
      <c r="AA466" s="156"/>
    </row>
    <row r="467" spans="1:27" hidden="1">
      <c r="A467" s="782" t="str">
        <f t="shared" si="22"/>
        <v>00</v>
      </c>
      <c r="B467" s="782"/>
      <c r="C467" s="6">
        <f>HEX2DEC(A467)*POWER(2,8) + HEX2DEC( A468)</f>
        <v>0</v>
      </c>
      <c r="D467" s="987"/>
      <c r="E467" s="987"/>
      <c r="F467" s="987"/>
      <c r="G467" s="897">
        <v>134</v>
      </c>
      <c r="H467" s="1218" t="s">
        <v>889</v>
      </c>
      <c r="I467" s="782"/>
      <c r="J467" s="782"/>
      <c r="K467" s="782"/>
      <c r="L467" s="782"/>
      <c r="M467" s="156"/>
      <c r="N467" s="156"/>
      <c r="O467" s="156"/>
      <c r="P467" s="156"/>
      <c r="Q467" s="156"/>
      <c r="R467" s="156"/>
      <c r="S467" s="156"/>
      <c r="T467" s="156"/>
      <c r="U467" s="156"/>
      <c r="V467" s="156"/>
      <c r="W467" s="156"/>
      <c r="X467" s="156"/>
      <c r="Y467" s="156"/>
      <c r="Z467" s="156"/>
      <c r="AA467" s="156"/>
    </row>
    <row r="468" spans="1:27" hidden="1">
      <c r="A468" s="782" t="str">
        <f t="shared" si="22"/>
        <v>00</v>
      </c>
      <c r="B468" s="782"/>
      <c r="C468" s="6"/>
      <c r="D468" s="987"/>
      <c r="E468" s="987"/>
      <c r="F468" s="987"/>
      <c r="G468" s="897">
        <v>135</v>
      </c>
      <c r="H468" s="1219"/>
      <c r="I468" s="782"/>
      <c r="J468" s="782"/>
      <c r="K468" s="782"/>
      <c r="L468" s="782"/>
      <c r="M468" s="156"/>
      <c r="N468" s="156"/>
      <c r="O468" s="156"/>
      <c r="P468" s="156"/>
      <c r="Q468" s="156"/>
      <c r="R468" s="156"/>
      <c r="S468" s="156"/>
      <c r="T468" s="156"/>
      <c r="U468" s="156"/>
      <c r="V468" s="156"/>
      <c r="W468" s="156"/>
      <c r="X468" s="156"/>
      <c r="Y468" s="156"/>
      <c r="Z468" s="156"/>
      <c r="AA468" s="156"/>
    </row>
    <row r="469" spans="1:27" hidden="1">
      <c r="A469" s="782" t="str">
        <f t="shared" si="22"/>
        <v>00</v>
      </c>
      <c r="B469" s="782"/>
      <c r="C469" s="1400" t="str">
        <f>HEX2BIN(A469,8)&amp;HEX2BIN(A470,8)</f>
        <v>0000000000000000</v>
      </c>
      <c r="D469" s="1400"/>
      <c r="E469" s="987"/>
      <c r="F469" s="987"/>
      <c r="G469" s="897">
        <v>136</v>
      </c>
      <c r="H469" s="1218" t="s">
        <v>890</v>
      </c>
      <c r="I469" s="782"/>
      <c r="J469" s="782"/>
      <c r="K469" s="782"/>
      <c r="L469" s="782"/>
      <c r="M469" s="156"/>
      <c r="N469" s="156"/>
      <c r="O469" s="156"/>
      <c r="P469" s="156"/>
      <c r="Q469" s="156"/>
      <c r="R469" s="156"/>
      <c r="S469" s="156"/>
      <c r="T469" s="156"/>
      <c r="U469" s="156"/>
      <c r="V469" s="156"/>
      <c r="W469" s="156"/>
      <c r="X469" s="156"/>
      <c r="Y469" s="156"/>
      <c r="Z469" s="156"/>
      <c r="AA469" s="156"/>
    </row>
    <row r="470" spans="1:27" hidden="1">
      <c r="A470" s="782" t="str">
        <f t="shared" si="22"/>
        <v>00</v>
      </c>
      <c r="B470" s="782"/>
      <c r="C470" s="1400"/>
      <c r="D470" s="1400"/>
      <c r="E470" s="987"/>
      <c r="F470" s="987"/>
      <c r="G470" s="897">
        <v>137</v>
      </c>
      <c r="H470" s="1219"/>
      <c r="I470" s="782"/>
      <c r="J470" s="782"/>
      <c r="K470" s="782"/>
      <c r="L470" s="782"/>
      <c r="M470" s="156"/>
      <c r="N470" s="156"/>
      <c r="O470" s="156"/>
      <c r="P470" s="156"/>
      <c r="Q470" s="156"/>
      <c r="R470" s="156"/>
      <c r="S470" s="156"/>
      <c r="T470" s="156"/>
      <c r="U470" s="156"/>
      <c r="V470" s="156"/>
      <c r="W470" s="156"/>
      <c r="X470" s="156"/>
      <c r="Y470" s="156"/>
      <c r="Z470" s="156"/>
      <c r="AA470" s="156"/>
    </row>
    <row r="471" spans="1:27" hidden="1">
      <c r="A471" s="782" t="str">
        <f t="shared" si="22"/>
        <v>1B</v>
      </c>
      <c r="B471" s="782"/>
      <c r="C471" s="6">
        <f t="shared" ref="C471:C473" si="26">HEX2DEC(A471)</f>
        <v>27</v>
      </c>
      <c r="D471" s="987"/>
      <c r="E471" s="987"/>
      <c r="F471" s="987"/>
      <c r="G471" s="897">
        <v>138</v>
      </c>
      <c r="H471" s="1042" t="s">
        <v>885</v>
      </c>
      <c r="I471" s="782"/>
      <c r="J471" s="782"/>
      <c r="K471" s="782"/>
      <c r="L471" s="782"/>
      <c r="M471" s="156"/>
      <c r="N471" s="156"/>
      <c r="O471" s="156"/>
      <c r="P471" s="156"/>
      <c r="Q471" s="156"/>
      <c r="R471" s="156"/>
      <c r="S471" s="156"/>
      <c r="T471" s="156"/>
      <c r="U471" s="156"/>
      <c r="V471" s="156"/>
      <c r="W471" s="156"/>
      <c r="X471" s="156"/>
      <c r="Y471" s="156"/>
      <c r="Z471" s="156"/>
      <c r="AA471" s="156"/>
    </row>
    <row r="472" spans="1:27" hidden="1">
      <c r="A472" s="782" t="str">
        <f t="shared" si="22"/>
        <v>07</v>
      </c>
      <c r="B472" s="782"/>
      <c r="C472" s="6">
        <f t="shared" si="26"/>
        <v>7</v>
      </c>
      <c r="D472" s="987"/>
      <c r="E472" s="987"/>
      <c r="F472" s="987"/>
      <c r="G472" s="897">
        <v>139</v>
      </c>
      <c r="H472" s="1401" t="s">
        <v>85</v>
      </c>
      <c r="I472" s="782"/>
      <c r="J472" s="782"/>
      <c r="K472" s="782"/>
      <c r="L472" s="782"/>
      <c r="M472" s="156"/>
      <c r="N472" s="156"/>
      <c r="O472" s="156"/>
      <c r="P472" s="156"/>
      <c r="Q472" s="156"/>
      <c r="R472" s="156"/>
      <c r="S472" s="156"/>
      <c r="T472" s="156"/>
      <c r="U472" s="156"/>
      <c r="V472" s="156"/>
      <c r="W472" s="156"/>
      <c r="X472" s="156"/>
      <c r="Y472" s="156"/>
      <c r="Z472" s="156"/>
      <c r="AA472" s="156"/>
    </row>
    <row r="473" spans="1:27" hidden="1">
      <c r="A473" s="782" t="str">
        <f t="shared" si="22"/>
        <v>'</v>
      </c>
      <c r="B473" s="782"/>
      <c r="C473" s="6" t="e">
        <f t="shared" si="26"/>
        <v>#NUM!</v>
      </c>
      <c r="D473" s="987"/>
      <c r="E473" s="987"/>
      <c r="F473" s="987"/>
      <c r="G473" s="897">
        <v>140</v>
      </c>
      <c r="H473" s="1402"/>
      <c r="I473" s="782"/>
      <c r="J473" s="782"/>
      <c r="K473" s="782"/>
      <c r="L473" s="782"/>
      <c r="M473" s="156"/>
      <c r="N473" s="156"/>
      <c r="O473" s="156"/>
      <c r="P473" s="156"/>
      <c r="Q473" s="156"/>
      <c r="R473" s="156"/>
      <c r="S473" s="156"/>
      <c r="T473" s="156"/>
      <c r="U473" s="156"/>
      <c r="V473" s="156"/>
      <c r="W473" s="156"/>
      <c r="X473" s="156"/>
      <c r="Y473" s="156"/>
      <c r="Z473" s="156"/>
      <c r="AA473" s="156"/>
    </row>
    <row r="474" spans="1:27" hidden="1">
      <c r="A474" s="156"/>
      <c r="B474" s="156"/>
      <c r="C474" s="156"/>
      <c r="D474" s="156"/>
      <c r="E474" s="156"/>
      <c r="F474" s="156"/>
      <c r="G474" s="156"/>
      <c r="H474" s="156"/>
      <c r="I474" s="156"/>
      <c r="J474" s="156"/>
      <c r="K474" s="156"/>
      <c r="L474" s="156"/>
      <c r="M474" s="156"/>
      <c r="N474" s="156"/>
      <c r="O474" s="156"/>
      <c r="P474" s="156"/>
      <c r="Q474" s="156"/>
      <c r="R474" s="156"/>
      <c r="S474" s="156"/>
      <c r="T474" s="156"/>
      <c r="U474" s="156"/>
      <c r="V474" s="156"/>
      <c r="W474" s="156"/>
      <c r="X474" s="156"/>
      <c r="Y474" s="156"/>
      <c r="Z474" s="156"/>
      <c r="AA474" s="156"/>
    </row>
    <row r="475" spans="1:27" hidden="1">
      <c r="A475" s="156"/>
      <c r="B475" s="156"/>
      <c r="C475" s="156"/>
      <c r="D475" s="156"/>
      <c r="E475" s="156"/>
      <c r="F475" s="156"/>
      <c r="G475" s="156"/>
      <c r="H475" s="156"/>
      <c r="I475" s="156"/>
      <c r="J475" s="156"/>
      <c r="K475" s="156"/>
      <c r="L475" s="156"/>
      <c r="M475" s="156"/>
      <c r="N475" s="156"/>
      <c r="O475" s="156"/>
      <c r="P475" s="156"/>
      <c r="Q475" s="156"/>
      <c r="R475" s="156"/>
      <c r="S475" s="156"/>
      <c r="T475" s="156"/>
      <c r="U475" s="156"/>
      <c r="V475" s="156"/>
      <c r="W475" s="156"/>
      <c r="X475" s="156"/>
      <c r="Y475" s="156"/>
      <c r="Z475" s="156"/>
      <c r="AA475" s="156"/>
    </row>
    <row r="476" spans="1:27" hidden="1">
      <c r="A476" s="156"/>
      <c r="B476" s="156"/>
      <c r="C476" s="156"/>
      <c r="D476" s="156"/>
      <c r="E476" s="156"/>
      <c r="F476" s="156"/>
      <c r="G476" s="156"/>
      <c r="H476" s="156"/>
      <c r="I476" s="156"/>
      <c r="J476" s="156"/>
      <c r="K476" s="156"/>
      <c r="L476" s="156"/>
      <c r="M476" s="156"/>
      <c r="N476" s="156"/>
      <c r="O476" s="156"/>
      <c r="P476" s="156"/>
      <c r="Q476" s="156"/>
      <c r="R476" s="156"/>
      <c r="S476" s="156"/>
      <c r="T476" s="156"/>
      <c r="U476" s="156"/>
      <c r="V476" s="156"/>
      <c r="W476" s="156"/>
      <c r="X476" s="156"/>
      <c r="Y476" s="156"/>
      <c r="Z476" s="156"/>
      <c r="AA476" s="156"/>
    </row>
    <row r="477" spans="1:27" hidden="1">
      <c r="A477" s="156"/>
      <c r="B477" s="156"/>
      <c r="C477" s="156"/>
      <c r="D477" s="156"/>
      <c r="E477" s="156"/>
      <c r="F477" s="156"/>
      <c r="G477" s="156"/>
      <c r="H477" s="156"/>
      <c r="I477" s="156"/>
      <c r="J477" s="156"/>
      <c r="K477" s="156"/>
      <c r="L477" s="156"/>
      <c r="M477" s="156"/>
      <c r="N477" s="156"/>
      <c r="O477" s="156"/>
      <c r="P477" s="156"/>
      <c r="Q477" s="156"/>
      <c r="R477" s="156"/>
      <c r="S477" s="156"/>
      <c r="T477" s="156"/>
      <c r="U477" s="156"/>
      <c r="V477" s="156"/>
      <c r="W477" s="156"/>
      <c r="X477" s="156"/>
      <c r="Y477" s="156"/>
      <c r="Z477" s="156"/>
      <c r="AA477" s="156"/>
    </row>
    <row r="478" spans="1:27" hidden="1">
      <c r="A478" s="156"/>
      <c r="B478" s="156"/>
      <c r="C478" s="156"/>
      <c r="D478" s="156"/>
      <c r="E478" s="156"/>
      <c r="F478" s="156"/>
      <c r="G478" s="156"/>
      <c r="H478" s="156"/>
      <c r="I478" s="156"/>
      <c r="J478" s="156"/>
      <c r="K478" s="156"/>
      <c r="L478" s="156"/>
      <c r="M478" s="156"/>
      <c r="N478" s="156"/>
      <c r="O478" s="156"/>
      <c r="P478" s="156"/>
      <c r="Q478" s="156"/>
      <c r="R478" s="156"/>
      <c r="S478" s="156"/>
      <c r="T478" s="156"/>
      <c r="U478" s="156"/>
      <c r="V478" s="156"/>
      <c r="W478" s="156"/>
      <c r="X478" s="156"/>
      <c r="Y478" s="156"/>
      <c r="Z478" s="156"/>
      <c r="AA478" s="156"/>
    </row>
    <row r="479" spans="1:27" hidden="1">
      <c r="A479" s="156"/>
      <c r="B479" s="156"/>
      <c r="C479" s="156"/>
      <c r="D479" s="156"/>
      <c r="E479" s="156"/>
      <c r="F479" s="156"/>
      <c r="G479" s="156"/>
      <c r="H479" s="156"/>
      <c r="I479" s="156"/>
      <c r="J479" s="156"/>
      <c r="K479" s="156"/>
      <c r="L479" s="156"/>
      <c r="M479" s="156"/>
      <c r="N479" s="156"/>
      <c r="O479" s="156"/>
      <c r="P479" s="156"/>
      <c r="Q479" s="156"/>
      <c r="R479" s="156"/>
      <c r="S479" s="156"/>
      <c r="T479" s="156"/>
      <c r="U479" s="156"/>
      <c r="V479" s="156"/>
      <c r="W479" s="156"/>
      <c r="X479" s="156"/>
      <c r="Y479" s="156"/>
      <c r="Z479" s="156"/>
      <c r="AA479" s="156"/>
    </row>
    <row r="480" spans="1:27" hidden="1">
      <c r="A480" s="156"/>
      <c r="B480" s="156"/>
      <c r="C480" s="156"/>
      <c r="D480" s="156"/>
      <c r="E480" s="156"/>
      <c r="F480" s="156"/>
      <c r="G480" s="156"/>
      <c r="H480" s="156"/>
      <c r="I480" s="156"/>
      <c r="J480" s="156"/>
      <c r="K480" s="156"/>
      <c r="L480" s="156"/>
      <c r="M480" s="156"/>
      <c r="N480" s="156"/>
      <c r="O480" s="156"/>
      <c r="P480" s="156"/>
      <c r="Q480" s="156"/>
      <c r="R480" s="156"/>
      <c r="S480" s="156"/>
      <c r="T480" s="156"/>
      <c r="U480" s="156"/>
      <c r="V480" s="156"/>
      <c r="W480" s="156"/>
      <c r="X480" s="156"/>
      <c r="Y480" s="156"/>
      <c r="Z480" s="156"/>
      <c r="AA480" s="156"/>
    </row>
    <row r="481" s="156" customFormat="1" hidden="1"/>
    <row r="482" s="156" customFormat="1" hidden="1"/>
    <row r="483" s="156" customFormat="1" hidden="1"/>
    <row r="484" s="156" customFormat="1" hidden="1"/>
    <row r="485" s="156" customFormat="1" hidden="1"/>
    <row r="486" s="156" customFormat="1" hidden="1"/>
    <row r="487" s="156" customFormat="1" hidden="1"/>
    <row r="488" s="156" customFormat="1" hidden="1"/>
    <row r="489" s="156" customFormat="1" hidden="1"/>
    <row r="490" s="156" customFormat="1" hidden="1"/>
    <row r="491" s="156" customFormat="1" hidden="1"/>
    <row r="492" s="156" customFormat="1" hidden="1"/>
    <row r="493" s="156" customFormat="1" hidden="1"/>
    <row r="494" s="156" customFormat="1" hidden="1"/>
    <row r="495" s="156" customFormat="1" hidden="1"/>
    <row r="496" s="156" customFormat="1" hidden="1"/>
    <row r="497" spans="1:27" hidden="1">
      <c r="A497" s="936" t="e">
        <f ca="1">Concat2(C500:OFFSET(C500,C498,0))</f>
        <v>#VALUE!</v>
      </c>
      <c r="B497" s="156"/>
      <c r="C497" s="156"/>
      <c r="D497" s="156"/>
      <c r="E497" s="156"/>
      <c r="F497" s="156"/>
      <c r="G497" s="156"/>
      <c r="H497" s="156"/>
      <c r="I497" s="156"/>
      <c r="J497" s="156"/>
      <c r="K497" s="156"/>
      <c r="L497" s="156"/>
      <c r="M497" s="156"/>
      <c r="N497" s="156"/>
      <c r="O497" s="156"/>
      <c r="P497" s="156"/>
      <c r="Q497" s="156"/>
      <c r="R497" s="156"/>
      <c r="S497" s="156"/>
      <c r="T497" s="156"/>
      <c r="U497" s="156"/>
      <c r="V497" s="156"/>
      <c r="W497" s="156"/>
      <c r="X497" s="156"/>
      <c r="Y497" s="156"/>
      <c r="Z497" s="156"/>
      <c r="AA497" s="156"/>
    </row>
    <row r="498" spans="1:27" hidden="1">
      <c r="A498" s="156"/>
      <c r="B498" s="156">
        <f>LEN(H1)-40</f>
        <v>241</v>
      </c>
      <c r="C498" s="156">
        <f>INT(B498/2)</f>
        <v>120</v>
      </c>
      <c r="D498" s="156"/>
      <c r="E498" s="156"/>
      <c r="F498" s="156"/>
      <c r="G498" s="156"/>
      <c r="H498" s="156"/>
      <c r="I498" s="156"/>
      <c r="J498" s="156"/>
      <c r="K498" s="156"/>
      <c r="L498" s="156"/>
      <c r="M498" s="156"/>
      <c r="N498" s="156"/>
      <c r="O498" s="156"/>
      <c r="P498" s="156"/>
      <c r="Q498" s="156"/>
      <c r="R498" s="156"/>
      <c r="S498" s="156"/>
      <c r="T498" s="156"/>
      <c r="U498" s="156"/>
      <c r="V498" s="156"/>
      <c r="W498" s="156"/>
      <c r="X498" s="156"/>
      <c r="Y498" s="156"/>
      <c r="Z498" s="156"/>
      <c r="AA498" s="156"/>
    </row>
    <row r="499" spans="1:27" hidden="1">
      <c r="A499" s="156"/>
      <c r="B499" s="156"/>
      <c r="C499" s="156"/>
      <c r="D499" s="156"/>
      <c r="E499" s="156"/>
      <c r="F499" s="156"/>
      <c r="G499" s="156"/>
      <c r="H499" s="156"/>
      <c r="I499" s="156"/>
      <c r="J499" s="156"/>
      <c r="K499" s="156"/>
      <c r="L499" s="156"/>
      <c r="M499" s="156"/>
      <c r="N499" s="156"/>
      <c r="O499" s="156"/>
      <c r="P499" s="156"/>
      <c r="Q499" s="156"/>
      <c r="R499" s="156"/>
      <c r="S499" s="156"/>
      <c r="T499" s="156"/>
      <c r="U499" s="156"/>
      <c r="V499" s="156"/>
      <c r="W499" s="156"/>
      <c r="X499" s="156"/>
      <c r="Y499" s="156"/>
      <c r="Z499" s="156"/>
      <c r="AA499" s="156"/>
    </row>
    <row r="500" spans="1:27" hidden="1">
      <c r="A500" s="156"/>
      <c r="B500" s="156">
        <v>35</v>
      </c>
      <c r="C500" s="156" t="str">
        <f t="shared" ref="C500:C563" si="27">CHAR(HEX2DEC(MID($H$1,B500,2)))</f>
        <v>_x0004_</v>
      </c>
      <c r="E500" s="156"/>
      <c r="F500" s="156"/>
      <c r="G500" s="156"/>
      <c r="H500" s="156"/>
      <c r="I500" s="156"/>
      <c r="J500" s="156"/>
      <c r="K500" s="156"/>
      <c r="L500" s="156"/>
      <c r="M500" s="156"/>
      <c r="N500" s="156"/>
      <c r="O500" s="156"/>
      <c r="P500" s="156"/>
      <c r="Q500" s="156"/>
      <c r="R500" s="156"/>
      <c r="S500" s="156"/>
      <c r="T500" s="156"/>
      <c r="U500" s="156"/>
      <c r="V500" s="156"/>
      <c r="W500" s="156"/>
      <c r="X500" s="156"/>
      <c r="Y500" s="156"/>
      <c r="Z500" s="156"/>
      <c r="AA500" s="156"/>
    </row>
    <row r="501" spans="1:27" hidden="1">
      <c r="A501" s="156"/>
      <c r="B501" s="156">
        <f>B500+2</f>
        <v>37</v>
      </c>
      <c r="C501" s="156" t="str">
        <f t="shared" si="27"/>
        <v>r</v>
      </c>
      <c r="D501" s="156"/>
      <c r="E501" s="156"/>
      <c r="F501" s="156"/>
      <c r="G501" s="156"/>
      <c r="H501" s="156"/>
      <c r="I501" s="156"/>
      <c r="J501" s="156"/>
      <c r="K501" s="156"/>
      <c r="L501" s="156"/>
      <c r="M501" s="156"/>
      <c r="N501" s="156"/>
      <c r="O501" s="156"/>
      <c r="P501" s="156"/>
      <c r="Q501" s="156"/>
      <c r="R501" s="156"/>
      <c r="S501" s="156"/>
      <c r="T501" s="156"/>
      <c r="U501" s="156"/>
      <c r="V501" s="156"/>
      <c r="W501" s="156"/>
      <c r="X501" s="156"/>
      <c r="Y501" s="156"/>
      <c r="Z501" s="156"/>
      <c r="AA501" s="156"/>
    </row>
    <row r="502" spans="1:27" hidden="1">
      <c r="A502" s="156"/>
      <c r="B502" s="156">
        <f t="shared" ref="B502:B565" si="28">B501+2</f>
        <v>39</v>
      </c>
      <c r="C502" s="156" t="str">
        <f t="shared" si="27"/>
        <v>)</v>
      </c>
      <c r="D502" s="156"/>
      <c r="E502" s="156"/>
      <c r="F502" s="156"/>
      <c r="G502" s="156"/>
      <c r="H502" s="156"/>
      <c r="I502" s="156"/>
      <c r="J502" s="156"/>
      <c r="K502" s="156"/>
      <c r="L502" s="156"/>
      <c r="M502" s="156"/>
      <c r="N502" s="156"/>
      <c r="O502" s="156"/>
      <c r="P502" s="156"/>
      <c r="Q502" s="156"/>
      <c r="R502" s="156"/>
      <c r="S502" s="156"/>
      <c r="T502" s="156"/>
      <c r="U502" s="156"/>
      <c r="V502" s="156"/>
      <c r="W502" s="156"/>
      <c r="X502" s="156"/>
      <c r="Y502" s="156"/>
      <c r="Z502" s="156"/>
      <c r="AA502" s="156"/>
    </row>
    <row r="503" spans="1:27" hidden="1">
      <c r="A503" s="156"/>
      <c r="B503" s="156">
        <f t="shared" si="28"/>
        <v>41</v>
      </c>
      <c r="C503" s="156" t="str">
        <f t="shared" si="27"/>
        <v>_x0003_</v>
      </c>
      <c r="D503" s="156"/>
      <c r="E503" s="156"/>
      <c r="F503" s="156"/>
      <c r="G503" s="156"/>
      <c r="H503" s="156"/>
      <c r="I503" s="156"/>
      <c r="J503" s="156"/>
      <c r="K503" s="156"/>
      <c r="L503" s="156"/>
      <c r="M503" s="156"/>
      <c r="N503" s="156"/>
      <c r="O503" s="156"/>
      <c r="P503" s="156"/>
      <c r="Q503" s="156"/>
      <c r="R503" s="156"/>
      <c r="S503" s="156"/>
      <c r="T503" s="156"/>
      <c r="U503" s="156"/>
      <c r="V503" s="156"/>
      <c r="W503" s="156"/>
      <c r="X503" s="156"/>
      <c r="Y503" s="156"/>
      <c r="Z503" s="156"/>
      <c r="AA503" s="156"/>
    </row>
    <row r="504" spans="1:27" hidden="1">
      <c r="A504" s="156"/>
      <c r="B504" s="156">
        <f t="shared" si="28"/>
        <v>43</v>
      </c>
      <c r="C504" s="156" t="str">
        <f t="shared" si="27"/>
        <v>Ü</v>
      </c>
      <c r="D504" s="156"/>
      <c r="E504" s="156"/>
      <c r="F504" s="156"/>
      <c r="G504" s="156"/>
      <c r="H504" s="156"/>
      <c r="I504" s="156"/>
      <c r="J504" s="156"/>
      <c r="K504" s="156"/>
      <c r="L504" s="156"/>
      <c r="M504" s="156"/>
      <c r="N504" s="156"/>
      <c r="O504" s="156"/>
      <c r="P504" s="156"/>
      <c r="Q504" s="156"/>
      <c r="R504" s="156"/>
      <c r="S504" s="156"/>
      <c r="T504" s="156"/>
      <c r="U504" s="156"/>
      <c r="V504" s="156"/>
      <c r="W504" s="156"/>
      <c r="X504" s="156"/>
      <c r="Y504" s="156"/>
      <c r="Z504" s="156"/>
      <c r="AA504" s="156"/>
    </row>
    <row r="505" spans="1:27" hidden="1">
      <c r="A505" s="156"/>
      <c r="B505" s="156">
        <f t="shared" si="28"/>
        <v>45</v>
      </c>
      <c r="C505" s="156" t="str">
        <f t="shared" si="27"/>
        <v>ÿ</v>
      </c>
      <c r="D505" s="156"/>
      <c r="E505" s="156"/>
      <c r="F505" s="156"/>
      <c r="G505" s="156"/>
      <c r="H505" s="156"/>
      <c r="I505" s="156"/>
      <c r="J505" s="156"/>
      <c r="K505" s="156"/>
      <c r="L505" s="156"/>
      <c r="M505" s="156"/>
      <c r="N505" s="156"/>
      <c r="O505" s="156"/>
      <c r="P505" s="156"/>
      <c r="Q505" s="156"/>
      <c r="R505" s="156"/>
      <c r="S505" s="156"/>
      <c r="T505" s="156"/>
      <c r="U505" s="156"/>
      <c r="V505" s="156"/>
      <c r="W505" s="156"/>
      <c r="X505" s="156"/>
      <c r="Y505" s="156"/>
      <c r="Z505" s="156"/>
      <c r="AA505" s="156"/>
    </row>
    <row r="506" spans="1:27" hidden="1">
      <c r="A506" s="156"/>
      <c r="B506" s="156">
        <f t="shared" si="28"/>
        <v>47</v>
      </c>
      <c r="C506" s="156" t="str">
        <f t="shared" si="27"/>
        <v></v>
      </c>
      <c r="D506" s="156"/>
      <c r="E506" s="156"/>
      <c r="F506" s="156"/>
      <c r="G506" s="156"/>
      <c r="H506" s="156"/>
      <c r="I506" s="156"/>
      <c r="J506" s="156"/>
      <c r="K506" s="156"/>
      <c r="L506" s="156"/>
      <c r="M506" s="156"/>
      <c r="N506" s="156"/>
      <c r="O506" s="156"/>
      <c r="P506" s="156"/>
      <c r="Q506" s="156"/>
      <c r="R506" s="156"/>
      <c r="S506" s="156"/>
      <c r="T506" s="156"/>
      <c r="U506" s="156"/>
      <c r="V506" s="156"/>
      <c r="W506" s="156"/>
      <c r="X506" s="156"/>
      <c r="Y506" s="156"/>
      <c r="Z506" s="156"/>
      <c r="AA506" s="156"/>
    </row>
    <row r="507" spans="1:27" hidden="1">
      <c r="A507" s="156"/>
      <c r="B507" s="156">
        <f t="shared" si="28"/>
        <v>49</v>
      </c>
      <c r="C507" s="156" t="str">
        <f t="shared" si="27"/>
        <v>_x0003_</v>
      </c>
      <c r="D507" s="156"/>
      <c r="E507" s="156"/>
      <c r="F507" s="156"/>
      <c r="G507" s="156"/>
      <c r="H507" s="156"/>
      <c r="I507" s="156"/>
      <c r="J507" s="156"/>
      <c r="K507" s="156"/>
      <c r="L507" s="156"/>
      <c r="M507" s="156"/>
      <c r="N507" s="156"/>
      <c r="O507" s="156"/>
      <c r="P507" s="156"/>
      <c r="Q507" s="156"/>
      <c r="R507" s="156"/>
      <c r="S507" s="156"/>
      <c r="T507" s="156"/>
      <c r="U507" s="156"/>
      <c r="V507" s="156"/>
      <c r="W507" s="156"/>
      <c r="X507" s="156"/>
      <c r="Y507" s="156"/>
      <c r="Z507" s="156"/>
      <c r="AA507" s="156"/>
    </row>
    <row r="508" spans="1:27" hidden="1">
      <c r="A508" s="156"/>
      <c r="B508" s="156">
        <f t="shared" si="28"/>
        <v>51</v>
      </c>
      <c r="C508" s="156" t="str">
        <f t="shared" si="27"/>
        <v>_x0002_</v>
      </c>
      <c r="D508" s="156"/>
      <c r="E508" s="156"/>
      <c r="F508" s="156"/>
      <c r="G508" s="156"/>
      <c r="H508" s="156"/>
      <c r="I508" s="156"/>
      <c r="J508" s="156"/>
      <c r="K508" s="156"/>
      <c r="L508" s="156"/>
      <c r="M508" s="156"/>
      <c r="N508" s="156"/>
      <c r="O508" s="156"/>
      <c r="P508" s="156"/>
      <c r="Q508" s="156"/>
      <c r="R508" s="156"/>
      <c r="S508" s="156"/>
      <c r="T508" s="156"/>
      <c r="U508" s="156"/>
      <c r="V508" s="156"/>
      <c r="W508" s="156"/>
      <c r="X508" s="156"/>
      <c r="Y508" s="156"/>
      <c r="Z508" s="156"/>
      <c r="AA508" s="156"/>
    </row>
    <row r="509" spans="1:27" hidden="1">
      <c r="A509" s="156"/>
      <c r="B509" s="156">
        <f t="shared" si="28"/>
        <v>53</v>
      </c>
      <c r="C509" s="156" t="str">
        <f t="shared" si="27"/>
        <v xml:space="preserve">
</v>
      </c>
      <c r="D509" s="156"/>
      <c r="E509" s="156"/>
      <c r="F509" s="156"/>
      <c r="G509" s="156"/>
      <c r="H509" s="156"/>
      <c r="I509" s="156"/>
      <c r="J509" s="156"/>
      <c r="K509" s="156"/>
      <c r="L509" s="156"/>
      <c r="M509" s="156"/>
      <c r="N509" s="156"/>
      <c r="O509" s="156"/>
      <c r="P509" s="156"/>
      <c r="Q509" s="156"/>
      <c r="R509" s="156"/>
      <c r="S509" s="156"/>
      <c r="T509" s="156"/>
      <c r="U509" s="156"/>
      <c r="V509" s="156"/>
      <c r="W509" s="156"/>
      <c r="X509" s="156"/>
      <c r="Y509" s="156"/>
      <c r="Z509" s="156"/>
      <c r="AA509" s="156"/>
    </row>
    <row r="510" spans="1:27" hidden="1">
      <c r="A510" s="156"/>
      <c r="B510" s="156">
        <f t="shared" si="28"/>
        <v>55</v>
      </c>
      <c r="C510" s="156" t="str">
        <f t="shared" si="27"/>
        <v>d</v>
      </c>
      <c r="D510" s="156"/>
      <c r="E510" s="156"/>
      <c r="F510" s="156"/>
      <c r="G510" s="156"/>
      <c r="H510" s="156"/>
      <c r="I510" s="156"/>
      <c r="J510" s="156"/>
      <c r="K510" s="156"/>
      <c r="L510" s="156"/>
      <c r="M510" s="156"/>
      <c r="N510" s="156"/>
      <c r="O510" s="156"/>
      <c r="P510" s="156"/>
      <c r="Q510" s="156"/>
      <c r="R510" s="156"/>
      <c r="S510" s="156"/>
      <c r="T510" s="156"/>
      <c r="U510" s="156"/>
      <c r="V510" s="156"/>
      <c r="W510" s="156"/>
      <c r="X510" s="156"/>
      <c r="Y510" s="156"/>
      <c r="Z510" s="156"/>
      <c r="AA510" s="156"/>
    </row>
    <row r="511" spans="1:27" hidden="1">
      <c r="A511" s="156"/>
      <c r="B511" s="156">
        <f t="shared" si="28"/>
        <v>57</v>
      </c>
      <c r="C511" s="156" t="str">
        <f t="shared" si="27"/>
        <v>(</v>
      </c>
      <c r="D511" s="156"/>
      <c r="E511" s="156"/>
      <c r="F511" s="156"/>
      <c r="G511" s="156"/>
      <c r="H511" s="156"/>
      <c r="I511" s="156"/>
      <c r="J511" s="156"/>
      <c r="K511" s="156"/>
      <c r="L511" s="156"/>
      <c r="M511" s="156"/>
      <c r="N511" s="156"/>
      <c r="O511" s="156"/>
      <c r="P511" s="156"/>
      <c r="Q511" s="156"/>
      <c r="R511" s="156"/>
      <c r="S511" s="156"/>
      <c r="T511" s="156"/>
      <c r="U511" s="156"/>
      <c r="V511" s="156"/>
      <c r="W511" s="156"/>
      <c r="X511" s="156"/>
      <c r="Y511" s="156"/>
      <c r="Z511" s="156"/>
      <c r="AA511" s="156"/>
    </row>
    <row r="512" spans="1:27" hidden="1">
      <c r="A512" s="156"/>
      <c r="B512" s="156">
        <f t="shared" si="28"/>
        <v>59</v>
      </c>
      <c r="C512" s="156" t="str">
        <f t="shared" si="27"/>
        <v>J</v>
      </c>
      <c r="D512" s="156"/>
      <c r="E512" s="156"/>
      <c r="F512" s="156"/>
      <c r="G512" s="156"/>
      <c r="H512" s="156"/>
      <c r="I512" s="156"/>
      <c r="J512" s="156"/>
      <c r="K512" s="156"/>
      <c r="L512" s="156"/>
      <c r="M512" s="156"/>
      <c r="N512" s="156"/>
      <c r="O512" s="156"/>
      <c r="P512" s="156"/>
      <c r="Q512" s="156"/>
      <c r="R512" s="156"/>
      <c r="S512" s="156"/>
      <c r="T512" s="156"/>
      <c r="U512" s="156"/>
      <c r="V512" s="156"/>
      <c r="W512" s="156"/>
      <c r="X512" s="156"/>
      <c r="Y512" s="156"/>
      <c r="Z512" s="156"/>
      <c r="AA512" s="156"/>
    </row>
    <row r="513" spans="2:3" s="156" customFormat="1" hidden="1">
      <c r="B513" s="156">
        <f t="shared" si="28"/>
        <v>61</v>
      </c>
      <c r="C513" s="156" t="str">
        <f t="shared" si="27"/>
        <v xml:space="preserve">
</v>
      </c>
    </row>
    <row r="514" spans="2:3" s="156" customFormat="1" hidden="1">
      <c r="B514" s="156">
        <f t="shared" si="28"/>
        <v>63</v>
      </c>
      <c r="C514" s="156" t="str">
        <f t="shared" si="27"/>
        <v>d</v>
      </c>
    </row>
    <row r="515" spans="2:3" s="156" customFormat="1" hidden="1">
      <c r="B515" s="156">
        <f t="shared" si="28"/>
        <v>65</v>
      </c>
      <c r="C515" s="156" t="str">
        <f t="shared" si="27"/>
        <v>(</v>
      </c>
    </row>
    <row r="516" spans="2:3" s="156" customFormat="1" hidden="1">
      <c r="B516" s="156">
        <f t="shared" si="28"/>
        <v>67</v>
      </c>
      <c r="C516" s="156" t="str">
        <f t="shared" si="27"/>
        <v>J</v>
      </c>
    </row>
    <row r="517" spans="2:3" s="156" customFormat="1" hidden="1">
      <c r="B517" s="156">
        <f t="shared" si="28"/>
        <v>69</v>
      </c>
      <c r="C517" s="156" t="str">
        <f t="shared" si="27"/>
        <v xml:space="preserve">
</v>
      </c>
    </row>
    <row r="518" spans="2:3" s="156" customFormat="1" hidden="1">
      <c r="B518" s="156">
        <f t="shared" si="28"/>
        <v>71</v>
      </c>
      <c r="C518" s="156" t="str">
        <f t="shared" si="27"/>
        <v>d</v>
      </c>
    </row>
    <row r="519" spans="2:3" s="156" customFormat="1" hidden="1">
      <c r="B519" s="156">
        <f t="shared" si="28"/>
        <v>73</v>
      </c>
      <c r="C519" s="156" t="str">
        <f t="shared" si="27"/>
        <v>(</v>
      </c>
    </row>
    <row r="520" spans="2:3" s="156" customFormat="1" hidden="1">
      <c r="B520" s="156">
        <f t="shared" si="28"/>
        <v>75</v>
      </c>
      <c r="C520" s="156" t="str">
        <f t="shared" si="27"/>
        <v>J</v>
      </c>
    </row>
    <row r="521" spans="2:3" s="156" customFormat="1" hidden="1">
      <c r="B521" s="156">
        <f t="shared" si="28"/>
        <v>77</v>
      </c>
      <c r="C521" s="156" t="str">
        <f t="shared" si="27"/>
        <v xml:space="preserve">
</v>
      </c>
    </row>
    <row r="522" spans="2:3" s="156" customFormat="1" hidden="1">
      <c r="B522" s="156">
        <f t="shared" si="28"/>
        <v>79</v>
      </c>
      <c r="C522" s="156" t="str">
        <f t="shared" si="27"/>
        <v>d</v>
      </c>
    </row>
    <row r="523" spans="2:3" s="156" customFormat="1" hidden="1">
      <c r="B523" s="156">
        <f t="shared" si="28"/>
        <v>81</v>
      </c>
      <c r="C523" s="156" t="str">
        <f t="shared" si="27"/>
        <v>(</v>
      </c>
    </row>
    <row r="524" spans="2:3" s="156" customFormat="1" hidden="1">
      <c r="B524" s="156">
        <f t="shared" si="28"/>
        <v>83</v>
      </c>
      <c r="C524" s="156" t="str">
        <f t="shared" si="27"/>
        <v>J</v>
      </c>
    </row>
    <row r="525" spans="2:3" s="156" customFormat="1" hidden="1">
      <c r="B525" s="156">
        <f t="shared" si="28"/>
        <v>85</v>
      </c>
      <c r="C525" s="156" t="str">
        <f t="shared" si="27"/>
        <v xml:space="preserve">
</v>
      </c>
    </row>
    <row r="526" spans="2:3" s="156" customFormat="1" hidden="1">
      <c r="B526" s="156">
        <f t="shared" si="28"/>
        <v>87</v>
      </c>
      <c r="C526" s="156" t="str">
        <f t="shared" si="27"/>
        <v>d</v>
      </c>
    </row>
    <row r="527" spans="2:3" s="156" customFormat="1" hidden="1">
      <c r="B527" s="156">
        <f t="shared" si="28"/>
        <v>89</v>
      </c>
      <c r="C527" s="156" t="str">
        <f t="shared" si="27"/>
        <v>(</v>
      </c>
    </row>
    <row r="528" spans="2:3" s="156" customFormat="1" hidden="1">
      <c r="B528" s="156">
        <f t="shared" si="28"/>
        <v>91</v>
      </c>
      <c r="C528" s="156" t="str">
        <f t="shared" si="27"/>
        <v>8</v>
      </c>
    </row>
    <row r="529" spans="2:3" s="156" customFormat="1" hidden="1">
      <c r="B529" s="156">
        <f t="shared" si="28"/>
        <v>93</v>
      </c>
      <c r="C529" s="156" t="str">
        <f t="shared" si="27"/>
        <v xml:space="preserve">
</v>
      </c>
    </row>
    <row r="530" spans="2:3" s="156" customFormat="1" hidden="1">
      <c r="B530" s="156">
        <f t="shared" si="28"/>
        <v>95</v>
      </c>
      <c r="C530" s="156" t="str">
        <f t="shared" si="27"/>
        <v>d</v>
      </c>
    </row>
    <row r="531" spans="2:3" s="156" customFormat="1" hidden="1">
      <c r="B531" s="156">
        <f t="shared" si="28"/>
        <v>97</v>
      </c>
      <c r="C531" s="156" t="str">
        <f t="shared" si="27"/>
        <v>(</v>
      </c>
    </row>
    <row r="532" spans="2:3" s="156" customFormat="1" hidden="1">
      <c r="B532" s="156">
        <f t="shared" si="28"/>
        <v>99</v>
      </c>
      <c r="C532" s="156" t="str">
        <f t="shared" si="27"/>
        <v>8</v>
      </c>
    </row>
    <row r="533" spans="2:3" s="156" customFormat="1" hidden="1">
      <c r="B533" s="156">
        <f t="shared" si="28"/>
        <v>101</v>
      </c>
      <c r="C533" s="156" t="str">
        <f t="shared" si="27"/>
        <v xml:space="preserve">
</v>
      </c>
    </row>
    <row r="534" spans="2:3" s="156" customFormat="1" hidden="1">
      <c r="B534" s="156">
        <f t="shared" si="28"/>
        <v>103</v>
      </c>
      <c r="C534" s="156" t="str">
        <f t="shared" si="27"/>
        <v>b</v>
      </c>
    </row>
    <row r="535" spans="2:3" s="156" customFormat="1" hidden="1">
      <c r="B535" s="156">
        <f t="shared" si="28"/>
        <v>105</v>
      </c>
      <c r="C535" s="156" t="str">
        <f t="shared" si="27"/>
        <v>(</v>
      </c>
    </row>
    <row r="536" spans="2:3" s="156" customFormat="1" hidden="1">
      <c r="B536" s="156">
        <f t="shared" si="28"/>
        <v>107</v>
      </c>
      <c r="C536" s="156" t="str">
        <f t="shared" si="27"/>
        <v>8</v>
      </c>
    </row>
    <row r="537" spans="2:3" s="156" customFormat="1" hidden="1">
      <c r="B537" s="156">
        <f t="shared" si="28"/>
        <v>109</v>
      </c>
      <c r="C537" s="156" t="str">
        <f t="shared" si="27"/>
        <v xml:space="preserve">
</v>
      </c>
    </row>
    <row r="538" spans="2:3" s="156" customFormat="1" hidden="1">
      <c r="B538" s="156">
        <f t="shared" si="28"/>
        <v>111</v>
      </c>
      <c r="C538" s="156" t="str">
        <f t="shared" si="27"/>
        <v>b</v>
      </c>
    </row>
    <row r="539" spans="2:3" s="156" customFormat="1" hidden="1">
      <c r="B539" s="156">
        <f t="shared" si="28"/>
        <v>113</v>
      </c>
      <c r="C539" s="156" t="str">
        <f t="shared" si="27"/>
        <v>(</v>
      </c>
    </row>
    <row r="540" spans="2:3" s="156" customFormat="1" hidden="1">
      <c r="B540" s="156">
        <f t="shared" si="28"/>
        <v>115</v>
      </c>
      <c r="C540" s="156" t="str">
        <f t="shared" si="27"/>
        <v>8</v>
      </c>
    </row>
    <row r="541" spans="2:3" s="156" customFormat="1" hidden="1">
      <c r="B541" s="156">
        <f t="shared" si="28"/>
        <v>117</v>
      </c>
      <c r="C541" s="156" t="str">
        <f t="shared" si="27"/>
        <v xml:space="preserve">
</v>
      </c>
    </row>
    <row r="542" spans="2:3" s="156" customFormat="1" hidden="1">
      <c r="B542" s="156">
        <f t="shared" si="28"/>
        <v>119</v>
      </c>
      <c r="C542" s="156" t="str">
        <f t="shared" si="27"/>
        <v>b</v>
      </c>
    </row>
    <row r="543" spans="2:3" s="156" customFormat="1" hidden="1">
      <c r="B543" s="156">
        <f t="shared" si="28"/>
        <v>121</v>
      </c>
      <c r="C543" s="156" t="str">
        <f t="shared" si="27"/>
        <v>(</v>
      </c>
    </row>
    <row r="544" spans="2:3" s="156" customFormat="1" hidden="1">
      <c r="B544" s="156">
        <f t="shared" si="28"/>
        <v>123</v>
      </c>
      <c r="C544" s="156" t="str">
        <f t="shared" si="27"/>
        <v>8</v>
      </c>
    </row>
    <row r="545" spans="2:3" s="156" customFormat="1" hidden="1">
      <c r="B545" s="156">
        <f t="shared" si="28"/>
        <v>125</v>
      </c>
      <c r="C545" s="156" t="str">
        <f t="shared" si="27"/>
        <v xml:space="preserve">
</v>
      </c>
    </row>
    <row r="546" spans="2:3" s="156" customFormat="1" hidden="1">
      <c r="B546" s="156">
        <f t="shared" si="28"/>
        <v>127</v>
      </c>
      <c r="C546" s="156" t="str">
        <f t="shared" si="27"/>
        <v>b</v>
      </c>
    </row>
    <row r="547" spans="2:3" s="156" customFormat="1" hidden="1">
      <c r="B547" s="156">
        <f t="shared" si="28"/>
        <v>129</v>
      </c>
      <c r="C547" s="156" t="str">
        <f t="shared" si="27"/>
        <v>(</v>
      </c>
    </row>
    <row r="548" spans="2:3" s="156" customFormat="1" hidden="1">
      <c r="B548" s="156">
        <f t="shared" si="28"/>
        <v>131</v>
      </c>
      <c r="C548" s="156" t="str">
        <f t="shared" si="27"/>
        <v>)</v>
      </c>
    </row>
    <row r="549" spans="2:3" s="156" customFormat="1" hidden="1">
      <c r="B549" s="156">
        <f t="shared" si="28"/>
        <v>133</v>
      </c>
      <c r="C549" s="156" t="str">
        <f t="shared" si="27"/>
        <v xml:space="preserve">
</v>
      </c>
    </row>
    <row r="550" spans="2:3" s="156" customFormat="1" hidden="1">
      <c r="B550" s="156">
        <f t="shared" si="28"/>
        <v>135</v>
      </c>
      <c r="C550" s="156" t="str">
        <f t="shared" si="27"/>
        <v>`</v>
      </c>
    </row>
    <row r="551" spans="2:3" s="156" customFormat="1" hidden="1">
      <c r="B551" s="156">
        <f t="shared" si="28"/>
        <v>137</v>
      </c>
      <c r="C551" s="156" t="str">
        <f t="shared" si="27"/>
        <v>(</v>
      </c>
    </row>
    <row r="552" spans="2:3" s="156" customFormat="1" hidden="1">
      <c r="B552" s="156">
        <f t="shared" si="28"/>
        <v>139</v>
      </c>
      <c r="C552" s="156" t="str">
        <f t="shared" si="27"/>
        <v>(</v>
      </c>
    </row>
    <row r="553" spans="2:3" s="156" customFormat="1" hidden="1">
      <c r="B553" s="156">
        <f t="shared" si="28"/>
        <v>141</v>
      </c>
      <c r="C553" s="156" t="str">
        <f t="shared" si="27"/>
        <v xml:space="preserve">
</v>
      </c>
    </row>
    <row r="554" spans="2:3" s="156" customFormat="1" hidden="1">
      <c r="B554" s="156">
        <f t="shared" si="28"/>
        <v>143</v>
      </c>
      <c r="C554" s="156" t="str">
        <f t="shared" si="27"/>
        <v>`</v>
      </c>
    </row>
    <row r="555" spans="2:3" s="156" customFormat="1" hidden="1">
      <c r="B555" s="156">
        <f t="shared" si="28"/>
        <v>145</v>
      </c>
      <c r="C555" s="156" t="str">
        <f t="shared" si="27"/>
        <v>(</v>
      </c>
    </row>
    <row r="556" spans="2:3" s="156" customFormat="1" hidden="1">
      <c r="B556" s="156">
        <f t="shared" si="28"/>
        <v>147</v>
      </c>
      <c r="C556" s="156" t="str">
        <f t="shared" si="27"/>
        <v>)</v>
      </c>
    </row>
    <row r="557" spans="2:3" s="156" customFormat="1" hidden="1">
      <c r="B557" s="156">
        <f t="shared" si="28"/>
        <v>149</v>
      </c>
      <c r="C557" s="156" t="str">
        <f t="shared" si="27"/>
        <v xml:space="preserve">
</v>
      </c>
    </row>
    <row r="558" spans="2:3" s="156" customFormat="1" hidden="1">
      <c r="B558" s="156">
        <f t="shared" si="28"/>
        <v>151</v>
      </c>
      <c r="C558" s="156" t="str">
        <f t="shared" si="27"/>
        <v>`</v>
      </c>
    </row>
    <row r="559" spans="2:3" s="156" customFormat="1" hidden="1">
      <c r="B559" s="156">
        <f t="shared" si="28"/>
        <v>153</v>
      </c>
      <c r="C559" s="156" t="str">
        <f t="shared" si="27"/>
        <v>(</v>
      </c>
    </row>
    <row r="560" spans="2:3" s="156" customFormat="1" hidden="1">
      <c r="B560" s="156">
        <f t="shared" si="28"/>
        <v>155</v>
      </c>
      <c r="C560" s="156" t="str">
        <f t="shared" si="27"/>
        <v>)</v>
      </c>
    </row>
    <row r="561" spans="2:3" s="156" customFormat="1" hidden="1">
      <c r="B561" s="156">
        <f t="shared" si="28"/>
        <v>157</v>
      </c>
      <c r="C561" s="156" t="str">
        <f t="shared" si="27"/>
        <v xml:space="preserve">
</v>
      </c>
    </row>
    <row r="562" spans="2:3" s="156" customFormat="1" hidden="1">
      <c r="B562" s="156">
        <f t="shared" si="28"/>
        <v>159</v>
      </c>
      <c r="C562" s="156" t="str">
        <f t="shared" si="27"/>
        <v>`</v>
      </c>
    </row>
    <row r="563" spans="2:3" s="156" customFormat="1" hidden="1">
      <c r="B563" s="156">
        <f t="shared" si="28"/>
        <v>161</v>
      </c>
      <c r="C563" s="156" t="str">
        <f t="shared" si="27"/>
        <v>(</v>
      </c>
    </row>
    <row r="564" spans="2:3" s="156" customFormat="1" hidden="1">
      <c r="B564" s="156">
        <f t="shared" si="28"/>
        <v>163</v>
      </c>
      <c r="C564" s="156" t="str">
        <f t="shared" ref="C564:C627" si="29">CHAR(HEX2DEC(MID($H$1,B564,2)))</f>
        <v>(</v>
      </c>
    </row>
    <row r="565" spans="2:3" s="156" customFormat="1" hidden="1">
      <c r="B565" s="156">
        <f t="shared" si="28"/>
        <v>165</v>
      </c>
      <c r="C565" s="156" t="str">
        <f t="shared" si="29"/>
        <v xml:space="preserve">
</v>
      </c>
    </row>
    <row r="566" spans="2:3" s="156" customFormat="1" hidden="1">
      <c r="B566" s="156">
        <f t="shared" ref="B566:B629" si="30">B565+2</f>
        <v>167</v>
      </c>
      <c r="C566" s="156" t="str">
        <f t="shared" si="29"/>
        <v>`</v>
      </c>
    </row>
    <row r="567" spans="2:3" s="156" customFormat="1" hidden="1">
      <c r="B567" s="156">
        <f t="shared" si="30"/>
        <v>169</v>
      </c>
      <c r="C567" s="156" t="str">
        <f t="shared" si="29"/>
        <v>(</v>
      </c>
    </row>
    <row r="568" spans="2:3" s="156" customFormat="1" hidden="1">
      <c r="B568" s="156">
        <f t="shared" si="30"/>
        <v>171</v>
      </c>
      <c r="C568" s="156" t="str">
        <f t="shared" si="29"/>
        <v>)</v>
      </c>
    </row>
    <row r="569" spans="2:3" s="156" customFormat="1" hidden="1">
      <c r="B569" s="156">
        <f t="shared" si="30"/>
        <v>173</v>
      </c>
      <c r="C569" s="156" t="str">
        <f t="shared" si="29"/>
        <v xml:space="preserve">
</v>
      </c>
    </row>
    <row r="570" spans="2:3" s="156" customFormat="1" hidden="1">
      <c r="B570" s="156">
        <f t="shared" si="30"/>
        <v>175</v>
      </c>
      <c r="C570" s="156" t="str">
        <f t="shared" si="29"/>
        <v>`</v>
      </c>
    </row>
    <row r="571" spans="2:3" s="156" customFormat="1" hidden="1">
      <c r="B571" s="156">
        <f t="shared" si="30"/>
        <v>177</v>
      </c>
      <c r="C571" s="156" t="str">
        <f t="shared" si="29"/>
        <v>(</v>
      </c>
    </row>
    <row r="572" spans="2:3" s="156" customFormat="1" hidden="1">
      <c r="B572" s="156">
        <f t="shared" si="30"/>
        <v>179</v>
      </c>
      <c r="C572" s="156" t="str">
        <f t="shared" si="29"/>
        <v>(</v>
      </c>
    </row>
    <row r="573" spans="2:3" s="156" customFormat="1" hidden="1">
      <c r="B573" s="156">
        <f t="shared" si="30"/>
        <v>181</v>
      </c>
      <c r="C573" s="156" t="str">
        <f t="shared" si="29"/>
        <v xml:space="preserve">
</v>
      </c>
    </row>
    <row r="574" spans="2:3" s="156" customFormat="1" hidden="1">
      <c r="B574" s="156">
        <f t="shared" si="30"/>
        <v>183</v>
      </c>
      <c r="C574" s="156" t="str">
        <f t="shared" si="29"/>
        <v>`</v>
      </c>
    </row>
    <row r="575" spans="2:3" s="156" customFormat="1" hidden="1">
      <c r="B575" s="156">
        <f t="shared" si="30"/>
        <v>185</v>
      </c>
      <c r="C575" s="156" t="str">
        <f t="shared" si="29"/>
        <v>(</v>
      </c>
    </row>
    <row r="576" spans="2:3" s="156" customFormat="1" hidden="1">
      <c r="B576" s="156">
        <f t="shared" si="30"/>
        <v>187</v>
      </c>
      <c r="C576" s="156" t="str">
        <f t="shared" si="29"/>
        <v>)</v>
      </c>
    </row>
    <row r="577" spans="2:3" s="156" customFormat="1" hidden="1">
      <c r="B577" s="156">
        <f t="shared" si="30"/>
        <v>189</v>
      </c>
      <c r="C577" s="156" t="str">
        <f t="shared" si="29"/>
        <v xml:space="preserve">
</v>
      </c>
    </row>
    <row r="578" spans="2:3" s="156" customFormat="1" hidden="1">
      <c r="B578" s="156">
        <f t="shared" si="30"/>
        <v>191</v>
      </c>
      <c r="C578" s="156" t="str">
        <f t="shared" si="29"/>
        <v>`</v>
      </c>
    </row>
    <row r="579" spans="2:3" s="156" customFormat="1" hidden="1">
      <c r="B579" s="156">
        <f t="shared" si="30"/>
        <v>193</v>
      </c>
      <c r="C579" s="156" t="str">
        <f t="shared" si="29"/>
        <v>(</v>
      </c>
    </row>
    <row r="580" spans="2:3" s="156" customFormat="1" hidden="1">
      <c r="B580" s="156">
        <f t="shared" si="30"/>
        <v>195</v>
      </c>
      <c r="C580" s="156" t="str">
        <f t="shared" si="29"/>
        <v>)</v>
      </c>
    </row>
    <row r="581" spans="2:3" s="156" customFormat="1" hidden="1">
      <c r="B581" s="156">
        <f t="shared" si="30"/>
        <v>197</v>
      </c>
      <c r="C581" s="156" t="str">
        <f t="shared" si="29"/>
        <v xml:space="preserve">
</v>
      </c>
    </row>
    <row r="582" spans="2:3" s="156" customFormat="1" hidden="1">
      <c r="B582" s="156">
        <f t="shared" si="30"/>
        <v>199</v>
      </c>
      <c r="C582" s="156" t="str">
        <f t="shared" si="29"/>
        <v>`</v>
      </c>
    </row>
    <row r="583" spans="2:3" s="156" customFormat="1" hidden="1">
      <c r="B583" s="156">
        <f t="shared" si="30"/>
        <v>201</v>
      </c>
      <c r="C583" s="156" t="str">
        <f t="shared" si="29"/>
        <v>(</v>
      </c>
    </row>
    <row r="584" spans="2:3" s="156" customFormat="1" hidden="1">
      <c r="B584" s="156">
        <f t="shared" si="30"/>
        <v>203</v>
      </c>
      <c r="C584" s="156" t="str">
        <f t="shared" si="29"/>
        <v>(</v>
      </c>
    </row>
    <row r="585" spans="2:3" s="156" customFormat="1" hidden="1">
      <c r="B585" s="156">
        <f t="shared" si="30"/>
        <v>205</v>
      </c>
      <c r="C585" s="156" t="e">
        <f t="shared" si="29"/>
        <v>#VALUE!</v>
      </c>
    </row>
    <row r="586" spans="2:3" s="156" customFormat="1" hidden="1">
      <c r="B586" s="156">
        <f t="shared" si="30"/>
        <v>207</v>
      </c>
      <c r="C586" s="156" t="e">
        <f t="shared" si="29"/>
        <v>#VALUE!</v>
      </c>
    </row>
    <row r="587" spans="2:3" s="156" customFormat="1" hidden="1">
      <c r="B587" s="156">
        <f t="shared" si="30"/>
        <v>209</v>
      </c>
      <c r="C587" s="156" t="e">
        <f t="shared" si="29"/>
        <v>#VALUE!</v>
      </c>
    </row>
    <row r="588" spans="2:3" s="156" customFormat="1" hidden="1">
      <c r="B588" s="156">
        <f t="shared" si="30"/>
        <v>211</v>
      </c>
      <c r="C588" s="156" t="e">
        <f t="shared" si="29"/>
        <v>#VALUE!</v>
      </c>
    </row>
    <row r="589" spans="2:3" s="156" customFormat="1" hidden="1">
      <c r="B589" s="156">
        <f t="shared" si="30"/>
        <v>213</v>
      </c>
      <c r="C589" s="156" t="e">
        <f t="shared" si="29"/>
        <v>#VALUE!</v>
      </c>
    </row>
    <row r="590" spans="2:3" s="156" customFormat="1" hidden="1">
      <c r="B590" s="156">
        <f t="shared" si="30"/>
        <v>215</v>
      </c>
      <c r="C590" s="156" t="e">
        <f t="shared" si="29"/>
        <v>#VALUE!</v>
      </c>
    </row>
    <row r="591" spans="2:3" s="156" customFormat="1" hidden="1">
      <c r="B591" s="156">
        <f t="shared" si="30"/>
        <v>217</v>
      </c>
      <c r="C591" s="156" t="e">
        <f t="shared" si="29"/>
        <v>#VALUE!</v>
      </c>
    </row>
    <row r="592" spans="2:3" s="156" customFormat="1" hidden="1">
      <c r="B592" s="156">
        <f t="shared" si="30"/>
        <v>219</v>
      </c>
      <c r="C592" s="156" t="e">
        <f t="shared" si="29"/>
        <v>#VALUE!</v>
      </c>
    </row>
    <row r="593" spans="2:3" s="156" customFormat="1" hidden="1">
      <c r="B593" s="156">
        <f t="shared" si="30"/>
        <v>221</v>
      </c>
      <c r="C593" s="156" t="e">
        <f t="shared" si="29"/>
        <v>#VALUE!</v>
      </c>
    </row>
    <row r="594" spans="2:3" s="156" customFormat="1" hidden="1">
      <c r="B594" s="156">
        <f t="shared" si="30"/>
        <v>223</v>
      </c>
      <c r="C594" s="156" t="e">
        <f t="shared" si="29"/>
        <v>#VALUE!</v>
      </c>
    </row>
    <row r="595" spans="2:3" s="156" customFormat="1" hidden="1">
      <c r="B595" s="156">
        <f t="shared" si="30"/>
        <v>225</v>
      </c>
      <c r="C595" s="156" t="e">
        <f t="shared" si="29"/>
        <v>#VALUE!</v>
      </c>
    </row>
    <row r="596" spans="2:3" s="156" customFormat="1" hidden="1">
      <c r="B596" s="156">
        <f t="shared" si="30"/>
        <v>227</v>
      </c>
      <c r="C596" s="156" t="e">
        <f t="shared" si="29"/>
        <v>#VALUE!</v>
      </c>
    </row>
    <row r="597" spans="2:3" s="156" customFormat="1" hidden="1">
      <c r="B597" s="156">
        <f t="shared" si="30"/>
        <v>229</v>
      </c>
      <c r="C597" s="156" t="e">
        <f t="shared" si="29"/>
        <v>#VALUE!</v>
      </c>
    </row>
    <row r="598" spans="2:3" s="156" customFormat="1" hidden="1">
      <c r="B598" s="156">
        <f t="shared" si="30"/>
        <v>231</v>
      </c>
      <c r="C598" s="156" t="e">
        <f t="shared" si="29"/>
        <v>#VALUE!</v>
      </c>
    </row>
    <row r="599" spans="2:3" s="156" customFormat="1" hidden="1">
      <c r="B599" s="156">
        <f t="shared" si="30"/>
        <v>233</v>
      </c>
      <c r="C599" s="156" t="e">
        <f t="shared" si="29"/>
        <v>#VALUE!</v>
      </c>
    </row>
    <row r="600" spans="2:3" s="156" customFormat="1" hidden="1">
      <c r="B600" s="156">
        <f t="shared" si="30"/>
        <v>235</v>
      </c>
      <c r="C600" s="156" t="e">
        <f t="shared" si="29"/>
        <v>#VALUE!</v>
      </c>
    </row>
    <row r="601" spans="2:3" s="156" customFormat="1" hidden="1">
      <c r="B601" s="156">
        <f t="shared" si="30"/>
        <v>237</v>
      </c>
      <c r="C601" s="156" t="e">
        <f t="shared" si="29"/>
        <v>#VALUE!</v>
      </c>
    </row>
    <row r="602" spans="2:3" s="156" customFormat="1" hidden="1">
      <c r="B602" s="156">
        <f t="shared" si="30"/>
        <v>239</v>
      </c>
      <c r="C602" s="156" t="e">
        <f t="shared" si="29"/>
        <v>#VALUE!</v>
      </c>
    </row>
    <row r="603" spans="2:3" s="156" customFormat="1" hidden="1">
      <c r="B603" s="156">
        <f t="shared" si="30"/>
        <v>241</v>
      </c>
      <c r="C603" s="156" t="e">
        <f t="shared" si="29"/>
        <v>#VALUE!</v>
      </c>
    </row>
    <row r="604" spans="2:3" s="156" customFormat="1" hidden="1">
      <c r="B604" s="156">
        <f t="shared" si="30"/>
        <v>243</v>
      </c>
      <c r="C604" s="156" t="e">
        <f t="shared" si="29"/>
        <v>#VALUE!</v>
      </c>
    </row>
    <row r="605" spans="2:3" s="156" customFormat="1" hidden="1">
      <c r="B605" s="156">
        <f t="shared" si="30"/>
        <v>245</v>
      </c>
      <c r="C605" s="156" t="e">
        <f t="shared" si="29"/>
        <v>#VALUE!</v>
      </c>
    </row>
    <row r="606" spans="2:3" s="156" customFormat="1" hidden="1">
      <c r="B606" s="156">
        <f t="shared" si="30"/>
        <v>247</v>
      </c>
      <c r="C606" s="156" t="e">
        <f t="shared" si="29"/>
        <v>#VALUE!</v>
      </c>
    </row>
    <row r="607" spans="2:3" s="156" customFormat="1" hidden="1">
      <c r="B607" s="156">
        <f t="shared" si="30"/>
        <v>249</v>
      </c>
      <c r="C607" s="156" t="e">
        <f t="shared" si="29"/>
        <v>#VALUE!</v>
      </c>
    </row>
    <row r="608" spans="2:3" s="156" customFormat="1" hidden="1">
      <c r="B608" s="156">
        <f t="shared" si="30"/>
        <v>251</v>
      </c>
      <c r="C608" s="156" t="e">
        <f t="shared" si="29"/>
        <v>#VALUE!</v>
      </c>
    </row>
    <row r="609" spans="2:3" s="156" customFormat="1" hidden="1">
      <c r="B609" s="156">
        <f t="shared" si="30"/>
        <v>253</v>
      </c>
      <c r="C609" s="156" t="e">
        <f t="shared" si="29"/>
        <v>#VALUE!</v>
      </c>
    </row>
    <row r="610" spans="2:3" s="156" customFormat="1" hidden="1">
      <c r="B610" s="156">
        <f t="shared" si="30"/>
        <v>255</v>
      </c>
      <c r="C610" s="156" t="e">
        <f t="shared" si="29"/>
        <v>#VALUE!</v>
      </c>
    </row>
    <row r="611" spans="2:3" s="156" customFormat="1" hidden="1">
      <c r="B611" s="156">
        <f t="shared" si="30"/>
        <v>257</v>
      </c>
      <c r="C611" s="156" t="e">
        <f t="shared" si="29"/>
        <v>#VALUE!</v>
      </c>
    </row>
    <row r="612" spans="2:3" s="156" customFormat="1" hidden="1">
      <c r="B612" s="156">
        <f t="shared" si="30"/>
        <v>259</v>
      </c>
      <c r="C612" s="156" t="e">
        <f t="shared" si="29"/>
        <v>#VALUE!</v>
      </c>
    </row>
    <row r="613" spans="2:3" s="156" customFormat="1" hidden="1">
      <c r="B613" s="156">
        <f t="shared" si="30"/>
        <v>261</v>
      </c>
      <c r="C613" s="156" t="e">
        <f t="shared" si="29"/>
        <v>#VALUE!</v>
      </c>
    </row>
    <row r="614" spans="2:3" s="156" customFormat="1" hidden="1">
      <c r="B614" s="156">
        <f t="shared" si="30"/>
        <v>263</v>
      </c>
      <c r="C614" s="156" t="e">
        <f t="shared" si="29"/>
        <v>#VALUE!</v>
      </c>
    </row>
    <row r="615" spans="2:3" s="156" customFormat="1" hidden="1">
      <c r="B615" s="156">
        <f t="shared" si="30"/>
        <v>265</v>
      </c>
      <c r="C615" s="156" t="e">
        <f t="shared" si="29"/>
        <v>#VALUE!</v>
      </c>
    </row>
    <row r="616" spans="2:3" s="156" customFormat="1" hidden="1">
      <c r="B616" s="156">
        <f t="shared" si="30"/>
        <v>267</v>
      </c>
      <c r="C616" s="156" t="e">
        <f t="shared" si="29"/>
        <v>#VALUE!</v>
      </c>
    </row>
    <row r="617" spans="2:3" s="156" customFormat="1" hidden="1">
      <c r="B617" s="156">
        <f t="shared" si="30"/>
        <v>269</v>
      </c>
      <c r="C617" s="156" t="e">
        <f t="shared" si="29"/>
        <v>#VALUE!</v>
      </c>
    </row>
    <row r="618" spans="2:3" s="156" customFormat="1" hidden="1">
      <c r="B618" s="156">
        <f t="shared" si="30"/>
        <v>271</v>
      </c>
      <c r="C618" s="156" t="e">
        <f t="shared" si="29"/>
        <v>#VALUE!</v>
      </c>
    </row>
    <row r="619" spans="2:3" s="156" customFormat="1" hidden="1">
      <c r="B619" s="156">
        <f t="shared" si="30"/>
        <v>273</v>
      </c>
      <c r="C619" s="156" t="e">
        <f t="shared" si="29"/>
        <v>#VALUE!</v>
      </c>
    </row>
    <row r="620" spans="2:3" s="156" customFormat="1" hidden="1">
      <c r="B620" s="156">
        <f t="shared" si="30"/>
        <v>275</v>
      </c>
      <c r="C620" s="156" t="e">
        <f t="shared" si="29"/>
        <v>#VALUE!</v>
      </c>
    </row>
    <row r="621" spans="2:3" s="156" customFormat="1" hidden="1">
      <c r="B621" s="156">
        <f t="shared" si="30"/>
        <v>277</v>
      </c>
      <c r="C621" s="156" t="str">
        <f t="shared" si="29"/>
        <v>_x001B_</v>
      </c>
    </row>
    <row r="622" spans="2:3" s="156" customFormat="1" hidden="1">
      <c r="B622" s="156">
        <f t="shared" si="30"/>
        <v>279</v>
      </c>
      <c r="C622" s="156" t="str">
        <f t="shared" si="29"/>
        <v>_x0007_</v>
      </c>
    </row>
    <row r="623" spans="2:3" s="156" customFormat="1" hidden="1">
      <c r="B623" s="156">
        <f t="shared" si="30"/>
        <v>281</v>
      </c>
      <c r="C623" s="156" t="e">
        <f t="shared" si="29"/>
        <v>#NUM!</v>
      </c>
    </row>
    <row r="624" spans="2:3" s="156" customFormat="1" hidden="1">
      <c r="B624" s="156">
        <f t="shared" si="30"/>
        <v>283</v>
      </c>
      <c r="C624" s="156" t="e">
        <f t="shared" si="29"/>
        <v>#VALUE!</v>
      </c>
    </row>
    <row r="625" spans="2:3" s="156" customFormat="1" hidden="1">
      <c r="B625" s="156">
        <f t="shared" si="30"/>
        <v>285</v>
      </c>
      <c r="C625" s="156" t="e">
        <f t="shared" si="29"/>
        <v>#VALUE!</v>
      </c>
    </row>
    <row r="626" spans="2:3" s="156" customFormat="1" hidden="1">
      <c r="B626" s="156">
        <f t="shared" si="30"/>
        <v>287</v>
      </c>
      <c r="C626" s="156" t="e">
        <f t="shared" si="29"/>
        <v>#VALUE!</v>
      </c>
    </row>
    <row r="627" spans="2:3" s="156" customFormat="1" hidden="1">
      <c r="B627" s="156">
        <f t="shared" si="30"/>
        <v>289</v>
      </c>
      <c r="C627" s="156" t="e">
        <f t="shared" si="29"/>
        <v>#VALUE!</v>
      </c>
    </row>
    <row r="628" spans="2:3" s="156" customFormat="1" hidden="1">
      <c r="B628" s="156">
        <f t="shared" si="30"/>
        <v>291</v>
      </c>
      <c r="C628" s="156" t="e">
        <f t="shared" ref="C628:C691" si="31">CHAR(HEX2DEC(MID($H$1,B628,2)))</f>
        <v>#VALUE!</v>
      </c>
    </row>
    <row r="629" spans="2:3" s="156" customFormat="1" hidden="1">
      <c r="B629" s="156">
        <f t="shared" si="30"/>
        <v>293</v>
      </c>
      <c r="C629" s="156" t="e">
        <f t="shared" si="31"/>
        <v>#VALUE!</v>
      </c>
    </row>
    <row r="630" spans="2:3" s="156" customFormat="1" hidden="1">
      <c r="B630" s="156">
        <f t="shared" ref="B630:B693" si="32">B629+2</f>
        <v>295</v>
      </c>
      <c r="C630" s="156" t="e">
        <f t="shared" si="31"/>
        <v>#VALUE!</v>
      </c>
    </row>
    <row r="631" spans="2:3" s="156" customFormat="1" hidden="1">
      <c r="B631" s="156">
        <f t="shared" si="32"/>
        <v>297</v>
      </c>
      <c r="C631" s="156" t="e">
        <f t="shared" si="31"/>
        <v>#VALUE!</v>
      </c>
    </row>
    <row r="632" spans="2:3" s="156" customFormat="1" hidden="1">
      <c r="B632" s="156">
        <f t="shared" si="32"/>
        <v>299</v>
      </c>
      <c r="C632" s="156" t="e">
        <f t="shared" si="31"/>
        <v>#VALUE!</v>
      </c>
    </row>
    <row r="633" spans="2:3" s="156" customFormat="1" hidden="1">
      <c r="B633" s="156">
        <f t="shared" si="32"/>
        <v>301</v>
      </c>
      <c r="C633" s="156" t="e">
        <f t="shared" si="31"/>
        <v>#VALUE!</v>
      </c>
    </row>
    <row r="634" spans="2:3" s="156" customFormat="1" hidden="1">
      <c r="B634" s="156">
        <f t="shared" si="32"/>
        <v>303</v>
      </c>
      <c r="C634" s="156" t="e">
        <f t="shared" si="31"/>
        <v>#VALUE!</v>
      </c>
    </row>
    <row r="635" spans="2:3" s="156" customFormat="1" hidden="1">
      <c r="B635" s="156">
        <f t="shared" si="32"/>
        <v>305</v>
      </c>
      <c r="C635" s="156" t="e">
        <f t="shared" si="31"/>
        <v>#VALUE!</v>
      </c>
    </row>
    <row r="636" spans="2:3" s="156" customFormat="1" hidden="1">
      <c r="B636" s="156">
        <f t="shared" si="32"/>
        <v>307</v>
      </c>
      <c r="C636" s="156" t="e">
        <f t="shared" si="31"/>
        <v>#VALUE!</v>
      </c>
    </row>
    <row r="637" spans="2:3" s="156" customFormat="1" hidden="1">
      <c r="B637" s="156">
        <f t="shared" si="32"/>
        <v>309</v>
      </c>
      <c r="C637" s="156" t="e">
        <f t="shared" si="31"/>
        <v>#VALUE!</v>
      </c>
    </row>
    <row r="638" spans="2:3" s="156" customFormat="1" hidden="1">
      <c r="B638" s="156">
        <f t="shared" si="32"/>
        <v>311</v>
      </c>
      <c r="C638" s="156" t="e">
        <f t="shared" si="31"/>
        <v>#VALUE!</v>
      </c>
    </row>
    <row r="639" spans="2:3" s="156" customFormat="1" hidden="1">
      <c r="B639" s="156">
        <f t="shared" si="32"/>
        <v>313</v>
      </c>
      <c r="C639" s="156" t="e">
        <f t="shared" si="31"/>
        <v>#VALUE!</v>
      </c>
    </row>
    <row r="640" spans="2:3" s="156" customFormat="1" hidden="1">
      <c r="B640" s="156">
        <f t="shared" si="32"/>
        <v>315</v>
      </c>
      <c r="C640" s="156" t="e">
        <f t="shared" si="31"/>
        <v>#VALUE!</v>
      </c>
    </row>
    <row r="641" spans="2:3" s="156" customFormat="1" hidden="1">
      <c r="B641" s="156">
        <f t="shared" si="32"/>
        <v>317</v>
      </c>
      <c r="C641" s="156" t="e">
        <f t="shared" si="31"/>
        <v>#VALUE!</v>
      </c>
    </row>
    <row r="642" spans="2:3" s="156" customFormat="1" hidden="1">
      <c r="B642" s="156">
        <f t="shared" si="32"/>
        <v>319</v>
      </c>
      <c r="C642" s="156" t="e">
        <f t="shared" si="31"/>
        <v>#VALUE!</v>
      </c>
    </row>
    <row r="643" spans="2:3" s="156" customFormat="1" hidden="1">
      <c r="B643" s="156">
        <f t="shared" si="32"/>
        <v>321</v>
      </c>
      <c r="C643" s="156" t="e">
        <f t="shared" si="31"/>
        <v>#VALUE!</v>
      </c>
    </row>
    <row r="644" spans="2:3" s="156" customFormat="1" hidden="1">
      <c r="B644" s="156">
        <f t="shared" si="32"/>
        <v>323</v>
      </c>
      <c r="C644" s="156" t="e">
        <f t="shared" si="31"/>
        <v>#VALUE!</v>
      </c>
    </row>
    <row r="645" spans="2:3" s="156" customFormat="1" hidden="1">
      <c r="B645" s="156">
        <f t="shared" si="32"/>
        <v>325</v>
      </c>
      <c r="C645" s="156" t="e">
        <f t="shared" si="31"/>
        <v>#VALUE!</v>
      </c>
    </row>
    <row r="646" spans="2:3" s="156" customFormat="1" hidden="1">
      <c r="B646" s="156">
        <f t="shared" si="32"/>
        <v>327</v>
      </c>
      <c r="C646" s="156" t="e">
        <f t="shared" si="31"/>
        <v>#VALUE!</v>
      </c>
    </row>
    <row r="647" spans="2:3" s="156" customFormat="1" hidden="1">
      <c r="B647" s="156">
        <f t="shared" si="32"/>
        <v>329</v>
      </c>
      <c r="C647" s="156" t="e">
        <f t="shared" si="31"/>
        <v>#VALUE!</v>
      </c>
    </row>
    <row r="648" spans="2:3" s="156" customFormat="1" hidden="1">
      <c r="B648" s="156">
        <f t="shared" si="32"/>
        <v>331</v>
      </c>
      <c r="C648" s="156" t="e">
        <f t="shared" si="31"/>
        <v>#VALUE!</v>
      </c>
    </row>
    <row r="649" spans="2:3" s="156" customFormat="1" hidden="1">
      <c r="B649" s="156">
        <f t="shared" si="32"/>
        <v>333</v>
      </c>
      <c r="C649" s="156" t="e">
        <f t="shared" si="31"/>
        <v>#VALUE!</v>
      </c>
    </row>
    <row r="650" spans="2:3" s="156" customFormat="1" hidden="1">
      <c r="B650" s="156">
        <f t="shared" si="32"/>
        <v>335</v>
      </c>
      <c r="C650" s="156" t="e">
        <f t="shared" si="31"/>
        <v>#VALUE!</v>
      </c>
    </row>
    <row r="651" spans="2:3" s="156" customFormat="1" hidden="1">
      <c r="B651" s="156">
        <f t="shared" si="32"/>
        <v>337</v>
      </c>
      <c r="C651" s="156" t="e">
        <f t="shared" si="31"/>
        <v>#VALUE!</v>
      </c>
    </row>
    <row r="652" spans="2:3" s="156" customFormat="1" hidden="1">
      <c r="B652" s="156">
        <f t="shared" si="32"/>
        <v>339</v>
      </c>
      <c r="C652" s="156" t="e">
        <f t="shared" si="31"/>
        <v>#VALUE!</v>
      </c>
    </row>
    <row r="653" spans="2:3" s="156" customFormat="1" hidden="1">
      <c r="B653" s="156">
        <f t="shared" si="32"/>
        <v>341</v>
      </c>
      <c r="C653" s="156" t="e">
        <f t="shared" si="31"/>
        <v>#VALUE!</v>
      </c>
    </row>
    <row r="654" spans="2:3" s="156" customFormat="1" hidden="1">
      <c r="B654" s="156">
        <f t="shared" si="32"/>
        <v>343</v>
      </c>
      <c r="C654" s="156" t="e">
        <f t="shared" si="31"/>
        <v>#VALUE!</v>
      </c>
    </row>
    <row r="655" spans="2:3" s="156" customFormat="1" hidden="1">
      <c r="B655" s="156">
        <f t="shared" si="32"/>
        <v>345</v>
      </c>
      <c r="C655" s="156" t="e">
        <f t="shared" si="31"/>
        <v>#VALUE!</v>
      </c>
    </row>
    <row r="656" spans="2:3" s="156" customFormat="1" hidden="1">
      <c r="B656" s="156">
        <f t="shared" si="32"/>
        <v>347</v>
      </c>
      <c r="C656" s="156" t="e">
        <f t="shared" si="31"/>
        <v>#VALUE!</v>
      </c>
    </row>
    <row r="657" spans="2:3" s="156" customFormat="1" hidden="1">
      <c r="B657" s="156">
        <f t="shared" si="32"/>
        <v>349</v>
      </c>
      <c r="C657" s="156" t="e">
        <f t="shared" si="31"/>
        <v>#VALUE!</v>
      </c>
    </row>
    <row r="658" spans="2:3" s="156" customFormat="1" hidden="1">
      <c r="B658" s="156">
        <f t="shared" si="32"/>
        <v>351</v>
      </c>
      <c r="C658" s="156" t="e">
        <f t="shared" si="31"/>
        <v>#VALUE!</v>
      </c>
    </row>
    <row r="659" spans="2:3" s="156" customFormat="1" hidden="1">
      <c r="B659" s="156">
        <f t="shared" si="32"/>
        <v>353</v>
      </c>
      <c r="C659" s="156" t="e">
        <f t="shared" si="31"/>
        <v>#VALUE!</v>
      </c>
    </row>
    <row r="660" spans="2:3" s="156" customFormat="1" hidden="1">
      <c r="B660" s="156">
        <f t="shared" si="32"/>
        <v>355</v>
      </c>
      <c r="C660" s="156" t="e">
        <f t="shared" si="31"/>
        <v>#VALUE!</v>
      </c>
    </row>
    <row r="661" spans="2:3" s="156" customFormat="1" hidden="1">
      <c r="B661" s="156">
        <f t="shared" si="32"/>
        <v>357</v>
      </c>
      <c r="C661" s="156" t="e">
        <f t="shared" si="31"/>
        <v>#VALUE!</v>
      </c>
    </row>
    <row r="662" spans="2:3" s="156" customFormat="1" hidden="1">
      <c r="B662" s="156">
        <f t="shared" si="32"/>
        <v>359</v>
      </c>
      <c r="C662" s="156" t="e">
        <f t="shared" si="31"/>
        <v>#VALUE!</v>
      </c>
    </row>
    <row r="663" spans="2:3" s="156" customFormat="1" hidden="1">
      <c r="B663" s="156">
        <f t="shared" si="32"/>
        <v>361</v>
      </c>
      <c r="C663" s="156" t="e">
        <f t="shared" si="31"/>
        <v>#VALUE!</v>
      </c>
    </row>
    <row r="664" spans="2:3" s="156" customFormat="1" hidden="1">
      <c r="B664" s="156">
        <f t="shared" si="32"/>
        <v>363</v>
      </c>
      <c r="C664" s="156" t="e">
        <f t="shared" si="31"/>
        <v>#VALUE!</v>
      </c>
    </row>
    <row r="665" spans="2:3" s="156" customFormat="1" hidden="1">
      <c r="B665" s="156">
        <f t="shared" si="32"/>
        <v>365</v>
      </c>
      <c r="C665" s="156" t="e">
        <f t="shared" si="31"/>
        <v>#VALUE!</v>
      </c>
    </row>
    <row r="666" spans="2:3" s="156" customFormat="1" hidden="1">
      <c r="B666" s="156">
        <f t="shared" si="32"/>
        <v>367</v>
      </c>
      <c r="C666" s="156" t="e">
        <f t="shared" si="31"/>
        <v>#VALUE!</v>
      </c>
    </row>
    <row r="667" spans="2:3" s="156" customFormat="1" hidden="1">
      <c r="B667" s="156">
        <f t="shared" si="32"/>
        <v>369</v>
      </c>
      <c r="C667" s="156" t="e">
        <f t="shared" si="31"/>
        <v>#VALUE!</v>
      </c>
    </row>
    <row r="668" spans="2:3" s="156" customFormat="1" hidden="1">
      <c r="B668" s="156">
        <f t="shared" si="32"/>
        <v>371</v>
      </c>
      <c r="C668" s="156" t="e">
        <f t="shared" si="31"/>
        <v>#VALUE!</v>
      </c>
    </row>
    <row r="669" spans="2:3" s="156" customFormat="1" hidden="1">
      <c r="B669" s="156">
        <f t="shared" si="32"/>
        <v>373</v>
      </c>
      <c r="C669" s="156" t="e">
        <f t="shared" si="31"/>
        <v>#VALUE!</v>
      </c>
    </row>
    <row r="670" spans="2:3" s="156" customFormat="1" hidden="1">
      <c r="B670" s="156">
        <f t="shared" si="32"/>
        <v>375</v>
      </c>
      <c r="C670" s="156" t="e">
        <f t="shared" si="31"/>
        <v>#VALUE!</v>
      </c>
    </row>
    <row r="671" spans="2:3" s="156" customFormat="1" hidden="1">
      <c r="B671" s="156">
        <f t="shared" si="32"/>
        <v>377</v>
      </c>
      <c r="C671" s="156" t="e">
        <f t="shared" si="31"/>
        <v>#VALUE!</v>
      </c>
    </row>
    <row r="672" spans="2:3" s="156" customFormat="1" hidden="1">
      <c r="B672" s="156">
        <f t="shared" si="32"/>
        <v>379</v>
      </c>
      <c r="C672" s="156" t="e">
        <f t="shared" si="31"/>
        <v>#VALUE!</v>
      </c>
    </row>
    <row r="673" spans="2:3" s="156" customFormat="1" hidden="1">
      <c r="B673" s="156">
        <f t="shared" si="32"/>
        <v>381</v>
      </c>
      <c r="C673" s="156" t="e">
        <f t="shared" si="31"/>
        <v>#VALUE!</v>
      </c>
    </row>
    <row r="674" spans="2:3" s="156" customFormat="1" hidden="1">
      <c r="B674" s="156">
        <f t="shared" si="32"/>
        <v>383</v>
      </c>
      <c r="C674" s="156" t="e">
        <f t="shared" si="31"/>
        <v>#VALUE!</v>
      </c>
    </row>
    <row r="675" spans="2:3" s="156" customFormat="1" hidden="1">
      <c r="B675" s="156">
        <f t="shared" si="32"/>
        <v>385</v>
      </c>
      <c r="C675" s="156" t="e">
        <f t="shared" si="31"/>
        <v>#VALUE!</v>
      </c>
    </row>
    <row r="676" spans="2:3" s="156" customFormat="1" hidden="1">
      <c r="B676" s="156">
        <f t="shared" si="32"/>
        <v>387</v>
      </c>
      <c r="C676" s="156" t="e">
        <f t="shared" si="31"/>
        <v>#VALUE!</v>
      </c>
    </row>
    <row r="677" spans="2:3" s="156" customFormat="1" hidden="1">
      <c r="B677" s="156">
        <f t="shared" si="32"/>
        <v>389</v>
      </c>
      <c r="C677" s="156" t="e">
        <f t="shared" si="31"/>
        <v>#VALUE!</v>
      </c>
    </row>
    <row r="678" spans="2:3" s="156" customFormat="1" hidden="1">
      <c r="B678" s="156">
        <f t="shared" si="32"/>
        <v>391</v>
      </c>
      <c r="C678" s="156" t="e">
        <f t="shared" si="31"/>
        <v>#VALUE!</v>
      </c>
    </row>
    <row r="679" spans="2:3" s="156" customFormat="1" hidden="1">
      <c r="B679" s="156">
        <f t="shared" si="32"/>
        <v>393</v>
      </c>
      <c r="C679" s="156" t="e">
        <f t="shared" si="31"/>
        <v>#VALUE!</v>
      </c>
    </row>
    <row r="680" spans="2:3" s="156" customFormat="1" hidden="1">
      <c r="B680" s="156">
        <f t="shared" si="32"/>
        <v>395</v>
      </c>
      <c r="C680" s="156" t="e">
        <f t="shared" si="31"/>
        <v>#VALUE!</v>
      </c>
    </row>
    <row r="681" spans="2:3" s="156" customFormat="1" hidden="1">
      <c r="B681" s="156">
        <f t="shared" si="32"/>
        <v>397</v>
      </c>
      <c r="C681" s="156" t="e">
        <f t="shared" si="31"/>
        <v>#VALUE!</v>
      </c>
    </row>
    <row r="682" spans="2:3" s="156" customFormat="1" hidden="1">
      <c r="B682" s="156">
        <f t="shared" si="32"/>
        <v>399</v>
      </c>
      <c r="C682" s="156" t="e">
        <f t="shared" si="31"/>
        <v>#VALUE!</v>
      </c>
    </row>
    <row r="683" spans="2:3" s="156" customFormat="1" hidden="1">
      <c r="B683" s="156">
        <f t="shared" si="32"/>
        <v>401</v>
      </c>
      <c r="C683" s="156" t="e">
        <f t="shared" si="31"/>
        <v>#VALUE!</v>
      </c>
    </row>
    <row r="684" spans="2:3" s="156" customFormat="1" hidden="1">
      <c r="B684" s="156">
        <f t="shared" si="32"/>
        <v>403</v>
      </c>
      <c r="C684" s="156" t="e">
        <f t="shared" si="31"/>
        <v>#VALUE!</v>
      </c>
    </row>
    <row r="685" spans="2:3" s="156" customFormat="1" hidden="1">
      <c r="B685" s="156">
        <f t="shared" si="32"/>
        <v>405</v>
      </c>
      <c r="C685" s="156" t="e">
        <f t="shared" si="31"/>
        <v>#VALUE!</v>
      </c>
    </row>
    <row r="686" spans="2:3" s="156" customFormat="1" hidden="1">
      <c r="B686" s="156">
        <f t="shared" si="32"/>
        <v>407</v>
      </c>
      <c r="C686" s="156" t="e">
        <f t="shared" si="31"/>
        <v>#VALUE!</v>
      </c>
    </row>
    <row r="687" spans="2:3" s="156" customFormat="1" hidden="1">
      <c r="B687" s="156">
        <f t="shared" si="32"/>
        <v>409</v>
      </c>
      <c r="C687" s="156" t="e">
        <f t="shared" si="31"/>
        <v>#VALUE!</v>
      </c>
    </row>
    <row r="688" spans="2:3" s="156" customFormat="1" hidden="1">
      <c r="B688" s="156">
        <f t="shared" si="32"/>
        <v>411</v>
      </c>
      <c r="C688" s="156" t="e">
        <f t="shared" si="31"/>
        <v>#VALUE!</v>
      </c>
    </row>
    <row r="689" spans="2:3" s="156" customFormat="1" hidden="1">
      <c r="B689" s="156">
        <f t="shared" si="32"/>
        <v>413</v>
      </c>
      <c r="C689" s="156" t="e">
        <f t="shared" si="31"/>
        <v>#VALUE!</v>
      </c>
    </row>
    <row r="690" spans="2:3" s="156" customFormat="1" hidden="1">
      <c r="B690" s="156">
        <f t="shared" si="32"/>
        <v>415</v>
      </c>
      <c r="C690" s="156" t="e">
        <f t="shared" si="31"/>
        <v>#VALUE!</v>
      </c>
    </row>
    <row r="691" spans="2:3" s="156" customFormat="1" hidden="1">
      <c r="B691" s="156">
        <f t="shared" si="32"/>
        <v>417</v>
      </c>
      <c r="C691" s="156" t="e">
        <f t="shared" si="31"/>
        <v>#VALUE!</v>
      </c>
    </row>
    <row r="692" spans="2:3" s="156" customFormat="1" hidden="1">
      <c r="B692" s="156">
        <f t="shared" si="32"/>
        <v>419</v>
      </c>
      <c r="C692" s="156" t="e">
        <f t="shared" ref="C692:C755" si="33">CHAR(HEX2DEC(MID($H$1,B692,2)))</f>
        <v>#VALUE!</v>
      </c>
    </row>
    <row r="693" spans="2:3" s="156" customFormat="1" hidden="1">
      <c r="B693" s="156">
        <f t="shared" si="32"/>
        <v>421</v>
      </c>
      <c r="C693" s="156" t="e">
        <f t="shared" si="33"/>
        <v>#VALUE!</v>
      </c>
    </row>
    <row r="694" spans="2:3" s="156" customFormat="1" hidden="1">
      <c r="B694" s="156">
        <f t="shared" ref="B694:B757" si="34">B693+2</f>
        <v>423</v>
      </c>
      <c r="C694" s="156" t="e">
        <f t="shared" si="33"/>
        <v>#VALUE!</v>
      </c>
    </row>
    <row r="695" spans="2:3" s="156" customFormat="1" hidden="1">
      <c r="B695" s="156">
        <f t="shared" si="34"/>
        <v>425</v>
      </c>
      <c r="C695" s="156" t="e">
        <f t="shared" si="33"/>
        <v>#VALUE!</v>
      </c>
    </row>
    <row r="696" spans="2:3" s="156" customFormat="1" hidden="1">
      <c r="B696" s="156">
        <f t="shared" si="34"/>
        <v>427</v>
      </c>
      <c r="C696" s="156" t="e">
        <f t="shared" si="33"/>
        <v>#VALUE!</v>
      </c>
    </row>
    <row r="697" spans="2:3" s="156" customFormat="1" hidden="1">
      <c r="B697" s="156">
        <f t="shared" si="34"/>
        <v>429</v>
      </c>
      <c r="C697" s="156" t="e">
        <f t="shared" si="33"/>
        <v>#VALUE!</v>
      </c>
    </row>
    <row r="698" spans="2:3" s="156" customFormat="1" hidden="1">
      <c r="B698" s="156">
        <f t="shared" si="34"/>
        <v>431</v>
      </c>
      <c r="C698" s="156" t="e">
        <f t="shared" si="33"/>
        <v>#VALUE!</v>
      </c>
    </row>
    <row r="699" spans="2:3" s="156" customFormat="1" hidden="1">
      <c r="B699" s="156">
        <f t="shared" si="34"/>
        <v>433</v>
      </c>
      <c r="C699" s="156" t="e">
        <f t="shared" si="33"/>
        <v>#VALUE!</v>
      </c>
    </row>
    <row r="700" spans="2:3" s="156" customFormat="1" hidden="1">
      <c r="B700" s="156">
        <f t="shared" si="34"/>
        <v>435</v>
      </c>
      <c r="C700" s="156" t="e">
        <f t="shared" si="33"/>
        <v>#VALUE!</v>
      </c>
    </row>
    <row r="701" spans="2:3" s="156" customFormat="1" hidden="1">
      <c r="B701" s="156">
        <f t="shared" si="34"/>
        <v>437</v>
      </c>
      <c r="C701" s="156" t="e">
        <f t="shared" si="33"/>
        <v>#VALUE!</v>
      </c>
    </row>
    <row r="702" spans="2:3" s="156" customFormat="1" hidden="1">
      <c r="B702" s="156">
        <f t="shared" si="34"/>
        <v>439</v>
      </c>
      <c r="C702" s="156" t="e">
        <f t="shared" si="33"/>
        <v>#VALUE!</v>
      </c>
    </row>
    <row r="703" spans="2:3" s="156" customFormat="1" hidden="1">
      <c r="B703" s="156">
        <f t="shared" si="34"/>
        <v>441</v>
      </c>
      <c r="C703" s="156" t="e">
        <f t="shared" si="33"/>
        <v>#VALUE!</v>
      </c>
    </row>
    <row r="704" spans="2:3" s="156" customFormat="1" hidden="1">
      <c r="B704" s="156">
        <f t="shared" si="34"/>
        <v>443</v>
      </c>
      <c r="C704" s="156" t="e">
        <f t="shared" si="33"/>
        <v>#VALUE!</v>
      </c>
    </row>
    <row r="705" spans="2:3" s="156" customFormat="1" hidden="1">
      <c r="B705" s="156">
        <f t="shared" si="34"/>
        <v>445</v>
      </c>
      <c r="C705" s="156" t="e">
        <f t="shared" si="33"/>
        <v>#VALUE!</v>
      </c>
    </row>
    <row r="706" spans="2:3" s="156" customFormat="1" hidden="1">
      <c r="B706" s="156">
        <f t="shared" si="34"/>
        <v>447</v>
      </c>
      <c r="C706" s="156" t="e">
        <f t="shared" si="33"/>
        <v>#VALUE!</v>
      </c>
    </row>
    <row r="707" spans="2:3" s="156" customFormat="1" hidden="1">
      <c r="B707" s="156">
        <f t="shared" si="34"/>
        <v>449</v>
      </c>
      <c r="C707" s="156" t="e">
        <f t="shared" si="33"/>
        <v>#VALUE!</v>
      </c>
    </row>
    <row r="708" spans="2:3" s="156" customFormat="1" hidden="1">
      <c r="B708" s="156">
        <f t="shared" si="34"/>
        <v>451</v>
      </c>
      <c r="C708" s="156" t="e">
        <f t="shared" si="33"/>
        <v>#VALUE!</v>
      </c>
    </row>
    <row r="709" spans="2:3" s="156" customFormat="1" hidden="1">
      <c r="B709" s="156">
        <f t="shared" si="34"/>
        <v>453</v>
      </c>
      <c r="C709" s="156" t="e">
        <f t="shared" si="33"/>
        <v>#VALUE!</v>
      </c>
    </row>
    <row r="710" spans="2:3" s="156" customFormat="1" hidden="1">
      <c r="B710" s="156">
        <f t="shared" si="34"/>
        <v>455</v>
      </c>
      <c r="C710" s="156" t="e">
        <f t="shared" si="33"/>
        <v>#VALUE!</v>
      </c>
    </row>
    <row r="711" spans="2:3" s="156" customFormat="1" hidden="1">
      <c r="B711" s="156">
        <f t="shared" si="34"/>
        <v>457</v>
      </c>
      <c r="C711" s="156" t="e">
        <f t="shared" si="33"/>
        <v>#VALUE!</v>
      </c>
    </row>
    <row r="712" spans="2:3" s="156" customFormat="1" hidden="1">
      <c r="B712" s="156">
        <f t="shared" si="34"/>
        <v>459</v>
      </c>
      <c r="C712" s="156" t="e">
        <f t="shared" si="33"/>
        <v>#VALUE!</v>
      </c>
    </row>
    <row r="713" spans="2:3" s="156" customFormat="1" hidden="1">
      <c r="B713" s="156">
        <f t="shared" si="34"/>
        <v>461</v>
      </c>
      <c r="C713" s="156" t="e">
        <f t="shared" si="33"/>
        <v>#VALUE!</v>
      </c>
    </row>
    <row r="714" spans="2:3" s="156" customFormat="1" hidden="1">
      <c r="B714" s="156">
        <f t="shared" si="34"/>
        <v>463</v>
      </c>
      <c r="C714" s="156" t="e">
        <f t="shared" si="33"/>
        <v>#VALUE!</v>
      </c>
    </row>
    <row r="715" spans="2:3" s="156" customFormat="1" hidden="1">
      <c r="B715" s="156">
        <f t="shared" si="34"/>
        <v>465</v>
      </c>
      <c r="C715" s="156" t="e">
        <f t="shared" si="33"/>
        <v>#VALUE!</v>
      </c>
    </row>
    <row r="716" spans="2:3" s="156" customFormat="1" hidden="1">
      <c r="B716" s="156">
        <f t="shared" si="34"/>
        <v>467</v>
      </c>
      <c r="C716" s="156" t="e">
        <f t="shared" si="33"/>
        <v>#VALUE!</v>
      </c>
    </row>
    <row r="717" spans="2:3" s="156" customFormat="1" hidden="1">
      <c r="B717" s="156">
        <f t="shared" si="34"/>
        <v>469</v>
      </c>
      <c r="C717" s="156" t="e">
        <f t="shared" si="33"/>
        <v>#VALUE!</v>
      </c>
    </row>
    <row r="718" spans="2:3" s="156" customFormat="1" hidden="1">
      <c r="B718" s="156">
        <f t="shared" si="34"/>
        <v>471</v>
      </c>
      <c r="C718" s="156" t="e">
        <f t="shared" si="33"/>
        <v>#VALUE!</v>
      </c>
    </row>
    <row r="719" spans="2:3" s="156" customFormat="1" hidden="1">
      <c r="B719" s="156">
        <f t="shared" si="34"/>
        <v>473</v>
      </c>
      <c r="C719" s="156" t="e">
        <f t="shared" si="33"/>
        <v>#VALUE!</v>
      </c>
    </row>
    <row r="720" spans="2:3" s="156" customFormat="1" hidden="1">
      <c r="B720" s="156">
        <f t="shared" si="34"/>
        <v>475</v>
      </c>
      <c r="C720" s="156" t="e">
        <f t="shared" si="33"/>
        <v>#VALUE!</v>
      </c>
    </row>
    <row r="721" spans="2:3" s="156" customFormat="1" hidden="1">
      <c r="B721" s="156">
        <f t="shared" si="34"/>
        <v>477</v>
      </c>
      <c r="C721" s="156" t="e">
        <f t="shared" si="33"/>
        <v>#VALUE!</v>
      </c>
    </row>
    <row r="722" spans="2:3" s="156" customFormat="1" hidden="1">
      <c r="B722" s="156">
        <f t="shared" si="34"/>
        <v>479</v>
      </c>
      <c r="C722" s="156" t="e">
        <f t="shared" si="33"/>
        <v>#VALUE!</v>
      </c>
    </row>
    <row r="723" spans="2:3" s="156" customFormat="1" hidden="1">
      <c r="B723" s="156">
        <f t="shared" si="34"/>
        <v>481</v>
      </c>
      <c r="C723" s="156" t="e">
        <f t="shared" si="33"/>
        <v>#VALUE!</v>
      </c>
    </row>
    <row r="724" spans="2:3" s="156" customFormat="1" hidden="1">
      <c r="B724" s="156">
        <f t="shared" si="34"/>
        <v>483</v>
      </c>
      <c r="C724" s="156" t="e">
        <f t="shared" si="33"/>
        <v>#VALUE!</v>
      </c>
    </row>
    <row r="725" spans="2:3" s="156" customFormat="1" hidden="1">
      <c r="B725" s="156">
        <f t="shared" si="34"/>
        <v>485</v>
      </c>
      <c r="C725" s="156" t="e">
        <f t="shared" si="33"/>
        <v>#VALUE!</v>
      </c>
    </row>
    <row r="726" spans="2:3" s="156" customFormat="1" hidden="1">
      <c r="B726" s="156">
        <f t="shared" si="34"/>
        <v>487</v>
      </c>
      <c r="C726" s="156" t="e">
        <f t="shared" si="33"/>
        <v>#VALUE!</v>
      </c>
    </row>
    <row r="727" spans="2:3" s="156" customFormat="1" hidden="1">
      <c r="B727" s="156">
        <f t="shared" si="34"/>
        <v>489</v>
      </c>
      <c r="C727" s="156" t="e">
        <f t="shared" si="33"/>
        <v>#VALUE!</v>
      </c>
    </row>
    <row r="728" spans="2:3" s="156" customFormat="1" hidden="1">
      <c r="B728" s="156">
        <f t="shared" si="34"/>
        <v>491</v>
      </c>
      <c r="C728" s="156" t="e">
        <f t="shared" si="33"/>
        <v>#VALUE!</v>
      </c>
    </row>
    <row r="729" spans="2:3" s="156" customFormat="1" hidden="1">
      <c r="B729" s="156">
        <f t="shared" si="34"/>
        <v>493</v>
      </c>
      <c r="C729" s="156" t="e">
        <f t="shared" si="33"/>
        <v>#VALUE!</v>
      </c>
    </row>
    <row r="730" spans="2:3" s="156" customFormat="1" hidden="1">
      <c r="B730" s="156">
        <f t="shared" si="34"/>
        <v>495</v>
      </c>
      <c r="C730" s="156" t="e">
        <f t="shared" si="33"/>
        <v>#VALUE!</v>
      </c>
    </row>
    <row r="731" spans="2:3" s="156" customFormat="1" hidden="1">
      <c r="B731" s="156">
        <f t="shared" si="34"/>
        <v>497</v>
      </c>
      <c r="C731" s="156" t="e">
        <f t="shared" si="33"/>
        <v>#VALUE!</v>
      </c>
    </row>
    <row r="732" spans="2:3" s="156" customFormat="1" hidden="1">
      <c r="B732" s="156">
        <f t="shared" si="34"/>
        <v>499</v>
      </c>
      <c r="C732" s="156" t="e">
        <f t="shared" si="33"/>
        <v>#VALUE!</v>
      </c>
    </row>
    <row r="733" spans="2:3" s="156" customFormat="1" hidden="1">
      <c r="B733" s="156">
        <f t="shared" si="34"/>
        <v>501</v>
      </c>
      <c r="C733" s="156" t="e">
        <f t="shared" si="33"/>
        <v>#VALUE!</v>
      </c>
    </row>
    <row r="734" spans="2:3" s="156" customFormat="1" hidden="1">
      <c r="B734" s="156">
        <f t="shared" si="34"/>
        <v>503</v>
      </c>
      <c r="C734" s="156" t="e">
        <f t="shared" si="33"/>
        <v>#VALUE!</v>
      </c>
    </row>
    <row r="735" spans="2:3" s="156" customFormat="1" hidden="1">
      <c r="B735" s="156">
        <f t="shared" si="34"/>
        <v>505</v>
      </c>
      <c r="C735" s="156" t="e">
        <f t="shared" si="33"/>
        <v>#VALUE!</v>
      </c>
    </row>
    <row r="736" spans="2:3" s="156" customFormat="1" hidden="1">
      <c r="B736" s="156">
        <f t="shared" si="34"/>
        <v>507</v>
      </c>
      <c r="C736" s="156" t="e">
        <f t="shared" si="33"/>
        <v>#VALUE!</v>
      </c>
    </row>
    <row r="737" spans="2:3" s="156" customFormat="1" hidden="1">
      <c r="B737" s="156">
        <f t="shared" si="34"/>
        <v>509</v>
      </c>
      <c r="C737" s="156" t="e">
        <f t="shared" si="33"/>
        <v>#VALUE!</v>
      </c>
    </row>
    <row r="738" spans="2:3" s="156" customFormat="1" hidden="1">
      <c r="B738" s="156">
        <f t="shared" si="34"/>
        <v>511</v>
      </c>
      <c r="C738" s="156" t="e">
        <f t="shared" si="33"/>
        <v>#VALUE!</v>
      </c>
    </row>
    <row r="739" spans="2:3" s="156" customFormat="1" hidden="1">
      <c r="B739" s="156">
        <f t="shared" si="34"/>
        <v>513</v>
      </c>
      <c r="C739" s="156" t="e">
        <f t="shared" si="33"/>
        <v>#VALUE!</v>
      </c>
    </row>
    <row r="740" spans="2:3" s="156" customFormat="1" hidden="1">
      <c r="B740" s="156">
        <f t="shared" si="34"/>
        <v>515</v>
      </c>
      <c r="C740" s="156" t="e">
        <f t="shared" si="33"/>
        <v>#VALUE!</v>
      </c>
    </row>
    <row r="741" spans="2:3" s="156" customFormat="1" hidden="1">
      <c r="B741" s="156">
        <f t="shared" si="34"/>
        <v>517</v>
      </c>
      <c r="C741" s="156" t="e">
        <f t="shared" si="33"/>
        <v>#VALUE!</v>
      </c>
    </row>
    <row r="742" spans="2:3" s="156" customFormat="1" hidden="1">
      <c r="B742" s="156">
        <f t="shared" si="34"/>
        <v>519</v>
      </c>
      <c r="C742" s="156" t="e">
        <f t="shared" si="33"/>
        <v>#VALUE!</v>
      </c>
    </row>
    <row r="743" spans="2:3" s="156" customFormat="1" hidden="1">
      <c r="B743" s="156">
        <f t="shared" si="34"/>
        <v>521</v>
      </c>
      <c r="C743" s="156" t="e">
        <f t="shared" si="33"/>
        <v>#VALUE!</v>
      </c>
    </row>
    <row r="744" spans="2:3" s="156" customFormat="1" hidden="1">
      <c r="B744" s="156">
        <f t="shared" si="34"/>
        <v>523</v>
      </c>
      <c r="C744" s="156" t="e">
        <f t="shared" si="33"/>
        <v>#VALUE!</v>
      </c>
    </row>
    <row r="745" spans="2:3" s="156" customFormat="1" hidden="1">
      <c r="B745" s="156">
        <f t="shared" si="34"/>
        <v>525</v>
      </c>
      <c r="C745" s="156" t="e">
        <f t="shared" si="33"/>
        <v>#VALUE!</v>
      </c>
    </row>
    <row r="746" spans="2:3" s="156" customFormat="1" hidden="1">
      <c r="B746" s="156">
        <f t="shared" si="34"/>
        <v>527</v>
      </c>
      <c r="C746" s="156" t="e">
        <f t="shared" si="33"/>
        <v>#VALUE!</v>
      </c>
    </row>
    <row r="747" spans="2:3" s="156" customFormat="1" hidden="1">
      <c r="B747" s="156">
        <f t="shared" si="34"/>
        <v>529</v>
      </c>
      <c r="C747" s="156" t="e">
        <f t="shared" si="33"/>
        <v>#VALUE!</v>
      </c>
    </row>
    <row r="748" spans="2:3" s="156" customFormat="1" hidden="1">
      <c r="B748" s="156">
        <f t="shared" si="34"/>
        <v>531</v>
      </c>
      <c r="C748" s="156" t="e">
        <f t="shared" si="33"/>
        <v>#VALUE!</v>
      </c>
    </row>
    <row r="749" spans="2:3" s="156" customFormat="1" hidden="1">
      <c r="B749" s="156">
        <f t="shared" si="34"/>
        <v>533</v>
      </c>
      <c r="C749" s="156" t="e">
        <f t="shared" si="33"/>
        <v>#VALUE!</v>
      </c>
    </row>
    <row r="750" spans="2:3" s="156" customFormat="1" hidden="1">
      <c r="B750" s="156">
        <f t="shared" si="34"/>
        <v>535</v>
      </c>
      <c r="C750" s="156" t="e">
        <f t="shared" si="33"/>
        <v>#VALUE!</v>
      </c>
    </row>
    <row r="751" spans="2:3" s="156" customFormat="1" hidden="1">
      <c r="B751" s="156">
        <f t="shared" si="34"/>
        <v>537</v>
      </c>
      <c r="C751" s="156" t="e">
        <f t="shared" si="33"/>
        <v>#VALUE!</v>
      </c>
    </row>
    <row r="752" spans="2:3" s="156" customFormat="1" hidden="1">
      <c r="B752" s="156">
        <f t="shared" si="34"/>
        <v>539</v>
      </c>
      <c r="C752" s="156" t="e">
        <f t="shared" si="33"/>
        <v>#VALUE!</v>
      </c>
    </row>
    <row r="753" spans="2:3" s="156" customFormat="1" hidden="1">
      <c r="B753" s="156">
        <f t="shared" si="34"/>
        <v>541</v>
      </c>
      <c r="C753" s="156" t="e">
        <f t="shared" si="33"/>
        <v>#VALUE!</v>
      </c>
    </row>
    <row r="754" spans="2:3" s="156" customFormat="1" hidden="1">
      <c r="B754" s="156">
        <f t="shared" si="34"/>
        <v>543</v>
      </c>
      <c r="C754" s="156" t="e">
        <f t="shared" si="33"/>
        <v>#VALUE!</v>
      </c>
    </row>
    <row r="755" spans="2:3" s="156" customFormat="1" hidden="1">
      <c r="B755" s="156">
        <f t="shared" si="34"/>
        <v>545</v>
      </c>
      <c r="C755" s="156" t="e">
        <f t="shared" si="33"/>
        <v>#VALUE!</v>
      </c>
    </row>
    <row r="756" spans="2:3" s="156" customFormat="1" hidden="1">
      <c r="B756" s="156">
        <f t="shared" si="34"/>
        <v>547</v>
      </c>
      <c r="C756" s="156" t="e">
        <f t="shared" ref="C756:C819" si="35">CHAR(HEX2DEC(MID($H$1,B756,2)))</f>
        <v>#VALUE!</v>
      </c>
    </row>
    <row r="757" spans="2:3" s="156" customFormat="1" hidden="1">
      <c r="B757" s="156">
        <f t="shared" si="34"/>
        <v>549</v>
      </c>
      <c r="C757" s="156" t="e">
        <f t="shared" si="35"/>
        <v>#VALUE!</v>
      </c>
    </row>
    <row r="758" spans="2:3" s="156" customFormat="1" hidden="1">
      <c r="B758" s="156">
        <f t="shared" ref="B758:B821" si="36">B757+2</f>
        <v>551</v>
      </c>
      <c r="C758" s="156" t="e">
        <f t="shared" si="35"/>
        <v>#VALUE!</v>
      </c>
    </row>
    <row r="759" spans="2:3" s="156" customFormat="1" hidden="1">
      <c r="B759" s="156">
        <f t="shared" si="36"/>
        <v>553</v>
      </c>
      <c r="C759" s="156" t="e">
        <f t="shared" si="35"/>
        <v>#VALUE!</v>
      </c>
    </row>
    <row r="760" spans="2:3" s="156" customFormat="1" hidden="1">
      <c r="B760" s="156">
        <f t="shared" si="36"/>
        <v>555</v>
      </c>
      <c r="C760" s="156" t="e">
        <f t="shared" si="35"/>
        <v>#VALUE!</v>
      </c>
    </row>
    <row r="761" spans="2:3" s="156" customFormat="1" hidden="1">
      <c r="B761" s="156">
        <f t="shared" si="36"/>
        <v>557</v>
      </c>
      <c r="C761" s="156" t="e">
        <f t="shared" si="35"/>
        <v>#VALUE!</v>
      </c>
    </row>
    <row r="762" spans="2:3" s="156" customFormat="1" hidden="1">
      <c r="B762" s="156">
        <f t="shared" si="36"/>
        <v>559</v>
      </c>
      <c r="C762" s="156" t="e">
        <f t="shared" si="35"/>
        <v>#VALUE!</v>
      </c>
    </row>
    <row r="763" spans="2:3" s="156" customFormat="1" hidden="1">
      <c r="B763" s="156">
        <f t="shared" si="36"/>
        <v>561</v>
      </c>
      <c r="C763" s="156" t="e">
        <f t="shared" si="35"/>
        <v>#VALUE!</v>
      </c>
    </row>
    <row r="764" spans="2:3" s="156" customFormat="1" hidden="1">
      <c r="B764" s="156">
        <f t="shared" si="36"/>
        <v>563</v>
      </c>
      <c r="C764" s="156" t="e">
        <f t="shared" si="35"/>
        <v>#VALUE!</v>
      </c>
    </row>
    <row r="765" spans="2:3" s="156" customFormat="1" hidden="1">
      <c r="B765" s="156">
        <f t="shared" si="36"/>
        <v>565</v>
      </c>
      <c r="C765" s="156" t="e">
        <f t="shared" si="35"/>
        <v>#VALUE!</v>
      </c>
    </row>
    <row r="766" spans="2:3" s="156" customFormat="1" hidden="1">
      <c r="B766" s="156">
        <f t="shared" si="36"/>
        <v>567</v>
      </c>
      <c r="C766" s="156" t="e">
        <f t="shared" si="35"/>
        <v>#VALUE!</v>
      </c>
    </row>
    <row r="767" spans="2:3" s="156" customFormat="1" hidden="1">
      <c r="B767" s="156">
        <f t="shared" si="36"/>
        <v>569</v>
      </c>
      <c r="C767" s="156" t="e">
        <f t="shared" si="35"/>
        <v>#VALUE!</v>
      </c>
    </row>
    <row r="768" spans="2:3" s="156" customFormat="1" hidden="1">
      <c r="B768" s="156">
        <f t="shared" si="36"/>
        <v>571</v>
      </c>
      <c r="C768" s="156" t="e">
        <f t="shared" si="35"/>
        <v>#VALUE!</v>
      </c>
    </row>
    <row r="769" spans="2:3" s="156" customFormat="1" hidden="1">
      <c r="B769" s="156">
        <f t="shared" si="36"/>
        <v>573</v>
      </c>
      <c r="C769" s="156" t="e">
        <f t="shared" si="35"/>
        <v>#VALUE!</v>
      </c>
    </row>
    <row r="770" spans="2:3" s="156" customFormat="1" hidden="1">
      <c r="B770" s="156">
        <f t="shared" si="36"/>
        <v>575</v>
      </c>
      <c r="C770" s="156" t="e">
        <f t="shared" si="35"/>
        <v>#VALUE!</v>
      </c>
    </row>
    <row r="771" spans="2:3" s="156" customFormat="1" hidden="1">
      <c r="B771" s="156">
        <f t="shared" si="36"/>
        <v>577</v>
      </c>
      <c r="C771" s="156" t="e">
        <f t="shared" si="35"/>
        <v>#VALUE!</v>
      </c>
    </row>
    <row r="772" spans="2:3" s="156" customFormat="1" hidden="1">
      <c r="B772" s="156">
        <f t="shared" si="36"/>
        <v>579</v>
      </c>
      <c r="C772" s="156" t="e">
        <f t="shared" si="35"/>
        <v>#VALUE!</v>
      </c>
    </row>
    <row r="773" spans="2:3" s="156" customFormat="1" hidden="1">
      <c r="B773" s="156">
        <f t="shared" si="36"/>
        <v>581</v>
      </c>
      <c r="C773" s="156" t="e">
        <f t="shared" si="35"/>
        <v>#VALUE!</v>
      </c>
    </row>
    <row r="774" spans="2:3" s="156" customFormat="1" hidden="1">
      <c r="B774" s="156">
        <f t="shared" si="36"/>
        <v>583</v>
      </c>
      <c r="C774" s="156" t="e">
        <f t="shared" si="35"/>
        <v>#VALUE!</v>
      </c>
    </row>
    <row r="775" spans="2:3" s="156" customFormat="1" hidden="1">
      <c r="B775" s="156">
        <f t="shared" si="36"/>
        <v>585</v>
      </c>
      <c r="C775" s="156" t="e">
        <f t="shared" si="35"/>
        <v>#VALUE!</v>
      </c>
    </row>
    <row r="776" spans="2:3" s="156" customFormat="1" hidden="1">
      <c r="B776" s="156">
        <f t="shared" si="36"/>
        <v>587</v>
      </c>
      <c r="C776" s="156" t="e">
        <f t="shared" si="35"/>
        <v>#VALUE!</v>
      </c>
    </row>
    <row r="777" spans="2:3" s="156" customFormat="1" hidden="1">
      <c r="B777" s="156">
        <f t="shared" si="36"/>
        <v>589</v>
      </c>
      <c r="C777" s="156" t="e">
        <f t="shared" si="35"/>
        <v>#VALUE!</v>
      </c>
    </row>
    <row r="778" spans="2:3" s="156" customFormat="1" hidden="1">
      <c r="B778" s="156">
        <f t="shared" si="36"/>
        <v>591</v>
      </c>
      <c r="C778" s="156" t="e">
        <f t="shared" si="35"/>
        <v>#VALUE!</v>
      </c>
    </row>
    <row r="779" spans="2:3" s="156" customFormat="1" hidden="1">
      <c r="B779" s="156">
        <f t="shared" si="36"/>
        <v>593</v>
      </c>
      <c r="C779" s="156" t="e">
        <f t="shared" si="35"/>
        <v>#VALUE!</v>
      </c>
    </row>
    <row r="780" spans="2:3" s="156" customFormat="1" hidden="1">
      <c r="B780" s="156">
        <f t="shared" si="36"/>
        <v>595</v>
      </c>
      <c r="C780" s="156" t="e">
        <f t="shared" si="35"/>
        <v>#VALUE!</v>
      </c>
    </row>
    <row r="781" spans="2:3" s="156" customFormat="1" hidden="1">
      <c r="B781" s="156">
        <f t="shared" si="36"/>
        <v>597</v>
      </c>
      <c r="C781" s="156" t="e">
        <f t="shared" si="35"/>
        <v>#VALUE!</v>
      </c>
    </row>
    <row r="782" spans="2:3" s="156" customFormat="1" hidden="1">
      <c r="B782" s="156">
        <f t="shared" si="36"/>
        <v>599</v>
      </c>
      <c r="C782" s="156" t="e">
        <f t="shared" si="35"/>
        <v>#VALUE!</v>
      </c>
    </row>
    <row r="783" spans="2:3" s="156" customFormat="1" hidden="1">
      <c r="B783" s="156">
        <f t="shared" si="36"/>
        <v>601</v>
      </c>
      <c r="C783" s="156" t="e">
        <f t="shared" si="35"/>
        <v>#VALUE!</v>
      </c>
    </row>
    <row r="784" spans="2:3" s="156" customFormat="1" hidden="1">
      <c r="B784" s="156">
        <f t="shared" si="36"/>
        <v>603</v>
      </c>
      <c r="C784" s="156" t="e">
        <f t="shared" si="35"/>
        <v>#VALUE!</v>
      </c>
    </row>
    <row r="785" spans="2:3" s="156" customFormat="1" hidden="1">
      <c r="B785" s="156">
        <f t="shared" si="36"/>
        <v>605</v>
      </c>
      <c r="C785" s="156" t="e">
        <f t="shared" si="35"/>
        <v>#VALUE!</v>
      </c>
    </row>
    <row r="786" spans="2:3" s="156" customFormat="1" hidden="1">
      <c r="B786" s="156">
        <f t="shared" si="36"/>
        <v>607</v>
      </c>
      <c r="C786" s="156" t="e">
        <f t="shared" si="35"/>
        <v>#VALUE!</v>
      </c>
    </row>
    <row r="787" spans="2:3" s="156" customFormat="1" hidden="1">
      <c r="B787" s="156">
        <f t="shared" si="36"/>
        <v>609</v>
      </c>
      <c r="C787" s="156" t="e">
        <f t="shared" si="35"/>
        <v>#VALUE!</v>
      </c>
    </row>
    <row r="788" spans="2:3" s="156" customFormat="1" hidden="1">
      <c r="B788" s="156">
        <f t="shared" si="36"/>
        <v>611</v>
      </c>
      <c r="C788" s="156" t="e">
        <f t="shared" si="35"/>
        <v>#VALUE!</v>
      </c>
    </row>
    <row r="789" spans="2:3" s="156" customFormat="1" hidden="1">
      <c r="B789" s="156">
        <f t="shared" si="36"/>
        <v>613</v>
      </c>
      <c r="C789" s="156" t="e">
        <f t="shared" si="35"/>
        <v>#VALUE!</v>
      </c>
    </row>
    <row r="790" spans="2:3" s="156" customFormat="1" hidden="1">
      <c r="B790" s="156">
        <f t="shared" si="36"/>
        <v>615</v>
      </c>
      <c r="C790" s="156" t="e">
        <f t="shared" si="35"/>
        <v>#VALUE!</v>
      </c>
    </row>
    <row r="791" spans="2:3" s="156" customFormat="1" hidden="1">
      <c r="B791" s="156">
        <f t="shared" si="36"/>
        <v>617</v>
      </c>
      <c r="C791" s="156" t="e">
        <f t="shared" si="35"/>
        <v>#VALUE!</v>
      </c>
    </row>
    <row r="792" spans="2:3" s="156" customFormat="1" hidden="1">
      <c r="B792" s="156">
        <f t="shared" si="36"/>
        <v>619</v>
      </c>
      <c r="C792" s="156" t="e">
        <f t="shared" si="35"/>
        <v>#VALUE!</v>
      </c>
    </row>
    <row r="793" spans="2:3" s="156" customFormat="1" hidden="1">
      <c r="B793" s="156">
        <f t="shared" si="36"/>
        <v>621</v>
      </c>
      <c r="C793" s="156" t="e">
        <f t="shared" si="35"/>
        <v>#VALUE!</v>
      </c>
    </row>
    <row r="794" spans="2:3" s="156" customFormat="1" hidden="1">
      <c r="B794" s="156">
        <f t="shared" si="36"/>
        <v>623</v>
      </c>
      <c r="C794" s="156" t="e">
        <f t="shared" si="35"/>
        <v>#VALUE!</v>
      </c>
    </row>
    <row r="795" spans="2:3" s="156" customFormat="1" hidden="1">
      <c r="B795" s="156">
        <f t="shared" si="36"/>
        <v>625</v>
      </c>
      <c r="C795" s="156" t="e">
        <f t="shared" si="35"/>
        <v>#VALUE!</v>
      </c>
    </row>
    <row r="796" spans="2:3" s="156" customFormat="1" hidden="1">
      <c r="B796" s="156">
        <f t="shared" si="36"/>
        <v>627</v>
      </c>
      <c r="C796" s="156" t="e">
        <f t="shared" si="35"/>
        <v>#VALUE!</v>
      </c>
    </row>
    <row r="797" spans="2:3" s="156" customFormat="1" hidden="1">
      <c r="B797" s="156">
        <f t="shared" si="36"/>
        <v>629</v>
      </c>
      <c r="C797" s="156" t="e">
        <f t="shared" si="35"/>
        <v>#VALUE!</v>
      </c>
    </row>
    <row r="798" spans="2:3" s="156" customFormat="1" hidden="1">
      <c r="B798" s="156">
        <f t="shared" si="36"/>
        <v>631</v>
      </c>
      <c r="C798" s="156" t="e">
        <f t="shared" si="35"/>
        <v>#VALUE!</v>
      </c>
    </row>
    <row r="799" spans="2:3" s="156" customFormat="1" hidden="1">
      <c r="B799" s="156">
        <f t="shared" si="36"/>
        <v>633</v>
      </c>
      <c r="C799" s="156" t="e">
        <f t="shared" si="35"/>
        <v>#VALUE!</v>
      </c>
    </row>
    <row r="800" spans="2:3" s="156" customFormat="1" hidden="1">
      <c r="B800" s="156">
        <f t="shared" si="36"/>
        <v>635</v>
      </c>
      <c r="C800" s="156" t="e">
        <f t="shared" si="35"/>
        <v>#VALUE!</v>
      </c>
    </row>
    <row r="801" spans="1:27" hidden="1">
      <c r="A801" s="156"/>
      <c r="B801" s="156">
        <f t="shared" si="36"/>
        <v>637</v>
      </c>
      <c r="C801" s="156" t="e">
        <f t="shared" si="35"/>
        <v>#VALUE!</v>
      </c>
      <c r="D801" s="156"/>
      <c r="E801" s="156"/>
      <c r="F801" s="156"/>
      <c r="G801" s="156"/>
      <c r="H801" s="156"/>
      <c r="I801" s="156"/>
      <c r="J801" s="156"/>
      <c r="K801" s="156"/>
      <c r="L801" s="156"/>
      <c r="M801" s="156"/>
      <c r="N801" s="156"/>
      <c r="O801" s="156"/>
      <c r="P801" s="156"/>
      <c r="Q801" s="156"/>
      <c r="R801" s="156"/>
      <c r="S801" s="156"/>
      <c r="T801" s="156"/>
      <c r="U801" s="156"/>
      <c r="V801" s="156"/>
      <c r="W801" s="156"/>
      <c r="X801" s="156"/>
      <c r="Y801" s="156"/>
      <c r="Z801" s="156"/>
      <c r="AA801" s="156"/>
    </row>
    <row r="802" spans="1:27" hidden="1">
      <c r="A802" s="156"/>
      <c r="B802" s="156">
        <f t="shared" si="36"/>
        <v>639</v>
      </c>
      <c r="C802" s="156" t="e">
        <f t="shared" si="35"/>
        <v>#VALUE!</v>
      </c>
      <c r="D802" s="156"/>
      <c r="E802" s="156"/>
      <c r="F802" s="156"/>
      <c r="G802" s="156"/>
      <c r="H802" s="156"/>
      <c r="I802" s="156"/>
      <c r="J802" s="156"/>
      <c r="K802" s="156"/>
      <c r="L802" s="156"/>
      <c r="M802" s="156"/>
      <c r="N802" s="156"/>
      <c r="O802" s="156"/>
      <c r="P802" s="156"/>
      <c r="Q802" s="156"/>
      <c r="R802" s="156"/>
      <c r="S802" s="156"/>
      <c r="T802" s="156"/>
      <c r="U802" s="156"/>
      <c r="V802" s="156"/>
      <c r="W802" s="156"/>
      <c r="X802" s="156"/>
      <c r="Y802" s="156"/>
      <c r="Z802" s="156"/>
      <c r="AA802" s="156"/>
    </row>
    <row r="803" spans="1:27" hidden="1">
      <c r="A803" s="156"/>
      <c r="B803" s="156">
        <f t="shared" si="36"/>
        <v>641</v>
      </c>
      <c r="C803" s="156" t="e">
        <f t="shared" si="35"/>
        <v>#VALUE!</v>
      </c>
      <c r="D803" s="156"/>
      <c r="E803" s="156"/>
      <c r="F803" s="156"/>
      <c r="G803" s="156"/>
      <c r="H803" s="156"/>
      <c r="I803" s="156"/>
      <c r="J803" s="156"/>
      <c r="K803" s="156"/>
      <c r="L803" s="156"/>
      <c r="M803" s="156"/>
      <c r="N803" s="156"/>
      <c r="O803" s="156"/>
      <c r="P803" s="156"/>
      <c r="Q803" s="156"/>
      <c r="R803" s="156"/>
      <c r="S803" s="156"/>
      <c r="T803" s="156"/>
      <c r="U803" s="156"/>
      <c r="V803" s="156"/>
      <c r="W803" s="156"/>
      <c r="X803" s="156"/>
      <c r="Y803" s="156"/>
      <c r="Z803" s="156"/>
      <c r="AA803" s="156"/>
    </row>
    <row r="804" spans="1:27" hidden="1">
      <c r="A804" s="156"/>
      <c r="B804" s="156">
        <f t="shared" si="36"/>
        <v>643</v>
      </c>
      <c r="C804" s="156" t="e">
        <f t="shared" si="35"/>
        <v>#VALUE!</v>
      </c>
      <c r="D804" s="156"/>
      <c r="E804" s="156"/>
      <c r="F804" s="156"/>
      <c r="G804" s="156"/>
      <c r="H804" s="156"/>
      <c r="I804" s="156"/>
      <c r="J804" s="156"/>
      <c r="K804" s="156"/>
      <c r="L804" s="156"/>
      <c r="M804" s="156"/>
      <c r="N804" s="156"/>
      <c r="O804" s="156"/>
      <c r="P804" s="156"/>
      <c r="Q804" s="156"/>
      <c r="R804" s="156"/>
      <c r="S804" s="156"/>
      <c r="T804" s="156"/>
      <c r="U804" s="156"/>
      <c r="V804" s="156"/>
      <c r="W804" s="156"/>
      <c r="X804" s="156"/>
      <c r="Y804" s="156"/>
      <c r="Z804" s="156"/>
      <c r="AA804" s="156"/>
    </row>
    <row r="805" spans="1:27" hidden="1">
      <c r="A805" s="156"/>
      <c r="B805" s="156">
        <f t="shared" si="36"/>
        <v>645</v>
      </c>
      <c r="C805" s="156" t="e">
        <f t="shared" si="35"/>
        <v>#VALUE!</v>
      </c>
      <c r="D805" s="156"/>
      <c r="E805" s="156"/>
      <c r="F805" s="156"/>
      <c r="G805" s="156"/>
      <c r="H805" s="156"/>
      <c r="I805" s="156"/>
      <c r="J805" s="156"/>
      <c r="K805" s="156"/>
      <c r="L805" s="156"/>
      <c r="M805" s="156"/>
      <c r="N805" s="156"/>
      <c r="O805" s="156"/>
      <c r="P805" s="156"/>
      <c r="Q805" s="156"/>
      <c r="R805" s="156"/>
      <c r="S805" s="156"/>
      <c r="T805" s="156"/>
      <c r="U805" s="156"/>
      <c r="V805" s="156"/>
      <c r="W805" s="156"/>
      <c r="X805" s="156"/>
      <c r="Y805" s="156"/>
      <c r="Z805" s="156"/>
      <c r="AA805" s="156"/>
    </row>
    <row r="806" spans="1:27" hidden="1">
      <c r="A806" s="156"/>
      <c r="B806" s="156">
        <f t="shared" si="36"/>
        <v>647</v>
      </c>
      <c r="C806" s="156" t="e">
        <f t="shared" si="35"/>
        <v>#VALUE!</v>
      </c>
      <c r="D806" s="156"/>
      <c r="E806" s="156"/>
      <c r="F806" s="156"/>
      <c r="G806" s="156"/>
      <c r="H806" s="156"/>
      <c r="I806" s="156"/>
      <c r="J806" s="156"/>
      <c r="K806" s="156"/>
      <c r="L806" s="156"/>
      <c r="M806" s="156"/>
      <c r="N806" s="156"/>
      <c r="O806" s="156"/>
      <c r="P806" s="156"/>
      <c r="Q806" s="156"/>
      <c r="R806" s="156"/>
      <c r="S806" s="156"/>
      <c r="T806" s="156"/>
      <c r="U806" s="156"/>
      <c r="V806" s="156"/>
      <c r="W806" s="156"/>
      <c r="X806" s="156"/>
      <c r="Y806" s="156"/>
      <c r="Z806" s="156"/>
      <c r="AA806" s="156"/>
    </row>
    <row r="807" spans="1:27" hidden="1">
      <c r="A807" s="156"/>
      <c r="B807" s="156">
        <f t="shared" si="36"/>
        <v>649</v>
      </c>
      <c r="C807" s="156" t="e">
        <f t="shared" si="35"/>
        <v>#VALUE!</v>
      </c>
      <c r="D807" s="156"/>
      <c r="E807" s="156"/>
      <c r="F807" s="156"/>
      <c r="G807" s="156"/>
      <c r="H807" s="156"/>
      <c r="I807" s="156"/>
      <c r="J807" s="156"/>
      <c r="K807" s="156"/>
      <c r="L807" s="156"/>
      <c r="M807" s="156"/>
      <c r="N807" s="156"/>
      <c r="O807" s="156"/>
      <c r="P807" s="156"/>
      <c r="Q807" s="156"/>
      <c r="R807" s="156"/>
      <c r="S807" s="156"/>
      <c r="T807" s="156"/>
      <c r="U807" s="156"/>
      <c r="V807" s="156"/>
      <c r="W807" s="156"/>
      <c r="X807" s="156"/>
      <c r="Y807" s="156"/>
      <c r="Z807" s="156"/>
      <c r="AA807" s="156"/>
    </row>
    <row r="808" spans="1:27" hidden="1">
      <c r="A808" s="156"/>
      <c r="B808" s="156">
        <f t="shared" si="36"/>
        <v>651</v>
      </c>
      <c r="C808" s="156" t="e">
        <f t="shared" si="35"/>
        <v>#VALUE!</v>
      </c>
      <c r="D808" s="156"/>
      <c r="E808" s="156"/>
      <c r="F808" s="156"/>
      <c r="G808" s="156"/>
      <c r="H808" s="156"/>
      <c r="I808" s="156"/>
      <c r="J808" s="156"/>
      <c r="K808" s="156"/>
      <c r="L808" s="156"/>
      <c r="M808" s="156"/>
      <c r="N808" s="156"/>
      <c r="O808" s="156"/>
      <c r="P808" s="156"/>
      <c r="Q808" s="156"/>
      <c r="R808" s="156"/>
      <c r="S808" s="156"/>
      <c r="T808" s="156"/>
      <c r="U808" s="156"/>
      <c r="V808" s="156"/>
      <c r="W808" s="156"/>
      <c r="X808" s="156"/>
      <c r="Y808" s="156"/>
      <c r="Z808" s="156"/>
      <c r="AA808" s="156"/>
    </row>
    <row r="809" spans="1:27" hidden="1">
      <c r="A809" s="156"/>
      <c r="B809" s="156">
        <f t="shared" si="36"/>
        <v>653</v>
      </c>
      <c r="C809" s="156" t="e">
        <f t="shared" si="35"/>
        <v>#VALUE!</v>
      </c>
      <c r="D809" s="156"/>
      <c r="E809" s="156"/>
      <c r="F809" s="156"/>
      <c r="G809" s="156"/>
      <c r="H809" s="156"/>
      <c r="I809" s="156"/>
      <c r="J809" s="156"/>
      <c r="K809" s="156"/>
      <c r="L809" s="156"/>
      <c r="M809" s="156"/>
      <c r="N809" s="156"/>
      <c r="O809" s="156"/>
      <c r="P809" s="156"/>
      <c r="Q809" s="156"/>
      <c r="R809" s="156"/>
      <c r="S809" s="156"/>
      <c r="T809" s="156"/>
      <c r="U809" s="156"/>
      <c r="V809" s="156"/>
      <c r="W809" s="156"/>
      <c r="X809" s="156"/>
      <c r="Y809" s="156"/>
      <c r="Z809" s="156"/>
      <c r="AA809" s="156"/>
    </row>
    <row r="810" spans="1:27" hidden="1">
      <c r="B810" s="156">
        <f t="shared" si="36"/>
        <v>655</v>
      </c>
      <c r="C810" s="156" t="e">
        <f t="shared" si="35"/>
        <v>#VALUE!</v>
      </c>
    </row>
    <row r="811" spans="1:27" hidden="1">
      <c r="B811" s="156">
        <f t="shared" si="36"/>
        <v>657</v>
      </c>
      <c r="C811" s="156" t="e">
        <f t="shared" si="35"/>
        <v>#VALUE!</v>
      </c>
    </row>
    <row r="812" spans="1:27" hidden="1">
      <c r="B812" s="156">
        <f t="shared" si="36"/>
        <v>659</v>
      </c>
      <c r="C812" s="156" t="e">
        <f t="shared" si="35"/>
        <v>#VALUE!</v>
      </c>
    </row>
    <row r="813" spans="1:27" hidden="1">
      <c r="B813" s="156">
        <f t="shared" si="36"/>
        <v>661</v>
      </c>
      <c r="C813" s="156" t="e">
        <f t="shared" si="35"/>
        <v>#VALUE!</v>
      </c>
    </row>
    <row r="814" spans="1:27" hidden="1">
      <c r="B814" s="156">
        <f t="shared" si="36"/>
        <v>663</v>
      </c>
      <c r="C814" s="156" t="e">
        <f t="shared" si="35"/>
        <v>#VALUE!</v>
      </c>
    </row>
    <row r="815" spans="1:27" hidden="1">
      <c r="B815" s="156">
        <f t="shared" si="36"/>
        <v>665</v>
      </c>
      <c r="C815" s="156" t="e">
        <f t="shared" si="35"/>
        <v>#VALUE!</v>
      </c>
    </row>
    <row r="816" spans="1:27" hidden="1">
      <c r="B816" s="156">
        <f t="shared" si="36"/>
        <v>667</v>
      </c>
      <c r="C816" s="156" t="e">
        <f t="shared" si="35"/>
        <v>#VALUE!</v>
      </c>
    </row>
    <row r="817" spans="2:3" hidden="1">
      <c r="B817" s="156">
        <f t="shared" si="36"/>
        <v>669</v>
      </c>
      <c r="C817" s="156" t="e">
        <f t="shared" si="35"/>
        <v>#VALUE!</v>
      </c>
    </row>
    <row r="818" spans="2:3" hidden="1">
      <c r="B818" s="156">
        <f t="shared" si="36"/>
        <v>671</v>
      </c>
      <c r="C818" s="156" t="e">
        <f t="shared" si="35"/>
        <v>#VALUE!</v>
      </c>
    </row>
    <row r="819" spans="2:3" hidden="1">
      <c r="B819" s="156">
        <f t="shared" si="36"/>
        <v>673</v>
      </c>
      <c r="C819" s="156" t="e">
        <f t="shared" si="35"/>
        <v>#VALUE!</v>
      </c>
    </row>
    <row r="820" spans="2:3" hidden="1">
      <c r="B820" s="156">
        <f t="shared" si="36"/>
        <v>675</v>
      </c>
      <c r="C820" s="156" t="e">
        <f t="shared" ref="C820:C883" si="37">CHAR(HEX2DEC(MID($H$1,B820,2)))</f>
        <v>#VALUE!</v>
      </c>
    </row>
    <row r="821" spans="2:3" hidden="1">
      <c r="B821" s="156">
        <f t="shared" si="36"/>
        <v>677</v>
      </c>
      <c r="C821" s="156" t="e">
        <f t="shared" si="37"/>
        <v>#VALUE!</v>
      </c>
    </row>
    <row r="822" spans="2:3" hidden="1">
      <c r="B822" s="156">
        <f t="shared" ref="B822:B885" si="38">B821+2</f>
        <v>679</v>
      </c>
      <c r="C822" s="156" t="e">
        <f t="shared" si="37"/>
        <v>#VALUE!</v>
      </c>
    </row>
    <row r="823" spans="2:3" hidden="1">
      <c r="B823" s="156">
        <f t="shared" si="38"/>
        <v>681</v>
      </c>
      <c r="C823" s="156" t="e">
        <f t="shared" si="37"/>
        <v>#VALUE!</v>
      </c>
    </row>
    <row r="824" spans="2:3" hidden="1">
      <c r="B824" s="156">
        <f t="shared" si="38"/>
        <v>683</v>
      </c>
      <c r="C824" s="156" t="e">
        <f t="shared" si="37"/>
        <v>#VALUE!</v>
      </c>
    </row>
    <row r="825" spans="2:3" hidden="1">
      <c r="B825" s="156">
        <f t="shared" si="38"/>
        <v>685</v>
      </c>
      <c r="C825" s="156" t="e">
        <f t="shared" si="37"/>
        <v>#VALUE!</v>
      </c>
    </row>
    <row r="826" spans="2:3" hidden="1">
      <c r="B826" s="156">
        <f t="shared" si="38"/>
        <v>687</v>
      </c>
      <c r="C826" s="156" t="e">
        <f t="shared" si="37"/>
        <v>#VALUE!</v>
      </c>
    </row>
    <row r="827" spans="2:3" hidden="1">
      <c r="B827" s="156">
        <f t="shared" si="38"/>
        <v>689</v>
      </c>
      <c r="C827" s="156" t="e">
        <f t="shared" si="37"/>
        <v>#VALUE!</v>
      </c>
    </row>
    <row r="828" spans="2:3" hidden="1">
      <c r="B828" s="156">
        <f t="shared" si="38"/>
        <v>691</v>
      </c>
      <c r="C828" s="156" t="e">
        <f t="shared" si="37"/>
        <v>#VALUE!</v>
      </c>
    </row>
    <row r="829" spans="2:3" hidden="1">
      <c r="B829" s="156">
        <f t="shared" si="38"/>
        <v>693</v>
      </c>
      <c r="C829" s="156" t="e">
        <f t="shared" si="37"/>
        <v>#VALUE!</v>
      </c>
    </row>
    <row r="830" spans="2:3" hidden="1">
      <c r="B830" s="156">
        <f t="shared" si="38"/>
        <v>695</v>
      </c>
      <c r="C830" s="156" t="e">
        <f t="shared" si="37"/>
        <v>#VALUE!</v>
      </c>
    </row>
    <row r="831" spans="2:3" hidden="1">
      <c r="B831" s="156">
        <f t="shared" si="38"/>
        <v>697</v>
      </c>
      <c r="C831" s="156" t="e">
        <f t="shared" si="37"/>
        <v>#VALUE!</v>
      </c>
    </row>
    <row r="832" spans="2:3" hidden="1">
      <c r="B832" s="156">
        <f t="shared" si="38"/>
        <v>699</v>
      </c>
      <c r="C832" s="156" t="e">
        <f t="shared" si="37"/>
        <v>#VALUE!</v>
      </c>
    </row>
    <row r="833" spans="2:3" hidden="1">
      <c r="B833" s="156">
        <f t="shared" si="38"/>
        <v>701</v>
      </c>
      <c r="C833" s="156" t="e">
        <f t="shared" si="37"/>
        <v>#VALUE!</v>
      </c>
    </row>
    <row r="834" spans="2:3" hidden="1">
      <c r="B834" s="156">
        <f t="shared" si="38"/>
        <v>703</v>
      </c>
      <c r="C834" s="156" t="e">
        <f t="shared" si="37"/>
        <v>#VALUE!</v>
      </c>
    </row>
    <row r="835" spans="2:3" hidden="1">
      <c r="B835" s="156">
        <f t="shared" si="38"/>
        <v>705</v>
      </c>
      <c r="C835" s="156" t="e">
        <f t="shared" si="37"/>
        <v>#VALUE!</v>
      </c>
    </row>
    <row r="836" spans="2:3" hidden="1">
      <c r="B836" s="156">
        <f t="shared" si="38"/>
        <v>707</v>
      </c>
      <c r="C836" s="156" t="e">
        <f t="shared" si="37"/>
        <v>#VALUE!</v>
      </c>
    </row>
    <row r="837" spans="2:3" hidden="1">
      <c r="B837" s="156">
        <f t="shared" si="38"/>
        <v>709</v>
      </c>
      <c r="C837" s="156" t="e">
        <f t="shared" si="37"/>
        <v>#VALUE!</v>
      </c>
    </row>
    <row r="838" spans="2:3" hidden="1">
      <c r="B838" s="156">
        <f t="shared" si="38"/>
        <v>711</v>
      </c>
      <c r="C838" s="156" t="e">
        <f t="shared" si="37"/>
        <v>#VALUE!</v>
      </c>
    </row>
    <row r="839" spans="2:3" hidden="1">
      <c r="B839" s="156">
        <f t="shared" si="38"/>
        <v>713</v>
      </c>
      <c r="C839" s="156" t="e">
        <f t="shared" si="37"/>
        <v>#VALUE!</v>
      </c>
    </row>
    <row r="840" spans="2:3" hidden="1">
      <c r="B840" s="156">
        <f t="shared" si="38"/>
        <v>715</v>
      </c>
      <c r="C840" s="156" t="e">
        <f t="shared" si="37"/>
        <v>#VALUE!</v>
      </c>
    </row>
    <row r="841" spans="2:3" hidden="1">
      <c r="B841" s="156">
        <f t="shared" si="38"/>
        <v>717</v>
      </c>
      <c r="C841" s="156" t="e">
        <f t="shared" si="37"/>
        <v>#VALUE!</v>
      </c>
    </row>
    <row r="842" spans="2:3" hidden="1">
      <c r="B842" s="156">
        <f t="shared" si="38"/>
        <v>719</v>
      </c>
      <c r="C842" s="156" t="e">
        <f t="shared" si="37"/>
        <v>#VALUE!</v>
      </c>
    </row>
    <row r="843" spans="2:3" hidden="1">
      <c r="B843" s="156">
        <f t="shared" si="38"/>
        <v>721</v>
      </c>
      <c r="C843" s="156" t="e">
        <f t="shared" si="37"/>
        <v>#VALUE!</v>
      </c>
    </row>
    <row r="844" spans="2:3" hidden="1">
      <c r="B844" s="156">
        <f t="shared" si="38"/>
        <v>723</v>
      </c>
      <c r="C844" s="156" t="e">
        <f t="shared" si="37"/>
        <v>#VALUE!</v>
      </c>
    </row>
    <row r="845" spans="2:3" hidden="1">
      <c r="B845" s="156">
        <f t="shared" si="38"/>
        <v>725</v>
      </c>
      <c r="C845" s="156" t="e">
        <f t="shared" si="37"/>
        <v>#VALUE!</v>
      </c>
    </row>
    <row r="846" spans="2:3" hidden="1">
      <c r="B846" s="156">
        <f t="shared" si="38"/>
        <v>727</v>
      </c>
      <c r="C846" s="156" t="e">
        <f t="shared" si="37"/>
        <v>#VALUE!</v>
      </c>
    </row>
    <row r="847" spans="2:3" hidden="1">
      <c r="B847" s="156">
        <f t="shared" si="38"/>
        <v>729</v>
      </c>
      <c r="C847" s="156" t="e">
        <f t="shared" si="37"/>
        <v>#VALUE!</v>
      </c>
    </row>
    <row r="848" spans="2:3" hidden="1">
      <c r="B848" s="156">
        <f t="shared" si="38"/>
        <v>731</v>
      </c>
      <c r="C848" s="156" t="e">
        <f t="shared" si="37"/>
        <v>#VALUE!</v>
      </c>
    </row>
    <row r="849" spans="2:3" hidden="1">
      <c r="B849" s="156">
        <f t="shared" si="38"/>
        <v>733</v>
      </c>
      <c r="C849" s="156" t="e">
        <f t="shared" si="37"/>
        <v>#VALUE!</v>
      </c>
    </row>
    <row r="850" spans="2:3" hidden="1">
      <c r="B850" s="156">
        <f t="shared" si="38"/>
        <v>735</v>
      </c>
      <c r="C850" s="156" t="e">
        <f t="shared" si="37"/>
        <v>#VALUE!</v>
      </c>
    </row>
    <row r="851" spans="2:3" hidden="1">
      <c r="B851" s="156">
        <f t="shared" si="38"/>
        <v>737</v>
      </c>
      <c r="C851" s="156" t="e">
        <f t="shared" si="37"/>
        <v>#VALUE!</v>
      </c>
    </row>
    <row r="852" spans="2:3" hidden="1">
      <c r="B852" s="156">
        <f t="shared" si="38"/>
        <v>739</v>
      </c>
      <c r="C852" s="156" t="e">
        <f t="shared" si="37"/>
        <v>#VALUE!</v>
      </c>
    </row>
    <row r="853" spans="2:3" hidden="1">
      <c r="B853" s="156">
        <f t="shared" si="38"/>
        <v>741</v>
      </c>
      <c r="C853" s="156" t="e">
        <f t="shared" si="37"/>
        <v>#VALUE!</v>
      </c>
    </row>
    <row r="854" spans="2:3" hidden="1">
      <c r="B854" s="156">
        <f t="shared" si="38"/>
        <v>743</v>
      </c>
      <c r="C854" s="156" t="e">
        <f t="shared" si="37"/>
        <v>#VALUE!</v>
      </c>
    </row>
    <row r="855" spans="2:3" hidden="1">
      <c r="B855" s="156">
        <f t="shared" si="38"/>
        <v>745</v>
      </c>
      <c r="C855" s="156" t="e">
        <f t="shared" si="37"/>
        <v>#VALUE!</v>
      </c>
    </row>
    <row r="856" spans="2:3" hidden="1">
      <c r="B856" s="156">
        <f t="shared" si="38"/>
        <v>747</v>
      </c>
      <c r="C856" s="156" t="e">
        <f t="shared" si="37"/>
        <v>#VALUE!</v>
      </c>
    </row>
    <row r="857" spans="2:3" hidden="1">
      <c r="B857" s="156">
        <f t="shared" si="38"/>
        <v>749</v>
      </c>
      <c r="C857" s="156" t="e">
        <f t="shared" si="37"/>
        <v>#VALUE!</v>
      </c>
    </row>
    <row r="858" spans="2:3" hidden="1">
      <c r="B858" s="156">
        <f t="shared" si="38"/>
        <v>751</v>
      </c>
      <c r="C858" s="156" t="e">
        <f t="shared" si="37"/>
        <v>#VALUE!</v>
      </c>
    </row>
    <row r="859" spans="2:3" hidden="1">
      <c r="B859" s="156">
        <f t="shared" si="38"/>
        <v>753</v>
      </c>
      <c r="C859" s="156" t="e">
        <f t="shared" si="37"/>
        <v>#VALUE!</v>
      </c>
    </row>
    <row r="860" spans="2:3" hidden="1">
      <c r="B860" s="156">
        <f t="shared" si="38"/>
        <v>755</v>
      </c>
      <c r="C860" s="156" t="e">
        <f t="shared" si="37"/>
        <v>#VALUE!</v>
      </c>
    </row>
    <row r="861" spans="2:3" hidden="1">
      <c r="B861" s="156">
        <f t="shared" si="38"/>
        <v>757</v>
      </c>
      <c r="C861" s="156" t="e">
        <f t="shared" si="37"/>
        <v>#VALUE!</v>
      </c>
    </row>
    <row r="862" spans="2:3" hidden="1">
      <c r="B862" s="156">
        <f t="shared" si="38"/>
        <v>759</v>
      </c>
      <c r="C862" s="156" t="e">
        <f t="shared" si="37"/>
        <v>#VALUE!</v>
      </c>
    </row>
    <row r="863" spans="2:3" hidden="1">
      <c r="B863" s="156">
        <f t="shared" si="38"/>
        <v>761</v>
      </c>
      <c r="C863" s="156" t="e">
        <f t="shared" si="37"/>
        <v>#VALUE!</v>
      </c>
    </row>
    <row r="864" spans="2:3" hidden="1">
      <c r="B864" s="156">
        <f t="shared" si="38"/>
        <v>763</v>
      </c>
      <c r="C864" s="156" t="e">
        <f t="shared" si="37"/>
        <v>#VALUE!</v>
      </c>
    </row>
    <row r="865" spans="2:3" hidden="1">
      <c r="B865" s="156">
        <f t="shared" si="38"/>
        <v>765</v>
      </c>
      <c r="C865" s="156" t="e">
        <f t="shared" si="37"/>
        <v>#VALUE!</v>
      </c>
    </row>
    <row r="866" spans="2:3" hidden="1">
      <c r="B866" s="156">
        <f t="shared" si="38"/>
        <v>767</v>
      </c>
      <c r="C866" s="156" t="e">
        <f t="shared" si="37"/>
        <v>#VALUE!</v>
      </c>
    </row>
    <row r="867" spans="2:3" hidden="1">
      <c r="B867" s="156">
        <f t="shared" si="38"/>
        <v>769</v>
      </c>
      <c r="C867" s="156" t="e">
        <f t="shared" si="37"/>
        <v>#VALUE!</v>
      </c>
    </row>
    <row r="868" spans="2:3" hidden="1">
      <c r="B868" s="156">
        <f t="shared" si="38"/>
        <v>771</v>
      </c>
      <c r="C868" s="156" t="e">
        <f t="shared" si="37"/>
        <v>#VALUE!</v>
      </c>
    </row>
    <row r="869" spans="2:3" hidden="1">
      <c r="B869" s="156">
        <f t="shared" si="38"/>
        <v>773</v>
      </c>
      <c r="C869" s="156" t="e">
        <f t="shared" si="37"/>
        <v>#VALUE!</v>
      </c>
    </row>
    <row r="870" spans="2:3" hidden="1">
      <c r="B870" s="156">
        <f t="shared" si="38"/>
        <v>775</v>
      </c>
      <c r="C870" s="156" t="e">
        <f t="shared" si="37"/>
        <v>#VALUE!</v>
      </c>
    </row>
    <row r="871" spans="2:3" hidden="1">
      <c r="B871" s="156">
        <f t="shared" si="38"/>
        <v>777</v>
      </c>
      <c r="C871" s="156" t="e">
        <f t="shared" si="37"/>
        <v>#VALUE!</v>
      </c>
    </row>
    <row r="872" spans="2:3" hidden="1">
      <c r="B872" s="156">
        <f t="shared" si="38"/>
        <v>779</v>
      </c>
      <c r="C872" s="156" t="e">
        <f t="shared" si="37"/>
        <v>#VALUE!</v>
      </c>
    </row>
    <row r="873" spans="2:3" hidden="1">
      <c r="B873" s="156">
        <f t="shared" si="38"/>
        <v>781</v>
      </c>
      <c r="C873" s="156" t="e">
        <f t="shared" si="37"/>
        <v>#VALUE!</v>
      </c>
    </row>
    <row r="874" spans="2:3" hidden="1">
      <c r="B874" s="156">
        <f t="shared" si="38"/>
        <v>783</v>
      </c>
      <c r="C874" s="156" t="e">
        <f t="shared" si="37"/>
        <v>#VALUE!</v>
      </c>
    </row>
    <row r="875" spans="2:3" hidden="1">
      <c r="B875" s="156">
        <f t="shared" si="38"/>
        <v>785</v>
      </c>
      <c r="C875" s="156" t="e">
        <f t="shared" si="37"/>
        <v>#VALUE!</v>
      </c>
    </row>
    <row r="876" spans="2:3" hidden="1">
      <c r="B876" s="156">
        <f t="shared" si="38"/>
        <v>787</v>
      </c>
      <c r="C876" s="156" t="e">
        <f t="shared" si="37"/>
        <v>#VALUE!</v>
      </c>
    </row>
    <row r="877" spans="2:3" hidden="1">
      <c r="B877" s="156">
        <f t="shared" si="38"/>
        <v>789</v>
      </c>
      <c r="C877" s="156" t="e">
        <f t="shared" si="37"/>
        <v>#VALUE!</v>
      </c>
    </row>
    <row r="878" spans="2:3" hidden="1">
      <c r="B878" s="156">
        <f t="shared" si="38"/>
        <v>791</v>
      </c>
      <c r="C878" s="156" t="e">
        <f t="shared" si="37"/>
        <v>#VALUE!</v>
      </c>
    </row>
    <row r="879" spans="2:3" hidden="1">
      <c r="B879" s="156">
        <f t="shared" si="38"/>
        <v>793</v>
      </c>
      <c r="C879" s="156" t="e">
        <f t="shared" si="37"/>
        <v>#VALUE!</v>
      </c>
    </row>
    <row r="880" spans="2:3" hidden="1">
      <c r="B880" s="156">
        <f t="shared" si="38"/>
        <v>795</v>
      </c>
      <c r="C880" s="156" t="e">
        <f t="shared" si="37"/>
        <v>#VALUE!</v>
      </c>
    </row>
    <row r="881" spans="2:3" hidden="1">
      <c r="B881" s="156">
        <f t="shared" si="38"/>
        <v>797</v>
      </c>
      <c r="C881" s="156" t="e">
        <f t="shared" si="37"/>
        <v>#VALUE!</v>
      </c>
    </row>
    <row r="882" spans="2:3" hidden="1">
      <c r="B882" s="156">
        <f t="shared" si="38"/>
        <v>799</v>
      </c>
      <c r="C882" s="156" t="e">
        <f t="shared" si="37"/>
        <v>#VALUE!</v>
      </c>
    </row>
    <row r="883" spans="2:3" hidden="1">
      <c r="B883" s="156">
        <f t="shared" si="38"/>
        <v>801</v>
      </c>
      <c r="C883" s="156" t="e">
        <f t="shared" si="37"/>
        <v>#VALUE!</v>
      </c>
    </row>
    <row r="884" spans="2:3" hidden="1">
      <c r="B884" s="156">
        <f t="shared" si="38"/>
        <v>803</v>
      </c>
      <c r="C884" s="156" t="e">
        <f t="shared" ref="C884:C936" si="39">CHAR(HEX2DEC(MID($H$1,B884,2)))</f>
        <v>#VALUE!</v>
      </c>
    </row>
    <row r="885" spans="2:3" hidden="1">
      <c r="B885" s="156">
        <f t="shared" si="38"/>
        <v>805</v>
      </c>
      <c r="C885" s="156" t="e">
        <f t="shared" si="39"/>
        <v>#VALUE!</v>
      </c>
    </row>
    <row r="886" spans="2:3" hidden="1">
      <c r="B886" s="156">
        <f t="shared" ref="B886:B936" si="40">B885+2</f>
        <v>807</v>
      </c>
      <c r="C886" s="156" t="e">
        <f t="shared" si="39"/>
        <v>#VALUE!</v>
      </c>
    </row>
    <row r="887" spans="2:3" hidden="1">
      <c r="B887" s="156">
        <f t="shared" si="40"/>
        <v>809</v>
      </c>
      <c r="C887" s="156" t="e">
        <f t="shared" si="39"/>
        <v>#VALUE!</v>
      </c>
    </row>
    <row r="888" spans="2:3" hidden="1">
      <c r="B888" s="156">
        <f t="shared" si="40"/>
        <v>811</v>
      </c>
      <c r="C888" s="156" t="e">
        <f t="shared" si="39"/>
        <v>#VALUE!</v>
      </c>
    </row>
    <row r="889" spans="2:3" hidden="1">
      <c r="B889" s="156">
        <f t="shared" si="40"/>
        <v>813</v>
      </c>
      <c r="C889" s="156" t="e">
        <f t="shared" si="39"/>
        <v>#VALUE!</v>
      </c>
    </row>
    <row r="890" spans="2:3" hidden="1">
      <c r="B890" s="156">
        <f t="shared" si="40"/>
        <v>815</v>
      </c>
      <c r="C890" s="156" t="e">
        <f t="shared" si="39"/>
        <v>#VALUE!</v>
      </c>
    </row>
    <row r="891" spans="2:3" hidden="1">
      <c r="B891" s="156">
        <f t="shared" si="40"/>
        <v>817</v>
      </c>
      <c r="C891" s="156" t="e">
        <f t="shared" si="39"/>
        <v>#VALUE!</v>
      </c>
    </row>
    <row r="892" spans="2:3" hidden="1">
      <c r="B892" s="156">
        <f t="shared" si="40"/>
        <v>819</v>
      </c>
      <c r="C892" s="156" t="e">
        <f t="shared" si="39"/>
        <v>#VALUE!</v>
      </c>
    </row>
    <row r="893" spans="2:3" hidden="1">
      <c r="B893" s="156">
        <f t="shared" si="40"/>
        <v>821</v>
      </c>
      <c r="C893" s="156" t="e">
        <f t="shared" si="39"/>
        <v>#VALUE!</v>
      </c>
    </row>
    <row r="894" spans="2:3" hidden="1">
      <c r="B894" s="156">
        <f t="shared" si="40"/>
        <v>823</v>
      </c>
      <c r="C894" s="156" t="e">
        <f t="shared" si="39"/>
        <v>#VALUE!</v>
      </c>
    </row>
    <row r="895" spans="2:3" hidden="1">
      <c r="B895" s="156">
        <f t="shared" si="40"/>
        <v>825</v>
      </c>
      <c r="C895" s="156" t="e">
        <f t="shared" si="39"/>
        <v>#VALUE!</v>
      </c>
    </row>
    <row r="896" spans="2:3" hidden="1">
      <c r="B896" s="156">
        <f t="shared" si="40"/>
        <v>827</v>
      </c>
      <c r="C896" s="156" t="e">
        <f t="shared" si="39"/>
        <v>#VALUE!</v>
      </c>
    </row>
    <row r="897" spans="2:3" hidden="1">
      <c r="B897" s="156">
        <f t="shared" si="40"/>
        <v>829</v>
      </c>
      <c r="C897" s="156" t="e">
        <f t="shared" si="39"/>
        <v>#VALUE!</v>
      </c>
    </row>
    <row r="898" spans="2:3" hidden="1">
      <c r="B898" s="156">
        <f t="shared" si="40"/>
        <v>831</v>
      </c>
      <c r="C898" s="156" t="e">
        <f t="shared" si="39"/>
        <v>#VALUE!</v>
      </c>
    </row>
    <row r="899" spans="2:3" hidden="1">
      <c r="B899" s="156">
        <f t="shared" si="40"/>
        <v>833</v>
      </c>
      <c r="C899" s="156" t="e">
        <f t="shared" si="39"/>
        <v>#VALUE!</v>
      </c>
    </row>
    <row r="900" spans="2:3" hidden="1">
      <c r="B900" s="156">
        <f t="shared" si="40"/>
        <v>835</v>
      </c>
      <c r="C900" s="156" t="e">
        <f t="shared" si="39"/>
        <v>#VALUE!</v>
      </c>
    </row>
    <row r="901" spans="2:3" hidden="1">
      <c r="B901" s="156">
        <f t="shared" si="40"/>
        <v>837</v>
      </c>
      <c r="C901" s="156" t="e">
        <f t="shared" si="39"/>
        <v>#VALUE!</v>
      </c>
    </row>
    <row r="902" spans="2:3" hidden="1">
      <c r="B902" s="156">
        <f t="shared" si="40"/>
        <v>839</v>
      </c>
      <c r="C902" s="156" t="e">
        <f t="shared" si="39"/>
        <v>#VALUE!</v>
      </c>
    </row>
    <row r="903" spans="2:3" hidden="1">
      <c r="B903" s="156">
        <f t="shared" si="40"/>
        <v>841</v>
      </c>
      <c r="C903" s="156" t="e">
        <f t="shared" si="39"/>
        <v>#VALUE!</v>
      </c>
    </row>
    <row r="904" spans="2:3" hidden="1">
      <c r="B904" s="156">
        <f t="shared" si="40"/>
        <v>843</v>
      </c>
      <c r="C904" s="156" t="e">
        <f t="shared" si="39"/>
        <v>#VALUE!</v>
      </c>
    </row>
    <row r="905" spans="2:3" hidden="1">
      <c r="B905" s="156">
        <f t="shared" si="40"/>
        <v>845</v>
      </c>
      <c r="C905" s="156" t="e">
        <f t="shared" si="39"/>
        <v>#VALUE!</v>
      </c>
    </row>
    <row r="906" spans="2:3" hidden="1">
      <c r="B906" s="156">
        <f t="shared" si="40"/>
        <v>847</v>
      </c>
      <c r="C906" s="156" t="e">
        <f t="shared" si="39"/>
        <v>#VALUE!</v>
      </c>
    </row>
    <row r="907" spans="2:3" hidden="1">
      <c r="B907" s="156">
        <f t="shared" si="40"/>
        <v>849</v>
      </c>
      <c r="C907" s="156" t="e">
        <f t="shared" si="39"/>
        <v>#VALUE!</v>
      </c>
    </row>
    <row r="908" spans="2:3" hidden="1">
      <c r="B908" s="156">
        <f t="shared" si="40"/>
        <v>851</v>
      </c>
      <c r="C908" s="156" t="e">
        <f t="shared" si="39"/>
        <v>#VALUE!</v>
      </c>
    </row>
    <row r="909" spans="2:3" hidden="1">
      <c r="B909" s="156">
        <f t="shared" si="40"/>
        <v>853</v>
      </c>
      <c r="C909" s="156" t="e">
        <f t="shared" si="39"/>
        <v>#VALUE!</v>
      </c>
    </row>
    <row r="910" spans="2:3" hidden="1">
      <c r="B910" s="156">
        <f t="shared" si="40"/>
        <v>855</v>
      </c>
      <c r="C910" s="156" t="e">
        <f t="shared" si="39"/>
        <v>#VALUE!</v>
      </c>
    </row>
    <row r="911" spans="2:3" hidden="1">
      <c r="B911" s="156">
        <f t="shared" si="40"/>
        <v>857</v>
      </c>
      <c r="C911" s="156" t="e">
        <f t="shared" si="39"/>
        <v>#VALUE!</v>
      </c>
    </row>
    <row r="912" spans="2:3" hidden="1">
      <c r="B912" s="156">
        <f t="shared" si="40"/>
        <v>859</v>
      </c>
      <c r="C912" s="156" t="e">
        <f t="shared" si="39"/>
        <v>#VALUE!</v>
      </c>
    </row>
    <row r="913" spans="2:3" hidden="1">
      <c r="B913" s="156">
        <f t="shared" si="40"/>
        <v>861</v>
      </c>
      <c r="C913" s="156" t="e">
        <f t="shared" si="39"/>
        <v>#VALUE!</v>
      </c>
    </row>
    <row r="914" spans="2:3" hidden="1">
      <c r="B914" s="156">
        <f t="shared" si="40"/>
        <v>863</v>
      </c>
      <c r="C914" s="156" t="e">
        <f t="shared" si="39"/>
        <v>#VALUE!</v>
      </c>
    </row>
    <row r="915" spans="2:3" hidden="1">
      <c r="B915" s="156">
        <f t="shared" si="40"/>
        <v>865</v>
      </c>
      <c r="C915" s="156" t="e">
        <f t="shared" si="39"/>
        <v>#VALUE!</v>
      </c>
    </row>
    <row r="916" spans="2:3" hidden="1">
      <c r="B916" s="156">
        <f t="shared" si="40"/>
        <v>867</v>
      </c>
      <c r="C916" s="156" t="e">
        <f t="shared" si="39"/>
        <v>#VALUE!</v>
      </c>
    </row>
    <row r="917" spans="2:3" hidden="1">
      <c r="B917" s="156">
        <f t="shared" si="40"/>
        <v>869</v>
      </c>
      <c r="C917" s="156" t="e">
        <f t="shared" si="39"/>
        <v>#VALUE!</v>
      </c>
    </row>
    <row r="918" spans="2:3" hidden="1">
      <c r="B918" s="156">
        <f t="shared" si="40"/>
        <v>871</v>
      </c>
      <c r="C918" s="156" t="e">
        <f t="shared" si="39"/>
        <v>#VALUE!</v>
      </c>
    </row>
    <row r="919" spans="2:3" hidden="1">
      <c r="B919" s="156">
        <f t="shared" si="40"/>
        <v>873</v>
      </c>
      <c r="C919" s="156" t="e">
        <f t="shared" si="39"/>
        <v>#VALUE!</v>
      </c>
    </row>
    <row r="920" spans="2:3" hidden="1">
      <c r="B920" s="156">
        <f t="shared" si="40"/>
        <v>875</v>
      </c>
      <c r="C920" s="156" t="e">
        <f t="shared" si="39"/>
        <v>#VALUE!</v>
      </c>
    </row>
    <row r="921" spans="2:3" hidden="1">
      <c r="B921" s="156">
        <f t="shared" si="40"/>
        <v>877</v>
      </c>
      <c r="C921" s="156" t="e">
        <f t="shared" si="39"/>
        <v>#VALUE!</v>
      </c>
    </row>
    <row r="922" spans="2:3" hidden="1">
      <c r="B922" s="156">
        <f t="shared" si="40"/>
        <v>879</v>
      </c>
      <c r="C922" s="156" t="e">
        <f t="shared" si="39"/>
        <v>#VALUE!</v>
      </c>
    </row>
    <row r="923" spans="2:3" hidden="1">
      <c r="B923" s="156">
        <f t="shared" si="40"/>
        <v>881</v>
      </c>
      <c r="C923" s="156" t="e">
        <f t="shared" si="39"/>
        <v>#VALUE!</v>
      </c>
    </row>
    <row r="924" spans="2:3" hidden="1">
      <c r="B924" s="156">
        <f t="shared" si="40"/>
        <v>883</v>
      </c>
      <c r="C924" s="156" t="e">
        <f t="shared" si="39"/>
        <v>#VALUE!</v>
      </c>
    </row>
    <row r="925" spans="2:3" hidden="1">
      <c r="B925" s="156">
        <f t="shared" si="40"/>
        <v>885</v>
      </c>
      <c r="C925" s="156" t="e">
        <f t="shared" si="39"/>
        <v>#VALUE!</v>
      </c>
    </row>
    <row r="926" spans="2:3" hidden="1">
      <c r="B926" s="156">
        <f t="shared" si="40"/>
        <v>887</v>
      </c>
      <c r="C926" s="156" t="e">
        <f t="shared" si="39"/>
        <v>#VALUE!</v>
      </c>
    </row>
    <row r="927" spans="2:3" hidden="1">
      <c r="B927" s="156">
        <f t="shared" si="40"/>
        <v>889</v>
      </c>
      <c r="C927" s="156" t="e">
        <f t="shared" si="39"/>
        <v>#VALUE!</v>
      </c>
    </row>
    <row r="928" spans="2:3" hidden="1">
      <c r="B928" s="156">
        <f t="shared" si="40"/>
        <v>891</v>
      </c>
      <c r="C928" s="156" t="e">
        <f t="shared" si="39"/>
        <v>#VALUE!</v>
      </c>
    </row>
    <row r="929" spans="2:3" hidden="1">
      <c r="B929" s="156">
        <f t="shared" si="40"/>
        <v>893</v>
      </c>
      <c r="C929" s="156" t="e">
        <f t="shared" si="39"/>
        <v>#VALUE!</v>
      </c>
    </row>
    <row r="930" spans="2:3" hidden="1">
      <c r="B930" s="156">
        <f t="shared" si="40"/>
        <v>895</v>
      </c>
      <c r="C930" s="156" t="e">
        <f t="shared" si="39"/>
        <v>#VALUE!</v>
      </c>
    </row>
    <row r="931" spans="2:3" hidden="1">
      <c r="B931" s="156">
        <f t="shared" si="40"/>
        <v>897</v>
      </c>
      <c r="C931" s="156" t="e">
        <f t="shared" si="39"/>
        <v>#VALUE!</v>
      </c>
    </row>
    <row r="932" spans="2:3" hidden="1">
      <c r="B932" s="156">
        <f t="shared" si="40"/>
        <v>899</v>
      </c>
      <c r="C932" s="156" t="e">
        <f t="shared" si="39"/>
        <v>#VALUE!</v>
      </c>
    </row>
    <row r="933" spans="2:3" hidden="1">
      <c r="B933" s="156">
        <f t="shared" si="40"/>
        <v>901</v>
      </c>
      <c r="C933" s="156" t="e">
        <f t="shared" si="39"/>
        <v>#VALUE!</v>
      </c>
    </row>
    <row r="934" spans="2:3" hidden="1">
      <c r="B934" s="156">
        <f t="shared" si="40"/>
        <v>903</v>
      </c>
      <c r="C934" s="156" t="e">
        <f t="shared" si="39"/>
        <v>#VALUE!</v>
      </c>
    </row>
    <row r="935" spans="2:3" hidden="1">
      <c r="B935" s="156">
        <f t="shared" si="40"/>
        <v>905</v>
      </c>
      <c r="C935" s="156" t="e">
        <f t="shared" si="39"/>
        <v>#VALUE!</v>
      </c>
    </row>
    <row r="936" spans="2:3" hidden="1">
      <c r="B936" s="156">
        <f t="shared" si="40"/>
        <v>907</v>
      </c>
      <c r="C936" s="156" t="e">
        <f t="shared" si="39"/>
        <v>#VALUE!</v>
      </c>
    </row>
    <row r="937" spans="2:3" hidden="1"/>
    <row r="938" spans="2:3" hidden="1"/>
    <row r="939" spans="2:3" hidden="1"/>
    <row r="940" spans="2:3" hidden="1"/>
    <row r="941" spans="2:3" hidden="1"/>
    <row r="942" spans="2:3" hidden="1"/>
    <row r="943" spans="2:3" hidden="1"/>
    <row r="944" spans="2:3"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mergeCells count="41">
    <mergeCell ref="H472:H473"/>
    <mergeCell ref="C458:C459"/>
    <mergeCell ref="H458:H459"/>
    <mergeCell ref="C460:C463"/>
    <mergeCell ref="H460:H463"/>
    <mergeCell ref="H467:H468"/>
    <mergeCell ref="C469:D470"/>
    <mergeCell ref="H469:H470"/>
    <mergeCell ref="C452:C453"/>
    <mergeCell ref="H452:H453"/>
    <mergeCell ref="C454:C455"/>
    <mergeCell ref="H454:H455"/>
    <mergeCell ref="C456:C457"/>
    <mergeCell ref="H456:H457"/>
    <mergeCell ref="I382:I385"/>
    <mergeCell ref="I386:I389"/>
    <mergeCell ref="I390:I393"/>
    <mergeCell ref="I394:I397"/>
    <mergeCell ref="C439:C443"/>
    <mergeCell ref="D439:E443"/>
    <mergeCell ref="H439:H443"/>
    <mergeCell ref="I378:I381"/>
    <mergeCell ref="A30:B43"/>
    <mergeCell ref="C56:C57"/>
    <mergeCell ref="A187:Y188"/>
    <mergeCell ref="A195:B203"/>
    <mergeCell ref="H204:H205"/>
    <mergeCell ref="I354:I357"/>
    <mergeCell ref="I358:I361"/>
    <mergeCell ref="I362:I365"/>
    <mergeCell ref="I366:I369"/>
    <mergeCell ref="I370:I373"/>
    <mergeCell ref="I374:I377"/>
    <mergeCell ref="L23:O27"/>
    <mergeCell ref="A1:G1"/>
    <mergeCell ref="A2:F11"/>
    <mergeCell ref="K2:K9"/>
    <mergeCell ref="R3:X5"/>
    <mergeCell ref="K11:K18"/>
    <mergeCell ref="C20:F27"/>
    <mergeCell ref="K20:K27"/>
  </mergeCells>
  <conditionalFormatting sqref="P2:P9 P11:P18 AC13 P20:P22">
    <cfRule type="cellIs" dxfId="154" priority="24" stopIfTrue="1" operator="equal">
      <formula>"1"</formula>
    </cfRule>
  </conditionalFormatting>
  <conditionalFormatting sqref="I28">
    <cfRule type="cellIs" dxfId="153" priority="22" operator="equal">
      <formula>"Message Unsupported"</formula>
    </cfRule>
    <cfRule type="cellIs" dxfId="152" priority="23" operator="equal">
      <formula>"Data Error"</formula>
    </cfRule>
  </conditionalFormatting>
  <conditionalFormatting sqref="A189:B191 A347:I349 I30:S30 I97 I105 I113 I121 I129 I137 I145 I153 I161 I169 G217:H217 G242 G218:G239 A250:I252 A249:G249 I249 A254:I256 A253:G253 I253 A258:I260 A257:G257 I257 A262:I264 A261:G261 I261 A266:I316 A265:G265 I265 A345:G346 I345:I346 A334:I344 A333:G333 I333 A324:I332 A323:G323 I323 A322:I322 A321:G321 I321 A320:I320 A319:G319 I319 A318:I318 A317:G317 I317 G30:G43 A51:K51 A50:I50 A474:A809 E474:AA809 L96:O174 J96:K178 L195:M246 I242:K242 I217:K239 G243:K244 G240:K241 G216:K216 L248:N287 J249:K299 H179:K179 A96:G185 B193:M193 P96:P170 D474:D499 D501:D809 B474:C936 B186:F186 A44:G45 A30 C30:C43 I47:I48 H180:O184 B52:M54 B248:K248 H96:H178 N193:N246 A193:A194 P176:P184 N52:S55 A52:A55 P192:P283 I31:Y46 A192:G192 O192:O287 B46:H49 A49 A46:A47 B245:K246 G195:G215 C195:F244 I195:K215 A209:A248">
    <cfRule type="cellIs" dxfId="151" priority="21" operator="equal">
      <formula>0</formula>
    </cfRule>
  </conditionalFormatting>
  <conditionalFormatting sqref="H355 I354 I358 I362 I366 I370 I374 I378 I382 H398:H437 K441:K448 D444:F468 H467 I470:I473 M403:AA473 J351:K351 J352:J369 J373:J377 K372:K373 X400:AA402 H469 H471:H472 D471:F473 E469:F470">
    <cfRule type="cellIs" dxfId="150" priority="20" operator="equal">
      <formula>0</formula>
    </cfRule>
  </conditionalFormatting>
  <conditionalFormatting sqref="B351:B369 H352:I353 H359:H361 B350:G350 I350:K350 D351:I351 H363:H365 H367:H369 D398:E437 B398:B473 J403:K429 L403:L417 H356:H357 I438:I469 F443 G356:G473 D352:G355 D356:F369 L350:L351 J398:J402">
    <cfRule type="cellIs" dxfId="149" priority="19" operator="equal">
      <formula>0</formula>
    </cfRule>
  </conditionalFormatting>
  <conditionalFormatting sqref="B370:B373 D370:F373 H371:H373 J370:J372">
    <cfRule type="cellIs" dxfId="148" priority="18" operator="equal">
      <formula>0</formula>
    </cfRule>
  </conditionalFormatting>
  <conditionalFormatting sqref="B374:B377 D374:F377 H375:H377">
    <cfRule type="cellIs" dxfId="147" priority="17" operator="equal">
      <formula>0</formula>
    </cfRule>
  </conditionalFormatting>
  <conditionalFormatting sqref="B378:B381 D378:F381 H379:H381 J378:J381">
    <cfRule type="cellIs" dxfId="146" priority="16" operator="equal">
      <formula>0</formula>
    </cfRule>
  </conditionalFormatting>
  <conditionalFormatting sqref="B382:B385 D382:F385 H383:H385 J382:J385">
    <cfRule type="cellIs" dxfId="145" priority="15" operator="equal">
      <formula>0</formula>
    </cfRule>
  </conditionalFormatting>
  <conditionalFormatting sqref="I386">
    <cfRule type="cellIs" dxfId="144" priority="14" operator="equal">
      <formula>0</formula>
    </cfRule>
  </conditionalFormatting>
  <conditionalFormatting sqref="I390">
    <cfRule type="cellIs" dxfId="143" priority="12" operator="equal">
      <formula>0</formula>
    </cfRule>
  </conditionalFormatting>
  <conditionalFormatting sqref="B386:B389 D386:F389 H387:H389 J386:J389">
    <cfRule type="cellIs" dxfId="142" priority="13" operator="equal">
      <formula>0</formula>
    </cfRule>
  </conditionalFormatting>
  <conditionalFormatting sqref="I394">
    <cfRule type="cellIs" dxfId="141" priority="10" operator="equal">
      <formula>0</formula>
    </cfRule>
  </conditionalFormatting>
  <conditionalFormatting sqref="B390:B393 D390:F393 H391:H393 J390:J393">
    <cfRule type="cellIs" dxfId="140" priority="11" operator="equal">
      <formula>0</formula>
    </cfRule>
  </conditionalFormatting>
  <conditionalFormatting sqref="B394:B397 D394:F397 H395:H397 J394:J397">
    <cfRule type="cellIs" dxfId="139" priority="9" operator="equal">
      <formula>0</formula>
    </cfRule>
  </conditionalFormatting>
  <conditionalFormatting sqref="C444:C450">
    <cfRule type="cellIs" dxfId="138" priority="8" operator="equal">
      <formula>0</formula>
    </cfRule>
  </conditionalFormatting>
  <conditionalFormatting sqref="R450:R466">
    <cfRule type="cellIs" dxfId="137" priority="7" operator="equal">
      <formula>0</formula>
    </cfRule>
  </conditionalFormatting>
  <conditionalFormatting sqref="H439">
    <cfRule type="cellIs" dxfId="136" priority="4" operator="equal">
      <formula>0</formula>
    </cfRule>
  </conditionalFormatting>
  <conditionalFormatting sqref="H438 H445:H452 H454 H456 H458 H460">
    <cfRule type="cellIs" dxfId="135" priority="6" operator="equal">
      <formula>0</formula>
    </cfRule>
  </conditionalFormatting>
  <conditionalFormatting sqref="H444">
    <cfRule type="cellIs" dxfId="134" priority="5" operator="equal">
      <formula>0</formula>
    </cfRule>
  </conditionalFormatting>
  <conditionalFormatting sqref="H464">
    <cfRule type="cellIs" dxfId="133" priority="3" operator="equal">
      <formula>0</formula>
    </cfRule>
  </conditionalFormatting>
  <conditionalFormatting sqref="A195">
    <cfRule type="cellIs" dxfId="132" priority="2" operator="equal">
      <formula>0</formula>
    </cfRule>
  </conditionalFormatting>
  <conditionalFormatting sqref="I13">
    <cfRule type="containsText" dxfId="131" priority="1" operator="containsText" text="FALSE">
      <formula>NOT(ISERROR(SEARCH("FALSE",I13)))</formula>
    </cfRule>
  </conditionalFormatting>
  <pageMargins left="0.7" right="0.7" top="0.75" bottom="0.75" header="0.3" footer="0.3"/>
  <pageSetup paperSize="9" orientation="portrait" horizontalDpi="300" verticalDpi="300" r:id="rId1"/>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1D8B-7082-4485-9C1D-3CB5A501DE56}">
  <sheetPr codeName="Sheet31"/>
  <dimension ref="A1:P162"/>
  <sheetViews>
    <sheetView zoomScaleNormal="100" workbookViewId="0">
      <pane ySplit="6" topLeftCell="A7" activePane="bottomLeft" state="frozen"/>
      <selection activeCell="H2" sqref="H2"/>
      <selection pane="bottomLeft" activeCell="C71" sqref="C71:G71"/>
    </sheetView>
  </sheetViews>
  <sheetFormatPr defaultColWidth="0" defaultRowHeight="13.2" customHeight="1" zeroHeight="1"/>
  <cols>
    <col min="1" max="1" width="16.88671875" style="156" customWidth="1"/>
    <col min="2" max="2" width="94.109375" style="156" bestFit="1" customWidth="1"/>
    <col min="3" max="3" width="10" style="156" customWidth="1"/>
    <col min="4" max="5" width="5.6640625" style="156" customWidth="1"/>
    <col min="6" max="6" width="7.5546875" style="156" customWidth="1"/>
    <col min="7" max="7" width="5.6640625" style="156" customWidth="1"/>
    <col min="8" max="8" width="5.88671875" style="156" customWidth="1"/>
    <col min="9" max="9" width="8.33203125" style="156" customWidth="1"/>
    <col min="10" max="12" width="5.6640625" style="156" customWidth="1"/>
    <col min="13" max="13" width="1.109375" style="693" customWidth="1"/>
    <col min="14" max="14" width="7.6640625" style="664" hidden="1" customWidth="1"/>
    <col min="15" max="15" width="37.6640625" style="664" hidden="1" customWidth="1"/>
    <col min="16" max="16384" width="0" style="156" hidden="1"/>
  </cols>
  <sheetData>
    <row r="1" spans="1:13" ht="21">
      <c r="A1" s="746" t="s">
        <v>187</v>
      </c>
      <c r="B1" s="673"/>
      <c r="C1" s="860" t="s">
        <v>314</v>
      </c>
      <c r="D1" s="167" t="s">
        <v>302</v>
      </c>
      <c r="E1" s="673"/>
      <c r="F1" s="673"/>
      <c r="G1" s="673"/>
      <c r="H1" s="673"/>
      <c r="I1" s="673"/>
      <c r="J1" s="673"/>
      <c r="K1" s="673"/>
      <c r="L1" s="730"/>
    </row>
    <row r="2" spans="1:13">
      <c r="A2" s="698" t="s">
        <v>188</v>
      </c>
      <c r="B2" s="670" t="s">
        <v>189</v>
      </c>
      <c r="C2" s="670"/>
      <c r="D2" s="670"/>
      <c r="E2" s="670"/>
      <c r="F2" s="670"/>
      <c r="G2" s="670"/>
      <c r="H2" s="670"/>
      <c r="I2" s="670"/>
      <c r="J2" s="670"/>
      <c r="K2" s="670"/>
      <c r="L2" s="683"/>
    </row>
    <row r="3" spans="1:13" ht="13.8" thickBot="1">
      <c r="A3" s="697" t="s">
        <v>190</v>
      </c>
      <c r="B3" s="672" t="s">
        <v>315</v>
      </c>
      <c r="C3" s="672" t="s">
        <v>191</v>
      </c>
      <c r="D3" s="672"/>
      <c r="E3" s="672"/>
      <c r="F3" s="672"/>
      <c r="G3" s="672"/>
      <c r="H3" s="672"/>
      <c r="I3" s="672"/>
      <c r="J3" s="672"/>
      <c r="K3" s="672"/>
      <c r="L3" s="732"/>
    </row>
    <row r="4" spans="1:13" ht="13.8" thickBot="1">
      <c r="A4" s="670"/>
      <c r="B4" s="670"/>
      <c r="C4" s="670"/>
      <c r="D4" s="670"/>
      <c r="E4" s="670"/>
      <c r="F4" s="670"/>
      <c r="G4" s="670"/>
      <c r="H4" s="670"/>
      <c r="I4" s="670"/>
      <c r="J4" s="670"/>
      <c r="K4" s="670"/>
      <c r="L4" s="670"/>
    </row>
    <row r="5" spans="1:13" ht="45.75" customHeight="1" thickBot="1">
      <c r="A5" s="759" t="s">
        <v>192</v>
      </c>
      <c r="B5" s="1404" t="str">
        <f>((C1&amp;","&amp;C10&amp;","&amp;C14&amp;","&amp;C27&amp;","&amp;C38&amp;","&amp;C54&amp;","&amp;F54&amp;","&amp;I54&amp;","&amp;C61&amp;","&amp;K61&amp;","&amp;C66&amp;","&amp;C68&amp;","&amp;C70&amp;","&amp;C72&amp;","&amp;C74&amp;","&amp;C76&amp;","&amp;C78&amp;","&amp;C80&amp;","&amp;C84&amp;","&amp;C88&amp;","&amp;C92&amp;","&amp;C96&amp;","&amp;C100&amp;","&amp;C104&amp;","&amp;C43&amp;","&amp;C47&amp;","&amp;C115&amp;","&amp;C126&amp;","&amp;C131&amp;","&amp;C135&amp;","&amp;C145&amp;","&amp;C150&amp;","&amp;C152&amp;","&amp;C154&amp;","&amp;C156&amp;","&amp;C158&amp;"")&amp;",Z")&amp;"="&amp; CITT_CRC_String(((C1&amp;","&amp;C10&amp;","&amp;C14&amp;","&amp;C27&amp;","&amp;C38&amp;","&amp;C54&amp;","&amp;F54&amp;","&amp;I54&amp;","&amp;C61&amp;","&amp;K61&amp;","&amp;C66&amp;","&amp;C68&amp;","&amp;C70&amp;","&amp;C72&amp;","&amp;C74&amp;","&amp;C76&amp;","&amp;C78&amp;","&amp;C80&amp;","&amp;C84&amp;","&amp;C88&amp;","&amp;C92&amp;","&amp;C96&amp;","&amp;C100&amp;","&amp;C104&amp;","&amp;C43&amp;","&amp;C47&amp;","&amp;C115&amp;","&amp;C126&amp;","&amp;C131&amp;","&amp;C135&amp;","&amp;C145&amp;","&amp;C150&amp;","&amp;C152&amp;","&amp;C154&amp;","&amp;C156&amp;","&amp;C158&amp;"")&amp;",Z"))</f>
        <v>TEK871,S0=84,S1=00,S2=7F2000,S3=82,S4=0000,S5=0000,S6=0000,S7=00,S8=00,S9=,S10=,S11=TEK871,S12=,S13=,S14=,S15=,S16=,S17=0049351928,S18=500,S19=,S20=1C20,S21=,S22=181A,S23=11,S24=00,S25=00,S26=00,S27=19,S28=,S29=09,S30=,S31=,S32=,S33=,S34=,Z=450C</v>
      </c>
      <c r="C5" s="1404"/>
      <c r="D5" s="1404"/>
      <c r="E5" s="1404"/>
      <c r="F5" s="1404"/>
      <c r="G5" s="1404"/>
      <c r="H5" s="1404"/>
      <c r="I5" s="1404"/>
      <c r="J5" s="1404"/>
      <c r="K5" s="1404"/>
      <c r="L5" s="1405"/>
    </row>
    <row r="6" spans="1:13" ht="13.5" customHeight="1" thickBot="1">
      <c r="A6" s="741"/>
      <c r="B6" s="840"/>
      <c r="C6" s="742"/>
      <c r="D6" s="742"/>
      <c r="E6" s="742"/>
      <c r="F6" s="742"/>
      <c r="G6" s="742"/>
      <c r="H6" s="742"/>
      <c r="I6" s="742"/>
      <c r="J6" s="742"/>
      <c r="K6" s="742"/>
      <c r="L6" s="742"/>
    </row>
    <row r="7" spans="1:13" ht="18" customHeight="1">
      <c r="A7" s="841"/>
      <c r="B7" s="718"/>
      <c r="C7" s="203"/>
      <c r="D7" s="743"/>
      <c r="E7" s="743"/>
      <c r="F7" s="743"/>
      <c r="G7" s="743"/>
      <c r="H7" s="743"/>
      <c r="I7" s="743"/>
      <c r="J7" s="743"/>
      <c r="K7" s="690"/>
      <c r="L7" s="691"/>
    </row>
    <row r="8" spans="1:13">
      <c r="A8" s="1406" t="s">
        <v>193</v>
      </c>
      <c r="B8" s="670" t="s">
        <v>194</v>
      </c>
      <c r="C8" s="256">
        <v>1</v>
      </c>
      <c r="D8" s="744"/>
      <c r="E8" s="745"/>
      <c r="F8" s="693"/>
      <c r="G8" s="693"/>
      <c r="H8" s="693"/>
      <c r="I8" s="693"/>
      <c r="J8" s="693"/>
      <c r="K8" s="693"/>
      <c r="L8" s="692"/>
    </row>
    <row r="9" spans="1:13">
      <c r="A9" s="1407"/>
      <c r="B9" s="670" t="s">
        <v>195</v>
      </c>
      <c r="C9" s="165">
        <v>1</v>
      </c>
      <c r="D9" s="693"/>
      <c r="E9" s="693"/>
      <c r="F9" s="693"/>
      <c r="G9" s="693"/>
      <c r="H9" s="693"/>
      <c r="I9" s="693"/>
      <c r="J9" s="693"/>
      <c r="K9" s="693"/>
      <c r="L9" s="692"/>
    </row>
    <row r="10" spans="1:13" ht="13.8" thickBot="1">
      <c r="A10" s="1408"/>
      <c r="B10" s="736" t="str">
        <f>IF(C9=0,"Data sampled Once per min, ","Data sample once every 15 mins, ") &amp; IF(C8=B85,IF(C9=0," Logged every 1 min","Logged ever 15 mins"),"Logged every "&amp; C8 &amp; " hours")</f>
        <v>Data sample once every 15 mins, Logged every 1 hours</v>
      </c>
      <c r="C10" s="161" t="str">
        <f>"S0="&amp;DEC2HEX( 128*C9 + C8*4,2)</f>
        <v>S0=84</v>
      </c>
      <c r="D10" s="694"/>
      <c r="E10" s="694"/>
      <c r="F10" s="694"/>
      <c r="G10" s="694"/>
      <c r="H10" s="694"/>
      <c r="I10" s="694"/>
      <c r="J10" s="1409"/>
      <c r="K10" s="1409"/>
      <c r="L10" s="1410"/>
    </row>
    <row r="11" spans="1:13" ht="13.8" thickBot="1">
      <c r="A11" s="670"/>
      <c r="B11" s="670"/>
      <c r="C11" s="163"/>
      <c r="D11" s="670"/>
      <c r="E11" s="670"/>
      <c r="F11" s="670"/>
      <c r="G11" s="670"/>
      <c r="H11" s="670"/>
      <c r="I11" s="670"/>
      <c r="J11" s="670"/>
      <c r="K11" s="670"/>
      <c r="L11" s="670"/>
    </row>
    <row r="12" spans="1:13" ht="17.399999999999999">
      <c r="A12" s="1411" t="s">
        <v>196</v>
      </c>
      <c r="B12" s="718"/>
      <c r="C12" s="718"/>
      <c r="D12" s="743"/>
      <c r="E12" s="743"/>
      <c r="F12" s="743"/>
      <c r="G12" s="743"/>
      <c r="H12" s="743"/>
      <c r="I12" s="743"/>
      <c r="J12" s="743"/>
      <c r="K12" s="690"/>
      <c r="L12" s="691"/>
    </row>
    <row r="13" spans="1:13" ht="12.75" customHeight="1">
      <c r="A13" s="1406"/>
      <c r="B13" s="503" t="s">
        <v>316</v>
      </c>
      <c r="C13" s="165">
        <v>0</v>
      </c>
      <c r="D13" s="744"/>
      <c r="E13" s="1413"/>
      <c r="F13" s="1414"/>
      <c r="G13" s="1414" t="s">
        <v>167</v>
      </c>
      <c r="H13" s="1414"/>
      <c r="I13" s="1414"/>
      <c r="J13" s="1414"/>
      <c r="K13" s="1414"/>
      <c r="L13" s="692"/>
      <c r="M13" s="753"/>
    </row>
    <row r="14" spans="1:13" ht="12.75" customHeight="1" thickBot="1">
      <c r="A14" s="1412"/>
      <c r="B14" s="505" t="s">
        <v>317</v>
      </c>
      <c r="C14" s="696" t="str">
        <f>"S1=" &amp;DEC2HEX( C13/5,2)</f>
        <v>S1=00</v>
      </c>
      <c r="D14" s="694"/>
      <c r="E14" s="694"/>
      <c r="F14" s="694"/>
      <c r="G14" s="694"/>
      <c r="H14" s="694"/>
      <c r="I14" s="694"/>
      <c r="J14" s="694"/>
      <c r="K14" s="694"/>
      <c r="L14" s="695"/>
    </row>
    <row r="15" spans="1:13" ht="15" customHeight="1" thickBot="1">
      <c r="A15" s="726"/>
      <c r="B15" s="670"/>
      <c r="D15" s="670"/>
      <c r="E15" s="670"/>
      <c r="F15" s="670"/>
      <c r="G15" s="670"/>
      <c r="H15" s="670"/>
      <c r="I15" s="670"/>
      <c r="J15" s="670"/>
      <c r="K15" s="670"/>
      <c r="L15" s="670"/>
    </row>
    <row r="16" spans="1:13" ht="51" customHeight="1">
      <c r="A16" s="738" t="s">
        <v>197</v>
      </c>
      <c r="B16" s="739" t="s">
        <v>198</v>
      </c>
      <c r="C16" s="248"/>
      <c r="D16" s="748" t="s">
        <v>145</v>
      </c>
      <c r="E16" s="748" t="s">
        <v>146</v>
      </c>
      <c r="F16" s="748" t="s">
        <v>147</v>
      </c>
      <c r="G16" s="748" t="s">
        <v>148</v>
      </c>
      <c r="H16" s="748" t="s">
        <v>149</v>
      </c>
      <c r="I16" s="748" t="s">
        <v>150</v>
      </c>
      <c r="J16" s="748" t="s">
        <v>151</v>
      </c>
      <c r="K16" s="673"/>
      <c r="L16" s="730"/>
    </row>
    <row r="17" spans="1:16" ht="15.75" customHeight="1">
      <c r="A17" s="1337" t="s">
        <v>155</v>
      </c>
      <c r="B17" s="503" t="s">
        <v>911</v>
      </c>
      <c r="C17" s="670"/>
      <c r="D17" s="165">
        <v>1</v>
      </c>
      <c r="E17" s="165">
        <v>1</v>
      </c>
      <c r="F17" s="165">
        <v>1</v>
      </c>
      <c r="G17" s="165">
        <v>1</v>
      </c>
      <c r="H17" s="165">
        <v>1</v>
      </c>
      <c r="I17" s="165">
        <v>1</v>
      </c>
      <c r="J17" s="165">
        <v>1</v>
      </c>
      <c r="K17" s="670"/>
      <c r="L17" s="683"/>
    </row>
    <row r="18" spans="1:16">
      <c r="A18" s="1337"/>
      <c r="B18" s="670" t="s">
        <v>152</v>
      </c>
      <c r="C18" s="165">
        <v>8</v>
      </c>
      <c r="D18" s="670" t="s">
        <v>137</v>
      </c>
      <c r="E18" s="1189" t="s">
        <v>153</v>
      </c>
      <c r="F18" s="1189"/>
      <c r="G18" s="1189"/>
      <c r="H18" s="1189"/>
      <c r="I18" s="1189"/>
      <c r="J18" s="693"/>
      <c r="K18" s="693"/>
      <c r="L18" s="692"/>
    </row>
    <row r="19" spans="1:16">
      <c r="A19" s="1337"/>
      <c r="B19" s="670" t="s">
        <v>318</v>
      </c>
      <c r="C19" s="165">
        <v>0</v>
      </c>
      <c r="D19" s="670" t="s">
        <v>156</v>
      </c>
      <c r="E19" s="1190"/>
      <c r="F19" s="1190"/>
      <c r="G19" s="1190"/>
      <c r="H19" s="1190"/>
      <c r="I19" s="1190"/>
      <c r="J19" s="693"/>
      <c r="K19" s="693"/>
      <c r="L19" s="692"/>
    </row>
    <row r="20" spans="1:16">
      <c r="A20" s="698"/>
      <c r="B20" s="670"/>
      <c r="D20" s="693"/>
      <c r="E20" s="693"/>
      <c r="F20" s="693"/>
      <c r="G20" s="693"/>
      <c r="H20" s="693"/>
      <c r="I20" s="693"/>
      <c r="J20" s="693"/>
      <c r="K20" s="693"/>
      <c r="L20" s="692"/>
    </row>
    <row r="21" spans="1:16" ht="12.75" customHeight="1">
      <c r="A21" s="1337" t="s">
        <v>199</v>
      </c>
      <c r="B21" s="670" t="s">
        <v>319</v>
      </c>
      <c r="C21" s="165">
        <v>0</v>
      </c>
      <c r="D21" s="693"/>
      <c r="E21" s="693"/>
      <c r="F21" s="693"/>
      <c r="G21" s="693"/>
      <c r="H21" s="693"/>
      <c r="I21" s="693"/>
      <c r="J21" s="693"/>
      <c r="K21" s="693"/>
      <c r="L21" s="692"/>
      <c r="M21" s="1415"/>
      <c r="N21" s="1415"/>
      <c r="O21" s="1415"/>
    </row>
    <row r="22" spans="1:16">
      <c r="A22" s="1337"/>
      <c r="B22" s="670"/>
      <c r="C22" s="188"/>
      <c r="D22" s="693"/>
      <c r="E22" s="693"/>
      <c r="F22" s="693"/>
      <c r="G22" s="693"/>
      <c r="H22" s="693"/>
      <c r="I22" s="693"/>
      <c r="J22" s="693"/>
      <c r="K22" s="693"/>
      <c r="L22" s="692"/>
    </row>
    <row r="23" spans="1:16">
      <c r="A23" s="1337"/>
      <c r="B23" s="722" t="s">
        <v>265</v>
      </c>
      <c r="C23" s="165">
        <v>23</v>
      </c>
      <c r="D23" s="693"/>
      <c r="E23" s="693"/>
      <c r="F23" s="693"/>
      <c r="G23" s="693"/>
      <c r="H23" s="693"/>
      <c r="I23" s="693"/>
      <c r="J23" s="693"/>
      <c r="K23" s="693"/>
      <c r="L23" s="692"/>
    </row>
    <row r="24" spans="1:16" ht="12.75" customHeight="1">
      <c r="A24" s="698"/>
      <c r="B24" s="670"/>
      <c r="D24" s="693"/>
      <c r="E24" s="693"/>
      <c r="F24" s="693"/>
      <c r="G24" s="693"/>
      <c r="H24" s="693"/>
      <c r="I24" s="693"/>
      <c r="J24" s="693"/>
      <c r="K24" s="693"/>
      <c r="L24" s="692"/>
    </row>
    <row r="25" spans="1:16" ht="14.25" customHeight="1">
      <c r="A25" s="1338" t="s">
        <v>200</v>
      </c>
      <c r="B25" s="740" t="s">
        <v>201</v>
      </c>
      <c r="C25" s="165">
        <v>0</v>
      </c>
      <c r="D25" s="693"/>
      <c r="E25" s="693"/>
      <c r="F25" s="693"/>
      <c r="G25" s="693"/>
      <c r="H25" s="693"/>
      <c r="I25" s="693"/>
      <c r="J25" s="693"/>
      <c r="K25" s="693"/>
      <c r="L25" s="692"/>
    </row>
    <row r="26" spans="1:16" ht="14.25" customHeight="1">
      <c r="A26" s="1338"/>
      <c r="B26" s="740" t="s">
        <v>224</v>
      </c>
      <c r="C26" s="165">
        <v>0</v>
      </c>
      <c r="D26" s="693" t="str">
        <f>IF(C25=1,IF(C26=1,"Monthly","Fortnightly"),"")</f>
        <v/>
      </c>
      <c r="E26" s="693"/>
      <c r="F26" s="693"/>
      <c r="G26" s="693"/>
      <c r="H26" s="693"/>
      <c r="I26" s="693"/>
      <c r="J26" s="693"/>
      <c r="K26" s="693"/>
      <c r="L26" s="692"/>
    </row>
    <row r="27" spans="1:16" ht="15.75" customHeight="1">
      <c r="A27" s="698"/>
      <c r="B27" s="670" t="s">
        <v>157</v>
      </c>
      <c r="C27" s="722" t="str">
        <f>"S2="&amp; (BIN2HEX(C25 &amp; D17&amp;E17&amp;F17&amp;G17&amp;H17&amp;I17&amp;J17,2)) &amp; (DEC2HEX((C26*128) + (C18*4) + (C19/15),2))  &amp; (IF(C21=0,"00",DEC2HEX((C21*32 + C23),2)))</f>
        <v>S2=7F2000</v>
      </c>
      <c r="D27" s="710"/>
      <c r="E27" s="710"/>
      <c r="F27" s="832"/>
      <c r="G27" s="832"/>
      <c r="H27" s="832"/>
      <c r="I27" s="832"/>
      <c r="J27" s="693"/>
      <c r="K27" s="693"/>
      <c r="L27" s="692"/>
    </row>
    <row r="28" spans="1:16" ht="13.8" thickBot="1">
      <c r="A28" s="697"/>
      <c r="B28" s="736" t="s">
        <v>154</v>
      </c>
      <c r="C28" s="277" t="str">
        <f>IF(AND(C25=0),"Start " &amp; C18&amp;":"&amp;  IF(((INT(C19/15)*15) +C46)&lt;10,"0"&amp;(INT(C19/15)*15) +C46,(INT(C19/15)*15) +C46),C18&amp;":"&amp;C19)</f>
        <v>Start 8:00</v>
      </c>
      <c r="D28" s="736" t="str">
        <f>IF(C25=1,(IF(C25=1,IF(C26=1,"Monthly","Fortnightly"),"")),(IF(C21&gt;0, IF(C21&gt;0,  IF(C21=3,"Then, Every 4 hours ",IF(C21=2,"Then every Hour ","Then, Every 2 hours"))) &amp; " until " &amp; C23 &amp;":"&amp;IF(C46&lt;10,"0","")&amp;C46&amp;" Hours","Daily")))</f>
        <v>Daily</v>
      </c>
      <c r="E28" s="694"/>
      <c r="F28" s="694"/>
      <c r="G28" s="694"/>
      <c r="H28" s="694"/>
      <c r="I28" s="694"/>
      <c r="J28" s="694"/>
      <c r="K28" s="694"/>
      <c r="L28" s="695"/>
      <c r="P28" s="156" t="str">
        <f>DEC2BIN(O28,8)</f>
        <v>00000000</v>
      </c>
    </row>
    <row r="29" spans="1:16" ht="13.8" thickBot="1">
      <c r="A29" s="670"/>
      <c r="B29" s="670"/>
      <c r="C29" s="670"/>
      <c r="D29" s="693"/>
      <c r="E29" s="693"/>
      <c r="F29" s="693"/>
      <c r="G29" s="693"/>
      <c r="H29" s="693"/>
      <c r="I29" s="693"/>
      <c r="J29" s="693"/>
      <c r="K29" s="693"/>
      <c r="L29" s="693"/>
    </row>
    <row r="30" spans="1:16">
      <c r="A30" s="842"/>
      <c r="B30" s="673"/>
      <c r="C30" s="843" t="s">
        <v>202</v>
      </c>
      <c r="D30" s="689"/>
      <c r="E30" s="690"/>
      <c r="F30" s="690"/>
      <c r="G30" s="690"/>
      <c r="H30" s="690"/>
      <c r="I30" s="690"/>
      <c r="J30" s="690"/>
      <c r="K30" s="690"/>
      <c r="L30" s="691"/>
    </row>
    <row r="31" spans="1:16">
      <c r="A31" s="698"/>
      <c r="B31" s="670" t="s">
        <v>261</v>
      </c>
      <c r="C31" s="175">
        <v>2</v>
      </c>
      <c r="D31" s="699"/>
      <c r="E31" s="699"/>
      <c r="F31" s="699"/>
      <c r="G31" s="699"/>
      <c r="H31" s="699"/>
      <c r="I31" s="699"/>
      <c r="J31" s="700"/>
      <c r="K31" s="700"/>
      <c r="L31" s="692"/>
    </row>
    <row r="32" spans="1:16" ht="12.75" customHeight="1">
      <c r="A32" s="1406" t="s">
        <v>203</v>
      </c>
      <c r="B32" s="503" t="s">
        <v>320</v>
      </c>
      <c r="C32" s="165">
        <v>0</v>
      </c>
      <c r="D32" s="693"/>
      <c r="E32" s="693"/>
      <c r="F32" s="693"/>
      <c r="G32" s="693"/>
      <c r="H32" s="693"/>
      <c r="I32" s="693"/>
      <c r="J32" s="693"/>
      <c r="K32" s="693"/>
      <c r="L32" s="692"/>
    </row>
    <row r="33" spans="1:12" ht="12.75" customHeight="1">
      <c r="A33" s="1406"/>
      <c r="B33" s="844" t="s">
        <v>278</v>
      </c>
      <c r="C33" s="278">
        <v>0</v>
      </c>
      <c r="D33" s="693"/>
      <c r="E33" s="693"/>
      <c r="F33" s="693"/>
      <c r="G33" s="693"/>
      <c r="H33" s="693"/>
      <c r="I33" s="693"/>
      <c r="J33" s="693"/>
      <c r="K33" s="693"/>
      <c r="L33" s="692"/>
    </row>
    <row r="34" spans="1:12" ht="13.5" customHeight="1">
      <c r="A34" s="1406"/>
      <c r="B34" s="844" t="s">
        <v>278</v>
      </c>
      <c r="C34" s="279">
        <v>0</v>
      </c>
      <c r="D34" s="693"/>
      <c r="E34" s="693"/>
      <c r="F34" s="693"/>
      <c r="G34" s="693"/>
      <c r="H34" s="693"/>
      <c r="I34" s="693"/>
      <c r="J34" s="693"/>
      <c r="K34" s="693"/>
      <c r="L34" s="692"/>
    </row>
    <row r="35" spans="1:12" ht="12.75" customHeight="1">
      <c r="A35" s="1406"/>
      <c r="B35" s="503" t="s">
        <v>321</v>
      </c>
      <c r="C35" s="165">
        <v>0</v>
      </c>
      <c r="D35" s="693"/>
      <c r="E35" s="693"/>
      <c r="F35" s="693"/>
      <c r="G35" s="693"/>
      <c r="H35" s="693"/>
      <c r="I35" s="693"/>
      <c r="J35" s="693"/>
      <c r="K35" s="693"/>
      <c r="L35" s="692"/>
    </row>
    <row r="36" spans="1:12" ht="11.25" customHeight="1">
      <c r="A36" s="1406"/>
      <c r="B36" s="845" t="s">
        <v>278</v>
      </c>
      <c r="C36" s="278">
        <v>0</v>
      </c>
      <c r="D36" s="693"/>
      <c r="E36" s="693"/>
      <c r="F36" s="693"/>
      <c r="G36" s="693"/>
      <c r="H36" s="693"/>
      <c r="I36" s="693"/>
      <c r="J36" s="693"/>
      <c r="K36" s="693"/>
      <c r="L36" s="692"/>
    </row>
    <row r="37" spans="1:12" ht="13.5" customHeight="1">
      <c r="A37" s="1406"/>
      <c r="B37" s="670" t="s">
        <v>204</v>
      </c>
      <c r="C37" s="165">
        <v>1</v>
      </c>
      <c r="D37" s="693"/>
      <c r="E37" s="693"/>
      <c r="F37" s="693"/>
      <c r="G37" s="693"/>
      <c r="H37" s="693"/>
      <c r="I37" s="693"/>
      <c r="J37" s="693"/>
      <c r="K37" s="693"/>
      <c r="L37" s="692"/>
    </row>
    <row r="38" spans="1:12" ht="12.75" customHeight="1" thickBot="1">
      <c r="A38" s="1412"/>
      <c r="B38" s="672"/>
      <c r="C38" s="696" t="str">
        <f>"S3="&amp;(BIN2HEX((C37&amp;C36&amp;C35&amp;C34&amp;C33&amp;C32&amp;(DEC2BIN(C31,2))),2))</f>
        <v>S3=82</v>
      </c>
      <c r="D38" s="694"/>
      <c r="E38" s="694"/>
      <c r="F38" s="694"/>
      <c r="G38" s="694"/>
      <c r="H38" s="694"/>
      <c r="I38" s="694"/>
      <c r="J38" s="694"/>
      <c r="K38" s="694"/>
      <c r="L38" s="695"/>
    </row>
    <row r="39" spans="1:12" ht="13.8" thickBot="1">
      <c r="A39" s="670"/>
      <c r="B39" s="670"/>
      <c r="C39" s="722"/>
      <c r="D39" s="693"/>
      <c r="E39" s="693"/>
      <c r="F39" s="693"/>
      <c r="G39" s="693"/>
      <c r="H39" s="693"/>
      <c r="I39" s="693"/>
      <c r="J39" s="693"/>
      <c r="K39" s="693"/>
      <c r="L39" s="693"/>
    </row>
    <row r="40" spans="1:12" ht="12.75" customHeight="1">
      <c r="A40" s="1411" t="s">
        <v>205</v>
      </c>
      <c r="B40" s="673"/>
      <c r="C40" s="167"/>
      <c r="D40" s="690"/>
      <c r="E40" s="690"/>
      <c r="F40" s="690"/>
      <c r="G40" s="690"/>
      <c r="H40" s="690"/>
      <c r="I40" s="690"/>
      <c r="J40" s="690"/>
      <c r="K40" s="690"/>
      <c r="L40" s="691"/>
    </row>
    <row r="41" spans="1:12" ht="12.75" customHeight="1">
      <c r="A41" s="1406"/>
      <c r="B41" s="670" t="s">
        <v>206</v>
      </c>
      <c r="C41" s="165">
        <v>2</v>
      </c>
      <c r="D41" s="693"/>
      <c r="E41" s="693"/>
      <c r="F41" s="693"/>
      <c r="G41" s="693"/>
      <c r="H41" s="693"/>
      <c r="I41" s="693"/>
      <c r="J41" s="693"/>
      <c r="K41" s="693"/>
      <c r="L41" s="692"/>
    </row>
    <row r="42" spans="1:12" ht="12.75" customHeight="1">
      <c r="A42" s="1406"/>
      <c r="B42" s="670" t="s">
        <v>207</v>
      </c>
      <c r="C42" s="165">
        <v>30</v>
      </c>
      <c r="D42" s="693"/>
      <c r="E42" s="693"/>
      <c r="F42" s="693"/>
      <c r="G42" s="693"/>
      <c r="H42" s="693"/>
      <c r="I42" s="693"/>
      <c r="J42" s="693"/>
      <c r="K42" s="693"/>
      <c r="L42" s="692"/>
    </row>
    <row r="43" spans="1:12" ht="13.8" thickBot="1">
      <c r="A43" s="1412"/>
      <c r="B43" s="672"/>
      <c r="C43" s="161" t="str">
        <f>"S23="&amp;DEC2HEX( (C41-1) + (INT(C42/10) -1)*8,2)</f>
        <v>S23=11</v>
      </c>
      <c r="D43" s="694"/>
      <c r="E43" s="694"/>
      <c r="F43" s="694"/>
      <c r="G43" s="694"/>
      <c r="H43" s="694"/>
      <c r="I43" s="694"/>
      <c r="J43" s="694"/>
      <c r="K43" s="694"/>
      <c r="L43" s="695"/>
    </row>
    <row r="44" spans="1:12" ht="16.2" thickBot="1">
      <c r="A44" s="725"/>
      <c r="B44" s="670"/>
      <c r="C44" s="163"/>
      <c r="D44" s="693"/>
      <c r="E44" s="693"/>
      <c r="F44" s="693"/>
      <c r="G44" s="693"/>
      <c r="H44" s="693"/>
      <c r="I44" s="693"/>
      <c r="J44" s="693"/>
      <c r="K44" s="693"/>
      <c r="L44" s="693"/>
    </row>
    <row r="45" spans="1:12" ht="17.399999999999999">
      <c r="A45" s="841"/>
      <c r="B45" s="673"/>
      <c r="C45" s="167"/>
      <c r="D45" s="690"/>
      <c r="E45" s="690"/>
      <c r="F45" s="690"/>
      <c r="G45" s="690"/>
      <c r="H45" s="690"/>
      <c r="I45" s="690"/>
      <c r="J45" s="690"/>
      <c r="K45" s="690"/>
      <c r="L45" s="691"/>
    </row>
    <row r="46" spans="1:12" ht="12.75" customHeight="1">
      <c r="A46" s="1406" t="s">
        <v>208</v>
      </c>
      <c r="B46" s="670" t="s">
        <v>209</v>
      </c>
      <c r="C46" s="165">
        <v>0</v>
      </c>
      <c r="D46" s="731" t="s">
        <v>156</v>
      </c>
      <c r="E46" s="846"/>
      <c r="F46" s="693"/>
      <c r="G46" s="693"/>
      <c r="H46" s="693"/>
      <c r="I46" s="693"/>
      <c r="J46" s="693"/>
      <c r="K46" s="693"/>
      <c r="L46" s="692"/>
    </row>
    <row r="47" spans="1:12" ht="17.25" customHeight="1" thickBot="1">
      <c r="A47" s="1412"/>
      <c r="B47" s="672"/>
      <c r="C47" s="161" t="str">
        <f>"S24="&amp;DEC2HEX( C46,2)</f>
        <v>S24=00</v>
      </c>
      <c r="D47" s="714"/>
      <c r="E47" s="714"/>
      <c r="F47" s="694"/>
      <c r="G47" s="694"/>
      <c r="H47" s="694"/>
      <c r="I47" s="694"/>
      <c r="J47" s="694"/>
      <c r="K47" s="694"/>
      <c r="L47" s="695"/>
    </row>
    <row r="48" spans="1:12" ht="18" thickBot="1">
      <c r="A48" s="688"/>
      <c r="B48" s="684"/>
      <c r="C48" s="170"/>
      <c r="D48" s="694"/>
      <c r="E48" s="694"/>
      <c r="F48" s="694"/>
      <c r="G48" s="694"/>
      <c r="H48" s="694"/>
      <c r="I48" s="694"/>
      <c r="J48" s="694"/>
      <c r="K48" s="693"/>
      <c r="L48" s="693"/>
    </row>
    <row r="49" spans="1:12" ht="12.75" customHeight="1">
      <c r="A49" s="1416" t="s">
        <v>210</v>
      </c>
      <c r="B49" s="686"/>
      <c r="C49" s="178"/>
      <c r="D49" s="690"/>
      <c r="E49" s="690"/>
      <c r="F49" s="690"/>
      <c r="G49" s="690"/>
      <c r="H49" s="690"/>
      <c r="I49" s="690"/>
      <c r="J49" s="690"/>
      <c r="K49" s="690"/>
      <c r="L49" s="691"/>
    </row>
    <row r="50" spans="1:12" ht="36" customHeight="1">
      <c r="A50" s="1417"/>
      <c r="B50" s="678" t="s">
        <v>211</v>
      </c>
      <c r="C50" s="223">
        <v>0</v>
      </c>
      <c r="D50" s="681"/>
      <c r="E50" s="682"/>
      <c r="F50" s="223">
        <v>0</v>
      </c>
      <c r="G50" s="681"/>
      <c r="H50" s="682"/>
      <c r="I50" s="223">
        <v>0</v>
      </c>
      <c r="J50" s="669"/>
      <c r="K50" s="667"/>
      <c r="L50" s="668"/>
    </row>
    <row r="51" spans="1:12" ht="12.75" customHeight="1">
      <c r="A51" s="1417"/>
      <c r="B51" s="687" t="s">
        <v>212</v>
      </c>
      <c r="C51" s="221">
        <v>0</v>
      </c>
      <c r="D51" s="667"/>
      <c r="E51" s="667"/>
      <c r="F51" s="221">
        <v>0</v>
      </c>
      <c r="G51" s="667"/>
      <c r="H51" s="667"/>
      <c r="I51" s="221">
        <v>0</v>
      </c>
      <c r="J51" s="667"/>
      <c r="K51" s="667"/>
      <c r="L51" s="668"/>
    </row>
    <row r="52" spans="1:12" ht="13.5" customHeight="1">
      <c r="A52" s="1417"/>
      <c r="B52" s="687" t="s">
        <v>257</v>
      </c>
      <c r="C52" s="221">
        <v>0</v>
      </c>
      <c r="D52" s="667"/>
      <c r="E52" s="667"/>
      <c r="F52" s="221">
        <v>0</v>
      </c>
      <c r="G52" s="667"/>
      <c r="H52" s="667"/>
      <c r="I52" s="221">
        <v>0</v>
      </c>
      <c r="J52" s="667"/>
      <c r="K52" s="667"/>
      <c r="L52" s="683"/>
    </row>
    <row r="53" spans="1:12" ht="12.75" customHeight="1">
      <c r="A53" s="1417"/>
      <c r="B53" s="687" t="s">
        <v>322</v>
      </c>
      <c r="C53" s="221">
        <v>0</v>
      </c>
      <c r="D53" s="667"/>
      <c r="E53" s="667"/>
      <c r="F53" s="221">
        <v>0</v>
      </c>
      <c r="G53" s="667"/>
      <c r="H53" s="667"/>
      <c r="I53" s="221">
        <v>0</v>
      </c>
      <c r="J53" s="667"/>
      <c r="K53" s="667"/>
      <c r="L53" s="668"/>
    </row>
    <row r="54" spans="1:12" ht="13.5" customHeight="1" thickBot="1">
      <c r="A54" s="1418"/>
      <c r="B54" s="679" t="str">
        <f>"S4 Example: "&amp;IF(C51=0,"No Alarm set","Alarm set if measured units are "&amp;IF(C50=1," &gt;"&amp;C53," &lt;"&amp;C53)&amp;", reset level = "&amp;IF(C50=1,C53-C52-3,C53+C52+3))</f>
        <v>S4 Example: No Alarm set</v>
      </c>
      <c r="C54" s="696" t="str">
        <f>"S4="&amp;DEC2HEX((C53+C52*(2^10) + C51*(2^14) + C50*(2^15)),4)</f>
        <v>S4=0000</v>
      </c>
      <c r="D54" s="672"/>
      <c r="E54" s="672"/>
      <c r="F54" s="696" t="str">
        <f>"S5="&amp;DEC2HEX((F53+F52*(2^10) + F51*(2^14) + F50*(2^15)),4)</f>
        <v>S5=0000</v>
      </c>
      <c r="G54" s="672"/>
      <c r="H54" s="672"/>
      <c r="I54" s="696" t="str">
        <f>"S6="&amp;DEC2HEX((I53+I52*(2^10) + I51*(2^14) + I50*(2^15)),4)</f>
        <v>S6=0000</v>
      </c>
      <c r="J54" s="684"/>
      <c r="K54" s="684"/>
      <c r="L54" s="685"/>
    </row>
    <row r="55" spans="1:12" ht="16.5" customHeight="1" thickBot="1">
      <c r="A55" s="667"/>
      <c r="B55" s="667"/>
      <c r="C55" s="667"/>
      <c r="D55" s="667"/>
      <c r="E55" s="667"/>
      <c r="F55" s="667"/>
      <c r="G55" s="667"/>
      <c r="H55" s="667"/>
      <c r="I55" s="667"/>
      <c r="J55" s="667"/>
      <c r="K55" s="667"/>
      <c r="L55" s="667"/>
    </row>
    <row r="56" spans="1:12" ht="14.25" customHeight="1">
      <c r="A56" s="680"/>
      <c r="B56" s="674"/>
      <c r="C56" s="673"/>
      <c r="D56" s="743"/>
      <c r="E56" s="743"/>
      <c r="F56" s="665"/>
      <c r="G56" s="665"/>
      <c r="H56" s="665"/>
      <c r="I56" s="665"/>
      <c r="J56" s="665"/>
      <c r="K56" s="665"/>
      <c r="L56" s="666"/>
    </row>
    <row r="57" spans="1:12" ht="13.2" customHeight="1">
      <c r="A57" s="1419" t="s">
        <v>213</v>
      </c>
      <c r="B57" s="667"/>
      <c r="C57" s="667"/>
      <c r="D57" s="693"/>
      <c r="E57" s="693"/>
      <c r="F57" s="669"/>
      <c r="G57" s="667"/>
      <c r="H57" s="667"/>
      <c r="I57" s="781" t="s">
        <v>244</v>
      </c>
      <c r="J57" s="667"/>
      <c r="K57" s="667"/>
      <c r="L57" s="668"/>
    </row>
    <row r="58" spans="1:12">
      <c r="A58" s="1420"/>
      <c r="B58" s="670" t="s">
        <v>214</v>
      </c>
      <c r="C58" s="165">
        <v>0</v>
      </c>
      <c r="D58" s="693"/>
      <c r="E58" s="693"/>
      <c r="F58" s="165">
        <v>0</v>
      </c>
      <c r="G58" s="669"/>
      <c r="H58" s="669"/>
      <c r="I58" s="265">
        <v>0</v>
      </c>
      <c r="J58" s="669">
        <f>I58*2^7 + I59*2^6 + I60</f>
        <v>0</v>
      </c>
      <c r="K58" s="670"/>
      <c r="L58" s="683"/>
    </row>
    <row r="59" spans="1:12">
      <c r="A59" s="1420"/>
      <c r="B59" s="670" t="s">
        <v>165</v>
      </c>
      <c r="C59" s="165">
        <v>0</v>
      </c>
      <c r="D59" s="693"/>
      <c r="E59" s="693"/>
      <c r="F59" s="165">
        <v>0</v>
      </c>
      <c r="G59" s="669"/>
      <c r="H59" s="669"/>
      <c r="I59" s="265">
        <v>0</v>
      </c>
      <c r="J59" s="669"/>
      <c r="K59" s="670"/>
      <c r="L59" s="683"/>
    </row>
    <row r="60" spans="1:12" ht="12.75" customHeight="1">
      <c r="A60" s="1420"/>
      <c r="B60" s="678" t="s">
        <v>250</v>
      </c>
      <c r="C60" s="175"/>
      <c r="D60" s="848"/>
      <c r="E60" s="711"/>
      <c r="F60" s="175"/>
      <c r="G60" s="675"/>
      <c r="H60" s="669"/>
      <c r="I60" s="265"/>
      <c r="J60" s="669"/>
      <c r="K60" s="670"/>
      <c r="L60" s="683"/>
    </row>
    <row r="61" spans="1:12" ht="13.8" thickBot="1">
      <c r="A61" s="1421"/>
      <c r="B61" s="679" t="str">
        <f>IF(C9=0,("S7 Example: "&amp;IF(OR(C59=0,C60=0),"Alarm Disabled","Alarm if change"&amp; IF(C58=1,"&gt;","&lt; -")&amp;C60 &amp; " cms/min")),("S7 Example: "&amp;IF(OR(C59=0,C60=0),"Alarm Disabled","Alarm if change"&amp; IF(C58=1,"&gt;","&lt; -")&amp;ROUND(C60,2) &amp; " cms/15min")))</f>
        <v>S7 Example: Alarm Disabled</v>
      </c>
      <c r="C61" s="696" t="str">
        <f>"S7=" &amp;DEC2HEX( (C58*2^7 + C59*2^6 + C60),2)</f>
        <v>S7=00</v>
      </c>
      <c r="D61" s="694"/>
      <c r="E61" s="694"/>
      <c r="F61" s="161" t="str">
        <f>"S8=" &amp;DEC2HEX( (F58*2^7 + F59*2^6 + F60),2)</f>
        <v>S8=00</v>
      </c>
      <c r="G61" s="676"/>
      <c r="H61" s="676"/>
      <c r="I61" s="696" t="str">
        <f>"S8=" &amp;DEC2HEX( (I58*2^7 + I59*2^6 + I60),2)</f>
        <v>S8=00</v>
      </c>
      <c r="J61" s="671" t="str">
        <f>IF(C58=1,I61,"-"&amp;I61)</f>
        <v>-S8=00</v>
      </c>
      <c r="K61" s="847" t="str">
        <f>IF(C122=0,F61,I61)</f>
        <v>S8=00</v>
      </c>
      <c r="L61" s="732"/>
    </row>
    <row r="62" spans="1:12" ht="13.8" thickBot="1">
      <c r="A62" s="693"/>
      <c r="B62" s="755"/>
      <c r="C62" s="710"/>
      <c r="D62" s="693"/>
      <c r="E62" s="693"/>
      <c r="F62" s="693"/>
      <c r="G62" s="693"/>
      <c r="H62" s="693"/>
      <c r="I62" s="693"/>
      <c r="J62" s="693"/>
      <c r="K62" s="693"/>
      <c r="L62" s="693"/>
    </row>
    <row r="63" spans="1:12">
      <c r="A63" s="702" t="s">
        <v>215</v>
      </c>
      <c r="B63" s="849"/>
      <c r="C63" s="708"/>
      <c r="D63" s="690"/>
      <c r="E63" s="690"/>
      <c r="F63" s="690"/>
      <c r="G63" s="690"/>
      <c r="H63" s="690"/>
      <c r="I63" s="709"/>
      <c r="J63" s="690"/>
      <c r="K63" s="708"/>
      <c r="L63" s="691"/>
    </row>
    <row r="64" spans="1:12">
      <c r="A64" s="850"/>
      <c r="B64" s="755"/>
      <c r="C64" s="710"/>
      <c r="D64" s="693"/>
      <c r="E64" s="693"/>
      <c r="F64" s="693"/>
      <c r="G64" s="693"/>
      <c r="H64" s="693"/>
      <c r="I64" s="711"/>
      <c r="J64" s="693"/>
      <c r="K64" s="710"/>
      <c r="L64" s="692"/>
    </row>
    <row r="65" spans="1:12">
      <c r="A65" s="705" t="s">
        <v>279</v>
      </c>
      <c r="B65" s="670"/>
      <c r="C65" s="1196"/>
      <c r="D65" s="1197"/>
      <c r="E65" s="1197"/>
      <c r="F65" s="1197"/>
      <c r="G65" s="1198"/>
      <c r="H65" s="693"/>
      <c r="I65" s="711"/>
      <c r="J65" s="693"/>
      <c r="K65" s="710"/>
      <c r="L65" s="692"/>
    </row>
    <row r="66" spans="1:12">
      <c r="A66" s="706"/>
      <c r="B66" s="670"/>
      <c r="C66" s="717" t="str">
        <f>"S9="&amp;C65</f>
        <v>S9=</v>
      </c>
      <c r="D66" s="677"/>
      <c r="E66" s="677"/>
      <c r="F66" s="677"/>
      <c r="G66" s="677"/>
      <c r="H66" s="711"/>
      <c r="I66" s="711"/>
      <c r="J66" s="693"/>
      <c r="K66" s="710"/>
      <c r="L66" s="692"/>
    </row>
    <row r="67" spans="1:12">
      <c r="A67" s="705" t="s">
        <v>277</v>
      </c>
      <c r="B67" s="670"/>
      <c r="C67" s="1196"/>
      <c r="D67" s="1197"/>
      <c r="E67" s="1197"/>
      <c r="F67" s="1197"/>
      <c r="G67" s="1198"/>
      <c r="H67" s="693"/>
      <c r="I67" s="711"/>
      <c r="J67" s="693"/>
      <c r="K67" s="710"/>
      <c r="L67" s="692"/>
    </row>
    <row r="68" spans="1:12">
      <c r="A68" s="705"/>
      <c r="B68" s="670"/>
      <c r="C68" s="717" t="str">
        <f>"S10="&amp;C67</f>
        <v>S10=</v>
      </c>
      <c r="D68" s="670"/>
      <c r="E68" s="670"/>
      <c r="F68" s="670"/>
      <c r="G68" s="670"/>
      <c r="H68" s="693"/>
      <c r="I68" s="711"/>
      <c r="J68" s="693"/>
      <c r="K68" s="710"/>
      <c r="L68" s="692"/>
    </row>
    <row r="69" spans="1:12">
      <c r="A69" s="705" t="s">
        <v>216</v>
      </c>
      <c r="B69" s="670"/>
      <c r="C69" s="1199" t="s">
        <v>314</v>
      </c>
      <c r="D69" s="1200"/>
      <c r="E69" s="1200"/>
      <c r="F69" s="1200"/>
      <c r="G69" s="1201"/>
      <c r="H69" s="693"/>
      <c r="I69" s="711"/>
      <c r="J69" s="693"/>
      <c r="K69" s="710"/>
      <c r="L69" s="692"/>
    </row>
    <row r="70" spans="1:12">
      <c r="A70" s="705"/>
      <c r="B70" s="670"/>
      <c r="C70" s="717" t="str">
        <f>"S11="&amp;C69</f>
        <v>S11=TEK871</v>
      </c>
      <c r="D70" s="670"/>
      <c r="E70" s="670"/>
      <c r="F70" s="670"/>
      <c r="G70" s="670"/>
      <c r="H70" s="693"/>
      <c r="I70" s="711"/>
      <c r="J70" s="693"/>
      <c r="K70" s="710"/>
      <c r="L70" s="692"/>
    </row>
    <row r="71" spans="1:12">
      <c r="A71" s="705" t="s">
        <v>969</v>
      </c>
      <c r="B71" s="670"/>
      <c r="C71" s="1199"/>
      <c r="D71" s="1200"/>
      <c r="E71" s="1200"/>
      <c r="F71" s="1200"/>
      <c r="G71" s="1201"/>
      <c r="H71" s="693"/>
      <c r="I71" s="711"/>
      <c r="J71" s="693"/>
      <c r="K71" s="710"/>
      <c r="L71" s="692"/>
    </row>
    <row r="72" spans="1:12">
      <c r="A72" s="705"/>
      <c r="B72" s="670"/>
      <c r="C72" s="717" t="str">
        <f>"S12="&amp;C71</f>
        <v>S12=</v>
      </c>
      <c r="D72" s="670"/>
      <c r="E72" s="670"/>
      <c r="F72" s="670"/>
      <c r="G72" s="670"/>
      <c r="H72" s="693"/>
      <c r="I72" s="711"/>
      <c r="J72" s="693"/>
      <c r="K72" s="710"/>
      <c r="L72" s="692"/>
    </row>
    <row r="73" spans="1:12">
      <c r="A73" s="705" t="s">
        <v>927</v>
      </c>
      <c r="B73" s="670"/>
      <c r="C73" s="1199"/>
      <c r="D73" s="1200"/>
      <c r="E73" s="1200"/>
      <c r="F73" s="1200"/>
      <c r="G73" s="1201"/>
      <c r="H73" s="693"/>
      <c r="I73" s="711"/>
      <c r="J73" s="693"/>
      <c r="K73" s="710"/>
      <c r="L73" s="692"/>
    </row>
    <row r="74" spans="1:12">
      <c r="A74" s="705"/>
      <c r="B74" s="670"/>
      <c r="C74" s="717" t="str">
        <f>"S13="&amp;C73</f>
        <v>S13=</v>
      </c>
      <c r="D74" s="670"/>
      <c r="E74" s="670"/>
      <c r="F74" s="670"/>
      <c r="G74" s="670"/>
      <c r="H74" s="693"/>
      <c r="I74" s="711"/>
      <c r="J74" s="693"/>
      <c r="K74" s="710"/>
      <c r="L74" s="692"/>
    </row>
    <row r="75" spans="1:12">
      <c r="A75" s="705" t="s">
        <v>928</v>
      </c>
      <c r="B75" s="670"/>
      <c r="C75" s="1199"/>
      <c r="D75" s="1200"/>
      <c r="E75" s="1200"/>
      <c r="F75" s="1200"/>
      <c r="G75" s="1201"/>
      <c r="H75" s="693"/>
      <c r="I75" s="711"/>
      <c r="J75" s="693"/>
      <c r="K75" s="710"/>
      <c r="L75" s="692"/>
    </row>
    <row r="76" spans="1:12">
      <c r="A76" s="705"/>
      <c r="B76" s="670"/>
      <c r="C76" s="717" t="str">
        <f>"S14="&amp;C75</f>
        <v>S14=</v>
      </c>
      <c r="D76" s="670"/>
      <c r="E76" s="670"/>
      <c r="F76" s="670"/>
      <c r="G76" s="670"/>
      <c r="H76" s="693"/>
      <c r="I76" s="711"/>
      <c r="J76" s="693"/>
      <c r="K76" s="710"/>
      <c r="L76" s="692"/>
    </row>
    <row r="77" spans="1:12" ht="14.4">
      <c r="A77" s="705" t="s">
        <v>460</v>
      </c>
      <c r="B77" s="670"/>
      <c r="C77" s="1199"/>
      <c r="D77" s="1200"/>
      <c r="E77" s="1200"/>
      <c r="F77" s="1200"/>
      <c r="G77" s="1201"/>
      <c r="H77" s="712"/>
      <c r="I77" s="711"/>
      <c r="J77" s="693"/>
      <c r="K77" s="710"/>
      <c r="L77" s="692"/>
    </row>
    <row r="78" spans="1:12">
      <c r="A78" s="705"/>
      <c r="B78" s="670"/>
      <c r="C78" s="717" t="str">
        <f>"S15="&amp;C77</f>
        <v>S15=</v>
      </c>
      <c r="D78" s="670"/>
      <c r="E78" s="670"/>
      <c r="F78" s="670"/>
      <c r="G78" s="670"/>
      <c r="H78" s="693"/>
      <c r="I78" s="711"/>
      <c r="J78" s="693"/>
      <c r="K78" s="710"/>
      <c r="L78" s="692"/>
    </row>
    <row r="79" spans="1:12">
      <c r="A79" s="705" t="s">
        <v>222</v>
      </c>
      <c r="B79" s="670"/>
      <c r="C79" s="1199"/>
      <c r="D79" s="1200"/>
      <c r="E79" s="1200"/>
      <c r="F79" s="1200"/>
      <c r="G79" s="1201"/>
      <c r="H79" s="693"/>
      <c r="I79" s="711"/>
      <c r="J79" s="693"/>
      <c r="K79" s="710"/>
      <c r="L79" s="692"/>
    </row>
    <row r="80" spans="1:12" ht="13.8" thickBot="1">
      <c r="A80" s="707"/>
      <c r="B80" s="672"/>
      <c r="C80" s="715" t="str">
        <f>"S16="&amp;C79</f>
        <v>S16=</v>
      </c>
      <c r="D80" s="716"/>
      <c r="E80" s="716"/>
      <c r="F80" s="716"/>
      <c r="G80" s="716"/>
      <c r="H80" s="694"/>
      <c r="I80" s="713"/>
      <c r="J80" s="694"/>
      <c r="K80" s="714"/>
      <c r="L80" s="695"/>
    </row>
    <row r="81" spans="1:15" ht="13.8" thickBot="1">
      <c r="A81" s="722"/>
      <c r="B81" s="678"/>
      <c r="C81" s="670"/>
      <c r="D81" s="670"/>
      <c r="E81" s="670"/>
      <c r="F81" s="670"/>
      <c r="G81" s="670"/>
      <c r="H81" s="693"/>
      <c r="I81" s="711"/>
      <c r="J81" s="693"/>
      <c r="K81" s="710"/>
      <c r="L81" s="693"/>
      <c r="N81" s="763"/>
      <c r="O81" s="763"/>
    </row>
    <row r="82" spans="1:15" ht="18" customHeight="1">
      <c r="A82" s="1422" t="s">
        <v>686</v>
      </c>
      <c r="B82" s="718"/>
      <c r="C82" s="673"/>
      <c r="D82" s="673"/>
      <c r="E82" s="673"/>
      <c r="F82" s="673"/>
      <c r="G82" s="673"/>
      <c r="H82" s="690"/>
      <c r="I82" s="690"/>
      <c r="J82" s="690"/>
      <c r="K82" s="690"/>
      <c r="L82" s="691"/>
      <c r="N82" s="763"/>
      <c r="O82" s="763"/>
    </row>
    <row r="83" spans="1:15">
      <c r="A83" s="1420"/>
      <c r="B83" s="670" t="s">
        <v>259</v>
      </c>
      <c r="C83" s="1196" t="s">
        <v>260</v>
      </c>
      <c r="D83" s="1197"/>
      <c r="E83" s="1197"/>
      <c r="F83" s="1197"/>
      <c r="G83" s="1198"/>
      <c r="H83" s="693"/>
      <c r="I83" s="693"/>
      <c r="J83" s="711"/>
      <c r="K83" s="711"/>
      <c r="L83" s="692"/>
      <c r="N83" s="763"/>
      <c r="O83" s="763"/>
    </row>
    <row r="84" spans="1:15" ht="13.8" thickBot="1">
      <c r="A84" s="1421"/>
      <c r="B84" s="719"/>
      <c r="C84" s="696" t="str">
        <f>"S17=" &amp;C83</f>
        <v>S17=0049351928</v>
      </c>
      <c r="D84" s="684"/>
      <c r="E84" s="684"/>
      <c r="F84" s="684"/>
      <c r="G84" s="684"/>
      <c r="H84" s="694"/>
      <c r="I84" s="694"/>
      <c r="J84" s="713"/>
      <c r="K84" s="713"/>
      <c r="L84" s="695"/>
      <c r="N84" s="763"/>
      <c r="O84" s="763"/>
    </row>
    <row r="85" spans="1:15" ht="13.8" thickBot="1">
      <c r="A85" s="667"/>
      <c r="B85" s="723"/>
      <c r="C85" s="735"/>
      <c r="D85" s="667"/>
      <c r="E85" s="667"/>
      <c r="F85" s="667"/>
      <c r="G85" s="667"/>
      <c r="H85" s="693"/>
      <c r="I85" s="693"/>
      <c r="J85" s="711"/>
      <c r="K85" s="711"/>
      <c r="L85" s="693"/>
      <c r="N85" s="763"/>
      <c r="O85" s="763"/>
    </row>
    <row r="86" spans="1:15" ht="15.75" customHeight="1">
      <c r="A86" s="1422" t="s">
        <v>230</v>
      </c>
      <c r="B86" s="718"/>
      <c r="C86" s="673"/>
      <c r="D86" s="673"/>
      <c r="E86" s="673"/>
      <c r="F86" s="673"/>
      <c r="G86" s="673"/>
      <c r="H86" s="690"/>
      <c r="I86" s="690"/>
      <c r="J86" s="690"/>
      <c r="K86" s="690"/>
      <c r="L86" s="691"/>
      <c r="N86" s="764"/>
      <c r="O86" s="764"/>
    </row>
    <row r="87" spans="1:15">
      <c r="A87" s="1419"/>
      <c r="B87" s="670"/>
      <c r="C87" s="165">
        <v>500</v>
      </c>
      <c r="D87" s="670"/>
      <c r="E87" s="851"/>
      <c r="F87" s="851"/>
      <c r="G87" s="851"/>
      <c r="H87" s="729"/>
      <c r="I87" s="729"/>
      <c r="J87" s="728"/>
      <c r="K87" s="728"/>
      <c r="L87" s="692"/>
      <c r="N87" s="764"/>
      <c r="O87" s="764"/>
    </row>
    <row r="88" spans="1:15" ht="13.8" thickBot="1">
      <c r="A88" s="1425"/>
      <c r="B88" s="719"/>
      <c r="C88" s="161" t="str">
        <f>"S18=" &amp;C87</f>
        <v>S18=500</v>
      </c>
      <c r="D88" s="684"/>
      <c r="E88" s="684"/>
      <c r="F88" s="684"/>
      <c r="G88" s="684"/>
      <c r="H88" s="694"/>
      <c r="I88" s="694"/>
      <c r="J88" s="713"/>
      <c r="K88" s="713"/>
      <c r="L88" s="695"/>
      <c r="N88" s="764"/>
      <c r="O88" s="764"/>
    </row>
    <row r="89" spans="1:15" s="670" customFormat="1" ht="13.8" thickBot="1">
      <c r="A89" s="667"/>
      <c r="B89" s="723"/>
      <c r="C89" s="735"/>
      <c r="D89" s="667"/>
      <c r="E89" s="667"/>
      <c r="F89" s="667"/>
      <c r="G89" s="667"/>
      <c r="H89" s="693"/>
      <c r="I89" s="693"/>
      <c r="J89" s="711"/>
      <c r="K89" s="711"/>
      <c r="L89" s="693"/>
      <c r="M89" s="693"/>
      <c r="N89" s="756"/>
      <c r="O89" s="756"/>
    </row>
    <row r="90" spans="1:15" ht="18" customHeight="1">
      <c r="A90" s="1422" t="s">
        <v>328</v>
      </c>
      <c r="B90" s="718"/>
      <c r="C90" s="167"/>
      <c r="D90" s="673"/>
      <c r="E90" s="673"/>
      <c r="F90" s="673"/>
      <c r="G90" s="673"/>
      <c r="H90" s="690"/>
      <c r="I90" s="690"/>
      <c r="J90" s="690"/>
      <c r="K90" s="690"/>
      <c r="L90" s="691"/>
    </row>
    <row r="91" spans="1:15">
      <c r="A91" s="1419"/>
      <c r="B91" s="670"/>
      <c r="C91" s="165"/>
      <c r="D91" s="670"/>
      <c r="E91" s="667"/>
      <c r="F91" s="667"/>
      <c r="G91" s="667"/>
      <c r="H91" s="693"/>
      <c r="I91" s="693"/>
      <c r="J91" s="711"/>
      <c r="K91" s="711"/>
      <c r="L91" s="692"/>
    </row>
    <row r="92" spans="1:15" ht="13.8" thickBot="1">
      <c r="A92" s="1425"/>
      <c r="B92" s="719"/>
      <c r="C92" s="161" t="str">
        <f>"S19="&amp;C91</f>
        <v>S19=</v>
      </c>
      <c r="D92" s="684"/>
      <c r="E92" s="684"/>
      <c r="F92" s="684"/>
      <c r="G92" s="684"/>
      <c r="H92" s="694"/>
      <c r="I92" s="694"/>
      <c r="J92" s="713"/>
      <c r="K92" s="713"/>
      <c r="L92" s="695"/>
    </row>
    <row r="93" spans="1:15" s="670" customFormat="1" ht="13.8" thickBot="1">
      <c r="A93" s="853"/>
      <c r="H93" s="693"/>
      <c r="I93" s="693"/>
      <c r="J93" s="693"/>
      <c r="K93" s="693"/>
      <c r="L93" s="693"/>
      <c r="M93" s="693"/>
      <c r="N93" s="693"/>
      <c r="O93" s="693"/>
    </row>
    <row r="94" spans="1:15" ht="12.9" customHeight="1">
      <c r="A94" s="670"/>
      <c r="B94" s="703"/>
      <c r="C94" s="167"/>
      <c r="D94" s="673"/>
      <c r="E94" s="673"/>
      <c r="F94" s="673"/>
      <c r="G94" s="673"/>
      <c r="H94" s="690"/>
      <c r="I94" s="709"/>
      <c r="J94" s="690"/>
      <c r="K94" s="708"/>
      <c r="L94" s="691"/>
    </row>
    <row r="95" spans="1:15" ht="12.9" customHeight="1">
      <c r="A95" s="856" t="s">
        <v>329</v>
      </c>
      <c r="B95" s="779"/>
      <c r="C95" s="280" t="s">
        <v>330</v>
      </c>
      <c r="D95" s="852"/>
      <c r="E95" s="670"/>
      <c r="F95" s="670"/>
      <c r="G95" s="670"/>
      <c r="H95" s="693"/>
      <c r="I95" s="711"/>
      <c r="J95" s="693"/>
      <c r="K95" s="710"/>
      <c r="L95" s="692"/>
    </row>
    <row r="96" spans="1:15" ht="12.9" customHeight="1" thickBot="1">
      <c r="A96" s="857"/>
      <c r="B96" s="684"/>
      <c r="C96" s="281" t="str">
        <f>"S20="&amp;DEC2HEX(C95,4)</f>
        <v>S20=1C20</v>
      </c>
      <c r="D96" s="684"/>
      <c r="E96" s="684"/>
      <c r="F96" s="684"/>
      <c r="G96" s="684"/>
      <c r="H96" s="694"/>
      <c r="I96" s="694"/>
      <c r="J96" s="694"/>
      <c r="K96" s="694"/>
      <c r="L96" s="695"/>
      <c r="M96" s="693" t="str">
        <f>D112&amp;E112&amp;F112&amp;G112&amp;H112&amp;I112&amp;J112&amp;K112</f>
        <v/>
      </c>
    </row>
    <row r="97" spans="1:15" s="670" customFormat="1" ht="13.8" thickBot="1">
      <c r="H97" s="693"/>
      <c r="I97" s="693"/>
      <c r="J97" s="693"/>
      <c r="K97" s="693"/>
      <c r="L97" s="693"/>
      <c r="M97" s="693"/>
      <c r="N97" s="693"/>
      <c r="O97" s="693"/>
    </row>
    <row r="98" spans="1:15" ht="12.9" customHeight="1">
      <c r="A98" s="1422" t="s">
        <v>262</v>
      </c>
      <c r="B98" s="703"/>
      <c r="C98" s="167"/>
      <c r="D98" s="673"/>
      <c r="E98" s="673"/>
      <c r="F98" s="673"/>
      <c r="G98" s="673"/>
      <c r="H98" s="690"/>
      <c r="I98" s="709"/>
      <c r="J98" s="690"/>
      <c r="K98" s="708"/>
      <c r="L98" s="691"/>
    </row>
    <row r="99" spans="1:15" ht="12.9" customHeight="1">
      <c r="A99" s="1419"/>
      <c r="B99" s="678" t="s">
        <v>331</v>
      </c>
      <c r="C99" s="194"/>
      <c r="D99" s="670"/>
      <c r="E99" s="670"/>
      <c r="F99" s="670"/>
      <c r="G99" s="670"/>
      <c r="H99" s="693"/>
      <c r="I99" s="711"/>
      <c r="J99" s="693"/>
      <c r="K99" s="710"/>
      <c r="L99" s="692"/>
    </row>
    <row r="100" spans="1:15" ht="12.9" customHeight="1" thickBot="1">
      <c r="A100" s="1425"/>
      <c r="B100" s="684"/>
      <c r="C100" s="193" t="str">
        <f>"S21="&amp;C99</f>
        <v>S21=</v>
      </c>
      <c r="D100" s="684"/>
      <c r="E100" s="684"/>
      <c r="F100" s="684"/>
      <c r="G100" s="684"/>
      <c r="H100" s="694"/>
      <c r="I100" s="694"/>
      <c r="J100" s="694"/>
      <c r="K100" s="694"/>
      <c r="L100" s="695"/>
    </row>
    <row r="101" spans="1:15" s="670" customFormat="1" ht="12.9" customHeight="1" thickBot="1">
      <c r="A101" s="724"/>
      <c r="B101" s="667"/>
      <c r="C101" s="717"/>
      <c r="D101" s="667"/>
      <c r="E101" s="667"/>
      <c r="F101" s="667"/>
      <c r="G101" s="667"/>
      <c r="H101" s="693"/>
      <c r="I101" s="693"/>
      <c r="J101" s="693"/>
      <c r="K101" s="693"/>
      <c r="L101" s="693"/>
      <c r="M101" s="693"/>
      <c r="N101" s="693"/>
      <c r="O101" s="693"/>
    </row>
    <row r="102" spans="1:15" ht="12.9" customHeight="1">
      <c r="A102" s="1422" t="s">
        <v>267</v>
      </c>
      <c r="B102" s="703"/>
      <c r="C102" s="167"/>
      <c r="D102" s="673"/>
      <c r="E102" s="673"/>
      <c r="F102" s="673"/>
      <c r="G102" s="673"/>
      <c r="H102" s="690"/>
      <c r="I102" s="709"/>
      <c r="J102" s="690"/>
      <c r="K102" s="708"/>
      <c r="L102" s="691"/>
    </row>
    <row r="103" spans="1:15" ht="12.9" customHeight="1">
      <c r="A103" s="1419"/>
      <c r="B103" s="678" t="s">
        <v>332</v>
      </c>
      <c r="C103" s="194" t="s">
        <v>301</v>
      </c>
      <c r="D103" s="670"/>
      <c r="E103" s="670"/>
      <c r="F103" s="670"/>
      <c r="G103" s="670"/>
      <c r="H103" s="693"/>
      <c r="I103" s="711"/>
      <c r="J103" s="693"/>
      <c r="K103" s="710"/>
      <c r="L103" s="692"/>
    </row>
    <row r="104" spans="1:15" ht="12.9" customHeight="1" thickBot="1">
      <c r="A104" s="1425"/>
      <c r="B104" s="684"/>
      <c r="C104" s="193" t="str">
        <f>"S22="&amp;C103</f>
        <v>S22=181A</v>
      </c>
      <c r="D104" s="684"/>
      <c r="E104" s="684"/>
      <c r="F104" s="684"/>
      <c r="G104" s="684"/>
      <c r="H104" s="694"/>
      <c r="I104" s="694"/>
      <c r="J104" s="694"/>
      <c r="K104" s="694"/>
      <c r="L104" s="695"/>
    </row>
    <row r="105" spans="1:15" s="670" customFormat="1" ht="12.9" customHeight="1" thickBot="1">
      <c r="A105" s="854"/>
      <c r="B105" s="665"/>
      <c r="C105" s="855"/>
      <c r="D105" s="665"/>
      <c r="E105" s="667"/>
      <c r="F105" s="665"/>
      <c r="G105" s="665"/>
      <c r="H105" s="690"/>
      <c r="I105" s="693"/>
      <c r="J105" s="693"/>
      <c r="K105" s="690"/>
      <c r="L105" s="690"/>
      <c r="M105" s="693"/>
      <c r="N105" s="693"/>
      <c r="O105" s="693"/>
    </row>
    <row r="106" spans="1:15" ht="12.9" customHeight="1">
      <c r="A106" s="839"/>
      <c r="B106" s="665"/>
      <c r="C106" s="282"/>
      <c r="D106" s="665"/>
      <c r="E106" s="665"/>
      <c r="F106" s="665"/>
      <c r="G106" s="665"/>
      <c r="H106" s="690"/>
      <c r="I106" s="690"/>
      <c r="J106" s="690"/>
      <c r="K106" s="690"/>
      <c r="L106" s="691"/>
    </row>
    <row r="107" spans="1:15" ht="12.9" customHeight="1">
      <c r="A107" s="1423" t="s">
        <v>333</v>
      </c>
      <c r="B107" s="503" t="s">
        <v>334</v>
      </c>
      <c r="C107" s="283">
        <v>0</v>
      </c>
      <c r="D107" s="670"/>
      <c r="E107" s="670"/>
      <c r="F107" s="670"/>
      <c r="G107" s="670"/>
      <c r="H107" s="693"/>
      <c r="I107" s="711"/>
      <c r="J107" s="693"/>
      <c r="K107" s="710"/>
      <c r="L107" s="692"/>
    </row>
    <row r="108" spans="1:15" ht="12.9" customHeight="1">
      <c r="A108" s="1423"/>
      <c r="B108" s="503" t="s">
        <v>335</v>
      </c>
      <c r="C108" s="283">
        <v>0</v>
      </c>
      <c r="D108" s="693"/>
      <c r="E108" s="693"/>
      <c r="F108" s="693"/>
      <c r="G108" s="693"/>
      <c r="H108" s="693"/>
      <c r="I108" s="711"/>
      <c r="J108" s="693"/>
      <c r="K108" s="710"/>
      <c r="L108" s="692"/>
    </row>
    <row r="109" spans="1:15" ht="12.9" customHeight="1">
      <c r="A109" s="1423"/>
      <c r="B109" s="837" t="s">
        <v>336</v>
      </c>
      <c r="C109" s="284">
        <v>0</v>
      </c>
      <c r="D109" s="693"/>
      <c r="E109" s="693"/>
      <c r="F109" s="693"/>
      <c r="G109" s="693"/>
      <c r="H109" s="693"/>
      <c r="I109" s="693"/>
      <c r="J109" s="693"/>
      <c r="K109" s="693"/>
      <c r="L109" s="692"/>
    </row>
    <row r="110" spans="1:15" ht="12.9" customHeight="1">
      <c r="A110" s="1423"/>
      <c r="B110" s="837" t="s">
        <v>337</v>
      </c>
      <c r="C110" s="284">
        <v>0</v>
      </c>
      <c r="D110" s="733"/>
      <c r="E110" s="527"/>
      <c r="F110" s="733"/>
      <c r="G110" s="733"/>
      <c r="H110" s="733"/>
      <c r="I110" s="733"/>
      <c r="J110" s="733"/>
      <c r="K110" s="693"/>
      <c r="L110" s="692"/>
    </row>
    <row r="111" spans="1:15" ht="12.9" customHeight="1">
      <c r="A111" s="1423"/>
      <c r="B111" s="837" t="s">
        <v>338</v>
      </c>
      <c r="C111" s="284">
        <v>0</v>
      </c>
      <c r="D111" s="693"/>
      <c r="E111" s="527"/>
      <c r="F111" s="693"/>
      <c r="G111" s="693"/>
      <c r="H111" s="527"/>
      <c r="I111" s="693"/>
      <c r="J111" s="693"/>
      <c r="K111" s="693"/>
      <c r="L111" s="692"/>
      <c r="M111" s="757"/>
      <c r="N111" s="765"/>
      <c r="O111" s="765"/>
    </row>
    <row r="112" spans="1:15" ht="12.9" customHeight="1">
      <c r="A112" s="1423"/>
      <c r="B112" s="837" t="s">
        <v>339</v>
      </c>
      <c r="C112" s="284">
        <v>0</v>
      </c>
      <c r="D112" s="699"/>
      <c r="E112" s="699"/>
      <c r="F112" s="699"/>
      <c r="G112" s="699"/>
      <c r="H112" s="699"/>
      <c r="I112" s="699"/>
      <c r="J112" s="700"/>
      <c r="K112" s="700"/>
      <c r="L112" s="692"/>
      <c r="N112" s="765"/>
      <c r="O112" s="765"/>
    </row>
    <row r="113" spans="1:15" ht="12.9" customHeight="1">
      <c r="A113" s="1423"/>
      <c r="B113" s="837" t="s">
        <v>340</v>
      </c>
      <c r="C113" s="284">
        <v>0</v>
      </c>
      <c r="D113" s="693"/>
      <c r="E113" s="693"/>
      <c r="F113" s="693"/>
      <c r="G113" s="693"/>
      <c r="H113" s="693"/>
      <c r="I113" s="693"/>
      <c r="J113" s="693"/>
      <c r="K113" s="693"/>
      <c r="L113" s="692"/>
      <c r="N113" s="765"/>
      <c r="O113" s="765"/>
    </row>
    <row r="114" spans="1:15" ht="12.9" customHeight="1">
      <c r="A114" s="1423"/>
      <c r="B114" s="837" t="s">
        <v>341</v>
      </c>
      <c r="C114" s="284">
        <v>0</v>
      </c>
      <c r="D114" s="693"/>
      <c r="E114" s="693"/>
      <c r="F114" s="693"/>
      <c r="G114" s="693"/>
      <c r="H114" s="693"/>
      <c r="I114" s="693"/>
      <c r="J114" s="693"/>
      <c r="K114" s="693"/>
      <c r="L114" s="692"/>
      <c r="M114" s="757"/>
      <c r="N114" s="765"/>
      <c r="O114" s="765"/>
    </row>
    <row r="115" spans="1:15" ht="12.9" customHeight="1" thickBot="1">
      <c r="A115" s="836"/>
      <c r="B115" s="536"/>
      <c r="C115" s="838" t="str">
        <f>"S25="&amp;(BIN2HEX((C114&amp;C113&amp;C112&amp;C111&amp;C110&amp;C109&amp;C108&amp;C107),2))</f>
        <v>S25=00</v>
      </c>
      <c r="D115" s="694"/>
      <c r="E115" s="694"/>
      <c r="F115" s="694"/>
      <c r="G115" s="694"/>
      <c r="H115" s="694"/>
      <c r="I115" s="694"/>
      <c r="J115" s="694"/>
      <c r="K115" s="694"/>
      <c r="L115" s="695"/>
      <c r="M115" s="757"/>
      <c r="N115" s="765"/>
      <c r="O115" s="765"/>
    </row>
    <row r="116" spans="1:15" ht="12.9" customHeight="1" thickBot="1">
      <c r="A116" s="726"/>
      <c r="B116" s="726"/>
      <c r="C116" s="192"/>
      <c r="D116" s="693"/>
      <c r="E116" s="1431"/>
      <c r="F116" s="1431"/>
      <c r="G116" s="1431"/>
      <c r="H116" s="1431"/>
      <c r="I116" s="1431"/>
      <c r="J116" s="1431"/>
      <c r="K116" s="1431"/>
      <c r="L116" s="693"/>
      <c r="M116" s="1426"/>
      <c r="N116" s="1426"/>
      <c r="O116" s="1426"/>
    </row>
    <row r="117" spans="1:15" ht="12.9" customHeight="1">
      <c r="A117" s="842"/>
      <c r="B117" s="673"/>
      <c r="C117" s="167"/>
      <c r="D117" s="690"/>
      <c r="E117" s="690"/>
      <c r="F117" s="690"/>
      <c r="G117" s="690"/>
      <c r="H117" s="690"/>
      <c r="I117" s="690"/>
      <c r="J117" s="690"/>
      <c r="K117" s="690"/>
      <c r="L117" s="691"/>
    </row>
    <row r="118" spans="1:15" ht="12.9" customHeight="1">
      <c r="A118" s="1419" t="s">
        <v>223</v>
      </c>
      <c r="B118" s="858" t="s">
        <v>342</v>
      </c>
      <c r="C118" s="265">
        <v>0</v>
      </c>
      <c r="D118" s="693"/>
      <c r="E118" s="693"/>
      <c r="F118" s="693"/>
      <c r="G118" s="693"/>
      <c r="H118" s="693"/>
      <c r="I118" s="693"/>
      <c r="J118" s="693"/>
      <c r="K118" s="693"/>
      <c r="L118" s="692"/>
    </row>
    <row r="119" spans="1:15">
      <c r="A119" s="1419"/>
      <c r="B119" s="503" t="s">
        <v>343</v>
      </c>
      <c r="C119" s="165">
        <v>0</v>
      </c>
      <c r="D119" s="693"/>
      <c r="E119" s="693"/>
      <c r="F119" s="693"/>
      <c r="G119" s="693"/>
      <c r="H119" s="693"/>
      <c r="I119" s="693"/>
      <c r="J119" s="693"/>
      <c r="K119" s="693"/>
      <c r="L119" s="692"/>
    </row>
    <row r="120" spans="1:15">
      <c r="A120" s="1419"/>
      <c r="B120" s="503" t="s">
        <v>344</v>
      </c>
      <c r="C120" s="165">
        <v>0</v>
      </c>
      <c r="D120" s="693"/>
      <c r="E120" s="693"/>
      <c r="F120" s="693"/>
      <c r="G120" s="693"/>
      <c r="H120" s="693"/>
      <c r="I120" s="693"/>
      <c r="J120" s="693"/>
      <c r="K120" s="693"/>
      <c r="L120" s="692"/>
      <c r="N120" s="766"/>
      <c r="O120" s="766"/>
    </row>
    <row r="121" spans="1:15">
      <c r="A121" s="1419"/>
      <c r="B121" s="837" t="s">
        <v>337</v>
      </c>
      <c r="C121" s="266">
        <v>0</v>
      </c>
      <c r="D121" s="711"/>
      <c r="E121" s="711"/>
      <c r="F121" s="711"/>
      <c r="G121" s="711"/>
      <c r="H121" s="711"/>
      <c r="I121" s="711"/>
      <c r="J121" s="693"/>
      <c r="K121" s="710"/>
      <c r="L121" s="692"/>
      <c r="N121" s="766"/>
      <c r="O121" s="766"/>
    </row>
    <row r="122" spans="1:15">
      <c r="A122" s="1419"/>
      <c r="B122" s="503" t="s">
        <v>286</v>
      </c>
      <c r="C122" s="165">
        <v>0</v>
      </c>
      <c r="D122" s="711"/>
      <c r="E122" s="527"/>
      <c r="F122" s="711"/>
      <c r="G122" s="711"/>
      <c r="H122" s="527"/>
      <c r="I122" s="711"/>
      <c r="J122" s="693"/>
      <c r="K122" s="710"/>
      <c r="L122" s="692"/>
      <c r="N122" s="766"/>
      <c r="O122" s="766"/>
    </row>
    <row r="123" spans="1:15" ht="12" customHeight="1">
      <c r="A123" s="1419"/>
      <c r="B123" s="837" t="s">
        <v>339</v>
      </c>
      <c r="C123" s="266">
        <v>0</v>
      </c>
      <c r="D123" s="693"/>
      <c r="E123" s="693"/>
      <c r="F123" s="693"/>
      <c r="G123" s="693"/>
      <c r="H123" s="693"/>
      <c r="I123" s="711"/>
      <c r="J123" s="1427"/>
      <c r="K123" s="1427"/>
      <c r="L123" s="1428"/>
      <c r="N123" s="766"/>
      <c r="O123" s="766"/>
    </row>
    <row r="124" spans="1:15">
      <c r="A124" s="1419"/>
      <c r="B124" s="837" t="s">
        <v>340</v>
      </c>
      <c r="C124" s="266">
        <v>0</v>
      </c>
      <c r="D124" s="693"/>
      <c r="E124" s="693"/>
      <c r="F124" s="693"/>
      <c r="G124" s="693"/>
      <c r="H124" s="693"/>
      <c r="I124" s="693"/>
      <c r="J124" s="693"/>
      <c r="K124" s="693"/>
      <c r="L124" s="692"/>
      <c r="N124" s="766"/>
      <c r="O124" s="766"/>
    </row>
    <row r="125" spans="1:15" ht="12.75" customHeight="1">
      <c r="A125" s="1419"/>
      <c r="B125" s="837" t="s">
        <v>341</v>
      </c>
      <c r="C125" s="266">
        <v>0</v>
      </c>
      <c r="D125" s="693"/>
      <c r="E125" s="693"/>
      <c r="F125" s="693"/>
      <c r="G125" s="693"/>
      <c r="H125" s="693"/>
      <c r="I125" s="693"/>
      <c r="J125" s="693"/>
      <c r="K125" s="693"/>
      <c r="L125" s="692"/>
    </row>
    <row r="126" spans="1:15" ht="13.8" thickBot="1">
      <c r="A126" s="859"/>
      <c r="B126" s="736"/>
      <c r="C126" s="737" t="str">
        <f>"S26="&amp;(BIN2HEX((C125&amp;C124&amp;C123&amp;C122&amp;C121&amp;C120&amp;C119&amp;C118),2))</f>
        <v>S26=00</v>
      </c>
      <c r="D126" s="694"/>
      <c r="E126" s="694"/>
      <c r="F126" s="694"/>
      <c r="G126" s="694"/>
      <c r="H126" s="694"/>
      <c r="I126" s="694"/>
      <c r="J126" s="694"/>
      <c r="K126" s="694"/>
      <c r="L126" s="695"/>
    </row>
    <row r="127" spans="1:15" ht="13.8" thickBot="1">
      <c r="A127" s="667"/>
      <c r="B127" s="670"/>
      <c r="C127" s="181"/>
      <c r="D127" s="693"/>
      <c r="E127" s="693"/>
      <c r="F127" s="693"/>
      <c r="G127" s="693"/>
      <c r="H127" s="693"/>
      <c r="I127" s="693"/>
      <c r="J127" s="693"/>
      <c r="K127" s="693"/>
      <c r="L127" s="693"/>
    </row>
    <row r="128" spans="1:15">
      <c r="A128" s="680"/>
      <c r="B128" s="673"/>
      <c r="C128" s="179"/>
      <c r="D128" s="690"/>
      <c r="E128" s="690"/>
      <c r="F128" s="690"/>
      <c r="G128" s="690"/>
      <c r="H128" s="690"/>
      <c r="I128" s="690"/>
      <c r="J128" s="690"/>
      <c r="K128" s="690"/>
      <c r="L128" s="691"/>
    </row>
    <row r="129" spans="1:12">
      <c r="A129" s="1429" t="s">
        <v>228</v>
      </c>
      <c r="B129" s="677" t="s">
        <v>229</v>
      </c>
      <c r="C129" s="175">
        <v>1</v>
      </c>
      <c r="D129" s="693"/>
      <c r="E129" s="693"/>
      <c r="F129" s="693"/>
      <c r="G129" s="693"/>
      <c r="H129" s="693"/>
      <c r="I129" s="693"/>
      <c r="J129" s="693"/>
      <c r="K129" s="693"/>
      <c r="L129" s="692"/>
    </row>
    <row r="130" spans="1:12">
      <c r="A130" s="1429"/>
      <c r="B130" s="727" t="s">
        <v>242</v>
      </c>
      <c r="C130" s="175">
        <v>9</v>
      </c>
      <c r="D130" s="693"/>
      <c r="E130" s="693"/>
      <c r="F130" s="693"/>
      <c r="G130" s="693"/>
      <c r="H130" s="693"/>
      <c r="I130" s="693"/>
      <c r="J130" s="693"/>
      <c r="K130" s="693"/>
      <c r="L130" s="692"/>
    </row>
    <row r="131" spans="1:12" ht="13.8" thickBot="1">
      <c r="A131" s="1430"/>
      <c r="B131" s="719"/>
      <c r="C131" s="715" t="str">
        <f>"S27="&amp;DEC2HEX(C129,1)&amp;DEC2HEX(C130,1)</f>
        <v>S27=19</v>
      </c>
      <c r="D131" s="694"/>
      <c r="E131" s="694"/>
      <c r="F131" s="694"/>
      <c r="G131" s="694"/>
      <c r="H131" s="694"/>
      <c r="I131" s="694"/>
      <c r="J131" s="694"/>
      <c r="K131" s="694"/>
      <c r="L131" s="695"/>
    </row>
    <row r="132" spans="1:12" ht="13.8" thickBot="1">
      <c r="A132" s="670"/>
      <c r="B132" s="670"/>
      <c r="D132" s="693"/>
      <c r="E132" s="693"/>
      <c r="F132" s="693"/>
      <c r="G132" s="693"/>
      <c r="H132" s="693"/>
      <c r="I132" s="693"/>
      <c r="J132" s="693"/>
      <c r="K132" s="693"/>
      <c r="L132" s="693"/>
    </row>
    <row r="133" spans="1:12">
      <c r="A133" s="1422" t="s">
        <v>784</v>
      </c>
      <c r="B133" s="785"/>
      <c r="C133" s="167"/>
      <c r="D133" s="673"/>
      <c r="E133" s="673"/>
      <c r="F133" s="673"/>
      <c r="G133" s="673"/>
      <c r="H133" s="690"/>
      <c r="I133" s="690"/>
      <c r="J133" s="690"/>
      <c r="K133" s="690"/>
      <c r="L133" s="691"/>
    </row>
    <row r="134" spans="1:12">
      <c r="A134" s="1419"/>
      <c r="B134" s="670"/>
      <c r="C134" s="165"/>
      <c r="D134" s="670"/>
      <c r="E134" s="667"/>
      <c r="F134" s="667"/>
      <c r="G134" s="667"/>
      <c r="H134" s="693"/>
      <c r="I134" s="693"/>
      <c r="J134" s="711"/>
      <c r="K134" s="711"/>
      <c r="L134" s="692"/>
    </row>
    <row r="135" spans="1:12" ht="13.8" thickBot="1">
      <c r="A135" s="1425"/>
      <c r="B135" s="719"/>
      <c r="C135" s="161" t="str">
        <f>"S28="</f>
        <v>S28=</v>
      </c>
      <c r="D135" s="684"/>
      <c r="E135" s="684"/>
      <c r="F135" s="684"/>
      <c r="G135" s="684"/>
      <c r="H135" s="694"/>
      <c r="I135" s="694"/>
      <c r="J135" s="713"/>
      <c r="K135" s="713"/>
      <c r="L135" s="695"/>
    </row>
    <row r="136" spans="1:12" ht="13.8" thickBot="1">
      <c r="A136" s="670"/>
      <c r="B136" s="670"/>
      <c r="D136" s="693"/>
      <c r="E136" s="693"/>
      <c r="F136" s="693"/>
      <c r="G136" s="693"/>
      <c r="H136" s="693"/>
      <c r="I136" s="693"/>
      <c r="J136" s="693"/>
      <c r="K136" s="693"/>
      <c r="L136" s="693"/>
    </row>
    <row r="137" spans="1:12">
      <c r="A137" s="839"/>
      <c r="B137" s="665"/>
      <c r="C137" s="282"/>
      <c r="D137" s="665"/>
      <c r="E137" s="665"/>
      <c r="F137" s="665"/>
      <c r="G137" s="665"/>
      <c r="H137" s="690"/>
      <c r="I137" s="690"/>
      <c r="J137" s="690"/>
      <c r="K137" s="690"/>
      <c r="L137" s="691"/>
    </row>
    <row r="138" spans="1:12">
      <c r="A138" s="1423" t="s">
        <v>765</v>
      </c>
      <c r="B138" s="503" t="s">
        <v>469</v>
      </c>
      <c r="C138" s="165">
        <v>1</v>
      </c>
      <c r="D138" s="670"/>
      <c r="E138" s="670"/>
      <c r="F138" s="670"/>
      <c r="G138" s="670"/>
      <c r="H138" s="693"/>
      <c r="I138" s="711"/>
      <c r="J138" s="693"/>
      <c r="K138" s="710"/>
      <c r="L138" s="692"/>
    </row>
    <row r="139" spans="1:12">
      <c r="A139" s="1423"/>
      <c r="B139" s="837" t="s">
        <v>767</v>
      </c>
      <c r="C139" s="266">
        <v>0</v>
      </c>
      <c r="D139" s="693"/>
      <c r="E139" s="693"/>
      <c r="F139" s="693"/>
      <c r="G139" s="693"/>
      <c r="H139" s="693"/>
      <c r="I139" s="711"/>
      <c r="J139" s="693"/>
      <c r="K139" s="710"/>
      <c r="L139" s="692"/>
    </row>
    <row r="140" spans="1:12">
      <c r="A140" s="1423"/>
      <c r="B140" s="837" t="s">
        <v>768</v>
      </c>
      <c r="C140" s="266">
        <v>0</v>
      </c>
      <c r="D140" s="693"/>
      <c r="E140" s="693"/>
      <c r="F140" s="693"/>
      <c r="G140" s="693"/>
      <c r="H140" s="693"/>
      <c r="I140" s="693"/>
      <c r="J140" s="693"/>
      <c r="K140" s="693"/>
      <c r="L140" s="692"/>
    </row>
    <row r="141" spans="1:12" ht="13.2" customHeight="1">
      <c r="A141" s="1423"/>
      <c r="B141" s="503" t="s">
        <v>785</v>
      </c>
      <c r="C141" s="165">
        <v>1</v>
      </c>
      <c r="D141" s="710"/>
      <c r="E141" s="527"/>
      <c r="F141" s="710"/>
      <c r="G141" s="710"/>
      <c r="H141" s="710"/>
      <c r="I141" s="710"/>
      <c r="J141" s="710"/>
      <c r="K141" s="693"/>
      <c r="L141" s="692"/>
    </row>
    <row r="142" spans="1:12">
      <c r="A142" s="1423"/>
      <c r="B142" s="503" t="s">
        <v>651</v>
      </c>
      <c r="C142" s="165">
        <v>0</v>
      </c>
      <c r="D142" s="693"/>
      <c r="E142" s="527"/>
      <c r="F142" s="693"/>
      <c r="G142" s="693"/>
      <c r="H142" s="527"/>
      <c r="I142" s="693"/>
      <c r="J142" s="693"/>
      <c r="K142" s="693"/>
      <c r="L142" s="692"/>
    </row>
    <row r="143" spans="1:12">
      <c r="A143" s="1423"/>
      <c r="B143" s="503" t="s">
        <v>786</v>
      </c>
      <c r="C143" s="165">
        <v>0</v>
      </c>
      <c r="D143" s="699"/>
      <c r="E143" s="699"/>
      <c r="F143" s="699"/>
      <c r="G143" s="699"/>
      <c r="H143" s="699"/>
      <c r="I143" s="699"/>
      <c r="J143" s="700"/>
      <c r="K143" s="700"/>
      <c r="L143" s="692"/>
    </row>
    <row r="144" spans="1:12">
      <c r="A144" s="1423"/>
      <c r="B144" s="837" t="s">
        <v>341</v>
      </c>
      <c r="C144" s="266">
        <v>0</v>
      </c>
      <c r="D144" s="693"/>
      <c r="E144" s="693"/>
      <c r="F144" s="693"/>
      <c r="G144" s="693"/>
      <c r="H144" s="693"/>
      <c r="I144" s="693"/>
      <c r="J144" s="693"/>
      <c r="K144" s="693"/>
      <c r="L144" s="692"/>
    </row>
    <row r="145" spans="1:16" s="693" customFormat="1" ht="13.8" thickBot="1">
      <c r="A145" s="1424"/>
      <c r="B145" s="1032"/>
      <c r="C145" s="1033" t="str">
        <f>"S29="&amp;BIN2HEX(C144&amp;C143&amp;DEC2BIN(C142,2)&amp;C141&amp;C140&amp;C139&amp;C138,2)</f>
        <v>S29=09</v>
      </c>
      <c r="D145" s="694"/>
      <c r="E145" s="694"/>
      <c r="F145" s="694"/>
      <c r="G145" s="694"/>
      <c r="H145" s="694"/>
      <c r="I145" s="694"/>
      <c r="J145" s="694"/>
      <c r="K145" s="694"/>
      <c r="L145" s="695"/>
      <c r="N145" s="664"/>
      <c r="O145" s="664"/>
      <c r="P145" s="156"/>
    </row>
    <row r="146" spans="1:16" s="693" customFormat="1" ht="13.8" thickBot="1">
      <c r="A146" s="517"/>
      <c r="B146" s="837"/>
      <c r="C146" s="184"/>
      <c r="N146" s="664"/>
      <c r="O146" s="664"/>
      <c r="P146" s="156"/>
    </row>
    <row r="147" spans="1:16" s="693" customFormat="1">
      <c r="A147" s="358" t="s">
        <v>215</v>
      </c>
      <c r="B147" s="359"/>
      <c r="C147" s="360"/>
      <c r="D147" s="361"/>
      <c r="E147" s="361"/>
      <c r="F147" s="361"/>
      <c r="G147" s="361"/>
      <c r="H147" s="361"/>
      <c r="I147" s="362"/>
      <c r="J147" s="361"/>
      <c r="K147" s="360"/>
      <c r="L147" s="363"/>
      <c r="N147" s="664"/>
      <c r="O147" s="664"/>
      <c r="P147" s="156"/>
    </row>
    <row r="148" spans="1:16" s="693" customFormat="1">
      <c r="A148" s="364"/>
      <c r="B148" s="336"/>
      <c r="C148" s="305"/>
      <c r="D148" s="1"/>
      <c r="E148" s="1"/>
      <c r="F148" s="1"/>
      <c r="G148" s="1"/>
      <c r="H148" s="1"/>
      <c r="I148" s="350"/>
      <c r="J148" s="1"/>
      <c r="K148" s="305"/>
      <c r="L148" s="312"/>
      <c r="N148" s="664"/>
      <c r="O148" s="664"/>
      <c r="P148" s="156"/>
    </row>
    <row r="149" spans="1:16" s="693" customFormat="1">
      <c r="A149" s="365" t="s">
        <v>470</v>
      </c>
      <c r="B149"/>
      <c r="C149" s="1249"/>
      <c r="D149" s="1250"/>
      <c r="E149" s="1250"/>
      <c r="F149" s="1250"/>
      <c r="G149" s="1251"/>
      <c r="H149" s="1"/>
      <c r="I149" s="350"/>
      <c r="J149" s="1"/>
      <c r="K149" s="305"/>
      <c r="L149" s="312"/>
      <c r="N149" s="664"/>
      <c r="O149" s="664"/>
      <c r="P149" s="156"/>
    </row>
    <row r="150" spans="1:16" s="693" customFormat="1">
      <c r="A150" s="364"/>
      <c r="B150" s="336"/>
      <c r="C150" s="305" t="str">
        <f>"S30="&amp;C149</f>
        <v>S30=</v>
      </c>
      <c r="D150" s="1"/>
      <c r="E150" s="1"/>
      <c r="F150" s="1"/>
      <c r="G150" s="1"/>
      <c r="H150" s="1"/>
      <c r="I150" s="350"/>
      <c r="J150" s="1"/>
      <c r="K150" s="305"/>
      <c r="L150" s="312"/>
      <c r="N150" s="664"/>
      <c r="O150" s="664"/>
      <c r="P150" s="156"/>
    </row>
    <row r="151" spans="1:16" s="693" customFormat="1">
      <c r="A151" s="365" t="s">
        <v>471</v>
      </c>
      <c r="B151"/>
      <c r="C151" s="1249"/>
      <c r="D151" s="1250"/>
      <c r="E151" s="1250"/>
      <c r="F151" s="1250"/>
      <c r="G151" s="1251"/>
      <c r="H151" s="1"/>
      <c r="I151" s="350"/>
      <c r="J151" s="1"/>
      <c r="K151" s="305"/>
      <c r="L151" s="312"/>
      <c r="N151" s="664"/>
      <c r="O151" s="664"/>
      <c r="P151" s="156"/>
    </row>
    <row r="152" spans="1:16" s="693" customFormat="1">
      <c r="A152" s="365"/>
      <c r="B152"/>
      <c r="C152" s="367" t="str">
        <f>"S31="&amp;C151</f>
        <v>S31=</v>
      </c>
      <c r="D152" s="1"/>
      <c r="E152" s="1"/>
      <c r="F152" s="1"/>
      <c r="G152" s="1"/>
      <c r="H152" s="1"/>
      <c r="I152" s="350"/>
      <c r="J152" s="1"/>
      <c r="K152" s="305"/>
      <c r="L152" s="312"/>
      <c r="N152" s="664"/>
      <c r="O152" s="664"/>
      <c r="P152" s="156"/>
    </row>
    <row r="153" spans="1:16" s="693" customFormat="1">
      <c r="A153" s="365" t="s">
        <v>472</v>
      </c>
      <c r="B153"/>
      <c r="C153" s="1249"/>
      <c r="D153" s="1250"/>
      <c r="E153" s="1250"/>
      <c r="F153" s="1250"/>
      <c r="G153" s="1251"/>
      <c r="H153" s="1"/>
      <c r="I153" s="350"/>
      <c r="J153" s="1"/>
      <c r="K153" s="305"/>
      <c r="L153" s="312"/>
      <c r="N153" s="664"/>
      <c r="O153" s="664"/>
      <c r="P153" s="156"/>
    </row>
    <row r="154" spans="1:16" s="693" customFormat="1">
      <c r="A154" s="365"/>
      <c r="B154"/>
      <c r="C154" s="367" t="str">
        <f>"S32="&amp;C153</f>
        <v>S32=</v>
      </c>
      <c r="D154" s="428"/>
      <c r="E154" s="428"/>
      <c r="F154" s="428"/>
      <c r="G154" s="428"/>
      <c r="H154" s="1"/>
      <c r="I154" s="350"/>
      <c r="J154" s="1"/>
      <c r="K154" s="305"/>
      <c r="L154" s="312"/>
      <c r="N154" s="664"/>
      <c r="O154" s="664"/>
      <c r="P154" s="156"/>
    </row>
    <row r="155" spans="1:16" s="693" customFormat="1">
      <c r="A155" s="365" t="s">
        <v>473</v>
      </c>
      <c r="B155"/>
      <c r="C155" s="1249"/>
      <c r="D155" s="1250"/>
      <c r="E155" s="1250"/>
      <c r="F155" s="1250"/>
      <c r="G155" s="1251"/>
      <c r="H155" s="1"/>
      <c r="I155" s="350"/>
      <c r="J155" s="1"/>
      <c r="K155" s="305"/>
      <c r="L155" s="312"/>
      <c r="N155" s="664"/>
      <c r="O155" s="664"/>
      <c r="P155" s="156"/>
    </row>
    <row r="156" spans="1:16" s="693" customFormat="1">
      <c r="A156" s="365"/>
      <c r="B156"/>
      <c r="C156" s="367" t="str">
        <f>"S33="&amp;C155</f>
        <v>S33=</v>
      </c>
      <c r="D156" s="1"/>
      <c r="E156" s="1"/>
      <c r="F156" s="1"/>
      <c r="G156" s="1"/>
      <c r="H156" s="1"/>
      <c r="I156" s="350"/>
      <c r="J156" s="1"/>
      <c r="K156" s="305"/>
      <c r="L156" s="312"/>
      <c r="N156" s="664"/>
      <c r="O156" s="664"/>
      <c r="P156" s="156"/>
    </row>
    <row r="157" spans="1:16" s="693" customFormat="1">
      <c r="A157" s="365" t="s">
        <v>474</v>
      </c>
      <c r="B157"/>
      <c r="C157" s="1249"/>
      <c r="D157" s="1250"/>
      <c r="E157" s="1250"/>
      <c r="F157" s="1250"/>
      <c r="G157" s="1251"/>
      <c r="H157" s="1"/>
      <c r="I157" s="350"/>
      <c r="J157" s="1"/>
      <c r="K157" s="305"/>
      <c r="L157" s="312"/>
      <c r="N157" s="664"/>
      <c r="O157" s="664"/>
      <c r="P157" s="156"/>
    </row>
    <row r="158" spans="1:16" s="693" customFormat="1" ht="13.8" thickBot="1">
      <c r="A158" s="368"/>
      <c r="B158" s="292"/>
      <c r="C158" s="369" t="str">
        <f>"S34="&amp;C157</f>
        <v>S34=</v>
      </c>
      <c r="D158" s="291"/>
      <c r="E158" s="291"/>
      <c r="F158" s="291"/>
      <c r="G158" s="291"/>
      <c r="H158" s="291"/>
      <c r="I158" s="371"/>
      <c r="J158" s="291"/>
      <c r="K158" s="328"/>
      <c r="L158" s="354"/>
      <c r="N158" s="664"/>
      <c r="O158" s="664"/>
      <c r="P158" s="156"/>
    </row>
    <row r="159" spans="1:16" s="693" customFormat="1">
      <c r="A159" s="517"/>
      <c r="B159" s="837"/>
      <c r="N159" s="664"/>
      <c r="O159" s="664"/>
      <c r="P159" s="156"/>
    </row>
    <row r="160" spans="1:16" s="693" customFormat="1">
      <c r="A160" s="517"/>
      <c r="B160" s="837"/>
      <c r="N160" s="664"/>
      <c r="O160" s="664"/>
      <c r="P160" s="156"/>
    </row>
    <row r="161" spans="1:16" s="693" customFormat="1">
      <c r="A161" s="670"/>
      <c r="B161" s="670"/>
      <c r="C161" s="156"/>
      <c r="N161" s="664"/>
      <c r="O161" s="664"/>
      <c r="P161" s="156"/>
    </row>
    <row r="162" spans="1:16" s="693" customFormat="1" hidden="1">
      <c r="A162" s="670"/>
      <c r="B162" s="670"/>
      <c r="C162" s="156"/>
      <c r="N162" s="664"/>
      <c r="O162" s="664"/>
      <c r="P162" s="156"/>
    </row>
  </sheetData>
  <mergeCells count="42">
    <mergeCell ref="C149:G149"/>
    <mergeCell ref="C151:G151"/>
    <mergeCell ref="C153:G153"/>
    <mergeCell ref="C155:G155"/>
    <mergeCell ref="C157:G157"/>
    <mergeCell ref="M116:O116"/>
    <mergeCell ref="A118:A125"/>
    <mergeCell ref="J123:L123"/>
    <mergeCell ref="A129:A131"/>
    <mergeCell ref="A133:A135"/>
    <mergeCell ref="E116:K116"/>
    <mergeCell ref="A138:A145"/>
    <mergeCell ref="A86:A88"/>
    <mergeCell ref="A90:A92"/>
    <mergeCell ref="A98:A100"/>
    <mergeCell ref="A102:A104"/>
    <mergeCell ref="A107:A114"/>
    <mergeCell ref="C73:G73"/>
    <mergeCell ref="C75:G75"/>
    <mergeCell ref="C77:G77"/>
    <mergeCell ref="C79:G79"/>
    <mergeCell ref="A82:A84"/>
    <mergeCell ref="C83:G83"/>
    <mergeCell ref="C71:G71"/>
    <mergeCell ref="A21:A23"/>
    <mergeCell ref="M21:O21"/>
    <mergeCell ref="A25:A26"/>
    <mergeCell ref="A32:A38"/>
    <mergeCell ref="A40:A43"/>
    <mergeCell ref="A46:A47"/>
    <mergeCell ref="A49:A54"/>
    <mergeCell ref="A57:A61"/>
    <mergeCell ref="C65:G65"/>
    <mergeCell ref="C67:G67"/>
    <mergeCell ref="C69:G69"/>
    <mergeCell ref="A17:A19"/>
    <mergeCell ref="E18:I19"/>
    <mergeCell ref="B5:L5"/>
    <mergeCell ref="A8:A10"/>
    <mergeCell ref="J10:L10"/>
    <mergeCell ref="A12:A14"/>
    <mergeCell ref="E13:K13"/>
  </mergeCells>
  <conditionalFormatting sqref="O15">
    <cfRule type="expression" dxfId="130" priority="9" stopIfTrue="1">
      <formula>#REF!="x"</formula>
    </cfRule>
  </conditionalFormatting>
  <conditionalFormatting sqref="D17:J17">
    <cfRule type="expression" dxfId="129" priority="8" stopIfTrue="1">
      <formula>$C$25=1</formula>
    </cfRule>
  </conditionalFormatting>
  <conditionalFormatting sqref="C23">
    <cfRule type="expression" dxfId="128" priority="7" stopIfTrue="1">
      <formula>$C$21=0</formula>
    </cfRule>
  </conditionalFormatting>
  <conditionalFormatting sqref="C21">
    <cfRule type="expression" dxfId="127" priority="6" stopIfTrue="1">
      <formula>$C$25=1</formula>
    </cfRule>
  </conditionalFormatting>
  <conditionalFormatting sqref="C23">
    <cfRule type="expression" dxfId="126" priority="10" stopIfTrue="1">
      <formula>$C$25=1</formula>
    </cfRule>
    <cfRule type="cellIs" priority="11" stopIfTrue="1" operator="greaterThan">
      <formula>$C$18 + $C$19 * $B$23/60</formula>
    </cfRule>
  </conditionalFormatting>
  <conditionalFormatting sqref="F57">
    <cfRule type="expression" dxfId="125" priority="12" stopIfTrue="1">
      <formula>$C$122=1</formula>
    </cfRule>
  </conditionalFormatting>
  <conditionalFormatting sqref="F61">
    <cfRule type="expression" dxfId="124" priority="13" stopIfTrue="1">
      <formula>$D$60=1</formula>
    </cfRule>
  </conditionalFormatting>
  <conditionalFormatting sqref="F58:F59">
    <cfRule type="expression" dxfId="123" priority="14" stopIfTrue="1">
      <formula>$C$122=1</formula>
    </cfRule>
  </conditionalFormatting>
  <conditionalFormatting sqref="I57:I60">
    <cfRule type="expression" dxfId="122" priority="15" stopIfTrue="1">
      <formula>$C$122=0</formula>
    </cfRule>
  </conditionalFormatting>
  <conditionalFormatting sqref="I61">
    <cfRule type="expression" dxfId="121" priority="16" stopIfTrue="1">
      <formula>$C$122=0</formula>
    </cfRule>
  </conditionalFormatting>
  <conditionalFormatting sqref="N27:N28">
    <cfRule type="expression" dxfId="120" priority="3" stopIfTrue="1">
      <formula>$C$21=0</formula>
    </cfRule>
  </conditionalFormatting>
  <conditionalFormatting sqref="N26:N27">
    <cfRule type="expression" dxfId="119" priority="2" stopIfTrue="1">
      <formula>$C$25=1</formula>
    </cfRule>
  </conditionalFormatting>
  <conditionalFormatting sqref="N28">
    <cfRule type="expression" dxfId="118" priority="4" stopIfTrue="1">
      <formula>$C$25=1</formula>
    </cfRule>
    <cfRule type="cellIs" priority="5" stopIfTrue="1" operator="greaterThan">
      <formula>$C$18 + $C$19 * $B$23/60</formula>
    </cfRule>
  </conditionalFormatting>
  <conditionalFormatting sqref="F60">
    <cfRule type="expression" dxfId="117" priority="1" stopIfTrue="1">
      <formula>$C$122=1</formula>
    </cfRule>
  </conditionalFormatting>
  <dataValidations count="27">
    <dataValidation type="textLength" allowBlank="1" showInputMessage="1" showErrorMessage="1" sqref="C99 C103" xr:uid="{09AEA6E4-1960-4352-BC96-566FC1C2BE1F}">
      <formula1>0</formula1>
      <formula2>12</formula2>
    </dataValidation>
    <dataValidation type="whole" allowBlank="1" showInputMessage="1" showErrorMessage="1" sqref="C95" xr:uid="{70FC552C-08E8-4920-9F62-481E01C8909E}">
      <formula1>0</formula1>
      <formula2>65535</formula2>
    </dataValidation>
    <dataValidation type="textLength" allowBlank="1" showInputMessage="1" showErrorMessage="1" sqref="C83:G83" xr:uid="{7A750582-3667-4AF3-B1B1-10C5054CEAE6}">
      <formula1>10</formula1>
      <formula2>10</formula2>
    </dataValidation>
    <dataValidation type="whole" allowBlank="1" showInputMessage="1" showErrorMessage="1" sqref="C79:G79" xr:uid="{99874464-DCFA-4D2E-86A5-3203220E073F}">
      <formula1>0</formula1>
      <formula2>99999</formula2>
    </dataValidation>
    <dataValidation type="textLength" allowBlank="1" showInputMessage="1" showErrorMessage="1" sqref="C71:G71 C151:G151 C155:G155 C91 C77:G77" xr:uid="{F307AC93-AB33-41E2-99B3-7365F0B233B6}">
      <formula1>0</formula1>
      <formula2>40</formula2>
    </dataValidation>
    <dataValidation type="textLength" allowBlank="1" showInputMessage="1" showErrorMessage="1" sqref="C65:G65 C67:G67 C73:G73 C75:G75" xr:uid="{D61C908D-BDA1-4035-98CB-98311F1FE50E}">
      <formula1>0</formula1>
      <formula2>20</formula2>
    </dataValidation>
    <dataValidation type="decimal" allowBlank="1" showInputMessage="1" showErrorMessage="1" sqref="C153:G153" xr:uid="{88777216-EA15-4FF0-B2C6-4CA5AC6E3211}">
      <formula1>0</formula1>
      <formula2>99999</formula2>
    </dataValidation>
    <dataValidation type="textLength" allowBlank="1" showInputMessage="1" showErrorMessage="1" sqref="C157:G157 C149:G149" xr:uid="{A888055E-9739-4198-9805-4A5FF0CD48BA}">
      <formula1>0</formula1>
      <formula2>80</formula2>
    </dataValidation>
    <dataValidation type="whole" allowBlank="1" showInputMessage="1" showErrorMessage="1" sqref="C23" xr:uid="{4A2A8750-AAB7-4672-BD13-2C6CEE6406E5}">
      <formula1>C18 + C19/60</formula1>
      <formula2>23</formula2>
    </dataValidation>
    <dataValidation type="whole" allowBlank="1" showInputMessage="1" showErrorMessage="1" sqref="N28" xr:uid="{CCC7993E-ED03-4BFE-AA81-B747F48BC57E}">
      <formula1>N23 + N24/60</formula1>
      <formula2>22</formula2>
    </dataValidation>
    <dataValidation type="whole" operator="lessThan" allowBlank="1" showInputMessage="1" showErrorMessage="1" sqref="C21" xr:uid="{A7520A62-AFCA-420D-B847-34A497EFDF62}">
      <formula1>4</formula1>
    </dataValidation>
    <dataValidation type="whole" allowBlank="1" showInputMessage="1" showErrorMessage="1" sqref="C31" xr:uid="{375DE30C-6FB0-4050-A44F-948FEACCF98B}">
      <formula1>0</formula1>
      <formula2>2</formula2>
    </dataValidation>
    <dataValidation type="whole" allowBlank="1" showInputMessage="1" showErrorMessage="1" sqref="C87" xr:uid="{BFB82FE5-BBB9-4667-9A08-333BAE7215D9}">
      <formula1>20</formula1>
      <formula2>512</formula2>
    </dataValidation>
    <dataValidation type="whole" allowBlank="1" showInputMessage="1" showErrorMessage="1" sqref="C46" xr:uid="{934A98D3-6E2F-4350-AAD3-0D5C8803A1B9}">
      <formula1>0</formula1>
      <formula2>14</formula2>
    </dataValidation>
    <dataValidation type="whole" allowBlank="1" showInputMessage="1" showErrorMessage="1" sqref="C19" xr:uid="{088EB002-3912-444B-9B81-8340C984F5DA}">
      <formula1>0</formula1>
      <formula2>59</formula2>
    </dataValidation>
    <dataValidation type="decimal" allowBlank="1" showInputMessage="1" showErrorMessage="1" sqref="C8" xr:uid="{D0E41F6A-E592-4530-950A-E1689CA4DEC4}">
      <formula1>0</formula1>
      <formula2>31</formula2>
    </dataValidation>
    <dataValidation type="whole" allowBlank="1" showInputMessage="1" showErrorMessage="1" sqref="C18" xr:uid="{5C86DDBA-4208-4AF4-8660-DC15E1C8FC1E}">
      <formula1>0</formula1>
      <formula2>23</formula2>
    </dataValidation>
    <dataValidation type="whole" allowBlank="1" showInputMessage="1" showErrorMessage="1" sqref="C13" xr:uid="{52CEC1BB-1E39-4FF2-8CE6-567F54199249}">
      <formula1>0</formula1>
      <formula2>60</formula2>
    </dataValidation>
    <dataValidation type="whole" allowBlank="1" showInputMessage="1" showErrorMessage="1" sqref="C52 F52 I52" xr:uid="{BCE3B10F-3B79-4D56-B1CD-895EE3DEF495}">
      <formula1>0</formula1>
      <formula2>15</formula2>
    </dataValidation>
    <dataValidation type="whole" allowBlank="1" showInputMessage="1" showErrorMessage="1" sqref="I53 F53" xr:uid="{B6A3589D-9C0E-4185-892A-D3639B380637}">
      <formula1>0</formula1>
      <formula2>1023</formula2>
    </dataValidation>
    <dataValidation type="whole" allowBlank="1" showInputMessage="1" showErrorMessage="1" sqref="I60 F60 C60" xr:uid="{AD9EA652-CC22-4E79-B796-8207195BE90A}">
      <formula1>5</formula1>
      <formula2>63</formula2>
    </dataValidation>
    <dataValidation type="whole" allowBlank="1" showInputMessage="1" showErrorMessage="1" sqref="C129:C130" xr:uid="{61F270E8-F622-44E0-9C56-56638FD1987D}">
      <formula1>0</formula1>
      <formula2>10</formula2>
    </dataValidation>
    <dataValidation type="whole" allowBlank="1" showInputMessage="1" showErrorMessage="1" sqref="C25:C26 I58:I59 F58:F59 C50:C51 F50:F51 I50:I51 C58:C59 C32:C37 C9 C107:C114 C118:C125 C138:C141 C143:C144" xr:uid="{2886E7E1-05DE-45C1-B403-FA708176634D}">
      <formula1>0</formula1>
      <formula2>1</formula2>
    </dataValidation>
    <dataValidation type="whole" operator="greaterThan" allowBlank="1" showInputMessage="1" showErrorMessage="1" sqref="N23" xr:uid="{2CF0A63E-EE55-43E1-8221-3648161722E9}">
      <formula1>N18 + N19/60</formula1>
    </dataValidation>
    <dataValidation type="custom" errorStyle="warning" allowBlank="1" showInputMessage="1" showErrorMessage="1" sqref="O14" xr:uid="{6C8358EA-FD6F-4ACA-AD40-456FF342ADE0}">
      <formula1>IF(O13=0,0)</formula1>
    </dataValidation>
    <dataValidation type="whole" allowBlank="1" showInputMessage="1" showErrorMessage="1" sqref="C53" xr:uid="{407A435F-0DF2-4A9E-8EBB-04DB63AD601E}">
      <formula1>0</formula1>
      <formula2>500</formula2>
    </dataValidation>
    <dataValidation type="whole" allowBlank="1" showInputMessage="1" showErrorMessage="1" sqref="C142" xr:uid="{CEBFDE37-408A-47D8-ADEA-0E9CF82E3A18}">
      <formula1>0</formula1>
      <formula2>3</formula2>
    </dataValidation>
  </dataValidation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A495D-F6F9-4CAD-9BF7-585E55F23848}">
  <sheetPr codeName="Sheet29"/>
  <dimension ref="A1:P162"/>
  <sheetViews>
    <sheetView zoomScaleNormal="100" workbookViewId="0">
      <pane ySplit="6" topLeftCell="A7" activePane="bottomLeft" state="frozen"/>
      <selection activeCell="H2" sqref="H2"/>
      <selection pane="bottomLeft" activeCell="B104" sqref="B104"/>
    </sheetView>
  </sheetViews>
  <sheetFormatPr defaultColWidth="0" defaultRowHeight="13.2" zeroHeight="1"/>
  <cols>
    <col min="1" max="1" width="16.88671875" style="156" customWidth="1"/>
    <col min="2" max="2" width="94.109375" style="156" bestFit="1" customWidth="1"/>
    <col min="3" max="3" width="10" style="156" customWidth="1"/>
    <col min="4" max="5" width="5.6640625" style="156" customWidth="1"/>
    <col min="6" max="6" width="7.5546875" style="156" customWidth="1"/>
    <col min="7" max="7" width="5.6640625" style="156" customWidth="1"/>
    <col min="8" max="8" width="5.88671875" style="156" customWidth="1"/>
    <col min="9" max="9" width="8.33203125" style="156" customWidth="1"/>
    <col min="10" max="12" width="5.6640625" style="156" customWidth="1"/>
    <col min="13" max="13" width="1.109375" style="693" customWidth="1"/>
    <col min="14" max="14" width="7.6640625" style="664" hidden="1" customWidth="1"/>
    <col min="15" max="15" width="37.6640625" style="664" hidden="1" customWidth="1"/>
    <col min="16" max="16384" width="0" style="156" hidden="1"/>
  </cols>
  <sheetData>
    <row r="1" spans="1:13" ht="21">
      <c r="A1" s="746" t="s">
        <v>187</v>
      </c>
      <c r="B1" s="673"/>
      <c r="C1" s="860" t="s">
        <v>314</v>
      </c>
      <c r="D1" s="167" t="s">
        <v>302</v>
      </c>
      <c r="E1" s="673"/>
      <c r="F1" s="673"/>
      <c r="G1" s="673"/>
      <c r="H1" s="673"/>
      <c r="I1" s="673"/>
      <c r="J1" s="673"/>
      <c r="K1" s="673"/>
      <c r="L1" s="730"/>
    </row>
    <row r="2" spans="1:13">
      <c r="A2" s="698" t="s">
        <v>188</v>
      </c>
      <c r="B2" s="670" t="s">
        <v>189</v>
      </c>
      <c r="C2" s="670"/>
      <c r="D2" s="670"/>
      <c r="E2" s="670"/>
      <c r="F2" s="670"/>
      <c r="G2" s="670"/>
      <c r="H2" s="670"/>
      <c r="I2" s="670"/>
      <c r="J2" s="670"/>
      <c r="K2" s="670"/>
      <c r="L2" s="683"/>
    </row>
    <row r="3" spans="1:13" ht="13.8" thickBot="1">
      <c r="A3" s="697" t="s">
        <v>190</v>
      </c>
      <c r="B3" s="672" t="s">
        <v>315</v>
      </c>
      <c r="C3" s="672" t="s">
        <v>191</v>
      </c>
      <c r="D3" s="672"/>
      <c r="E3" s="672"/>
      <c r="F3" s="672"/>
      <c r="G3" s="672"/>
      <c r="H3" s="672"/>
      <c r="I3" s="672"/>
      <c r="J3" s="672"/>
      <c r="K3" s="672"/>
      <c r="L3" s="732"/>
    </row>
    <row r="4" spans="1:13" ht="13.8" thickBot="1">
      <c r="A4" s="670"/>
      <c r="B4" s="670"/>
      <c r="C4" s="670"/>
      <c r="D4" s="670"/>
      <c r="E4" s="670"/>
      <c r="F4" s="670"/>
      <c r="G4" s="670"/>
      <c r="H4" s="670"/>
      <c r="I4" s="670"/>
      <c r="J4" s="670"/>
      <c r="K4" s="670"/>
      <c r="L4" s="670"/>
    </row>
    <row r="5" spans="1:13" ht="45.75" customHeight="1" thickBot="1">
      <c r="A5" s="759" t="s">
        <v>192</v>
      </c>
      <c r="B5" s="1404" t="str">
        <f>((C1&amp;","&amp;C10&amp;","&amp;C14&amp;","&amp;C27&amp;","&amp;C38&amp;","&amp;C54&amp;","&amp;F54&amp;","&amp;I54&amp;","&amp;C61&amp;","&amp;K61&amp;","&amp;C66&amp;","&amp;C68&amp;","&amp;C70&amp;","&amp;C72&amp;","&amp;C74&amp;","&amp;C76&amp;","&amp;C78&amp;","&amp;C80&amp;","&amp;C84&amp;","&amp;C88&amp;","&amp;C92&amp;","&amp;C96&amp;","&amp;C100&amp;","&amp;C104&amp;","&amp;C43&amp;","&amp;C47&amp;","&amp;C115&amp;","&amp;C126&amp;","&amp;C131&amp;","&amp;C135&amp;","&amp;C145&amp;","&amp;C150&amp;","&amp;C152&amp;","&amp;C154&amp;","&amp;C156&amp;","&amp;C158&amp;"")&amp;",Z")&amp;"="&amp; CITT_CRC_String(((C1&amp;","&amp;C10&amp;","&amp;C14&amp;","&amp;C27&amp;","&amp;C38&amp;","&amp;C54&amp;","&amp;F54&amp;","&amp;I54&amp;","&amp;C61&amp;","&amp;K61&amp;","&amp;C66&amp;","&amp;C68&amp;","&amp;C70&amp;","&amp;C72&amp;","&amp;C74&amp;","&amp;C76&amp;","&amp;C78&amp;","&amp;C80&amp;","&amp;C84&amp;","&amp;C88&amp;","&amp;C92&amp;","&amp;C96&amp;","&amp;C100&amp;","&amp;C104&amp;","&amp;C43&amp;","&amp;C47&amp;","&amp;C115&amp;","&amp;C126&amp;","&amp;C131&amp;","&amp;C135&amp;","&amp;C145&amp;","&amp;C150&amp;","&amp;C152&amp;","&amp;C154&amp;","&amp;C156&amp;","&amp;C158&amp;"")&amp;",Z"))</f>
        <v>TEK871,S0=84,S1=00,S2=7F2000,S3=82,S4=0000,S5=0000,S6=0000,S7=00,S8=00,S9=,S10=,S11=TEK871,S12=,S13=,S14=,S15=,S16=,S17=0049351928,S18=500,S19=,S20=1C20,S21=,S22=181A,S23=11,S24=00,S25=00,S26=00,S27=19,S28=,S29=09,S30=,S31=,S32=,S33=,S34=,Z=450C</v>
      </c>
      <c r="C5" s="1404"/>
      <c r="D5" s="1404"/>
      <c r="E5" s="1404"/>
      <c r="F5" s="1404"/>
      <c r="G5" s="1404"/>
      <c r="H5" s="1404"/>
      <c r="I5" s="1404"/>
      <c r="J5" s="1404"/>
      <c r="K5" s="1404"/>
      <c r="L5" s="1405"/>
    </row>
    <row r="6" spans="1:13" ht="13.5" customHeight="1" thickBot="1">
      <c r="A6" s="741"/>
      <c r="B6" s="840"/>
      <c r="C6" s="742"/>
      <c r="D6" s="742"/>
      <c r="E6" s="742"/>
      <c r="F6" s="742"/>
      <c r="G6" s="742"/>
      <c r="H6" s="742"/>
      <c r="I6" s="742"/>
      <c r="J6" s="742"/>
      <c r="K6" s="742"/>
      <c r="L6" s="742"/>
    </row>
    <row r="7" spans="1:13" ht="18" customHeight="1">
      <c r="A7" s="841"/>
      <c r="B7" s="718"/>
      <c r="C7" s="203"/>
      <c r="D7" s="743"/>
      <c r="E7" s="743"/>
      <c r="F7" s="743"/>
      <c r="G7" s="743"/>
      <c r="H7" s="743"/>
      <c r="I7" s="743"/>
      <c r="J7" s="743"/>
      <c r="K7" s="690"/>
      <c r="L7" s="691"/>
    </row>
    <row r="8" spans="1:13">
      <c r="A8" s="1406" t="s">
        <v>193</v>
      </c>
      <c r="B8" s="670" t="s">
        <v>194</v>
      </c>
      <c r="C8" s="256">
        <v>1</v>
      </c>
      <c r="D8" s="744"/>
      <c r="E8" s="745"/>
      <c r="F8" s="693"/>
      <c r="G8" s="693"/>
      <c r="H8" s="693"/>
      <c r="I8" s="693"/>
      <c r="J8" s="693"/>
      <c r="K8" s="693"/>
      <c r="L8" s="692"/>
    </row>
    <row r="9" spans="1:13">
      <c r="A9" s="1407"/>
      <c r="B9" s="670" t="s">
        <v>195</v>
      </c>
      <c r="C9" s="165">
        <v>1</v>
      </c>
      <c r="D9" s="693"/>
      <c r="E9" s="693"/>
      <c r="F9" s="693"/>
      <c r="G9" s="693"/>
      <c r="H9" s="693"/>
      <c r="I9" s="693"/>
      <c r="J9" s="693"/>
      <c r="K9" s="693"/>
      <c r="L9" s="692"/>
    </row>
    <row r="10" spans="1:13" ht="13.8" thickBot="1">
      <c r="A10" s="1408"/>
      <c r="B10" s="736" t="str">
        <f>IF(C9=0,"Data sampled Once per min, ","Data sample once every 15 mins, ") &amp; IF(C8=B85,IF(C9=0," Logged every 1 min","Logged ever 15 mins"),"Logged every "&amp; C8 &amp; " hours")</f>
        <v>Data sample once every 15 mins, Logged every 1 hours</v>
      </c>
      <c r="C10" s="161" t="str">
        <f>"S0="&amp;DEC2HEX( 128*C9 + C8*4,2)</f>
        <v>S0=84</v>
      </c>
      <c r="D10" s="694"/>
      <c r="E10" s="694"/>
      <c r="F10" s="694"/>
      <c r="G10" s="694"/>
      <c r="H10" s="694"/>
      <c r="I10" s="694"/>
      <c r="J10" s="1409"/>
      <c r="K10" s="1409"/>
      <c r="L10" s="1410"/>
    </row>
    <row r="11" spans="1:13" ht="13.8" thickBot="1">
      <c r="A11" s="670"/>
      <c r="B11" s="670"/>
      <c r="C11" s="163"/>
      <c r="D11" s="670"/>
      <c r="E11" s="670"/>
      <c r="F11" s="670"/>
      <c r="G11" s="670"/>
      <c r="H11" s="670"/>
      <c r="I11" s="670"/>
      <c r="J11" s="670"/>
      <c r="K11" s="670"/>
      <c r="L11" s="670"/>
    </row>
    <row r="12" spans="1:13" ht="17.399999999999999">
      <c r="A12" s="1411" t="s">
        <v>196</v>
      </c>
      <c r="B12" s="718"/>
      <c r="C12" s="718"/>
      <c r="D12" s="743"/>
      <c r="E12" s="743"/>
      <c r="F12" s="743"/>
      <c r="G12" s="743"/>
      <c r="H12" s="743"/>
      <c r="I12" s="743"/>
      <c r="J12" s="743"/>
      <c r="K12" s="690"/>
      <c r="L12" s="691"/>
    </row>
    <row r="13" spans="1:13" ht="12.75" customHeight="1">
      <c r="A13" s="1406"/>
      <c r="B13" s="503" t="s">
        <v>316</v>
      </c>
      <c r="C13" s="165">
        <v>0</v>
      </c>
      <c r="D13" s="744"/>
      <c r="E13" s="1413"/>
      <c r="F13" s="1414"/>
      <c r="G13" s="1414" t="s">
        <v>167</v>
      </c>
      <c r="H13" s="1414"/>
      <c r="I13" s="1414"/>
      <c r="J13" s="1414"/>
      <c r="K13" s="1414"/>
      <c r="L13" s="692"/>
      <c r="M13" s="753"/>
    </row>
    <row r="14" spans="1:13" ht="12.75" customHeight="1" thickBot="1">
      <c r="A14" s="1412"/>
      <c r="B14" s="505" t="s">
        <v>317</v>
      </c>
      <c r="C14" s="696" t="str">
        <f>"S1=" &amp;DEC2HEX( C13/5,2)</f>
        <v>S1=00</v>
      </c>
      <c r="D14" s="694"/>
      <c r="E14" s="694"/>
      <c r="F14" s="694"/>
      <c r="G14" s="694"/>
      <c r="H14" s="694"/>
      <c r="I14" s="694"/>
      <c r="J14" s="694"/>
      <c r="K14" s="694"/>
      <c r="L14" s="695"/>
    </row>
    <row r="15" spans="1:13" ht="15" customHeight="1" thickBot="1">
      <c r="A15" s="726"/>
      <c r="B15" s="670"/>
      <c r="D15" s="670"/>
      <c r="E15" s="670"/>
      <c r="F15" s="670"/>
      <c r="G15" s="670"/>
      <c r="H15" s="670"/>
      <c r="I15" s="670"/>
      <c r="J15" s="670"/>
      <c r="K15" s="670"/>
      <c r="L15" s="670"/>
    </row>
    <row r="16" spans="1:13" ht="51" customHeight="1">
      <c r="A16" s="738" t="s">
        <v>197</v>
      </c>
      <c r="B16" s="739" t="s">
        <v>198</v>
      </c>
      <c r="C16" s="248"/>
      <c r="D16" s="748" t="s">
        <v>145</v>
      </c>
      <c r="E16" s="748" t="s">
        <v>146</v>
      </c>
      <c r="F16" s="748" t="s">
        <v>147</v>
      </c>
      <c r="G16" s="748" t="s">
        <v>148</v>
      </c>
      <c r="H16" s="748" t="s">
        <v>149</v>
      </c>
      <c r="I16" s="748" t="s">
        <v>150</v>
      </c>
      <c r="J16" s="748" t="s">
        <v>151</v>
      </c>
      <c r="K16" s="673"/>
      <c r="L16" s="730"/>
    </row>
    <row r="17" spans="1:16" ht="15.75" customHeight="1">
      <c r="A17" s="1337" t="s">
        <v>155</v>
      </c>
      <c r="B17" s="503" t="s">
        <v>911</v>
      </c>
      <c r="C17" s="670"/>
      <c r="D17" s="165">
        <v>1</v>
      </c>
      <c r="E17" s="165">
        <v>1</v>
      </c>
      <c r="F17" s="165">
        <v>1</v>
      </c>
      <c r="G17" s="165">
        <v>1</v>
      </c>
      <c r="H17" s="165">
        <v>1</v>
      </c>
      <c r="I17" s="165">
        <v>1</v>
      </c>
      <c r="J17" s="165">
        <v>1</v>
      </c>
      <c r="K17" s="670"/>
      <c r="L17" s="683"/>
    </row>
    <row r="18" spans="1:16">
      <c r="A18" s="1337"/>
      <c r="B18" s="670" t="s">
        <v>152</v>
      </c>
      <c r="C18" s="165">
        <v>8</v>
      </c>
      <c r="D18" s="670" t="s">
        <v>137</v>
      </c>
      <c r="E18" s="1189" t="s">
        <v>153</v>
      </c>
      <c r="F18" s="1189"/>
      <c r="G18" s="1189"/>
      <c r="H18" s="1189"/>
      <c r="I18" s="1189"/>
      <c r="J18" s="693"/>
      <c r="K18" s="693"/>
      <c r="L18" s="692"/>
    </row>
    <row r="19" spans="1:16">
      <c r="A19" s="1337"/>
      <c r="B19" s="670" t="s">
        <v>318</v>
      </c>
      <c r="C19" s="165">
        <v>0</v>
      </c>
      <c r="D19" s="670" t="s">
        <v>156</v>
      </c>
      <c r="E19" s="1190"/>
      <c r="F19" s="1190"/>
      <c r="G19" s="1190"/>
      <c r="H19" s="1190"/>
      <c r="I19" s="1190"/>
      <c r="J19" s="693"/>
      <c r="K19" s="693"/>
      <c r="L19" s="692"/>
    </row>
    <row r="20" spans="1:16">
      <c r="A20" s="698"/>
      <c r="B20" s="670"/>
      <c r="D20" s="693"/>
      <c r="E20" s="693"/>
      <c r="F20" s="693"/>
      <c r="G20" s="693"/>
      <c r="H20" s="693"/>
      <c r="I20" s="693"/>
      <c r="J20" s="693"/>
      <c r="K20" s="693"/>
      <c r="L20" s="692"/>
    </row>
    <row r="21" spans="1:16" ht="12.75" customHeight="1">
      <c r="A21" s="1337" t="s">
        <v>199</v>
      </c>
      <c r="B21" s="670" t="s">
        <v>319</v>
      </c>
      <c r="C21" s="165">
        <v>0</v>
      </c>
      <c r="D21" s="693"/>
      <c r="E21" s="693"/>
      <c r="F21" s="693"/>
      <c r="G21" s="693"/>
      <c r="H21" s="693"/>
      <c r="I21" s="693"/>
      <c r="J21" s="693"/>
      <c r="K21" s="693"/>
      <c r="L21" s="692"/>
      <c r="M21" s="1415"/>
      <c r="N21" s="1415"/>
      <c r="O21" s="1415"/>
    </row>
    <row r="22" spans="1:16">
      <c r="A22" s="1337"/>
      <c r="B22" s="670"/>
      <c r="C22" s="188"/>
      <c r="D22" s="693"/>
      <c r="E22" s="693"/>
      <c r="F22" s="693"/>
      <c r="G22" s="693"/>
      <c r="H22" s="693"/>
      <c r="I22" s="693"/>
      <c r="J22" s="693"/>
      <c r="K22" s="693"/>
      <c r="L22" s="692"/>
    </row>
    <row r="23" spans="1:16">
      <c r="A23" s="1337"/>
      <c r="B23" s="722" t="s">
        <v>265</v>
      </c>
      <c r="C23" s="165">
        <v>23</v>
      </c>
      <c r="D23" s="693"/>
      <c r="E23" s="693"/>
      <c r="F23" s="693"/>
      <c r="G23" s="693"/>
      <c r="H23" s="693"/>
      <c r="I23" s="693"/>
      <c r="J23" s="693"/>
      <c r="K23" s="693"/>
      <c r="L23" s="692"/>
    </row>
    <row r="24" spans="1:16" ht="12.75" customHeight="1">
      <c r="A24" s="698"/>
      <c r="B24" s="670"/>
      <c r="D24" s="693"/>
      <c r="E24" s="693"/>
      <c r="F24" s="693"/>
      <c r="G24" s="693"/>
      <c r="H24" s="693"/>
      <c r="I24" s="693"/>
      <c r="J24" s="693"/>
      <c r="K24" s="693"/>
      <c r="L24" s="692"/>
    </row>
    <row r="25" spans="1:16" ht="14.25" customHeight="1">
      <c r="A25" s="1338" t="s">
        <v>200</v>
      </c>
      <c r="B25" s="740" t="s">
        <v>201</v>
      </c>
      <c r="C25" s="165">
        <v>0</v>
      </c>
      <c r="D25" s="693"/>
      <c r="E25" s="693"/>
      <c r="F25" s="693"/>
      <c r="G25" s="693"/>
      <c r="H25" s="693"/>
      <c r="I25" s="693"/>
      <c r="J25" s="693"/>
      <c r="K25" s="693"/>
      <c r="L25" s="692"/>
    </row>
    <row r="26" spans="1:16" ht="14.25" customHeight="1">
      <c r="A26" s="1338"/>
      <c r="B26" s="740" t="s">
        <v>224</v>
      </c>
      <c r="C26" s="165">
        <v>0</v>
      </c>
      <c r="D26" s="693" t="str">
        <f>IF(C25=1,IF(C26=1,"Monthly","Fortnightly"),"")</f>
        <v/>
      </c>
      <c r="E26" s="693"/>
      <c r="F26" s="693"/>
      <c r="G26" s="693"/>
      <c r="H26" s="693"/>
      <c r="I26" s="693"/>
      <c r="J26" s="693"/>
      <c r="K26" s="693"/>
      <c r="L26" s="692"/>
    </row>
    <row r="27" spans="1:16" ht="15.75" customHeight="1">
      <c r="A27" s="698"/>
      <c r="B27" s="670" t="s">
        <v>157</v>
      </c>
      <c r="C27" s="722" t="str">
        <f>"S2="&amp; (BIN2HEX(C25 &amp; D17&amp;E17&amp;F17&amp;G17&amp;H17&amp;I17&amp;J17,2)) &amp; (DEC2HEX((C26*128) + (C18*4) + (C19/15),2))  &amp; (IF(C21=0,"00",DEC2HEX((C21*32 + C23),2)))</f>
        <v>S2=7F2000</v>
      </c>
      <c r="D27" s="710"/>
      <c r="E27" s="710"/>
      <c r="F27" s="832"/>
      <c r="G27" s="832"/>
      <c r="H27" s="832"/>
      <c r="I27" s="832"/>
      <c r="J27" s="693"/>
      <c r="K27" s="693"/>
      <c r="L27" s="692"/>
    </row>
    <row r="28" spans="1:16" ht="13.8" thickBot="1">
      <c r="A28" s="697"/>
      <c r="B28" s="736" t="s">
        <v>154</v>
      </c>
      <c r="C28" s="277" t="str">
        <f>IF(AND(C25=0),"Start " &amp; C18&amp;":"&amp;  IF(((INT(C19/15)*15) +C46)&lt;10,"0"&amp;(INT(C19/15)*15) +C46,(INT(C19/15)*15) +C46),C18&amp;":"&amp;C19)</f>
        <v>Start 8:00</v>
      </c>
      <c r="D28" s="736" t="str">
        <f>IF(C25=1,(IF(C25=1,IF(C26=1,"Monthly","Fortnightly"),"")),(IF(C21&gt;0, IF(C21&gt;0,  IF(C21=3,"Then, Every 4 hours ",IF(C21=2,"Then every Hour ","Then, Every 2 hours"))) &amp; " until " &amp; C23 &amp;":"&amp;IF(C46&lt;10,"0","")&amp;C46&amp;" Hours","Daily")))</f>
        <v>Daily</v>
      </c>
      <c r="E28" s="694"/>
      <c r="F28" s="694"/>
      <c r="G28" s="694"/>
      <c r="H28" s="694"/>
      <c r="I28" s="694"/>
      <c r="J28" s="694"/>
      <c r="K28" s="694"/>
      <c r="L28" s="695"/>
      <c r="P28" s="156" t="str">
        <f>DEC2BIN(O28,8)</f>
        <v>00000000</v>
      </c>
    </row>
    <row r="29" spans="1:16" ht="13.8" thickBot="1">
      <c r="A29" s="670"/>
      <c r="B29" s="670"/>
      <c r="C29" s="670"/>
      <c r="D29" s="693"/>
      <c r="E29" s="693"/>
      <c r="F29" s="693"/>
      <c r="G29" s="693"/>
      <c r="H29" s="693"/>
      <c r="I29" s="693"/>
      <c r="J29" s="693"/>
      <c r="K29" s="693"/>
      <c r="L29" s="693"/>
    </row>
    <row r="30" spans="1:16">
      <c r="A30" s="842"/>
      <c r="B30" s="673"/>
      <c r="C30" s="843" t="s">
        <v>202</v>
      </c>
      <c r="D30" s="689"/>
      <c r="E30" s="690"/>
      <c r="F30" s="690"/>
      <c r="G30" s="690"/>
      <c r="H30" s="690"/>
      <c r="I30" s="690"/>
      <c r="J30" s="690"/>
      <c r="K30" s="690"/>
      <c r="L30" s="691"/>
    </row>
    <row r="31" spans="1:16">
      <c r="A31" s="698"/>
      <c r="B31" s="670" t="s">
        <v>261</v>
      </c>
      <c r="C31" s="175">
        <v>2</v>
      </c>
      <c r="D31" s="699"/>
      <c r="E31" s="699"/>
      <c r="F31" s="699"/>
      <c r="G31" s="699"/>
      <c r="H31" s="699"/>
      <c r="I31" s="699"/>
      <c r="J31" s="700"/>
      <c r="K31" s="700"/>
      <c r="L31" s="692"/>
    </row>
    <row r="32" spans="1:16" ht="12.75" customHeight="1">
      <c r="A32" s="1406" t="s">
        <v>203</v>
      </c>
      <c r="B32" s="503" t="s">
        <v>320</v>
      </c>
      <c r="C32" s="165">
        <v>0</v>
      </c>
      <c r="D32" s="693"/>
      <c r="E32" s="693"/>
      <c r="F32" s="693"/>
      <c r="G32" s="693"/>
      <c r="H32" s="693"/>
      <c r="I32" s="693"/>
      <c r="J32" s="693"/>
      <c r="K32" s="693"/>
      <c r="L32" s="692"/>
    </row>
    <row r="33" spans="1:12" ht="12.75" customHeight="1">
      <c r="A33" s="1406"/>
      <c r="B33" s="844" t="s">
        <v>278</v>
      </c>
      <c r="C33" s="278">
        <v>0</v>
      </c>
      <c r="D33" s="693"/>
      <c r="E33" s="693"/>
      <c r="F33" s="693"/>
      <c r="G33" s="693"/>
      <c r="H33" s="693"/>
      <c r="I33" s="693"/>
      <c r="J33" s="693"/>
      <c r="K33" s="693"/>
      <c r="L33" s="692"/>
    </row>
    <row r="34" spans="1:12" ht="13.5" customHeight="1">
      <c r="A34" s="1406"/>
      <c r="B34" s="844" t="s">
        <v>278</v>
      </c>
      <c r="C34" s="279">
        <v>0</v>
      </c>
      <c r="D34" s="693"/>
      <c r="E34" s="693"/>
      <c r="F34" s="693"/>
      <c r="G34" s="693"/>
      <c r="H34" s="693"/>
      <c r="I34" s="693"/>
      <c r="J34" s="693"/>
      <c r="K34" s="693"/>
      <c r="L34" s="692"/>
    </row>
    <row r="35" spans="1:12" ht="12.75" customHeight="1">
      <c r="A35" s="1406"/>
      <c r="B35" s="503" t="s">
        <v>321</v>
      </c>
      <c r="C35" s="165">
        <v>0</v>
      </c>
      <c r="D35" s="693"/>
      <c r="E35" s="693"/>
      <c r="F35" s="693"/>
      <c r="G35" s="693"/>
      <c r="H35" s="693"/>
      <c r="I35" s="693"/>
      <c r="J35" s="693"/>
      <c r="K35" s="693"/>
      <c r="L35" s="692"/>
    </row>
    <row r="36" spans="1:12" ht="11.25" customHeight="1">
      <c r="A36" s="1406"/>
      <c r="B36" s="845" t="s">
        <v>278</v>
      </c>
      <c r="C36" s="278">
        <v>0</v>
      </c>
      <c r="D36" s="693"/>
      <c r="E36" s="693"/>
      <c r="F36" s="693"/>
      <c r="G36" s="693"/>
      <c r="H36" s="693"/>
      <c r="I36" s="693"/>
      <c r="J36" s="693"/>
      <c r="K36" s="693"/>
      <c r="L36" s="692"/>
    </row>
    <row r="37" spans="1:12" ht="13.5" customHeight="1">
      <c r="A37" s="1406"/>
      <c r="B37" s="670" t="s">
        <v>204</v>
      </c>
      <c r="C37" s="165">
        <v>1</v>
      </c>
      <c r="D37" s="693"/>
      <c r="E37" s="693"/>
      <c r="F37" s="693"/>
      <c r="G37" s="693"/>
      <c r="H37" s="693"/>
      <c r="I37" s="693"/>
      <c r="J37" s="693"/>
      <c r="K37" s="693"/>
      <c r="L37" s="692"/>
    </row>
    <row r="38" spans="1:12" ht="12.75" customHeight="1" thickBot="1">
      <c r="A38" s="1412"/>
      <c r="B38" s="672"/>
      <c r="C38" s="696" t="str">
        <f>"S3="&amp;(BIN2HEX((C37&amp;C36&amp;C35&amp;C34&amp;C33&amp;C32&amp;(DEC2BIN(C31,2))),2))</f>
        <v>S3=82</v>
      </c>
      <c r="D38" s="694"/>
      <c r="E38" s="694"/>
      <c r="F38" s="694"/>
      <c r="G38" s="694"/>
      <c r="H38" s="694"/>
      <c r="I38" s="694"/>
      <c r="J38" s="694"/>
      <c r="K38" s="694"/>
      <c r="L38" s="695"/>
    </row>
    <row r="39" spans="1:12" ht="13.8" thickBot="1">
      <c r="A39" s="670"/>
      <c r="B39" s="670"/>
      <c r="C39" s="722"/>
      <c r="D39" s="693"/>
      <c r="E39" s="693"/>
      <c r="F39" s="693"/>
      <c r="G39" s="693"/>
      <c r="H39" s="693"/>
      <c r="I39" s="693"/>
      <c r="J39" s="693"/>
      <c r="K39" s="693"/>
      <c r="L39" s="693"/>
    </row>
    <row r="40" spans="1:12" ht="12.75" customHeight="1">
      <c r="A40" s="1411" t="s">
        <v>205</v>
      </c>
      <c r="B40" s="673"/>
      <c r="C40" s="167"/>
      <c r="D40" s="690"/>
      <c r="E40" s="690"/>
      <c r="F40" s="690"/>
      <c r="G40" s="690"/>
      <c r="H40" s="690"/>
      <c r="I40" s="690"/>
      <c r="J40" s="690"/>
      <c r="K40" s="690"/>
      <c r="L40" s="691"/>
    </row>
    <row r="41" spans="1:12" ht="12.75" customHeight="1">
      <c r="A41" s="1406"/>
      <c r="B41" s="670" t="s">
        <v>206</v>
      </c>
      <c r="C41" s="165">
        <v>2</v>
      </c>
      <c r="D41" s="693"/>
      <c r="E41" s="693"/>
      <c r="F41" s="693"/>
      <c r="G41" s="693"/>
      <c r="H41" s="693"/>
      <c r="I41" s="693"/>
      <c r="J41" s="693"/>
      <c r="K41" s="693"/>
      <c r="L41" s="692"/>
    </row>
    <row r="42" spans="1:12" ht="12.75" customHeight="1">
      <c r="A42" s="1406"/>
      <c r="B42" s="670" t="s">
        <v>207</v>
      </c>
      <c r="C42" s="165">
        <v>30</v>
      </c>
      <c r="D42" s="693"/>
      <c r="E42" s="693"/>
      <c r="F42" s="693"/>
      <c r="G42" s="693"/>
      <c r="H42" s="693"/>
      <c r="I42" s="693"/>
      <c r="J42" s="693"/>
      <c r="K42" s="693"/>
      <c r="L42" s="692"/>
    </row>
    <row r="43" spans="1:12" ht="13.8" thickBot="1">
      <c r="A43" s="1412"/>
      <c r="B43" s="672"/>
      <c r="C43" s="161" t="str">
        <f>"S23="&amp;DEC2HEX( (C41-1) + (INT(C42/10) -1)*8,2)</f>
        <v>S23=11</v>
      </c>
      <c r="D43" s="694"/>
      <c r="E43" s="694"/>
      <c r="F43" s="694"/>
      <c r="G43" s="694"/>
      <c r="H43" s="694"/>
      <c r="I43" s="694"/>
      <c r="J43" s="694"/>
      <c r="K43" s="694"/>
      <c r="L43" s="695"/>
    </row>
    <row r="44" spans="1:12" ht="16.2" thickBot="1">
      <c r="A44" s="725"/>
      <c r="B44" s="670"/>
      <c r="C44" s="163"/>
      <c r="D44" s="693"/>
      <c r="E44" s="693"/>
      <c r="F44" s="693"/>
      <c r="G44" s="693"/>
      <c r="H44" s="693"/>
      <c r="I44" s="693"/>
      <c r="J44" s="693"/>
      <c r="K44" s="693"/>
      <c r="L44" s="693"/>
    </row>
    <row r="45" spans="1:12" ht="17.399999999999999">
      <c r="A45" s="841"/>
      <c r="B45" s="673"/>
      <c r="C45" s="167"/>
      <c r="D45" s="690"/>
      <c r="E45" s="690"/>
      <c r="F45" s="690"/>
      <c r="G45" s="690"/>
      <c r="H45" s="690"/>
      <c r="I45" s="690"/>
      <c r="J45" s="690"/>
      <c r="K45" s="690"/>
      <c r="L45" s="691"/>
    </row>
    <row r="46" spans="1:12" ht="12.75" customHeight="1">
      <c r="A46" s="1406" t="s">
        <v>208</v>
      </c>
      <c r="B46" s="670" t="s">
        <v>209</v>
      </c>
      <c r="C46" s="165">
        <v>0</v>
      </c>
      <c r="D46" s="731" t="s">
        <v>156</v>
      </c>
      <c r="E46" s="846"/>
      <c r="F46" s="693"/>
      <c r="G46" s="693"/>
      <c r="H46" s="693"/>
      <c r="I46" s="693"/>
      <c r="J46" s="693"/>
      <c r="K46" s="693"/>
      <c r="L46" s="692"/>
    </row>
    <row r="47" spans="1:12" ht="17.25" customHeight="1" thickBot="1">
      <c r="A47" s="1412"/>
      <c r="B47" s="672"/>
      <c r="C47" s="161" t="str">
        <f>"S24="&amp;DEC2HEX( C46,2)</f>
        <v>S24=00</v>
      </c>
      <c r="D47" s="714"/>
      <c r="E47" s="714"/>
      <c r="F47" s="694"/>
      <c r="G47" s="694"/>
      <c r="H47" s="694"/>
      <c r="I47" s="694"/>
      <c r="J47" s="694"/>
      <c r="K47" s="694"/>
      <c r="L47" s="695"/>
    </row>
    <row r="48" spans="1:12" ht="18" thickBot="1">
      <c r="A48" s="688"/>
      <c r="B48" s="684"/>
      <c r="C48" s="170"/>
      <c r="D48" s="694"/>
      <c r="E48" s="694"/>
      <c r="F48" s="694"/>
      <c r="G48" s="694"/>
      <c r="H48" s="694"/>
      <c r="I48" s="694"/>
      <c r="J48" s="694"/>
      <c r="K48" s="693"/>
      <c r="L48" s="693"/>
    </row>
    <row r="49" spans="1:12" ht="12.75" customHeight="1">
      <c r="A49" s="1416" t="s">
        <v>210</v>
      </c>
      <c r="B49" s="686"/>
      <c r="C49" s="178"/>
      <c r="D49" s="690"/>
      <c r="E49" s="690"/>
      <c r="F49" s="690"/>
      <c r="G49" s="690"/>
      <c r="H49" s="690"/>
      <c r="I49" s="690"/>
      <c r="J49" s="690"/>
      <c r="K49" s="690"/>
      <c r="L49" s="691"/>
    </row>
    <row r="50" spans="1:12" ht="36" customHeight="1">
      <c r="A50" s="1417"/>
      <c r="B50" s="678" t="s">
        <v>211</v>
      </c>
      <c r="C50" s="223">
        <v>0</v>
      </c>
      <c r="D50" s="681"/>
      <c r="E50" s="682"/>
      <c r="F50" s="223">
        <v>0</v>
      </c>
      <c r="G50" s="681"/>
      <c r="H50" s="682"/>
      <c r="I50" s="223">
        <v>0</v>
      </c>
      <c r="J50" s="669"/>
      <c r="K50" s="667"/>
      <c r="L50" s="668"/>
    </row>
    <row r="51" spans="1:12" ht="12.75" customHeight="1">
      <c r="A51" s="1417"/>
      <c r="B51" s="687" t="s">
        <v>212</v>
      </c>
      <c r="C51" s="221">
        <v>0</v>
      </c>
      <c r="D51" s="667"/>
      <c r="E51" s="667"/>
      <c r="F51" s="221">
        <v>0</v>
      </c>
      <c r="G51" s="667"/>
      <c r="H51" s="667"/>
      <c r="I51" s="221">
        <v>0</v>
      </c>
      <c r="J51" s="667"/>
      <c r="K51" s="667"/>
      <c r="L51" s="668"/>
    </row>
    <row r="52" spans="1:12" ht="13.5" customHeight="1">
      <c r="A52" s="1417"/>
      <c r="B52" s="687" t="s">
        <v>257</v>
      </c>
      <c r="C52" s="221">
        <v>0</v>
      </c>
      <c r="D52" s="667"/>
      <c r="E52" s="667"/>
      <c r="F52" s="221">
        <v>0</v>
      </c>
      <c r="G52" s="667"/>
      <c r="H52" s="667"/>
      <c r="I52" s="221">
        <v>0</v>
      </c>
      <c r="J52" s="667"/>
      <c r="K52" s="667"/>
      <c r="L52" s="683"/>
    </row>
    <row r="53" spans="1:12" ht="12.75" customHeight="1">
      <c r="A53" s="1417"/>
      <c r="B53" s="687" t="s">
        <v>322</v>
      </c>
      <c r="C53" s="221">
        <v>0</v>
      </c>
      <c r="D53" s="667"/>
      <c r="E53" s="667"/>
      <c r="F53" s="221">
        <v>0</v>
      </c>
      <c r="G53" s="667"/>
      <c r="H53" s="667"/>
      <c r="I53" s="221">
        <v>0</v>
      </c>
      <c r="J53" s="667"/>
      <c r="K53" s="667"/>
      <c r="L53" s="668"/>
    </row>
    <row r="54" spans="1:12" ht="13.5" customHeight="1" thickBot="1">
      <c r="A54" s="1418"/>
      <c r="B54" s="679" t="str">
        <f>"S4 Example: "&amp;IF(C51=0,"No Alarm set","Alarm set if measured units are "&amp;IF(C50=1," &gt;"&amp;C53," &lt;"&amp;C53)&amp;", reset level = "&amp;IF(C50=1,C53-C52-3,C53+C52+3))</f>
        <v>S4 Example: No Alarm set</v>
      </c>
      <c r="C54" s="696" t="str">
        <f>"S4="&amp;DEC2HEX((C53+C52*(2^10) + C51*(2^14) + C50*(2^15)),4)</f>
        <v>S4=0000</v>
      </c>
      <c r="D54" s="672"/>
      <c r="E54" s="672"/>
      <c r="F54" s="696" t="str">
        <f>"S5="&amp;DEC2HEX((F53+F52*(2^10) + F51*(2^14) + F50*(2^15)),4)</f>
        <v>S5=0000</v>
      </c>
      <c r="G54" s="672"/>
      <c r="H54" s="672"/>
      <c r="I54" s="696" t="str">
        <f>"S6="&amp;DEC2HEX((I53+I52*(2^10) + I51*(2^14) + I50*(2^15)),4)</f>
        <v>S6=0000</v>
      </c>
      <c r="J54" s="684"/>
      <c r="K54" s="684"/>
      <c r="L54" s="685"/>
    </row>
    <row r="55" spans="1:12" ht="16.5" customHeight="1" thickBot="1">
      <c r="A55" s="667"/>
      <c r="B55" s="667"/>
      <c r="C55" s="667"/>
      <c r="D55" s="667"/>
      <c r="E55" s="667"/>
      <c r="F55" s="667"/>
      <c r="G55" s="667"/>
      <c r="H55" s="667"/>
      <c r="I55" s="667"/>
      <c r="J55" s="667"/>
      <c r="K55" s="667"/>
      <c r="L55" s="667"/>
    </row>
    <row r="56" spans="1:12" ht="14.25" customHeight="1">
      <c r="A56" s="680"/>
      <c r="B56" s="674"/>
      <c r="C56" s="673"/>
      <c r="D56" s="743"/>
      <c r="E56" s="743"/>
      <c r="F56" s="665"/>
      <c r="G56" s="665"/>
      <c r="H56" s="665"/>
      <c r="I56" s="665"/>
      <c r="J56" s="665"/>
      <c r="K56" s="665"/>
      <c r="L56" s="666"/>
    </row>
    <row r="57" spans="1:12" ht="13.2" customHeight="1">
      <c r="A57" s="1419" t="s">
        <v>213</v>
      </c>
      <c r="B57" s="667"/>
      <c r="C57" s="667"/>
      <c r="D57" s="693"/>
      <c r="E57" s="693"/>
      <c r="F57" s="669"/>
      <c r="G57" s="667"/>
      <c r="H57" s="667"/>
      <c r="I57" s="781" t="s">
        <v>244</v>
      </c>
      <c r="J57" s="667"/>
      <c r="K57" s="667"/>
      <c r="L57" s="668"/>
    </row>
    <row r="58" spans="1:12">
      <c r="A58" s="1420"/>
      <c r="B58" s="670" t="s">
        <v>214</v>
      </c>
      <c r="C58" s="165">
        <v>0</v>
      </c>
      <c r="D58" s="693"/>
      <c r="E58" s="693"/>
      <c r="F58" s="165">
        <v>0</v>
      </c>
      <c r="G58" s="669"/>
      <c r="H58" s="669"/>
      <c r="I58" s="265">
        <v>0</v>
      </c>
      <c r="J58" s="669">
        <f>I58*2^7 + I59*2^6 + I60</f>
        <v>0</v>
      </c>
      <c r="K58" s="670"/>
      <c r="L58" s="683"/>
    </row>
    <row r="59" spans="1:12">
      <c r="A59" s="1420"/>
      <c r="B59" s="670" t="s">
        <v>165</v>
      </c>
      <c r="C59" s="165">
        <v>0</v>
      </c>
      <c r="D59" s="693"/>
      <c r="E59" s="693"/>
      <c r="F59" s="165">
        <v>0</v>
      </c>
      <c r="G59" s="669"/>
      <c r="H59" s="669"/>
      <c r="I59" s="265">
        <v>0</v>
      </c>
      <c r="J59" s="669"/>
      <c r="K59" s="670"/>
      <c r="L59" s="683"/>
    </row>
    <row r="60" spans="1:12" ht="12.75" customHeight="1">
      <c r="A60" s="1420"/>
      <c r="B60" s="678" t="s">
        <v>250</v>
      </c>
      <c r="C60" s="175"/>
      <c r="D60" s="848"/>
      <c r="E60" s="711"/>
      <c r="F60" s="175"/>
      <c r="G60" s="675"/>
      <c r="H60" s="669"/>
      <c r="I60" s="265"/>
      <c r="J60" s="669"/>
      <c r="K60" s="670"/>
      <c r="L60" s="683"/>
    </row>
    <row r="61" spans="1:12" ht="13.8" thickBot="1">
      <c r="A61" s="1421"/>
      <c r="B61" s="679" t="str">
        <f>IF(C9=0,("S7 Example: "&amp;IF(OR(C59=0,C60=0),"Alarm Disabled","Alarm if change"&amp; IF(C58=1,"&gt;","&lt; -")&amp;C60 &amp; " cms/min")),("S7 Example: "&amp;IF(OR(C59=0,C60=0),"Alarm Disabled","Alarm if change"&amp; IF(C58=1,"&gt;","&lt; -")&amp;ROUND(C60,2) &amp; " cms/15min")))</f>
        <v>S7 Example: Alarm Disabled</v>
      </c>
      <c r="C61" s="696" t="str">
        <f>"S7=" &amp;DEC2HEX( (C58*2^7 + C59*2^6 + C60),2)</f>
        <v>S7=00</v>
      </c>
      <c r="D61" s="694"/>
      <c r="E61" s="694"/>
      <c r="F61" s="161" t="str">
        <f>"S8=" &amp;DEC2HEX( (F58*2^7 + F59*2^6 + F60),2)</f>
        <v>S8=00</v>
      </c>
      <c r="G61" s="676"/>
      <c r="H61" s="676"/>
      <c r="I61" s="696" t="str">
        <f>"S8=" &amp;DEC2HEX( (I58*2^7 + I59*2^6 + I60),2)</f>
        <v>S8=00</v>
      </c>
      <c r="J61" s="671" t="str">
        <f>IF(C58=1,I61,"-"&amp;I61)</f>
        <v>-S8=00</v>
      </c>
      <c r="K61" s="847" t="str">
        <f>IF(C122=0,F61,I61)</f>
        <v>S8=00</v>
      </c>
      <c r="L61" s="732"/>
    </row>
    <row r="62" spans="1:12" ht="13.8" thickBot="1">
      <c r="A62" s="693"/>
      <c r="B62" s="755"/>
      <c r="C62" s="710"/>
      <c r="D62" s="693"/>
      <c r="E62" s="693"/>
      <c r="F62" s="693"/>
      <c r="G62" s="693"/>
      <c r="H62" s="693"/>
      <c r="I62" s="693"/>
      <c r="J62" s="693"/>
      <c r="K62" s="693"/>
      <c r="L62" s="693"/>
    </row>
    <row r="63" spans="1:12">
      <c r="A63" s="702" t="s">
        <v>215</v>
      </c>
      <c r="B63" s="849"/>
      <c r="C63" s="708"/>
      <c r="D63" s="690"/>
      <c r="E63" s="690"/>
      <c r="F63" s="690"/>
      <c r="G63" s="690"/>
      <c r="H63" s="690"/>
      <c r="I63" s="709"/>
      <c r="J63" s="690"/>
      <c r="K63" s="708"/>
      <c r="L63" s="691"/>
    </row>
    <row r="64" spans="1:12">
      <c r="A64" s="850"/>
      <c r="B64" s="755"/>
      <c r="C64" s="710"/>
      <c r="D64" s="693"/>
      <c r="E64" s="693"/>
      <c r="F64" s="693"/>
      <c r="G64" s="693"/>
      <c r="H64" s="693"/>
      <c r="I64" s="711"/>
      <c r="J64" s="693"/>
      <c r="K64" s="710"/>
      <c r="L64" s="692"/>
    </row>
    <row r="65" spans="1:12">
      <c r="A65" s="705" t="s">
        <v>279</v>
      </c>
      <c r="B65" s="670"/>
      <c r="C65" s="1196"/>
      <c r="D65" s="1197"/>
      <c r="E65" s="1197"/>
      <c r="F65" s="1197"/>
      <c r="G65" s="1198"/>
      <c r="H65" s="693"/>
      <c r="I65" s="711"/>
      <c r="J65" s="693"/>
      <c r="K65" s="710"/>
      <c r="L65" s="692"/>
    </row>
    <row r="66" spans="1:12">
      <c r="A66" s="706"/>
      <c r="B66" s="670"/>
      <c r="C66" s="717" t="str">
        <f>"S9="&amp;C65</f>
        <v>S9=</v>
      </c>
      <c r="D66" s="677"/>
      <c r="E66" s="677"/>
      <c r="F66" s="677"/>
      <c r="G66" s="677"/>
      <c r="H66" s="711"/>
      <c r="I66" s="711"/>
      <c r="J66" s="693"/>
      <c r="K66" s="710"/>
      <c r="L66" s="692"/>
    </row>
    <row r="67" spans="1:12">
      <c r="A67" s="705" t="s">
        <v>277</v>
      </c>
      <c r="B67" s="670"/>
      <c r="C67" s="1196"/>
      <c r="D67" s="1197"/>
      <c r="E67" s="1197"/>
      <c r="F67" s="1197"/>
      <c r="G67" s="1198"/>
      <c r="H67" s="693"/>
      <c r="I67" s="711"/>
      <c r="J67" s="693"/>
      <c r="K67" s="710"/>
      <c r="L67" s="692"/>
    </row>
    <row r="68" spans="1:12">
      <c r="A68" s="705"/>
      <c r="B68" s="670"/>
      <c r="C68" s="717" t="str">
        <f>"S10="&amp;C67</f>
        <v>S10=</v>
      </c>
      <c r="D68" s="670"/>
      <c r="E68" s="670"/>
      <c r="F68" s="670"/>
      <c r="G68" s="670"/>
      <c r="H68" s="693"/>
      <c r="I68" s="711"/>
      <c r="J68" s="693"/>
      <c r="K68" s="710"/>
      <c r="L68" s="692"/>
    </row>
    <row r="69" spans="1:12">
      <c r="A69" s="705" t="s">
        <v>216</v>
      </c>
      <c r="B69" s="670"/>
      <c r="C69" s="1199" t="s">
        <v>314</v>
      </c>
      <c r="D69" s="1200"/>
      <c r="E69" s="1200"/>
      <c r="F69" s="1200"/>
      <c r="G69" s="1201"/>
      <c r="H69" s="693"/>
      <c r="I69" s="711"/>
      <c r="J69" s="693"/>
      <c r="K69" s="710"/>
      <c r="L69" s="692"/>
    </row>
    <row r="70" spans="1:12">
      <c r="A70" s="705"/>
      <c r="B70" s="670"/>
      <c r="C70" s="717" t="str">
        <f>"S11="&amp;C69</f>
        <v>S11=TEK871</v>
      </c>
      <c r="D70" s="670"/>
      <c r="E70" s="670"/>
      <c r="F70" s="670"/>
      <c r="G70" s="670"/>
      <c r="H70" s="693"/>
      <c r="I70" s="711"/>
      <c r="J70" s="693"/>
      <c r="K70" s="710"/>
      <c r="L70" s="692"/>
    </row>
    <row r="71" spans="1:12">
      <c r="A71" s="705" t="s">
        <v>969</v>
      </c>
      <c r="B71" s="670"/>
      <c r="C71" s="1199"/>
      <c r="D71" s="1200"/>
      <c r="E71" s="1200"/>
      <c r="F71" s="1200"/>
      <c r="G71" s="1201"/>
      <c r="H71" s="693"/>
      <c r="I71" s="711"/>
      <c r="J71" s="693"/>
      <c r="K71" s="710"/>
      <c r="L71" s="692"/>
    </row>
    <row r="72" spans="1:12">
      <c r="A72" s="705"/>
      <c r="B72" s="670"/>
      <c r="C72" s="717" t="str">
        <f>"S12="&amp;C71</f>
        <v>S12=</v>
      </c>
      <c r="D72" s="670"/>
      <c r="E72" s="670"/>
      <c r="F72" s="670"/>
      <c r="G72" s="670"/>
      <c r="H72" s="693"/>
      <c r="I72" s="711"/>
      <c r="J72" s="693"/>
      <c r="K72" s="710"/>
      <c r="L72" s="692"/>
    </row>
    <row r="73" spans="1:12">
      <c r="A73" s="705" t="s">
        <v>927</v>
      </c>
      <c r="B73" s="670"/>
      <c r="C73" s="1199"/>
      <c r="D73" s="1200"/>
      <c r="E73" s="1200"/>
      <c r="F73" s="1200"/>
      <c r="G73" s="1201"/>
      <c r="H73" s="693"/>
      <c r="I73" s="711"/>
      <c r="J73" s="693"/>
      <c r="K73" s="710"/>
      <c r="L73" s="692"/>
    </row>
    <row r="74" spans="1:12">
      <c r="A74" s="705"/>
      <c r="B74" s="670"/>
      <c r="C74" s="717" t="str">
        <f>"S13="&amp;C73</f>
        <v>S13=</v>
      </c>
      <c r="D74" s="670"/>
      <c r="E74" s="670"/>
      <c r="F74" s="670"/>
      <c r="G74" s="670"/>
      <c r="H74" s="693"/>
      <c r="I74" s="711"/>
      <c r="J74" s="693"/>
      <c r="K74" s="710"/>
      <c r="L74" s="692"/>
    </row>
    <row r="75" spans="1:12">
      <c r="A75" s="705" t="s">
        <v>928</v>
      </c>
      <c r="B75" s="670"/>
      <c r="C75" s="1199"/>
      <c r="D75" s="1200"/>
      <c r="E75" s="1200"/>
      <c r="F75" s="1200"/>
      <c r="G75" s="1201"/>
      <c r="H75" s="693"/>
      <c r="I75" s="711"/>
      <c r="J75" s="693"/>
      <c r="K75" s="710"/>
      <c r="L75" s="692"/>
    </row>
    <row r="76" spans="1:12">
      <c r="A76" s="705"/>
      <c r="B76" s="670"/>
      <c r="C76" s="717" t="str">
        <f>"S14="&amp;C75</f>
        <v>S14=</v>
      </c>
      <c r="D76" s="670"/>
      <c r="E76" s="670"/>
      <c r="F76" s="670"/>
      <c r="G76" s="670"/>
      <c r="H76" s="693"/>
      <c r="I76" s="711"/>
      <c r="J76" s="693"/>
      <c r="K76" s="710"/>
      <c r="L76" s="692"/>
    </row>
    <row r="77" spans="1:12" ht="14.4">
      <c r="A77" s="705" t="s">
        <v>460</v>
      </c>
      <c r="B77" s="670"/>
      <c r="C77" s="1199"/>
      <c r="D77" s="1200"/>
      <c r="E77" s="1200"/>
      <c r="F77" s="1200"/>
      <c r="G77" s="1201"/>
      <c r="H77" s="712"/>
      <c r="I77" s="711"/>
      <c r="J77" s="693"/>
      <c r="K77" s="710"/>
      <c r="L77" s="692"/>
    </row>
    <row r="78" spans="1:12">
      <c r="A78" s="705"/>
      <c r="B78" s="670"/>
      <c r="C78" s="717" t="str">
        <f>"S15="&amp;C77</f>
        <v>S15=</v>
      </c>
      <c r="D78" s="670"/>
      <c r="E78" s="670"/>
      <c r="F78" s="670"/>
      <c r="G78" s="670"/>
      <c r="H78" s="693"/>
      <c r="I78" s="711"/>
      <c r="J78" s="693"/>
      <c r="K78" s="710"/>
      <c r="L78" s="692"/>
    </row>
    <row r="79" spans="1:12">
      <c r="A79" s="705" t="s">
        <v>222</v>
      </c>
      <c r="B79" s="670"/>
      <c r="C79" s="1199"/>
      <c r="D79" s="1200"/>
      <c r="E79" s="1200"/>
      <c r="F79" s="1200"/>
      <c r="G79" s="1201"/>
      <c r="H79" s="693"/>
      <c r="I79" s="711"/>
      <c r="J79" s="693"/>
      <c r="K79" s="710"/>
      <c r="L79" s="692"/>
    </row>
    <row r="80" spans="1:12" ht="13.8" thickBot="1">
      <c r="A80" s="707"/>
      <c r="B80" s="672"/>
      <c r="C80" s="715" t="str">
        <f>"S16="&amp;C79</f>
        <v>S16=</v>
      </c>
      <c r="D80" s="716"/>
      <c r="E80" s="716"/>
      <c r="F80" s="716"/>
      <c r="G80" s="716"/>
      <c r="H80" s="694"/>
      <c r="I80" s="713"/>
      <c r="J80" s="694"/>
      <c r="K80" s="714"/>
      <c r="L80" s="695"/>
    </row>
    <row r="81" spans="1:15" ht="13.8" thickBot="1">
      <c r="A81" s="722"/>
      <c r="B81" s="678"/>
      <c r="C81" s="670"/>
      <c r="D81" s="670"/>
      <c r="E81" s="670"/>
      <c r="F81" s="670"/>
      <c r="G81" s="670"/>
      <c r="H81" s="693"/>
      <c r="I81" s="711"/>
      <c r="J81" s="693"/>
      <c r="K81" s="710"/>
      <c r="L81" s="693"/>
      <c r="N81" s="763"/>
      <c r="O81" s="763"/>
    </row>
    <row r="82" spans="1:15" ht="18" customHeight="1">
      <c r="A82" s="1422" t="s">
        <v>686</v>
      </c>
      <c r="B82" s="718"/>
      <c r="C82" s="673"/>
      <c r="D82" s="673"/>
      <c r="E82" s="673"/>
      <c r="F82" s="673"/>
      <c r="G82" s="673"/>
      <c r="H82" s="690"/>
      <c r="I82" s="690"/>
      <c r="J82" s="690"/>
      <c r="K82" s="690"/>
      <c r="L82" s="691"/>
      <c r="N82" s="763"/>
      <c r="O82" s="763"/>
    </row>
    <row r="83" spans="1:15">
      <c r="A83" s="1420"/>
      <c r="B83" s="670" t="s">
        <v>259</v>
      </c>
      <c r="C83" s="1196" t="s">
        <v>260</v>
      </c>
      <c r="D83" s="1197"/>
      <c r="E83" s="1197"/>
      <c r="F83" s="1197"/>
      <c r="G83" s="1198"/>
      <c r="H83" s="693"/>
      <c r="I83" s="693"/>
      <c r="J83" s="711"/>
      <c r="K83" s="711"/>
      <c r="L83" s="692"/>
      <c r="N83" s="763"/>
      <c r="O83" s="763"/>
    </row>
    <row r="84" spans="1:15" ht="13.8" thickBot="1">
      <c r="A84" s="1421"/>
      <c r="B84" s="719"/>
      <c r="C84" s="696" t="str">
        <f>"S17=" &amp;C83</f>
        <v>S17=0049351928</v>
      </c>
      <c r="D84" s="684"/>
      <c r="E84" s="684"/>
      <c r="F84" s="684"/>
      <c r="G84" s="684"/>
      <c r="H84" s="694"/>
      <c r="I84" s="694"/>
      <c r="J84" s="713"/>
      <c r="K84" s="713"/>
      <c r="L84" s="695"/>
      <c r="N84" s="763"/>
      <c r="O84" s="763"/>
    </row>
    <row r="85" spans="1:15" ht="13.8" thickBot="1">
      <c r="A85" s="667"/>
      <c r="B85" s="723"/>
      <c r="C85" s="735"/>
      <c r="D85" s="667"/>
      <c r="E85" s="667"/>
      <c r="F85" s="667"/>
      <c r="G85" s="667"/>
      <c r="H85" s="693"/>
      <c r="I85" s="693"/>
      <c r="J85" s="711"/>
      <c r="K85" s="711"/>
      <c r="L85" s="693"/>
      <c r="N85" s="763"/>
      <c r="O85" s="763"/>
    </row>
    <row r="86" spans="1:15" ht="15.75" customHeight="1">
      <c r="A86" s="1422" t="s">
        <v>230</v>
      </c>
      <c r="B86" s="718"/>
      <c r="C86" s="673"/>
      <c r="D86" s="673"/>
      <c r="E86" s="673"/>
      <c r="F86" s="673"/>
      <c r="G86" s="673"/>
      <c r="H86" s="690"/>
      <c r="I86" s="690"/>
      <c r="J86" s="690"/>
      <c r="K86" s="690"/>
      <c r="L86" s="691"/>
      <c r="N86" s="764"/>
      <c r="O86" s="764"/>
    </row>
    <row r="87" spans="1:15">
      <c r="A87" s="1419"/>
      <c r="B87" s="670"/>
      <c r="C87" s="165">
        <v>500</v>
      </c>
      <c r="D87" s="670"/>
      <c r="E87" s="851"/>
      <c r="F87" s="851"/>
      <c r="G87" s="851"/>
      <c r="H87" s="729"/>
      <c r="I87" s="729"/>
      <c r="J87" s="728"/>
      <c r="K87" s="728"/>
      <c r="L87" s="692"/>
      <c r="N87" s="764"/>
      <c r="O87" s="764"/>
    </row>
    <row r="88" spans="1:15" ht="13.8" thickBot="1">
      <c r="A88" s="1425"/>
      <c r="B88" s="719"/>
      <c r="C88" s="161" t="str">
        <f>"S18=" &amp;C87</f>
        <v>S18=500</v>
      </c>
      <c r="D88" s="684"/>
      <c r="E88" s="684"/>
      <c r="F88" s="684"/>
      <c r="G88" s="684"/>
      <c r="H88" s="694"/>
      <c r="I88" s="694"/>
      <c r="J88" s="713"/>
      <c r="K88" s="713"/>
      <c r="L88" s="695"/>
      <c r="N88" s="764"/>
      <c r="O88" s="764"/>
    </row>
    <row r="89" spans="1:15" s="670" customFormat="1" ht="13.8" thickBot="1">
      <c r="A89" s="667"/>
      <c r="B89" s="723"/>
      <c r="C89" s="735"/>
      <c r="D89" s="667"/>
      <c r="E89" s="667"/>
      <c r="F89" s="667"/>
      <c r="G89" s="667"/>
      <c r="H89" s="693"/>
      <c r="I89" s="693"/>
      <c r="J89" s="711"/>
      <c r="K89" s="711"/>
      <c r="L89" s="693"/>
      <c r="M89" s="693"/>
      <c r="N89" s="756"/>
      <c r="O89" s="756"/>
    </row>
    <row r="90" spans="1:15" ht="18" customHeight="1">
      <c r="A90" s="1422" t="s">
        <v>328</v>
      </c>
      <c r="B90" s="718"/>
      <c r="C90" s="167"/>
      <c r="D90" s="673"/>
      <c r="E90" s="673"/>
      <c r="F90" s="673"/>
      <c r="G90" s="673"/>
      <c r="H90" s="690"/>
      <c r="I90" s="690"/>
      <c r="J90" s="690"/>
      <c r="K90" s="690"/>
      <c r="L90" s="691"/>
    </row>
    <row r="91" spans="1:15">
      <c r="A91" s="1419"/>
      <c r="B91" s="670"/>
      <c r="C91" s="165"/>
      <c r="D91" s="670"/>
      <c r="E91" s="667"/>
      <c r="F91" s="667"/>
      <c r="G91" s="667"/>
      <c r="H91" s="693"/>
      <c r="I91" s="693"/>
      <c r="J91" s="711"/>
      <c r="K91" s="711"/>
      <c r="L91" s="692"/>
    </row>
    <row r="92" spans="1:15" ht="13.8" thickBot="1">
      <c r="A92" s="1425"/>
      <c r="B92" s="719"/>
      <c r="C92" s="161" t="str">
        <f>"S19="&amp;C91</f>
        <v>S19=</v>
      </c>
      <c r="D92" s="684"/>
      <c r="E92" s="684"/>
      <c r="F92" s="684"/>
      <c r="G92" s="684"/>
      <c r="H92" s="694"/>
      <c r="I92" s="694"/>
      <c r="J92" s="713"/>
      <c r="K92" s="713"/>
      <c r="L92" s="695"/>
    </row>
    <row r="93" spans="1:15" s="670" customFormat="1" ht="13.8" thickBot="1">
      <c r="A93" s="853"/>
      <c r="H93" s="693"/>
      <c r="I93" s="693"/>
      <c r="J93" s="693"/>
      <c r="K93" s="693"/>
      <c r="L93" s="693"/>
      <c r="M93" s="693"/>
      <c r="N93" s="693"/>
      <c r="O93" s="693"/>
    </row>
    <row r="94" spans="1:15" ht="12.9" customHeight="1">
      <c r="A94" s="670"/>
      <c r="B94" s="703"/>
      <c r="C94" s="167"/>
      <c r="D94" s="673"/>
      <c r="E94" s="673"/>
      <c r="F94" s="673"/>
      <c r="G94" s="673"/>
      <c r="H94" s="690"/>
      <c r="I94" s="709"/>
      <c r="J94" s="690"/>
      <c r="K94" s="708"/>
      <c r="L94" s="691"/>
    </row>
    <row r="95" spans="1:15" ht="12.9" customHeight="1">
      <c r="A95" s="856" t="s">
        <v>329</v>
      </c>
      <c r="B95" s="779"/>
      <c r="C95" s="280" t="s">
        <v>330</v>
      </c>
      <c r="D95" s="852"/>
      <c r="E95" s="670"/>
      <c r="F95" s="670"/>
      <c r="G95" s="670"/>
      <c r="H95" s="693"/>
      <c r="I95" s="711"/>
      <c r="J95" s="693"/>
      <c r="K95" s="710"/>
      <c r="L95" s="692"/>
    </row>
    <row r="96" spans="1:15" ht="12.9" customHeight="1" thickBot="1">
      <c r="A96" s="857"/>
      <c r="B96" s="684"/>
      <c r="C96" s="281" t="str">
        <f>"S20="&amp;DEC2HEX(C95,4)</f>
        <v>S20=1C20</v>
      </c>
      <c r="D96" s="684"/>
      <c r="E96" s="684"/>
      <c r="F96" s="684"/>
      <c r="G96" s="684"/>
      <c r="H96" s="694"/>
      <c r="I96" s="694"/>
      <c r="J96" s="694"/>
      <c r="K96" s="694"/>
      <c r="L96" s="695"/>
      <c r="M96" s="693" t="str">
        <f>D112&amp;E112&amp;F112&amp;G112&amp;H112&amp;I112&amp;J112&amp;K112</f>
        <v/>
      </c>
    </row>
    <row r="97" spans="1:15" s="670" customFormat="1" ht="13.8" thickBot="1">
      <c r="H97" s="693"/>
      <c r="I97" s="693"/>
      <c r="J97" s="693"/>
      <c r="K97" s="693"/>
      <c r="L97" s="693"/>
      <c r="M97" s="693"/>
      <c r="N97" s="693"/>
      <c r="O97" s="693"/>
    </row>
    <row r="98" spans="1:15" ht="12.9" customHeight="1">
      <c r="A98" s="1422" t="s">
        <v>262</v>
      </c>
      <c r="B98" s="703"/>
      <c r="C98" s="167"/>
      <c r="D98" s="673"/>
      <c r="E98" s="673"/>
      <c r="F98" s="673"/>
      <c r="G98" s="673"/>
      <c r="H98" s="690"/>
      <c r="I98" s="709"/>
      <c r="J98" s="690"/>
      <c r="K98" s="708"/>
      <c r="L98" s="691"/>
    </row>
    <row r="99" spans="1:15" ht="12.9" customHeight="1">
      <c r="A99" s="1419"/>
      <c r="B99" s="678" t="s">
        <v>331</v>
      </c>
      <c r="C99" s="194"/>
      <c r="D99" s="670"/>
      <c r="E99" s="670"/>
      <c r="F99" s="670"/>
      <c r="G99" s="670"/>
      <c r="H99" s="693"/>
      <c r="I99" s="711"/>
      <c r="J99" s="693"/>
      <c r="K99" s="710"/>
      <c r="L99" s="692"/>
    </row>
    <row r="100" spans="1:15" ht="12.9" customHeight="1" thickBot="1">
      <c r="A100" s="1425"/>
      <c r="B100" s="684"/>
      <c r="C100" s="193" t="str">
        <f>"S21="&amp;C99</f>
        <v>S21=</v>
      </c>
      <c r="D100" s="684"/>
      <c r="E100" s="684"/>
      <c r="F100" s="684"/>
      <c r="G100" s="684"/>
      <c r="H100" s="694"/>
      <c r="I100" s="694"/>
      <c r="J100" s="694"/>
      <c r="K100" s="694"/>
      <c r="L100" s="695"/>
    </row>
    <row r="101" spans="1:15" s="670" customFormat="1" ht="12.9" customHeight="1" thickBot="1">
      <c r="A101" s="724"/>
      <c r="B101" s="667"/>
      <c r="C101" s="717"/>
      <c r="D101" s="667"/>
      <c r="E101" s="667"/>
      <c r="F101" s="667"/>
      <c r="G101" s="667"/>
      <c r="H101" s="693"/>
      <c r="I101" s="693"/>
      <c r="J101" s="693"/>
      <c r="K101" s="693"/>
      <c r="L101" s="693"/>
      <c r="M101" s="693"/>
      <c r="N101" s="693"/>
      <c r="O101" s="693"/>
    </row>
    <row r="102" spans="1:15" ht="12.9" customHeight="1">
      <c r="A102" s="1422" t="s">
        <v>267</v>
      </c>
      <c r="B102" s="703"/>
      <c r="C102" s="167"/>
      <c r="D102" s="673"/>
      <c r="E102" s="673"/>
      <c r="F102" s="673"/>
      <c r="G102" s="673"/>
      <c r="H102" s="690"/>
      <c r="I102" s="709"/>
      <c r="J102" s="690"/>
      <c r="K102" s="708"/>
      <c r="L102" s="691"/>
    </row>
    <row r="103" spans="1:15" ht="12.9" customHeight="1">
      <c r="A103" s="1419"/>
      <c r="B103" s="678" t="s">
        <v>332</v>
      </c>
      <c r="C103" s="194" t="s">
        <v>301</v>
      </c>
      <c r="D103" s="670"/>
      <c r="E103" s="670"/>
      <c r="F103" s="670"/>
      <c r="G103" s="670"/>
      <c r="H103" s="693"/>
      <c r="I103" s="711"/>
      <c r="J103" s="693"/>
      <c r="K103" s="710"/>
      <c r="L103" s="692"/>
    </row>
    <row r="104" spans="1:15" ht="12.9" customHeight="1" thickBot="1">
      <c r="A104" s="1425"/>
      <c r="B104" s="684"/>
      <c r="C104" s="193" t="str">
        <f>"S22="&amp;C103</f>
        <v>S22=181A</v>
      </c>
      <c r="D104" s="684"/>
      <c r="E104" s="684"/>
      <c r="F104" s="684"/>
      <c r="G104" s="684"/>
      <c r="H104" s="694"/>
      <c r="I104" s="694"/>
      <c r="J104" s="694"/>
      <c r="K104" s="694"/>
      <c r="L104" s="695"/>
    </row>
    <row r="105" spans="1:15" s="670" customFormat="1" ht="12.9" customHeight="1" thickBot="1">
      <c r="A105" s="854"/>
      <c r="B105" s="665"/>
      <c r="C105" s="855"/>
      <c r="D105" s="665"/>
      <c r="E105" s="667"/>
      <c r="F105" s="665"/>
      <c r="G105" s="665"/>
      <c r="H105" s="690"/>
      <c r="I105" s="693"/>
      <c r="J105" s="693"/>
      <c r="K105" s="690"/>
      <c r="L105" s="690"/>
      <c r="M105" s="693"/>
      <c r="N105" s="693"/>
      <c r="O105" s="693"/>
    </row>
    <row r="106" spans="1:15" ht="12.9" customHeight="1">
      <c r="A106" s="839"/>
      <c r="B106" s="665"/>
      <c r="C106" s="282"/>
      <c r="D106" s="665"/>
      <c r="E106" s="665"/>
      <c r="F106" s="665"/>
      <c r="G106" s="665"/>
      <c r="H106" s="690"/>
      <c r="I106" s="690"/>
      <c r="J106" s="690"/>
      <c r="K106" s="690"/>
      <c r="L106" s="691"/>
    </row>
    <row r="107" spans="1:15" ht="12.9" customHeight="1">
      <c r="A107" s="1423" t="s">
        <v>333</v>
      </c>
      <c r="B107" s="503" t="s">
        <v>334</v>
      </c>
      <c r="C107" s="283">
        <v>0</v>
      </c>
      <c r="D107" s="670"/>
      <c r="E107" s="670"/>
      <c r="F107" s="670"/>
      <c r="G107" s="670"/>
      <c r="H107" s="693"/>
      <c r="I107" s="711"/>
      <c r="J107" s="693"/>
      <c r="K107" s="710"/>
      <c r="L107" s="692"/>
    </row>
    <row r="108" spans="1:15" ht="12.9" customHeight="1">
      <c r="A108" s="1423"/>
      <c r="B108" s="503" t="s">
        <v>335</v>
      </c>
      <c r="C108" s="283">
        <v>0</v>
      </c>
      <c r="D108" s="693"/>
      <c r="E108" s="693"/>
      <c r="F108" s="693"/>
      <c r="G108" s="693"/>
      <c r="H108" s="693"/>
      <c r="I108" s="711"/>
      <c r="J108" s="693"/>
      <c r="K108" s="710"/>
      <c r="L108" s="692"/>
    </row>
    <row r="109" spans="1:15" ht="12.9" customHeight="1">
      <c r="A109" s="1423"/>
      <c r="B109" s="837" t="s">
        <v>336</v>
      </c>
      <c r="C109" s="284">
        <v>0</v>
      </c>
      <c r="D109" s="693"/>
      <c r="E109" s="693"/>
      <c r="F109" s="693"/>
      <c r="G109" s="693"/>
      <c r="H109" s="693"/>
      <c r="I109" s="693"/>
      <c r="J109" s="693"/>
      <c r="K109" s="693"/>
      <c r="L109" s="692"/>
    </row>
    <row r="110" spans="1:15" ht="12.9" customHeight="1">
      <c r="A110" s="1423"/>
      <c r="B110" s="837" t="s">
        <v>337</v>
      </c>
      <c r="C110" s="284">
        <v>0</v>
      </c>
      <c r="D110" s="733"/>
      <c r="E110" s="527"/>
      <c r="F110" s="733"/>
      <c r="G110" s="733"/>
      <c r="H110" s="733"/>
      <c r="I110" s="733"/>
      <c r="J110" s="733"/>
      <c r="K110" s="693"/>
      <c r="L110" s="692"/>
    </row>
    <row r="111" spans="1:15" ht="12.9" customHeight="1">
      <c r="A111" s="1423"/>
      <c r="B111" s="837" t="s">
        <v>338</v>
      </c>
      <c r="C111" s="284">
        <v>0</v>
      </c>
      <c r="D111" s="693"/>
      <c r="E111" s="527"/>
      <c r="F111" s="693"/>
      <c r="G111" s="693"/>
      <c r="H111" s="527"/>
      <c r="I111" s="693"/>
      <c r="J111" s="693"/>
      <c r="K111" s="693"/>
      <c r="L111" s="692"/>
      <c r="M111" s="757"/>
      <c r="N111" s="765"/>
      <c r="O111" s="765"/>
    </row>
    <row r="112" spans="1:15" ht="12.9" customHeight="1">
      <c r="A112" s="1423"/>
      <c r="B112" s="837" t="s">
        <v>339</v>
      </c>
      <c r="C112" s="284">
        <v>0</v>
      </c>
      <c r="D112" s="699"/>
      <c r="E112" s="699"/>
      <c r="F112" s="699"/>
      <c r="G112" s="699"/>
      <c r="H112" s="699"/>
      <c r="I112" s="699"/>
      <c r="J112" s="700"/>
      <c r="K112" s="700"/>
      <c r="L112" s="692"/>
      <c r="N112" s="765"/>
      <c r="O112" s="765"/>
    </row>
    <row r="113" spans="1:15" ht="12.9" customHeight="1">
      <c r="A113" s="1423"/>
      <c r="B113" s="837" t="s">
        <v>340</v>
      </c>
      <c r="C113" s="284">
        <v>0</v>
      </c>
      <c r="D113" s="693"/>
      <c r="E113" s="693"/>
      <c r="F113" s="693"/>
      <c r="G113" s="693"/>
      <c r="H113" s="693"/>
      <c r="I113" s="693"/>
      <c r="J113" s="693"/>
      <c r="K113" s="693"/>
      <c r="L113" s="692"/>
      <c r="N113" s="765"/>
      <c r="O113" s="765"/>
    </row>
    <row r="114" spans="1:15" ht="12.9" customHeight="1">
      <c r="A114" s="1423"/>
      <c r="B114" s="837" t="s">
        <v>341</v>
      </c>
      <c r="C114" s="284">
        <v>0</v>
      </c>
      <c r="D114" s="693"/>
      <c r="E114" s="693"/>
      <c r="F114" s="693"/>
      <c r="G114" s="693"/>
      <c r="H114" s="693"/>
      <c r="I114" s="693"/>
      <c r="J114" s="693"/>
      <c r="K114" s="693"/>
      <c r="L114" s="692"/>
      <c r="M114" s="757"/>
      <c r="N114" s="765"/>
      <c r="O114" s="765"/>
    </row>
    <row r="115" spans="1:15" ht="12.9" customHeight="1" thickBot="1">
      <c r="A115" s="836"/>
      <c r="B115" s="536"/>
      <c r="C115" s="838" t="str">
        <f>"S25="&amp;(BIN2HEX((C114&amp;C113&amp;C112&amp;C111&amp;C110&amp;C109&amp;C108&amp;C107),2))</f>
        <v>S25=00</v>
      </c>
      <c r="D115" s="694"/>
      <c r="E115" s="694"/>
      <c r="F115" s="694"/>
      <c r="G115" s="694"/>
      <c r="H115" s="694"/>
      <c r="I115" s="694"/>
      <c r="J115" s="694"/>
      <c r="K115" s="694"/>
      <c r="L115" s="695"/>
      <c r="M115" s="757"/>
      <c r="N115" s="765"/>
      <c r="O115" s="765"/>
    </row>
    <row r="116" spans="1:15" ht="12.9" customHeight="1" thickBot="1">
      <c r="A116" s="726"/>
      <c r="B116" s="726"/>
      <c r="C116" s="192"/>
      <c r="D116" s="693"/>
      <c r="E116" s="1431"/>
      <c r="F116" s="1431"/>
      <c r="G116" s="1431"/>
      <c r="H116" s="1431"/>
      <c r="I116" s="1431"/>
      <c r="J116" s="1431"/>
      <c r="K116" s="1431"/>
      <c r="L116" s="693"/>
      <c r="M116" s="1426"/>
      <c r="N116" s="1426"/>
      <c r="O116" s="1426"/>
    </row>
    <row r="117" spans="1:15" ht="12.9" customHeight="1">
      <c r="A117" s="842"/>
      <c r="B117" s="673"/>
      <c r="C117" s="167"/>
      <c r="D117" s="690"/>
      <c r="E117" s="690"/>
      <c r="F117" s="690"/>
      <c r="G117" s="690"/>
      <c r="H117" s="690"/>
      <c r="I117" s="690"/>
      <c r="J117" s="690"/>
      <c r="K117" s="690"/>
      <c r="L117" s="691"/>
    </row>
    <row r="118" spans="1:15" ht="12.9" customHeight="1">
      <c r="A118" s="1419" t="s">
        <v>223</v>
      </c>
      <c r="B118" s="858" t="s">
        <v>342</v>
      </c>
      <c r="C118" s="265">
        <v>0</v>
      </c>
      <c r="D118" s="693"/>
      <c r="E118" s="693"/>
      <c r="F118" s="693"/>
      <c r="G118" s="693"/>
      <c r="H118" s="693"/>
      <c r="I118" s="693"/>
      <c r="J118" s="693"/>
      <c r="K118" s="693"/>
      <c r="L118" s="692"/>
    </row>
    <row r="119" spans="1:15">
      <c r="A119" s="1419"/>
      <c r="B119" s="503" t="s">
        <v>343</v>
      </c>
      <c r="C119" s="165">
        <v>0</v>
      </c>
      <c r="D119" s="693"/>
      <c r="E119" s="693"/>
      <c r="F119" s="693"/>
      <c r="G119" s="693"/>
      <c r="H119" s="693"/>
      <c r="I119" s="693"/>
      <c r="J119" s="693"/>
      <c r="K119" s="693"/>
      <c r="L119" s="692"/>
    </row>
    <row r="120" spans="1:15">
      <c r="A120" s="1419"/>
      <c r="B120" s="503" t="s">
        <v>344</v>
      </c>
      <c r="C120" s="165">
        <v>0</v>
      </c>
      <c r="D120" s="693"/>
      <c r="E120" s="693"/>
      <c r="F120" s="693"/>
      <c r="G120" s="693"/>
      <c r="H120" s="693"/>
      <c r="I120" s="693"/>
      <c r="J120" s="693"/>
      <c r="K120" s="693"/>
      <c r="L120" s="692"/>
      <c r="N120" s="766"/>
      <c r="O120" s="766"/>
    </row>
    <row r="121" spans="1:15">
      <c r="A121" s="1419"/>
      <c r="B121" s="837" t="s">
        <v>337</v>
      </c>
      <c r="C121" s="266">
        <v>0</v>
      </c>
      <c r="D121" s="711"/>
      <c r="E121" s="711"/>
      <c r="F121" s="711"/>
      <c r="G121" s="711"/>
      <c r="H121" s="711"/>
      <c r="I121" s="711"/>
      <c r="J121" s="693"/>
      <c r="K121" s="710"/>
      <c r="L121" s="692"/>
      <c r="N121" s="766"/>
      <c r="O121" s="766"/>
    </row>
    <row r="122" spans="1:15">
      <c r="A122" s="1419"/>
      <c r="B122" s="503" t="s">
        <v>286</v>
      </c>
      <c r="C122" s="165">
        <v>0</v>
      </c>
      <c r="D122" s="711"/>
      <c r="E122" s="527"/>
      <c r="F122" s="711"/>
      <c r="G122" s="711"/>
      <c r="H122" s="527"/>
      <c r="I122" s="711"/>
      <c r="J122" s="693"/>
      <c r="K122" s="710"/>
      <c r="L122" s="692"/>
      <c r="N122" s="766"/>
      <c r="O122" s="766"/>
    </row>
    <row r="123" spans="1:15" ht="12" customHeight="1">
      <c r="A123" s="1419"/>
      <c r="B123" s="837" t="s">
        <v>339</v>
      </c>
      <c r="C123" s="266">
        <v>0</v>
      </c>
      <c r="D123" s="693"/>
      <c r="E123" s="693"/>
      <c r="F123" s="693"/>
      <c r="G123" s="693"/>
      <c r="H123" s="693"/>
      <c r="I123" s="711"/>
      <c r="J123" s="1427"/>
      <c r="K123" s="1427"/>
      <c r="L123" s="1428"/>
      <c r="N123" s="766"/>
      <c r="O123" s="766"/>
    </row>
    <row r="124" spans="1:15">
      <c r="A124" s="1419"/>
      <c r="B124" s="837" t="s">
        <v>340</v>
      </c>
      <c r="C124" s="266">
        <v>0</v>
      </c>
      <c r="D124" s="693"/>
      <c r="E124" s="693"/>
      <c r="F124" s="693"/>
      <c r="G124" s="693"/>
      <c r="H124" s="693"/>
      <c r="I124" s="693"/>
      <c r="J124" s="693"/>
      <c r="K124" s="693"/>
      <c r="L124" s="692"/>
      <c r="N124" s="766"/>
      <c r="O124" s="766"/>
    </row>
    <row r="125" spans="1:15" ht="12.75" customHeight="1">
      <c r="A125" s="1419"/>
      <c r="B125" s="837" t="s">
        <v>341</v>
      </c>
      <c r="C125" s="266">
        <v>0</v>
      </c>
      <c r="D125" s="693"/>
      <c r="E125" s="693"/>
      <c r="F125" s="693"/>
      <c r="G125" s="693"/>
      <c r="H125" s="693"/>
      <c r="I125" s="693"/>
      <c r="J125" s="693"/>
      <c r="K125" s="693"/>
      <c r="L125" s="692"/>
    </row>
    <row r="126" spans="1:15" ht="13.8" thickBot="1">
      <c r="A126" s="859"/>
      <c r="B126" s="736"/>
      <c r="C126" s="737" t="str">
        <f>"S26="&amp;(BIN2HEX((C125&amp;C124&amp;C123&amp;C122&amp;C121&amp;C120&amp;C119&amp;C118),2))</f>
        <v>S26=00</v>
      </c>
      <c r="D126" s="694"/>
      <c r="E126" s="694"/>
      <c r="F126" s="694"/>
      <c r="G126" s="694"/>
      <c r="H126" s="694"/>
      <c r="I126" s="694"/>
      <c r="J126" s="694"/>
      <c r="K126" s="694"/>
      <c r="L126" s="695"/>
    </row>
    <row r="127" spans="1:15" ht="13.8" thickBot="1">
      <c r="A127" s="667"/>
      <c r="B127" s="670"/>
      <c r="C127" s="181"/>
      <c r="D127" s="693"/>
      <c r="E127" s="693"/>
      <c r="F127" s="693"/>
      <c r="G127" s="693"/>
      <c r="H127" s="693"/>
      <c r="I127" s="693"/>
      <c r="J127" s="693"/>
      <c r="K127" s="693"/>
      <c r="L127" s="693"/>
    </row>
    <row r="128" spans="1:15">
      <c r="A128" s="680"/>
      <c r="B128" s="673"/>
      <c r="C128" s="179"/>
      <c r="D128" s="690"/>
      <c r="E128" s="690"/>
      <c r="F128" s="690"/>
      <c r="G128" s="690"/>
      <c r="H128" s="690"/>
      <c r="I128" s="690"/>
      <c r="J128" s="690"/>
      <c r="K128" s="690"/>
      <c r="L128" s="691"/>
    </row>
    <row r="129" spans="1:12">
      <c r="A129" s="1429" t="s">
        <v>228</v>
      </c>
      <c r="B129" s="677" t="s">
        <v>229</v>
      </c>
      <c r="C129" s="175">
        <v>1</v>
      </c>
      <c r="D129" s="693"/>
      <c r="E129" s="693"/>
      <c r="F129" s="693"/>
      <c r="G129" s="693"/>
      <c r="H129" s="693"/>
      <c r="I129" s="693"/>
      <c r="J129" s="693"/>
      <c r="K129" s="693"/>
      <c r="L129" s="692"/>
    </row>
    <row r="130" spans="1:12">
      <c r="A130" s="1429"/>
      <c r="B130" s="727" t="s">
        <v>242</v>
      </c>
      <c r="C130" s="175">
        <v>9</v>
      </c>
      <c r="D130" s="693"/>
      <c r="E130" s="693"/>
      <c r="F130" s="693"/>
      <c r="G130" s="693"/>
      <c r="H130" s="693"/>
      <c r="I130" s="693"/>
      <c r="J130" s="693"/>
      <c r="K130" s="693"/>
      <c r="L130" s="692"/>
    </row>
    <row r="131" spans="1:12" ht="13.8" thickBot="1">
      <c r="A131" s="1430"/>
      <c r="B131" s="719"/>
      <c r="C131" s="715" t="str">
        <f>"S27="&amp;DEC2HEX(C129,1)&amp;DEC2HEX(C130,1)</f>
        <v>S27=19</v>
      </c>
      <c r="D131" s="694"/>
      <c r="E131" s="694"/>
      <c r="F131" s="694"/>
      <c r="G131" s="694"/>
      <c r="H131" s="694"/>
      <c r="I131" s="694"/>
      <c r="J131" s="694"/>
      <c r="K131" s="694"/>
      <c r="L131" s="695"/>
    </row>
    <row r="132" spans="1:12" ht="13.8" thickBot="1">
      <c r="A132" s="670"/>
      <c r="B132" s="670"/>
      <c r="D132" s="693"/>
      <c r="E132" s="693"/>
      <c r="F132" s="693"/>
      <c r="G132" s="693"/>
      <c r="H132" s="693"/>
      <c r="I132" s="693"/>
      <c r="J132" s="693"/>
      <c r="K132" s="693"/>
      <c r="L132" s="693"/>
    </row>
    <row r="133" spans="1:12">
      <c r="A133" s="1422" t="s">
        <v>784</v>
      </c>
      <c r="B133" s="785"/>
      <c r="C133" s="167"/>
      <c r="D133" s="673"/>
      <c r="E133" s="673"/>
      <c r="F133" s="673"/>
      <c r="G133" s="673"/>
      <c r="H133" s="690"/>
      <c r="I133" s="690"/>
      <c r="J133" s="690"/>
      <c r="K133" s="690"/>
      <c r="L133" s="691"/>
    </row>
    <row r="134" spans="1:12">
      <c r="A134" s="1419"/>
      <c r="B134" s="670"/>
      <c r="C134" s="165"/>
      <c r="D134" s="670"/>
      <c r="E134" s="667"/>
      <c r="F134" s="667"/>
      <c r="G134" s="667"/>
      <c r="H134" s="693"/>
      <c r="I134" s="693"/>
      <c r="J134" s="711"/>
      <c r="K134" s="711"/>
      <c r="L134" s="692"/>
    </row>
    <row r="135" spans="1:12" ht="13.8" thickBot="1">
      <c r="A135" s="1425"/>
      <c r="B135" s="719"/>
      <c r="C135" s="161" t="str">
        <f>"S28="</f>
        <v>S28=</v>
      </c>
      <c r="D135" s="684"/>
      <c r="E135" s="684"/>
      <c r="F135" s="684"/>
      <c r="G135" s="684"/>
      <c r="H135" s="694"/>
      <c r="I135" s="694"/>
      <c r="J135" s="713"/>
      <c r="K135" s="713"/>
      <c r="L135" s="695"/>
    </row>
    <row r="136" spans="1:12" ht="13.8" thickBot="1">
      <c r="A136" s="670"/>
      <c r="B136" s="670"/>
      <c r="D136" s="693"/>
      <c r="E136" s="693"/>
      <c r="F136" s="693"/>
      <c r="G136" s="693"/>
      <c r="H136" s="693"/>
      <c r="I136" s="693"/>
      <c r="J136" s="693"/>
      <c r="K136" s="693"/>
      <c r="L136" s="693"/>
    </row>
    <row r="137" spans="1:12">
      <c r="A137" s="839"/>
      <c r="B137" s="665"/>
      <c r="C137" s="282"/>
      <c r="D137" s="665"/>
      <c r="E137" s="665"/>
      <c r="F137" s="665"/>
      <c r="G137" s="665"/>
      <c r="H137" s="690"/>
      <c r="I137" s="690"/>
      <c r="J137" s="690"/>
      <c r="K137" s="690"/>
      <c r="L137" s="691"/>
    </row>
    <row r="138" spans="1:12">
      <c r="A138" s="1423" t="s">
        <v>765</v>
      </c>
      <c r="B138" s="503" t="s">
        <v>469</v>
      </c>
      <c r="C138" s="165">
        <v>1</v>
      </c>
      <c r="D138" s="670"/>
      <c r="E138" s="670"/>
      <c r="F138" s="670"/>
      <c r="G138" s="670"/>
      <c r="H138" s="693"/>
      <c r="I138" s="711"/>
      <c r="J138" s="693"/>
      <c r="K138" s="710"/>
      <c r="L138" s="692"/>
    </row>
    <row r="139" spans="1:12">
      <c r="A139" s="1423"/>
      <c r="B139" s="837" t="s">
        <v>767</v>
      </c>
      <c r="C139" s="266">
        <v>0</v>
      </c>
      <c r="D139" s="693"/>
      <c r="E139" s="693"/>
      <c r="F139" s="693"/>
      <c r="G139" s="693"/>
      <c r="H139" s="693"/>
      <c r="I139" s="711"/>
      <c r="J139" s="693"/>
      <c r="K139" s="710"/>
      <c r="L139" s="692"/>
    </row>
    <row r="140" spans="1:12">
      <c r="A140" s="1423"/>
      <c r="B140" s="837" t="s">
        <v>768</v>
      </c>
      <c r="C140" s="266">
        <v>0</v>
      </c>
      <c r="D140" s="693"/>
      <c r="E140" s="693"/>
      <c r="F140" s="693"/>
      <c r="G140" s="693"/>
      <c r="H140" s="693"/>
      <c r="I140" s="693"/>
      <c r="J140" s="693"/>
      <c r="K140" s="693"/>
      <c r="L140" s="692"/>
    </row>
    <row r="141" spans="1:12" ht="13.2" customHeight="1">
      <c r="A141" s="1423"/>
      <c r="B141" s="503" t="s">
        <v>785</v>
      </c>
      <c r="C141" s="165">
        <v>1</v>
      </c>
      <c r="D141" s="710"/>
      <c r="E141" s="527"/>
      <c r="F141" s="710"/>
      <c r="G141" s="710"/>
      <c r="H141" s="710"/>
      <c r="I141" s="710"/>
      <c r="J141" s="710"/>
      <c r="K141" s="693"/>
      <c r="L141" s="692"/>
    </row>
    <row r="142" spans="1:12">
      <c r="A142" s="1423"/>
      <c r="B142" s="503" t="s">
        <v>651</v>
      </c>
      <c r="C142" s="165">
        <v>0</v>
      </c>
      <c r="D142" s="693"/>
      <c r="E142" s="527"/>
      <c r="F142" s="693"/>
      <c r="G142" s="693"/>
      <c r="H142" s="527"/>
      <c r="I142" s="693"/>
      <c r="J142" s="693"/>
      <c r="K142" s="693"/>
      <c r="L142" s="692"/>
    </row>
    <row r="143" spans="1:12">
      <c r="A143" s="1423"/>
      <c r="B143" s="503" t="s">
        <v>786</v>
      </c>
      <c r="C143" s="165">
        <v>0</v>
      </c>
      <c r="D143" s="699"/>
      <c r="E143" s="699"/>
      <c r="F143" s="699"/>
      <c r="G143" s="699"/>
      <c r="H143" s="699"/>
      <c r="I143" s="699"/>
      <c r="J143" s="700"/>
      <c r="K143" s="700"/>
      <c r="L143" s="692"/>
    </row>
    <row r="144" spans="1:12">
      <c r="A144" s="1423"/>
      <c r="B144" s="837" t="s">
        <v>341</v>
      </c>
      <c r="C144" s="266">
        <v>0</v>
      </c>
      <c r="D144" s="693"/>
      <c r="E144" s="693"/>
      <c r="F144" s="693"/>
      <c r="G144" s="693"/>
      <c r="H144" s="693"/>
      <c r="I144" s="693"/>
      <c r="J144" s="693"/>
      <c r="K144" s="693"/>
      <c r="L144" s="692"/>
    </row>
    <row r="145" spans="1:16" s="693" customFormat="1" ht="13.8" thickBot="1">
      <c r="A145" s="1424"/>
      <c r="B145" s="1032"/>
      <c r="C145" s="1033" t="str">
        <f>"S29="&amp;BIN2HEX(C144&amp;C143&amp;DEC2BIN(C142,2)&amp;C141&amp;C140&amp;C139&amp;C138,2)</f>
        <v>S29=09</v>
      </c>
      <c r="D145" s="694"/>
      <c r="E145" s="694"/>
      <c r="F145" s="694"/>
      <c r="G145" s="694"/>
      <c r="H145" s="694"/>
      <c r="I145" s="694"/>
      <c r="J145" s="694"/>
      <c r="K145" s="694"/>
      <c r="L145" s="695"/>
      <c r="N145" s="664"/>
      <c r="O145" s="664"/>
      <c r="P145" s="156"/>
    </row>
    <row r="146" spans="1:16" s="693" customFormat="1" ht="13.8" thickBot="1">
      <c r="A146" s="517"/>
      <c r="B146" s="837"/>
      <c r="C146" s="184"/>
      <c r="N146" s="664"/>
      <c r="O146" s="664"/>
      <c r="P146" s="156"/>
    </row>
    <row r="147" spans="1:16" s="693" customFormat="1">
      <c r="A147" s="358" t="s">
        <v>215</v>
      </c>
      <c r="B147" s="359"/>
      <c r="C147" s="360"/>
      <c r="D147" s="361"/>
      <c r="E147" s="361"/>
      <c r="F147" s="361"/>
      <c r="G147" s="361"/>
      <c r="H147" s="361"/>
      <c r="I147" s="362"/>
      <c r="J147" s="361"/>
      <c r="K147" s="360"/>
      <c r="L147" s="363"/>
      <c r="N147" s="664"/>
      <c r="O147" s="664"/>
      <c r="P147" s="156"/>
    </row>
    <row r="148" spans="1:16" s="693" customFormat="1">
      <c r="A148" s="364"/>
      <c r="B148" s="336"/>
      <c r="C148" s="305"/>
      <c r="D148" s="1"/>
      <c r="E148" s="1"/>
      <c r="F148" s="1"/>
      <c r="G148" s="1"/>
      <c r="H148" s="1"/>
      <c r="I148" s="350"/>
      <c r="J148" s="1"/>
      <c r="K148" s="305"/>
      <c r="L148" s="312"/>
      <c r="N148" s="664"/>
      <c r="O148" s="664"/>
      <c r="P148" s="156"/>
    </row>
    <row r="149" spans="1:16" s="693" customFormat="1">
      <c r="A149" s="365" t="s">
        <v>470</v>
      </c>
      <c r="B149"/>
      <c r="C149" s="1249"/>
      <c r="D149" s="1250"/>
      <c r="E149" s="1250"/>
      <c r="F149" s="1250"/>
      <c r="G149" s="1251"/>
      <c r="H149" s="1"/>
      <c r="I149" s="350"/>
      <c r="J149" s="1"/>
      <c r="K149" s="305"/>
      <c r="L149" s="312"/>
      <c r="N149" s="664"/>
      <c r="O149" s="664"/>
      <c r="P149" s="156"/>
    </row>
    <row r="150" spans="1:16" s="693" customFormat="1">
      <c r="A150" s="364"/>
      <c r="B150" s="336"/>
      <c r="C150" s="305" t="str">
        <f>"S30="&amp;C149</f>
        <v>S30=</v>
      </c>
      <c r="D150" s="1"/>
      <c r="E150" s="1"/>
      <c r="F150" s="1"/>
      <c r="G150" s="1"/>
      <c r="H150" s="1"/>
      <c r="I150" s="350"/>
      <c r="J150" s="1"/>
      <c r="K150" s="305"/>
      <c r="L150" s="312"/>
      <c r="N150" s="664"/>
      <c r="O150" s="664"/>
      <c r="P150" s="156"/>
    </row>
    <row r="151" spans="1:16" s="693" customFormat="1">
      <c r="A151" s="365" t="s">
        <v>471</v>
      </c>
      <c r="B151"/>
      <c r="C151" s="1249"/>
      <c r="D151" s="1250"/>
      <c r="E151" s="1250"/>
      <c r="F151" s="1250"/>
      <c r="G151" s="1251"/>
      <c r="H151" s="1"/>
      <c r="I151" s="350"/>
      <c r="J151" s="1"/>
      <c r="K151" s="305"/>
      <c r="L151" s="312"/>
      <c r="N151" s="664"/>
      <c r="O151" s="664"/>
      <c r="P151" s="156"/>
    </row>
    <row r="152" spans="1:16" s="693" customFormat="1">
      <c r="A152" s="365"/>
      <c r="B152"/>
      <c r="C152" s="367" t="str">
        <f>"S31="&amp;C151</f>
        <v>S31=</v>
      </c>
      <c r="D152" s="1"/>
      <c r="E152" s="1"/>
      <c r="F152" s="1"/>
      <c r="G152" s="1"/>
      <c r="H152" s="1"/>
      <c r="I152" s="350"/>
      <c r="J152" s="1"/>
      <c r="K152" s="305"/>
      <c r="L152" s="312"/>
      <c r="N152" s="664"/>
      <c r="O152" s="664"/>
      <c r="P152" s="156"/>
    </row>
    <row r="153" spans="1:16" s="693" customFormat="1">
      <c r="A153" s="365" t="s">
        <v>472</v>
      </c>
      <c r="B153"/>
      <c r="C153" s="1249"/>
      <c r="D153" s="1250"/>
      <c r="E153" s="1250"/>
      <c r="F153" s="1250"/>
      <c r="G153" s="1251"/>
      <c r="H153" s="1"/>
      <c r="I153" s="350"/>
      <c r="J153" s="1"/>
      <c r="K153" s="305"/>
      <c r="L153" s="312"/>
      <c r="N153" s="664"/>
      <c r="O153" s="664"/>
      <c r="P153" s="156"/>
    </row>
    <row r="154" spans="1:16" s="693" customFormat="1">
      <c r="A154" s="365"/>
      <c r="B154"/>
      <c r="C154" s="367" t="str">
        <f>"S32="&amp;C153</f>
        <v>S32=</v>
      </c>
      <c r="D154" s="428"/>
      <c r="E154" s="428"/>
      <c r="F154" s="428"/>
      <c r="G154" s="428"/>
      <c r="H154" s="1"/>
      <c r="I154" s="350"/>
      <c r="J154" s="1"/>
      <c r="K154" s="305"/>
      <c r="L154" s="312"/>
      <c r="N154" s="664"/>
      <c r="O154" s="664"/>
      <c r="P154" s="156"/>
    </row>
    <row r="155" spans="1:16" s="693" customFormat="1">
      <c r="A155" s="365" t="s">
        <v>473</v>
      </c>
      <c r="B155"/>
      <c r="C155" s="1249"/>
      <c r="D155" s="1250"/>
      <c r="E155" s="1250"/>
      <c r="F155" s="1250"/>
      <c r="G155" s="1251"/>
      <c r="H155" s="1"/>
      <c r="I155" s="350"/>
      <c r="J155" s="1"/>
      <c r="K155" s="305"/>
      <c r="L155" s="312"/>
      <c r="N155" s="664"/>
      <c r="O155" s="664"/>
      <c r="P155" s="156"/>
    </row>
    <row r="156" spans="1:16" s="693" customFormat="1">
      <c r="A156" s="365"/>
      <c r="B156"/>
      <c r="C156" s="367" t="str">
        <f>"S33="&amp;C155</f>
        <v>S33=</v>
      </c>
      <c r="D156" s="1"/>
      <c r="E156" s="1"/>
      <c r="F156" s="1"/>
      <c r="G156" s="1"/>
      <c r="H156" s="1"/>
      <c r="I156" s="350"/>
      <c r="J156" s="1"/>
      <c r="K156" s="305"/>
      <c r="L156" s="312"/>
      <c r="N156" s="664"/>
      <c r="O156" s="664"/>
      <c r="P156" s="156"/>
    </row>
    <row r="157" spans="1:16" s="693" customFormat="1">
      <c r="A157" s="365" t="s">
        <v>474</v>
      </c>
      <c r="B157"/>
      <c r="C157" s="1249"/>
      <c r="D157" s="1250"/>
      <c r="E157" s="1250"/>
      <c r="F157" s="1250"/>
      <c r="G157" s="1251"/>
      <c r="H157" s="1"/>
      <c r="I157" s="350"/>
      <c r="J157" s="1"/>
      <c r="K157" s="305"/>
      <c r="L157" s="312"/>
      <c r="N157" s="664"/>
      <c r="O157" s="664"/>
      <c r="P157" s="156"/>
    </row>
    <row r="158" spans="1:16" s="693" customFormat="1" ht="13.8" thickBot="1">
      <c r="A158" s="368"/>
      <c r="B158" s="292"/>
      <c r="C158" s="369" t="str">
        <f>"S34="&amp;C157</f>
        <v>S34=</v>
      </c>
      <c r="D158" s="291"/>
      <c r="E158" s="291"/>
      <c r="F158" s="291"/>
      <c r="G158" s="291"/>
      <c r="H158" s="291"/>
      <c r="I158" s="371"/>
      <c r="J158" s="291"/>
      <c r="K158" s="328"/>
      <c r="L158" s="354"/>
      <c r="N158" s="664"/>
      <c r="O158" s="664"/>
      <c r="P158" s="156"/>
    </row>
    <row r="159" spans="1:16" s="693" customFormat="1">
      <c r="A159" s="517"/>
      <c r="B159" s="837"/>
      <c r="N159" s="664"/>
      <c r="O159" s="664"/>
      <c r="P159" s="156"/>
    </row>
    <row r="160" spans="1:16" s="693" customFormat="1">
      <c r="A160" s="517"/>
      <c r="B160" s="837"/>
      <c r="N160" s="664"/>
      <c r="O160" s="664"/>
      <c r="P160" s="156"/>
    </row>
    <row r="161" spans="1:16" s="693" customFormat="1">
      <c r="A161" s="670"/>
      <c r="B161" s="670"/>
      <c r="C161" s="156"/>
      <c r="N161" s="664"/>
      <c r="O161" s="664"/>
      <c r="P161" s="156"/>
    </row>
    <row r="162" spans="1:16" s="693" customFormat="1" hidden="1">
      <c r="A162" s="670"/>
      <c r="B162" s="670"/>
      <c r="C162" s="156"/>
      <c r="N162" s="664"/>
      <c r="O162" s="664"/>
      <c r="P162" s="156"/>
    </row>
  </sheetData>
  <mergeCells count="42">
    <mergeCell ref="C149:G149"/>
    <mergeCell ref="C151:G151"/>
    <mergeCell ref="C153:G153"/>
    <mergeCell ref="C155:G155"/>
    <mergeCell ref="C157:G157"/>
    <mergeCell ref="M116:O116"/>
    <mergeCell ref="A118:A125"/>
    <mergeCell ref="J123:L123"/>
    <mergeCell ref="A129:A131"/>
    <mergeCell ref="A133:A135"/>
    <mergeCell ref="E116:K116"/>
    <mergeCell ref="A138:A145"/>
    <mergeCell ref="A86:A88"/>
    <mergeCell ref="A90:A92"/>
    <mergeCell ref="A98:A100"/>
    <mergeCell ref="A102:A104"/>
    <mergeCell ref="A107:A114"/>
    <mergeCell ref="C73:G73"/>
    <mergeCell ref="C75:G75"/>
    <mergeCell ref="C77:G77"/>
    <mergeCell ref="C79:G79"/>
    <mergeCell ref="A82:A84"/>
    <mergeCell ref="C83:G83"/>
    <mergeCell ref="C71:G71"/>
    <mergeCell ref="A21:A23"/>
    <mergeCell ref="M21:O21"/>
    <mergeCell ref="A25:A26"/>
    <mergeCell ref="A32:A38"/>
    <mergeCell ref="A40:A43"/>
    <mergeCell ref="A46:A47"/>
    <mergeCell ref="A49:A54"/>
    <mergeCell ref="A57:A61"/>
    <mergeCell ref="C65:G65"/>
    <mergeCell ref="C67:G67"/>
    <mergeCell ref="C69:G69"/>
    <mergeCell ref="A17:A19"/>
    <mergeCell ref="E18:I19"/>
    <mergeCell ref="B5:L5"/>
    <mergeCell ref="A8:A10"/>
    <mergeCell ref="J10:L10"/>
    <mergeCell ref="A12:A14"/>
    <mergeCell ref="E13:K13"/>
  </mergeCells>
  <conditionalFormatting sqref="O15">
    <cfRule type="expression" dxfId="116" priority="9" stopIfTrue="1">
      <formula>#REF!="x"</formula>
    </cfRule>
  </conditionalFormatting>
  <conditionalFormatting sqref="D17:J17">
    <cfRule type="expression" dxfId="115" priority="8" stopIfTrue="1">
      <formula>$C$25=1</formula>
    </cfRule>
  </conditionalFormatting>
  <conditionalFormatting sqref="C23">
    <cfRule type="expression" dxfId="114" priority="7" stopIfTrue="1">
      <formula>$C$21=0</formula>
    </cfRule>
  </conditionalFormatting>
  <conditionalFormatting sqref="C21">
    <cfRule type="expression" dxfId="113" priority="6" stopIfTrue="1">
      <formula>$C$25=1</formula>
    </cfRule>
  </conditionalFormatting>
  <conditionalFormatting sqref="C23">
    <cfRule type="expression" dxfId="112" priority="10" stopIfTrue="1">
      <formula>$C$25=1</formula>
    </cfRule>
    <cfRule type="cellIs" priority="11" stopIfTrue="1" operator="greaterThan">
      <formula>$C$18 + $C$19 * $B$23/60</formula>
    </cfRule>
  </conditionalFormatting>
  <conditionalFormatting sqref="F57">
    <cfRule type="expression" dxfId="111" priority="12" stopIfTrue="1">
      <formula>$C$122=1</formula>
    </cfRule>
  </conditionalFormatting>
  <conditionalFormatting sqref="F61">
    <cfRule type="expression" dxfId="110" priority="13" stopIfTrue="1">
      <formula>$D$60=1</formula>
    </cfRule>
  </conditionalFormatting>
  <conditionalFormatting sqref="F58:F59">
    <cfRule type="expression" dxfId="109" priority="14" stopIfTrue="1">
      <formula>$C$122=1</formula>
    </cfRule>
  </conditionalFormatting>
  <conditionalFormatting sqref="I57:I60">
    <cfRule type="expression" dxfId="108" priority="15" stopIfTrue="1">
      <formula>$C$122=0</formula>
    </cfRule>
  </conditionalFormatting>
  <conditionalFormatting sqref="I61">
    <cfRule type="expression" dxfId="107" priority="16" stopIfTrue="1">
      <formula>$C$122=0</formula>
    </cfRule>
  </conditionalFormatting>
  <conditionalFormatting sqref="N27:N28">
    <cfRule type="expression" dxfId="106" priority="3" stopIfTrue="1">
      <formula>$C$21=0</formula>
    </cfRule>
  </conditionalFormatting>
  <conditionalFormatting sqref="N26:N27">
    <cfRule type="expression" dxfId="105" priority="2" stopIfTrue="1">
      <formula>$C$25=1</formula>
    </cfRule>
  </conditionalFormatting>
  <conditionalFormatting sqref="N28">
    <cfRule type="expression" dxfId="104" priority="4" stopIfTrue="1">
      <formula>$C$25=1</formula>
    </cfRule>
    <cfRule type="cellIs" priority="5" stopIfTrue="1" operator="greaterThan">
      <formula>$C$18 + $C$19 * $B$23/60</formula>
    </cfRule>
  </conditionalFormatting>
  <conditionalFormatting sqref="F60">
    <cfRule type="expression" dxfId="103" priority="1" stopIfTrue="1">
      <formula>$C$122=1</formula>
    </cfRule>
  </conditionalFormatting>
  <dataValidations count="27">
    <dataValidation type="whole" allowBlank="1" showInputMessage="1" showErrorMessage="1" sqref="C142" xr:uid="{CCB5E0B2-7EC9-405D-9639-940D8908DCFE}">
      <formula1>0</formula1>
      <formula2>3</formula2>
    </dataValidation>
    <dataValidation type="whole" allowBlank="1" showInputMessage="1" showErrorMessage="1" sqref="C53" xr:uid="{A45C620C-D3AF-4C2C-983E-825FF44B7392}">
      <formula1>0</formula1>
      <formula2>500</formula2>
    </dataValidation>
    <dataValidation type="custom" errorStyle="warning" allowBlank="1" showInputMessage="1" showErrorMessage="1" sqref="O14" xr:uid="{5A740755-D573-44A8-B408-338E838883A3}">
      <formula1>IF(O13=0,0)</formula1>
    </dataValidation>
    <dataValidation type="whole" operator="greaterThan" allowBlank="1" showInputMessage="1" showErrorMessage="1" sqref="N23" xr:uid="{4BDFEDE4-6314-4D1E-BE51-6690892BAB80}">
      <formula1>N18 + N19/60</formula1>
    </dataValidation>
    <dataValidation type="whole" allowBlank="1" showInputMessage="1" showErrorMessage="1" sqref="C25:C26 I58:I59 F58:F59 C50:C51 F50:F51 I50:I51 C58:C59 C32:C37 C9 C107:C114 C118:C125 C138:C141 C143:C144" xr:uid="{4F4B3E09-7B57-4779-A073-2008FDDA3166}">
      <formula1>0</formula1>
      <formula2>1</formula2>
    </dataValidation>
    <dataValidation type="whole" allowBlank="1" showInputMessage="1" showErrorMessage="1" sqref="C129:C130" xr:uid="{BCBA2006-5F88-439B-95E1-798E23E4E197}">
      <formula1>0</formula1>
      <formula2>10</formula2>
    </dataValidation>
    <dataValidation type="whole" allowBlank="1" showInputMessage="1" showErrorMessage="1" sqref="I60 F60 C60" xr:uid="{F63BACBA-9D81-4AE3-9DAC-619283BB8314}">
      <formula1>5</formula1>
      <formula2>63</formula2>
    </dataValidation>
    <dataValidation type="whole" allowBlank="1" showInputMessage="1" showErrorMessage="1" sqref="I53 F53" xr:uid="{7BF58BB5-4046-4969-B331-3552B39A19B8}">
      <formula1>0</formula1>
      <formula2>1023</formula2>
    </dataValidation>
    <dataValidation type="whole" allowBlank="1" showInputMessage="1" showErrorMessage="1" sqref="C52 F52 I52" xr:uid="{E09CA9F6-8A31-4432-BA79-153007B2275C}">
      <formula1>0</formula1>
      <formula2>15</formula2>
    </dataValidation>
    <dataValidation type="whole" allowBlank="1" showInputMessage="1" showErrorMessage="1" sqref="C13" xr:uid="{3A761F18-624B-4705-934D-DC6CE43E5330}">
      <formula1>0</formula1>
      <formula2>60</formula2>
    </dataValidation>
    <dataValidation type="whole" allowBlank="1" showInputMessage="1" showErrorMessage="1" sqref="C18" xr:uid="{18547E16-0C0F-47F4-B204-CA106B6C81C2}">
      <formula1>0</formula1>
      <formula2>23</formula2>
    </dataValidation>
    <dataValidation type="decimal" allowBlank="1" showInputMessage="1" showErrorMessage="1" sqref="C8" xr:uid="{ACDD63EB-E7ED-435B-821B-91BBFA628634}">
      <formula1>0</formula1>
      <formula2>31</formula2>
    </dataValidation>
    <dataValidation type="whole" allowBlank="1" showInputMessage="1" showErrorMessage="1" sqref="C19" xr:uid="{F0B05951-F9A9-4468-8930-C2AA7A3B6BFB}">
      <formula1>0</formula1>
      <formula2>59</formula2>
    </dataValidation>
    <dataValidation type="whole" allowBlank="1" showInputMessage="1" showErrorMessage="1" sqref="C46" xr:uid="{8037103E-213F-40F4-87B2-F5967C7BCEC6}">
      <formula1>0</formula1>
      <formula2>14</formula2>
    </dataValidation>
    <dataValidation type="whole" allowBlank="1" showInputMessage="1" showErrorMessage="1" sqref="C87" xr:uid="{F8BEDC13-B276-4628-898D-6700D156AA4E}">
      <formula1>20</formula1>
      <formula2>512</formula2>
    </dataValidation>
    <dataValidation type="whole" allowBlank="1" showInputMessage="1" showErrorMessage="1" sqref="C31" xr:uid="{0DBACFA8-4724-46D8-A366-50EE2F1B41E9}">
      <formula1>0</formula1>
      <formula2>2</formula2>
    </dataValidation>
    <dataValidation type="whole" operator="lessThan" allowBlank="1" showInputMessage="1" showErrorMessage="1" sqref="C21" xr:uid="{613567D1-D82E-4785-AFB2-57023B04989F}">
      <formula1>4</formula1>
    </dataValidation>
    <dataValidation type="whole" allowBlank="1" showInputMessage="1" showErrorMessage="1" sqref="N28" xr:uid="{638AC79E-293D-4796-8E79-5B7DABCA06A7}">
      <formula1>N23 + N24/60</formula1>
      <formula2>22</formula2>
    </dataValidation>
    <dataValidation type="whole" allowBlank="1" showInputMessage="1" showErrorMessage="1" sqref="C23" xr:uid="{65D203F2-17F8-4BC3-A66F-98ECE0F4290A}">
      <formula1>C18 + C19/60</formula1>
      <formula2>23</formula2>
    </dataValidation>
    <dataValidation type="textLength" allowBlank="1" showInputMessage="1" showErrorMessage="1" sqref="C157:G157 C149:G149" xr:uid="{14332339-8E74-4D6D-A55B-0BDA24AEB71D}">
      <formula1>0</formula1>
      <formula2>80</formula2>
    </dataValidation>
    <dataValidation type="decimal" allowBlank="1" showInputMessage="1" showErrorMessage="1" sqref="C153:G153" xr:uid="{B83769ED-BA65-42C6-B22C-952690428D83}">
      <formula1>0</formula1>
      <formula2>99999</formula2>
    </dataValidation>
    <dataValidation type="textLength" allowBlank="1" showInputMessage="1" showErrorMessage="1" sqref="C151:G151 C155:G155 C91 C77:G77 C71:G71" xr:uid="{65C7BB5D-431E-40CF-A008-D6BD1566ECDA}">
      <formula1>0</formula1>
      <formula2>40</formula2>
    </dataValidation>
    <dataValidation type="textLength" allowBlank="1" showInputMessage="1" showErrorMessage="1" sqref="C65:G65 C67:G67 C73:G73 C75:G75" xr:uid="{0AB59C7E-7C44-489B-94E7-95913C80A7DB}">
      <formula1>0</formula1>
      <formula2>20</formula2>
    </dataValidation>
    <dataValidation type="whole" allowBlank="1" showInputMessage="1" showErrorMessage="1" sqref="C79:G79" xr:uid="{C5AA4952-D836-49D2-9A52-D56149FBDB4B}">
      <formula1>0</formula1>
      <formula2>99999</formula2>
    </dataValidation>
    <dataValidation type="textLength" allowBlank="1" showInputMessage="1" showErrorMessage="1" sqref="C83:G83" xr:uid="{20EFBF5C-3654-440C-8A5C-32958664F3E8}">
      <formula1>10</formula1>
      <formula2>10</formula2>
    </dataValidation>
    <dataValidation type="whole" allowBlank="1" showInputMessage="1" showErrorMessage="1" sqref="C95" xr:uid="{3986D15A-A1AD-40D9-B350-D54AE33AEFEF}">
      <formula1>0</formula1>
      <formula2>65535</formula2>
    </dataValidation>
    <dataValidation type="textLength" allowBlank="1" showInputMessage="1" showErrorMessage="1" sqref="C99 C103" xr:uid="{EB8095A6-F041-4625-853E-D7CC870F66F5}">
      <formula1>0</formula1>
      <formula2>12</formula2>
    </dataValidation>
  </dataValidation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E1EA1-386F-42C4-B54A-FA9FEE00B962}">
  <sheetPr codeName="Sheet13"/>
  <dimension ref="A1:AL999"/>
  <sheetViews>
    <sheetView zoomScaleNormal="100" workbookViewId="0">
      <selection activeCell="D66" sqref="D66"/>
    </sheetView>
  </sheetViews>
  <sheetFormatPr defaultColWidth="0" defaultRowHeight="13.2" zeroHeight="1"/>
  <cols>
    <col min="1" max="1" width="15.109375" style="41" customWidth="1"/>
    <col min="2" max="2" width="9.33203125" style="41" customWidth="1"/>
    <col min="3" max="3" width="9.5546875" style="41" customWidth="1"/>
    <col min="4" max="4" width="8.88671875" style="41" customWidth="1"/>
    <col min="5" max="5" width="8.6640625" style="41" customWidth="1"/>
    <col min="6" max="6" width="8.88671875" style="41" customWidth="1"/>
    <col min="7" max="7" width="6.44140625" style="42" customWidth="1"/>
    <col min="8" max="8" width="25.5546875" style="41" customWidth="1"/>
    <col min="9" max="9" width="11.88671875" style="41" customWidth="1"/>
    <col min="10" max="10" width="4.33203125" style="41" customWidth="1"/>
    <col min="11" max="11" width="5.5546875" style="41" customWidth="1"/>
    <col min="12" max="12" width="5.6640625" style="41" customWidth="1"/>
    <col min="13" max="13" width="6" style="41" customWidth="1"/>
    <col min="14" max="14" width="4.88671875" style="41" customWidth="1"/>
    <col min="15" max="15" width="5.44140625" style="41" customWidth="1"/>
    <col min="16" max="16" width="3.88671875" style="41" customWidth="1"/>
    <col min="17" max="17" width="6.44140625" style="41" customWidth="1"/>
    <col min="18" max="18" width="14.6640625" style="41" customWidth="1"/>
    <col min="19" max="27" width="9.109375" style="41" customWidth="1"/>
  </cols>
  <sheetData>
    <row r="1" spans="1:35" s="139" customFormat="1" ht="23.25" customHeight="1">
      <c r="A1" s="1282" t="s">
        <v>170</v>
      </c>
      <c r="B1" s="1283"/>
      <c r="C1" s="1283"/>
      <c r="D1" s="1283"/>
      <c r="E1" s="1283"/>
      <c r="F1" s="1283"/>
      <c r="G1" s="1284"/>
      <c r="H1" s="401" t="s">
        <v>942</v>
      </c>
      <c r="I1" s="137"/>
      <c r="J1" s="137"/>
      <c r="K1" s="137"/>
      <c r="L1" s="137"/>
      <c r="M1" s="137"/>
      <c r="N1" s="137"/>
      <c r="O1" s="137"/>
      <c r="P1" s="138"/>
      <c r="Q1" s="138"/>
      <c r="R1" s="138"/>
      <c r="S1" s="138"/>
      <c r="T1" s="138"/>
      <c r="U1" s="138"/>
      <c r="V1" s="138"/>
    </row>
    <row r="2" spans="1:35" s="4" customFormat="1" ht="12.9" customHeight="1" thickBot="1">
      <c r="A2" s="1289" t="s">
        <v>258</v>
      </c>
      <c r="B2" s="1289"/>
      <c r="C2" s="1289"/>
      <c r="D2" s="1289"/>
      <c r="E2" s="1289"/>
      <c r="F2" s="1289"/>
      <c r="G2" s="787"/>
      <c r="H2" s="788"/>
      <c r="I2" s="787"/>
      <c r="J2" s="789"/>
      <c r="K2" s="1132" t="str">
        <f>H16</f>
        <v>Contact Reason</v>
      </c>
      <c r="L2" s="45" t="s">
        <v>273</v>
      </c>
      <c r="M2" s="46"/>
      <c r="N2" s="46"/>
      <c r="O2" s="47"/>
      <c r="P2" s="11" t="str">
        <f>MID($C16,1,1)</f>
        <v>0</v>
      </c>
      <c r="Q2" s="12"/>
      <c r="R2" s="12"/>
      <c r="S2" s="10"/>
      <c r="W2" s="12"/>
      <c r="AC2" s="12"/>
      <c r="AD2" s="12"/>
      <c r="AE2" s="12"/>
      <c r="AF2" s="12"/>
    </row>
    <row r="3" spans="1:35" s="4" customFormat="1" ht="12.9" customHeight="1">
      <c r="A3" s="1289"/>
      <c r="B3" s="1289"/>
      <c r="C3" s="1289"/>
      <c r="D3" s="1289"/>
      <c r="E3" s="1289"/>
      <c r="F3" s="1289"/>
      <c r="G3" s="787"/>
      <c r="H3" s="787"/>
      <c r="I3" s="787"/>
      <c r="J3" s="789"/>
      <c r="K3" s="1133"/>
      <c r="L3" s="45" t="s">
        <v>172</v>
      </c>
      <c r="M3" s="46"/>
      <c r="N3" s="46"/>
      <c r="O3" s="47"/>
      <c r="P3" s="11" t="str">
        <f>MID($C16,2,1)</f>
        <v>0</v>
      </c>
      <c r="Q3" s="12"/>
      <c r="R3" s="1135" t="s">
        <v>1</v>
      </c>
      <c r="S3" s="1294"/>
      <c r="T3" s="1294"/>
      <c r="U3" s="1294"/>
      <c r="V3" s="1295"/>
      <c r="W3" s="1295"/>
      <c r="X3" s="1296"/>
      <c r="AC3" s="12"/>
      <c r="AD3" s="12"/>
      <c r="AE3" s="12"/>
      <c r="AF3" s="12"/>
    </row>
    <row r="4" spans="1:35" s="4" customFormat="1" ht="12.9" customHeight="1">
      <c r="A4" s="1289"/>
      <c r="B4" s="1289"/>
      <c r="C4" s="1289"/>
      <c r="D4" s="1289"/>
      <c r="E4" s="1289"/>
      <c r="F4" s="1289"/>
      <c r="G4" s="787"/>
      <c r="H4" s="787"/>
      <c r="I4" s="787"/>
      <c r="J4" s="789"/>
      <c r="K4" s="1133"/>
      <c r="L4" s="45" t="s">
        <v>173</v>
      </c>
      <c r="M4" s="46"/>
      <c r="N4" s="46"/>
      <c r="O4" s="47"/>
      <c r="P4" s="11" t="str">
        <f>MID($C16,3,1)</f>
        <v>0</v>
      </c>
      <c r="R4" s="1297"/>
      <c r="S4" s="1298"/>
      <c r="T4" s="1298"/>
      <c r="U4" s="1298"/>
      <c r="V4" s="1299"/>
      <c r="W4" s="1299"/>
      <c r="X4" s="1300"/>
      <c r="AC4" s="12"/>
      <c r="AD4" s="12"/>
      <c r="AE4" s="12"/>
      <c r="AF4" s="12"/>
    </row>
    <row r="5" spans="1:35" s="4" customFormat="1" ht="12.9" customHeight="1" thickBot="1">
      <c r="A5" s="1289"/>
      <c r="B5" s="1289"/>
      <c r="C5" s="1289"/>
      <c r="D5" s="1289"/>
      <c r="E5" s="1289"/>
      <c r="F5" s="1289"/>
      <c r="G5" s="787"/>
      <c r="H5" s="787"/>
      <c r="I5" s="787"/>
      <c r="J5" s="789"/>
      <c r="K5" s="1133"/>
      <c r="L5" s="45" t="s">
        <v>174</v>
      </c>
      <c r="M5" s="46"/>
      <c r="N5" s="46"/>
      <c r="O5" s="47"/>
      <c r="P5" s="11" t="str">
        <f>MID($C16,4,1)</f>
        <v>0</v>
      </c>
      <c r="R5" s="1301"/>
      <c r="S5" s="1302"/>
      <c r="T5" s="1302"/>
      <c r="U5" s="1302"/>
      <c r="V5" s="1303"/>
      <c r="W5" s="1303"/>
      <c r="X5" s="1304"/>
      <c r="AC5" s="12"/>
      <c r="AD5" s="12"/>
      <c r="AE5" s="12"/>
      <c r="AF5" s="12"/>
    </row>
    <row r="6" spans="1:35" s="4" customFormat="1" ht="12.9" customHeight="1">
      <c r="A6" s="1289"/>
      <c r="B6" s="1289"/>
      <c r="C6" s="1289"/>
      <c r="D6" s="1289"/>
      <c r="E6" s="1289"/>
      <c r="F6" s="1289"/>
      <c r="G6" s="787"/>
      <c r="H6" s="787"/>
      <c r="I6" s="787"/>
      <c r="J6" s="790"/>
      <c r="K6" s="1133"/>
      <c r="L6" s="45" t="s">
        <v>177</v>
      </c>
      <c r="M6" s="46"/>
      <c r="N6" s="46"/>
      <c r="O6" s="47"/>
      <c r="P6" s="11" t="str">
        <f>MID($C16,5,1)</f>
        <v>0</v>
      </c>
      <c r="R6" s="12" t="s">
        <v>240</v>
      </c>
      <c r="S6" s="135"/>
      <c r="AC6" s="12"/>
      <c r="AD6" s="12"/>
      <c r="AE6" s="12"/>
      <c r="AF6" s="12"/>
    </row>
    <row r="7" spans="1:35" s="4" customFormat="1" ht="12.9" customHeight="1">
      <c r="A7" s="1289"/>
      <c r="B7" s="1289"/>
      <c r="C7" s="1289"/>
      <c r="D7" s="1289"/>
      <c r="E7" s="1289"/>
      <c r="F7" s="1289"/>
      <c r="G7" s="787"/>
      <c r="H7" s="790"/>
      <c r="I7" s="787"/>
      <c r="J7" s="790"/>
      <c r="K7" s="1133"/>
      <c r="L7" s="45" t="s">
        <v>175</v>
      </c>
      <c r="M7" s="46"/>
      <c r="N7" s="46"/>
      <c r="O7" s="47"/>
      <c r="P7" s="11" t="str">
        <f>MID($C16,6,1)</f>
        <v>1</v>
      </c>
      <c r="R7" s="10" t="s">
        <v>234</v>
      </c>
      <c r="S7" s="135" t="s">
        <v>450</v>
      </c>
      <c r="T7" s="134"/>
      <c r="U7" s="134"/>
      <c r="V7" s="134"/>
      <c r="W7" s="134"/>
      <c r="X7" s="134"/>
      <c r="Y7" s="134"/>
      <c r="Z7" s="134"/>
      <c r="AC7" s="12"/>
      <c r="AD7" s="12"/>
      <c r="AE7" s="12"/>
      <c r="AF7" s="12"/>
    </row>
    <row r="8" spans="1:35" s="4" customFormat="1" ht="12.9" customHeight="1" thickBot="1">
      <c r="A8" s="1289"/>
      <c r="B8" s="1289"/>
      <c r="C8" s="1289"/>
      <c r="D8" s="1289"/>
      <c r="E8" s="1289"/>
      <c r="F8" s="1289"/>
      <c r="G8" s="787"/>
      <c r="H8" s="787"/>
      <c r="I8" s="787"/>
      <c r="J8" s="790"/>
      <c r="K8" s="1133"/>
      <c r="L8" s="45" t="s">
        <v>176</v>
      </c>
      <c r="M8" s="46"/>
      <c r="N8" s="46"/>
      <c r="O8" s="47"/>
      <c r="P8" s="11" t="str">
        <f>MID($C16,7,1)</f>
        <v>0</v>
      </c>
      <c r="R8" s="10" t="s">
        <v>235</v>
      </c>
      <c r="S8" s="135" t="s">
        <v>451</v>
      </c>
      <c r="T8" s="135"/>
      <c r="U8" s="135"/>
      <c r="V8" s="135"/>
      <c r="W8" s="135"/>
      <c r="X8" s="135"/>
      <c r="Y8" s="135"/>
      <c r="Z8" s="135"/>
      <c r="AC8" s="12"/>
      <c r="AD8" s="12"/>
      <c r="AE8" s="12"/>
      <c r="AF8" s="12"/>
    </row>
    <row r="9" spans="1:35" s="4" customFormat="1" ht="12.9" customHeight="1">
      <c r="A9" s="1289"/>
      <c r="B9" s="1289"/>
      <c r="C9" s="1289"/>
      <c r="D9" s="1289"/>
      <c r="E9" s="1289"/>
      <c r="F9" s="1289"/>
      <c r="G9" s="61">
        <v>1</v>
      </c>
      <c r="H9" s="54" t="s">
        <v>162</v>
      </c>
      <c r="K9" s="1134"/>
      <c r="L9" s="45" t="s">
        <v>186</v>
      </c>
      <c r="M9" s="46"/>
      <c r="N9" s="46"/>
      <c r="O9" s="47"/>
      <c r="P9" s="11" t="str">
        <f>MID($C16,8,1)</f>
        <v>0</v>
      </c>
      <c r="R9" s="10" t="s">
        <v>914</v>
      </c>
      <c r="S9" s="10" t="s">
        <v>916</v>
      </c>
      <c r="T9" s="135"/>
      <c r="U9" s="135"/>
      <c r="V9" s="135"/>
      <c r="W9" s="135"/>
      <c r="X9" s="135"/>
      <c r="Y9" s="135"/>
      <c r="Z9" s="135"/>
      <c r="AC9" s="12"/>
      <c r="AD9" s="12"/>
      <c r="AE9" s="12"/>
      <c r="AF9" s="12"/>
    </row>
    <row r="10" spans="1:35" s="4" customFormat="1" ht="12.9" customHeight="1" thickBot="1">
      <c r="A10" s="1289"/>
      <c r="B10" s="1289"/>
      <c r="C10" s="1289"/>
      <c r="D10" s="1289"/>
      <c r="E10" s="1289"/>
      <c r="F10" s="1289"/>
      <c r="G10" s="62"/>
      <c r="H10" s="55"/>
      <c r="I10" s="13"/>
      <c r="J10" s="13"/>
      <c r="K10" s="77"/>
      <c r="L10" s="14"/>
      <c r="M10" s="14"/>
      <c r="N10" s="14"/>
      <c r="O10" s="14"/>
      <c r="P10" s="14"/>
      <c r="R10" s="10" t="s">
        <v>913</v>
      </c>
      <c r="S10" s="135" t="s">
        <v>452</v>
      </c>
      <c r="T10" s="135"/>
      <c r="U10" s="135"/>
      <c r="V10" s="135"/>
      <c r="W10" s="135"/>
      <c r="X10" s="135"/>
      <c r="Y10" s="135"/>
      <c r="Z10" s="135"/>
    </row>
    <row r="11" spans="1:35" s="4" customFormat="1" ht="12.9" customHeight="1">
      <c r="A11" s="1289"/>
      <c r="B11" s="1289"/>
      <c r="C11" s="1289"/>
      <c r="D11" s="1289"/>
      <c r="E11" s="1289"/>
      <c r="F11" s="1289"/>
      <c r="G11" s="15"/>
      <c r="K11" s="1132" t="str">
        <f>H17</f>
        <v>Alarm/ Status</v>
      </c>
      <c r="L11" s="45" t="s">
        <v>178</v>
      </c>
      <c r="M11" s="46"/>
      <c r="N11" s="46"/>
      <c r="O11" s="47"/>
      <c r="P11" s="11" t="str">
        <f>MID($C17,1,1)</f>
        <v>0</v>
      </c>
      <c r="Q11" s="12"/>
      <c r="R11" s="10" t="s">
        <v>237</v>
      </c>
      <c r="S11" s="135" t="s">
        <v>453</v>
      </c>
      <c r="T11" s="136"/>
      <c r="U11" s="136"/>
      <c r="V11" s="136"/>
      <c r="W11" s="136"/>
      <c r="X11" s="136"/>
      <c r="Y11" s="136"/>
      <c r="Z11" s="136"/>
      <c r="AA11" s="12"/>
    </row>
    <row r="12" spans="1:35" s="4" customFormat="1" ht="12.9" customHeight="1">
      <c r="A12" s="76"/>
      <c r="B12" s="16"/>
      <c r="D12" s="16"/>
      <c r="E12" s="16"/>
      <c r="F12" s="16"/>
      <c r="G12" s="17" t="s">
        <v>141</v>
      </c>
      <c r="K12" s="1133"/>
      <c r="L12" s="45" t="s">
        <v>179</v>
      </c>
      <c r="M12" s="46"/>
      <c r="N12" s="46"/>
      <c r="O12" s="47"/>
      <c r="P12" s="11" t="str">
        <f>MID($C17,2,1)</f>
        <v>0</v>
      </c>
      <c r="Q12" s="18"/>
      <c r="R12" s="10" t="s">
        <v>238</v>
      </c>
      <c r="S12" s="136" t="s">
        <v>454</v>
      </c>
      <c r="T12" s="135"/>
      <c r="U12" s="135"/>
      <c r="V12" s="135"/>
      <c r="W12" s="135"/>
      <c r="X12" s="135"/>
      <c r="Y12" s="135"/>
      <c r="Z12" s="135"/>
      <c r="AA12" s="12"/>
    </row>
    <row r="13" spans="1:35" s="4" customFormat="1" ht="12.9" customHeight="1">
      <c r="A13" s="4" t="str">
        <f>MID($H$1,$G$9+2*G13,2)</f>
        <v>07</v>
      </c>
      <c r="B13" s="19" t="str">
        <f t="shared" ref="B13:B29" si="0">HEX2BIN(A13,8)</f>
        <v>00000111</v>
      </c>
      <c r="C13" s="59">
        <f>HEX2DEC(A13)</f>
        <v>7</v>
      </c>
      <c r="D13" s="786"/>
      <c r="E13" s="786"/>
      <c r="F13" s="786"/>
      <c r="G13" s="15">
        <v>0</v>
      </c>
      <c r="H13" s="20" t="s">
        <v>142</v>
      </c>
      <c r="I13" s="905" t="str">
        <f>IF(C13=7,"TEK811",IF(C13=42,"TEK811NP"))</f>
        <v>TEK811</v>
      </c>
      <c r="K13" s="1133"/>
      <c r="L13" s="45" t="s">
        <v>180</v>
      </c>
      <c r="M13" s="46"/>
      <c r="N13" s="46"/>
      <c r="O13" s="47"/>
      <c r="P13" s="11" t="str">
        <f>MID($C17,3,1)</f>
        <v>0</v>
      </c>
      <c r="Q13" s="18"/>
      <c r="R13" s="10" t="s">
        <v>239</v>
      </c>
      <c r="S13" s="135" t="s">
        <v>455</v>
      </c>
      <c r="T13" s="18"/>
      <c r="Z13" s="18"/>
      <c r="AA13" s="18"/>
      <c r="AC13" s="22"/>
      <c r="AD13" s="12"/>
      <c r="AE13" s="12"/>
      <c r="AF13" s="12"/>
      <c r="AG13" s="12"/>
      <c r="AH13" s="12"/>
      <c r="AI13" s="12"/>
    </row>
    <row r="14" spans="1:35" s="4" customFormat="1" ht="12.9" customHeight="1">
      <c r="A14" s="4" t="str">
        <f t="shared" ref="A14:A29" si="1">MID($H$1,$G$9+2*G14,2)</f>
        <v>21</v>
      </c>
      <c r="B14" s="19" t="str">
        <f t="shared" si="0"/>
        <v>00100001</v>
      </c>
      <c r="C14" s="59" t="str">
        <f>BIN2DEC(I23) &amp; "." &amp;BIN2DEC( I22)</f>
        <v>1.4</v>
      </c>
      <c r="D14" s="786"/>
      <c r="E14" s="786"/>
      <c r="F14" s="786"/>
      <c r="G14" s="15">
        <v>1</v>
      </c>
      <c r="H14" s="20" t="s">
        <v>143</v>
      </c>
      <c r="I14" s="21" t="str">
        <f>IF(RIGHT(C14,1)="4","BG96",IF(RIGHT(C14,1)="5","BG95"))</f>
        <v>BG96</v>
      </c>
      <c r="J14" s="23"/>
      <c r="K14" s="1133"/>
      <c r="L14" s="45"/>
      <c r="M14" s="46"/>
      <c r="N14" s="46"/>
      <c r="O14" s="47"/>
      <c r="P14" s="11" t="str">
        <f>MID($C17,4,1)</f>
        <v>0</v>
      </c>
      <c r="Q14" s="18"/>
      <c r="R14" s="10" t="s">
        <v>266</v>
      </c>
      <c r="S14" s="1" t="s">
        <v>456</v>
      </c>
      <c r="T14" s="168"/>
      <c r="Z14" s="18"/>
      <c r="AA14" s="18"/>
      <c r="AC14" s="12"/>
      <c r="AD14" s="12"/>
      <c r="AE14" s="12"/>
      <c r="AF14" s="12"/>
      <c r="AG14" s="24"/>
      <c r="AH14" s="24"/>
      <c r="AI14" s="24"/>
    </row>
    <row r="15" spans="1:35" s="4" customFormat="1" ht="12.9" customHeight="1">
      <c r="A15" s="4" t="str">
        <f t="shared" si="1"/>
        <v>23</v>
      </c>
      <c r="B15" s="275" t="str">
        <f>HEX2BIN(A15,8)</f>
        <v>00100011</v>
      </c>
      <c r="C15" s="59" t="str">
        <f>BIN2DEC(RIGHT(B15,5)) &amp; "." &amp;BIN2DEC( LEFT(B15,3))</f>
        <v>3.1</v>
      </c>
      <c r="D15" s="786"/>
      <c r="E15" s="786"/>
      <c r="F15" s="786"/>
      <c r="G15" s="15">
        <v>2</v>
      </c>
      <c r="H15" s="20" t="s">
        <v>168</v>
      </c>
      <c r="I15" s="21" t="str">
        <f>"FW "&amp; C15</f>
        <v>FW 3.1</v>
      </c>
      <c r="K15" s="1133"/>
      <c r="L15" s="45" t="s">
        <v>171</v>
      </c>
      <c r="M15" s="46"/>
      <c r="N15" s="46"/>
      <c r="O15" s="47"/>
      <c r="P15" s="11" t="str">
        <f>IF(R16=1,"0","1")</f>
        <v>0</v>
      </c>
      <c r="Q15" s="791" t="str">
        <f>MID($C17,5,1)</f>
        <v>1</v>
      </c>
      <c r="R15" s="782" t="s">
        <v>652</v>
      </c>
      <c r="S15" s="783" t="s">
        <v>653</v>
      </c>
      <c r="T15" s="663"/>
      <c r="U15" s="790"/>
      <c r="V15" s="790"/>
      <c r="W15" s="790"/>
      <c r="X15" s="790"/>
      <c r="Y15" s="790"/>
      <c r="Z15" s="663"/>
      <c r="AA15" s="663"/>
      <c r="AC15" s="25"/>
      <c r="AD15" s="18"/>
      <c r="AE15" s="18"/>
      <c r="AF15" s="18"/>
      <c r="AG15" s="18"/>
      <c r="AH15" s="18"/>
      <c r="AI15" s="18"/>
    </row>
    <row r="16" spans="1:35" s="4" customFormat="1" ht="12.9" customHeight="1">
      <c r="A16" s="4" t="str">
        <f t="shared" si="1"/>
        <v>04</v>
      </c>
      <c r="B16" s="19" t="str">
        <f t="shared" si="0"/>
        <v>00000100</v>
      </c>
      <c r="C16" s="59" t="str">
        <f>HEX2BIN(A16,8)</f>
        <v>00000100</v>
      </c>
      <c r="D16" s="786"/>
      <c r="E16" s="786"/>
      <c r="F16" s="786"/>
      <c r="G16" s="15">
        <v>3</v>
      </c>
      <c r="H16" s="20" t="s">
        <v>144</v>
      </c>
      <c r="K16" s="1133"/>
      <c r="L16" s="45" t="s">
        <v>181</v>
      </c>
      <c r="M16" s="46"/>
      <c r="N16" s="46"/>
      <c r="O16" s="47"/>
      <c r="P16" s="11" t="str">
        <f>MID($C17,6,1)</f>
        <v>0</v>
      </c>
      <c r="Q16" s="792"/>
      <c r="R16" s="663">
        <f>IF('811 CC'!C33=1,Q15,1)</f>
        <v>1</v>
      </c>
      <c r="S16" s="790" t="s">
        <v>276</v>
      </c>
      <c r="T16" s="663"/>
      <c r="U16" s="663"/>
      <c r="V16" s="663"/>
      <c r="W16" s="663"/>
      <c r="X16" s="663"/>
      <c r="Y16" s="663"/>
      <c r="Z16" s="663"/>
      <c r="AA16" s="663"/>
      <c r="AC16" s="25"/>
      <c r="AD16" s="18"/>
      <c r="AE16" s="18"/>
      <c r="AF16" s="18"/>
      <c r="AG16" s="18"/>
      <c r="AH16" s="18"/>
      <c r="AI16" s="18"/>
    </row>
    <row r="17" spans="1:35" s="4" customFormat="1" ht="12.9" customHeight="1">
      <c r="A17" s="4" t="str">
        <f t="shared" si="1"/>
        <v>08</v>
      </c>
      <c r="B17" s="19" t="str">
        <f t="shared" si="0"/>
        <v>00001000</v>
      </c>
      <c r="C17" s="59" t="str">
        <f>HEX2BIN(A17,8)</f>
        <v>00001000</v>
      </c>
      <c r="D17" s="786"/>
      <c r="E17" s="786"/>
      <c r="F17" s="786"/>
      <c r="G17" s="15">
        <v>4</v>
      </c>
      <c r="H17" s="20" t="s">
        <v>166</v>
      </c>
      <c r="K17" s="1133"/>
      <c r="L17" s="45" t="s">
        <v>182</v>
      </c>
      <c r="M17" s="46"/>
      <c r="N17" s="46"/>
      <c r="O17" s="47"/>
      <c r="P17" s="11" t="str">
        <f>MID($C17,7,1)</f>
        <v>0</v>
      </c>
      <c r="Q17" s="790"/>
      <c r="R17" s="790"/>
      <c r="S17" s="790"/>
      <c r="T17" s="792"/>
      <c r="U17" s="792"/>
      <c r="V17" s="792"/>
      <c r="W17" s="792"/>
      <c r="X17" s="792"/>
      <c r="Y17" s="792"/>
      <c r="Z17" s="792"/>
      <c r="AA17" s="792"/>
      <c r="AC17" s="25"/>
      <c r="AD17" s="18"/>
      <c r="AE17" s="18"/>
      <c r="AF17" s="18"/>
      <c r="AG17" s="18"/>
      <c r="AH17" s="18"/>
      <c r="AI17" s="18"/>
    </row>
    <row r="18" spans="1:35" s="4" customFormat="1" ht="12.9" customHeight="1">
      <c r="A18" s="4" t="str">
        <f t="shared" si="1"/>
        <v>18</v>
      </c>
      <c r="B18" s="19" t="str">
        <f t="shared" si="0"/>
        <v>00011000</v>
      </c>
      <c r="C18" s="59">
        <f>HEX2DEC(A18)</f>
        <v>24</v>
      </c>
      <c r="D18" s="786"/>
      <c r="E18" s="786"/>
      <c r="F18" s="786"/>
      <c r="G18" s="15">
        <v>5</v>
      </c>
      <c r="H18" s="269" t="s">
        <v>283</v>
      </c>
      <c r="K18" s="1134"/>
      <c r="L18" s="45" t="s">
        <v>183</v>
      </c>
      <c r="M18" s="46"/>
      <c r="N18" s="46"/>
      <c r="O18" s="47"/>
      <c r="P18" s="11" t="str">
        <f>MID($C17,8,1)</f>
        <v>0</v>
      </c>
      <c r="Q18" s="790"/>
      <c r="R18" s="790"/>
      <c r="S18" s="790"/>
      <c r="T18" s="790"/>
      <c r="U18" s="790"/>
      <c r="V18" s="790"/>
      <c r="W18" s="790"/>
      <c r="X18" s="790"/>
      <c r="Y18" s="790"/>
      <c r="Z18" s="790"/>
      <c r="AA18" s="790"/>
      <c r="AC18" s="25"/>
      <c r="AD18" s="18"/>
      <c r="AE18" s="18"/>
      <c r="AF18" s="18"/>
      <c r="AG18" s="18"/>
      <c r="AH18" s="18"/>
      <c r="AI18" s="18"/>
    </row>
    <row r="19" spans="1:35" s="4" customFormat="1" ht="12.9" customHeight="1" thickBot="1">
      <c r="A19" s="4" t="str">
        <f t="shared" si="1"/>
        <v>33</v>
      </c>
      <c r="B19" s="19" t="str">
        <f t="shared" si="0"/>
        <v>00110011</v>
      </c>
      <c r="C19" s="59" t="str">
        <f xml:space="preserve"> ((BIN2DEC(RIGHT(B19,5)) +30)/10 ) &amp; " Volts"</f>
        <v>4.9 Volts</v>
      </c>
      <c r="D19" s="786"/>
      <c r="E19" s="786"/>
      <c r="F19" s="786"/>
      <c r="G19" s="15">
        <v>6</v>
      </c>
      <c r="H19" s="20" t="s">
        <v>159</v>
      </c>
      <c r="K19" s="78"/>
      <c r="L19" s="23"/>
      <c r="M19" s="23"/>
      <c r="N19" s="23"/>
      <c r="O19" s="23"/>
      <c r="P19" s="23"/>
      <c r="Q19" s="790"/>
      <c r="R19" s="790"/>
      <c r="S19" s="545"/>
      <c r="T19" s="790"/>
      <c r="U19" s="790"/>
      <c r="V19" s="790"/>
      <c r="W19" s="790"/>
      <c r="X19" s="790"/>
      <c r="Y19" s="790"/>
      <c r="Z19" s="790"/>
      <c r="AA19" s="793"/>
      <c r="AC19" s="26"/>
      <c r="AD19" s="26"/>
      <c r="AE19" s="26"/>
      <c r="AF19" s="26"/>
      <c r="AG19" s="26"/>
      <c r="AH19" s="26"/>
      <c r="AI19" s="26"/>
    </row>
    <row r="20" spans="1:35" s="4" customFormat="1" ht="12.9" customHeight="1">
      <c r="A20" s="4" t="str">
        <f t="shared" si="1"/>
        <v>08</v>
      </c>
      <c r="B20" s="19" t="str">
        <f t="shared" si="0"/>
        <v>00001000</v>
      </c>
      <c r="C20" s="1346" t="str">
        <f>"IMEI: " &amp;A20&amp;A21&amp;A22&amp;A23&amp;A24&amp;A25&amp;A26&amp;A27</f>
        <v>IMEI: 0866425036670703</v>
      </c>
      <c r="D20" s="1347"/>
      <c r="E20" s="1347"/>
      <c r="F20" s="1348"/>
      <c r="G20" s="15">
        <v>7</v>
      </c>
      <c r="H20" s="63" t="s">
        <v>139</v>
      </c>
      <c r="K20" s="1132" t="str">
        <f>H19</f>
        <v>Battery/Status</v>
      </c>
      <c r="L20" s="56" t="s">
        <v>185</v>
      </c>
      <c r="M20" s="57"/>
      <c r="N20" s="57"/>
      <c r="O20" s="58"/>
      <c r="P20" s="11" t="str">
        <f>MID($B19,1,1)</f>
        <v>0</v>
      </c>
      <c r="Q20" s="790"/>
      <c r="R20" s="790"/>
      <c r="S20" s="790"/>
      <c r="T20" s="790"/>
      <c r="U20" s="790"/>
      <c r="V20" s="790"/>
      <c r="W20" s="790"/>
      <c r="X20" s="790"/>
      <c r="Y20" s="790"/>
      <c r="Z20" s="790"/>
      <c r="AA20" s="790"/>
    </row>
    <row r="21" spans="1:35" s="4" customFormat="1" ht="12.9" customHeight="1">
      <c r="A21" s="4" t="str">
        <f t="shared" si="1"/>
        <v>66</v>
      </c>
      <c r="B21" s="19" t="str">
        <f t="shared" si="0"/>
        <v>01100110</v>
      </c>
      <c r="C21" s="1349"/>
      <c r="D21" s="1350"/>
      <c r="E21" s="1350"/>
      <c r="F21" s="1351"/>
      <c r="G21" s="15">
        <v>8</v>
      </c>
      <c r="H21" s="64"/>
      <c r="I21" s="28"/>
      <c r="J21" s="28"/>
      <c r="K21" s="1133"/>
      <c r="L21" s="45"/>
      <c r="M21" s="46"/>
      <c r="N21" s="46"/>
      <c r="O21" s="47"/>
      <c r="P21" s="11" t="str">
        <f>MID($B19,2,1)</f>
        <v>0</v>
      </c>
      <c r="Q21" s="790"/>
      <c r="R21" s="790"/>
      <c r="S21" s="790"/>
      <c r="T21" s="790"/>
      <c r="U21" s="790"/>
      <c r="V21" s="790"/>
      <c r="W21" s="790"/>
      <c r="X21" s="790"/>
      <c r="Y21" s="790"/>
      <c r="Z21" s="790"/>
      <c r="AA21" s="790"/>
    </row>
    <row r="22" spans="1:35" s="4" customFormat="1" ht="12.9" customHeight="1">
      <c r="A22" s="4" t="str">
        <f t="shared" si="1"/>
        <v>42</v>
      </c>
      <c r="B22" s="19" t="str">
        <f t="shared" si="0"/>
        <v>01000010</v>
      </c>
      <c r="C22" s="1349"/>
      <c r="D22" s="1350"/>
      <c r="E22" s="1350"/>
      <c r="F22" s="1351"/>
      <c r="G22" s="15">
        <v>9</v>
      </c>
      <c r="H22" s="64"/>
      <c r="I22" s="155" t="str">
        <f>LEFT(B14,5)</f>
        <v>00100</v>
      </c>
      <c r="J22" s="28"/>
      <c r="K22" s="1133"/>
      <c r="L22" s="45" t="s">
        <v>184</v>
      </c>
      <c r="M22" s="46"/>
      <c r="N22" s="46"/>
      <c r="O22" s="47"/>
      <c r="P22" s="11" t="str">
        <f>MID($B19,3,1)</f>
        <v>1</v>
      </c>
      <c r="Q22" s="790"/>
      <c r="R22" s="790"/>
      <c r="S22" s="790"/>
      <c r="T22" s="790"/>
      <c r="U22" s="790"/>
      <c r="V22" s="790"/>
      <c r="W22" s="790"/>
      <c r="X22" s="790"/>
      <c r="Y22" s="790"/>
      <c r="Z22" s="790"/>
      <c r="AA22" s="790"/>
    </row>
    <row r="23" spans="1:35" s="4" customFormat="1" ht="12.9" customHeight="1">
      <c r="A23" s="4" t="str">
        <f t="shared" si="1"/>
        <v>50</v>
      </c>
      <c r="B23" s="19" t="str">
        <f t="shared" si="0"/>
        <v>01010000</v>
      </c>
      <c r="C23" s="1349"/>
      <c r="D23" s="1350"/>
      <c r="E23" s="1350"/>
      <c r="F23" s="1351"/>
      <c r="G23" s="15">
        <v>10</v>
      </c>
      <c r="H23" s="64"/>
      <c r="I23" s="28" t="str">
        <f>RIGHT(B14,3)</f>
        <v>001</v>
      </c>
      <c r="J23" s="28"/>
      <c r="K23" s="1133"/>
      <c r="L23" s="1314" t="s">
        <v>169</v>
      </c>
      <c r="M23" s="1315"/>
      <c r="N23" s="1315"/>
      <c r="O23" s="1316"/>
      <c r="P23" s="11" t="str">
        <f>MID($B19,4,1)</f>
        <v>1</v>
      </c>
      <c r="Q23" s="790"/>
      <c r="R23" s="790"/>
      <c r="S23" s="790"/>
      <c r="T23" s="790"/>
      <c r="U23" s="790"/>
      <c r="V23" s="790"/>
      <c r="W23" s="790"/>
      <c r="X23" s="790"/>
      <c r="Y23" s="790"/>
      <c r="Z23" s="790"/>
      <c r="AA23" s="790"/>
    </row>
    <row r="24" spans="1:35" s="4" customFormat="1" ht="12.9" customHeight="1">
      <c r="A24" s="4" t="str">
        <f t="shared" si="1"/>
        <v>36</v>
      </c>
      <c r="B24" s="19" t="str">
        <f t="shared" si="0"/>
        <v>00110110</v>
      </c>
      <c r="C24" s="1349"/>
      <c r="D24" s="1350"/>
      <c r="E24" s="1350"/>
      <c r="F24" s="1351"/>
      <c r="G24" s="15">
        <v>11</v>
      </c>
      <c r="H24" s="64"/>
      <c r="I24" s="155"/>
      <c r="J24" s="28"/>
      <c r="K24" s="1133"/>
      <c r="L24" s="1317"/>
      <c r="M24" s="1318"/>
      <c r="N24" s="1318"/>
      <c r="O24" s="1319"/>
      <c r="P24" s="11" t="str">
        <f>MID($B19,5,1)</f>
        <v>0</v>
      </c>
      <c r="Q24" s="790"/>
      <c r="R24" s="790"/>
      <c r="S24" s="790"/>
      <c r="T24" s="790"/>
      <c r="U24" s="790"/>
      <c r="V24" s="790"/>
      <c r="W24" s="790"/>
      <c r="X24" s="790"/>
      <c r="Y24" s="790"/>
      <c r="Z24" s="790"/>
      <c r="AA24" s="790"/>
    </row>
    <row r="25" spans="1:35" s="4" customFormat="1" ht="12.9" customHeight="1">
      <c r="A25" s="4" t="str">
        <f t="shared" si="1"/>
        <v>67</v>
      </c>
      <c r="B25" s="19" t="str">
        <f t="shared" si="0"/>
        <v>01100111</v>
      </c>
      <c r="C25" s="1349"/>
      <c r="D25" s="1350"/>
      <c r="E25" s="1350"/>
      <c r="F25" s="1351"/>
      <c r="G25" s="15">
        <v>12</v>
      </c>
      <c r="H25" s="64"/>
      <c r="I25" s="155"/>
      <c r="J25" s="28"/>
      <c r="K25" s="1133"/>
      <c r="L25" s="1317"/>
      <c r="M25" s="1318"/>
      <c r="N25" s="1318"/>
      <c r="O25" s="1319"/>
      <c r="P25" s="11" t="str">
        <f>MID($B19,6,1)</f>
        <v>0</v>
      </c>
      <c r="Q25" s="790"/>
      <c r="R25" s="790"/>
      <c r="S25" s="790"/>
      <c r="T25" s="790"/>
      <c r="U25" s="790"/>
      <c r="V25" s="790"/>
      <c r="W25" s="790"/>
      <c r="X25" s="790"/>
      <c r="Y25" s="790"/>
      <c r="Z25" s="790"/>
      <c r="AA25" s="790"/>
    </row>
    <row r="26" spans="1:35" s="4" customFormat="1" ht="12.9" customHeight="1">
      <c r="A26" s="4" t="str">
        <f t="shared" si="1"/>
        <v>07</v>
      </c>
      <c r="B26" s="19" t="str">
        <f t="shared" si="0"/>
        <v>00000111</v>
      </c>
      <c r="C26" s="1349"/>
      <c r="D26" s="1350"/>
      <c r="E26" s="1350"/>
      <c r="F26" s="1351"/>
      <c r="G26" s="15">
        <v>13</v>
      </c>
      <c r="H26" s="64"/>
      <c r="I26" s="10"/>
      <c r="J26" s="10"/>
      <c r="K26" s="1133"/>
      <c r="L26" s="1317"/>
      <c r="M26" s="1318"/>
      <c r="N26" s="1318"/>
      <c r="O26" s="1319"/>
      <c r="P26" s="11" t="str">
        <f>MID($B19,7,1)</f>
        <v>1</v>
      </c>
      <c r="Q26" s="790"/>
      <c r="R26" s="790"/>
      <c r="S26" s="790"/>
      <c r="T26" s="790"/>
      <c r="U26" s="790"/>
      <c r="V26" s="790"/>
      <c r="W26" s="790"/>
      <c r="X26" s="790"/>
      <c r="Y26" s="790"/>
      <c r="Z26" s="790"/>
      <c r="AA26" s="790"/>
    </row>
    <row r="27" spans="1:35" s="4" customFormat="1" ht="12.9" customHeight="1" thickBot="1">
      <c r="A27" s="4" t="str">
        <f t="shared" si="1"/>
        <v>03</v>
      </c>
      <c r="B27" s="19" t="str">
        <f t="shared" si="0"/>
        <v>00000011</v>
      </c>
      <c r="C27" s="1352"/>
      <c r="D27" s="1353"/>
      <c r="E27" s="1353"/>
      <c r="F27" s="1354"/>
      <c r="G27" s="15">
        <v>14</v>
      </c>
      <c r="H27" s="65"/>
      <c r="K27" s="1134"/>
      <c r="L27" s="1320"/>
      <c r="M27" s="1321"/>
      <c r="N27" s="1321"/>
      <c r="O27" s="1322"/>
      <c r="P27" s="11" t="str">
        <f>MID($B19,8,1)</f>
        <v>1</v>
      </c>
      <c r="Q27" s="790"/>
      <c r="R27" s="790"/>
      <c r="S27" s="790"/>
      <c r="T27" s="790"/>
      <c r="U27" s="790"/>
      <c r="V27" s="790"/>
      <c r="W27" s="790"/>
      <c r="X27" s="790"/>
      <c r="Y27" s="790"/>
      <c r="Z27" s="790"/>
      <c r="AA27" s="790"/>
    </row>
    <row r="28" spans="1:35" s="4" customFormat="1" ht="12.9" customHeight="1" thickBot="1">
      <c r="A28" s="4" t="str">
        <f t="shared" si="1"/>
        <v>04</v>
      </c>
      <c r="B28" s="19" t="str">
        <f t="shared" si="0"/>
        <v>00000100</v>
      </c>
      <c r="C28" s="66">
        <f>BIN2DEC(RIGHT(B28,6))</f>
        <v>4</v>
      </c>
      <c r="D28" s="67"/>
      <c r="E28" s="67"/>
      <c r="F28" s="68"/>
      <c r="G28" s="15">
        <v>15</v>
      </c>
      <c r="H28" s="29" t="s">
        <v>158</v>
      </c>
      <c r="I28" s="30" t="str">
        <f>IF(C28=2,"Message Valid",IF(C28=4,"Message Valid",IF(C28=6,"Message Valid",IF(C28=8,"Message Valid",IF(C28=16,"Message Valid",IF(C28=17,"Message Valid","Message Unsupported"))))))</f>
        <v>Message Valid</v>
      </c>
      <c r="Q28" s="790"/>
      <c r="R28" s="790"/>
      <c r="S28" s="790"/>
      <c r="T28" s="790"/>
      <c r="U28" s="790"/>
      <c r="V28" s="790"/>
      <c r="W28" s="790"/>
      <c r="X28" s="790"/>
      <c r="Y28" s="790"/>
      <c r="Z28" s="790"/>
      <c r="AA28" s="790"/>
    </row>
    <row r="29" spans="1:35" s="4" customFormat="1" ht="12.9" customHeight="1" thickBot="1">
      <c r="A29" s="31" t="str">
        <f t="shared" si="1"/>
        <v>7B</v>
      </c>
      <c r="B29" s="19" t="str">
        <f t="shared" si="0"/>
        <v>01111011</v>
      </c>
      <c r="C29" s="27">
        <f>HEX2DEC(A29) +BIN2DEC(LEFT( B28,2)) *256</f>
        <v>123</v>
      </c>
      <c r="D29" s="70"/>
      <c r="E29" s="70"/>
      <c r="F29" s="70"/>
      <c r="G29" s="32">
        <v>16</v>
      </c>
      <c r="H29" s="33" t="s">
        <v>160</v>
      </c>
      <c r="I29" s="31"/>
      <c r="J29" s="31"/>
      <c r="K29" s="31"/>
      <c r="L29" s="31"/>
      <c r="M29" s="31"/>
      <c r="N29" s="31"/>
      <c r="O29" s="31"/>
      <c r="P29" s="31"/>
      <c r="Q29" s="794"/>
      <c r="R29" s="794"/>
      <c r="S29" s="794"/>
      <c r="T29" s="794"/>
      <c r="U29" s="794"/>
      <c r="V29" s="794"/>
      <c r="W29" s="794"/>
      <c r="X29" s="794"/>
      <c r="Y29" s="794"/>
      <c r="Z29" s="794"/>
      <c r="AA29" s="794"/>
      <c r="AB29" s="31"/>
      <c r="AC29" s="31"/>
      <c r="AD29" s="31"/>
      <c r="AE29" s="31"/>
      <c r="AF29" s="31"/>
      <c r="AG29" s="31"/>
      <c r="AH29" s="31"/>
      <c r="AI29" s="31"/>
    </row>
    <row r="30" spans="1:35" s="4" customFormat="1" ht="12.9" hidden="1" customHeight="1">
      <c r="A30" s="1277" t="s">
        <v>252</v>
      </c>
      <c r="B30" s="1277"/>
      <c r="C30" s="84"/>
      <c r="D30" s="84"/>
      <c r="E30" s="84"/>
      <c r="F30" s="84"/>
      <c r="G30" s="10" t="e">
        <f ca="1">FIND(",",A47,1)</f>
        <v>#VALUE!</v>
      </c>
      <c r="H30" s="85" t="s">
        <v>136</v>
      </c>
      <c r="I30" s="10"/>
      <c r="J30" s="10"/>
      <c r="K30" s="10"/>
      <c r="L30" s="10"/>
      <c r="M30" s="10"/>
      <c r="N30" s="10"/>
      <c r="O30" s="10"/>
      <c r="P30" s="10"/>
      <c r="Q30" s="10"/>
      <c r="R30" s="10"/>
      <c r="S30" s="10"/>
    </row>
    <row r="31" spans="1:35" s="4" customFormat="1" ht="12.9" hidden="1" customHeight="1">
      <c r="A31" s="1278"/>
      <c r="B31" s="1278"/>
      <c r="C31" s="83" t="e">
        <f ca="1">MID($A$47,G30+1,G31-G30-1)</f>
        <v>#VALUE!</v>
      </c>
      <c r="D31" s="83"/>
      <c r="E31" s="83"/>
      <c r="F31" s="83"/>
      <c r="G31" s="10" t="e">
        <f t="shared" ref="G31:G42" ca="1" si="2">FIND(",",$A$47,1+G30)</f>
        <v>#VALUE!</v>
      </c>
      <c r="H31" s="85" t="s">
        <v>251</v>
      </c>
      <c r="I31" s="10"/>
      <c r="J31" s="10"/>
      <c r="K31" s="10"/>
      <c r="L31" s="10"/>
      <c r="M31" s="10"/>
      <c r="N31" s="10"/>
      <c r="O31" s="10"/>
      <c r="P31" s="10"/>
      <c r="Q31" s="10"/>
      <c r="R31" s="10"/>
      <c r="S31" s="10"/>
      <c r="T31" s="10"/>
      <c r="U31" s="10"/>
      <c r="V31" s="10"/>
      <c r="W31" s="10"/>
      <c r="X31" s="10"/>
      <c r="Y31" s="10"/>
    </row>
    <row r="32" spans="1:35" s="4" customFormat="1" ht="12.9" hidden="1" customHeight="1">
      <c r="A32" s="1278"/>
      <c r="B32" s="1278"/>
      <c r="C32" s="83" t="e">
        <f ca="1">MID($A$47,G31+1,G32-G31-1)</f>
        <v>#VALUE!</v>
      </c>
      <c r="D32" s="83"/>
      <c r="E32" s="83"/>
      <c r="F32" s="83"/>
      <c r="G32" s="10" t="e">
        <f t="shared" ca="1" si="2"/>
        <v>#VALUE!</v>
      </c>
      <c r="H32" s="85" t="s">
        <v>125</v>
      </c>
      <c r="I32" s="10"/>
      <c r="J32" s="10"/>
      <c r="K32" s="10"/>
      <c r="L32" s="10"/>
      <c r="M32" s="10"/>
      <c r="N32" s="10"/>
      <c r="O32" s="10"/>
      <c r="P32" s="10"/>
      <c r="Q32" s="10"/>
      <c r="R32" s="10"/>
      <c r="S32" s="10"/>
      <c r="T32" s="10"/>
      <c r="U32" s="10"/>
      <c r="V32" s="10"/>
      <c r="W32" s="10"/>
      <c r="X32" s="10"/>
      <c r="Y32" s="10"/>
    </row>
    <row r="33" spans="1:25" s="4" customFormat="1" ht="12.9" hidden="1" customHeight="1">
      <c r="A33" s="1278"/>
      <c r="B33" s="1278"/>
      <c r="C33" s="83" t="e">
        <f ca="1">IF(I33&gt;=13,MID($A$47,G32+1,G33-G32-1),"no fix")</f>
        <v>#VALUE!</v>
      </c>
      <c r="D33" s="83"/>
      <c r="E33" s="83"/>
      <c r="F33" s="83"/>
      <c r="G33" s="10" t="e">
        <f t="shared" ca="1" si="2"/>
        <v>#VALUE!</v>
      </c>
      <c r="H33" s="85" t="s">
        <v>126</v>
      </c>
      <c r="I33" s="10" t="e">
        <f ca="1">LEN(A47)-LEN(SUBSTITUTE(A47,",",""))</f>
        <v>#VALUE!</v>
      </c>
      <c r="J33" s="10"/>
      <c r="K33" s="10"/>
      <c r="L33" s="10"/>
      <c r="M33" s="10"/>
      <c r="N33" s="10"/>
      <c r="O33" s="10"/>
      <c r="P33" s="10"/>
      <c r="Q33" s="10"/>
      <c r="R33" s="10"/>
      <c r="S33" s="10"/>
      <c r="T33" s="10"/>
      <c r="U33" s="10"/>
      <c r="V33" s="10"/>
      <c r="W33" s="10"/>
      <c r="X33" s="10"/>
      <c r="Y33" s="10"/>
    </row>
    <row r="34" spans="1:25" s="4" customFormat="1" ht="12.9" hidden="1" customHeight="1">
      <c r="A34" s="1278"/>
      <c r="B34" s="1278"/>
      <c r="C34" s="83" t="e">
        <f ca="1">IF(I33&gt;=13,MID($A$47,G33+1,G34-G33-1),"no fix")</f>
        <v>#VALUE!</v>
      </c>
      <c r="D34" s="83"/>
      <c r="E34" s="83"/>
      <c r="F34" s="83"/>
      <c r="G34" s="10" t="e">
        <f t="shared" ca="1" si="2"/>
        <v>#VALUE!</v>
      </c>
      <c r="H34" s="85" t="s">
        <v>127</v>
      </c>
      <c r="I34" s="10"/>
      <c r="J34" s="10"/>
      <c r="K34" s="10"/>
      <c r="L34" s="10"/>
      <c r="M34" s="10"/>
      <c r="N34" s="10"/>
      <c r="O34" s="10"/>
      <c r="P34" s="10"/>
      <c r="Q34" s="10"/>
      <c r="R34" s="10"/>
      <c r="S34" s="10"/>
      <c r="T34" s="10"/>
      <c r="U34" s="10"/>
      <c r="V34" s="10"/>
      <c r="W34" s="10"/>
      <c r="X34" s="10"/>
      <c r="Y34" s="10"/>
    </row>
    <row r="35" spans="1:25" s="4" customFormat="1" ht="12.9" hidden="1" customHeight="1">
      <c r="A35" s="1278"/>
      <c r="B35" s="1278"/>
      <c r="C35" s="83" t="e">
        <f ca="1">IF(I33&gt;=13,MID($A$47,G34+1,G35-G34-1),"no fix")</f>
        <v>#VALUE!</v>
      </c>
      <c r="D35" s="83"/>
      <c r="E35" s="83"/>
      <c r="F35" s="83"/>
      <c r="G35" s="10" t="e">
        <f t="shared" ca="1" si="2"/>
        <v>#VALUE!</v>
      </c>
      <c r="H35" s="85" t="s">
        <v>128</v>
      </c>
      <c r="I35" s="10"/>
      <c r="J35" s="10"/>
      <c r="K35" s="10"/>
      <c r="L35" s="10"/>
      <c r="M35" s="10"/>
      <c r="N35" s="10"/>
      <c r="O35" s="10"/>
      <c r="P35" s="10"/>
      <c r="Q35" s="10"/>
      <c r="R35" s="10"/>
      <c r="S35" s="10"/>
      <c r="T35" s="10"/>
      <c r="U35" s="10"/>
      <c r="V35" s="10"/>
      <c r="W35" s="10"/>
      <c r="X35" s="10"/>
      <c r="Y35" s="10"/>
    </row>
    <row r="36" spans="1:25" s="4" customFormat="1" ht="12.9" hidden="1" customHeight="1">
      <c r="A36" s="1278"/>
      <c r="B36" s="1278"/>
      <c r="C36" s="83" t="e">
        <f ca="1">IF(I33&gt;=13,MID($A$47,G35+1,G36-G35-1),"no fix")</f>
        <v>#VALUE!</v>
      </c>
      <c r="D36" s="83"/>
      <c r="E36" s="83"/>
      <c r="F36" s="83"/>
      <c r="G36" s="10" t="e">
        <f t="shared" ca="1" si="2"/>
        <v>#VALUE!</v>
      </c>
      <c r="H36" s="85" t="s">
        <v>129</v>
      </c>
      <c r="I36" s="10"/>
      <c r="J36" s="10"/>
      <c r="K36" s="10"/>
      <c r="L36" s="10"/>
      <c r="M36" s="10"/>
      <c r="N36" s="10"/>
      <c r="O36" s="10"/>
      <c r="P36" s="10"/>
      <c r="Q36" s="10"/>
      <c r="R36" s="10"/>
      <c r="S36" s="10"/>
      <c r="T36" s="10"/>
      <c r="U36" s="10"/>
      <c r="V36" s="10"/>
      <c r="W36" s="10"/>
      <c r="X36" s="10"/>
      <c r="Y36" s="10"/>
    </row>
    <row r="37" spans="1:25" s="4" customFormat="1" ht="12.9" hidden="1" customHeight="1">
      <c r="A37" s="1278"/>
      <c r="B37" s="1278"/>
      <c r="C37" s="83" t="e">
        <f ca="1">IF(I33&gt;=13,MID($A$47,G36+1,G37-G36-1),"no fix")</f>
        <v>#VALUE!</v>
      </c>
      <c r="D37" s="83"/>
      <c r="E37" s="83"/>
      <c r="F37" s="83"/>
      <c r="G37" s="10" t="e">
        <f t="shared" ca="1" si="2"/>
        <v>#VALUE!</v>
      </c>
      <c r="H37" s="85" t="s">
        <v>130</v>
      </c>
      <c r="I37" s="10"/>
      <c r="J37" s="10"/>
      <c r="K37" s="10"/>
      <c r="L37" s="10"/>
      <c r="M37" s="10"/>
      <c r="N37" s="10"/>
      <c r="O37" s="10"/>
      <c r="P37" s="10"/>
      <c r="Q37" s="10"/>
      <c r="R37" s="10"/>
      <c r="S37" s="10"/>
      <c r="T37" s="10"/>
      <c r="U37" s="10"/>
      <c r="V37" s="10"/>
      <c r="W37" s="10"/>
      <c r="X37" s="10"/>
      <c r="Y37" s="10"/>
    </row>
    <row r="38" spans="1:25" s="4" customFormat="1" ht="12.9" hidden="1" customHeight="1">
      <c r="A38" s="1278"/>
      <c r="B38" s="1278"/>
      <c r="C38" s="83" t="e">
        <f ca="1">IF(I33&gt;=13,MID($A$47,G37+1,G38-G37-1),"no fix")</f>
        <v>#VALUE!</v>
      </c>
      <c r="D38" s="83"/>
      <c r="E38" s="83"/>
      <c r="F38" s="83"/>
      <c r="G38" s="10" t="e">
        <f t="shared" ca="1" si="2"/>
        <v>#VALUE!</v>
      </c>
      <c r="H38" s="85" t="s">
        <v>131</v>
      </c>
      <c r="I38" s="10"/>
      <c r="J38" s="10"/>
      <c r="K38" s="10"/>
      <c r="L38" s="10"/>
      <c r="M38" s="10"/>
      <c r="N38" s="10"/>
      <c r="O38" s="10"/>
      <c r="P38" s="10"/>
      <c r="Q38" s="10"/>
      <c r="R38" s="10"/>
      <c r="S38" s="10"/>
      <c r="T38" s="10"/>
      <c r="U38" s="10"/>
      <c r="V38" s="10"/>
      <c r="W38" s="10"/>
      <c r="X38" s="10"/>
      <c r="Y38" s="10"/>
    </row>
    <row r="39" spans="1:25" s="4" customFormat="1" ht="12.9" hidden="1" customHeight="1">
      <c r="A39" s="1278"/>
      <c r="B39" s="1278"/>
      <c r="C39" s="83" t="e">
        <f ca="1">IF(I33&gt;=13,MID($A$47,G38+1,G39-G38-1),"no fix")</f>
        <v>#VALUE!</v>
      </c>
      <c r="D39" s="83"/>
      <c r="E39" s="83"/>
      <c r="F39" s="83"/>
      <c r="G39" s="10" t="e">
        <f t="shared" ca="1" si="2"/>
        <v>#VALUE!</v>
      </c>
      <c r="H39" s="85" t="s">
        <v>132</v>
      </c>
      <c r="I39" s="10"/>
      <c r="J39" s="10"/>
      <c r="K39" s="10"/>
      <c r="L39" s="10"/>
      <c r="M39" s="10"/>
      <c r="N39" s="10"/>
      <c r="O39" s="10"/>
      <c r="P39" s="10"/>
      <c r="Q39" s="10"/>
      <c r="R39" s="10"/>
      <c r="S39" s="10"/>
      <c r="T39" s="10"/>
      <c r="U39" s="10"/>
      <c r="V39" s="10"/>
      <c r="W39" s="10"/>
      <c r="X39" s="10"/>
      <c r="Y39" s="10"/>
    </row>
    <row r="40" spans="1:25" s="4" customFormat="1" ht="12.9" hidden="1" customHeight="1">
      <c r="A40" s="1278"/>
      <c r="B40" s="1278"/>
      <c r="C40" s="83" t="e">
        <f ca="1">IF(I33&gt;=13,MID($A$47,G39+1,G40-G39-1),"no fix")</f>
        <v>#VALUE!</v>
      </c>
      <c r="D40" s="83"/>
      <c r="E40" s="83"/>
      <c r="F40" s="83"/>
      <c r="G40" s="10" t="e">
        <f t="shared" ca="1" si="2"/>
        <v>#VALUE!</v>
      </c>
      <c r="H40" s="85" t="s">
        <v>133</v>
      </c>
      <c r="I40" s="10"/>
      <c r="J40" s="10"/>
      <c r="K40" s="10"/>
      <c r="L40" s="10"/>
      <c r="M40" s="10"/>
      <c r="N40" s="10"/>
      <c r="O40" s="10"/>
      <c r="P40" s="10"/>
      <c r="Q40" s="10"/>
      <c r="R40" s="10"/>
      <c r="S40" s="10"/>
      <c r="T40" s="10"/>
      <c r="U40" s="10"/>
      <c r="V40" s="10"/>
      <c r="W40" s="10"/>
      <c r="X40" s="10"/>
      <c r="Y40" s="10"/>
    </row>
    <row r="41" spans="1:25" s="4" customFormat="1" ht="12.9" hidden="1" customHeight="1">
      <c r="A41" s="1278"/>
      <c r="B41" s="1278"/>
      <c r="C41" s="83" t="e">
        <f ca="1">IF(I33&gt;=13,MID($A$47,G40+1,G41-G40-1),"no fix")</f>
        <v>#VALUE!</v>
      </c>
      <c r="D41" s="83"/>
      <c r="E41" s="83"/>
      <c r="F41" s="83"/>
      <c r="G41" s="10" t="e">
        <f t="shared" ca="1" si="2"/>
        <v>#VALUE!</v>
      </c>
      <c r="H41" s="85" t="s">
        <v>134</v>
      </c>
      <c r="I41" s="10"/>
      <c r="J41" s="10"/>
      <c r="K41" s="10"/>
      <c r="L41" s="10"/>
      <c r="M41" s="10"/>
      <c r="N41" s="10"/>
      <c r="O41" s="10"/>
      <c r="P41" s="10"/>
      <c r="Q41" s="10"/>
      <c r="R41" s="10"/>
      <c r="S41" s="10"/>
      <c r="T41" s="10"/>
      <c r="U41" s="10"/>
      <c r="V41" s="10"/>
      <c r="W41" s="10"/>
      <c r="X41" s="10"/>
      <c r="Y41" s="10"/>
    </row>
    <row r="42" spans="1:25" s="4" customFormat="1" ht="12.9" hidden="1" customHeight="1">
      <c r="A42" s="1278"/>
      <c r="B42" s="1278"/>
      <c r="C42" s="83" t="e">
        <f ca="1">IF(I33&gt;=13,MID($A$47,G41+1,G42-G41-1),"no fix")</f>
        <v>#VALUE!</v>
      </c>
      <c r="D42" s="83"/>
      <c r="E42" s="83"/>
      <c r="F42" s="83"/>
      <c r="G42" s="10" t="e">
        <f t="shared" ca="1" si="2"/>
        <v>#VALUE!</v>
      </c>
      <c r="H42" s="85" t="s">
        <v>135</v>
      </c>
      <c r="I42" s="10"/>
      <c r="J42" s="10"/>
      <c r="K42" s="10"/>
      <c r="L42" s="10"/>
      <c r="M42" s="10"/>
      <c r="N42" s="10"/>
      <c r="O42" s="10"/>
      <c r="P42" s="10"/>
      <c r="Q42" s="10"/>
      <c r="R42" s="10"/>
      <c r="S42" s="10"/>
      <c r="T42" s="10"/>
      <c r="U42" s="10"/>
      <c r="V42" s="10"/>
      <c r="W42" s="10"/>
      <c r="X42" s="10"/>
      <c r="Y42" s="10"/>
    </row>
    <row r="43" spans="1:25" s="4" customFormat="1" ht="12.9" hidden="1" customHeight="1">
      <c r="A43" s="1278"/>
      <c r="B43" s="1278"/>
      <c r="C43" s="83"/>
      <c r="D43" s="83"/>
      <c r="E43" s="83"/>
      <c r="F43" s="83"/>
      <c r="G43" s="10"/>
      <c r="H43" s="85" t="s">
        <v>136</v>
      </c>
      <c r="I43" s="10"/>
      <c r="J43" s="10"/>
      <c r="K43" s="10"/>
      <c r="L43" s="10"/>
      <c r="M43" s="10"/>
      <c r="N43" s="10"/>
      <c r="O43" s="10"/>
      <c r="P43" s="10"/>
      <c r="Q43" s="10"/>
      <c r="R43" s="10"/>
      <c r="S43" s="10"/>
      <c r="T43" s="10"/>
      <c r="U43" s="10"/>
      <c r="V43" s="10"/>
      <c r="W43" s="10"/>
      <c r="X43" s="10"/>
      <c r="Y43" s="10"/>
    </row>
    <row r="44" spans="1:25" s="4" customFormat="1" ht="12.9" hidden="1" customHeight="1">
      <c r="A44" s="10"/>
      <c r="B44" s="10"/>
      <c r="C44" s="10"/>
      <c r="D44" s="10"/>
      <c r="E44" s="10"/>
      <c r="F44" s="10"/>
      <c r="G44" s="10"/>
      <c r="H44" s="86" t="s">
        <v>85</v>
      </c>
      <c r="I44" s="10"/>
      <c r="J44" s="10"/>
      <c r="K44" s="10"/>
      <c r="L44" s="10"/>
      <c r="M44" s="10"/>
      <c r="N44" s="10"/>
      <c r="O44" s="10"/>
      <c r="P44" s="10"/>
      <c r="Q44" s="10"/>
      <c r="R44" s="10"/>
      <c r="S44" s="10"/>
      <c r="T44" s="10"/>
      <c r="U44" s="10"/>
      <c r="V44" s="10"/>
      <c r="W44" s="10"/>
      <c r="X44" s="10"/>
      <c r="Y44" s="10"/>
    </row>
    <row r="45" spans="1:25" s="4" customFormat="1" ht="12.9" hidden="1" customHeight="1">
      <c r="A45" s="10"/>
      <c r="B45" s="10"/>
      <c r="C45" s="10"/>
      <c r="D45" s="10"/>
      <c r="E45" s="10"/>
      <c r="F45" s="10"/>
      <c r="G45" s="10"/>
      <c r="H45" s="87"/>
      <c r="I45" s="10"/>
      <c r="J45" s="10"/>
      <c r="K45" s="10"/>
      <c r="L45" s="10"/>
      <c r="M45" s="10"/>
      <c r="N45" s="10"/>
      <c r="O45" s="10"/>
      <c r="P45" s="10"/>
      <c r="Q45" s="10"/>
      <c r="R45" s="10"/>
      <c r="S45" s="10"/>
      <c r="T45" s="10"/>
      <c r="U45" s="10"/>
      <c r="V45" s="10"/>
      <c r="W45" s="10"/>
      <c r="X45" s="10"/>
      <c r="Y45" s="10"/>
    </row>
    <row r="46" spans="1:25" s="4" customFormat="1" ht="12.9" hidden="1" customHeight="1">
      <c r="A46" s="10"/>
      <c r="B46" s="10"/>
      <c r="C46" s="10"/>
      <c r="D46" s="10"/>
      <c r="E46" s="10"/>
      <c r="F46" s="10"/>
      <c r="G46" s="10"/>
      <c r="H46" s="10"/>
      <c r="I46" s="10"/>
      <c r="J46" s="10"/>
      <c r="K46" s="10"/>
      <c r="L46" s="10"/>
      <c r="M46" s="10"/>
      <c r="N46" s="10"/>
      <c r="O46" s="10"/>
      <c r="P46" s="10"/>
      <c r="Q46" s="10"/>
      <c r="R46" s="10"/>
      <c r="S46" s="10"/>
      <c r="T46" s="10"/>
      <c r="U46" s="10"/>
      <c r="V46" s="10"/>
      <c r="W46" s="10"/>
      <c r="X46" s="10"/>
      <c r="Y46" s="10"/>
    </row>
    <row r="47" spans="1:25" s="4" customFormat="1" ht="12.9" hidden="1" customHeight="1">
      <c r="A47" s="71" t="e">
        <f ca="1">A497</f>
        <v>#VALUE!</v>
      </c>
      <c r="B47" s="10"/>
      <c r="C47" s="10"/>
      <c r="D47" s="10"/>
      <c r="E47" s="10"/>
      <c r="F47" s="10"/>
      <c r="G47" s="10"/>
      <c r="H47" s="10"/>
      <c r="I47" s="10"/>
    </row>
    <row r="48" spans="1:25" s="4" customFormat="1" ht="12.9" hidden="1" customHeight="1">
      <c r="B48" s="10"/>
      <c r="C48" s="10"/>
      <c r="D48" s="10"/>
      <c r="E48" s="10"/>
      <c r="F48" s="10"/>
      <c r="G48" s="10"/>
      <c r="H48" s="10"/>
      <c r="I48" s="10"/>
    </row>
    <row r="49" spans="1:37" s="4" customFormat="1" ht="12.9" hidden="1" customHeight="1">
      <c r="A49" s="10"/>
      <c r="B49" s="10"/>
      <c r="C49" s="10"/>
      <c r="D49" s="10"/>
      <c r="E49" s="10"/>
      <c r="F49" s="10"/>
      <c r="G49" s="10"/>
      <c r="H49" s="10"/>
    </row>
    <row r="50" spans="1:37" s="4" customFormat="1" ht="12.9" hidden="1" customHeight="1">
      <c r="A50" s="10"/>
      <c r="B50" s="10"/>
      <c r="C50" s="10"/>
      <c r="D50" s="10"/>
      <c r="E50" s="10"/>
      <c r="F50" s="10"/>
      <c r="G50" s="10"/>
      <c r="H50" s="10"/>
      <c r="I50" s="10"/>
    </row>
    <row r="51" spans="1:37" s="4" customFormat="1" ht="12.9" hidden="1" customHeight="1">
      <c r="A51" s="10"/>
      <c r="B51" s="10"/>
      <c r="C51" s="10"/>
      <c r="D51" s="10"/>
      <c r="E51" s="10"/>
      <c r="F51" s="10"/>
      <c r="G51" s="17"/>
      <c r="H51" s="10"/>
      <c r="I51" s="10"/>
      <c r="J51" s="10"/>
      <c r="K51" s="10"/>
    </row>
    <row r="52" spans="1:37" s="4" customFormat="1" ht="12.9" hidden="1" customHeight="1">
      <c r="A52" s="10"/>
      <c r="B52" s="10"/>
      <c r="C52" s="10"/>
      <c r="D52" s="10"/>
      <c r="E52" s="10"/>
      <c r="F52" s="10"/>
      <c r="G52" s="17"/>
      <c r="H52" s="10"/>
      <c r="I52" s="10"/>
      <c r="J52" s="10"/>
      <c r="K52" s="10"/>
      <c r="L52" s="10"/>
      <c r="M52" s="10"/>
      <c r="N52" s="10"/>
      <c r="O52" s="10"/>
      <c r="P52" s="10"/>
      <c r="Q52" s="10"/>
      <c r="R52" s="10"/>
      <c r="S52" s="10"/>
    </row>
    <row r="53" spans="1:37" s="4" customFormat="1" ht="12.9" hidden="1" customHeight="1">
      <c r="A53" s="10"/>
      <c r="B53" s="10"/>
      <c r="C53" s="10"/>
      <c r="D53" s="10"/>
      <c r="E53" s="10"/>
      <c r="F53" s="10"/>
      <c r="G53" s="17"/>
      <c r="H53" s="10"/>
      <c r="I53" s="10"/>
      <c r="J53" s="10"/>
      <c r="K53" s="10"/>
      <c r="L53" s="10"/>
      <c r="M53" s="10"/>
      <c r="N53" s="10"/>
      <c r="O53" s="10"/>
      <c r="P53" s="10"/>
      <c r="Q53" s="10"/>
      <c r="R53" s="10"/>
      <c r="S53" s="10"/>
    </row>
    <row r="54" spans="1:37" s="4" customFormat="1" ht="12.9" hidden="1" customHeight="1">
      <c r="A54" s="10"/>
      <c r="B54" s="10"/>
      <c r="C54" s="10"/>
      <c r="D54" s="10"/>
      <c r="E54" s="10"/>
      <c r="F54" s="10"/>
      <c r="G54" s="17"/>
      <c r="H54" s="10"/>
      <c r="I54" s="10"/>
      <c r="J54" s="10"/>
      <c r="K54" s="10"/>
      <c r="L54" s="10"/>
      <c r="M54" s="10"/>
      <c r="N54" s="10"/>
      <c r="O54" s="10"/>
      <c r="P54" s="10"/>
      <c r="Q54" s="10"/>
      <c r="R54" s="10"/>
      <c r="S54" s="10"/>
    </row>
    <row r="55" spans="1:37" s="4" customFormat="1" ht="12.9" hidden="1" customHeight="1" thickBot="1">
      <c r="A55" s="133" t="s">
        <v>253</v>
      </c>
      <c r="B55" s="74"/>
      <c r="C55" s="74"/>
      <c r="D55" s="74"/>
      <c r="E55" s="74"/>
      <c r="F55" s="74"/>
      <c r="G55" s="74"/>
      <c r="H55" s="74"/>
      <c r="I55" s="74"/>
      <c r="J55" s="74"/>
      <c r="K55" s="74"/>
      <c r="L55" s="74"/>
      <c r="M55" s="74"/>
      <c r="N55" s="10"/>
      <c r="O55" s="10"/>
      <c r="P55" s="10"/>
      <c r="Q55" s="10"/>
      <c r="R55" s="10"/>
      <c r="S55" s="10"/>
    </row>
    <row r="56" spans="1:37" ht="12.9" customHeight="1">
      <c r="A56" s="88" t="str">
        <f t="shared" ref="A56:A63" si="3">MID($H$1,$G$9+2*G56,2)</f>
        <v>00</v>
      </c>
      <c r="B56" s="89" t="str">
        <f>HEX2BIN(A56,8)</f>
        <v>00000000</v>
      </c>
      <c r="C56" s="1343">
        <f>HEX2DEC(A56) * 256 +HEX2DEC( A57)</f>
        <v>2</v>
      </c>
      <c r="D56" s="90"/>
      <c r="E56" s="90"/>
      <c r="F56" s="90"/>
      <c r="G56" s="91">
        <v>17</v>
      </c>
      <c r="H56" s="92" t="s">
        <v>245</v>
      </c>
      <c r="I56"/>
      <c r="J56" s="93">
        <v>1</v>
      </c>
      <c r="K56"/>
      <c r="L56"/>
      <c r="M56"/>
      <c r="N56"/>
      <c r="O56"/>
      <c r="P56"/>
      <c r="Q56"/>
      <c r="R56"/>
      <c r="S56"/>
      <c r="T56"/>
      <c r="U56"/>
      <c r="V56"/>
      <c r="W56"/>
      <c r="X56"/>
      <c r="Y56"/>
      <c r="Z56"/>
      <c r="AA56"/>
    </row>
    <row r="57" spans="1:37" ht="12.9" customHeight="1">
      <c r="A57" s="88" t="str">
        <f t="shared" si="3"/>
        <v>02</v>
      </c>
      <c r="B57" s="89" t="s">
        <v>2</v>
      </c>
      <c r="C57" s="1344"/>
      <c r="D57" s="70"/>
      <c r="E57" s="70"/>
      <c r="F57" s="70"/>
      <c r="G57" s="91">
        <v>18</v>
      </c>
      <c r="H57" s="94"/>
      <c r="I57"/>
      <c r="J57" s="93">
        <v>2</v>
      </c>
      <c r="K57"/>
      <c r="L57"/>
      <c r="M57"/>
      <c r="N57"/>
      <c r="O57"/>
      <c r="P57"/>
      <c r="Q57"/>
      <c r="R57"/>
      <c r="S57"/>
      <c r="T57"/>
      <c r="U57"/>
      <c r="V57"/>
      <c r="W57"/>
      <c r="X57"/>
      <c r="Y57"/>
      <c r="Z57"/>
      <c r="AA57"/>
    </row>
    <row r="58" spans="1:37" ht="12.9" customHeight="1">
      <c r="A58" s="88" t="str">
        <f>MID($H$1,$G$9+2*G58,2)</f>
        <v>90</v>
      </c>
      <c r="B58" s="89" t="str">
        <f>RIGHT(HEX2BIN(A58,8),5)</f>
        <v>10000</v>
      </c>
      <c r="C58" s="123" t="str">
        <f>BIN2DEC(LEFT(HEX2BIN(A58,8),3)) &amp; " Try Tickets Remaining"</f>
        <v>4 Try Tickets Remaining</v>
      </c>
      <c r="D58" s="70"/>
      <c r="E58" s="70"/>
      <c r="F58" s="70"/>
      <c r="G58" s="91">
        <v>19</v>
      </c>
      <c r="H58" s="95" t="s">
        <v>246</v>
      </c>
      <c r="I58"/>
      <c r="J58" s="93">
        <v>3</v>
      </c>
      <c r="K58"/>
      <c r="L58"/>
      <c r="M58"/>
      <c r="N58"/>
      <c r="O58"/>
      <c r="P58"/>
      <c r="Q58"/>
      <c r="R58"/>
      <c r="S58"/>
      <c r="T58"/>
      <c r="U58"/>
      <c r="V58"/>
      <c r="W58"/>
      <c r="X58"/>
      <c r="Y58"/>
      <c r="Z58"/>
      <c r="AA58"/>
    </row>
    <row r="59" spans="1:37" ht="13.5" customHeight="1">
      <c r="A59" s="88" t="str">
        <f t="shared" si="3"/>
        <v>05</v>
      </c>
      <c r="B59" s="1432" t="str">
        <f>A59 &amp; A60</f>
        <v>059F</v>
      </c>
      <c r="C59" s="1344">
        <f>HEX2DEC(B59)</f>
        <v>1439</v>
      </c>
      <c r="D59" s="70"/>
      <c r="E59" s="70"/>
      <c r="F59" s="70"/>
      <c r="G59" s="91">
        <v>20</v>
      </c>
      <c r="H59" s="1433" t="s">
        <v>270</v>
      </c>
      <c r="I59"/>
      <c r="J59" s="93">
        <v>4</v>
      </c>
      <c r="K59"/>
      <c r="L59"/>
      <c r="M59"/>
      <c r="N59"/>
      <c r="O59"/>
      <c r="P59"/>
      <c r="Q59"/>
      <c r="R59"/>
      <c r="S59"/>
      <c r="T59"/>
      <c r="U59"/>
      <c r="V59"/>
      <c r="W59"/>
      <c r="X59"/>
      <c r="Y59"/>
      <c r="Z59"/>
      <c r="AA59"/>
      <c r="AC59" s="96">
        <v>41388</v>
      </c>
      <c r="AD59" s="96"/>
      <c r="AE59" s="96"/>
      <c r="AF59" s="96"/>
      <c r="AH59" s="97"/>
      <c r="AI59" s="97"/>
      <c r="AJ59" s="97"/>
      <c r="AK59" s="97"/>
    </row>
    <row r="60" spans="1:37" ht="15.75" customHeight="1">
      <c r="A60" s="88" t="str">
        <f t="shared" si="3"/>
        <v>9F</v>
      </c>
      <c r="B60" s="1432"/>
      <c r="C60" s="1344"/>
      <c r="D60" s="70"/>
      <c r="E60" s="70"/>
      <c r="F60" s="70"/>
      <c r="G60" s="91">
        <v>21</v>
      </c>
      <c r="H60" s="1434"/>
      <c r="I60"/>
      <c r="J60" s="93">
        <v>5</v>
      </c>
      <c r="K60"/>
      <c r="L60"/>
      <c r="M60"/>
      <c r="N60"/>
      <c r="O60"/>
      <c r="P60"/>
      <c r="Q60"/>
      <c r="R60"/>
      <c r="S60"/>
      <c r="T60"/>
      <c r="U60"/>
      <c r="V60"/>
      <c r="W60"/>
      <c r="X60"/>
      <c r="Y60"/>
      <c r="Z60"/>
      <c r="AA60"/>
      <c r="AC60" s="98"/>
      <c r="AD60" s="98"/>
      <c r="AE60" s="98"/>
      <c r="AF60" s="98"/>
      <c r="AH60" s="97"/>
      <c r="AI60" s="97"/>
      <c r="AJ60" s="97"/>
      <c r="AK60" s="97"/>
    </row>
    <row r="61" spans="1:37" ht="13.8">
      <c r="A61" s="88" t="str">
        <f t="shared" si="3"/>
        <v>2D</v>
      </c>
      <c r="B61" s="89" t="str">
        <f>HEX2BIN(A61,8)</f>
        <v>00101101</v>
      </c>
      <c r="C61" s="123">
        <f>-(BIN2DEC(RIGHT(B61,7))+44)</f>
        <v>-89</v>
      </c>
      <c r="D61" t="str">
        <f>MID(B61,1,1)</f>
        <v>0</v>
      </c>
      <c r="E61" s="268">
        <f>TRUNC((140+C61)*31/65,0)</f>
        <v>24</v>
      </c>
      <c r="F61" s="268">
        <f>TRUNC((120+C61)*31/45,0)</f>
        <v>21</v>
      </c>
      <c r="G61" s="91">
        <v>22</v>
      </c>
      <c r="H61" s="95" t="s">
        <v>278</v>
      </c>
      <c r="I61"/>
      <c r="J61" s="93">
        <v>6</v>
      </c>
      <c r="K61" s="397">
        <v>41388</v>
      </c>
      <c r="L61" s="397"/>
      <c r="M61" s="397"/>
      <c r="N61"/>
      <c r="O61"/>
      <c r="P61"/>
      <c r="Q61"/>
      <c r="R61"/>
      <c r="S61"/>
      <c r="T61"/>
      <c r="U61"/>
      <c r="V61"/>
      <c r="W61"/>
      <c r="X61"/>
      <c r="Y61"/>
      <c r="Z61"/>
      <c r="AA61"/>
      <c r="AI61" s="97"/>
      <c r="AJ61" s="97"/>
      <c r="AK61" s="97"/>
    </row>
    <row r="62" spans="1:37" ht="13.8">
      <c r="A62" s="88" t="str">
        <f t="shared" si="3"/>
        <v>84</v>
      </c>
      <c r="B62" s="89" t="str">
        <f>HEX2BIN(A62,8)</f>
        <v>10000100</v>
      </c>
      <c r="C62" s="124">
        <f>(IF(A62="00",1,IF(A62="80",15,BIN2DEC(RIGHT(  B62,7))*15))) /1440</f>
        <v>4.1666666666666664E-2</v>
      </c>
      <c r="D62" s="70" t="str">
        <f>LEFT(B62,1)</f>
        <v>1</v>
      </c>
      <c r="E62" s="70"/>
      <c r="F62" s="70"/>
      <c r="G62" s="91">
        <v>23</v>
      </c>
      <c r="H62" s="99" t="s">
        <v>247</v>
      </c>
      <c r="J62" s="93">
        <v>7</v>
      </c>
      <c r="K62" s="101">
        <f>IF(LEFT($B$62,1)="1",15/(24*60),1/(24*60))</f>
        <v>1.0416666666666666E-2</v>
      </c>
      <c r="L62" s="102" t="s">
        <v>256</v>
      </c>
      <c r="M62"/>
      <c r="N62" s="103"/>
      <c r="O62" s="103"/>
      <c r="P62" s="1"/>
      <c r="Q62" s="1" t="s">
        <v>122</v>
      </c>
      <c r="R62" s="69"/>
      <c r="S62">
        <f>'811 CC'!C104</f>
        <v>0</v>
      </c>
      <c r="T62" s="1" t="s">
        <v>255</v>
      </c>
      <c r="U62"/>
      <c r="X62"/>
      <c r="Y62"/>
      <c r="Z62"/>
      <c r="AA62" s="43" t="s">
        <v>221</v>
      </c>
      <c r="AB62" s="1" t="s">
        <v>255</v>
      </c>
    </row>
    <row r="63" spans="1:37" ht="13.8">
      <c r="A63" s="88" t="str">
        <f t="shared" si="3"/>
        <v>01</v>
      </c>
      <c r="B63" s="89" t="str">
        <f>HEX2BIN(A63,8)</f>
        <v>00000001</v>
      </c>
      <c r="C63" s="123">
        <f>HEX2DEC(A63)*5</f>
        <v>5</v>
      </c>
      <c r="D63" s="70"/>
      <c r="E63" s="70"/>
      <c r="F63" s="70"/>
      <c r="G63" s="91">
        <v>24</v>
      </c>
      <c r="H63" s="104" t="s">
        <v>248</v>
      </c>
      <c r="I63"/>
      <c r="J63" s="93">
        <v>8</v>
      </c>
      <c r="K63" s="2"/>
      <c r="L63" s="2"/>
      <c r="M63" s="2"/>
      <c r="N63" s="105"/>
      <c r="O63" s="106"/>
      <c r="P63" s="43"/>
      <c r="Q63" s="43">
        <f>(IF(A62="00",1,IF(A62="80",15,BIN2DEC(RIGHT(  B62,7))*15)))</f>
        <v>60</v>
      </c>
      <c r="R63" s="43">
        <f>Q63/60</f>
        <v>1</v>
      </c>
      <c r="S63" s="43">
        <f>R63/24</f>
        <v>4.1666666666666664E-2</v>
      </c>
      <c r="T63" s="2">
        <f>S63/7</f>
        <v>5.9523809523809521E-3</v>
      </c>
      <c r="U63"/>
      <c r="V63"/>
      <c r="W63"/>
      <c r="X63"/>
      <c r="Y63"/>
      <c r="Z63"/>
      <c r="AA63"/>
    </row>
    <row r="64" spans="1:37" ht="13.8">
      <c r="A64" s="88" t="str">
        <f>MID($H$1,$G$9+2*G64,2)</f>
        <v>37</v>
      </c>
      <c r="B64" s="89" t="str">
        <f>HEX2BIN(A64,8)</f>
        <v>00110111</v>
      </c>
      <c r="C64" s="126">
        <f>(BIN2DEC(B58)/24)+(BIN2DEC(B64)/1440) + K61</f>
        <v>41388.704861111109</v>
      </c>
      <c r="D64" s="70"/>
      <c r="E64" s="70"/>
      <c r="F64" s="70"/>
      <c r="G64" s="91">
        <v>25</v>
      </c>
      <c r="H64" s="99" t="s">
        <v>249</v>
      </c>
      <c r="I64"/>
      <c r="J64" s="93">
        <v>9</v>
      </c>
      <c r="K64"/>
      <c r="L64"/>
      <c r="M64"/>
      <c r="N64"/>
      <c r="O64"/>
      <c r="P64"/>
      <c r="Q64"/>
      <c r="R64"/>
      <c r="S64"/>
      <c r="T64"/>
      <c r="U64"/>
      <c r="V64"/>
      <c r="W64"/>
      <c r="X64"/>
      <c r="Y64"/>
      <c r="Z64"/>
      <c r="AA64"/>
      <c r="AE64" s="71"/>
      <c r="AF64" s="71"/>
      <c r="AG64" s="71"/>
      <c r="AH64" s="71"/>
      <c r="AI64" s="71"/>
    </row>
    <row r="65" spans="1:38" ht="13.8">
      <c r="A65" s="88"/>
      <c r="B65" s="107" t="s">
        <v>86</v>
      </c>
      <c r="C65" s="107" t="s">
        <v>233</v>
      </c>
      <c r="D65" s="107" t="s">
        <v>87</v>
      </c>
      <c r="E65" s="107" t="s">
        <v>88</v>
      </c>
      <c r="F65" s="107" t="s">
        <v>89</v>
      </c>
      <c r="G65" s="108"/>
      <c r="H65" s="109"/>
      <c r="I65"/>
      <c r="J65" s="93"/>
      <c r="K65"/>
      <c r="L65"/>
      <c r="M65"/>
      <c r="N65"/>
      <c r="O65"/>
      <c r="P65"/>
      <c r="Q65"/>
      <c r="R65"/>
      <c r="S65"/>
      <c r="T65"/>
      <c r="U65"/>
      <c r="V65"/>
      <c r="W65"/>
      <c r="X65"/>
      <c r="Y65"/>
      <c r="Z65"/>
      <c r="AA65"/>
      <c r="AE65" s="71"/>
      <c r="AF65" s="71"/>
      <c r="AG65" s="71"/>
      <c r="AH65" s="71"/>
      <c r="AI65" s="71"/>
    </row>
    <row r="66" spans="1:38" ht="12.75" customHeight="1">
      <c r="A66" s="110" t="str">
        <f>MID($H$1,$G$9+2*G66,8)</f>
        <v>0A632BB0</v>
      </c>
      <c r="B66" s="111">
        <f>IF(OR($P$6="1",LEFT($B$62,1)="0"),$C$64,IF((($C$64/$K$62)-TRUNC($C$64/$K$62))=0,$C$64,$C$64-MOD($C$64,$K$62)))</f>
        <v>41388.697916666664</v>
      </c>
      <c r="C66" s="82">
        <f>BIN2DEC(RIGHT(HEX2BIN(M66,8),2))*256 +HEX2DEC(N66)</f>
        <v>944</v>
      </c>
      <c r="D66" s="82">
        <f>BIN2DEC(MID(HEX2BIN(M66,8),3,4))</f>
        <v>10</v>
      </c>
      <c r="E66" s="82">
        <f>HEX2DEC(K66)</f>
        <v>10</v>
      </c>
      <c r="F66" s="399">
        <f t="shared" ref="F66:F93" si="4">ROUNDDOWN((HEX2DEC(L66)/2),0)-30</f>
        <v>19</v>
      </c>
      <c r="G66" s="112">
        <f>G64+1</f>
        <v>26</v>
      </c>
      <c r="H66" s="113" t="s">
        <v>90</v>
      </c>
      <c r="I66" s="2">
        <v>1</v>
      </c>
      <c r="J66" s="93">
        <f>T63*28</f>
        <v>0.16666666666666666</v>
      </c>
      <c r="K66" s="106" t="str">
        <f>MID(A66,1,2)</f>
        <v>0A</v>
      </c>
      <c r="L66" s="106" t="str">
        <f>MID(A66,3,2)</f>
        <v>63</v>
      </c>
      <c r="M66" s="2" t="str">
        <f>MID(A66,5,2)</f>
        <v>2B</v>
      </c>
      <c r="N66" s="106" t="str">
        <f>MID(A66,7,2)</f>
        <v>B0</v>
      </c>
      <c r="O66" s="1345" t="str">
        <f>MID(HEX2BIN(M66,8),3,4)</f>
        <v>1010</v>
      </c>
      <c r="P66" s="1345"/>
      <c r="Q66" s="1345"/>
      <c r="R66" s="41">
        <f>BIN2DEC(RIGHT(HEX2BIN(M66,8),2))</f>
        <v>3</v>
      </c>
      <c r="S66" s="41">
        <f>HEX2DEC(N66)</f>
        <v>176</v>
      </c>
      <c r="T66">
        <f>BIN2DEC(O66)</f>
        <v>10</v>
      </c>
      <c r="U66" s="3"/>
      <c r="V66"/>
      <c r="W66" s="69"/>
      <c r="X66" s="69"/>
      <c r="Y66" s="70"/>
      <c r="Z66" s="69"/>
      <c r="AA66" s="69"/>
      <c r="AB66" s="69"/>
      <c r="AC66" s="69"/>
      <c r="AD66" s="69"/>
      <c r="AL66" s="114" t="str">
        <f t="shared" ref="AL66:AL93" si="5">"DataLog["&amp;I66-1&amp;"] = 0x"&amp;A66&amp;";"</f>
        <v>DataLog[0] = 0x0A632BB0;</v>
      </c>
    </row>
    <row r="67" spans="1:38">
      <c r="A67" s="110" t="str">
        <f t="shared" ref="A67:A94" si="6">MID($H$1,$G$9+2*G67,8)</f>
        <v>0A632BAF</v>
      </c>
      <c r="B67" s="100">
        <f>IF(C$28=4,$B$66-(I66*$C$62),IF(OR($P$4="1",$P$6="1"),$B$66,IF($P$8="1",$B$66-(I66*$K$62),$B$66-(I66*$K$62))))</f>
        <v>41388.65625</v>
      </c>
      <c r="C67" s="69">
        <f>BIN2DEC(RIGHT(HEX2BIN(M67,8),2))*256 +HEX2DEC(N67)</f>
        <v>943</v>
      </c>
      <c r="D67" s="154">
        <f>BIN2DEC(MID(HEX2BIN(M67,8),3,4))</f>
        <v>10</v>
      </c>
      <c r="E67" s="69">
        <f t="shared" ref="E67:E93" si="7">HEX2DEC(K67)</f>
        <v>10</v>
      </c>
      <c r="F67" s="69">
        <f t="shared" si="4"/>
        <v>19</v>
      </c>
      <c r="G67" s="91">
        <f>G66+4</f>
        <v>30</v>
      </c>
      <c r="H67" s="115" t="s">
        <v>91</v>
      </c>
      <c r="I67" s="2">
        <v>2</v>
      </c>
      <c r="J67" s="116">
        <f>J66-$T$63</f>
        <v>0.1607142857142857</v>
      </c>
      <c r="K67" s="106" t="str">
        <f t="shared" ref="K67:K93" si="8">MID(A67,1,2)</f>
        <v>0A</v>
      </c>
      <c r="L67" s="106" t="str">
        <f t="shared" ref="L67:L93" si="9">MID(A67,3,2)</f>
        <v>63</v>
      </c>
      <c r="M67" s="2" t="str">
        <f>MID(A67,5,2)</f>
        <v>2B</v>
      </c>
      <c r="N67" s="106" t="str">
        <f t="shared" ref="N67:N93" si="10">MID(A67,7,2)</f>
        <v>AF</v>
      </c>
      <c r="O67" s="2"/>
      <c r="P67" s="3"/>
      <c r="Q67" s="3"/>
      <c r="R67" s="41">
        <f>BIN2DEC(RIGHT(HEX2BIN(M67,8),2))</f>
        <v>3</v>
      </c>
      <c r="S67" s="41">
        <f>HEX2DEC(N67)</f>
        <v>175</v>
      </c>
      <c r="T67"/>
      <c r="U67"/>
      <c r="V67"/>
      <c r="W67" s="69"/>
      <c r="X67" s="69"/>
      <c r="Y67" s="69"/>
      <c r="Z67" s="69"/>
      <c r="AA67" s="69"/>
      <c r="AB67" s="69"/>
      <c r="AC67" s="69"/>
      <c r="AD67" s="69"/>
      <c r="AE67" s="69"/>
      <c r="AF67" s="69"/>
      <c r="AG67" s="69"/>
      <c r="AH67" s="69"/>
      <c r="AI67" s="69"/>
      <c r="AL67" s="114" t="str">
        <f t="shared" si="5"/>
        <v>DataLog[1] = 0x0A632BAF;</v>
      </c>
    </row>
    <row r="68" spans="1:38" ht="15.6">
      <c r="A68" s="110" t="str">
        <f t="shared" si="6"/>
        <v>0A632BAF</v>
      </c>
      <c r="B68" s="1071">
        <f t="shared" ref="B68:B93" si="11">IF(C$28=4,$B$66-(I67*$C$62),IF(OR($P$4="1",$P$6="1"),$B$66,IF($P$8="1",$B$66-(I67*$K$62),$B$66-(I67*$K$62))))</f>
        <v>41388.614583333328</v>
      </c>
      <c r="C68" s="82">
        <f>BIN2DEC(RIGHT(HEX2BIN(M68,8),2))*256 +HEX2DEC(N68)</f>
        <v>943</v>
      </c>
      <c r="D68" s="82">
        <f t="shared" ref="D68:D93" si="12">BIN2DEC(MID(HEX2BIN(M68,8),3,4))</f>
        <v>10</v>
      </c>
      <c r="E68" s="82">
        <f t="shared" si="7"/>
        <v>10</v>
      </c>
      <c r="F68" s="399">
        <f t="shared" si="4"/>
        <v>19</v>
      </c>
      <c r="G68" s="112">
        <f t="shared" ref="G68:G95" si="13">G67+4</f>
        <v>34</v>
      </c>
      <c r="H68" s="113" t="s">
        <v>92</v>
      </c>
      <c r="I68" s="2">
        <v>3</v>
      </c>
      <c r="J68" s="116">
        <f t="shared" ref="J68:J93" si="14">J67-$T$63</f>
        <v>0.15476190476190474</v>
      </c>
      <c r="K68" s="106" t="str">
        <f t="shared" si="8"/>
        <v>0A</v>
      </c>
      <c r="L68" s="106" t="str">
        <f t="shared" si="9"/>
        <v>63</v>
      </c>
      <c r="M68" s="2" t="str">
        <f t="shared" ref="M68:M93" si="15">MID(A68,5,2)</f>
        <v>2B</v>
      </c>
      <c r="N68" s="106" t="str">
        <f t="shared" si="10"/>
        <v>AF</v>
      </c>
      <c r="O68" s="2"/>
      <c r="P68" s="3"/>
      <c r="Q68" s="3"/>
      <c r="R68" s="41">
        <f>BIN2DEC(RIGHT(HEX2BIN(M68,8),2))*256 +HEX2DEC(N68)</f>
        <v>943</v>
      </c>
      <c r="S68" s="41">
        <f>HEX2DEC(N68)</f>
        <v>175</v>
      </c>
      <c r="T68" s="69"/>
      <c r="U68" s="117"/>
      <c r="V68"/>
      <c r="W68" s="69"/>
      <c r="X68" s="69"/>
      <c r="Y68" s="69"/>
      <c r="Z68" s="69"/>
      <c r="AA68" s="69"/>
      <c r="AB68" s="69"/>
      <c r="AC68" s="69"/>
      <c r="AD68" s="69"/>
      <c r="AE68" s="69"/>
      <c r="AF68" s="69"/>
      <c r="AG68" s="69"/>
      <c r="AH68" s="69"/>
      <c r="AI68" s="69"/>
      <c r="AL68" s="114" t="str">
        <f t="shared" si="5"/>
        <v>DataLog[2] = 0x0A632BAF;</v>
      </c>
    </row>
    <row r="69" spans="1:38" ht="15.6">
      <c r="A69" s="110" t="str">
        <f t="shared" si="6"/>
        <v>0A632BAF</v>
      </c>
      <c r="B69" s="100">
        <f t="shared" si="11"/>
        <v>41388.572916666664</v>
      </c>
      <c r="C69" s="69">
        <f>BIN2DEC(RIGHT(HEX2BIN(M69,8),2))*256 +HEX2DEC(N69)</f>
        <v>943</v>
      </c>
      <c r="D69" s="154">
        <f t="shared" si="12"/>
        <v>10</v>
      </c>
      <c r="E69" s="69">
        <f t="shared" si="7"/>
        <v>10</v>
      </c>
      <c r="F69" s="69">
        <f t="shared" si="4"/>
        <v>19</v>
      </c>
      <c r="G69" s="91">
        <f t="shared" si="13"/>
        <v>38</v>
      </c>
      <c r="H69" s="115" t="s">
        <v>93</v>
      </c>
      <c r="I69" s="2">
        <v>4</v>
      </c>
      <c r="J69" s="116">
        <f t="shared" si="14"/>
        <v>0.14880952380952378</v>
      </c>
      <c r="K69" s="106" t="str">
        <f t="shared" si="8"/>
        <v>0A</v>
      </c>
      <c r="L69" s="106" t="str">
        <f t="shared" si="9"/>
        <v>63</v>
      </c>
      <c r="M69" s="2" t="str">
        <f t="shared" si="15"/>
        <v>2B</v>
      </c>
      <c r="N69" s="106" t="str">
        <f t="shared" si="10"/>
        <v>AF</v>
      </c>
      <c r="O69" s="2"/>
      <c r="P69" s="3"/>
      <c r="Q69" s="3"/>
      <c r="R69" s="41">
        <f t="shared" ref="R69:R78" si="16">BIN2DEC(RIGHT(HEX2BIN(M69,8),2))*256 +HEX2DEC(N69)</f>
        <v>943</v>
      </c>
      <c r="S69" s="41">
        <f>HEX2DEC(N69)</f>
        <v>175</v>
      </c>
      <c r="T69" s="69"/>
      <c r="U69" s="117"/>
      <c r="V69"/>
      <c r="W69" s="69"/>
      <c r="X69" s="69"/>
      <c r="Y69" s="69"/>
      <c r="Z69" s="69"/>
      <c r="AA69" s="69"/>
      <c r="AB69" s="69"/>
      <c r="AC69" s="69"/>
      <c r="AD69" s="69"/>
      <c r="AE69" s="69"/>
      <c r="AF69" s="69"/>
      <c r="AG69" s="69"/>
      <c r="AH69" s="69"/>
      <c r="AI69" s="69"/>
      <c r="AL69" s="114" t="str">
        <f t="shared" si="5"/>
        <v>DataLog[3] = 0x0A632BAF;</v>
      </c>
    </row>
    <row r="70" spans="1:38">
      <c r="A70" s="110" t="str">
        <f t="shared" si="6"/>
        <v>0A632BAE</v>
      </c>
      <c r="B70" s="1071">
        <f t="shared" si="11"/>
        <v>41388.53125</v>
      </c>
      <c r="C70" s="82">
        <f>BIN2DEC(RIGHT(HEX2BIN(M70,8),2))*256 +HEX2DEC(N70)</f>
        <v>942</v>
      </c>
      <c r="D70" s="82">
        <f t="shared" si="12"/>
        <v>10</v>
      </c>
      <c r="E70" s="82">
        <f t="shared" si="7"/>
        <v>10</v>
      </c>
      <c r="F70" s="399">
        <f t="shared" si="4"/>
        <v>19</v>
      </c>
      <c r="G70" s="112">
        <f t="shared" si="13"/>
        <v>42</v>
      </c>
      <c r="H70" s="113" t="s">
        <v>94</v>
      </c>
      <c r="I70" s="2">
        <v>5</v>
      </c>
      <c r="J70" s="116">
        <f t="shared" si="14"/>
        <v>0.14285714285714282</v>
      </c>
      <c r="K70" s="106" t="str">
        <f t="shared" si="8"/>
        <v>0A</v>
      </c>
      <c r="L70" s="106" t="str">
        <f t="shared" si="9"/>
        <v>63</v>
      </c>
      <c r="M70" s="2" t="str">
        <f t="shared" si="15"/>
        <v>2B</v>
      </c>
      <c r="N70" s="106" t="str">
        <f t="shared" si="10"/>
        <v>AE</v>
      </c>
      <c r="O70" s="2"/>
      <c r="P70" s="3"/>
      <c r="Q70" s="3"/>
      <c r="R70" s="41">
        <f t="shared" si="16"/>
        <v>942</v>
      </c>
      <c r="S70" s="91"/>
      <c r="T70" s="69"/>
      <c r="U70"/>
      <c r="V70"/>
      <c r="W70" s="69"/>
      <c r="X70" s="69"/>
      <c r="Y70" s="69"/>
      <c r="Z70"/>
      <c r="AA70"/>
      <c r="AF70" s="69"/>
      <c r="AG70" s="69"/>
      <c r="AH70" s="69"/>
      <c r="AI70" s="69"/>
      <c r="AL70" s="114" t="str">
        <f t="shared" si="5"/>
        <v>DataLog[4] = 0x0A632BAE;</v>
      </c>
    </row>
    <row r="71" spans="1:38" ht="15.6">
      <c r="A71" s="110" t="str">
        <f t="shared" si="6"/>
        <v>0A632BAE</v>
      </c>
      <c r="B71" s="100">
        <f t="shared" si="11"/>
        <v>41388.489583333328</v>
      </c>
      <c r="C71" s="69">
        <f t="shared" ref="C71:C93" si="17">BIN2DEC(RIGHT(HEX2BIN(M71,8),2))*256 +HEX2DEC(N71)</f>
        <v>942</v>
      </c>
      <c r="D71" s="154">
        <f t="shared" si="12"/>
        <v>10</v>
      </c>
      <c r="E71" s="69">
        <f t="shared" si="7"/>
        <v>10</v>
      </c>
      <c r="F71" s="69">
        <f t="shared" si="4"/>
        <v>19</v>
      </c>
      <c r="G71" s="91">
        <f t="shared" si="13"/>
        <v>46</v>
      </c>
      <c r="H71" s="115" t="s">
        <v>95</v>
      </c>
      <c r="I71" s="2">
        <v>6</v>
      </c>
      <c r="J71" s="116">
        <f t="shared" si="14"/>
        <v>0.13690476190476186</v>
      </c>
      <c r="K71" s="106" t="str">
        <f t="shared" si="8"/>
        <v>0A</v>
      </c>
      <c r="L71" s="106" t="str">
        <f t="shared" si="9"/>
        <v>63</v>
      </c>
      <c r="M71" s="2" t="str">
        <f t="shared" si="15"/>
        <v>2B</v>
      </c>
      <c r="N71" s="106" t="str">
        <f t="shared" si="10"/>
        <v>AE</v>
      </c>
      <c r="O71" s="2"/>
      <c r="P71" s="3"/>
      <c r="Q71" s="3"/>
      <c r="R71" s="41">
        <f t="shared" si="16"/>
        <v>942</v>
      </c>
      <c r="S71" s="91"/>
      <c r="T71" s="69"/>
      <c r="U71" s="117"/>
      <c r="V71" s="69"/>
      <c r="W71" s="69"/>
      <c r="X71" s="69"/>
      <c r="Y71" s="69"/>
      <c r="Z71" s="69"/>
      <c r="AA71" s="69"/>
      <c r="AB71" s="69"/>
      <c r="AC71" s="69"/>
      <c r="AD71" s="69"/>
      <c r="AE71" s="69"/>
      <c r="AF71" s="69"/>
      <c r="AG71" s="69"/>
      <c r="AH71" s="69"/>
      <c r="AI71" s="69"/>
      <c r="AL71" s="114" t="str">
        <f t="shared" si="5"/>
        <v>DataLog[5] = 0x0A632BAE;</v>
      </c>
    </row>
    <row r="72" spans="1:38">
      <c r="A72" s="110" t="str">
        <f t="shared" si="6"/>
        <v>0A632BAE</v>
      </c>
      <c r="B72" s="1071">
        <f t="shared" si="11"/>
        <v>41388.447916666664</v>
      </c>
      <c r="C72" s="82">
        <f t="shared" si="17"/>
        <v>942</v>
      </c>
      <c r="D72" s="82">
        <f t="shared" si="12"/>
        <v>10</v>
      </c>
      <c r="E72" s="82">
        <f t="shared" si="7"/>
        <v>10</v>
      </c>
      <c r="F72" s="399">
        <f t="shared" si="4"/>
        <v>19</v>
      </c>
      <c r="G72" s="112">
        <f t="shared" si="13"/>
        <v>50</v>
      </c>
      <c r="H72" s="113" t="s">
        <v>96</v>
      </c>
      <c r="I72" s="2">
        <v>7</v>
      </c>
      <c r="J72" s="116">
        <f t="shared" si="14"/>
        <v>0.1309523809523809</v>
      </c>
      <c r="K72" s="106" t="str">
        <f t="shared" si="8"/>
        <v>0A</v>
      </c>
      <c r="L72" s="106" t="str">
        <f t="shared" si="9"/>
        <v>63</v>
      </c>
      <c r="M72" s="2" t="str">
        <f t="shared" si="15"/>
        <v>2B</v>
      </c>
      <c r="N72" s="106" t="str">
        <f t="shared" si="10"/>
        <v>AE</v>
      </c>
      <c r="O72" s="2"/>
      <c r="P72" s="3"/>
      <c r="Q72" s="3"/>
      <c r="R72" s="41">
        <f t="shared" si="16"/>
        <v>942</v>
      </c>
      <c r="S72" s="3"/>
      <c r="T72"/>
      <c r="U72"/>
      <c r="V72"/>
      <c r="W72"/>
      <c r="X72"/>
      <c r="Y72"/>
      <c r="Z72"/>
      <c r="AA72"/>
      <c r="AL72" s="114" t="str">
        <f t="shared" si="5"/>
        <v>DataLog[6] = 0x0A632BAE;</v>
      </c>
    </row>
    <row r="73" spans="1:38">
      <c r="A73" s="110" t="str">
        <f t="shared" si="6"/>
        <v>0A632BAE</v>
      </c>
      <c r="B73" s="100">
        <f t="shared" si="11"/>
        <v>41388.40625</v>
      </c>
      <c r="C73" s="69">
        <f t="shared" si="17"/>
        <v>942</v>
      </c>
      <c r="D73" s="154">
        <f t="shared" si="12"/>
        <v>10</v>
      </c>
      <c r="E73" s="69">
        <f t="shared" si="7"/>
        <v>10</v>
      </c>
      <c r="F73" s="69">
        <f t="shared" si="4"/>
        <v>19</v>
      </c>
      <c r="G73" s="91">
        <f t="shared" si="13"/>
        <v>54</v>
      </c>
      <c r="H73" s="115" t="s">
        <v>97</v>
      </c>
      <c r="I73" s="2">
        <v>8</v>
      </c>
      <c r="J73" s="116">
        <f t="shared" si="14"/>
        <v>0.12499999999999994</v>
      </c>
      <c r="K73" s="106" t="str">
        <f t="shared" si="8"/>
        <v>0A</v>
      </c>
      <c r="L73" s="106" t="str">
        <f t="shared" si="9"/>
        <v>63</v>
      </c>
      <c r="M73" s="2" t="str">
        <f t="shared" si="15"/>
        <v>2B</v>
      </c>
      <c r="N73" s="106" t="str">
        <f t="shared" si="10"/>
        <v>AE</v>
      </c>
      <c r="O73" s="2"/>
      <c r="P73" s="3"/>
      <c r="Q73" s="3"/>
      <c r="R73" s="41">
        <f t="shared" si="16"/>
        <v>942</v>
      </c>
      <c r="S73" s="3"/>
      <c r="T73"/>
      <c r="U73"/>
      <c r="V73"/>
      <c r="W73"/>
      <c r="X73"/>
      <c r="Y73"/>
      <c r="Z73"/>
      <c r="AA73"/>
      <c r="AL73" s="114" t="str">
        <f t="shared" si="5"/>
        <v>DataLog[7] = 0x0A632BAE;</v>
      </c>
    </row>
    <row r="74" spans="1:38">
      <c r="A74" s="110" t="str">
        <f t="shared" si="6"/>
        <v>0A632BAF</v>
      </c>
      <c r="B74" s="1071">
        <f t="shared" si="11"/>
        <v>41388.364583333328</v>
      </c>
      <c r="C74" s="82">
        <f t="shared" si="17"/>
        <v>943</v>
      </c>
      <c r="D74" s="82">
        <f t="shared" si="12"/>
        <v>10</v>
      </c>
      <c r="E74" s="82">
        <f t="shared" si="7"/>
        <v>10</v>
      </c>
      <c r="F74" s="399">
        <f t="shared" si="4"/>
        <v>19</v>
      </c>
      <c r="G74" s="112">
        <f t="shared" si="13"/>
        <v>58</v>
      </c>
      <c r="H74" s="113" t="s">
        <v>98</v>
      </c>
      <c r="I74" s="2">
        <v>9</v>
      </c>
      <c r="J74" s="116">
        <f t="shared" si="14"/>
        <v>0.11904761904761899</v>
      </c>
      <c r="K74" s="106" t="str">
        <f t="shared" si="8"/>
        <v>0A</v>
      </c>
      <c r="L74" s="106" t="str">
        <f t="shared" si="9"/>
        <v>63</v>
      </c>
      <c r="M74" s="2" t="str">
        <f t="shared" si="15"/>
        <v>2B</v>
      </c>
      <c r="N74" s="106" t="str">
        <f t="shared" si="10"/>
        <v>AF</v>
      </c>
      <c r="O74" s="2"/>
      <c r="P74" s="3"/>
      <c r="Q74" s="3"/>
      <c r="R74" s="41">
        <f t="shared" si="16"/>
        <v>943</v>
      </c>
      <c r="S74" s="3"/>
      <c r="T74"/>
      <c r="U74"/>
      <c r="V74"/>
      <c r="W74"/>
      <c r="X74"/>
      <c r="Y74"/>
      <c r="Z74"/>
      <c r="AA74"/>
      <c r="AL74" s="114" t="str">
        <f t="shared" si="5"/>
        <v>DataLog[8] = 0x0A632BAF;</v>
      </c>
    </row>
    <row r="75" spans="1:38">
      <c r="A75" s="110" t="str">
        <f t="shared" si="6"/>
        <v>0A632BAF</v>
      </c>
      <c r="B75" s="100">
        <f t="shared" si="11"/>
        <v>41388.322916666664</v>
      </c>
      <c r="C75" s="69">
        <f t="shared" si="17"/>
        <v>943</v>
      </c>
      <c r="D75" s="154">
        <f t="shared" si="12"/>
        <v>10</v>
      </c>
      <c r="E75" s="69">
        <f t="shared" si="7"/>
        <v>10</v>
      </c>
      <c r="F75" s="69">
        <f t="shared" si="4"/>
        <v>19</v>
      </c>
      <c r="G75" s="91">
        <f t="shared" si="13"/>
        <v>62</v>
      </c>
      <c r="H75" s="115" t="s">
        <v>99</v>
      </c>
      <c r="I75" s="2">
        <v>10</v>
      </c>
      <c r="J75" s="116">
        <f t="shared" si="14"/>
        <v>0.11309523809523803</v>
      </c>
      <c r="K75" s="106" t="str">
        <f t="shared" si="8"/>
        <v>0A</v>
      </c>
      <c r="L75" s="106" t="str">
        <f t="shared" si="9"/>
        <v>63</v>
      </c>
      <c r="M75" s="2" t="str">
        <f t="shared" si="15"/>
        <v>2B</v>
      </c>
      <c r="N75" s="106" t="str">
        <f t="shared" si="10"/>
        <v>AF</v>
      </c>
      <c r="O75" s="2"/>
      <c r="P75" s="3"/>
      <c r="Q75" s="3"/>
      <c r="R75" s="41">
        <f t="shared" si="16"/>
        <v>943</v>
      </c>
      <c r="S75" s="3"/>
      <c r="T75"/>
      <c r="U75"/>
      <c r="V75"/>
      <c r="W75"/>
      <c r="X75"/>
      <c r="Y75"/>
      <c r="Z75"/>
      <c r="AA75"/>
      <c r="AL75" s="114" t="str">
        <f t="shared" si="5"/>
        <v>DataLog[9] = 0x0A632BAF;</v>
      </c>
    </row>
    <row r="76" spans="1:38">
      <c r="A76" s="110" t="str">
        <f t="shared" si="6"/>
        <v>0A632BAF</v>
      </c>
      <c r="B76" s="1071">
        <f t="shared" si="11"/>
        <v>41388.28125</v>
      </c>
      <c r="C76" s="82">
        <f t="shared" si="17"/>
        <v>943</v>
      </c>
      <c r="D76" s="82">
        <f t="shared" si="12"/>
        <v>10</v>
      </c>
      <c r="E76" s="82">
        <f t="shared" si="7"/>
        <v>10</v>
      </c>
      <c r="F76" s="399">
        <f t="shared" si="4"/>
        <v>19</v>
      </c>
      <c r="G76" s="112">
        <f t="shared" si="13"/>
        <v>66</v>
      </c>
      <c r="H76" s="113" t="s">
        <v>100</v>
      </c>
      <c r="I76" s="2">
        <v>11</v>
      </c>
      <c r="J76" s="116">
        <f t="shared" si="14"/>
        <v>0.10714285714285707</v>
      </c>
      <c r="K76" s="106" t="str">
        <f t="shared" si="8"/>
        <v>0A</v>
      </c>
      <c r="L76" s="106" t="str">
        <f t="shared" si="9"/>
        <v>63</v>
      </c>
      <c r="M76" s="2" t="str">
        <f t="shared" si="15"/>
        <v>2B</v>
      </c>
      <c r="N76" s="106" t="str">
        <f t="shared" si="10"/>
        <v>AF</v>
      </c>
      <c r="O76" s="2"/>
      <c r="P76" s="3"/>
      <c r="Q76" s="3"/>
      <c r="R76" s="41">
        <f t="shared" si="16"/>
        <v>943</v>
      </c>
      <c r="S76" s="3"/>
      <c r="T76"/>
      <c r="U76"/>
      <c r="V76"/>
      <c r="W76"/>
      <c r="X76"/>
      <c r="Y76"/>
      <c r="Z76"/>
      <c r="AA76"/>
      <c r="AL76" s="114" t="str">
        <f t="shared" si="5"/>
        <v>DataLog[10] = 0x0A632BAF;</v>
      </c>
    </row>
    <row r="77" spans="1:38">
      <c r="A77" s="110" t="str">
        <f t="shared" si="6"/>
        <v>0A632BAF</v>
      </c>
      <c r="B77" s="100">
        <f t="shared" si="11"/>
        <v>41388.239583333328</v>
      </c>
      <c r="C77" s="69">
        <f t="shared" si="17"/>
        <v>943</v>
      </c>
      <c r="D77" s="154">
        <f t="shared" si="12"/>
        <v>10</v>
      </c>
      <c r="E77" s="69">
        <f t="shared" si="7"/>
        <v>10</v>
      </c>
      <c r="F77" s="69">
        <f t="shared" si="4"/>
        <v>19</v>
      </c>
      <c r="G77" s="91">
        <f t="shared" si="13"/>
        <v>70</v>
      </c>
      <c r="H77" s="115" t="s">
        <v>101</v>
      </c>
      <c r="I77" s="2">
        <v>12</v>
      </c>
      <c r="J77" s="116">
        <f t="shared" si="14"/>
        <v>0.10119047619047611</v>
      </c>
      <c r="K77" s="106" t="str">
        <f t="shared" si="8"/>
        <v>0A</v>
      </c>
      <c r="L77" s="106" t="str">
        <f t="shared" si="9"/>
        <v>63</v>
      </c>
      <c r="M77" s="2" t="str">
        <f t="shared" si="15"/>
        <v>2B</v>
      </c>
      <c r="N77" s="106" t="str">
        <f t="shared" si="10"/>
        <v>AF</v>
      </c>
      <c r="O77" s="2"/>
      <c r="P77" s="3"/>
      <c r="Q77" s="3"/>
      <c r="R77" s="41">
        <f t="shared" si="16"/>
        <v>943</v>
      </c>
      <c r="S77" s="3"/>
      <c r="T77"/>
      <c r="U77"/>
      <c r="V77"/>
      <c r="W77"/>
      <c r="X77"/>
      <c r="Y77"/>
      <c r="Z77"/>
      <c r="AA77"/>
      <c r="AL77" s="114" t="str">
        <f t="shared" si="5"/>
        <v>DataLog[11] = 0x0A632BAF;</v>
      </c>
    </row>
    <row r="78" spans="1:38">
      <c r="A78" s="110" t="str">
        <f t="shared" si="6"/>
        <v>0A632BAE</v>
      </c>
      <c r="B78" s="1071">
        <f t="shared" si="11"/>
        <v>41388.197916666664</v>
      </c>
      <c r="C78" s="82">
        <f t="shared" si="17"/>
        <v>942</v>
      </c>
      <c r="D78" s="82">
        <f t="shared" si="12"/>
        <v>10</v>
      </c>
      <c r="E78" s="82">
        <f t="shared" si="7"/>
        <v>10</v>
      </c>
      <c r="F78" s="399">
        <f t="shared" si="4"/>
        <v>19</v>
      </c>
      <c r="G78" s="112">
        <f t="shared" si="13"/>
        <v>74</v>
      </c>
      <c r="H78" s="113" t="s">
        <v>102</v>
      </c>
      <c r="I78" s="2">
        <v>13</v>
      </c>
      <c r="J78" s="116">
        <f t="shared" si="14"/>
        <v>9.523809523809515E-2</v>
      </c>
      <c r="K78" s="106" t="str">
        <f t="shared" si="8"/>
        <v>0A</v>
      </c>
      <c r="L78" s="106" t="str">
        <f t="shared" si="9"/>
        <v>63</v>
      </c>
      <c r="M78" s="2" t="str">
        <f t="shared" si="15"/>
        <v>2B</v>
      </c>
      <c r="N78" s="106" t="str">
        <f t="shared" si="10"/>
        <v>AE</v>
      </c>
      <c r="O78" s="2"/>
      <c r="P78" s="3"/>
      <c r="Q78" s="3"/>
      <c r="R78" s="41">
        <f t="shared" si="16"/>
        <v>942</v>
      </c>
      <c r="S78" s="3"/>
      <c r="T78"/>
      <c r="U78"/>
      <c r="V78"/>
      <c r="W78"/>
      <c r="X78"/>
      <c r="Y78"/>
      <c r="Z78"/>
      <c r="AA78"/>
      <c r="AL78" s="114" t="str">
        <f t="shared" si="5"/>
        <v>DataLog[12] = 0x0A632BAE;</v>
      </c>
    </row>
    <row r="79" spans="1:38">
      <c r="A79" s="110" t="str">
        <f t="shared" si="6"/>
        <v>0A632BAE</v>
      </c>
      <c r="B79" s="100">
        <f t="shared" si="11"/>
        <v>41388.15625</v>
      </c>
      <c r="C79" s="69">
        <f t="shared" si="17"/>
        <v>942</v>
      </c>
      <c r="D79" s="154">
        <f t="shared" si="12"/>
        <v>10</v>
      </c>
      <c r="E79" s="69">
        <f t="shared" si="7"/>
        <v>10</v>
      </c>
      <c r="F79" s="69">
        <f t="shared" si="4"/>
        <v>19</v>
      </c>
      <c r="G79" s="91">
        <f t="shared" si="13"/>
        <v>78</v>
      </c>
      <c r="H79" s="115" t="s">
        <v>103</v>
      </c>
      <c r="I79" s="2">
        <v>14</v>
      </c>
      <c r="J79" s="116">
        <f t="shared" si="14"/>
        <v>8.9285714285714191E-2</v>
      </c>
      <c r="K79" s="106" t="str">
        <f t="shared" si="8"/>
        <v>0A</v>
      </c>
      <c r="L79" s="106" t="str">
        <f t="shared" si="9"/>
        <v>63</v>
      </c>
      <c r="M79" s="2" t="str">
        <f t="shared" si="15"/>
        <v>2B</v>
      </c>
      <c r="N79" s="106" t="str">
        <f t="shared" si="10"/>
        <v>AE</v>
      </c>
      <c r="O79" s="2"/>
      <c r="P79" s="3"/>
      <c r="Q79" s="3"/>
      <c r="R79" s="3"/>
      <c r="S79" s="3"/>
      <c r="T79"/>
      <c r="U79"/>
      <c r="V79"/>
      <c r="W79"/>
      <c r="X79"/>
      <c r="Y79"/>
      <c r="Z79"/>
      <c r="AA79"/>
      <c r="AL79" s="114" t="str">
        <f t="shared" si="5"/>
        <v>DataLog[13] = 0x0A632BAE;</v>
      </c>
    </row>
    <row r="80" spans="1:38">
      <c r="A80" s="110" t="str">
        <f t="shared" si="6"/>
        <v>0A632BAF</v>
      </c>
      <c r="B80" s="1071">
        <f t="shared" si="11"/>
        <v>41388.114583333328</v>
      </c>
      <c r="C80" s="82">
        <f t="shared" si="17"/>
        <v>943</v>
      </c>
      <c r="D80" s="82">
        <f t="shared" si="12"/>
        <v>10</v>
      </c>
      <c r="E80" s="82">
        <f t="shared" si="7"/>
        <v>10</v>
      </c>
      <c r="F80" s="399">
        <f t="shared" si="4"/>
        <v>19</v>
      </c>
      <c r="G80" s="112">
        <f t="shared" si="13"/>
        <v>82</v>
      </c>
      <c r="H80" s="113" t="s">
        <v>104</v>
      </c>
      <c r="I80" s="2">
        <v>15</v>
      </c>
      <c r="J80" s="116">
        <f t="shared" si="14"/>
        <v>8.3333333333333232E-2</v>
      </c>
      <c r="K80" s="106" t="str">
        <f t="shared" si="8"/>
        <v>0A</v>
      </c>
      <c r="L80" s="106" t="str">
        <f t="shared" si="9"/>
        <v>63</v>
      </c>
      <c r="M80" s="2" t="str">
        <f t="shared" si="15"/>
        <v>2B</v>
      </c>
      <c r="N80" s="106" t="str">
        <f t="shared" si="10"/>
        <v>AF</v>
      </c>
      <c r="O80" s="2"/>
      <c r="P80" s="3"/>
      <c r="Q80" s="3"/>
      <c r="R80" s="3"/>
      <c r="S80" s="3"/>
      <c r="T80"/>
      <c r="U80"/>
      <c r="V80"/>
      <c r="W80"/>
      <c r="X80"/>
      <c r="Y80"/>
      <c r="Z80"/>
      <c r="AA80"/>
      <c r="AL80" s="114" t="str">
        <f t="shared" si="5"/>
        <v>DataLog[14] = 0x0A632BAF;</v>
      </c>
    </row>
    <row r="81" spans="1:38">
      <c r="A81" s="110" t="str">
        <f t="shared" si="6"/>
        <v>0A632BAD</v>
      </c>
      <c r="B81" s="100">
        <f t="shared" si="11"/>
        <v>41388.072916666664</v>
      </c>
      <c r="C81" s="69">
        <f t="shared" si="17"/>
        <v>941</v>
      </c>
      <c r="D81" s="154">
        <f t="shared" si="12"/>
        <v>10</v>
      </c>
      <c r="E81" s="69">
        <f t="shared" si="7"/>
        <v>10</v>
      </c>
      <c r="F81" s="69">
        <f t="shared" si="4"/>
        <v>19</v>
      </c>
      <c r="G81" s="91">
        <f t="shared" si="13"/>
        <v>86</v>
      </c>
      <c r="H81" s="115" t="s">
        <v>105</v>
      </c>
      <c r="I81" s="2">
        <v>16</v>
      </c>
      <c r="J81" s="116">
        <f t="shared" si="14"/>
        <v>7.7380952380952273E-2</v>
      </c>
      <c r="K81" s="106" t="str">
        <f t="shared" si="8"/>
        <v>0A</v>
      </c>
      <c r="L81" s="106" t="str">
        <f t="shared" si="9"/>
        <v>63</v>
      </c>
      <c r="M81" s="2" t="str">
        <f t="shared" si="15"/>
        <v>2B</v>
      </c>
      <c r="N81" s="106" t="str">
        <f t="shared" si="10"/>
        <v>AD</v>
      </c>
      <c r="O81" s="2"/>
      <c r="P81" s="3"/>
      <c r="Q81" s="3"/>
      <c r="R81" s="3"/>
      <c r="S81" s="3"/>
      <c r="T81"/>
      <c r="U81"/>
      <c r="V81"/>
      <c r="W81"/>
      <c r="X81"/>
      <c r="Y81"/>
      <c r="Z81"/>
      <c r="AA81"/>
      <c r="AL81" s="114" t="str">
        <f t="shared" si="5"/>
        <v>DataLog[15] = 0x0A632BAD;</v>
      </c>
    </row>
    <row r="82" spans="1:38">
      <c r="A82" s="110" t="str">
        <f t="shared" si="6"/>
        <v>00630000</v>
      </c>
      <c r="B82" s="1071">
        <f t="shared" si="11"/>
        <v>41388.03125</v>
      </c>
      <c r="C82" s="82">
        <f t="shared" si="17"/>
        <v>0</v>
      </c>
      <c r="D82" s="82">
        <f t="shared" si="12"/>
        <v>0</v>
      </c>
      <c r="E82" s="82">
        <f t="shared" si="7"/>
        <v>0</v>
      </c>
      <c r="F82" s="399">
        <f t="shared" si="4"/>
        <v>19</v>
      </c>
      <c r="G82" s="112">
        <f t="shared" si="13"/>
        <v>90</v>
      </c>
      <c r="H82" s="113" t="s">
        <v>106</v>
      </c>
      <c r="I82" s="2">
        <v>17</v>
      </c>
      <c r="J82" s="116">
        <f t="shared" si="14"/>
        <v>7.1428571428571314E-2</v>
      </c>
      <c r="K82" s="106" t="str">
        <f t="shared" si="8"/>
        <v>00</v>
      </c>
      <c r="L82" s="106" t="str">
        <f t="shared" si="9"/>
        <v>63</v>
      </c>
      <c r="M82" s="2" t="str">
        <f t="shared" si="15"/>
        <v>00</v>
      </c>
      <c r="N82" s="106" t="str">
        <f t="shared" si="10"/>
        <v>00</v>
      </c>
      <c r="O82" s="2"/>
      <c r="P82" s="3"/>
      <c r="Q82" s="3"/>
      <c r="R82" s="3"/>
      <c r="S82" s="3"/>
      <c r="T82"/>
      <c r="U82"/>
      <c r="V82"/>
      <c r="W82"/>
      <c r="X82"/>
      <c r="Y82"/>
      <c r="Z82"/>
      <c r="AA82"/>
      <c r="AL82" s="114" t="str">
        <f t="shared" si="5"/>
        <v>DataLog[16] = 0x00630000;</v>
      </c>
    </row>
    <row r="83" spans="1:38">
      <c r="A83" s="110" t="str">
        <f t="shared" si="6"/>
        <v>01632978</v>
      </c>
      <c r="B83" s="100">
        <f t="shared" si="11"/>
        <v>41387.989583333328</v>
      </c>
      <c r="C83" s="69">
        <f t="shared" si="17"/>
        <v>376</v>
      </c>
      <c r="D83" s="154">
        <f t="shared" si="12"/>
        <v>10</v>
      </c>
      <c r="E83" s="69">
        <f t="shared" si="7"/>
        <v>1</v>
      </c>
      <c r="F83" s="69">
        <f t="shared" si="4"/>
        <v>19</v>
      </c>
      <c r="G83" s="91">
        <f t="shared" si="13"/>
        <v>94</v>
      </c>
      <c r="H83" s="115" t="s">
        <v>107</v>
      </c>
      <c r="I83" s="2">
        <v>18</v>
      </c>
      <c r="J83" s="116">
        <f t="shared" si="14"/>
        <v>6.5476190476190355E-2</v>
      </c>
      <c r="K83" s="106" t="str">
        <f t="shared" si="8"/>
        <v>01</v>
      </c>
      <c r="L83" s="106" t="str">
        <f t="shared" si="9"/>
        <v>63</v>
      </c>
      <c r="M83" s="2" t="str">
        <f t="shared" si="15"/>
        <v>29</v>
      </c>
      <c r="N83" s="106" t="str">
        <f t="shared" si="10"/>
        <v>78</v>
      </c>
      <c r="O83" s="2"/>
      <c r="P83" s="3"/>
      <c r="Q83" s="3"/>
      <c r="R83" s="3"/>
      <c r="S83" s="3"/>
      <c r="T83"/>
      <c r="U83"/>
      <c r="V83"/>
      <c r="W83"/>
      <c r="X83"/>
      <c r="Y83"/>
      <c r="Z83"/>
      <c r="AA83"/>
      <c r="AL83" s="114" t="str">
        <f t="shared" si="5"/>
        <v>DataLog[17] = 0x01632978;</v>
      </c>
    </row>
    <row r="84" spans="1:38">
      <c r="A84" s="110" t="str">
        <f t="shared" si="6"/>
        <v>0063298B</v>
      </c>
      <c r="B84" s="1071">
        <f t="shared" si="11"/>
        <v>41387.947916666664</v>
      </c>
      <c r="C84" s="82">
        <f t="shared" si="17"/>
        <v>395</v>
      </c>
      <c r="D84" s="82">
        <f t="shared" si="12"/>
        <v>10</v>
      </c>
      <c r="E84" s="82">
        <f t="shared" si="7"/>
        <v>0</v>
      </c>
      <c r="F84" s="399">
        <f t="shared" si="4"/>
        <v>19</v>
      </c>
      <c r="G84" s="112">
        <f t="shared" si="13"/>
        <v>98</v>
      </c>
      <c r="H84" s="113" t="s">
        <v>108</v>
      </c>
      <c r="I84" s="2">
        <v>19</v>
      </c>
      <c r="J84" s="116">
        <f t="shared" si="14"/>
        <v>5.9523809523809403E-2</v>
      </c>
      <c r="K84" s="106" t="str">
        <f t="shared" si="8"/>
        <v>00</v>
      </c>
      <c r="L84" s="106" t="str">
        <f t="shared" si="9"/>
        <v>63</v>
      </c>
      <c r="M84" s="2" t="str">
        <f t="shared" si="15"/>
        <v>29</v>
      </c>
      <c r="N84" s="106" t="str">
        <f t="shared" si="10"/>
        <v>8B</v>
      </c>
      <c r="O84" s="2"/>
      <c r="P84" s="3"/>
      <c r="Q84" s="3"/>
      <c r="R84" s="3"/>
      <c r="S84" s="3"/>
      <c r="T84"/>
      <c r="U84"/>
      <c r="V84"/>
      <c r="W84"/>
      <c r="X84"/>
      <c r="Y84"/>
      <c r="Z84"/>
      <c r="AA84"/>
      <c r="AL84" s="114" t="str">
        <f t="shared" si="5"/>
        <v>DataLog[18] = 0x0063298B;</v>
      </c>
    </row>
    <row r="85" spans="1:38">
      <c r="A85" s="110" t="str">
        <f t="shared" si="6"/>
        <v>0063297A</v>
      </c>
      <c r="B85" s="100">
        <f t="shared" si="11"/>
        <v>41387.90625</v>
      </c>
      <c r="C85" s="69">
        <f t="shared" si="17"/>
        <v>378</v>
      </c>
      <c r="D85" s="154">
        <f t="shared" si="12"/>
        <v>10</v>
      </c>
      <c r="E85" s="69">
        <f t="shared" si="7"/>
        <v>0</v>
      </c>
      <c r="F85" s="69">
        <f t="shared" si="4"/>
        <v>19</v>
      </c>
      <c r="G85" s="91">
        <f t="shared" si="13"/>
        <v>102</v>
      </c>
      <c r="H85" s="115" t="s">
        <v>109</v>
      </c>
      <c r="I85" s="2">
        <v>20</v>
      </c>
      <c r="J85" s="116">
        <f t="shared" si="14"/>
        <v>5.357142857142845E-2</v>
      </c>
      <c r="K85" s="106" t="str">
        <f t="shared" si="8"/>
        <v>00</v>
      </c>
      <c r="L85" s="106" t="str">
        <f t="shared" si="9"/>
        <v>63</v>
      </c>
      <c r="M85" s="2" t="str">
        <f t="shared" si="15"/>
        <v>29</v>
      </c>
      <c r="N85" s="106" t="str">
        <f t="shared" si="10"/>
        <v>7A</v>
      </c>
      <c r="O85" s="2"/>
      <c r="P85" s="3"/>
      <c r="Q85" s="3"/>
      <c r="R85" s="3"/>
      <c r="S85" s="3"/>
      <c r="T85"/>
      <c r="U85"/>
      <c r="V85"/>
      <c r="W85"/>
      <c r="X85"/>
      <c r="Y85"/>
      <c r="Z85"/>
      <c r="AA85"/>
      <c r="AL85" s="114" t="str">
        <f t="shared" si="5"/>
        <v>DataLog[19] = 0x0063297A;</v>
      </c>
    </row>
    <row r="86" spans="1:38">
      <c r="A86" s="110" t="str">
        <f t="shared" si="6"/>
        <v>0163297B</v>
      </c>
      <c r="B86" s="1071">
        <f t="shared" si="11"/>
        <v>41387.864583333328</v>
      </c>
      <c r="C86" s="82">
        <f t="shared" si="17"/>
        <v>379</v>
      </c>
      <c r="D86" s="82">
        <f t="shared" si="12"/>
        <v>10</v>
      </c>
      <c r="E86" s="82">
        <f t="shared" si="7"/>
        <v>1</v>
      </c>
      <c r="F86" s="399">
        <f t="shared" si="4"/>
        <v>19</v>
      </c>
      <c r="G86" s="112">
        <f t="shared" si="13"/>
        <v>106</v>
      </c>
      <c r="H86" s="113" t="s">
        <v>110</v>
      </c>
      <c r="I86" s="2">
        <v>21</v>
      </c>
      <c r="J86" s="116">
        <f t="shared" si="14"/>
        <v>4.7619047619047498E-2</v>
      </c>
      <c r="K86" s="106" t="str">
        <f t="shared" si="8"/>
        <v>01</v>
      </c>
      <c r="L86" s="106" t="str">
        <f t="shared" si="9"/>
        <v>63</v>
      </c>
      <c r="M86" s="2" t="str">
        <f t="shared" si="15"/>
        <v>29</v>
      </c>
      <c r="N86" s="106" t="str">
        <f t="shared" si="10"/>
        <v>7B</v>
      </c>
      <c r="O86" s="2"/>
      <c r="P86" s="3"/>
      <c r="Q86" s="3"/>
      <c r="R86" s="3"/>
      <c r="S86" s="3"/>
      <c r="T86"/>
      <c r="U86"/>
      <c r="V86"/>
      <c r="W86"/>
      <c r="X86"/>
      <c r="Y86"/>
      <c r="Z86"/>
      <c r="AA86"/>
      <c r="AL86" s="114" t="str">
        <f t="shared" si="5"/>
        <v>DataLog[20] = 0x0163297B;</v>
      </c>
    </row>
    <row r="87" spans="1:38">
      <c r="A87" s="110" t="str">
        <f t="shared" si="6"/>
        <v>01632A85</v>
      </c>
      <c r="B87" s="100">
        <f t="shared" si="11"/>
        <v>41387.822916666664</v>
      </c>
      <c r="C87" s="69">
        <f t="shared" si="17"/>
        <v>645</v>
      </c>
      <c r="D87" s="154">
        <f t="shared" si="12"/>
        <v>10</v>
      </c>
      <c r="E87" s="69">
        <f t="shared" si="7"/>
        <v>1</v>
      </c>
      <c r="F87" s="69">
        <f t="shared" si="4"/>
        <v>19</v>
      </c>
      <c r="G87" s="91">
        <f t="shared" si="13"/>
        <v>110</v>
      </c>
      <c r="H87" s="115" t="s">
        <v>111</v>
      </c>
      <c r="I87" s="2">
        <v>22</v>
      </c>
      <c r="J87" s="116">
        <f t="shared" si="14"/>
        <v>4.1666666666666546E-2</v>
      </c>
      <c r="K87" s="106" t="str">
        <f t="shared" si="8"/>
        <v>01</v>
      </c>
      <c r="L87" s="106" t="str">
        <f t="shared" si="9"/>
        <v>63</v>
      </c>
      <c r="M87" s="2" t="str">
        <f t="shared" si="15"/>
        <v>2A</v>
      </c>
      <c r="N87" s="106" t="str">
        <f t="shared" si="10"/>
        <v>85</v>
      </c>
      <c r="O87" s="2"/>
      <c r="P87" s="3"/>
      <c r="Q87" s="3"/>
      <c r="R87" s="3"/>
      <c r="S87" s="3"/>
      <c r="T87"/>
      <c r="U87"/>
      <c r="V87"/>
      <c r="W87"/>
      <c r="X87"/>
      <c r="Y87"/>
      <c r="Z87"/>
      <c r="AA87"/>
      <c r="AL87" s="114" t="str">
        <f t="shared" si="5"/>
        <v>DataLog[21] = 0x01632A85;</v>
      </c>
    </row>
    <row r="88" spans="1:38">
      <c r="A88" s="110" t="str">
        <f t="shared" si="6"/>
        <v>01632A85</v>
      </c>
      <c r="B88" s="1071">
        <f t="shared" si="11"/>
        <v>41387.78125</v>
      </c>
      <c r="C88" s="82">
        <f t="shared" si="17"/>
        <v>645</v>
      </c>
      <c r="D88" s="82">
        <f t="shared" si="12"/>
        <v>10</v>
      </c>
      <c r="E88" s="82">
        <f t="shared" si="7"/>
        <v>1</v>
      </c>
      <c r="F88" s="399">
        <f t="shared" si="4"/>
        <v>19</v>
      </c>
      <c r="G88" s="112">
        <f t="shared" si="13"/>
        <v>114</v>
      </c>
      <c r="H88" s="113" t="s">
        <v>112</v>
      </c>
      <c r="I88" s="2">
        <v>23</v>
      </c>
      <c r="J88" s="116">
        <f t="shared" si="14"/>
        <v>3.5714285714285594E-2</v>
      </c>
      <c r="K88" s="106" t="str">
        <f t="shared" si="8"/>
        <v>01</v>
      </c>
      <c r="L88" s="106" t="str">
        <f t="shared" si="9"/>
        <v>63</v>
      </c>
      <c r="M88" s="2" t="str">
        <f t="shared" si="15"/>
        <v>2A</v>
      </c>
      <c r="N88" s="106" t="str">
        <f t="shared" si="10"/>
        <v>85</v>
      </c>
      <c r="O88" s="2"/>
      <c r="P88" s="3"/>
      <c r="Q88" s="3"/>
      <c r="R88" s="3"/>
      <c r="S88" s="3"/>
      <c r="T88"/>
      <c r="U88"/>
      <c r="V88"/>
      <c r="W88"/>
      <c r="X88"/>
      <c r="Y88"/>
      <c r="Z88"/>
      <c r="AA88"/>
      <c r="AL88" s="114" t="str">
        <f t="shared" si="5"/>
        <v>DataLog[22] = 0x01632A85;</v>
      </c>
    </row>
    <row r="89" spans="1:38">
      <c r="A89" s="110" t="str">
        <f t="shared" si="6"/>
        <v>01632A83</v>
      </c>
      <c r="B89" s="100">
        <f t="shared" si="11"/>
        <v>41387.739583333328</v>
      </c>
      <c r="C89" s="69">
        <f t="shared" si="17"/>
        <v>643</v>
      </c>
      <c r="D89" s="154">
        <f t="shared" si="12"/>
        <v>10</v>
      </c>
      <c r="E89" s="69">
        <f t="shared" si="7"/>
        <v>1</v>
      </c>
      <c r="F89" s="69">
        <f t="shared" si="4"/>
        <v>19</v>
      </c>
      <c r="G89" s="91">
        <f t="shared" si="13"/>
        <v>118</v>
      </c>
      <c r="H89" s="115" t="s">
        <v>113</v>
      </c>
      <c r="I89" s="2">
        <v>24</v>
      </c>
      <c r="J89" s="116">
        <f t="shared" si="14"/>
        <v>2.9761904761904642E-2</v>
      </c>
      <c r="K89" s="106" t="str">
        <f t="shared" si="8"/>
        <v>01</v>
      </c>
      <c r="L89" s="106" t="str">
        <f t="shared" si="9"/>
        <v>63</v>
      </c>
      <c r="M89" s="2" t="str">
        <f t="shared" si="15"/>
        <v>2A</v>
      </c>
      <c r="N89" s="106" t="str">
        <f t="shared" si="10"/>
        <v>83</v>
      </c>
      <c r="O89" s="2"/>
      <c r="P89" s="3"/>
      <c r="Q89" s="3"/>
      <c r="R89" s="3"/>
      <c r="S89" s="3"/>
      <c r="T89"/>
      <c r="U89"/>
      <c r="V89"/>
      <c r="W89"/>
      <c r="X89"/>
      <c r="Y89"/>
      <c r="Z89"/>
      <c r="AA89"/>
      <c r="AL89" s="114" t="str">
        <f t="shared" si="5"/>
        <v>DataLog[23] = 0x01632A83;</v>
      </c>
    </row>
    <row r="90" spans="1:38">
      <c r="A90" s="110" t="str">
        <f t="shared" si="6"/>
        <v>01632A82</v>
      </c>
      <c r="B90" s="1071">
        <f t="shared" si="11"/>
        <v>41387.697916666664</v>
      </c>
      <c r="C90" s="82">
        <f t="shared" si="17"/>
        <v>642</v>
      </c>
      <c r="D90" s="82">
        <f t="shared" si="12"/>
        <v>10</v>
      </c>
      <c r="E90" s="82">
        <f t="shared" si="7"/>
        <v>1</v>
      </c>
      <c r="F90" s="399">
        <f t="shared" si="4"/>
        <v>19</v>
      </c>
      <c r="G90" s="112">
        <f t="shared" si="13"/>
        <v>122</v>
      </c>
      <c r="H90" s="113" t="s">
        <v>114</v>
      </c>
      <c r="I90" s="2">
        <v>25</v>
      </c>
      <c r="J90" s="116">
        <f t="shared" si="14"/>
        <v>2.380952380952369E-2</v>
      </c>
      <c r="K90" s="106" t="str">
        <f t="shared" si="8"/>
        <v>01</v>
      </c>
      <c r="L90" s="106" t="str">
        <f t="shared" si="9"/>
        <v>63</v>
      </c>
      <c r="M90" s="2" t="str">
        <f t="shared" si="15"/>
        <v>2A</v>
      </c>
      <c r="N90" s="106" t="str">
        <f t="shared" si="10"/>
        <v>82</v>
      </c>
      <c r="O90" s="2"/>
      <c r="P90" s="3"/>
      <c r="Q90" s="3"/>
      <c r="R90" s="3"/>
      <c r="S90" s="118"/>
      <c r="T90"/>
      <c r="U90"/>
      <c r="V90"/>
      <c r="W90"/>
      <c r="X90"/>
      <c r="Y90"/>
      <c r="Z90"/>
      <c r="AA90"/>
      <c r="AL90" s="114" t="str">
        <f t="shared" si="5"/>
        <v>DataLog[24] = 0x01632A82;</v>
      </c>
    </row>
    <row r="91" spans="1:38">
      <c r="A91" s="110" t="str">
        <f t="shared" si="6"/>
        <v>03632A82</v>
      </c>
      <c r="B91" s="100">
        <f t="shared" si="11"/>
        <v>41387.65625</v>
      </c>
      <c r="C91" s="69">
        <f t="shared" si="17"/>
        <v>642</v>
      </c>
      <c r="D91" s="154">
        <f t="shared" si="12"/>
        <v>10</v>
      </c>
      <c r="E91" s="69">
        <f t="shared" si="7"/>
        <v>3</v>
      </c>
      <c r="F91" s="69">
        <f t="shared" si="4"/>
        <v>19</v>
      </c>
      <c r="G91" s="91">
        <f t="shared" si="13"/>
        <v>126</v>
      </c>
      <c r="H91" s="115" t="s">
        <v>115</v>
      </c>
      <c r="I91" s="2">
        <v>26</v>
      </c>
      <c r="J91" s="116">
        <f t="shared" si="14"/>
        <v>1.7857142857142738E-2</v>
      </c>
      <c r="K91" s="106" t="str">
        <f t="shared" si="8"/>
        <v>03</v>
      </c>
      <c r="L91" s="106" t="str">
        <f t="shared" si="9"/>
        <v>63</v>
      </c>
      <c r="M91" s="2" t="str">
        <f t="shared" si="15"/>
        <v>2A</v>
      </c>
      <c r="N91" s="106" t="str">
        <f t="shared" si="10"/>
        <v>82</v>
      </c>
      <c r="O91" s="2"/>
      <c r="P91" s="3"/>
      <c r="Q91" s="3"/>
      <c r="R91" s="3"/>
      <c r="S91" s="3"/>
      <c r="T91"/>
      <c r="U91"/>
      <c r="V91"/>
      <c r="W91"/>
      <c r="X91"/>
      <c r="Y91"/>
      <c r="Z91"/>
      <c r="AA91"/>
      <c r="AL91" s="114" t="str">
        <f t="shared" si="5"/>
        <v>DataLog[25] = 0x03632A82;</v>
      </c>
    </row>
    <row r="92" spans="1:38">
      <c r="A92" s="110" t="str">
        <f t="shared" si="6"/>
        <v>00000000</v>
      </c>
      <c r="B92" s="1071">
        <f t="shared" si="11"/>
        <v>41387.614583333328</v>
      </c>
      <c r="C92" s="82">
        <f t="shared" si="17"/>
        <v>0</v>
      </c>
      <c r="D92" s="82">
        <f t="shared" si="12"/>
        <v>0</v>
      </c>
      <c r="E92" s="82">
        <f t="shared" si="7"/>
        <v>0</v>
      </c>
      <c r="F92" s="399">
        <f t="shared" si="4"/>
        <v>-30</v>
      </c>
      <c r="G92" s="112">
        <f t="shared" si="13"/>
        <v>130</v>
      </c>
      <c r="H92" s="113" t="s">
        <v>116</v>
      </c>
      <c r="I92" s="2">
        <v>27</v>
      </c>
      <c r="J92" s="116">
        <f t="shared" si="14"/>
        <v>1.1904761904761786E-2</v>
      </c>
      <c r="K92" s="106" t="str">
        <f t="shared" si="8"/>
        <v>00</v>
      </c>
      <c r="L92" s="106" t="str">
        <f t="shared" si="9"/>
        <v>00</v>
      </c>
      <c r="M92" s="2" t="str">
        <f t="shared" si="15"/>
        <v>00</v>
      </c>
      <c r="N92" s="106" t="str">
        <f t="shared" si="10"/>
        <v>00</v>
      </c>
      <c r="O92" s="2"/>
      <c r="P92" s="3"/>
      <c r="Q92" s="3"/>
      <c r="R92" s="3"/>
      <c r="S92" s="3"/>
      <c r="T92"/>
      <c r="U92"/>
      <c r="V92"/>
      <c r="W92"/>
      <c r="X92"/>
      <c r="Y92"/>
      <c r="Z92"/>
      <c r="AA92"/>
      <c r="AL92" s="114" t="str">
        <f t="shared" si="5"/>
        <v>DataLog[26] = 0x00000000;</v>
      </c>
    </row>
    <row r="93" spans="1:38">
      <c r="A93" s="110" t="str">
        <f t="shared" si="6"/>
        <v>00000000</v>
      </c>
      <c r="B93" s="100">
        <f t="shared" si="11"/>
        <v>41387.572916666664</v>
      </c>
      <c r="C93" s="69">
        <f t="shared" si="17"/>
        <v>0</v>
      </c>
      <c r="D93" s="154">
        <f t="shared" si="12"/>
        <v>0</v>
      </c>
      <c r="E93" s="69">
        <f t="shared" si="7"/>
        <v>0</v>
      </c>
      <c r="F93" s="69">
        <f t="shared" si="4"/>
        <v>-30</v>
      </c>
      <c r="G93" s="91">
        <f t="shared" si="13"/>
        <v>134</v>
      </c>
      <c r="H93" s="115" t="s">
        <v>117</v>
      </c>
      <c r="I93" s="2">
        <v>28</v>
      </c>
      <c r="J93" s="116">
        <f t="shared" si="14"/>
        <v>5.9523809523808341E-3</v>
      </c>
      <c r="K93" s="106" t="str">
        <f t="shared" si="8"/>
        <v>00</v>
      </c>
      <c r="L93" s="106" t="str">
        <f t="shared" si="9"/>
        <v>00</v>
      </c>
      <c r="M93" s="2" t="str">
        <f t="shared" si="15"/>
        <v>00</v>
      </c>
      <c r="N93" s="106" t="str">
        <f t="shared" si="10"/>
        <v>00</v>
      </c>
      <c r="O93" s="2"/>
      <c r="P93" s="3"/>
      <c r="Q93" s="3"/>
      <c r="R93" s="3"/>
      <c r="S93" s="3"/>
      <c r="T93"/>
      <c r="U93"/>
      <c r="V93"/>
      <c r="W93"/>
      <c r="X93"/>
      <c r="Y93"/>
      <c r="Z93"/>
      <c r="AA93"/>
      <c r="AL93" s="114" t="str">
        <f t="shared" si="5"/>
        <v>DataLog[27] = 0x00000000;</v>
      </c>
    </row>
    <row r="94" spans="1:38">
      <c r="A94" s="110" t="str">
        <f t="shared" si="6"/>
        <v>094E'</v>
      </c>
      <c r="B94" s="127"/>
      <c r="C94" s="127" t="s">
        <v>118</v>
      </c>
      <c r="D94" s="128"/>
      <c r="E94" s="128"/>
      <c r="F94" s="128"/>
      <c r="G94" s="112">
        <f t="shared" si="13"/>
        <v>138</v>
      </c>
      <c r="H94" s="129" t="s">
        <v>119</v>
      </c>
      <c r="I94" s="119"/>
      <c r="J94" s="93"/>
      <c r="K94" s="120"/>
      <c r="L94" s="120"/>
      <c r="M94" s="120"/>
      <c r="N94" s="120"/>
      <c r="O94" s="121"/>
      <c r="P94" s="91"/>
      <c r="Q94" s="3" t="str">
        <f>MID(A94,5,2)</f>
        <v>'</v>
      </c>
      <c r="R94" s="91" t="str">
        <f>MID(A94,7,2)</f>
        <v/>
      </c>
      <c r="S94" s="3"/>
      <c r="T94"/>
      <c r="U94"/>
      <c r="V94"/>
      <c r="W94"/>
      <c r="X94"/>
      <c r="Y94"/>
      <c r="Z94"/>
      <c r="AA94"/>
      <c r="AL94" s="114"/>
    </row>
    <row r="95" spans="1:38" ht="13.8">
      <c r="A95" s="88" t="str">
        <f>MID($G$1,$G$2+2*G95,8)</f>
        <v/>
      </c>
      <c r="B95" s="127"/>
      <c r="C95" s="127" t="s">
        <v>120</v>
      </c>
      <c r="D95" s="127"/>
      <c r="E95" s="127"/>
      <c r="F95" s="127"/>
      <c r="G95" s="399">
        <f t="shared" si="13"/>
        <v>142</v>
      </c>
      <c r="H95" s="400" t="s">
        <v>121</v>
      </c>
      <c r="I95" s="122"/>
      <c r="J95" s="93"/>
      <c r="K95"/>
      <c r="L95"/>
      <c r="M95"/>
      <c r="N95"/>
      <c r="O95"/>
      <c r="P95"/>
      <c r="Q95"/>
      <c r="R95"/>
      <c r="S95"/>
      <c r="T95"/>
      <c r="U95"/>
      <c r="V95"/>
      <c r="W95"/>
      <c r="X95"/>
      <c r="Y95"/>
      <c r="Z95"/>
      <c r="AA95"/>
    </row>
    <row r="96" spans="1:38">
      <c r="A96" s="10"/>
      <c r="B96" s="10"/>
      <c r="C96" s="10"/>
      <c r="D96" s="10"/>
      <c r="E96" s="10"/>
      <c r="F96" s="10"/>
      <c r="G96" s="17"/>
      <c r="H96" s="17"/>
      <c r="I96" s="34"/>
      <c r="J96" s="10"/>
      <c r="K96" s="10"/>
      <c r="L96" s="10"/>
      <c r="M96" s="10"/>
      <c r="N96" s="10"/>
      <c r="O96" s="10"/>
      <c r="P96" s="10"/>
      <c r="Q96" s="4"/>
      <c r="R96" s="4"/>
      <c r="S96" s="4"/>
      <c r="T96" s="4"/>
      <c r="U96" s="4"/>
      <c r="V96" s="4"/>
      <c r="W96" s="4"/>
      <c r="X96" s="4"/>
      <c r="Y96" s="4"/>
      <c r="Z96" s="4"/>
      <c r="AA96" s="4"/>
      <c r="AB96" s="4"/>
      <c r="AC96" s="4"/>
      <c r="AD96" s="4"/>
      <c r="AE96" s="4"/>
      <c r="AF96" s="4"/>
    </row>
    <row r="97" spans="1:35">
      <c r="A97" s="10"/>
      <c r="B97" s="10"/>
      <c r="C97" s="10"/>
      <c r="D97" s="10"/>
      <c r="E97" s="10"/>
      <c r="F97" s="10"/>
      <c r="G97" s="17"/>
      <c r="H97" s="17"/>
      <c r="I97" s="34"/>
      <c r="J97" s="10"/>
      <c r="K97" s="10"/>
      <c r="L97" s="10"/>
      <c r="M97" s="10"/>
      <c r="N97" s="10"/>
      <c r="O97" s="10"/>
      <c r="P97" s="10"/>
      <c r="Q97" s="4"/>
      <c r="R97" s="4"/>
      <c r="S97" s="4"/>
      <c r="T97" s="4"/>
      <c r="U97" s="4"/>
      <c r="V97" s="4"/>
      <c r="W97" s="4"/>
      <c r="X97" s="4"/>
      <c r="Y97" s="4"/>
      <c r="Z97" s="4"/>
      <c r="AA97" s="4"/>
      <c r="AB97" s="4"/>
      <c r="AC97" s="4"/>
      <c r="AD97" s="4"/>
      <c r="AE97" s="4"/>
      <c r="AF97" s="4"/>
    </row>
    <row r="98" spans="1:35">
      <c r="A98" s="10"/>
      <c r="B98" s="10"/>
      <c r="C98" s="10"/>
      <c r="D98" s="10"/>
      <c r="E98" s="10"/>
      <c r="F98" s="10"/>
      <c r="G98" s="17"/>
      <c r="H98" s="17"/>
      <c r="I98" s="34"/>
      <c r="J98" s="10"/>
      <c r="K98" s="10"/>
      <c r="L98" s="10"/>
      <c r="M98" s="10"/>
      <c r="N98" s="10"/>
      <c r="O98" s="10"/>
      <c r="P98" s="10"/>
      <c r="Q98" s="4"/>
      <c r="R98" s="4"/>
      <c r="S98" s="4"/>
      <c r="T98" s="4"/>
      <c r="U98" s="4"/>
      <c r="V98" s="4"/>
      <c r="W98" s="4"/>
      <c r="X98" s="4"/>
      <c r="Y98" s="4"/>
      <c r="Z98" s="4"/>
      <c r="AA98" s="4"/>
      <c r="AB98" s="4"/>
      <c r="AC98" s="4"/>
      <c r="AD98" s="4"/>
      <c r="AE98" s="4"/>
      <c r="AF98" s="4"/>
    </row>
    <row r="99" spans="1:35">
      <c r="A99" s="10"/>
      <c r="B99" s="10"/>
      <c r="C99" s="10"/>
      <c r="D99" s="10"/>
      <c r="E99" s="10"/>
      <c r="F99" s="10"/>
      <c r="G99" s="17"/>
      <c r="H99" s="17"/>
      <c r="I99" s="34"/>
      <c r="J99" s="10"/>
      <c r="K99" s="10"/>
      <c r="L99" s="10"/>
      <c r="M99" s="10"/>
      <c r="N99" s="10"/>
      <c r="O99" s="10"/>
      <c r="P99" s="10"/>
      <c r="Q99" s="4"/>
      <c r="R99" s="4"/>
      <c r="S99" s="4"/>
      <c r="T99" s="4"/>
      <c r="U99" s="4"/>
      <c r="V99" s="4"/>
      <c r="W99" s="4"/>
      <c r="X99" s="4"/>
      <c r="Y99" s="4"/>
      <c r="Z99" s="4"/>
      <c r="AA99" s="4"/>
      <c r="AB99" s="4"/>
      <c r="AC99" s="4"/>
      <c r="AD99" s="4"/>
      <c r="AE99" s="4"/>
      <c r="AF99" s="4"/>
    </row>
    <row r="100" spans="1:35">
      <c r="A100" s="4" t="str">
        <f>MID($H$1,$G$9+2*G100,2)</f>
        <v>00</v>
      </c>
      <c r="B100" s="10" t="s">
        <v>266</v>
      </c>
      <c r="C100" s="10" t="e">
        <f>CHAR(HEX2DEC(A100))</f>
        <v>#VALUE!</v>
      </c>
      <c r="D100" s="10"/>
      <c r="E100" s="10"/>
      <c r="F100" s="10"/>
      <c r="G100" s="17">
        <v>17</v>
      </c>
      <c r="H100" s="17"/>
      <c r="I100" s="34"/>
      <c r="J100" s="10"/>
      <c r="K100" s="10"/>
      <c r="L100" s="10"/>
      <c r="M100" s="10"/>
      <c r="N100" s="10"/>
      <c r="O100" s="10"/>
      <c r="P100" s="10"/>
      <c r="Q100" s="4"/>
      <c r="R100" s="4"/>
      <c r="S100" s="4"/>
      <c r="T100" s="4"/>
      <c r="U100" s="4"/>
      <c r="V100" s="4"/>
      <c r="W100" s="4"/>
      <c r="X100" s="4"/>
      <c r="Y100" s="4"/>
      <c r="Z100" s="4"/>
      <c r="AA100" s="4"/>
      <c r="AB100" s="4"/>
      <c r="AC100" s="4"/>
      <c r="AD100" s="4"/>
      <c r="AE100" s="4"/>
      <c r="AF100" s="4"/>
    </row>
    <row r="101" spans="1:35">
      <c r="A101" s="4" t="str">
        <f t="shared" ref="A101:A114" si="18">MID($H$1,$G$9+2*G101,2)</f>
        <v>02</v>
      </c>
      <c r="B101" s="10"/>
      <c r="C101" s="10" t="str">
        <f>CHAR(HEX2DEC(A101))</f>
        <v>_x0002_</v>
      </c>
      <c r="D101" s="10"/>
      <c r="E101" s="10"/>
      <c r="F101" s="10"/>
      <c r="G101" s="17">
        <v>18</v>
      </c>
      <c r="H101" s="17"/>
      <c r="I101" s="34"/>
      <c r="J101" s="10"/>
      <c r="K101" s="10"/>
      <c r="L101" s="10"/>
      <c r="M101" s="10"/>
      <c r="N101" s="10"/>
      <c r="O101" s="10"/>
      <c r="P101" s="10"/>
      <c r="Q101" s="4"/>
      <c r="R101" s="4"/>
      <c r="S101" s="4"/>
      <c r="T101" s="4"/>
      <c r="U101" s="4"/>
      <c r="V101" s="4"/>
      <c r="W101" s="4"/>
      <c r="X101" s="4"/>
      <c r="Y101" s="4"/>
      <c r="Z101" s="4"/>
      <c r="AA101" s="4"/>
      <c r="AB101" s="4"/>
      <c r="AC101" s="4"/>
      <c r="AD101" s="4"/>
      <c r="AE101" s="4"/>
      <c r="AF101" s="4"/>
    </row>
    <row r="102" spans="1:35">
      <c r="A102" s="4" t="str">
        <f t="shared" si="18"/>
        <v>90</v>
      </c>
      <c r="B102" s="10"/>
      <c r="C102" s="10" t="str">
        <f>CHAR(HEX2DEC(A102))</f>
        <v></v>
      </c>
      <c r="D102" s="10"/>
      <c r="E102" s="10"/>
      <c r="F102" s="10"/>
      <c r="G102" s="17">
        <v>19</v>
      </c>
      <c r="H102" s="17"/>
      <c r="I102" s="34"/>
      <c r="J102" s="10"/>
      <c r="K102" s="10"/>
      <c r="L102" s="10"/>
      <c r="M102" s="10"/>
      <c r="N102" s="10"/>
      <c r="O102" s="10"/>
      <c r="P102" s="10"/>
      <c r="Q102" s="4"/>
      <c r="R102" s="4"/>
      <c r="S102" s="4"/>
      <c r="T102" s="4"/>
      <c r="U102" s="4"/>
      <c r="V102" s="4"/>
      <c r="W102" s="4"/>
      <c r="X102" s="4"/>
      <c r="Y102" s="4"/>
      <c r="Z102" s="4"/>
      <c r="AA102" s="4"/>
      <c r="AB102" s="4"/>
      <c r="AC102" s="4"/>
      <c r="AD102" s="4"/>
      <c r="AE102" s="4"/>
      <c r="AF102" s="4"/>
    </row>
    <row r="103" spans="1:35" hidden="1">
      <c r="A103" s="4" t="str">
        <f t="shared" si="18"/>
        <v>05</v>
      </c>
      <c r="B103" s="10"/>
      <c r="C103" s="10" t="str">
        <f>CHAR(HEX2DEC(A103))</f>
        <v>_x0005_</v>
      </c>
      <c r="D103" s="10"/>
      <c r="E103" s="10"/>
      <c r="F103" s="10"/>
      <c r="G103" s="17">
        <v>20</v>
      </c>
      <c r="H103" s="17"/>
      <c r="I103" s="34"/>
      <c r="J103" s="10"/>
      <c r="K103" s="10"/>
      <c r="L103" s="10"/>
      <c r="M103" s="10"/>
      <c r="N103" s="10"/>
      <c r="O103" s="10"/>
      <c r="P103" s="10"/>
      <c r="Q103" s="4"/>
      <c r="R103" s="4"/>
      <c r="S103" s="4"/>
      <c r="T103" s="4"/>
      <c r="U103" s="4"/>
      <c r="V103" s="4"/>
      <c r="W103" s="4"/>
      <c r="X103" s="4"/>
      <c r="Y103" s="4"/>
      <c r="Z103" s="4"/>
      <c r="AA103" s="4"/>
      <c r="AB103" s="4"/>
      <c r="AC103" s="4"/>
      <c r="AD103" s="4"/>
      <c r="AE103" s="4"/>
      <c r="AF103" s="4"/>
    </row>
    <row r="104" spans="1:35" hidden="1">
      <c r="A104" s="4" t="str">
        <f t="shared" si="18"/>
        <v>9F</v>
      </c>
      <c r="B104" s="10"/>
      <c r="C104" s="10" t="str">
        <f>CHAR(HEX2DEC(A104))</f>
        <v>Ÿ</v>
      </c>
      <c r="D104" s="10"/>
      <c r="E104" s="10"/>
      <c r="F104" s="10"/>
      <c r="G104" s="17">
        <v>21</v>
      </c>
      <c r="H104" s="17"/>
      <c r="I104" s="34"/>
      <c r="J104" s="10"/>
      <c r="K104" s="10"/>
      <c r="L104" s="10"/>
      <c r="M104" s="10"/>
      <c r="N104" s="10"/>
      <c r="O104" s="10"/>
      <c r="P104" s="10"/>
      <c r="Q104" s="4"/>
      <c r="R104" s="4"/>
      <c r="S104" s="4"/>
      <c r="T104" s="4"/>
      <c r="U104" s="4"/>
      <c r="V104" s="4"/>
      <c r="W104" s="4"/>
      <c r="X104" s="4"/>
      <c r="Y104" s="4"/>
      <c r="Z104" s="4"/>
      <c r="AA104" s="4"/>
      <c r="AB104" s="4"/>
      <c r="AC104" s="4"/>
      <c r="AD104" s="4"/>
      <c r="AE104" s="4"/>
      <c r="AF104" s="4"/>
    </row>
    <row r="105" spans="1:35" hidden="1">
      <c r="A105" s="4" t="str">
        <f t="shared" si="18"/>
        <v>2D</v>
      </c>
      <c r="B105" s="10"/>
      <c r="C105" s="10" t="str">
        <f t="shared" ref="C105:C111" si="19">CHAR(HEX2DEC(A105))</f>
        <v>-</v>
      </c>
      <c r="D105" s="10"/>
      <c r="E105" s="10"/>
      <c r="F105" s="10"/>
      <c r="G105" s="17">
        <v>22</v>
      </c>
      <c r="H105" s="17"/>
      <c r="I105" s="34"/>
      <c r="J105" s="10"/>
      <c r="K105" s="10"/>
      <c r="L105" s="10"/>
      <c r="M105" s="10"/>
      <c r="N105" s="10"/>
      <c r="O105" s="10"/>
      <c r="P105" s="10"/>
      <c r="Q105" s="4"/>
      <c r="R105" s="4"/>
      <c r="S105" s="4"/>
      <c r="T105" s="4"/>
      <c r="U105" s="4"/>
      <c r="V105" s="4"/>
      <c r="W105" s="4"/>
      <c r="X105" s="4"/>
      <c r="Y105" s="4"/>
      <c r="Z105" s="4"/>
      <c r="AA105" s="4"/>
      <c r="AB105" s="4"/>
      <c r="AC105" s="4"/>
      <c r="AD105" s="4"/>
      <c r="AE105" s="4"/>
      <c r="AF105" s="4"/>
      <c r="AG105" s="4"/>
      <c r="AH105" s="4"/>
      <c r="AI105" s="4"/>
    </row>
    <row r="106" spans="1:35" hidden="1">
      <c r="A106" s="4" t="str">
        <f t="shared" si="18"/>
        <v>84</v>
      </c>
      <c r="B106" s="10"/>
      <c r="C106" s="10" t="str">
        <f t="shared" si="19"/>
        <v>„</v>
      </c>
      <c r="D106" s="10"/>
      <c r="E106" s="10"/>
      <c r="F106" s="10"/>
      <c r="G106" s="17">
        <v>23</v>
      </c>
      <c r="H106" s="17"/>
      <c r="I106" s="34"/>
      <c r="J106" s="10"/>
      <c r="K106" s="10"/>
      <c r="L106" s="10"/>
      <c r="M106" s="10"/>
      <c r="N106" s="10"/>
      <c r="O106" s="10"/>
      <c r="P106" s="10"/>
      <c r="Q106" s="4"/>
      <c r="R106" s="4"/>
      <c r="S106" s="4"/>
      <c r="T106" s="4"/>
      <c r="U106" s="4"/>
      <c r="V106" s="4"/>
      <c r="W106" s="4"/>
      <c r="X106" s="4"/>
      <c r="Y106" s="4"/>
      <c r="Z106" s="4"/>
      <c r="AA106" s="4"/>
      <c r="AB106" s="4"/>
      <c r="AC106" s="4"/>
      <c r="AD106" s="4"/>
      <c r="AE106" s="4"/>
      <c r="AF106" s="4"/>
      <c r="AG106" s="4"/>
      <c r="AH106" s="4"/>
      <c r="AI106" s="4"/>
    </row>
    <row r="107" spans="1:35" hidden="1">
      <c r="A107" s="4" t="str">
        <f t="shared" si="18"/>
        <v>01</v>
      </c>
      <c r="B107" s="10"/>
      <c r="C107" s="10" t="str">
        <f t="shared" si="19"/>
        <v>_x0001_</v>
      </c>
      <c r="D107" s="10"/>
      <c r="E107" s="10"/>
      <c r="F107" s="10"/>
      <c r="G107" s="17">
        <v>24</v>
      </c>
      <c r="H107" s="17"/>
      <c r="I107" s="34"/>
      <c r="J107" s="10"/>
      <c r="K107" s="10"/>
      <c r="L107" s="10"/>
      <c r="M107" s="10"/>
      <c r="N107" s="10"/>
      <c r="O107" s="10"/>
      <c r="P107" s="10"/>
      <c r="Q107" s="4"/>
      <c r="R107" s="4"/>
      <c r="S107" s="4"/>
      <c r="T107" s="4"/>
      <c r="U107" s="4"/>
      <c r="V107" s="4"/>
      <c r="W107" s="4"/>
      <c r="X107" s="4"/>
      <c r="Y107" s="4"/>
      <c r="Z107" s="4"/>
      <c r="AA107" s="4"/>
      <c r="AB107" s="4"/>
      <c r="AC107" s="4"/>
      <c r="AD107" s="4"/>
      <c r="AE107" s="4"/>
      <c r="AF107" s="4"/>
      <c r="AG107" s="4"/>
      <c r="AH107" s="4"/>
      <c r="AI107" s="4"/>
    </row>
    <row r="108" spans="1:35" hidden="1">
      <c r="A108" s="4" t="str">
        <f t="shared" si="18"/>
        <v>37</v>
      </c>
      <c r="B108" s="10"/>
      <c r="C108" s="10" t="str">
        <f t="shared" si="19"/>
        <v>7</v>
      </c>
      <c r="D108" s="10"/>
      <c r="E108" s="10"/>
      <c r="F108" s="10"/>
      <c r="G108" s="17">
        <v>25</v>
      </c>
      <c r="H108" s="17"/>
      <c r="I108" s="34"/>
      <c r="J108" s="10"/>
      <c r="K108" s="10"/>
      <c r="L108" s="10"/>
      <c r="M108" s="10"/>
      <c r="N108" s="10"/>
      <c r="O108" s="10"/>
      <c r="P108" s="10"/>
      <c r="Q108" s="4"/>
      <c r="R108" s="4"/>
      <c r="S108" s="4"/>
      <c r="T108" s="4"/>
      <c r="U108" s="4"/>
      <c r="V108" s="4"/>
      <c r="W108" s="4"/>
      <c r="X108" s="4"/>
      <c r="Y108" s="4"/>
      <c r="Z108" s="4"/>
      <c r="AA108" s="4"/>
      <c r="AB108" s="4"/>
      <c r="AC108" s="4"/>
      <c r="AD108" s="4"/>
      <c r="AE108" s="4"/>
      <c r="AF108" s="4"/>
      <c r="AG108" s="4"/>
      <c r="AH108" s="4"/>
      <c r="AI108" s="4"/>
    </row>
    <row r="109" spans="1:35" hidden="1">
      <c r="A109" s="4" t="str">
        <f t="shared" si="18"/>
        <v>0A</v>
      </c>
      <c r="B109" s="10"/>
      <c r="C109" s="10" t="str">
        <f t="shared" si="19"/>
        <v xml:space="preserve">
</v>
      </c>
      <c r="D109" s="10"/>
      <c r="E109" s="10"/>
      <c r="F109" s="10"/>
      <c r="G109" s="17">
        <v>26</v>
      </c>
      <c r="H109" s="17"/>
      <c r="I109" s="34"/>
      <c r="J109" s="10"/>
      <c r="K109" s="10"/>
      <c r="L109" s="10"/>
      <c r="M109" s="10"/>
      <c r="N109" s="10"/>
      <c r="O109" s="10"/>
      <c r="P109" s="10"/>
      <c r="Q109" s="4"/>
      <c r="R109" s="4"/>
      <c r="S109" s="4"/>
      <c r="T109" s="4"/>
      <c r="U109" s="4"/>
      <c r="V109" s="4"/>
      <c r="W109" s="4"/>
      <c r="X109" s="4"/>
      <c r="Y109" s="4"/>
      <c r="Z109" s="4"/>
      <c r="AA109" s="4"/>
      <c r="AB109" s="4"/>
      <c r="AC109" s="4"/>
      <c r="AD109" s="4"/>
      <c r="AE109" s="4"/>
      <c r="AF109" s="4"/>
      <c r="AG109" s="4"/>
      <c r="AH109" s="4"/>
      <c r="AI109" s="4"/>
    </row>
    <row r="110" spans="1:35" hidden="1">
      <c r="A110" s="4" t="str">
        <f t="shared" si="18"/>
        <v>63</v>
      </c>
      <c r="B110" s="10"/>
      <c r="C110" s="10" t="str">
        <f t="shared" si="19"/>
        <v>c</v>
      </c>
      <c r="D110" s="10"/>
      <c r="E110" s="10"/>
      <c r="F110" s="10"/>
      <c r="G110" s="17">
        <v>27</v>
      </c>
      <c r="H110" s="17"/>
      <c r="I110" s="34"/>
      <c r="J110" s="10"/>
      <c r="K110" s="10"/>
      <c r="L110" s="10"/>
      <c r="M110" s="10"/>
      <c r="N110" s="10"/>
      <c r="O110" s="10"/>
      <c r="P110" s="10"/>
      <c r="Q110" s="4"/>
      <c r="R110" s="4"/>
      <c r="S110" s="4"/>
      <c r="T110" s="4"/>
      <c r="U110" s="4"/>
      <c r="V110" s="4"/>
      <c r="W110" s="4"/>
      <c r="X110" s="4"/>
      <c r="Y110" s="4"/>
      <c r="Z110" s="4"/>
      <c r="AA110" s="4"/>
      <c r="AB110" s="4"/>
      <c r="AC110" s="4"/>
      <c r="AD110" s="4"/>
      <c r="AE110" s="4"/>
      <c r="AF110" s="4"/>
      <c r="AG110" s="4"/>
      <c r="AH110" s="4"/>
      <c r="AI110" s="4"/>
    </row>
    <row r="111" spans="1:35" hidden="1">
      <c r="A111" s="4" t="str">
        <f t="shared" si="18"/>
        <v>2B</v>
      </c>
      <c r="B111" s="10"/>
      <c r="C111" s="10" t="str">
        <f t="shared" si="19"/>
        <v>+</v>
      </c>
      <c r="D111" s="10"/>
      <c r="E111" s="10"/>
      <c r="F111" s="10"/>
      <c r="G111" s="17">
        <v>28</v>
      </c>
      <c r="H111" s="17"/>
      <c r="I111" s="34"/>
      <c r="J111" s="10"/>
      <c r="K111" s="10"/>
      <c r="L111" s="10"/>
      <c r="M111" s="10"/>
      <c r="N111" s="10"/>
      <c r="O111" s="10"/>
      <c r="P111" s="10"/>
      <c r="Q111" s="4"/>
      <c r="R111" s="4"/>
      <c r="S111" s="4"/>
      <c r="T111" s="4"/>
      <c r="U111" s="4"/>
      <c r="V111" s="4"/>
      <c r="W111" s="4"/>
      <c r="X111" s="4"/>
      <c r="Y111" s="4"/>
      <c r="Z111" s="4"/>
      <c r="AA111" s="4"/>
      <c r="AB111" s="4"/>
      <c r="AC111" s="4"/>
      <c r="AD111" s="4"/>
      <c r="AE111" s="4"/>
      <c r="AF111" s="4"/>
      <c r="AG111" s="4"/>
      <c r="AH111" s="4"/>
      <c r="AI111" s="4"/>
    </row>
    <row r="112" spans="1:35" hidden="1">
      <c r="A112" s="4" t="str">
        <f t="shared" si="18"/>
        <v>B0</v>
      </c>
      <c r="B112" s="10"/>
      <c r="C112" s="10"/>
      <c r="D112" s="10"/>
      <c r="E112" s="10"/>
      <c r="F112" s="10"/>
      <c r="G112" s="17">
        <v>29</v>
      </c>
      <c r="H112" s="17"/>
      <c r="I112" s="34"/>
      <c r="J112" s="10"/>
      <c r="K112" s="10"/>
      <c r="L112" s="10"/>
      <c r="M112" s="10"/>
      <c r="N112" s="10"/>
      <c r="O112" s="10"/>
      <c r="P112" s="10"/>
      <c r="Q112" s="4"/>
      <c r="R112" s="4"/>
      <c r="S112" s="4"/>
      <c r="T112" s="4"/>
      <c r="U112" s="4"/>
      <c r="V112" s="4"/>
      <c r="W112" s="4"/>
      <c r="X112" s="4"/>
      <c r="Y112" s="4"/>
      <c r="Z112" s="4"/>
      <c r="AA112" s="4"/>
      <c r="AB112" s="4"/>
      <c r="AC112" s="4"/>
      <c r="AD112" s="4"/>
      <c r="AE112" s="4"/>
      <c r="AF112" s="4"/>
      <c r="AG112" s="4"/>
      <c r="AH112" s="4"/>
      <c r="AI112" s="4"/>
    </row>
    <row r="113" spans="1:35" hidden="1">
      <c r="A113" s="4" t="str">
        <f t="shared" si="18"/>
        <v>0A</v>
      </c>
      <c r="B113" s="10"/>
      <c r="C113" s="10"/>
      <c r="D113" s="10"/>
      <c r="E113" s="10"/>
      <c r="F113" s="10"/>
      <c r="G113" s="17">
        <v>30</v>
      </c>
      <c r="H113" s="17"/>
      <c r="I113" s="34"/>
      <c r="J113" s="10"/>
      <c r="K113" s="10"/>
      <c r="L113" s="10"/>
      <c r="M113" s="10"/>
      <c r="N113" s="10"/>
      <c r="O113" s="10"/>
      <c r="P113" s="10"/>
      <c r="Q113" s="4"/>
      <c r="R113" s="4"/>
      <c r="S113" s="4"/>
      <c r="T113" s="4"/>
      <c r="U113" s="4"/>
      <c r="V113" s="4"/>
      <c r="W113" s="4"/>
      <c r="X113" s="4"/>
      <c r="Y113" s="4"/>
      <c r="Z113" s="4"/>
      <c r="AA113" s="4"/>
      <c r="AB113" s="4"/>
      <c r="AC113" s="4"/>
      <c r="AD113" s="4"/>
      <c r="AE113" s="4"/>
      <c r="AF113" s="4"/>
      <c r="AG113" s="4"/>
      <c r="AH113" s="4"/>
      <c r="AI113" s="4"/>
    </row>
    <row r="114" spans="1:35" hidden="1">
      <c r="A114" s="4" t="str">
        <f t="shared" si="18"/>
        <v>63</v>
      </c>
      <c r="B114" s="10"/>
      <c r="C114" s="10"/>
      <c r="D114" s="10"/>
      <c r="E114" s="10"/>
      <c r="F114" s="10"/>
      <c r="G114" s="17">
        <v>31</v>
      </c>
      <c r="H114" s="17"/>
      <c r="I114" s="34"/>
      <c r="J114" s="10"/>
      <c r="K114" s="10"/>
      <c r="L114" s="10"/>
      <c r="M114" s="10"/>
      <c r="N114" s="10"/>
      <c r="O114" s="10"/>
      <c r="P114" s="10"/>
      <c r="Q114" s="4"/>
      <c r="R114" s="4"/>
      <c r="S114" s="4"/>
      <c r="T114" s="4"/>
      <c r="U114" s="4"/>
      <c r="V114" s="4"/>
      <c r="W114" s="4"/>
      <c r="X114" s="4"/>
      <c r="Y114" s="4"/>
      <c r="Z114" s="4"/>
      <c r="AA114" s="4"/>
      <c r="AB114" s="4"/>
      <c r="AC114" s="4"/>
      <c r="AD114" s="4"/>
      <c r="AE114" s="4"/>
      <c r="AF114" s="4"/>
      <c r="AG114" s="4"/>
      <c r="AH114" s="4"/>
      <c r="AI114" s="4"/>
    </row>
    <row r="115" spans="1:35" hidden="1">
      <c r="A115" s="10"/>
      <c r="B115" s="10"/>
      <c r="C115" s="10"/>
      <c r="D115" s="10"/>
      <c r="E115" s="10"/>
      <c r="F115" s="10"/>
      <c r="G115" s="17"/>
      <c r="H115" s="17"/>
      <c r="I115" s="34"/>
      <c r="J115" s="10"/>
      <c r="K115" s="10"/>
      <c r="L115" s="10"/>
      <c r="M115" s="10"/>
      <c r="N115" s="10"/>
      <c r="O115" s="10"/>
      <c r="P115" s="10"/>
      <c r="Q115" s="4"/>
      <c r="R115" s="4"/>
      <c r="S115" s="4"/>
      <c r="T115" s="4"/>
      <c r="U115" s="4"/>
      <c r="V115" s="4"/>
      <c r="W115" s="4"/>
      <c r="X115" s="4"/>
      <c r="Y115" s="4"/>
      <c r="Z115" s="4"/>
      <c r="AA115" s="4"/>
      <c r="AB115" s="4"/>
      <c r="AC115" s="4"/>
      <c r="AD115" s="4"/>
      <c r="AE115" s="4"/>
      <c r="AF115" s="4"/>
      <c r="AG115" s="4"/>
      <c r="AH115" s="4"/>
      <c r="AI115" s="4"/>
    </row>
    <row r="116" spans="1:35" hidden="1">
      <c r="A116" s="10"/>
      <c r="B116" s="10"/>
      <c r="C116" s="10"/>
      <c r="D116" s="10"/>
      <c r="E116" s="10"/>
      <c r="F116" s="10"/>
      <c r="G116" s="17"/>
      <c r="H116" s="17"/>
      <c r="I116" s="34"/>
      <c r="J116" s="10"/>
      <c r="K116" s="10"/>
      <c r="L116" s="10"/>
      <c r="M116" s="10"/>
      <c r="N116" s="10"/>
      <c r="O116" s="10"/>
      <c r="P116" s="10"/>
      <c r="Q116" s="4"/>
      <c r="R116" s="4"/>
      <c r="S116" s="4"/>
      <c r="T116" s="4"/>
      <c r="U116" s="4"/>
      <c r="V116" s="4"/>
      <c r="W116" s="4"/>
      <c r="X116" s="4"/>
      <c r="Y116" s="4"/>
      <c r="Z116" s="4"/>
      <c r="AA116" s="4"/>
      <c r="AB116" s="4"/>
      <c r="AC116" s="4"/>
      <c r="AD116" s="4"/>
      <c r="AE116" s="4"/>
      <c r="AF116" s="4"/>
      <c r="AG116" s="4"/>
      <c r="AH116" s="4"/>
      <c r="AI116" s="4"/>
    </row>
    <row r="117" spans="1:35" hidden="1">
      <c r="A117" s="10"/>
      <c r="B117" s="10"/>
      <c r="C117" s="10"/>
      <c r="D117" s="10"/>
      <c r="E117" s="10"/>
      <c r="F117" s="10"/>
      <c r="G117" s="17"/>
      <c r="H117" s="17"/>
      <c r="I117" s="34"/>
      <c r="J117" s="10"/>
      <c r="K117" s="10"/>
      <c r="L117" s="10"/>
      <c r="M117" s="10"/>
      <c r="N117" s="10"/>
      <c r="O117" s="10"/>
      <c r="P117" s="10"/>
      <c r="Q117" s="4"/>
      <c r="R117" s="4"/>
      <c r="S117" s="4"/>
      <c r="T117" s="4"/>
      <c r="U117" s="4"/>
      <c r="V117" s="4"/>
      <c r="W117" s="4"/>
      <c r="X117" s="4"/>
      <c r="Y117" s="4"/>
      <c r="Z117" s="4"/>
      <c r="AA117" s="4"/>
      <c r="AB117" s="4"/>
      <c r="AC117" s="4"/>
      <c r="AD117" s="4"/>
      <c r="AE117" s="4"/>
      <c r="AF117" s="4"/>
      <c r="AG117" s="4"/>
      <c r="AH117" s="4"/>
      <c r="AI117" s="4"/>
    </row>
    <row r="118" spans="1:35" hidden="1">
      <c r="A118" s="10"/>
      <c r="B118" s="10"/>
      <c r="C118" s="10"/>
      <c r="D118" s="10"/>
      <c r="E118" s="10"/>
      <c r="F118" s="10"/>
      <c r="G118" s="17"/>
      <c r="H118" s="17"/>
      <c r="I118" s="34"/>
      <c r="J118" s="10"/>
      <c r="K118" s="10"/>
      <c r="L118" s="10"/>
      <c r="M118" s="10"/>
      <c r="N118" s="10"/>
      <c r="O118" s="10"/>
      <c r="P118" s="10"/>
      <c r="Q118" s="4"/>
      <c r="R118" s="4"/>
      <c r="S118" s="4"/>
      <c r="T118" s="4"/>
      <c r="U118" s="4"/>
      <c r="V118" s="4"/>
      <c r="W118" s="4"/>
      <c r="X118" s="4"/>
      <c r="Y118" s="4"/>
      <c r="Z118" s="4"/>
      <c r="AA118" s="4"/>
      <c r="AB118" s="4"/>
      <c r="AC118" s="4"/>
      <c r="AD118" s="4"/>
      <c r="AE118" s="4"/>
      <c r="AF118" s="4"/>
      <c r="AG118" s="4"/>
      <c r="AH118" s="4"/>
      <c r="AI118" s="4"/>
    </row>
    <row r="119" spans="1:35" hidden="1">
      <c r="A119" s="10"/>
      <c r="B119" s="10"/>
      <c r="C119" s="10"/>
      <c r="D119" s="10"/>
      <c r="E119" s="10"/>
      <c r="F119" s="10"/>
      <c r="G119" s="17"/>
      <c r="H119" s="17"/>
      <c r="I119" s="34"/>
      <c r="J119" s="10"/>
      <c r="K119" s="10"/>
      <c r="L119" s="10"/>
      <c r="M119" s="10"/>
      <c r="N119" s="10"/>
      <c r="O119" s="10"/>
      <c r="P119" s="10"/>
      <c r="Q119" s="4"/>
      <c r="R119" s="4"/>
      <c r="S119" s="4"/>
      <c r="T119" s="4"/>
      <c r="U119" s="4"/>
      <c r="V119" s="4"/>
      <c r="W119" s="4"/>
      <c r="X119" s="4"/>
      <c r="Y119" s="4"/>
      <c r="Z119" s="4"/>
      <c r="AA119" s="4"/>
      <c r="AB119" s="4"/>
      <c r="AC119" s="4"/>
      <c r="AD119" s="4"/>
      <c r="AE119" s="4"/>
      <c r="AF119" s="4"/>
      <c r="AG119" s="4"/>
      <c r="AH119" s="4"/>
      <c r="AI119" s="4"/>
    </row>
    <row r="120" spans="1:35" hidden="1">
      <c r="A120" s="10"/>
      <c r="B120" s="10"/>
      <c r="C120" s="10"/>
      <c r="D120" s="10"/>
      <c r="E120" s="10"/>
      <c r="F120" s="10"/>
      <c r="G120" s="17"/>
      <c r="H120" s="17"/>
      <c r="I120" s="34"/>
      <c r="J120" s="10"/>
      <c r="K120" s="10"/>
      <c r="L120" s="10"/>
      <c r="M120" s="10"/>
      <c r="N120" s="10"/>
      <c r="O120" s="10"/>
      <c r="P120" s="10"/>
      <c r="Q120" s="4"/>
      <c r="R120" s="4"/>
      <c r="S120" s="4"/>
      <c r="T120" s="4"/>
      <c r="U120" s="4"/>
      <c r="V120" s="4"/>
      <c r="W120" s="4"/>
      <c r="X120" s="4"/>
      <c r="Y120" s="4"/>
      <c r="Z120" s="4"/>
      <c r="AA120" s="4"/>
      <c r="AB120" s="4"/>
      <c r="AC120" s="4"/>
      <c r="AD120" s="4"/>
      <c r="AE120" s="4"/>
      <c r="AF120" s="4"/>
      <c r="AG120" s="4"/>
      <c r="AH120" s="4"/>
      <c r="AI120" s="4"/>
    </row>
    <row r="121" spans="1:35" hidden="1">
      <c r="A121" s="10"/>
      <c r="B121" s="10"/>
      <c r="C121" s="10"/>
      <c r="D121" s="10"/>
      <c r="E121" s="10"/>
      <c r="F121" s="10"/>
      <c r="G121" s="17"/>
      <c r="H121" s="17"/>
      <c r="I121" s="34"/>
      <c r="J121" s="10"/>
      <c r="K121" s="10"/>
      <c r="L121" s="10"/>
      <c r="M121" s="10"/>
      <c r="N121" s="10"/>
      <c r="O121" s="10"/>
      <c r="P121" s="10"/>
      <c r="Q121" s="4"/>
      <c r="R121" s="4"/>
      <c r="S121" s="4"/>
      <c r="T121" s="4"/>
      <c r="U121" s="4"/>
      <c r="V121" s="4"/>
      <c r="W121" s="4"/>
      <c r="X121" s="4"/>
      <c r="Y121" s="4"/>
      <c r="Z121" s="4"/>
      <c r="AA121" s="4"/>
      <c r="AB121" s="4"/>
      <c r="AC121" s="4"/>
      <c r="AD121" s="4"/>
      <c r="AE121" s="4"/>
      <c r="AF121" s="4"/>
      <c r="AG121" s="4"/>
      <c r="AH121" s="4"/>
      <c r="AI121" s="4"/>
    </row>
    <row r="122" spans="1:35" hidden="1">
      <c r="A122" s="10"/>
      <c r="B122" s="10"/>
      <c r="C122" s="10"/>
      <c r="D122" s="10"/>
      <c r="E122" s="10"/>
      <c r="F122" s="10"/>
      <c r="G122" s="17"/>
      <c r="H122" s="17"/>
      <c r="I122" s="34"/>
      <c r="J122" s="10"/>
      <c r="K122" s="10"/>
      <c r="L122" s="10"/>
      <c r="M122" s="10"/>
      <c r="N122" s="10"/>
      <c r="O122" s="10"/>
      <c r="P122" s="10"/>
      <c r="Q122" s="4"/>
      <c r="R122" s="4"/>
      <c r="S122" s="4"/>
      <c r="T122" s="4"/>
      <c r="U122" s="4"/>
      <c r="V122" s="4"/>
      <c r="W122" s="4"/>
      <c r="X122" s="4"/>
      <c r="Y122" s="4"/>
      <c r="Z122" s="4"/>
      <c r="AA122" s="4"/>
      <c r="AB122" s="4"/>
      <c r="AC122" s="4"/>
      <c r="AD122" s="4"/>
      <c r="AE122" s="4"/>
      <c r="AF122" s="4"/>
      <c r="AG122" s="4"/>
      <c r="AH122" s="4"/>
      <c r="AI122" s="4"/>
    </row>
    <row r="123" spans="1:35" hidden="1">
      <c r="A123" s="10"/>
      <c r="B123" s="10"/>
      <c r="C123" s="10"/>
      <c r="D123" s="10"/>
      <c r="E123" s="10"/>
      <c r="F123" s="10"/>
      <c r="G123" s="17"/>
      <c r="H123" s="17"/>
      <c r="I123" s="34"/>
      <c r="J123" s="10"/>
      <c r="K123" s="10"/>
      <c r="L123" s="10"/>
      <c r="M123" s="10"/>
      <c r="N123" s="10"/>
      <c r="O123" s="10"/>
      <c r="P123" s="10"/>
      <c r="Q123" s="4"/>
      <c r="R123" s="4"/>
      <c r="S123" s="4"/>
      <c r="T123" s="4"/>
      <c r="U123" s="4"/>
      <c r="V123" s="4"/>
      <c r="W123" s="4"/>
      <c r="X123" s="4"/>
      <c r="Y123" s="4"/>
      <c r="Z123" s="4"/>
      <c r="AA123" s="4"/>
      <c r="AB123" s="4"/>
      <c r="AC123" s="4"/>
      <c r="AD123" s="4"/>
      <c r="AE123" s="4"/>
      <c r="AF123" s="4"/>
      <c r="AG123" s="4"/>
      <c r="AH123" s="4"/>
      <c r="AI123" s="4"/>
    </row>
    <row r="124" spans="1:35" hidden="1">
      <c r="A124" s="10"/>
      <c r="B124" s="10"/>
      <c r="C124" s="10"/>
      <c r="D124" s="10"/>
      <c r="E124" s="10"/>
      <c r="F124" s="10"/>
      <c r="G124" s="17"/>
      <c r="H124" s="17"/>
      <c r="I124" s="34"/>
      <c r="J124" s="10"/>
      <c r="K124" s="10"/>
      <c r="L124" s="10"/>
      <c r="M124" s="10"/>
      <c r="N124" s="10"/>
      <c r="O124" s="10"/>
      <c r="P124" s="10"/>
      <c r="Q124" s="4"/>
      <c r="R124" s="4"/>
      <c r="S124" s="4"/>
      <c r="T124" s="4"/>
      <c r="U124" s="4"/>
      <c r="V124" s="4"/>
      <c r="W124" s="4"/>
      <c r="X124" s="4"/>
      <c r="Y124" s="4"/>
      <c r="Z124" s="4"/>
      <c r="AA124" s="4"/>
      <c r="AB124" s="4"/>
      <c r="AC124" s="4"/>
      <c r="AD124" s="4"/>
      <c r="AE124" s="4"/>
      <c r="AF124" s="4"/>
      <c r="AG124" s="4"/>
      <c r="AH124" s="4"/>
      <c r="AI124" s="4"/>
    </row>
    <row r="125" spans="1:35" hidden="1">
      <c r="A125" s="10"/>
      <c r="B125" s="10"/>
      <c r="C125" s="10"/>
      <c r="D125" s="10"/>
      <c r="E125" s="10"/>
      <c r="F125" s="10"/>
      <c r="G125" s="17"/>
      <c r="H125" s="17"/>
      <c r="I125" s="34"/>
      <c r="J125" s="10"/>
      <c r="K125" s="10"/>
      <c r="L125" s="10"/>
      <c r="M125" s="10"/>
      <c r="N125" s="10"/>
      <c r="O125" s="10"/>
      <c r="P125" s="10"/>
      <c r="Q125" s="4"/>
      <c r="R125" s="4"/>
      <c r="S125" s="4"/>
      <c r="T125" s="4"/>
      <c r="U125" s="4"/>
      <c r="V125" s="4"/>
      <c r="W125" s="4"/>
      <c r="X125" s="4"/>
      <c r="Y125" s="4"/>
      <c r="Z125" s="4"/>
      <c r="AA125" s="4"/>
      <c r="AB125" s="4"/>
      <c r="AC125" s="4"/>
      <c r="AD125" s="4"/>
      <c r="AE125" s="4"/>
      <c r="AF125" s="4"/>
      <c r="AG125" s="4"/>
      <c r="AH125" s="4"/>
      <c r="AI125" s="4"/>
    </row>
    <row r="126" spans="1:35" hidden="1">
      <c r="A126" s="10"/>
      <c r="B126" s="10"/>
      <c r="C126" s="10"/>
      <c r="D126" s="10"/>
      <c r="E126" s="10"/>
      <c r="F126" s="10"/>
      <c r="G126" s="17"/>
      <c r="H126" s="17"/>
      <c r="I126" s="34"/>
      <c r="J126" s="10"/>
      <c r="K126" s="10"/>
      <c r="L126" s="10"/>
      <c r="M126" s="10"/>
      <c r="N126" s="10"/>
      <c r="O126" s="10"/>
      <c r="P126" s="10"/>
      <c r="Q126" s="4"/>
      <c r="R126" s="4"/>
      <c r="S126" s="4"/>
      <c r="T126" s="4"/>
      <c r="U126" s="4"/>
      <c r="V126" s="4"/>
      <c r="W126" s="4"/>
      <c r="X126" s="4"/>
      <c r="Y126" s="4"/>
      <c r="Z126" s="4"/>
      <c r="AA126" s="4"/>
      <c r="AB126" s="4"/>
      <c r="AC126" s="4"/>
      <c r="AD126" s="4"/>
      <c r="AE126" s="4"/>
      <c r="AF126" s="4"/>
      <c r="AG126" s="4"/>
      <c r="AH126" s="4"/>
      <c r="AI126" s="4"/>
    </row>
    <row r="127" spans="1:35" hidden="1">
      <c r="A127" s="10"/>
      <c r="B127" s="10"/>
      <c r="C127" s="10"/>
      <c r="D127" s="10"/>
      <c r="E127" s="10"/>
      <c r="F127" s="10"/>
      <c r="G127" s="17"/>
      <c r="H127" s="17"/>
      <c r="I127" s="34"/>
      <c r="J127" s="10"/>
      <c r="K127" s="10"/>
      <c r="L127" s="10"/>
      <c r="M127" s="10"/>
      <c r="N127" s="10"/>
      <c r="O127" s="10"/>
      <c r="P127" s="10"/>
      <c r="Q127" s="4"/>
      <c r="R127" s="4"/>
      <c r="S127" s="4"/>
      <c r="T127" s="4"/>
      <c r="U127" s="4"/>
      <c r="V127" s="4"/>
      <c r="W127" s="4"/>
      <c r="X127" s="4"/>
      <c r="Y127" s="4"/>
      <c r="Z127" s="4"/>
      <c r="AA127" s="4"/>
      <c r="AB127" s="4"/>
      <c r="AC127" s="4"/>
      <c r="AD127" s="4"/>
      <c r="AE127" s="4"/>
      <c r="AF127" s="4"/>
      <c r="AG127" s="4"/>
      <c r="AH127" s="4"/>
      <c r="AI127" s="4"/>
    </row>
    <row r="128" spans="1:35" hidden="1">
      <c r="A128" s="10"/>
      <c r="B128" s="10"/>
      <c r="C128" s="10"/>
      <c r="D128" s="10"/>
      <c r="E128" s="10"/>
      <c r="F128" s="10"/>
      <c r="G128" s="17"/>
      <c r="H128" s="17"/>
      <c r="I128" s="34"/>
      <c r="J128" s="10"/>
      <c r="K128" s="10"/>
      <c r="L128" s="10"/>
      <c r="M128" s="10"/>
      <c r="N128" s="10"/>
      <c r="O128" s="10"/>
      <c r="P128" s="10"/>
      <c r="Q128" s="4"/>
      <c r="R128" s="4"/>
      <c r="S128" s="4"/>
      <c r="T128" s="4"/>
      <c r="U128" s="4"/>
      <c r="V128" s="4"/>
      <c r="W128" s="4"/>
      <c r="X128" s="4"/>
      <c r="Y128" s="4"/>
      <c r="Z128" s="4"/>
      <c r="AA128" s="4"/>
      <c r="AB128" s="4"/>
      <c r="AC128" s="4"/>
      <c r="AD128" s="4"/>
      <c r="AE128" s="4"/>
      <c r="AF128" s="4"/>
      <c r="AG128" s="4"/>
      <c r="AH128" s="4"/>
      <c r="AI128" s="4"/>
    </row>
    <row r="129" spans="1:35" hidden="1">
      <c r="A129" s="10"/>
      <c r="B129" s="10"/>
      <c r="C129" s="10"/>
      <c r="D129" s="10"/>
      <c r="E129" s="10"/>
      <c r="F129" s="10"/>
      <c r="G129" s="17"/>
      <c r="H129" s="17"/>
      <c r="I129" s="34"/>
      <c r="J129" s="10"/>
      <c r="K129" s="10"/>
      <c r="L129" s="10"/>
      <c r="M129" s="10"/>
      <c r="N129" s="10"/>
      <c r="O129" s="10"/>
      <c r="P129" s="10"/>
      <c r="Q129" s="4"/>
      <c r="R129" s="4"/>
      <c r="S129" s="4"/>
      <c r="T129" s="4"/>
      <c r="U129" s="4"/>
      <c r="V129" s="4"/>
      <c r="W129" s="4"/>
      <c r="X129" s="4"/>
      <c r="Y129" s="4"/>
      <c r="Z129" s="4"/>
      <c r="AA129" s="4"/>
      <c r="AB129" s="4"/>
      <c r="AC129" s="4"/>
      <c r="AD129" s="4"/>
      <c r="AE129" s="4"/>
      <c r="AF129" s="4"/>
      <c r="AG129" s="4"/>
      <c r="AH129" s="4"/>
      <c r="AI129" s="4"/>
    </row>
    <row r="130" spans="1:35" hidden="1">
      <c r="A130" s="10"/>
      <c r="B130" s="10"/>
      <c r="C130" s="10"/>
      <c r="D130" s="10"/>
      <c r="E130" s="10"/>
      <c r="F130" s="10"/>
      <c r="G130" s="17"/>
      <c r="H130" s="17"/>
      <c r="I130" s="34"/>
      <c r="J130" s="10"/>
      <c r="K130" s="10"/>
      <c r="L130" s="10"/>
      <c r="M130" s="10"/>
      <c r="N130" s="10"/>
      <c r="O130" s="10"/>
      <c r="P130" s="10"/>
      <c r="Q130" s="4"/>
      <c r="R130" s="4"/>
      <c r="S130" s="4"/>
      <c r="T130" s="4"/>
      <c r="U130" s="4"/>
      <c r="V130" s="4"/>
      <c r="W130" s="4"/>
      <c r="X130" s="4"/>
      <c r="Y130" s="4"/>
      <c r="Z130" s="4"/>
      <c r="AA130" s="4"/>
      <c r="AB130" s="4"/>
      <c r="AC130" s="4"/>
      <c r="AD130" s="4"/>
      <c r="AE130" s="4"/>
      <c r="AF130" s="4"/>
      <c r="AG130" s="4"/>
      <c r="AH130" s="4"/>
      <c r="AI130" s="4"/>
    </row>
    <row r="131" spans="1:35" hidden="1">
      <c r="A131" s="10"/>
      <c r="B131" s="10"/>
      <c r="C131" s="10"/>
      <c r="D131" s="10"/>
      <c r="E131" s="10"/>
      <c r="F131" s="10"/>
      <c r="G131" s="17"/>
      <c r="H131" s="17"/>
      <c r="I131" s="34"/>
      <c r="J131" s="10"/>
      <c r="K131" s="10"/>
      <c r="L131" s="10"/>
      <c r="M131" s="10"/>
      <c r="N131" s="10"/>
      <c r="O131" s="10"/>
      <c r="P131" s="10"/>
      <c r="Q131" s="4"/>
      <c r="R131" s="4"/>
      <c r="S131" s="4"/>
      <c r="T131" s="4"/>
      <c r="U131" s="4"/>
      <c r="V131" s="4"/>
      <c r="W131" s="4"/>
      <c r="X131" s="4"/>
      <c r="Y131" s="4"/>
      <c r="Z131" s="4"/>
      <c r="AA131" s="4"/>
      <c r="AB131" s="4"/>
      <c r="AC131" s="4"/>
      <c r="AD131" s="4"/>
      <c r="AE131" s="4"/>
      <c r="AF131" s="4"/>
      <c r="AG131" s="4"/>
      <c r="AH131" s="4"/>
      <c r="AI131" s="4"/>
    </row>
    <row r="132" spans="1:35" hidden="1">
      <c r="A132" s="10"/>
      <c r="B132" s="10"/>
      <c r="C132" s="10"/>
      <c r="D132" s="10"/>
      <c r="E132" s="10"/>
      <c r="F132" s="10"/>
      <c r="G132" s="17"/>
      <c r="H132" s="17"/>
      <c r="I132" s="34"/>
      <c r="J132" s="10"/>
      <c r="K132" s="10"/>
      <c r="L132" s="10"/>
      <c r="M132" s="10"/>
      <c r="N132" s="10"/>
      <c r="O132" s="10"/>
      <c r="P132" s="10"/>
      <c r="Q132" s="4"/>
      <c r="R132" s="4"/>
      <c r="S132" s="4"/>
      <c r="T132" s="4"/>
      <c r="U132" s="4"/>
      <c r="V132" s="4"/>
      <c r="W132" s="4"/>
      <c r="X132" s="4"/>
      <c r="Y132" s="4"/>
      <c r="Z132" s="4"/>
      <c r="AA132" s="4"/>
      <c r="AB132" s="4"/>
      <c r="AC132" s="4"/>
      <c r="AD132" s="4"/>
      <c r="AE132" s="4"/>
      <c r="AF132" s="4"/>
      <c r="AG132" s="4"/>
      <c r="AH132" s="4"/>
      <c r="AI132" s="4"/>
    </row>
    <row r="133" spans="1:35" hidden="1">
      <c r="A133" s="10"/>
      <c r="B133" s="10"/>
      <c r="C133" s="10"/>
      <c r="D133" s="10"/>
      <c r="E133" s="10"/>
      <c r="F133" s="10"/>
      <c r="G133" s="17"/>
      <c r="H133" s="17"/>
      <c r="I133" s="34"/>
      <c r="J133" s="10"/>
      <c r="K133" s="10"/>
      <c r="L133" s="10"/>
      <c r="M133" s="10"/>
      <c r="N133" s="10"/>
      <c r="O133" s="10"/>
      <c r="P133" s="10"/>
      <c r="Q133" s="4"/>
      <c r="R133" s="4"/>
      <c r="S133" s="4"/>
      <c r="T133" s="4"/>
      <c r="U133" s="4"/>
      <c r="V133" s="4"/>
      <c r="W133" s="4"/>
      <c r="X133" s="4"/>
      <c r="Y133" s="4"/>
      <c r="Z133" s="4"/>
      <c r="AA133" s="4"/>
      <c r="AB133" s="4"/>
      <c r="AC133" s="4"/>
      <c r="AD133" s="4"/>
      <c r="AE133" s="4"/>
      <c r="AF133" s="4"/>
      <c r="AG133" s="4"/>
      <c r="AH133" s="4"/>
      <c r="AI133" s="4"/>
    </row>
    <row r="134" spans="1:35" hidden="1">
      <c r="A134" s="10"/>
      <c r="B134" s="10"/>
      <c r="C134" s="10"/>
      <c r="D134" s="10"/>
      <c r="E134" s="10"/>
      <c r="F134" s="10"/>
      <c r="G134" s="17"/>
      <c r="H134" s="17"/>
      <c r="I134" s="34"/>
      <c r="J134" s="10"/>
      <c r="K134" s="10"/>
      <c r="L134" s="10"/>
      <c r="M134" s="10"/>
      <c r="N134" s="10"/>
      <c r="O134" s="10"/>
      <c r="P134" s="10"/>
      <c r="Q134" s="4"/>
      <c r="R134" s="4"/>
      <c r="S134" s="4"/>
      <c r="T134" s="4"/>
      <c r="U134" s="4"/>
      <c r="V134" s="4"/>
      <c r="W134" s="4"/>
      <c r="X134" s="4"/>
      <c r="Y134" s="4"/>
      <c r="Z134" s="4"/>
      <c r="AA134" s="4"/>
      <c r="AB134" s="4"/>
      <c r="AC134" s="4"/>
      <c r="AD134" s="4"/>
      <c r="AE134" s="4"/>
      <c r="AF134" s="4"/>
      <c r="AG134" s="4"/>
      <c r="AH134" s="4"/>
      <c r="AI134" s="4"/>
    </row>
    <row r="135" spans="1:35" hidden="1">
      <c r="A135" s="10"/>
      <c r="B135" s="10"/>
      <c r="C135" s="10"/>
      <c r="D135" s="10"/>
      <c r="E135" s="10"/>
      <c r="F135" s="10"/>
      <c r="G135" s="17"/>
      <c r="H135" s="17"/>
      <c r="I135" s="34"/>
      <c r="J135" s="10"/>
      <c r="K135" s="10"/>
      <c r="L135" s="10"/>
      <c r="M135" s="10"/>
      <c r="N135" s="10"/>
      <c r="O135" s="10"/>
      <c r="P135" s="10"/>
      <c r="Q135" s="4"/>
      <c r="R135" s="4"/>
      <c r="S135" s="4"/>
      <c r="T135" s="4"/>
      <c r="U135" s="4"/>
      <c r="V135" s="4"/>
      <c r="W135" s="4"/>
      <c r="X135" s="4"/>
      <c r="Y135" s="4"/>
      <c r="Z135" s="4"/>
      <c r="AA135" s="4"/>
      <c r="AB135" s="4"/>
      <c r="AC135" s="4"/>
      <c r="AD135" s="4"/>
      <c r="AE135" s="4"/>
      <c r="AF135" s="4"/>
      <c r="AG135" s="4"/>
      <c r="AH135" s="4"/>
      <c r="AI135" s="4"/>
    </row>
    <row r="136" spans="1:35" hidden="1">
      <c r="A136" s="10"/>
      <c r="B136" s="10"/>
      <c r="C136" s="10"/>
      <c r="D136" s="10"/>
      <c r="E136" s="10"/>
      <c r="F136" s="10"/>
      <c r="G136" s="17"/>
      <c r="H136" s="17"/>
      <c r="I136" s="34"/>
      <c r="J136" s="10"/>
      <c r="K136" s="10"/>
      <c r="L136" s="10"/>
      <c r="M136" s="10"/>
      <c r="N136" s="10"/>
      <c r="O136" s="10"/>
      <c r="P136" s="10"/>
      <c r="Q136" s="4"/>
      <c r="R136" s="4"/>
      <c r="S136" s="4"/>
      <c r="T136" s="4"/>
      <c r="U136" s="4"/>
      <c r="V136" s="4"/>
      <c r="W136" s="4"/>
      <c r="X136" s="4"/>
      <c r="Y136" s="4"/>
      <c r="Z136" s="4"/>
      <c r="AA136" s="4"/>
      <c r="AB136" s="4"/>
      <c r="AC136" s="4"/>
      <c r="AD136" s="4"/>
      <c r="AE136" s="4"/>
      <c r="AF136" s="4"/>
      <c r="AG136" s="4"/>
      <c r="AH136" s="4"/>
      <c r="AI136" s="4"/>
    </row>
    <row r="137" spans="1:35" hidden="1">
      <c r="A137" s="10"/>
      <c r="B137" s="10"/>
      <c r="C137" s="10"/>
      <c r="D137" s="10"/>
      <c r="E137" s="10"/>
      <c r="F137" s="10"/>
      <c r="G137" s="17"/>
      <c r="H137" s="17"/>
      <c r="I137" s="34"/>
      <c r="J137" s="10"/>
      <c r="K137" s="10"/>
      <c r="L137" s="10"/>
      <c r="M137" s="10"/>
      <c r="N137" s="10"/>
      <c r="O137" s="10"/>
      <c r="P137" s="10"/>
      <c r="Q137" s="4"/>
      <c r="R137" s="4"/>
      <c r="S137" s="4"/>
      <c r="T137" s="4"/>
      <c r="U137" s="4"/>
      <c r="V137" s="4"/>
      <c r="W137" s="4"/>
      <c r="X137" s="4"/>
      <c r="Y137" s="4"/>
      <c r="Z137" s="4"/>
      <c r="AA137" s="4"/>
      <c r="AB137" s="4"/>
      <c r="AC137" s="4"/>
      <c r="AD137" s="4"/>
      <c r="AE137" s="4"/>
      <c r="AF137" s="4"/>
      <c r="AG137" s="4"/>
      <c r="AH137" s="4"/>
      <c r="AI137" s="4"/>
    </row>
    <row r="138" spans="1:35" hidden="1">
      <c r="A138" s="10"/>
      <c r="B138" s="10"/>
      <c r="C138" s="10"/>
      <c r="D138" s="10"/>
      <c r="E138" s="10"/>
      <c r="F138" s="10"/>
      <c r="G138" s="17"/>
      <c r="H138" s="17"/>
      <c r="I138" s="34"/>
      <c r="J138" s="10"/>
      <c r="K138" s="10"/>
      <c r="L138" s="10"/>
      <c r="M138" s="10"/>
      <c r="N138" s="10"/>
      <c r="O138" s="10"/>
      <c r="P138" s="10"/>
      <c r="Q138" s="4"/>
      <c r="R138" s="4"/>
      <c r="S138" s="4"/>
      <c r="T138" s="4"/>
      <c r="U138" s="4"/>
      <c r="V138" s="4"/>
      <c r="W138" s="4"/>
      <c r="X138" s="4"/>
      <c r="Y138" s="4"/>
      <c r="Z138" s="4"/>
      <c r="AA138" s="4"/>
      <c r="AB138" s="4"/>
      <c r="AC138" s="4"/>
      <c r="AD138" s="4"/>
      <c r="AE138" s="4"/>
      <c r="AF138" s="4"/>
      <c r="AG138" s="4"/>
      <c r="AH138" s="4"/>
      <c r="AI138" s="4"/>
    </row>
    <row r="139" spans="1:35" hidden="1">
      <c r="A139" s="10"/>
      <c r="B139" s="10"/>
      <c r="C139" s="10"/>
      <c r="D139" s="10"/>
      <c r="E139" s="10"/>
      <c r="F139" s="10"/>
      <c r="G139" s="17"/>
      <c r="H139" s="17"/>
      <c r="I139" s="34"/>
      <c r="J139" s="10"/>
      <c r="K139" s="10"/>
      <c r="L139" s="10"/>
      <c r="M139" s="10"/>
      <c r="N139" s="10"/>
      <c r="O139" s="10"/>
      <c r="P139" s="10"/>
      <c r="Q139" s="4"/>
      <c r="R139" s="4"/>
      <c r="S139" s="4"/>
      <c r="T139" s="4"/>
      <c r="U139" s="4"/>
      <c r="V139" s="4"/>
      <c r="W139" s="4"/>
      <c r="X139" s="4"/>
      <c r="Y139" s="4"/>
      <c r="Z139" s="4"/>
      <c r="AA139" s="4"/>
      <c r="AB139" s="4"/>
      <c r="AC139" s="4"/>
      <c r="AD139" s="4"/>
      <c r="AE139" s="4"/>
      <c r="AF139" s="4"/>
      <c r="AG139" s="4"/>
      <c r="AH139" s="4"/>
      <c r="AI139" s="4"/>
    </row>
    <row r="140" spans="1:35" hidden="1">
      <c r="A140" s="10"/>
      <c r="B140" s="10"/>
      <c r="C140" s="10"/>
      <c r="D140" s="10"/>
      <c r="E140" s="10"/>
      <c r="F140" s="10"/>
      <c r="G140" s="17"/>
      <c r="H140" s="17"/>
      <c r="I140" s="34"/>
      <c r="J140" s="10"/>
      <c r="K140" s="10"/>
      <c r="L140" s="10"/>
      <c r="M140" s="10"/>
      <c r="N140" s="10"/>
      <c r="O140" s="10"/>
      <c r="P140" s="10"/>
      <c r="Q140" s="4"/>
      <c r="R140" s="4"/>
      <c r="S140" s="4"/>
      <c r="T140" s="4"/>
      <c r="U140" s="4"/>
      <c r="V140" s="4"/>
      <c r="W140" s="4"/>
      <c r="X140" s="4"/>
      <c r="Y140" s="4"/>
      <c r="Z140" s="4"/>
      <c r="AA140" s="4"/>
      <c r="AB140" s="4"/>
      <c r="AC140" s="4"/>
      <c r="AD140" s="4"/>
      <c r="AE140" s="4"/>
      <c r="AF140" s="4"/>
      <c r="AG140" s="4"/>
      <c r="AH140" s="4"/>
      <c r="AI140" s="4"/>
    </row>
    <row r="141" spans="1:35" hidden="1">
      <c r="A141" s="10"/>
      <c r="B141" s="10"/>
      <c r="C141" s="10"/>
      <c r="D141" s="10"/>
      <c r="E141" s="10"/>
      <c r="F141" s="10"/>
      <c r="G141" s="17"/>
      <c r="H141" s="17"/>
      <c r="I141" s="34"/>
      <c r="J141" s="10"/>
      <c r="K141" s="10"/>
      <c r="L141" s="10"/>
      <c r="M141" s="10"/>
      <c r="N141" s="10"/>
      <c r="O141" s="10"/>
      <c r="P141" s="10"/>
      <c r="Q141" s="4"/>
      <c r="R141" s="4"/>
      <c r="S141" s="4"/>
      <c r="T141" s="4"/>
      <c r="U141" s="4"/>
      <c r="V141" s="4"/>
      <c r="W141" s="4"/>
      <c r="X141" s="4"/>
      <c r="Y141" s="4"/>
      <c r="Z141" s="4"/>
      <c r="AA141" s="4"/>
      <c r="AB141" s="4"/>
      <c r="AC141" s="4"/>
      <c r="AD141" s="4"/>
      <c r="AE141" s="4"/>
      <c r="AF141" s="4"/>
      <c r="AG141" s="4"/>
      <c r="AH141" s="4"/>
      <c r="AI141" s="4"/>
    </row>
    <row r="142" spans="1:35" hidden="1">
      <c r="A142" s="10"/>
      <c r="B142" s="10"/>
      <c r="C142" s="10"/>
      <c r="D142" s="10"/>
      <c r="E142" s="10"/>
      <c r="F142" s="10"/>
      <c r="G142" s="17"/>
      <c r="H142" s="17"/>
      <c r="I142" s="34"/>
      <c r="J142" s="10"/>
      <c r="K142" s="10"/>
      <c r="L142" s="10"/>
      <c r="M142" s="10"/>
      <c r="N142" s="10"/>
      <c r="O142" s="10"/>
      <c r="P142" s="10"/>
      <c r="Q142" s="4"/>
      <c r="R142" s="4"/>
      <c r="S142" s="4"/>
      <c r="T142" s="4"/>
      <c r="U142" s="4"/>
      <c r="V142" s="4"/>
      <c r="W142" s="4"/>
      <c r="X142" s="4"/>
      <c r="Y142" s="4"/>
      <c r="Z142" s="4"/>
      <c r="AA142" s="4"/>
      <c r="AB142" s="4"/>
      <c r="AC142" s="4"/>
      <c r="AD142" s="4"/>
      <c r="AE142" s="4"/>
      <c r="AF142" s="4"/>
      <c r="AG142" s="4"/>
      <c r="AH142" s="4"/>
      <c r="AI142" s="4"/>
    </row>
    <row r="143" spans="1:35" hidden="1">
      <c r="A143" s="10"/>
      <c r="B143" s="10"/>
      <c r="C143" s="10"/>
      <c r="D143" s="10"/>
      <c r="E143" s="10"/>
      <c r="F143" s="10"/>
      <c r="G143" s="17"/>
      <c r="H143" s="17"/>
      <c r="I143" s="34"/>
      <c r="J143" s="10"/>
      <c r="K143" s="10"/>
      <c r="L143" s="10"/>
      <c r="M143" s="10"/>
      <c r="N143" s="10"/>
      <c r="O143" s="10"/>
      <c r="P143" s="10"/>
      <c r="Q143" s="4"/>
      <c r="R143" s="4"/>
      <c r="S143" s="4"/>
      <c r="T143" s="4"/>
      <c r="U143" s="4"/>
      <c r="V143" s="4"/>
      <c r="W143" s="4"/>
      <c r="X143" s="4"/>
      <c r="Y143" s="4"/>
      <c r="Z143" s="4"/>
      <c r="AA143" s="4"/>
      <c r="AB143" s="4"/>
      <c r="AC143" s="4"/>
      <c r="AD143" s="4"/>
      <c r="AE143" s="4"/>
      <c r="AF143" s="4"/>
      <c r="AG143" s="4"/>
      <c r="AH143" s="4"/>
      <c r="AI143" s="4"/>
    </row>
    <row r="144" spans="1:35" hidden="1">
      <c r="A144" s="10"/>
      <c r="B144" s="10"/>
      <c r="C144" s="10"/>
      <c r="D144" s="10"/>
      <c r="E144" s="10"/>
      <c r="F144" s="10"/>
      <c r="G144" s="17"/>
      <c r="H144" s="17"/>
      <c r="I144" s="34"/>
      <c r="J144" s="10"/>
      <c r="K144" s="10"/>
      <c r="L144" s="10"/>
      <c r="M144" s="10"/>
      <c r="N144" s="10"/>
      <c r="O144" s="10"/>
      <c r="P144" s="10"/>
      <c r="Q144" s="4"/>
      <c r="R144" s="4"/>
      <c r="S144" s="4"/>
      <c r="T144" s="4"/>
      <c r="U144" s="4"/>
      <c r="V144" s="4"/>
      <c r="W144" s="4"/>
      <c r="X144" s="4"/>
      <c r="Y144" s="4"/>
      <c r="Z144" s="4"/>
      <c r="AA144" s="4"/>
      <c r="AB144" s="4"/>
      <c r="AC144" s="4"/>
      <c r="AD144" s="4"/>
      <c r="AE144" s="4"/>
      <c r="AF144" s="4"/>
      <c r="AG144" s="4"/>
      <c r="AH144" s="4"/>
      <c r="AI144" s="4"/>
    </row>
    <row r="145" spans="1:35" hidden="1">
      <c r="A145" s="10"/>
      <c r="B145" s="10"/>
      <c r="C145" s="10"/>
      <c r="D145" s="10"/>
      <c r="E145" s="10"/>
      <c r="F145" s="10"/>
      <c r="G145" s="17"/>
      <c r="H145" s="17"/>
      <c r="I145" s="34"/>
      <c r="J145" s="10"/>
      <c r="K145" s="10"/>
      <c r="L145" s="10"/>
      <c r="M145" s="10"/>
      <c r="N145" s="10"/>
      <c r="O145" s="10"/>
      <c r="P145" s="10"/>
      <c r="Q145" s="4"/>
      <c r="R145" s="4"/>
      <c r="S145" s="4"/>
      <c r="T145" s="4"/>
      <c r="U145" s="4"/>
      <c r="V145" s="4"/>
      <c r="W145" s="4"/>
      <c r="X145" s="4"/>
      <c r="Y145" s="4"/>
      <c r="Z145" s="4"/>
      <c r="AA145" s="4"/>
      <c r="AB145" s="4"/>
      <c r="AC145" s="4"/>
      <c r="AD145" s="4"/>
      <c r="AE145" s="4"/>
      <c r="AF145" s="4"/>
      <c r="AG145" s="4"/>
      <c r="AH145" s="4"/>
      <c r="AI145" s="4"/>
    </row>
    <row r="146" spans="1:35" hidden="1">
      <c r="A146" s="10"/>
      <c r="B146" s="10"/>
      <c r="C146" s="10"/>
      <c r="D146" s="10"/>
      <c r="E146" s="10"/>
      <c r="F146" s="10"/>
      <c r="G146" s="17"/>
      <c r="H146" s="17"/>
      <c r="I146" s="34"/>
      <c r="J146" s="10"/>
      <c r="K146" s="10"/>
      <c r="L146" s="10"/>
      <c r="M146" s="10"/>
      <c r="N146" s="10"/>
      <c r="O146" s="10"/>
      <c r="P146" s="10"/>
      <c r="Q146" s="4"/>
      <c r="R146" s="4"/>
      <c r="S146" s="4"/>
      <c r="T146" s="4"/>
      <c r="U146" s="4"/>
      <c r="V146" s="4"/>
      <c r="W146" s="4"/>
      <c r="X146" s="4"/>
      <c r="Y146" s="4"/>
      <c r="Z146" s="4"/>
      <c r="AA146" s="4"/>
      <c r="AB146" s="4"/>
      <c r="AC146" s="4"/>
      <c r="AD146" s="4"/>
      <c r="AE146" s="4"/>
      <c r="AF146" s="4"/>
      <c r="AG146" s="4"/>
      <c r="AH146" s="4"/>
      <c r="AI146" s="4"/>
    </row>
    <row r="147" spans="1:35" hidden="1">
      <c r="A147" s="10"/>
      <c r="B147" s="10"/>
      <c r="C147" s="10"/>
      <c r="D147" s="10"/>
      <c r="E147" s="10"/>
      <c r="F147" s="10"/>
      <c r="G147" s="17"/>
      <c r="H147" s="17"/>
      <c r="I147" s="34"/>
      <c r="J147" s="10"/>
      <c r="K147" s="10"/>
      <c r="L147" s="10"/>
      <c r="M147" s="10"/>
      <c r="N147" s="10"/>
      <c r="O147" s="10"/>
      <c r="P147" s="10"/>
      <c r="Q147" s="4"/>
      <c r="R147" s="4"/>
      <c r="S147" s="4"/>
      <c r="T147" s="4"/>
      <c r="U147" s="4"/>
      <c r="V147" s="4"/>
      <c r="W147" s="4"/>
      <c r="X147" s="4"/>
      <c r="Y147" s="4"/>
      <c r="Z147" s="4"/>
      <c r="AA147" s="4"/>
      <c r="AB147" s="4"/>
      <c r="AC147" s="4"/>
      <c r="AD147" s="4"/>
      <c r="AE147" s="4"/>
      <c r="AF147" s="4"/>
      <c r="AG147" s="4"/>
      <c r="AH147" s="4"/>
      <c r="AI147" s="4"/>
    </row>
    <row r="148" spans="1:35" hidden="1">
      <c r="A148" s="10"/>
      <c r="B148" s="10"/>
      <c r="C148" s="10"/>
      <c r="D148" s="10"/>
      <c r="E148" s="10"/>
      <c r="F148" s="10"/>
      <c r="G148" s="17"/>
      <c r="H148" s="17"/>
      <c r="I148" s="34"/>
      <c r="J148" s="10"/>
      <c r="K148" s="10"/>
      <c r="L148" s="10"/>
      <c r="M148" s="10"/>
      <c r="N148" s="10"/>
      <c r="O148" s="10"/>
      <c r="P148" s="10"/>
      <c r="Q148" s="4"/>
      <c r="R148" s="4"/>
      <c r="S148" s="4"/>
      <c r="T148" s="4"/>
      <c r="U148" s="4"/>
      <c r="V148" s="4"/>
      <c r="W148" s="4"/>
      <c r="X148" s="4"/>
      <c r="Y148" s="4"/>
      <c r="Z148" s="4"/>
      <c r="AA148" s="4"/>
      <c r="AB148" s="4"/>
      <c r="AC148" s="4"/>
      <c r="AD148" s="4"/>
      <c r="AE148" s="4"/>
      <c r="AF148" s="4"/>
      <c r="AG148" s="4"/>
      <c r="AH148" s="4"/>
      <c r="AI148" s="4"/>
    </row>
    <row r="149" spans="1:35" hidden="1">
      <c r="A149" s="10"/>
      <c r="B149" s="10"/>
      <c r="C149" s="10"/>
      <c r="D149" s="10"/>
      <c r="E149" s="10"/>
      <c r="F149" s="10"/>
      <c r="G149" s="17"/>
      <c r="H149" s="17"/>
      <c r="I149" s="34"/>
      <c r="J149" s="10"/>
      <c r="K149" s="10"/>
      <c r="L149" s="10"/>
      <c r="M149" s="10"/>
      <c r="N149" s="10"/>
      <c r="O149" s="10"/>
      <c r="P149" s="10"/>
      <c r="Q149" s="4"/>
      <c r="R149" s="4"/>
      <c r="S149" s="4"/>
      <c r="T149" s="4"/>
      <c r="U149" s="4"/>
      <c r="V149" s="4"/>
      <c r="W149" s="4"/>
      <c r="X149" s="4"/>
      <c r="Y149" s="4"/>
      <c r="Z149" s="4"/>
      <c r="AA149" s="4"/>
      <c r="AB149" s="4"/>
      <c r="AC149" s="4"/>
      <c r="AD149" s="4"/>
      <c r="AE149" s="4"/>
      <c r="AF149" s="4"/>
      <c r="AG149" s="4"/>
      <c r="AH149" s="4"/>
      <c r="AI149" s="4"/>
    </row>
    <row r="150" spans="1:35" hidden="1">
      <c r="A150" s="10"/>
      <c r="B150" s="10"/>
      <c r="C150" s="10"/>
      <c r="D150" s="10"/>
      <c r="E150" s="10"/>
      <c r="F150" s="10"/>
      <c r="G150" s="17"/>
      <c r="H150" s="17"/>
      <c r="I150" s="34"/>
      <c r="J150" s="10"/>
      <c r="K150" s="10"/>
      <c r="L150" s="10"/>
      <c r="M150" s="10"/>
      <c r="N150" s="10"/>
      <c r="O150" s="10"/>
      <c r="P150" s="10"/>
      <c r="Q150" s="4"/>
      <c r="R150" s="4"/>
      <c r="S150" s="4"/>
      <c r="T150" s="4"/>
      <c r="U150" s="4"/>
      <c r="V150" s="4"/>
      <c r="W150" s="4"/>
      <c r="X150" s="4"/>
      <c r="Y150" s="4"/>
      <c r="Z150" s="4"/>
      <c r="AA150" s="4"/>
      <c r="AB150" s="4"/>
      <c r="AC150" s="4"/>
      <c r="AD150" s="4"/>
      <c r="AE150" s="4"/>
      <c r="AF150" s="4"/>
      <c r="AG150" s="4"/>
      <c r="AH150" s="4"/>
      <c r="AI150" s="4"/>
    </row>
    <row r="151" spans="1:35" hidden="1">
      <c r="A151" s="10"/>
      <c r="B151" s="10"/>
      <c r="C151" s="10"/>
      <c r="D151" s="10"/>
      <c r="E151" s="10"/>
      <c r="F151" s="10"/>
      <c r="G151" s="17"/>
      <c r="H151" s="17"/>
      <c r="I151" s="34"/>
      <c r="J151" s="10"/>
      <c r="K151" s="10"/>
      <c r="L151" s="10"/>
      <c r="M151" s="10"/>
      <c r="N151" s="10"/>
      <c r="O151" s="10"/>
      <c r="P151" s="10"/>
      <c r="Q151" s="4"/>
      <c r="R151" s="4"/>
      <c r="S151" s="4"/>
      <c r="T151" s="4"/>
      <c r="U151" s="4"/>
      <c r="V151" s="4"/>
      <c r="W151" s="4"/>
      <c r="X151" s="4"/>
      <c r="Y151" s="4"/>
      <c r="Z151" s="4"/>
      <c r="AA151" s="4"/>
      <c r="AB151" s="4"/>
      <c r="AC151" s="4"/>
      <c r="AD151" s="4"/>
      <c r="AE151" s="4"/>
      <c r="AF151" s="4"/>
      <c r="AG151" s="4"/>
      <c r="AH151" s="4"/>
      <c r="AI151" s="4"/>
    </row>
    <row r="152" spans="1:35" hidden="1">
      <c r="A152" s="10"/>
      <c r="B152" s="10"/>
      <c r="C152" s="10"/>
      <c r="D152" s="10"/>
      <c r="E152" s="10"/>
      <c r="F152" s="10"/>
      <c r="G152" s="17"/>
      <c r="H152" s="17"/>
      <c r="I152" s="34"/>
      <c r="J152" s="10"/>
      <c r="K152" s="10"/>
      <c r="L152" s="10"/>
      <c r="M152" s="10"/>
      <c r="N152" s="10"/>
      <c r="O152" s="10"/>
      <c r="P152" s="10"/>
      <c r="Q152" s="4"/>
      <c r="R152" s="4"/>
      <c r="S152" s="4"/>
      <c r="T152" s="4"/>
      <c r="U152" s="4"/>
      <c r="V152" s="4"/>
      <c r="W152" s="4"/>
      <c r="X152" s="4"/>
      <c r="Y152" s="4"/>
      <c r="Z152" s="4"/>
      <c r="AA152" s="4"/>
      <c r="AB152" s="4"/>
      <c r="AC152" s="4"/>
      <c r="AD152" s="4"/>
      <c r="AE152" s="4"/>
      <c r="AF152" s="4"/>
      <c r="AG152" s="4"/>
      <c r="AH152" s="4"/>
      <c r="AI152" s="4"/>
    </row>
    <row r="153" spans="1:35" hidden="1">
      <c r="A153" s="10"/>
      <c r="B153" s="10"/>
      <c r="C153" s="10"/>
      <c r="D153" s="10"/>
      <c r="E153" s="10"/>
      <c r="F153" s="10"/>
      <c r="G153" s="17"/>
      <c r="H153" s="17"/>
      <c r="I153" s="34"/>
      <c r="J153" s="10"/>
      <c r="K153" s="10"/>
      <c r="L153" s="10"/>
      <c r="M153" s="10"/>
      <c r="N153" s="10"/>
      <c r="O153" s="10"/>
      <c r="P153" s="10"/>
      <c r="Q153" s="4"/>
      <c r="R153" s="4"/>
      <c r="S153" s="4"/>
      <c r="T153" s="4"/>
      <c r="U153" s="4"/>
      <c r="V153" s="4"/>
      <c r="W153" s="4"/>
      <c r="X153" s="4"/>
      <c r="Y153" s="4"/>
      <c r="Z153" s="4"/>
      <c r="AA153" s="4"/>
      <c r="AB153" s="4"/>
      <c r="AC153" s="4"/>
      <c r="AD153" s="4"/>
      <c r="AE153" s="4"/>
      <c r="AF153" s="4"/>
      <c r="AG153" s="4"/>
      <c r="AH153" s="4"/>
      <c r="AI153" s="4"/>
    </row>
    <row r="154" spans="1:35" hidden="1">
      <c r="A154" s="10"/>
      <c r="B154" s="10"/>
      <c r="C154" s="10"/>
      <c r="D154" s="10"/>
      <c r="E154" s="10"/>
      <c r="F154" s="10"/>
      <c r="G154" s="17"/>
      <c r="H154" s="17"/>
      <c r="I154" s="34"/>
      <c r="J154" s="10"/>
      <c r="K154" s="10"/>
      <c r="L154" s="10"/>
      <c r="M154" s="10"/>
      <c r="N154" s="10"/>
      <c r="O154" s="10"/>
      <c r="P154" s="10"/>
      <c r="Q154" s="4"/>
      <c r="R154" s="4"/>
      <c r="S154" s="4"/>
      <c r="T154" s="4"/>
      <c r="U154" s="4"/>
      <c r="V154" s="4"/>
      <c r="W154" s="4"/>
      <c r="X154" s="4"/>
      <c r="Y154" s="4"/>
      <c r="Z154" s="4"/>
      <c r="AA154" s="4"/>
      <c r="AB154" s="4"/>
      <c r="AC154" s="4"/>
      <c r="AD154" s="4"/>
      <c r="AE154" s="4"/>
      <c r="AF154" s="4"/>
      <c r="AG154" s="4"/>
      <c r="AH154" s="4"/>
      <c r="AI154" s="4"/>
    </row>
    <row r="155" spans="1:35" hidden="1">
      <c r="A155" s="10"/>
      <c r="B155" s="10"/>
      <c r="C155" s="10"/>
      <c r="D155" s="10"/>
      <c r="E155" s="10"/>
      <c r="F155" s="10"/>
      <c r="G155" s="17"/>
      <c r="H155" s="17"/>
      <c r="I155" s="34"/>
      <c r="J155" s="10"/>
      <c r="K155" s="10"/>
      <c r="L155" s="10"/>
      <c r="M155" s="10"/>
      <c r="N155" s="10"/>
      <c r="O155" s="10"/>
      <c r="P155" s="10"/>
      <c r="Q155" s="4"/>
      <c r="R155" s="4"/>
      <c r="S155" s="4"/>
      <c r="T155" s="4"/>
      <c r="U155" s="4"/>
      <c r="V155" s="4"/>
      <c r="W155" s="4"/>
      <c r="X155" s="4"/>
      <c r="Y155" s="4"/>
      <c r="Z155" s="4"/>
      <c r="AA155" s="4"/>
      <c r="AB155" s="4"/>
      <c r="AC155" s="4"/>
      <c r="AD155" s="4"/>
      <c r="AE155" s="4"/>
      <c r="AF155" s="4"/>
      <c r="AG155" s="4"/>
      <c r="AH155" s="4"/>
      <c r="AI155" s="4"/>
    </row>
    <row r="156" spans="1:35" hidden="1">
      <c r="A156" s="10"/>
      <c r="B156" s="10"/>
      <c r="C156" s="10"/>
      <c r="D156" s="10"/>
      <c r="E156" s="10"/>
      <c r="F156" s="10"/>
      <c r="G156" s="17"/>
      <c r="H156" s="17"/>
      <c r="I156" s="34"/>
      <c r="J156" s="10"/>
      <c r="K156" s="10"/>
      <c r="L156" s="10"/>
      <c r="M156" s="10"/>
      <c r="N156" s="10"/>
      <c r="O156" s="10"/>
      <c r="P156" s="10"/>
      <c r="Q156" s="4"/>
      <c r="R156" s="4"/>
      <c r="S156" s="4"/>
      <c r="T156" s="4"/>
      <c r="U156" s="4"/>
      <c r="V156" s="4"/>
      <c r="W156" s="4"/>
      <c r="X156" s="4"/>
      <c r="Y156" s="4"/>
      <c r="Z156" s="4"/>
      <c r="AA156" s="4"/>
      <c r="AB156" s="4"/>
      <c r="AC156" s="4"/>
      <c r="AD156" s="4"/>
      <c r="AE156" s="4"/>
      <c r="AF156" s="4"/>
      <c r="AG156" s="4"/>
      <c r="AH156" s="4"/>
      <c r="AI156" s="4"/>
    </row>
    <row r="157" spans="1:35" hidden="1">
      <c r="A157" s="10"/>
      <c r="B157" s="10"/>
      <c r="C157" s="10"/>
      <c r="D157" s="10"/>
      <c r="E157" s="10"/>
      <c r="F157" s="10"/>
      <c r="G157" s="17"/>
      <c r="H157" s="17"/>
      <c r="I157" s="34"/>
      <c r="J157" s="10"/>
      <c r="K157" s="10"/>
      <c r="L157" s="10"/>
      <c r="M157" s="10"/>
      <c r="N157" s="10"/>
      <c r="O157" s="10"/>
      <c r="P157" s="10"/>
      <c r="Q157" s="4"/>
      <c r="R157" s="4"/>
      <c r="S157" s="4"/>
      <c r="T157" s="4"/>
      <c r="U157" s="4"/>
      <c r="V157" s="4"/>
      <c r="W157" s="4"/>
      <c r="X157" s="4"/>
      <c r="Y157" s="4"/>
      <c r="Z157" s="4"/>
      <c r="AA157" s="4"/>
      <c r="AB157" s="4"/>
      <c r="AC157" s="4"/>
      <c r="AD157" s="4"/>
      <c r="AE157" s="4"/>
      <c r="AF157" s="4"/>
      <c r="AG157" s="4"/>
      <c r="AH157" s="4"/>
      <c r="AI157" s="4"/>
    </row>
    <row r="158" spans="1:35" hidden="1">
      <c r="A158" s="10"/>
      <c r="B158" s="10"/>
      <c r="C158" s="10"/>
      <c r="D158" s="10"/>
      <c r="E158" s="10"/>
      <c r="F158" s="10"/>
      <c r="G158" s="17"/>
      <c r="H158" s="17"/>
      <c r="I158" s="34"/>
      <c r="J158" s="10"/>
      <c r="K158" s="10"/>
      <c r="L158" s="10"/>
      <c r="M158" s="10"/>
      <c r="N158" s="10"/>
      <c r="O158" s="10"/>
      <c r="P158" s="10"/>
      <c r="Q158" s="4"/>
      <c r="R158" s="4"/>
      <c r="S158" s="4"/>
      <c r="T158" s="4"/>
      <c r="U158" s="4"/>
      <c r="V158" s="4"/>
      <c r="W158" s="4"/>
      <c r="X158" s="4"/>
      <c r="Y158" s="4"/>
      <c r="Z158" s="4"/>
      <c r="AA158" s="4"/>
      <c r="AB158" s="4"/>
      <c r="AC158" s="4"/>
      <c r="AD158" s="4"/>
      <c r="AE158" s="4"/>
      <c r="AF158" s="4"/>
      <c r="AG158" s="4"/>
      <c r="AH158" s="4"/>
      <c r="AI158" s="4"/>
    </row>
    <row r="159" spans="1:35" hidden="1">
      <c r="A159" s="10"/>
      <c r="B159" s="10"/>
      <c r="C159" s="10"/>
      <c r="D159" s="10"/>
      <c r="E159" s="10"/>
      <c r="F159" s="10"/>
      <c r="G159" s="17"/>
      <c r="H159" s="17"/>
      <c r="I159" s="34"/>
      <c r="J159" s="10"/>
      <c r="K159" s="10"/>
      <c r="L159" s="10"/>
      <c r="M159" s="10"/>
      <c r="N159" s="10"/>
      <c r="O159" s="10"/>
      <c r="P159" s="10"/>
      <c r="Q159" s="4"/>
      <c r="R159" s="4"/>
      <c r="S159" s="4"/>
      <c r="T159" s="4"/>
      <c r="U159" s="4"/>
      <c r="V159" s="4"/>
      <c r="W159" s="4"/>
      <c r="X159" s="4"/>
      <c r="Y159" s="4"/>
      <c r="Z159" s="4"/>
      <c r="AA159" s="4"/>
      <c r="AB159" s="4"/>
      <c r="AC159" s="4"/>
      <c r="AD159" s="4"/>
      <c r="AE159" s="4"/>
      <c r="AF159" s="4"/>
      <c r="AG159" s="4"/>
      <c r="AH159" s="4"/>
      <c r="AI159" s="4"/>
    </row>
    <row r="160" spans="1:35" hidden="1">
      <c r="A160" s="10"/>
      <c r="B160" s="10"/>
      <c r="C160" s="10"/>
      <c r="D160" s="10"/>
      <c r="E160" s="10"/>
      <c r="F160" s="10"/>
      <c r="G160" s="17"/>
      <c r="H160" s="17"/>
      <c r="I160" s="34"/>
      <c r="J160" s="10"/>
      <c r="K160" s="10"/>
      <c r="L160" s="10"/>
      <c r="M160" s="10"/>
      <c r="N160" s="10"/>
      <c r="O160" s="10"/>
      <c r="P160" s="10"/>
      <c r="Q160" s="4"/>
      <c r="R160" s="4"/>
      <c r="S160" s="4"/>
      <c r="T160" s="4"/>
      <c r="U160" s="4"/>
      <c r="V160" s="4"/>
      <c r="W160" s="4"/>
      <c r="X160" s="4"/>
      <c r="Y160" s="4"/>
      <c r="Z160" s="4"/>
      <c r="AA160" s="4"/>
      <c r="AB160" s="4"/>
      <c r="AC160" s="4"/>
      <c r="AD160" s="4"/>
      <c r="AE160" s="4"/>
      <c r="AF160" s="4"/>
      <c r="AG160" s="4"/>
      <c r="AH160" s="4"/>
      <c r="AI160" s="4"/>
    </row>
    <row r="161" spans="1:35" hidden="1">
      <c r="A161" s="10"/>
      <c r="B161" s="10"/>
      <c r="C161" s="10"/>
      <c r="D161" s="10"/>
      <c r="E161" s="10"/>
      <c r="F161" s="10"/>
      <c r="G161" s="17"/>
      <c r="H161" s="17"/>
      <c r="I161" s="34"/>
      <c r="J161" s="10"/>
      <c r="K161" s="10"/>
      <c r="L161" s="10"/>
      <c r="M161" s="10"/>
      <c r="N161" s="10"/>
      <c r="O161" s="10"/>
      <c r="P161" s="10"/>
      <c r="Q161" s="4"/>
      <c r="R161" s="4"/>
      <c r="S161" s="4"/>
      <c r="T161" s="4"/>
      <c r="U161" s="4"/>
      <c r="V161" s="4"/>
      <c r="W161" s="4"/>
      <c r="X161" s="4"/>
      <c r="Y161" s="4"/>
      <c r="Z161" s="4"/>
      <c r="AA161" s="4"/>
      <c r="AB161" s="4"/>
      <c r="AC161" s="4"/>
      <c r="AD161" s="4"/>
      <c r="AE161" s="4"/>
      <c r="AF161" s="4"/>
      <c r="AG161" s="4"/>
      <c r="AH161" s="4"/>
      <c r="AI161" s="4"/>
    </row>
    <row r="162" spans="1:35" hidden="1">
      <c r="A162" s="10"/>
      <c r="B162" s="10"/>
      <c r="C162" s="10"/>
      <c r="D162" s="10"/>
      <c r="E162" s="10"/>
      <c r="F162" s="10"/>
      <c r="G162" s="17"/>
      <c r="H162" s="17"/>
      <c r="I162" s="34"/>
      <c r="J162" s="10"/>
      <c r="K162" s="10"/>
      <c r="L162" s="10"/>
      <c r="M162" s="10"/>
      <c r="N162" s="10"/>
      <c r="O162" s="10"/>
      <c r="P162" s="10"/>
      <c r="Q162" s="4"/>
      <c r="R162" s="4"/>
      <c r="S162" s="4"/>
      <c r="T162" s="4"/>
      <c r="U162" s="4"/>
      <c r="V162" s="4"/>
      <c r="W162" s="4"/>
      <c r="X162" s="4"/>
      <c r="Y162" s="4"/>
      <c r="Z162" s="4"/>
      <c r="AA162" s="4"/>
      <c r="AB162" s="4"/>
      <c r="AC162" s="4"/>
      <c r="AD162" s="4"/>
      <c r="AE162" s="4"/>
      <c r="AF162" s="4"/>
      <c r="AG162" s="4"/>
      <c r="AH162" s="4"/>
      <c r="AI162" s="4"/>
    </row>
    <row r="163" spans="1:35" hidden="1">
      <c r="A163" s="10"/>
      <c r="B163" s="10"/>
      <c r="C163" s="10"/>
      <c r="D163" s="10"/>
      <c r="E163" s="10"/>
      <c r="F163" s="10"/>
      <c r="G163" s="17"/>
      <c r="H163" s="17"/>
      <c r="I163" s="34"/>
      <c r="J163" s="10"/>
      <c r="K163" s="10"/>
      <c r="L163" s="10"/>
      <c r="M163" s="10"/>
      <c r="N163" s="10"/>
      <c r="O163" s="10"/>
      <c r="P163" s="10"/>
      <c r="Q163" s="4"/>
      <c r="R163" s="4"/>
      <c r="S163" s="4"/>
      <c r="T163" s="4"/>
      <c r="U163" s="4"/>
      <c r="V163" s="4"/>
      <c r="W163" s="4"/>
      <c r="X163" s="4"/>
      <c r="Y163" s="4"/>
      <c r="Z163" s="4"/>
      <c r="AA163" s="4"/>
      <c r="AB163" s="4"/>
      <c r="AC163" s="4"/>
      <c r="AD163" s="4"/>
      <c r="AE163" s="4"/>
      <c r="AF163" s="4"/>
      <c r="AG163" s="4"/>
      <c r="AH163" s="4"/>
      <c r="AI163" s="4"/>
    </row>
    <row r="164" spans="1:35" hidden="1">
      <c r="A164" s="10"/>
      <c r="B164" s="10"/>
      <c r="C164" s="10"/>
      <c r="D164" s="10"/>
      <c r="E164" s="10"/>
      <c r="F164" s="10"/>
      <c r="G164" s="17"/>
      <c r="H164" s="17"/>
      <c r="I164" s="34"/>
      <c r="J164" s="10"/>
      <c r="K164" s="10"/>
      <c r="L164" s="10"/>
      <c r="M164" s="10"/>
      <c r="N164" s="10"/>
      <c r="O164" s="10"/>
      <c r="P164" s="10"/>
      <c r="Q164" s="4"/>
      <c r="R164" s="4"/>
      <c r="S164" s="4"/>
      <c r="T164" s="4"/>
      <c r="U164" s="4"/>
      <c r="V164" s="4"/>
      <c r="W164" s="4"/>
      <c r="X164" s="4"/>
      <c r="Y164" s="4"/>
      <c r="Z164" s="4"/>
      <c r="AA164" s="4"/>
      <c r="AB164" s="4"/>
      <c r="AC164" s="4"/>
      <c r="AD164" s="4"/>
      <c r="AE164" s="4"/>
      <c r="AF164" s="4"/>
      <c r="AG164" s="4"/>
      <c r="AH164" s="4"/>
      <c r="AI164" s="4"/>
    </row>
    <row r="165" spans="1:35" hidden="1">
      <c r="A165" s="10"/>
      <c r="B165" s="10"/>
      <c r="C165" s="10"/>
      <c r="D165" s="10"/>
      <c r="E165" s="10"/>
      <c r="F165" s="10"/>
      <c r="G165" s="17"/>
      <c r="H165" s="17"/>
      <c r="I165" s="34"/>
      <c r="J165" s="10"/>
      <c r="K165" s="10"/>
      <c r="L165" s="10"/>
      <c r="M165" s="10"/>
      <c r="N165" s="10"/>
      <c r="O165" s="10"/>
      <c r="P165" s="10"/>
      <c r="Q165" s="4"/>
      <c r="R165" s="4"/>
      <c r="S165" s="4"/>
      <c r="T165" s="4"/>
      <c r="U165" s="4"/>
      <c r="V165" s="4"/>
      <c r="W165" s="4"/>
      <c r="X165" s="4"/>
      <c r="Y165" s="4"/>
      <c r="Z165" s="4"/>
      <c r="AA165" s="4"/>
      <c r="AB165" s="4"/>
      <c r="AC165" s="4"/>
      <c r="AD165" s="4"/>
      <c r="AE165" s="4"/>
      <c r="AF165" s="4"/>
      <c r="AG165" s="4"/>
      <c r="AH165" s="4"/>
      <c r="AI165" s="4"/>
    </row>
    <row r="166" spans="1:35" hidden="1">
      <c r="A166" s="10"/>
      <c r="B166" s="10"/>
      <c r="C166" s="10"/>
      <c r="D166" s="10"/>
      <c r="E166" s="10"/>
      <c r="F166" s="10"/>
      <c r="G166" s="17"/>
      <c r="H166" s="17"/>
      <c r="I166" s="34"/>
      <c r="J166" s="10"/>
      <c r="K166" s="10"/>
      <c r="L166" s="10"/>
      <c r="M166" s="10"/>
      <c r="N166" s="10"/>
      <c r="O166" s="10"/>
      <c r="P166" s="10"/>
      <c r="Q166" s="4"/>
      <c r="R166" s="4"/>
      <c r="S166" s="4"/>
      <c r="T166" s="4"/>
      <c r="U166" s="4"/>
      <c r="V166" s="4"/>
      <c r="W166" s="4"/>
      <c r="X166" s="4"/>
      <c r="Y166" s="4"/>
      <c r="Z166" s="4"/>
      <c r="AA166" s="4"/>
      <c r="AB166" s="4"/>
      <c r="AC166" s="4"/>
      <c r="AD166" s="4"/>
      <c r="AE166" s="4"/>
      <c r="AF166" s="4"/>
      <c r="AG166" s="4"/>
      <c r="AH166" s="4"/>
      <c r="AI166" s="4"/>
    </row>
    <row r="167" spans="1:35" hidden="1">
      <c r="A167" s="10"/>
      <c r="B167" s="10"/>
      <c r="C167" s="10"/>
      <c r="D167" s="10"/>
      <c r="E167" s="10"/>
      <c r="F167" s="10"/>
      <c r="G167" s="17"/>
      <c r="H167" s="17"/>
      <c r="I167" s="34"/>
      <c r="J167" s="10"/>
      <c r="K167" s="10"/>
      <c r="L167" s="10"/>
      <c r="M167" s="10"/>
      <c r="N167" s="10"/>
      <c r="O167" s="10"/>
      <c r="P167" s="10"/>
      <c r="Q167" s="4"/>
      <c r="R167" s="4"/>
      <c r="S167" s="4"/>
      <c r="T167" s="4"/>
      <c r="U167" s="4"/>
      <c r="V167" s="4"/>
      <c r="W167" s="4"/>
      <c r="X167" s="4"/>
      <c r="Y167" s="4"/>
      <c r="Z167" s="4"/>
      <c r="AA167" s="4"/>
      <c r="AB167" s="4"/>
      <c r="AC167" s="4"/>
      <c r="AD167" s="4"/>
      <c r="AE167" s="4"/>
      <c r="AF167" s="4"/>
      <c r="AG167" s="4"/>
      <c r="AH167" s="4"/>
      <c r="AI167" s="4"/>
    </row>
    <row r="168" spans="1:35" hidden="1">
      <c r="A168" s="10"/>
      <c r="B168" s="10"/>
      <c r="C168" s="10"/>
      <c r="D168" s="10"/>
      <c r="E168" s="10"/>
      <c r="F168" s="10"/>
      <c r="G168" s="17"/>
      <c r="H168" s="17"/>
      <c r="I168" s="34"/>
      <c r="J168" s="10"/>
      <c r="K168" s="10"/>
      <c r="L168" s="10"/>
      <c r="M168" s="10"/>
      <c r="N168" s="10"/>
      <c r="O168" s="10"/>
      <c r="P168" s="10"/>
      <c r="Q168" s="4"/>
      <c r="R168" s="4"/>
      <c r="S168" s="4"/>
      <c r="T168" s="4"/>
      <c r="U168" s="4"/>
      <c r="V168" s="4"/>
      <c r="W168" s="4"/>
      <c r="X168" s="4"/>
      <c r="Y168" s="4"/>
      <c r="Z168" s="4"/>
      <c r="AA168" s="4"/>
      <c r="AB168" s="4"/>
      <c r="AC168" s="4"/>
      <c r="AD168" s="4"/>
      <c r="AE168" s="4"/>
      <c r="AF168" s="4"/>
      <c r="AG168" s="4"/>
      <c r="AH168" s="4"/>
      <c r="AI168" s="4"/>
    </row>
    <row r="169" spans="1:35" hidden="1">
      <c r="A169" s="10"/>
      <c r="B169" s="10"/>
      <c r="C169" s="10"/>
      <c r="D169" s="10"/>
      <c r="E169" s="10"/>
      <c r="F169" s="10"/>
      <c r="G169" s="17"/>
      <c r="H169" s="17"/>
      <c r="I169" s="34"/>
      <c r="J169" s="10"/>
      <c r="K169" s="10"/>
      <c r="L169" s="10"/>
      <c r="M169" s="10"/>
      <c r="N169" s="10"/>
      <c r="O169" s="10"/>
      <c r="P169" s="10"/>
      <c r="Q169" s="4"/>
      <c r="R169" s="4"/>
      <c r="S169" s="4"/>
      <c r="T169" s="4"/>
      <c r="U169" s="4"/>
      <c r="V169" s="4"/>
      <c r="W169" s="4"/>
      <c r="X169" s="4"/>
      <c r="Y169" s="4"/>
      <c r="Z169" s="4"/>
      <c r="AA169" s="4"/>
      <c r="AB169" s="4"/>
      <c r="AC169" s="4"/>
      <c r="AD169" s="4"/>
      <c r="AE169" s="4"/>
      <c r="AF169" s="4"/>
      <c r="AG169" s="4"/>
      <c r="AH169" s="4"/>
      <c r="AI169" s="4"/>
    </row>
    <row r="170" spans="1:35" hidden="1">
      <c r="A170" s="10"/>
      <c r="B170" s="10"/>
      <c r="C170" s="10"/>
      <c r="D170" s="10"/>
      <c r="E170" s="10"/>
      <c r="F170" s="10"/>
      <c r="G170" s="17"/>
      <c r="H170" s="17"/>
      <c r="I170" s="34"/>
      <c r="J170" s="10"/>
      <c r="K170" s="10"/>
      <c r="L170" s="10"/>
      <c r="M170" s="10"/>
      <c r="N170" s="10"/>
      <c r="O170" s="10"/>
      <c r="P170" s="10"/>
      <c r="Q170" s="4"/>
      <c r="R170" s="4"/>
      <c r="S170" s="4"/>
      <c r="T170" s="4"/>
      <c r="U170" s="4"/>
      <c r="V170" s="4"/>
      <c r="W170" s="4"/>
      <c r="X170" s="4"/>
      <c r="Y170" s="4"/>
      <c r="Z170" s="4"/>
      <c r="AA170" s="4"/>
      <c r="AB170" s="4"/>
      <c r="AC170" s="4"/>
      <c r="AD170" s="4"/>
      <c r="AE170" s="4"/>
      <c r="AF170" s="4"/>
      <c r="AG170" s="4"/>
      <c r="AH170" s="4"/>
      <c r="AI170" s="4"/>
    </row>
    <row r="171" spans="1:35" ht="15" hidden="1">
      <c r="A171" s="10"/>
      <c r="B171" s="10"/>
      <c r="C171" s="10"/>
      <c r="D171" s="10"/>
      <c r="E171" s="10"/>
      <c r="F171" s="10"/>
      <c r="G171" s="17"/>
      <c r="H171" s="17"/>
      <c r="I171" s="34"/>
      <c r="J171" s="10"/>
      <c r="K171" s="10"/>
      <c r="L171" s="10"/>
      <c r="M171" s="10"/>
      <c r="N171" s="10"/>
      <c r="O171" s="10"/>
      <c r="P171" s="36"/>
      <c r="Q171" s="36"/>
      <c r="R171" s="36"/>
      <c r="S171" s="36"/>
      <c r="T171" s="4"/>
      <c r="U171" s="4"/>
      <c r="V171" s="4"/>
      <c r="W171" s="4"/>
      <c r="X171" s="4"/>
      <c r="Y171" s="4"/>
      <c r="Z171" s="4"/>
      <c r="AA171" s="4"/>
      <c r="AB171" s="4"/>
      <c r="AC171" s="4"/>
      <c r="AD171" s="4"/>
      <c r="AE171" s="4"/>
      <c r="AF171" s="4"/>
      <c r="AG171" s="4"/>
      <c r="AH171" s="4"/>
      <c r="AI171" s="4"/>
    </row>
    <row r="172" spans="1:35" ht="15" hidden="1">
      <c r="A172" s="10"/>
      <c r="B172" s="10"/>
      <c r="C172" s="10"/>
      <c r="D172" s="10"/>
      <c r="E172" s="10"/>
      <c r="F172" s="10"/>
      <c r="G172" s="17"/>
      <c r="H172" s="17"/>
      <c r="I172" s="34"/>
      <c r="J172" s="10"/>
      <c r="K172" s="10"/>
      <c r="L172" s="10"/>
      <c r="M172" s="10"/>
      <c r="N172" s="10"/>
      <c r="O172" s="10"/>
      <c r="P172" s="36"/>
      <c r="Q172" s="36"/>
      <c r="R172" s="36"/>
      <c r="S172" s="36"/>
      <c r="T172" s="4"/>
      <c r="U172" s="4"/>
      <c r="V172" s="4"/>
      <c r="W172" s="4"/>
      <c r="X172" s="4"/>
      <c r="Y172" s="4"/>
      <c r="Z172" s="4"/>
      <c r="AA172" s="4"/>
      <c r="AB172" s="4"/>
      <c r="AC172" s="4"/>
      <c r="AD172" s="4"/>
      <c r="AE172" s="4"/>
      <c r="AF172" s="4"/>
      <c r="AG172" s="4"/>
      <c r="AH172" s="4"/>
      <c r="AI172" s="4"/>
    </row>
    <row r="173" spans="1:35" ht="15" hidden="1">
      <c r="A173" s="10"/>
      <c r="B173" s="10"/>
      <c r="C173" s="10"/>
      <c r="D173" s="10"/>
      <c r="E173" s="10"/>
      <c r="F173" s="10"/>
      <c r="G173" s="17"/>
      <c r="H173" s="17"/>
      <c r="I173" s="34"/>
      <c r="J173" s="10"/>
      <c r="K173" s="10"/>
      <c r="L173" s="10"/>
      <c r="M173" s="10"/>
      <c r="N173" s="10"/>
      <c r="O173" s="10"/>
      <c r="P173" s="36"/>
      <c r="Q173" s="36"/>
      <c r="R173" s="36"/>
      <c r="S173" s="36"/>
      <c r="T173" s="4"/>
      <c r="U173" s="4"/>
      <c r="V173" s="4"/>
      <c r="W173" s="4"/>
      <c r="X173" s="4"/>
      <c r="Y173" s="4"/>
      <c r="Z173" s="4"/>
      <c r="AA173" s="4"/>
      <c r="AB173" s="4"/>
      <c r="AC173" s="4"/>
      <c r="AD173" s="4"/>
      <c r="AE173" s="4"/>
      <c r="AF173" s="4"/>
      <c r="AG173" s="4"/>
      <c r="AH173" s="4"/>
      <c r="AI173" s="4"/>
    </row>
    <row r="174" spans="1:35" ht="15" hidden="1">
      <c r="A174" s="10"/>
      <c r="B174" s="10"/>
      <c r="C174" s="10"/>
      <c r="D174" s="10"/>
      <c r="E174" s="10"/>
      <c r="F174" s="10"/>
      <c r="G174" s="17"/>
      <c r="H174" s="17"/>
      <c r="I174" s="34"/>
      <c r="J174" s="10"/>
      <c r="K174" s="10"/>
      <c r="L174" s="10"/>
      <c r="M174" s="10"/>
      <c r="N174" s="10"/>
      <c r="O174" s="10"/>
      <c r="P174" s="36"/>
      <c r="Q174" s="36"/>
      <c r="R174" s="36"/>
      <c r="S174" s="36"/>
      <c r="T174" s="4"/>
      <c r="U174" s="4"/>
      <c r="V174" s="4"/>
      <c r="W174" s="4"/>
      <c r="X174" s="4"/>
      <c r="Y174" s="4"/>
      <c r="Z174" s="4"/>
      <c r="AA174" s="4"/>
      <c r="AB174" s="4"/>
      <c r="AC174" s="4"/>
      <c r="AD174" s="4"/>
      <c r="AE174" s="4"/>
      <c r="AF174" s="4"/>
      <c r="AG174" s="4"/>
      <c r="AH174" s="4"/>
      <c r="AI174" s="4"/>
    </row>
    <row r="175" spans="1:35" ht="15" hidden="1">
      <c r="A175" s="10"/>
      <c r="B175" s="10"/>
      <c r="C175" s="10"/>
      <c r="D175" s="10"/>
      <c r="E175" s="10"/>
      <c r="F175" s="10"/>
      <c r="G175" s="17"/>
      <c r="H175" s="17"/>
      <c r="I175" s="34"/>
      <c r="J175" s="10"/>
      <c r="K175" s="10"/>
      <c r="L175" s="36"/>
      <c r="M175" s="36"/>
      <c r="N175" s="36"/>
      <c r="O175" s="36"/>
      <c r="P175" s="36"/>
      <c r="Q175" s="36"/>
      <c r="R175" s="36"/>
      <c r="S175" s="36"/>
      <c r="T175" s="36"/>
      <c r="U175" s="36"/>
      <c r="V175" s="4"/>
      <c r="W175" s="4"/>
      <c r="X175" s="4"/>
      <c r="Y175" s="4"/>
      <c r="Z175" s="4"/>
      <c r="AA175" s="4"/>
      <c r="AB175" s="4"/>
      <c r="AC175" s="4"/>
      <c r="AD175" s="4"/>
      <c r="AE175" s="4"/>
      <c r="AF175" s="4"/>
      <c r="AG175" s="4"/>
      <c r="AH175" s="4"/>
      <c r="AI175" s="4"/>
    </row>
    <row r="176" spans="1:35" ht="15" hidden="1">
      <c r="A176" s="10"/>
      <c r="B176" s="10"/>
      <c r="C176" s="10"/>
      <c r="D176" s="10"/>
      <c r="E176" s="10"/>
      <c r="F176" s="10"/>
      <c r="G176" s="17"/>
      <c r="H176" s="10"/>
      <c r="I176" s="34"/>
      <c r="J176" s="10"/>
      <c r="K176" s="10"/>
      <c r="L176" s="36"/>
      <c r="M176" s="36"/>
      <c r="N176" s="36"/>
      <c r="O176" s="36"/>
      <c r="P176" s="10"/>
      <c r="Q176" s="4"/>
      <c r="R176" s="4"/>
      <c r="S176" s="4"/>
      <c r="T176" s="36"/>
      <c r="U176" s="36"/>
      <c r="V176" s="4"/>
      <c r="W176" s="4"/>
      <c r="X176" s="4"/>
      <c r="Y176" s="4"/>
      <c r="Z176" s="4"/>
      <c r="AA176" s="4"/>
      <c r="AB176" s="4"/>
      <c r="AC176" s="4"/>
      <c r="AD176" s="4"/>
      <c r="AE176" s="4"/>
      <c r="AF176" s="4"/>
      <c r="AG176" s="4"/>
      <c r="AH176" s="4"/>
      <c r="AI176" s="4"/>
    </row>
    <row r="177" spans="1:35" ht="15" hidden="1">
      <c r="A177" s="10"/>
      <c r="B177" s="10"/>
      <c r="C177" s="10"/>
      <c r="D177" s="10"/>
      <c r="E177" s="10"/>
      <c r="F177" s="10"/>
      <c r="G177" s="17"/>
      <c r="H177" s="10"/>
      <c r="I177" s="10"/>
      <c r="J177" s="10"/>
      <c r="K177" s="10"/>
      <c r="L177" s="36"/>
      <c r="M177" s="36"/>
      <c r="N177" s="36"/>
      <c r="O177" s="36"/>
      <c r="P177" s="10"/>
      <c r="Q177" s="4"/>
      <c r="R177" s="4"/>
      <c r="S177" s="4"/>
      <c r="T177" s="36"/>
      <c r="U177" s="36"/>
      <c r="V177" s="4"/>
      <c r="W177" s="4"/>
      <c r="X177" s="4"/>
      <c r="Y177" s="4"/>
      <c r="Z177" s="4"/>
      <c r="AA177" s="4"/>
      <c r="AB177" s="4"/>
      <c r="AC177" s="4"/>
      <c r="AD177" s="4"/>
      <c r="AE177" s="4"/>
      <c r="AF177" s="4"/>
      <c r="AG177" s="4"/>
      <c r="AH177" s="4"/>
      <c r="AI177" s="4"/>
    </row>
    <row r="178" spans="1:35" ht="15" hidden="1">
      <c r="A178" s="10"/>
      <c r="B178" s="10"/>
      <c r="C178" s="10"/>
      <c r="D178" s="10"/>
      <c r="E178" s="10"/>
      <c r="F178" s="10"/>
      <c r="G178" s="17"/>
      <c r="H178" s="10"/>
      <c r="I178" s="10"/>
      <c r="J178" s="10"/>
      <c r="K178" s="10"/>
      <c r="L178" s="36"/>
      <c r="M178" s="36"/>
      <c r="N178" s="36"/>
      <c r="O178" s="36"/>
      <c r="P178" s="10"/>
      <c r="Q178" s="4"/>
      <c r="R178" s="4"/>
      <c r="S178" s="4"/>
      <c r="T178" s="36"/>
      <c r="U178" s="36"/>
      <c r="V178" s="4"/>
      <c r="W178" s="4"/>
      <c r="X178" s="4"/>
      <c r="Y178" s="4"/>
      <c r="Z178" s="4"/>
      <c r="AA178" s="4"/>
      <c r="AB178" s="4"/>
      <c r="AC178" s="4"/>
      <c r="AD178" s="4"/>
      <c r="AE178" s="4"/>
      <c r="AF178" s="4"/>
      <c r="AG178" s="4"/>
      <c r="AH178" s="4"/>
      <c r="AI178" s="4"/>
    </row>
    <row r="179" spans="1:35" ht="15" hidden="1">
      <c r="A179" s="10"/>
      <c r="B179" s="10"/>
      <c r="C179" s="10"/>
      <c r="D179" s="10"/>
      <c r="E179" s="10"/>
      <c r="F179" s="10"/>
      <c r="G179" s="17"/>
      <c r="H179" s="10"/>
      <c r="I179" s="10"/>
      <c r="J179" s="10"/>
      <c r="K179" s="10"/>
      <c r="L179" s="36"/>
      <c r="M179" s="36"/>
      <c r="N179" s="36"/>
      <c r="O179" s="36"/>
      <c r="P179" s="10"/>
      <c r="Q179" s="4"/>
      <c r="R179" s="4"/>
      <c r="S179" s="4"/>
      <c r="T179" s="36"/>
      <c r="U179" s="36"/>
      <c r="V179" s="4"/>
      <c r="W179" s="4"/>
      <c r="X179" s="4"/>
      <c r="Y179" s="4"/>
      <c r="Z179" s="4"/>
      <c r="AA179" s="4"/>
      <c r="AB179" s="4"/>
      <c r="AC179" s="4"/>
      <c r="AD179" s="4"/>
      <c r="AE179" s="4"/>
      <c r="AF179" s="4"/>
      <c r="AG179" s="4"/>
      <c r="AH179" s="4"/>
      <c r="AI179" s="4"/>
    </row>
    <row r="180" spans="1:35" hidden="1">
      <c r="A180" s="10"/>
      <c r="B180" s="10"/>
      <c r="C180" s="10"/>
      <c r="D180" s="10"/>
      <c r="E180" s="10"/>
      <c r="F180" s="10"/>
      <c r="G180" s="17"/>
      <c r="H180" s="10"/>
      <c r="I180" s="10"/>
      <c r="J180" s="10"/>
      <c r="K180" s="10"/>
      <c r="L180" s="10"/>
      <c r="M180" s="10"/>
      <c r="N180" s="10"/>
      <c r="O180" s="10"/>
      <c r="P180" s="10"/>
      <c r="Q180" s="4"/>
      <c r="R180" s="4"/>
      <c r="S180" s="4"/>
      <c r="T180" s="4"/>
      <c r="U180" s="4"/>
      <c r="V180" s="4"/>
      <c r="W180" s="4"/>
      <c r="X180" s="4"/>
      <c r="Y180" s="4"/>
      <c r="Z180" s="4"/>
      <c r="AA180" s="4"/>
      <c r="AB180" s="4"/>
      <c r="AC180" s="4"/>
      <c r="AD180" s="4"/>
      <c r="AE180" s="4"/>
      <c r="AF180" s="4"/>
      <c r="AG180" s="4"/>
      <c r="AH180" s="4"/>
      <c r="AI180" s="4"/>
    </row>
    <row r="181" spans="1:35" hidden="1">
      <c r="A181" s="10"/>
      <c r="B181" s="10"/>
      <c r="C181" s="10"/>
      <c r="D181" s="10"/>
      <c r="E181" s="10"/>
      <c r="F181" s="10"/>
      <c r="G181" s="17"/>
      <c r="H181" s="10"/>
      <c r="I181" s="10"/>
      <c r="J181" s="10"/>
      <c r="K181" s="10"/>
      <c r="L181" s="10"/>
      <c r="M181" s="10"/>
      <c r="N181" s="10"/>
      <c r="O181" s="10"/>
      <c r="P181" s="10"/>
      <c r="Q181" s="4"/>
      <c r="R181" s="4"/>
      <c r="S181" s="4"/>
      <c r="T181" s="4"/>
      <c r="U181" s="4"/>
      <c r="V181" s="4"/>
      <c r="W181" s="4"/>
      <c r="X181" s="4"/>
      <c r="Y181" s="4"/>
      <c r="Z181" s="4"/>
      <c r="AA181" s="4"/>
      <c r="AB181" s="4"/>
      <c r="AC181" s="4"/>
      <c r="AD181" s="4"/>
      <c r="AE181" s="4"/>
      <c r="AF181" s="4"/>
      <c r="AG181" s="4"/>
      <c r="AH181" s="4"/>
      <c r="AI181" s="4"/>
    </row>
    <row r="182" spans="1:35" hidden="1">
      <c r="A182" s="10"/>
      <c r="B182" s="10"/>
      <c r="C182" s="10"/>
      <c r="D182" s="10"/>
      <c r="E182" s="10"/>
      <c r="F182" s="10"/>
      <c r="G182" s="17"/>
      <c r="H182" s="10"/>
      <c r="I182" s="10"/>
      <c r="J182" s="10"/>
      <c r="K182" s="10"/>
      <c r="L182" s="10"/>
      <c r="M182" s="10"/>
      <c r="N182" s="10"/>
      <c r="O182" s="10"/>
      <c r="P182" s="10"/>
      <c r="Q182" s="4"/>
      <c r="R182" s="4"/>
      <c r="S182" s="4"/>
      <c r="T182" s="4"/>
      <c r="U182" s="4"/>
      <c r="V182" s="4"/>
      <c r="W182" s="4"/>
      <c r="X182" s="4"/>
      <c r="Y182" s="4"/>
      <c r="Z182" s="4"/>
      <c r="AA182" s="4"/>
      <c r="AB182" s="4"/>
      <c r="AC182" s="4"/>
      <c r="AD182" s="4"/>
      <c r="AE182" s="4"/>
      <c r="AF182" s="4"/>
    </row>
    <row r="183" spans="1:35" hidden="1">
      <c r="A183" s="10"/>
      <c r="B183" s="10"/>
      <c r="C183" s="10"/>
      <c r="D183" s="10"/>
      <c r="E183" s="10"/>
      <c r="F183" s="10"/>
      <c r="G183" s="17"/>
      <c r="H183" s="10"/>
      <c r="I183" s="10"/>
      <c r="J183" s="10"/>
      <c r="K183" s="10"/>
      <c r="L183" s="10"/>
      <c r="M183" s="10"/>
      <c r="N183" s="10"/>
      <c r="O183" s="10"/>
      <c r="P183" s="10"/>
      <c r="Q183" s="4"/>
      <c r="R183" s="4"/>
      <c r="S183" s="4"/>
      <c r="T183" s="4"/>
      <c r="U183" s="4"/>
      <c r="V183" s="4"/>
      <c r="W183" s="4"/>
      <c r="X183" s="4"/>
      <c r="Y183" s="4"/>
      <c r="Z183" s="4"/>
      <c r="AA183" s="4"/>
      <c r="AB183" s="4"/>
      <c r="AC183" s="4"/>
      <c r="AD183" s="4"/>
      <c r="AE183" s="4"/>
      <c r="AF183" s="4"/>
    </row>
    <row r="184" spans="1:35" hidden="1">
      <c r="A184" s="10"/>
      <c r="B184" s="10"/>
      <c r="C184" s="10"/>
      <c r="D184" s="10"/>
      <c r="E184" s="10"/>
      <c r="F184" s="10"/>
      <c r="G184" s="17"/>
      <c r="H184" s="10"/>
      <c r="I184" s="10"/>
      <c r="J184" s="10"/>
      <c r="K184" s="10"/>
      <c r="L184" s="10"/>
      <c r="M184" s="10"/>
      <c r="N184" s="10"/>
      <c r="O184" s="10"/>
      <c r="P184" s="10"/>
      <c r="Q184" s="4"/>
      <c r="R184" s="4"/>
      <c r="S184" s="4"/>
      <c r="T184" s="4"/>
      <c r="U184" s="4"/>
      <c r="V184" s="4"/>
      <c r="W184" s="4"/>
      <c r="X184" s="4"/>
      <c r="Y184" s="4"/>
      <c r="Z184" s="4"/>
      <c r="AA184" s="4"/>
      <c r="AB184" s="4"/>
      <c r="AC184" s="4"/>
      <c r="AD184" s="4"/>
      <c r="AE184" s="4"/>
      <c r="AF184" s="4"/>
    </row>
    <row r="185" spans="1:35" hidden="1">
      <c r="A185" s="10"/>
      <c r="B185" s="10"/>
      <c r="C185" s="10"/>
      <c r="D185" s="10"/>
      <c r="E185" s="10"/>
      <c r="F185" s="10"/>
      <c r="G185" s="75"/>
      <c r="H185" s="75"/>
      <c r="I185" s="75"/>
      <c r="J185" s="75"/>
      <c r="K185" s="75"/>
      <c r="L185" s="75"/>
      <c r="M185" s="75"/>
      <c r="N185" s="75"/>
      <c r="O185" s="75"/>
      <c r="P185" s="75"/>
      <c r="Q185" s="75"/>
      <c r="R185" s="75"/>
      <c r="S185" s="75"/>
      <c r="T185" s="75"/>
      <c r="U185" s="75"/>
      <c r="V185" s="75"/>
      <c r="W185" s="4"/>
      <c r="X185" s="4"/>
      <c r="Y185" s="4"/>
      <c r="Z185" s="4"/>
      <c r="AA185" s="4"/>
      <c r="AB185" s="4"/>
      <c r="AC185" s="4"/>
      <c r="AD185" s="4"/>
      <c r="AE185" s="4"/>
      <c r="AF185" s="4"/>
    </row>
    <row r="186" spans="1:35" hidden="1">
      <c r="A186" s="4"/>
      <c r="B186" s="10"/>
      <c r="C186" s="10"/>
      <c r="D186" s="10"/>
      <c r="E186" s="10"/>
      <c r="F186" s="10"/>
      <c r="G186" s="75"/>
      <c r="H186" s="75"/>
      <c r="I186" s="75"/>
      <c r="J186" s="75"/>
      <c r="K186" s="75"/>
      <c r="L186" s="75"/>
      <c r="M186" s="75"/>
      <c r="N186" s="75"/>
      <c r="O186" s="75"/>
      <c r="P186" s="75"/>
      <c r="Q186" s="75"/>
      <c r="R186" s="75"/>
      <c r="S186" s="75"/>
      <c r="T186" s="75"/>
      <c r="U186" s="75"/>
      <c r="V186" s="75"/>
      <c r="W186" s="4"/>
      <c r="X186" s="4"/>
      <c r="Y186" s="4"/>
      <c r="Z186" s="4"/>
      <c r="AA186" s="4"/>
      <c r="AB186" s="4"/>
      <c r="AC186" s="4"/>
      <c r="AD186" s="4"/>
      <c r="AE186" s="4"/>
      <c r="AF186" s="4"/>
    </row>
    <row r="187" spans="1:35" ht="12.75" hidden="1" customHeight="1">
      <c r="A187" s="1279" t="e">
        <f ca="1">A497</f>
        <v>#VALUE!</v>
      </c>
      <c r="B187" s="1279"/>
      <c r="C187" s="1279"/>
      <c r="D187" s="1279"/>
      <c r="E187" s="1279"/>
      <c r="F187" s="1279"/>
      <c r="G187" s="1279"/>
      <c r="H187" s="1279"/>
      <c r="I187" s="1279"/>
      <c r="J187" s="1279"/>
      <c r="K187" s="1279"/>
      <c r="L187" s="1279"/>
      <c r="M187" s="1279"/>
      <c r="N187" s="1279"/>
      <c r="O187" s="1279"/>
      <c r="P187" s="1279"/>
      <c r="Q187" s="1279"/>
      <c r="R187" s="1279"/>
      <c r="S187" s="1279"/>
      <c r="T187" s="1279"/>
      <c r="U187" s="1279"/>
      <c r="V187" s="1279"/>
      <c r="W187" s="1279"/>
      <c r="X187" s="1279"/>
      <c r="Y187" s="1279"/>
      <c r="Z187" s="4"/>
      <c r="AA187" s="10"/>
      <c r="AB187" s="4"/>
      <c r="AC187" s="4"/>
      <c r="AD187" s="4"/>
      <c r="AE187" s="4"/>
      <c r="AF187" s="4"/>
    </row>
    <row r="188" spans="1:35" ht="12.75" hidden="1" customHeight="1">
      <c r="A188" s="1279"/>
      <c r="B188" s="1279"/>
      <c r="C188" s="1279"/>
      <c r="D188" s="1279"/>
      <c r="E188" s="1279"/>
      <c r="F188" s="1279"/>
      <c r="G188" s="1279"/>
      <c r="H188" s="1279"/>
      <c r="I188" s="1279"/>
      <c r="J188" s="1279"/>
      <c r="K188" s="1279"/>
      <c r="L188" s="1279"/>
      <c r="M188" s="1279"/>
      <c r="N188" s="1279"/>
      <c r="O188" s="1279"/>
      <c r="P188" s="1279"/>
      <c r="Q188" s="1279"/>
      <c r="R188" s="1279"/>
      <c r="S188" s="1279"/>
      <c r="T188" s="1279"/>
      <c r="U188" s="1279"/>
      <c r="V188" s="1279"/>
      <c r="W188" s="1279"/>
      <c r="X188" s="1279"/>
      <c r="Y188" s="1279"/>
      <c r="Z188" s="4"/>
      <c r="AA188" s="4"/>
      <c r="AB188" s="4"/>
      <c r="AC188" s="4"/>
      <c r="AD188" s="4"/>
      <c r="AE188" s="4"/>
      <c r="AF188" s="4"/>
    </row>
    <row r="189" spans="1:35" ht="12.75" hidden="1" customHeight="1">
      <c r="A189" s="10"/>
      <c r="B189" s="10"/>
      <c r="C189" s="37"/>
      <c r="D189" s="37"/>
      <c r="E189" s="37"/>
      <c r="F189" s="37"/>
      <c r="G189" s="75"/>
      <c r="H189" s="75"/>
      <c r="I189" s="75"/>
      <c r="J189" s="75"/>
      <c r="K189" s="75"/>
      <c r="L189" s="75"/>
      <c r="M189" s="75"/>
      <c r="N189" s="75"/>
      <c r="O189" s="75"/>
      <c r="P189" s="75"/>
      <c r="Q189" s="75"/>
      <c r="R189" s="75"/>
      <c r="S189" s="75"/>
      <c r="T189" s="75"/>
      <c r="U189" s="75"/>
      <c r="V189" s="75"/>
      <c r="W189" s="4"/>
      <c r="X189" s="4"/>
      <c r="Y189" s="4"/>
      <c r="Z189" s="4"/>
      <c r="AA189" s="4"/>
      <c r="AB189" s="4"/>
      <c r="AC189" s="4"/>
      <c r="AD189" s="4"/>
      <c r="AE189" s="4"/>
      <c r="AF189" s="4"/>
    </row>
    <row r="190" spans="1:35" ht="12.75" hidden="1" customHeight="1">
      <c r="A190" s="10"/>
      <c r="B190" s="10"/>
      <c r="C190" s="37"/>
      <c r="D190" s="37"/>
      <c r="E190" s="37"/>
      <c r="F190" s="37"/>
      <c r="G190" s="75"/>
      <c r="H190" s="75"/>
      <c r="I190" s="75"/>
      <c r="J190" s="75"/>
      <c r="K190" s="75"/>
      <c r="L190" s="75"/>
      <c r="M190" s="75"/>
      <c r="N190" s="75"/>
      <c r="O190" s="75"/>
      <c r="P190" s="75"/>
      <c r="Q190" s="75"/>
      <c r="R190" s="75"/>
      <c r="S190" s="75"/>
      <c r="T190" s="75"/>
      <c r="U190" s="75"/>
      <c r="V190" s="75"/>
      <c r="W190" s="4"/>
      <c r="X190" s="4"/>
      <c r="Y190" s="4"/>
      <c r="Z190" s="4"/>
      <c r="AA190" s="4"/>
      <c r="AB190" s="4"/>
      <c r="AC190" s="4"/>
      <c r="AD190" s="4"/>
      <c r="AE190" s="4"/>
      <c r="AF190" s="4"/>
    </row>
    <row r="191" spans="1:35" ht="12.75" hidden="1" customHeight="1">
      <c r="A191" s="10"/>
      <c r="B191" s="10"/>
      <c r="C191" s="37"/>
      <c r="D191" s="37"/>
      <c r="E191" s="37"/>
      <c r="F191" s="37"/>
      <c r="G191" s="75"/>
      <c r="H191" s="75"/>
      <c r="I191" s="75"/>
      <c r="J191" s="75"/>
      <c r="K191" s="75"/>
      <c r="L191" s="75"/>
      <c r="M191" s="75"/>
      <c r="N191" s="75"/>
      <c r="O191" s="75"/>
      <c r="P191" s="75"/>
      <c r="Q191" s="75"/>
      <c r="R191" s="75"/>
      <c r="S191" s="75"/>
      <c r="T191" s="75"/>
      <c r="U191" s="75"/>
      <c r="V191" s="75"/>
      <c r="W191" s="4"/>
      <c r="X191" s="4"/>
      <c r="Y191" s="4"/>
      <c r="Z191" s="4"/>
      <c r="AA191" s="4"/>
      <c r="AB191" s="4"/>
      <c r="AC191" s="4"/>
      <c r="AD191" s="4"/>
      <c r="AE191" s="4"/>
      <c r="AF191" s="4"/>
    </row>
    <row r="192" spans="1:35" hidden="1">
      <c r="A192" s="10"/>
      <c r="B192" s="10"/>
      <c r="C192" s="10"/>
      <c r="D192" s="10"/>
      <c r="E192" s="10"/>
      <c r="F192" s="10"/>
      <c r="G192" s="17"/>
      <c r="H192" s="10"/>
      <c r="I192" s="10"/>
      <c r="J192" s="10"/>
      <c r="K192" s="10"/>
      <c r="L192" s="10"/>
      <c r="M192" s="10"/>
      <c r="N192" s="10"/>
      <c r="O192" s="10"/>
      <c r="P192" s="10"/>
      <c r="Q192" s="4"/>
      <c r="R192" s="4"/>
      <c r="S192" s="4"/>
      <c r="T192" s="4"/>
      <c r="U192" s="4"/>
      <c r="V192" s="4"/>
      <c r="W192" s="4"/>
      <c r="X192" s="4"/>
      <c r="Y192" s="4"/>
      <c r="Z192" s="4"/>
      <c r="AA192" s="4"/>
      <c r="AB192" s="4"/>
      <c r="AC192" s="4"/>
      <c r="AD192" s="4"/>
      <c r="AE192" s="4"/>
      <c r="AF192" s="4"/>
    </row>
    <row r="193" spans="1:32" hidden="1">
      <c r="A193" s="10"/>
      <c r="B193" s="10"/>
      <c r="C193" s="10"/>
      <c r="D193" s="10"/>
      <c r="E193" s="10"/>
      <c r="F193" s="10"/>
      <c r="G193" s="17"/>
      <c r="H193" s="10"/>
      <c r="I193" s="10"/>
      <c r="J193" s="10"/>
      <c r="K193" s="10"/>
      <c r="L193" s="10"/>
      <c r="M193" s="10"/>
      <c r="N193" s="10"/>
      <c r="O193" s="10"/>
      <c r="P193" s="10"/>
      <c r="Q193" s="4"/>
      <c r="R193" s="4"/>
      <c r="S193" s="4"/>
      <c r="T193" s="4"/>
      <c r="U193" s="4"/>
      <c r="V193" s="4"/>
      <c r="W193" s="4"/>
      <c r="X193" s="4"/>
      <c r="Y193" s="4"/>
      <c r="Z193" s="4"/>
      <c r="AA193" s="4"/>
      <c r="AB193" s="4"/>
      <c r="AC193" s="4"/>
      <c r="AD193" s="4"/>
      <c r="AE193" s="4"/>
      <c r="AF193" s="4"/>
    </row>
    <row r="194" spans="1:32" s="73" customFormat="1" hidden="1">
      <c r="A194" s="74"/>
      <c r="B194" s="74"/>
      <c r="C194" s="74"/>
      <c r="D194" s="74"/>
      <c r="E194" s="74"/>
      <c r="F194" s="74"/>
      <c r="G194" s="74"/>
      <c r="H194" s="74"/>
      <c r="I194" s="74"/>
      <c r="J194" s="74"/>
      <c r="K194" s="74"/>
      <c r="L194" s="74"/>
      <c r="M194" s="74"/>
      <c r="N194" s="72"/>
      <c r="O194" s="72"/>
      <c r="P194" s="72"/>
    </row>
    <row r="195" spans="1:32" hidden="1">
      <c r="A195" s="4" t="e">
        <f>MID($H$1,$G$9+2*G195,2)</f>
        <v>#VALUE!</v>
      </c>
      <c r="B195" s="10"/>
      <c r="C195" t="e">
        <f>CHAR(HEX2DEC(A195))</f>
        <v>#VALUE!</v>
      </c>
      <c r="D195" s="10"/>
      <c r="E195" s="10"/>
      <c r="F195" s="10"/>
      <c r="G195" s="150" t="e">
        <f>(FIND("2C",H1,G29)-1)/2</f>
        <v>#VALUE!</v>
      </c>
      <c r="H195" s="147" t="s">
        <v>123</v>
      </c>
      <c r="I195" s="2" t="e">
        <f ca="1">FIND(",",L195,17)</f>
        <v>#VALUE!</v>
      </c>
      <c r="J195" s="2" t="e">
        <f ca="1">FIND(",",L195,I195+1)</f>
        <v>#VALUE!</v>
      </c>
      <c r="K195" s="2" t="e">
        <f ca="1">FIND(",",L195,J195+1)</f>
        <v>#VALUE!</v>
      </c>
      <c r="L195" s="2" t="e">
        <f ca="1">A497</f>
        <v>#VALUE!</v>
      </c>
      <c r="M195" s="2"/>
      <c r="N195" s="2"/>
      <c r="O195" s="2"/>
      <c r="P195" s="2"/>
      <c r="Q195" s="2"/>
      <c r="R195"/>
      <c r="S195"/>
      <c r="T195" s="4"/>
      <c r="U195" s="4"/>
      <c r="V195" s="4"/>
      <c r="W195" s="4"/>
      <c r="X195" s="4"/>
      <c r="Y195" s="4"/>
      <c r="Z195" s="4"/>
      <c r="AA195" s="4"/>
      <c r="AB195" s="4"/>
      <c r="AC195" s="4"/>
      <c r="AD195" s="4"/>
      <c r="AE195" s="4"/>
      <c r="AF195" s="4"/>
    </row>
    <row r="196" spans="1:32" hidden="1">
      <c r="A196" s="4"/>
      <c r="B196" s="4"/>
      <c r="C196"/>
      <c r="D196" s="23" t="e">
        <f ca="1">MID(L195,2,I195-2)</f>
        <v>#VALUE!</v>
      </c>
      <c r="E196" s="10"/>
      <c r="F196" s="10"/>
      <c r="G196" s="17" t="e">
        <f>G195+2</f>
        <v>#VALUE!</v>
      </c>
      <c r="H196" s="149" t="s">
        <v>124</v>
      </c>
      <c r="I196" s="2"/>
      <c r="J196" s="2"/>
      <c r="K196" s="2"/>
      <c r="L196" s="2"/>
      <c r="M196" s="2"/>
      <c r="N196" s="2"/>
      <c r="O196" s="2"/>
      <c r="P196" s="2"/>
      <c r="Q196" s="2"/>
      <c r="R196"/>
      <c r="S196"/>
      <c r="T196" s="4"/>
      <c r="U196" s="4"/>
      <c r="V196" s="4"/>
      <c r="W196" s="4"/>
      <c r="X196" s="4"/>
      <c r="Y196" s="4"/>
      <c r="Z196" s="4"/>
      <c r="AA196" s="4"/>
      <c r="AB196" s="4"/>
      <c r="AC196" s="4"/>
      <c r="AD196" s="4"/>
      <c r="AE196" s="4"/>
      <c r="AF196" s="4"/>
    </row>
    <row r="197" spans="1:32" hidden="1">
      <c r="A197" s="4" t="e">
        <f>MID($H$1,$G$9+2*G197,2)</f>
        <v>#VALUE!</v>
      </c>
      <c r="B197" s="4"/>
      <c r="C197" t="e">
        <f>CHAR(HEX2DEC(A197))</f>
        <v>#VALUE!</v>
      </c>
      <c r="D197" s="10"/>
      <c r="E197" s="10"/>
      <c r="F197" s="10"/>
      <c r="G197" s="17" t="e">
        <f>(FIND("2C",H1,G196*2)-1)/2</f>
        <v>#VALUE!</v>
      </c>
      <c r="H197" s="148" t="s">
        <v>123</v>
      </c>
      <c r="I197" s="2"/>
      <c r="J197" s="2"/>
      <c r="K197" s="2"/>
      <c r="L197" s="2"/>
      <c r="M197" s="2"/>
      <c r="N197" s="2"/>
      <c r="O197" s="2"/>
      <c r="P197" s="2"/>
      <c r="Q197" s="2"/>
      <c r="R197"/>
      <c r="S197"/>
      <c r="T197" s="4"/>
      <c r="U197" s="4"/>
      <c r="V197" s="4"/>
      <c r="W197" s="4"/>
      <c r="X197" s="4"/>
      <c r="Y197" s="4"/>
      <c r="Z197" s="4"/>
      <c r="AA197" s="4"/>
      <c r="AB197" s="4"/>
      <c r="AC197" s="4"/>
      <c r="AD197" s="4"/>
      <c r="AE197" s="4"/>
      <c r="AF197" s="4"/>
    </row>
    <row r="198" spans="1:32" ht="19.5" hidden="1" customHeight="1">
      <c r="A198" s="4"/>
      <c r="B198" s="4"/>
      <c r="C198"/>
      <c r="D198" s="267" t="e">
        <f ca="1">MID(L195,I195+1,J195-I195-1)</f>
        <v>#VALUE!</v>
      </c>
      <c r="E198" s="10"/>
      <c r="F198" s="10"/>
      <c r="G198" s="17" t="e">
        <f>G197+2</f>
        <v>#VALUE!</v>
      </c>
      <c r="H198" s="149" t="s">
        <v>0</v>
      </c>
      <c r="I198"/>
      <c r="J198" s="1"/>
      <c r="K198" s="1"/>
      <c r="L198" s="1"/>
      <c r="M198" s="1"/>
      <c r="N198" s="1"/>
      <c r="O198" s="1"/>
      <c r="P198" s="1"/>
      <c r="Q198"/>
      <c r="R198"/>
      <c r="S198"/>
      <c r="T198" s="4"/>
      <c r="U198" s="4"/>
      <c r="V198" s="4"/>
      <c r="W198" s="4"/>
      <c r="X198" s="4"/>
      <c r="Y198" s="4"/>
      <c r="Z198" s="4"/>
      <c r="AA198" s="4"/>
      <c r="AB198" s="4"/>
      <c r="AC198" s="4"/>
      <c r="AD198" s="4"/>
      <c r="AE198" s="4"/>
      <c r="AF198" s="4"/>
    </row>
    <row r="199" spans="1:32" hidden="1">
      <c r="A199" s="4" t="e">
        <f>MID($H$1,$G$9+2*G199,2)</f>
        <v>#VALUE!</v>
      </c>
      <c r="B199" s="4"/>
      <c r="C199" t="e">
        <f>CHAR(HEX2DEC(A199))</f>
        <v>#VALUE!</v>
      </c>
      <c r="D199" s="10"/>
      <c r="E199" s="10"/>
      <c r="F199" s="10"/>
      <c r="G199" s="17" t="e">
        <f>(FIND("2C",H1,G198*2)-1)/2</f>
        <v>#VALUE!</v>
      </c>
      <c r="H199" s="148" t="s">
        <v>123</v>
      </c>
      <c r="I199"/>
      <c r="J199" s="1"/>
      <c r="K199" s="1"/>
      <c r="L199" s="1"/>
      <c r="M199" s="1"/>
      <c r="N199" s="1"/>
      <c r="O199" s="1"/>
      <c r="P199" s="1"/>
      <c r="Q199"/>
      <c r="R199"/>
      <c r="S199"/>
      <c r="T199" s="4"/>
      <c r="U199" s="4"/>
      <c r="V199" s="4"/>
      <c r="W199" s="4"/>
      <c r="X199" s="4"/>
      <c r="Y199" s="4"/>
      <c r="Z199" s="4"/>
      <c r="AA199" s="4"/>
      <c r="AB199" s="4"/>
      <c r="AC199" s="4"/>
      <c r="AD199" s="4"/>
      <c r="AE199" s="4"/>
      <c r="AF199" s="4"/>
    </row>
    <row r="200" spans="1:32" ht="24.75" hidden="1" customHeight="1">
      <c r="A200" s="4" t="str">
        <f>MID($H$1,$G$9+2*G200,2)</f>
        <v>63</v>
      </c>
      <c r="B200" s="4"/>
      <c r="C200" t="str">
        <f>CHAR(HEX2DEC(A200))</f>
        <v>c</v>
      </c>
      <c r="D200" s="1435" t="e">
        <f ca="1">MID(L195,J195+1,70)</f>
        <v>#VALUE!</v>
      </c>
      <c r="E200" s="1435"/>
      <c r="F200" s="1435"/>
      <c r="G200" s="17">
        <v>55</v>
      </c>
      <c r="H200" s="1436" t="s">
        <v>282</v>
      </c>
      <c r="I200" s="1"/>
      <c r="J200" s="1"/>
      <c r="K200" s="1"/>
      <c r="L200" s="1"/>
      <c r="M200" s="1"/>
      <c r="N200" s="1"/>
      <c r="O200" s="1"/>
      <c r="P200" s="1"/>
      <c r="Q200"/>
      <c r="R200"/>
      <c r="S200"/>
      <c r="T200" s="4"/>
      <c r="U200" s="4"/>
      <c r="V200" s="4"/>
      <c r="W200" s="4"/>
      <c r="X200" s="4"/>
      <c r="Y200" s="4"/>
      <c r="Z200" s="4"/>
      <c r="AA200" s="4"/>
      <c r="AB200" s="4"/>
      <c r="AC200" s="4"/>
      <c r="AD200" s="4"/>
      <c r="AE200" s="4"/>
      <c r="AF200" s="4"/>
    </row>
    <row r="201" spans="1:32" hidden="1">
      <c r="A201" s="4"/>
      <c r="B201" s="4"/>
      <c r="C201"/>
      <c r="D201" s="10"/>
      <c r="E201" s="10"/>
      <c r="F201" s="10"/>
      <c r="G201" s="17"/>
      <c r="H201" s="1281"/>
      <c r="I201" s="1"/>
      <c r="J201" s="1"/>
      <c r="K201" s="1"/>
      <c r="L201" s="1"/>
      <c r="M201" s="1"/>
      <c r="N201" s="1"/>
      <c r="O201" s="1"/>
      <c r="P201" s="1"/>
      <c r="Q201"/>
      <c r="R201"/>
      <c r="S201"/>
      <c r="T201" s="4"/>
      <c r="U201" s="4"/>
      <c r="V201" s="4"/>
      <c r="W201" s="4"/>
      <c r="X201" s="4"/>
      <c r="Y201" s="4"/>
      <c r="Z201" s="4"/>
      <c r="AA201" s="4"/>
      <c r="AB201" s="4"/>
      <c r="AC201" s="4"/>
      <c r="AD201" s="4"/>
      <c r="AE201" s="4"/>
      <c r="AF201" s="4"/>
    </row>
    <row r="202" spans="1:32" hidden="1">
      <c r="A202" s="4"/>
      <c r="B202" s="4"/>
      <c r="C202"/>
      <c r="D202" s="10"/>
      <c r="E202" s="10"/>
      <c r="F202" s="10"/>
      <c r="G202" s="17"/>
      <c r="H202" s="10"/>
      <c r="I202" s="10"/>
      <c r="J202" s="10"/>
      <c r="K202" s="10"/>
      <c r="L202" s="10"/>
      <c r="M202" s="1"/>
      <c r="N202" s="1"/>
      <c r="O202" s="1"/>
      <c r="P202" s="1"/>
      <c r="Q202"/>
      <c r="R202"/>
      <c r="S202"/>
      <c r="T202" s="4"/>
      <c r="U202" s="4"/>
      <c r="V202" s="4"/>
      <c r="W202" s="4"/>
      <c r="X202" s="4"/>
      <c r="Y202" s="4"/>
      <c r="Z202" s="4"/>
      <c r="AA202" s="4"/>
      <c r="AB202" s="4"/>
      <c r="AC202" s="4"/>
      <c r="AD202" s="4"/>
      <c r="AE202" s="4"/>
      <c r="AF202" s="4"/>
    </row>
    <row r="203" spans="1:32" hidden="1">
      <c r="A203" s="4"/>
      <c r="B203" s="4"/>
      <c r="C203"/>
      <c r="D203" s="10"/>
      <c r="E203" s="10"/>
      <c r="F203" s="10"/>
      <c r="G203" s="17"/>
      <c r="H203" s="10"/>
      <c r="I203" s="10"/>
      <c r="J203" s="10"/>
      <c r="K203" s="10"/>
      <c r="L203" s="10"/>
      <c r="M203" s="1"/>
      <c r="N203" s="1"/>
      <c r="O203" s="1"/>
      <c r="P203" s="1"/>
      <c r="Q203"/>
      <c r="R203"/>
      <c r="S203"/>
      <c r="T203" s="4"/>
      <c r="U203" s="4"/>
      <c r="V203" s="4"/>
      <c r="W203" s="4"/>
      <c r="X203" s="4"/>
      <c r="Y203" s="4"/>
      <c r="Z203" s="4"/>
      <c r="AA203" s="4"/>
      <c r="AB203" s="4"/>
      <c r="AC203" s="4"/>
      <c r="AD203" s="4"/>
      <c r="AE203" s="4"/>
      <c r="AF203" s="4"/>
    </row>
    <row r="204" spans="1:32" hidden="1">
      <c r="A204" s="4"/>
      <c r="B204" s="4"/>
      <c r="C204"/>
      <c r="D204" s="10"/>
      <c r="E204" s="10"/>
      <c r="F204" s="10"/>
      <c r="G204" s="17"/>
      <c r="H204" s="10"/>
      <c r="I204" s="10"/>
      <c r="J204" s="10"/>
      <c r="K204" s="10"/>
      <c r="L204" s="10"/>
      <c r="M204" s="1"/>
      <c r="N204" s="1"/>
      <c r="O204" s="1"/>
      <c r="P204" s="1"/>
      <c r="Q204"/>
      <c r="R204"/>
      <c r="S204"/>
      <c r="T204" s="4"/>
      <c r="U204" s="4"/>
      <c r="V204" s="4"/>
      <c r="W204" s="4"/>
      <c r="X204" s="4"/>
      <c r="Y204" s="4"/>
      <c r="Z204" s="4"/>
      <c r="AA204" s="4"/>
      <c r="AB204" s="4"/>
      <c r="AC204" s="4"/>
      <c r="AD204" s="4"/>
      <c r="AE204" s="4"/>
      <c r="AF204" s="4"/>
    </row>
    <row r="205" spans="1:32" hidden="1">
      <c r="A205" s="4"/>
      <c r="B205" s="4"/>
      <c r="C205"/>
      <c r="D205" s="10"/>
      <c r="E205" s="10"/>
      <c r="F205" s="10"/>
      <c r="G205" s="17"/>
      <c r="H205" s="10"/>
      <c r="I205" s="10"/>
      <c r="J205" s="10"/>
      <c r="K205" s="10"/>
      <c r="L205" s="10"/>
      <c r="M205" s="1"/>
      <c r="N205" s="1"/>
      <c r="O205" s="1"/>
      <c r="P205" s="1"/>
      <c r="Q205"/>
      <c r="R205"/>
      <c r="S205"/>
      <c r="T205" s="4"/>
      <c r="U205" s="4"/>
      <c r="V205" s="4"/>
      <c r="W205" s="4"/>
      <c r="X205" s="4"/>
      <c r="Y205" s="4"/>
      <c r="Z205" s="4"/>
      <c r="AA205" s="4"/>
      <c r="AB205" s="4"/>
      <c r="AC205" s="4"/>
      <c r="AD205" s="4"/>
      <c r="AE205" s="4"/>
      <c r="AF205" s="4"/>
    </row>
    <row r="206" spans="1:32" hidden="1">
      <c r="A206" s="4"/>
      <c r="B206" s="4"/>
      <c r="C206"/>
      <c r="D206" s="10"/>
      <c r="E206" s="10"/>
      <c r="F206" s="10"/>
      <c r="G206" s="17"/>
      <c r="H206" s="10"/>
      <c r="I206" s="10"/>
      <c r="J206" s="10"/>
      <c r="K206" s="10"/>
      <c r="L206" s="10"/>
      <c r="M206" s="10"/>
      <c r="N206" s="10"/>
      <c r="O206" s="10"/>
      <c r="P206" s="10"/>
      <c r="Q206" s="4"/>
      <c r="R206" s="4"/>
      <c r="S206" s="4"/>
      <c r="T206" s="4"/>
      <c r="U206" s="4"/>
      <c r="V206" s="4"/>
      <c r="W206" s="4"/>
      <c r="X206" s="4"/>
      <c r="Y206" s="4"/>
      <c r="Z206" s="4"/>
      <c r="AA206" s="4"/>
      <c r="AB206" s="4"/>
      <c r="AC206" s="4"/>
      <c r="AD206" s="4"/>
      <c r="AE206" s="4"/>
      <c r="AF206" s="4"/>
    </row>
    <row r="207" spans="1:32" hidden="1">
      <c r="A207" s="4"/>
      <c r="B207" s="4"/>
      <c r="C207"/>
      <c r="D207" s="10"/>
      <c r="E207" s="10"/>
      <c r="F207" s="10"/>
      <c r="G207" s="17"/>
      <c r="H207" s="10"/>
      <c r="I207" s="10"/>
      <c r="J207" s="10"/>
      <c r="K207" s="10"/>
      <c r="L207" s="10"/>
      <c r="M207" s="10"/>
      <c r="N207" s="10"/>
      <c r="O207" s="10"/>
      <c r="P207" s="10"/>
      <c r="Q207" s="4"/>
      <c r="R207" s="4"/>
      <c r="S207" s="4"/>
      <c r="T207" s="4"/>
      <c r="U207" s="4"/>
      <c r="V207" s="4"/>
      <c r="W207" s="4"/>
      <c r="X207" s="4"/>
      <c r="Y207" s="4"/>
      <c r="Z207" s="4"/>
      <c r="AA207" s="4"/>
      <c r="AB207" s="4"/>
      <c r="AC207" s="4"/>
      <c r="AD207" s="4"/>
      <c r="AE207" s="4"/>
      <c r="AF207" s="4"/>
    </row>
    <row r="208" spans="1:32" hidden="1">
      <c r="A208" s="4"/>
      <c r="B208" s="4"/>
      <c r="C208"/>
      <c r="D208" s="10"/>
      <c r="E208" s="10"/>
      <c r="F208" s="10"/>
      <c r="G208" s="17"/>
      <c r="H208" s="10"/>
      <c r="I208" s="10"/>
      <c r="J208" s="10"/>
      <c r="K208" s="10"/>
      <c r="L208" s="10"/>
      <c r="M208" s="10"/>
      <c r="N208" s="10"/>
      <c r="O208" s="10"/>
      <c r="P208" s="10"/>
      <c r="Q208" s="4"/>
      <c r="R208" s="4"/>
      <c r="S208" s="4"/>
      <c r="T208" s="4"/>
      <c r="U208" s="4"/>
      <c r="V208" s="4"/>
      <c r="W208" s="4"/>
      <c r="X208" s="4"/>
      <c r="Y208" s="4"/>
      <c r="Z208" s="4"/>
      <c r="AA208" s="4"/>
      <c r="AB208" s="4"/>
      <c r="AC208" s="4"/>
      <c r="AD208" s="4"/>
      <c r="AE208" s="4"/>
      <c r="AF208" s="4"/>
    </row>
    <row r="209" spans="1:32" hidden="1">
      <c r="A209" s="4"/>
      <c r="B209" s="4"/>
      <c r="C209"/>
      <c r="D209" s="10"/>
      <c r="E209" s="10"/>
      <c r="F209" s="10"/>
      <c r="G209" s="17"/>
      <c r="H209" s="10"/>
      <c r="I209" s="10"/>
      <c r="J209" s="10"/>
      <c r="K209" s="10"/>
      <c r="L209" s="10"/>
      <c r="M209" s="10"/>
      <c r="N209" s="10"/>
      <c r="O209" s="10"/>
      <c r="P209" s="10"/>
      <c r="Q209" s="4"/>
      <c r="R209" s="4"/>
      <c r="S209" s="4"/>
      <c r="T209" s="4"/>
      <c r="U209" s="4"/>
      <c r="V209" s="4"/>
      <c r="W209" s="4"/>
      <c r="X209" s="4"/>
      <c r="Y209" s="4"/>
      <c r="Z209" s="4"/>
      <c r="AA209" s="4"/>
      <c r="AB209" s="4"/>
      <c r="AC209" s="4"/>
      <c r="AD209" s="4"/>
      <c r="AE209" s="4"/>
      <c r="AF209" s="4"/>
    </row>
    <row r="210" spans="1:32" hidden="1">
      <c r="A210" s="4"/>
      <c r="B210" s="4"/>
      <c r="C210"/>
      <c r="D210" s="10"/>
      <c r="E210" s="10"/>
      <c r="F210" s="10"/>
      <c r="G210" s="17"/>
      <c r="H210" s="10"/>
      <c r="I210" s="10"/>
      <c r="J210" s="10"/>
      <c r="K210" s="10"/>
      <c r="L210" s="10"/>
      <c r="M210" s="10"/>
      <c r="N210" s="10"/>
      <c r="O210" s="10"/>
      <c r="P210" s="10"/>
      <c r="Q210" s="4"/>
      <c r="R210" s="4"/>
      <c r="S210" s="4"/>
      <c r="T210" s="4"/>
      <c r="U210" s="4"/>
      <c r="V210" s="4"/>
      <c r="W210" s="4"/>
      <c r="X210" s="4"/>
      <c r="Y210" s="4"/>
      <c r="Z210" s="4"/>
      <c r="AA210" s="4"/>
      <c r="AB210" s="4"/>
      <c r="AC210" s="4"/>
      <c r="AD210" s="4"/>
      <c r="AE210" s="4"/>
      <c r="AF210" s="4"/>
    </row>
    <row r="211" spans="1:32" hidden="1">
      <c r="A211" s="4"/>
      <c r="B211" s="4"/>
      <c r="C211"/>
      <c r="D211" s="10"/>
      <c r="E211" s="10"/>
      <c r="F211" s="10"/>
      <c r="G211" s="17"/>
      <c r="H211" s="10"/>
      <c r="I211" s="10"/>
      <c r="J211" s="10"/>
      <c r="K211" s="10"/>
      <c r="L211" s="10"/>
      <c r="M211" s="10"/>
      <c r="N211" s="10"/>
      <c r="O211" s="10"/>
      <c r="P211" s="10"/>
      <c r="Q211" s="4"/>
      <c r="R211" s="4"/>
      <c r="S211" s="4"/>
      <c r="T211" s="4"/>
      <c r="U211" s="4"/>
      <c r="V211" s="4"/>
      <c r="W211" s="4"/>
      <c r="X211" s="4"/>
      <c r="Y211" s="4"/>
      <c r="Z211" s="4"/>
      <c r="AA211" s="4"/>
      <c r="AB211" s="4"/>
      <c r="AC211" s="4"/>
      <c r="AD211" s="4"/>
      <c r="AE211" s="4"/>
      <c r="AF211" s="4"/>
    </row>
    <row r="212" spans="1:32" hidden="1">
      <c r="A212" s="4"/>
      <c r="B212" s="4"/>
      <c r="C212"/>
      <c r="D212" s="10"/>
      <c r="E212" s="10"/>
      <c r="F212" s="10"/>
      <c r="G212" s="10"/>
      <c r="H212" s="10"/>
      <c r="I212" s="10"/>
      <c r="J212" s="10"/>
      <c r="K212" s="10"/>
      <c r="L212" s="10"/>
      <c r="M212" s="10"/>
      <c r="N212" s="10"/>
      <c r="O212" s="10"/>
      <c r="P212" s="10"/>
      <c r="Q212" s="4"/>
      <c r="R212" s="4"/>
      <c r="S212" s="4"/>
      <c r="T212" s="4"/>
      <c r="U212" s="4"/>
      <c r="V212" s="4"/>
      <c r="W212" s="4"/>
      <c r="X212" s="4"/>
      <c r="Y212" s="4"/>
      <c r="Z212" s="4"/>
      <c r="AA212" s="4"/>
      <c r="AB212" s="4"/>
      <c r="AC212" s="4"/>
      <c r="AD212" s="4"/>
      <c r="AE212" s="4"/>
      <c r="AF212" s="4"/>
    </row>
    <row r="213" spans="1:32" hidden="1">
      <c r="A213" s="4"/>
      <c r="B213" s="4"/>
      <c r="C213"/>
      <c r="D213" s="10"/>
      <c r="E213" s="10"/>
      <c r="F213" s="10"/>
      <c r="G213" s="10"/>
      <c r="H213" s="10"/>
      <c r="I213" s="10"/>
      <c r="J213" s="10"/>
      <c r="K213" s="10"/>
      <c r="L213" s="10"/>
      <c r="M213" s="10"/>
      <c r="N213" s="10"/>
      <c r="O213" s="10"/>
      <c r="P213" s="10"/>
      <c r="Q213" s="4"/>
      <c r="R213" s="4"/>
      <c r="S213" s="4"/>
      <c r="T213" s="4"/>
      <c r="U213" s="4"/>
      <c r="V213" s="4"/>
      <c r="W213" s="4"/>
      <c r="X213" s="4"/>
      <c r="Y213" s="4"/>
      <c r="Z213" s="4"/>
      <c r="AA213" s="4"/>
      <c r="AB213" s="4"/>
      <c r="AC213" s="4"/>
      <c r="AD213" s="4"/>
      <c r="AE213" s="4"/>
      <c r="AF213" s="4"/>
    </row>
    <row r="214" spans="1:32" hidden="1">
      <c r="A214" s="4"/>
      <c r="B214" s="4"/>
      <c r="C214"/>
      <c r="D214" s="10"/>
      <c r="E214" s="10"/>
      <c r="F214" s="10"/>
      <c r="G214" s="10"/>
      <c r="H214" s="10"/>
      <c r="I214" s="10"/>
      <c r="J214" s="10"/>
      <c r="K214" s="10"/>
      <c r="L214" s="10"/>
      <c r="M214" s="10"/>
      <c r="N214" s="10"/>
      <c r="O214" s="10"/>
      <c r="P214" s="10"/>
      <c r="Q214" s="4"/>
      <c r="R214" s="4"/>
      <c r="S214" s="4"/>
      <c r="T214" s="4"/>
      <c r="U214" s="4"/>
      <c r="V214" s="4"/>
      <c r="W214" s="4"/>
      <c r="X214" s="4"/>
      <c r="Y214" s="4"/>
      <c r="Z214" s="4"/>
      <c r="AA214" s="4"/>
      <c r="AB214" s="4"/>
      <c r="AC214" s="4"/>
      <c r="AD214" s="4"/>
      <c r="AE214" s="4"/>
      <c r="AF214" s="4"/>
    </row>
    <row r="215" spans="1:32" hidden="1">
      <c r="A215" s="4"/>
      <c r="B215" s="4"/>
      <c r="C215"/>
      <c r="D215" s="10"/>
      <c r="E215" s="10"/>
      <c r="F215" s="10"/>
      <c r="G215" s="10"/>
      <c r="H215" s="10"/>
      <c r="I215" s="10"/>
      <c r="J215" s="10"/>
      <c r="K215" s="10"/>
      <c r="L215" s="10"/>
      <c r="M215" s="10"/>
      <c r="N215" s="10"/>
      <c r="O215" s="10"/>
      <c r="P215" s="10"/>
      <c r="Q215" s="4"/>
      <c r="R215" s="4"/>
      <c r="S215" s="4"/>
      <c r="T215" s="4"/>
      <c r="U215" s="4"/>
      <c r="V215" s="4"/>
      <c r="W215" s="4"/>
      <c r="X215" s="4"/>
      <c r="Y215" s="4"/>
      <c r="Z215" s="4"/>
      <c r="AA215" s="4"/>
      <c r="AB215" s="4"/>
      <c r="AC215" s="4"/>
      <c r="AD215" s="4"/>
      <c r="AE215" s="4"/>
      <c r="AF215" s="4"/>
    </row>
    <row r="216" spans="1:32" hidden="1">
      <c r="A216" s="4"/>
      <c r="B216" s="4"/>
      <c r="C216"/>
      <c r="D216" s="10"/>
      <c r="E216" s="10"/>
      <c r="F216" s="10"/>
      <c r="G216" s="10"/>
      <c r="H216" s="10"/>
      <c r="I216" s="10"/>
      <c r="J216" s="10"/>
      <c r="K216" s="10"/>
      <c r="L216" s="10"/>
      <c r="M216" s="10"/>
      <c r="N216" s="10"/>
      <c r="O216" s="10"/>
      <c r="P216" s="10"/>
      <c r="Q216" s="4"/>
      <c r="R216" s="4"/>
      <c r="S216" s="4"/>
      <c r="T216" s="4"/>
      <c r="U216" s="4"/>
      <c r="V216" s="4"/>
      <c r="W216" s="4"/>
      <c r="X216" s="4"/>
      <c r="Y216" s="4"/>
      <c r="Z216" s="4"/>
      <c r="AA216" s="4"/>
      <c r="AB216" s="4"/>
      <c r="AC216" s="4"/>
      <c r="AD216" s="4"/>
      <c r="AE216" s="4"/>
      <c r="AF216" s="4"/>
    </row>
    <row r="217" spans="1:32" ht="12" hidden="1" customHeight="1">
      <c r="A217" s="4"/>
      <c r="B217" s="4"/>
      <c r="C217"/>
      <c r="D217" s="10"/>
      <c r="E217" s="10"/>
      <c r="F217" s="10"/>
      <c r="G217" s="10"/>
      <c r="H217" s="10"/>
      <c r="I217" s="10"/>
      <c r="J217" s="10"/>
      <c r="K217" s="10"/>
      <c r="L217" s="10"/>
      <c r="M217" s="10"/>
      <c r="N217" s="10"/>
      <c r="O217" s="10"/>
      <c r="P217" s="10"/>
      <c r="Q217" s="4"/>
      <c r="R217" s="4"/>
      <c r="S217" s="4"/>
      <c r="T217" s="4"/>
      <c r="U217" s="4"/>
      <c r="V217" s="4"/>
      <c r="W217" s="4"/>
      <c r="X217" s="4"/>
      <c r="Y217" s="4"/>
      <c r="Z217" s="4"/>
      <c r="AA217" s="4"/>
      <c r="AB217" s="4"/>
      <c r="AC217" s="4"/>
      <c r="AD217" s="4"/>
      <c r="AE217" s="4"/>
      <c r="AF217" s="4"/>
    </row>
    <row r="218" spans="1:32" hidden="1">
      <c r="A218" s="4"/>
      <c r="B218" s="4"/>
      <c r="C218"/>
      <c r="D218" s="10"/>
      <c r="E218" s="10"/>
      <c r="F218" s="10"/>
      <c r="G218" s="10"/>
      <c r="H218" s="10"/>
      <c r="I218" s="10"/>
      <c r="J218" s="10"/>
      <c r="K218" s="10"/>
      <c r="L218" s="10"/>
      <c r="M218" s="10"/>
      <c r="N218" s="10"/>
      <c r="O218" s="10"/>
      <c r="P218" s="10"/>
      <c r="Q218" s="4"/>
      <c r="R218" s="4"/>
      <c r="S218" s="4"/>
      <c r="T218" s="4"/>
      <c r="U218" s="4"/>
      <c r="V218" s="4"/>
      <c r="W218" s="4"/>
      <c r="X218" s="4"/>
      <c r="Y218" s="4"/>
      <c r="Z218" s="4"/>
      <c r="AA218" s="4"/>
      <c r="AB218" s="4"/>
      <c r="AC218" s="4"/>
      <c r="AD218" s="4"/>
      <c r="AE218" s="4"/>
      <c r="AF218" s="4"/>
    </row>
    <row r="219" spans="1:32" hidden="1">
      <c r="A219" s="4"/>
      <c r="B219" s="4"/>
      <c r="C219"/>
      <c r="D219" s="10"/>
      <c r="E219" s="10"/>
      <c r="F219" s="10"/>
      <c r="G219" s="10"/>
      <c r="H219" s="10"/>
      <c r="I219" s="10"/>
      <c r="J219" s="10"/>
      <c r="K219" s="10"/>
      <c r="L219" s="10"/>
      <c r="M219" s="10"/>
      <c r="N219" s="10"/>
      <c r="O219" s="10"/>
      <c r="P219" s="10"/>
      <c r="Q219" s="4"/>
      <c r="R219" s="4"/>
      <c r="S219" s="4"/>
      <c r="T219" s="4"/>
      <c r="U219" s="4"/>
      <c r="V219" s="4"/>
      <c r="W219" s="4"/>
      <c r="X219" s="4"/>
      <c r="Y219" s="4"/>
      <c r="Z219" s="4"/>
      <c r="AA219" s="4"/>
      <c r="AB219" s="4"/>
      <c r="AC219" s="4"/>
      <c r="AD219" s="4"/>
      <c r="AE219" s="4"/>
      <c r="AF219" s="4"/>
    </row>
    <row r="220" spans="1:32" hidden="1">
      <c r="A220" s="4"/>
      <c r="B220" s="4"/>
      <c r="C220"/>
      <c r="D220" s="10"/>
      <c r="E220" s="10"/>
      <c r="F220" s="10"/>
      <c r="G220" s="10"/>
      <c r="H220" s="10"/>
      <c r="I220" s="10"/>
      <c r="J220" s="10"/>
      <c r="K220" s="10"/>
      <c r="L220" s="10"/>
      <c r="M220" s="10"/>
      <c r="N220" s="10"/>
      <c r="O220" s="10"/>
      <c r="P220" s="10"/>
      <c r="Q220" s="4"/>
      <c r="R220" s="4"/>
      <c r="S220" s="4"/>
      <c r="T220" s="4"/>
      <c r="U220" s="4"/>
      <c r="V220" s="4"/>
      <c r="W220" s="4"/>
      <c r="X220" s="4"/>
      <c r="Y220" s="4"/>
      <c r="Z220" s="4"/>
      <c r="AA220" s="4"/>
      <c r="AB220" s="4"/>
      <c r="AC220" s="4"/>
      <c r="AD220" s="4"/>
      <c r="AE220" s="4"/>
      <c r="AF220" s="4"/>
    </row>
    <row r="221" spans="1:32" hidden="1">
      <c r="A221" s="4"/>
      <c r="B221" s="4"/>
      <c r="C221"/>
      <c r="D221" s="10"/>
      <c r="E221" s="10"/>
      <c r="F221" s="10"/>
      <c r="G221" s="10"/>
      <c r="H221" s="10"/>
      <c r="I221" s="10"/>
      <c r="J221" s="10"/>
      <c r="K221" s="10"/>
      <c r="L221" s="10"/>
      <c r="M221" s="10"/>
      <c r="N221" s="10"/>
      <c r="O221" s="10"/>
      <c r="P221" s="10"/>
      <c r="Q221" s="4"/>
      <c r="R221" s="4"/>
      <c r="S221" s="4"/>
      <c r="T221" s="4"/>
      <c r="U221" s="4"/>
      <c r="V221" s="4"/>
      <c r="W221" s="4"/>
      <c r="X221" s="4"/>
      <c r="Y221" s="4"/>
      <c r="Z221" s="4"/>
      <c r="AA221" s="4"/>
      <c r="AB221" s="4"/>
      <c r="AC221" s="4"/>
      <c r="AD221" s="4"/>
      <c r="AE221" s="4"/>
      <c r="AF221" s="4"/>
    </row>
    <row r="222" spans="1:32" hidden="1">
      <c r="A222" s="4"/>
      <c r="B222" s="4"/>
      <c r="C222"/>
      <c r="D222" s="10"/>
      <c r="E222" s="10"/>
      <c r="F222" s="10"/>
      <c r="G222" s="10"/>
      <c r="H222" s="10"/>
      <c r="I222" s="10"/>
      <c r="J222" s="10"/>
      <c r="K222" s="10"/>
      <c r="L222" s="10"/>
      <c r="M222" s="10"/>
      <c r="N222" s="10"/>
      <c r="O222" s="10"/>
      <c r="P222" s="10"/>
      <c r="Q222" s="4"/>
      <c r="R222" s="4"/>
      <c r="S222" s="4"/>
      <c r="T222" s="4"/>
      <c r="U222" s="4"/>
      <c r="V222" s="4"/>
      <c r="W222" s="4"/>
      <c r="X222" s="4"/>
      <c r="Y222" s="4"/>
      <c r="Z222" s="4"/>
      <c r="AA222" s="4"/>
      <c r="AB222" s="4"/>
      <c r="AC222" s="4"/>
      <c r="AD222" s="4"/>
      <c r="AE222" s="4"/>
      <c r="AF222" s="4"/>
    </row>
    <row r="223" spans="1:32" hidden="1">
      <c r="A223" s="4"/>
      <c r="B223" s="4"/>
      <c r="C223"/>
      <c r="D223" s="10"/>
      <c r="E223" s="10"/>
      <c r="F223" s="10"/>
      <c r="G223" s="10"/>
      <c r="H223" s="10"/>
      <c r="I223" s="10"/>
      <c r="J223" s="10"/>
      <c r="K223" s="10"/>
      <c r="L223" s="10"/>
      <c r="M223" s="10"/>
      <c r="N223" s="10"/>
      <c r="O223" s="10"/>
      <c r="P223" s="10"/>
      <c r="Q223" s="4"/>
      <c r="R223" s="4"/>
      <c r="S223" s="4"/>
      <c r="T223" s="4"/>
      <c r="U223" s="4"/>
      <c r="V223" s="4"/>
      <c r="W223" s="4"/>
      <c r="X223" s="4"/>
      <c r="Y223" s="4"/>
      <c r="Z223" s="4"/>
      <c r="AA223" s="4"/>
      <c r="AB223" s="4"/>
      <c r="AC223" s="4"/>
      <c r="AD223" s="4"/>
      <c r="AE223" s="4"/>
      <c r="AF223" s="4"/>
    </row>
    <row r="224" spans="1:32" hidden="1">
      <c r="A224" s="4"/>
      <c r="B224" s="4"/>
      <c r="C224"/>
      <c r="D224" s="10"/>
      <c r="E224" s="10"/>
      <c r="F224" s="10"/>
      <c r="G224" s="10"/>
      <c r="H224" s="10"/>
      <c r="I224" s="10"/>
      <c r="J224" s="10"/>
      <c r="K224" s="10"/>
      <c r="L224" s="10"/>
      <c r="M224" s="10"/>
      <c r="N224" s="10"/>
      <c r="O224" s="10"/>
      <c r="P224" s="10"/>
      <c r="Q224" s="4"/>
      <c r="R224" s="4"/>
      <c r="S224" s="4"/>
      <c r="T224" s="4"/>
      <c r="U224" s="4"/>
      <c r="V224" s="4"/>
      <c r="W224" s="4"/>
      <c r="X224" s="4"/>
      <c r="Y224" s="4"/>
      <c r="Z224" s="4"/>
      <c r="AA224" s="4"/>
      <c r="AB224" s="4"/>
      <c r="AC224" s="4"/>
      <c r="AD224" s="4"/>
      <c r="AE224" s="4"/>
      <c r="AF224" s="4"/>
    </row>
    <row r="225" spans="1:32" hidden="1">
      <c r="A225" s="4"/>
      <c r="B225" s="4"/>
      <c r="C225"/>
      <c r="D225" s="10"/>
      <c r="E225" s="10"/>
      <c r="F225" s="10"/>
      <c r="G225" s="10"/>
      <c r="H225" s="10"/>
      <c r="I225" s="10"/>
      <c r="J225" s="10"/>
      <c r="K225" s="10"/>
      <c r="L225" s="10"/>
      <c r="M225" s="10"/>
      <c r="N225" s="10"/>
      <c r="O225" s="10"/>
      <c r="P225" s="10"/>
      <c r="Q225" s="4"/>
      <c r="R225" s="4"/>
      <c r="S225" s="4"/>
      <c r="T225" s="4"/>
      <c r="U225" s="4"/>
      <c r="V225" s="4"/>
      <c r="W225" s="4"/>
      <c r="X225" s="4"/>
      <c r="Y225" s="4"/>
      <c r="Z225" s="4"/>
      <c r="AA225" s="4"/>
      <c r="AB225" s="4"/>
      <c r="AC225" s="4"/>
      <c r="AD225" s="4"/>
      <c r="AE225" s="4"/>
      <c r="AF225" s="4"/>
    </row>
    <row r="226" spans="1:32" hidden="1">
      <c r="A226" s="4"/>
      <c r="B226" s="4"/>
      <c r="C226"/>
      <c r="D226" s="10"/>
      <c r="E226" s="10"/>
      <c r="F226" s="10"/>
      <c r="G226" s="10"/>
      <c r="H226" s="10"/>
      <c r="I226" s="10"/>
      <c r="J226" s="10"/>
      <c r="K226" s="10"/>
      <c r="L226" s="10"/>
      <c r="M226" s="10"/>
      <c r="N226" s="10"/>
      <c r="O226" s="10"/>
      <c r="P226" s="10"/>
      <c r="Q226" s="4"/>
      <c r="R226" s="4"/>
      <c r="S226" s="4"/>
      <c r="T226" s="4"/>
      <c r="U226" s="4"/>
      <c r="V226" s="4"/>
      <c r="W226" s="4"/>
      <c r="X226" s="4"/>
      <c r="Y226" s="4"/>
      <c r="Z226" s="4"/>
      <c r="AA226" s="4"/>
      <c r="AB226" s="4"/>
      <c r="AC226" s="4"/>
      <c r="AD226" s="4"/>
      <c r="AE226" s="4"/>
      <c r="AF226" s="4"/>
    </row>
    <row r="227" spans="1:32" hidden="1">
      <c r="A227" s="4"/>
      <c r="B227" s="4"/>
      <c r="C227"/>
      <c r="D227" s="10"/>
      <c r="E227" s="10"/>
      <c r="F227" s="10"/>
      <c r="G227" s="10"/>
      <c r="H227" s="10"/>
      <c r="I227" s="10"/>
      <c r="J227" s="10"/>
      <c r="K227" s="10"/>
      <c r="L227" s="10"/>
      <c r="M227" s="10"/>
      <c r="N227" s="10"/>
      <c r="O227" s="10"/>
      <c r="P227" s="10"/>
      <c r="Q227" s="4"/>
      <c r="R227" s="4"/>
      <c r="S227" s="4"/>
      <c r="T227" s="4"/>
      <c r="U227" s="4"/>
      <c r="V227" s="4"/>
      <c r="W227" s="4"/>
      <c r="X227" s="4"/>
      <c r="Y227" s="4"/>
      <c r="Z227" s="4"/>
      <c r="AA227" s="4"/>
      <c r="AB227" s="4"/>
      <c r="AC227" s="4"/>
      <c r="AD227" s="4"/>
      <c r="AE227" s="4"/>
      <c r="AF227" s="4"/>
    </row>
    <row r="228" spans="1:32" hidden="1">
      <c r="A228" s="4"/>
      <c r="B228" s="4"/>
      <c r="C228"/>
      <c r="D228" s="10"/>
      <c r="E228" s="10"/>
      <c r="F228" s="10"/>
      <c r="G228" s="10"/>
      <c r="H228" s="10"/>
      <c r="I228" s="10"/>
      <c r="J228" s="10"/>
      <c r="K228" s="10"/>
      <c r="L228" s="10"/>
      <c r="M228" s="10"/>
      <c r="N228" s="10"/>
      <c r="O228" s="10"/>
      <c r="P228" s="10"/>
      <c r="Q228" s="4"/>
      <c r="R228" s="4"/>
      <c r="S228" s="4"/>
      <c r="T228" s="4"/>
      <c r="U228" s="4"/>
      <c r="V228" s="4"/>
      <c r="W228" s="4"/>
      <c r="X228" s="4"/>
      <c r="Y228" s="4"/>
      <c r="Z228" s="4"/>
      <c r="AA228" s="4"/>
      <c r="AB228" s="4"/>
      <c r="AC228" s="4"/>
      <c r="AD228" s="4"/>
      <c r="AE228" s="4"/>
      <c r="AF228" s="4"/>
    </row>
    <row r="229" spans="1:32" hidden="1">
      <c r="A229" s="4"/>
      <c r="B229" s="4"/>
      <c r="C229"/>
      <c r="D229" s="10"/>
      <c r="E229" s="10"/>
      <c r="F229" s="10"/>
      <c r="G229" s="10"/>
      <c r="H229" s="10"/>
      <c r="I229" s="10"/>
      <c r="J229" s="10"/>
      <c r="K229" s="10"/>
      <c r="L229" s="10"/>
      <c r="M229" s="10"/>
      <c r="N229" s="10"/>
      <c r="O229" s="10"/>
      <c r="P229" s="10"/>
      <c r="Q229" s="4"/>
      <c r="R229" s="4"/>
      <c r="S229" s="4"/>
      <c r="T229" s="4"/>
      <c r="U229" s="4"/>
      <c r="V229" s="4"/>
      <c r="W229" s="4"/>
      <c r="X229" s="4"/>
      <c r="Y229" s="4"/>
      <c r="Z229" s="4"/>
      <c r="AA229" s="4"/>
      <c r="AB229" s="4"/>
      <c r="AC229" s="4"/>
      <c r="AD229" s="4"/>
      <c r="AE229" s="4"/>
      <c r="AF229" s="4"/>
    </row>
    <row r="230" spans="1:32" hidden="1">
      <c r="A230" s="4"/>
      <c r="B230" s="4"/>
      <c r="C230"/>
      <c r="D230" s="10"/>
      <c r="E230" s="10"/>
      <c r="F230" s="10"/>
      <c r="G230" s="10"/>
      <c r="H230" s="10"/>
      <c r="I230" s="10"/>
      <c r="J230" s="10"/>
      <c r="K230" s="10"/>
      <c r="L230" s="10"/>
      <c r="M230" s="10"/>
      <c r="N230" s="10"/>
      <c r="O230" s="10"/>
      <c r="P230" s="10"/>
      <c r="Q230" s="4"/>
      <c r="R230" s="4"/>
      <c r="S230" s="4"/>
      <c r="T230" s="4"/>
      <c r="U230" s="4"/>
      <c r="V230" s="4"/>
      <c r="W230" s="4"/>
      <c r="X230" s="4"/>
      <c r="Y230" s="4"/>
      <c r="Z230" s="4"/>
      <c r="AA230" s="4"/>
      <c r="AB230" s="4"/>
      <c r="AC230" s="4"/>
      <c r="AD230" s="4"/>
      <c r="AE230" s="4"/>
      <c r="AF230" s="4"/>
    </row>
    <row r="231" spans="1:32" hidden="1">
      <c r="A231" s="4"/>
      <c r="B231" s="4"/>
      <c r="C231"/>
      <c r="D231" s="10"/>
      <c r="E231" s="10"/>
      <c r="F231" s="10"/>
      <c r="G231" s="10"/>
      <c r="H231" s="10"/>
      <c r="I231" s="10"/>
      <c r="J231" s="10"/>
      <c r="K231" s="10"/>
      <c r="L231" s="10"/>
      <c r="M231" s="10"/>
      <c r="N231" s="10"/>
      <c r="O231" s="10"/>
      <c r="P231" s="10"/>
      <c r="Q231" s="4"/>
      <c r="R231" s="4"/>
      <c r="S231" s="4"/>
      <c r="T231" s="4"/>
      <c r="U231" s="4"/>
      <c r="V231" s="4"/>
      <c r="W231" s="4"/>
      <c r="X231" s="4"/>
      <c r="Y231" s="4"/>
      <c r="Z231" s="4"/>
      <c r="AA231" s="4"/>
      <c r="AB231" s="4"/>
      <c r="AC231" s="4"/>
      <c r="AD231" s="4"/>
      <c r="AE231" s="4"/>
      <c r="AF231" s="4"/>
    </row>
    <row r="232" spans="1:32" hidden="1">
      <c r="A232" s="4"/>
      <c r="B232" s="4"/>
      <c r="C232"/>
      <c r="D232" s="10"/>
      <c r="E232" s="10"/>
      <c r="F232" s="10"/>
      <c r="G232" s="10"/>
      <c r="H232" s="10"/>
      <c r="I232" s="10"/>
      <c r="J232" s="10"/>
      <c r="K232" s="10"/>
      <c r="L232" s="10"/>
      <c r="M232" s="10"/>
      <c r="N232" s="10"/>
      <c r="O232" s="10"/>
      <c r="P232" s="10"/>
      <c r="Q232" s="4"/>
      <c r="R232" s="4"/>
      <c r="S232" s="4"/>
      <c r="T232" s="4"/>
      <c r="U232" s="4"/>
      <c r="V232" s="4"/>
      <c r="W232" s="4"/>
      <c r="X232" s="4"/>
      <c r="Y232" s="4"/>
      <c r="Z232" s="4"/>
      <c r="AA232" s="4"/>
      <c r="AB232" s="4"/>
      <c r="AC232" s="4"/>
      <c r="AD232" s="4"/>
      <c r="AE232" s="4"/>
      <c r="AF232" s="4"/>
    </row>
    <row r="233" spans="1:32" hidden="1">
      <c r="A233" s="4"/>
      <c r="B233" s="4"/>
      <c r="C233"/>
      <c r="D233" s="10"/>
      <c r="E233" s="10"/>
      <c r="F233" s="10"/>
      <c r="G233" s="10"/>
      <c r="H233" s="10"/>
      <c r="I233" s="10"/>
      <c r="J233" s="10"/>
      <c r="K233" s="10"/>
      <c r="L233" s="10"/>
      <c r="M233" s="10"/>
      <c r="N233" s="10"/>
      <c r="O233" s="10"/>
      <c r="P233" s="10"/>
      <c r="Q233" s="4"/>
      <c r="R233" s="4"/>
      <c r="S233" s="4"/>
      <c r="T233" s="4"/>
      <c r="U233" s="4"/>
      <c r="V233" s="4"/>
      <c r="W233" s="4"/>
      <c r="X233" s="4"/>
      <c r="Y233" s="4"/>
      <c r="Z233" s="4"/>
      <c r="AA233" s="4"/>
      <c r="AB233" s="4"/>
      <c r="AC233" s="4"/>
      <c r="AD233" s="4"/>
      <c r="AE233" s="4"/>
      <c r="AF233" s="4"/>
    </row>
    <row r="234" spans="1:32" hidden="1">
      <c r="A234" s="4"/>
      <c r="B234" s="4"/>
      <c r="C234"/>
      <c r="D234" s="10"/>
      <c r="E234" s="10"/>
      <c r="F234" s="10"/>
      <c r="G234" s="10"/>
      <c r="H234" s="10"/>
      <c r="I234" s="10"/>
      <c r="J234" s="10"/>
      <c r="K234" s="10"/>
      <c r="L234" s="10"/>
      <c r="M234" s="10"/>
      <c r="N234" s="10"/>
      <c r="O234" s="10"/>
      <c r="P234" s="10"/>
      <c r="Q234" s="4"/>
      <c r="R234" s="4"/>
      <c r="S234" s="4"/>
      <c r="T234" s="4"/>
      <c r="U234" s="4"/>
      <c r="V234" s="4"/>
      <c r="W234" s="4"/>
      <c r="X234" s="4"/>
      <c r="Y234" s="4"/>
      <c r="Z234" s="4"/>
      <c r="AA234" s="4"/>
      <c r="AB234" s="4"/>
      <c r="AC234" s="4"/>
      <c r="AD234" s="4"/>
      <c r="AE234" s="4"/>
      <c r="AF234" s="4"/>
    </row>
    <row r="235" spans="1:32" hidden="1">
      <c r="A235" s="4"/>
      <c r="B235" s="4"/>
      <c r="C235"/>
      <c r="D235" s="10"/>
      <c r="E235" s="10"/>
      <c r="F235" s="10"/>
      <c r="G235" s="10"/>
      <c r="H235" s="10"/>
      <c r="I235" s="10"/>
      <c r="J235" s="10"/>
      <c r="K235" s="10"/>
      <c r="L235" s="10"/>
      <c r="M235" s="10"/>
      <c r="N235" s="10"/>
      <c r="O235" s="10"/>
      <c r="P235" s="10"/>
      <c r="Q235" s="4"/>
      <c r="R235" s="4"/>
      <c r="S235" s="4"/>
      <c r="T235" s="4"/>
      <c r="U235" s="4"/>
      <c r="V235" s="4"/>
      <c r="W235" s="4"/>
      <c r="X235" s="4"/>
      <c r="Y235" s="4"/>
      <c r="Z235" s="4"/>
      <c r="AA235" s="4"/>
      <c r="AB235" s="4"/>
      <c r="AC235" s="4"/>
      <c r="AD235" s="4"/>
      <c r="AE235" s="4"/>
      <c r="AF235" s="4"/>
    </row>
    <row r="236" spans="1:32" hidden="1">
      <c r="A236" s="4"/>
      <c r="B236" s="4"/>
      <c r="C236"/>
      <c r="D236" s="10"/>
      <c r="E236" s="10"/>
      <c r="F236" s="10"/>
      <c r="G236" s="10"/>
      <c r="H236" s="10"/>
      <c r="I236" s="10"/>
      <c r="J236" s="10"/>
      <c r="K236" s="10"/>
      <c r="L236" s="10"/>
      <c r="M236" s="10"/>
      <c r="N236" s="10"/>
      <c r="O236" s="10"/>
      <c r="P236" s="10"/>
      <c r="Q236" s="4"/>
      <c r="R236" s="4"/>
      <c r="S236" s="4"/>
      <c r="T236" s="4"/>
      <c r="U236" s="4"/>
      <c r="V236" s="4"/>
      <c r="W236" s="4"/>
      <c r="X236" s="4"/>
      <c r="Y236" s="4"/>
      <c r="Z236" s="4"/>
      <c r="AA236" s="4"/>
      <c r="AB236" s="4"/>
      <c r="AC236" s="4"/>
      <c r="AD236" s="4"/>
      <c r="AE236" s="4"/>
      <c r="AF236" s="4"/>
    </row>
    <row r="237" spans="1:32" hidden="1">
      <c r="A237" s="4"/>
      <c r="B237" s="4"/>
      <c r="C237"/>
      <c r="D237" s="10"/>
      <c r="E237" s="10"/>
      <c r="F237" s="10"/>
      <c r="G237" s="10"/>
      <c r="H237" s="10"/>
      <c r="I237" s="10"/>
      <c r="J237" s="10"/>
      <c r="K237" s="10"/>
      <c r="L237" s="10"/>
      <c r="M237" s="10"/>
      <c r="N237" s="10"/>
      <c r="O237" s="10"/>
      <c r="P237" s="10"/>
      <c r="Q237" s="4"/>
      <c r="R237" s="4"/>
      <c r="S237" s="4"/>
      <c r="T237" s="4"/>
      <c r="U237" s="4"/>
      <c r="V237" s="4"/>
      <c r="W237" s="4"/>
      <c r="X237" s="4"/>
      <c r="Y237" s="4"/>
      <c r="Z237" s="4"/>
      <c r="AA237" s="4"/>
      <c r="AB237" s="4"/>
      <c r="AC237" s="4"/>
      <c r="AD237" s="4"/>
      <c r="AE237" s="4"/>
      <c r="AF237" s="4"/>
    </row>
    <row r="238" spans="1:32" hidden="1">
      <c r="A238" s="4"/>
      <c r="B238" s="4"/>
      <c r="C238"/>
      <c r="D238" s="10"/>
      <c r="E238" s="10"/>
      <c r="F238" s="10"/>
      <c r="G238" s="10"/>
      <c r="H238" s="10"/>
      <c r="I238" s="10"/>
      <c r="J238" s="10"/>
      <c r="K238" s="10"/>
      <c r="L238" s="10"/>
      <c r="M238" s="10"/>
      <c r="N238" s="10"/>
      <c r="O238" s="10"/>
      <c r="P238" s="10"/>
      <c r="Q238" s="4"/>
      <c r="R238" s="4"/>
      <c r="S238" s="4"/>
      <c r="T238" s="4"/>
      <c r="U238" s="4"/>
      <c r="V238" s="4"/>
      <c r="W238" s="4"/>
      <c r="X238" s="4"/>
      <c r="Y238" s="4"/>
      <c r="Z238" s="4"/>
      <c r="AA238" s="4"/>
      <c r="AB238" s="4"/>
      <c r="AC238" s="4"/>
      <c r="AD238" s="4"/>
      <c r="AE238" s="4"/>
      <c r="AF238" s="4"/>
    </row>
    <row r="239" spans="1:32" hidden="1">
      <c r="A239" s="4"/>
      <c r="B239" s="4"/>
      <c r="C239"/>
      <c r="D239" s="10"/>
      <c r="E239" s="10"/>
      <c r="F239" s="10"/>
      <c r="G239" s="10"/>
      <c r="H239" s="10"/>
      <c r="I239" s="10"/>
      <c r="J239" s="10"/>
      <c r="K239" s="10"/>
      <c r="L239" s="10"/>
      <c r="M239" s="10"/>
      <c r="N239" s="10"/>
      <c r="O239" s="10"/>
      <c r="P239" s="10"/>
      <c r="Q239" s="4"/>
      <c r="R239" s="4"/>
      <c r="S239" s="4"/>
      <c r="T239" s="4"/>
      <c r="U239" s="4"/>
      <c r="V239" s="4"/>
      <c r="W239" s="4"/>
      <c r="X239" s="4"/>
      <c r="Y239" s="4"/>
      <c r="Z239" s="4"/>
      <c r="AA239" s="4"/>
      <c r="AB239" s="4"/>
      <c r="AC239" s="4"/>
      <c r="AD239" s="4"/>
      <c r="AE239" s="4"/>
      <c r="AF239" s="4"/>
    </row>
    <row r="240" spans="1:32" hidden="1">
      <c r="A240" s="4"/>
      <c r="B240" s="4"/>
      <c r="C240"/>
      <c r="D240" s="10"/>
      <c r="E240" s="10"/>
      <c r="F240" s="10"/>
      <c r="G240" s="10"/>
      <c r="H240" s="10"/>
      <c r="I240" s="10"/>
      <c r="J240" s="10"/>
      <c r="K240" s="10"/>
      <c r="L240" s="10"/>
      <c r="M240" s="10"/>
      <c r="N240" s="10"/>
      <c r="O240" s="10"/>
      <c r="P240" s="10"/>
      <c r="Q240" s="4"/>
      <c r="R240" s="4"/>
      <c r="S240" s="4"/>
      <c r="T240" s="4"/>
      <c r="U240" s="4"/>
      <c r="V240" s="4"/>
      <c r="W240" s="4"/>
      <c r="X240" s="4"/>
      <c r="Y240" s="4"/>
      <c r="Z240" s="4"/>
      <c r="AA240" s="4"/>
      <c r="AB240" s="4"/>
      <c r="AC240" s="4"/>
      <c r="AD240" s="4"/>
      <c r="AE240" s="4"/>
      <c r="AF240" s="4"/>
    </row>
    <row r="241" spans="1:32" hidden="1">
      <c r="A241" s="4"/>
      <c r="B241" s="4"/>
      <c r="C241"/>
      <c r="D241" s="10"/>
      <c r="E241" s="10"/>
      <c r="F241" s="10"/>
      <c r="G241" s="10"/>
      <c r="H241" s="10"/>
      <c r="I241" s="10"/>
      <c r="J241" s="10"/>
      <c r="K241" s="10"/>
      <c r="L241" s="10"/>
      <c r="M241" s="10"/>
      <c r="N241" s="10"/>
      <c r="O241" s="10"/>
      <c r="P241" s="10"/>
      <c r="Q241" s="4"/>
      <c r="R241" s="4"/>
      <c r="S241" s="4"/>
      <c r="T241" s="4"/>
      <c r="U241" s="4"/>
      <c r="V241" s="4"/>
      <c r="W241" s="4"/>
      <c r="X241" s="4"/>
      <c r="Y241" s="4"/>
      <c r="Z241" s="4"/>
      <c r="AA241" s="4"/>
      <c r="AB241" s="4"/>
      <c r="AC241" s="4"/>
      <c r="AD241" s="4"/>
      <c r="AE241" s="4"/>
      <c r="AF241" s="4"/>
    </row>
    <row r="242" spans="1:32" hidden="1">
      <c r="A242" s="4"/>
      <c r="B242" s="4"/>
      <c r="C242"/>
      <c r="D242" s="10"/>
      <c r="E242" s="10"/>
      <c r="F242" s="10"/>
      <c r="G242" s="10"/>
      <c r="H242" s="10"/>
      <c r="I242" s="10"/>
      <c r="J242" s="10"/>
      <c r="K242" s="10"/>
      <c r="L242" s="10"/>
      <c r="M242" s="10"/>
      <c r="N242" s="10"/>
      <c r="O242" s="10"/>
      <c r="P242" s="10"/>
      <c r="Q242" s="4"/>
      <c r="R242" s="4"/>
      <c r="S242" s="4"/>
      <c r="T242" s="4"/>
      <c r="U242" s="4"/>
      <c r="V242" s="4"/>
      <c r="W242" s="4"/>
      <c r="X242" s="4"/>
      <c r="Y242" s="4"/>
      <c r="Z242" s="4"/>
      <c r="AA242" s="4"/>
      <c r="AB242" s="4"/>
      <c r="AC242" s="4"/>
      <c r="AD242" s="4"/>
      <c r="AE242" s="4"/>
      <c r="AF242" s="4"/>
    </row>
    <row r="243" spans="1:32" hidden="1">
      <c r="A243" s="4"/>
      <c r="B243" s="4"/>
      <c r="C243" s="10"/>
      <c r="D243" s="10"/>
      <c r="E243" s="10"/>
      <c r="F243" s="10"/>
      <c r="G243" s="10"/>
      <c r="H243" s="10"/>
      <c r="I243" s="10"/>
      <c r="J243" s="10"/>
      <c r="K243" s="10"/>
      <c r="L243" s="10"/>
      <c r="M243" s="10"/>
      <c r="N243" s="10"/>
      <c r="O243" s="10"/>
      <c r="P243" s="10"/>
      <c r="Q243" s="4"/>
      <c r="R243" s="4"/>
      <c r="S243" s="4"/>
      <c r="T243" s="4"/>
      <c r="U243" s="4"/>
      <c r="V243" s="4"/>
      <c r="W243" s="4"/>
      <c r="X243" s="4"/>
      <c r="Y243" s="4"/>
      <c r="Z243" s="4"/>
      <c r="AA243" s="4"/>
      <c r="AB243" s="4"/>
      <c r="AC243" s="4"/>
      <c r="AD243" s="4"/>
      <c r="AE243" s="4"/>
      <c r="AF243" s="4"/>
    </row>
    <row r="244" spans="1:32" hidden="1">
      <c r="A244" s="4"/>
      <c r="B244" s="4"/>
      <c r="C244" s="10"/>
      <c r="D244" s="10"/>
      <c r="E244" s="10"/>
      <c r="F244" s="10"/>
      <c r="G244" s="10"/>
      <c r="H244" s="10"/>
      <c r="I244" s="10"/>
      <c r="J244" s="10"/>
      <c r="K244" s="10"/>
      <c r="L244" s="10"/>
      <c r="M244" s="10"/>
      <c r="N244" s="10"/>
      <c r="O244" s="10"/>
      <c r="P244" s="10"/>
      <c r="Q244" s="4"/>
      <c r="R244" s="4"/>
      <c r="S244" s="4"/>
      <c r="T244" s="4"/>
      <c r="U244" s="4"/>
      <c r="V244" s="4"/>
      <c r="W244" s="4"/>
      <c r="X244" s="4"/>
      <c r="Y244" s="4"/>
      <c r="Z244" s="4"/>
      <c r="AA244" s="4"/>
      <c r="AB244" s="4"/>
      <c r="AC244" s="4"/>
      <c r="AD244" s="4"/>
      <c r="AE244" s="4"/>
      <c r="AF244" s="4"/>
    </row>
    <row r="245" spans="1:32" hidden="1">
      <c r="A245" s="10"/>
      <c r="B245" s="10"/>
      <c r="C245" s="10"/>
      <c r="D245" s="10"/>
      <c r="E245" s="10"/>
      <c r="F245" s="10"/>
      <c r="G245" s="10"/>
      <c r="H245" s="10"/>
      <c r="I245" s="10"/>
      <c r="J245" s="10"/>
      <c r="K245" s="10"/>
      <c r="L245" s="10"/>
      <c r="M245" s="10"/>
      <c r="N245" s="10"/>
      <c r="O245" s="10"/>
      <c r="P245" s="10"/>
      <c r="Q245" s="4"/>
      <c r="R245" s="4"/>
      <c r="S245" s="4"/>
      <c r="T245" s="4"/>
      <c r="U245" s="4"/>
      <c r="V245" s="4"/>
      <c r="W245" s="4"/>
      <c r="X245" s="4"/>
      <c r="Y245" s="4"/>
      <c r="Z245" s="4"/>
      <c r="AA245" s="4"/>
      <c r="AB245" s="4"/>
      <c r="AC245" s="4"/>
      <c r="AD245" s="4"/>
      <c r="AE245" s="4"/>
      <c r="AF245" s="4"/>
    </row>
    <row r="246" spans="1:32" hidden="1">
      <c r="A246" s="10"/>
      <c r="B246" s="10"/>
      <c r="C246" s="10"/>
      <c r="D246" s="10"/>
      <c r="E246" s="10"/>
      <c r="F246" s="10"/>
      <c r="G246" s="17"/>
      <c r="H246" s="10"/>
      <c r="I246" s="10"/>
      <c r="J246" s="10"/>
      <c r="K246" s="10"/>
      <c r="L246" s="10"/>
      <c r="M246" s="10"/>
      <c r="N246" s="10"/>
      <c r="O246" s="10"/>
      <c r="P246" s="10"/>
      <c r="Q246" s="4"/>
      <c r="R246" s="4"/>
      <c r="S246" s="4"/>
      <c r="T246" s="4"/>
      <c r="U246" s="4"/>
      <c r="V246" s="4"/>
      <c r="W246" s="4"/>
      <c r="X246" s="4"/>
      <c r="Y246" s="4"/>
      <c r="Z246" s="4"/>
      <c r="AA246" s="4"/>
      <c r="AB246" s="4"/>
      <c r="AC246" s="4"/>
      <c r="AD246" s="4"/>
      <c r="AE246" s="4"/>
      <c r="AF246" s="4"/>
    </row>
    <row r="247" spans="1:32" s="73" customFormat="1" hidden="1">
      <c r="A247" s="74" t="s">
        <v>234</v>
      </c>
      <c r="B247" s="74"/>
      <c r="C247" s="74"/>
      <c r="D247" s="74"/>
      <c r="E247" s="74"/>
      <c r="F247" s="74"/>
      <c r="G247" s="74"/>
      <c r="H247" s="74"/>
      <c r="I247" s="74"/>
      <c r="J247" s="74"/>
      <c r="K247" s="74"/>
      <c r="L247" s="74"/>
      <c r="M247" s="74"/>
      <c r="N247" s="74"/>
      <c r="O247" s="72"/>
      <c r="P247" s="72"/>
    </row>
    <row r="248" spans="1:32" hidden="1">
      <c r="A248" s="4" t="str">
        <f>MID($H$1,$G$9+2*G248,2)</f>
        <v>00</v>
      </c>
      <c r="B248" s="10"/>
      <c r="C248" s="38"/>
      <c r="D248" s="38"/>
      <c r="E248" s="38"/>
      <c r="F248" s="38"/>
      <c r="G248" s="17">
        <v>17</v>
      </c>
      <c r="I248" s="10"/>
      <c r="J248" s="10"/>
      <c r="K248" s="10"/>
      <c r="L248" s="10"/>
      <c r="M248" s="10"/>
      <c r="N248" s="10"/>
      <c r="O248" s="10"/>
      <c r="P248" s="10"/>
      <c r="Q248" s="4"/>
      <c r="R248" s="4"/>
      <c r="S248" s="4"/>
      <c r="T248" s="4"/>
      <c r="U248" s="4"/>
      <c r="V248" s="4"/>
      <c r="W248" s="4"/>
      <c r="X248" s="4"/>
      <c r="Y248" s="4"/>
      <c r="Z248" s="4"/>
      <c r="AA248" s="4"/>
      <c r="AB248" s="4"/>
      <c r="AC248" s="4"/>
      <c r="AD248" s="4"/>
      <c r="AE248" s="4"/>
      <c r="AF248" s="4"/>
    </row>
    <row r="249" spans="1:32" hidden="1">
      <c r="A249" s="4" t="str">
        <f t="shared" ref="A249:A312" si="20">MID($H$1,$G$9+2*G249,2)</f>
        <v>02</v>
      </c>
      <c r="B249" s="10"/>
      <c r="C249" s="5" t="str">
        <f>HEX2DEC( A248) *256 +HEX2DEC( A249) &amp; " cm"</f>
        <v>2 cm</v>
      </c>
      <c r="D249" s="38"/>
      <c r="E249" s="38"/>
      <c r="F249" s="38"/>
      <c r="G249" s="17">
        <v>18</v>
      </c>
      <c r="H249" s="48" t="s">
        <v>3</v>
      </c>
      <c r="I249" s="10"/>
      <c r="J249" s="10"/>
      <c r="K249" s="10"/>
      <c r="L249" s="10"/>
      <c r="M249" s="10"/>
      <c r="N249" s="10"/>
      <c r="O249" s="10"/>
      <c r="P249" s="10"/>
      <c r="Q249" s="4"/>
      <c r="R249" s="4"/>
      <c r="S249" s="4"/>
      <c r="T249" s="4"/>
      <c r="U249" s="4"/>
      <c r="V249" s="4"/>
      <c r="W249" s="4"/>
      <c r="X249" s="4"/>
      <c r="Y249" s="4"/>
      <c r="Z249" s="4"/>
      <c r="AA249" s="4"/>
      <c r="AB249" s="4"/>
      <c r="AC249" s="4"/>
      <c r="AD249" s="4"/>
      <c r="AE249" s="4"/>
      <c r="AF249" s="4"/>
    </row>
    <row r="250" spans="1:32" hidden="1">
      <c r="A250" s="4" t="str">
        <f t="shared" si="20"/>
        <v>90</v>
      </c>
      <c r="B250" s="10"/>
      <c r="C250" s="6">
        <f>HEX2DEC(A250)</f>
        <v>144</v>
      </c>
      <c r="D250" s="38"/>
      <c r="E250" s="38"/>
      <c r="F250" s="38"/>
      <c r="G250" s="17">
        <v>19</v>
      </c>
      <c r="H250" s="35" t="s">
        <v>4</v>
      </c>
      <c r="I250" s="10"/>
      <c r="J250" s="10"/>
      <c r="K250" s="10"/>
      <c r="L250" s="10"/>
      <c r="M250" s="10"/>
      <c r="N250" s="10"/>
      <c r="O250" s="10"/>
      <c r="P250" s="10"/>
      <c r="Q250" s="4"/>
      <c r="R250" s="4"/>
      <c r="S250" s="4"/>
      <c r="T250" s="4"/>
      <c r="U250" s="4"/>
      <c r="V250" s="4"/>
      <c r="W250" s="4"/>
      <c r="X250" s="4"/>
      <c r="Y250" s="4"/>
      <c r="Z250" s="4"/>
      <c r="AA250" s="4"/>
      <c r="AB250" s="4"/>
      <c r="AC250" s="4"/>
      <c r="AD250" s="4"/>
      <c r="AE250" s="4"/>
      <c r="AF250" s="4"/>
    </row>
    <row r="251" spans="1:32" hidden="1">
      <c r="A251" s="4" t="str">
        <f t="shared" si="20"/>
        <v>05</v>
      </c>
      <c r="B251" s="10"/>
      <c r="C251" s="6">
        <f>HEX2DEC(A251)</f>
        <v>5</v>
      </c>
      <c r="D251" s="38"/>
      <c r="E251" s="38"/>
      <c r="F251" s="38"/>
      <c r="G251" s="17">
        <v>20</v>
      </c>
      <c r="H251" s="35" t="s">
        <v>5</v>
      </c>
      <c r="I251" s="10"/>
      <c r="J251" s="10"/>
      <c r="K251" s="10"/>
      <c r="L251" s="10"/>
      <c r="M251" s="10"/>
      <c r="N251" s="10"/>
      <c r="O251" s="10"/>
      <c r="P251" s="10"/>
      <c r="Q251" s="4"/>
      <c r="R251" s="4"/>
      <c r="S251" s="4"/>
      <c r="T251" s="4"/>
      <c r="U251" s="4"/>
      <c r="V251" s="4"/>
      <c r="W251" s="4"/>
      <c r="X251" s="4"/>
      <c r="Y251" s="4"/>
      <c r="Z251" s="4"/>
      <c r="AA251" s="4"/>
      <c r="AB251" s="4"/>
      <c r="AC251" s="4"/>
      <c r="AD251" s="4"/>
      <c r="AE251" s="4"/>
      <c r="AF251" s="4"/>
    </row>
    <row r="252" spans="1:32" hidden="1">
      <c r="A252" s="4" t="str">
        <f t="shared" si="20"/>
        <v>9F</v>
      </c>
      <c r="B252" s="10"/>
      <c r="C252" s="6"/>
      <c r="D252" s="38"/>
      <c r="E252" s="38"/>
      <c r="F252" s="38"/>
      <c r="G252" s="17">
        <v>21</v>
      </c>
      <c r="I252" s="10"/>
      <c r="J252" s="10"/>
      <c r="K252" s="10"/>
      <c r="L252" s="10"/>
      <c r="M252" s="10"/>
      <c r="N252" s="10"/>
      <c r="O252" s="10"/>
      <c r="P252" s="10"/>
      <c r="Q252" s="4"/>
      <c r="R252" s="4"/>
      <c r="S252" s="4"/>
      <c r="T252" s="4"/>
      <c r="U252" s="4"/>
      <c r="V252" s="4"/>
      <c r="W252" s="4"/>
      <c r="X252" s="4"/>
      <c r="Y252" s="4"/>
      <c r="Z252" s="4"/>
      <c r="AA252" s="4"/>
      <c r="AB252" s="4"/>
      <c r="AC252" s="4"/>
      <c r="AD252" s="4"/>
      <c r="AE252" s="4"/>
      <c r="AF252" s="4"/>
    </row>
    <row r="253" spans="1:32" hidden="1">
      <c r="A253" s="4" t="str">
        <f t="shared" si="20"/>
        <v>2D</v>
      </c>
      <c r="B253" s="10"/>
      <c r="C253" s="5" t="str">
        <f>HEX2DEC( A253) *256 +HEX2DEC( A252) &amp; " cm"</f>
        <v>11679 cm</v>
      </c>
      <c r="D253" s="38"/>
      <c r="E253" s="38"/>
      <c r="F253" s="38"/>
      <c r="G253" s="17">
        <v>22</v>
      </c>
      <c r="H253" s="48" t="s">
        <v>6</v>
      </c>
      <c r="I253" s="10"/>
      <c r="J253" s="10"/>
      <c r="K253" s="10"/>
      <c r="L253" s="10"/>
      <c r="M253" s="10"/>
      <c r="N253" s="10"/>
      <c r="O253" s="10"/>
      <c r="P253" s="10"/>
      <c r="Q253" s="4"/>
      <c r="R253" s="4"/>
      <c r="S253" s="4"/>
      <c r="T253" s="4"/>
      <c r="U253" s="4"/>
      <c r="V253" s="4"/>
      <c r="W253" s="4"/>
      <c r="X253" s="4"/>
      <c r="Y253" s="4"/>
      <c r="Z253" s="4"/>
      <c r="AA253" s="4"/>
      <c r="AB253" s="4"/>
      <c r="AC253" s="4"/>
      <c r="AD253" s="4"/>
      <c r="AE253" s="4"/>
      <c r="AF253" s="4"/>
    </row>
    <row r="254" spans="1:32" hidden="1">
      <c r="A254" s="4" t="str">
        <f t="shared" si="20"/>
        <v>84</v>
      </c>
      <c r="B254" s="10"/>
      <c r="C254" s="6">
        <f>HEX2DEC(A254)</f>
        <v>132</v>
      </c>
      <c r="D254" s="38"/>
      <c r="E254" s="38"/>
      <c r="F254" s="38"/>
      <c r="G254" s="17">
        <v>23</v>
      </c>
      <c r="H254" s="35" t="s">
        <v>7</v>
      </c>
      <c r="I254" s="10"/>
      <c r="J254" s="10"/>
      <c r="K254" s="10"/>
      <c r="L254" s="10"/>
      <c r="M254" s="10"/>
      <c r="N254" s="10"/>
      <c r="O254" s="10"/>
      <c r="P254" s="10"/>
      <c r="Q254" s="4"/>
      <c r="R254" s="4"/>
      <c r="S254" s="4"/>
      <c r="T254" s="4"/>
      <c r="U254" s="4"/>
      <c r="V254" s="4"/>
      <c r="W254" s="4"/>
      <c r="X254" s="4"/>
      <c r="Y254" s="4"/>
      <c r="Z254" s="4"/>
      <c r="AA254" s="4"/>
      <c r="AB254" s="4"/>
      <c r="AC254" s="4"/>
      <c r="AD254" s="4"/>
      <c r="AE254" s="4"/>
      <c r="AF254" s="4"/>
    </row>
    <row r="255" spans="1:32" hidden="1">
      <c r="A255" s="4" t="str">
        <f t="shared" si="20"/>
        <v>01</v>
      </c>
      <c r="B255" s="10"/>
      <c r="C255" s="6">
        <f>HEX2DEC(A255)</f>
        <v>1</v>
      </c>
      <c r="D255" s="38"/>
      <c r="E255" s="38"/>
      <c r="F255" s="38"/>
      <c r="G255" s="17">
        <v>24</v>
      </c>
      <c r="H255" s="35" t="s">
        <v>8</v>
      </c>
      <c r="I255" s="10"/>
      <c r="J255" s="10"/>
      <c r="K255" s="10"/>
      <c r="L255" s="10"/>
      <c r="M255" s="10"/>
      <c r="N255" s="10"/>
      <c r="O255" s="10"/>
      <c r="P255" s="10"/>
      <c r="Q255" s="4"/>
      <c r="R255" s="4"/>
      <c r="S255" s="4"/>
      <c r="T255" s="4"/>
      <c r="U255" s="4"/>
      <c r="V255" s="4"/>
      <c r="W255" s="4"/>
      <c r="X255" s="4"/>
      <c r="Y255" s="4"/>
      <c r="Z255" s="4"/>
      <c r="AA255" s="4"/>
      <c r="AB255" s="4"/>
      <c r="AC255" s="4"/>
      <c r="AD255" s="4"/>
      <c r="AE255" s="4"/>
      <c r="AF255" s="4"/>
    </row>
    <row r="256" spans="1:32" hidden="1">
      <c r="A256" s="4" t="str">
        <f t="shared" si="20"/>
        <v>37</v>
      </c>
      <c r="B256" s="10"/>
      <c r="C256" s="5"/>
      <c r="D256" s="38"/>
      <c r="E256" s="38"/>
      <c r="F256" s="38"/>
      <c r="G256" s="17">
        <v>25</v>
      </c>
      <c r="I256" s="10"/>
      <c r="J256" s="10"/>
      <c r="K256" s="10"/>
      <c r="L256" s="10"/>
      <c r="M256" s="10"/>
      <c r="N256" s="10"/>
      <c r="O256" s="10"/>
      <c r="P256" s="10"/>
      <c r="Q256" s="4"/>
      <c r="R256" s="4"/>
      <c r="S256" s="4"/>
      <c r="T256" s="4"/>
      <c r="U256" s="4"/>
      <c r="V256" s="4"/>
      <c r="W256" s="4"/>
      <c r="X256" s="4"/>
      <c r="Y256" s="4"/>
      <c r="Z256" s="4"/>
      <c r="AA256" s="4"/>
      <c r="AB256" s="4"/>
      <c r="AC256" s="4"/>
      <c r="AD256" s="4"/>
      <c r="AE256" s="4"/>
      <c r="AF256" s="4"/>
    </row>
    <row r="257" spans="1:32" hidden="1">
      <c r="A257" s="4" t="str">
        <f t="shared" si="20"/>
        <v>0A</v>
      </c>
      <c r="B257" s="10"/>
      <c r="C257" s="5" t="str">
        <f>HEX2DEC( A257) *256 +HEX2DEC( A256) &amp; " cm"</f>
        <v>2615 cm</v>
      </c>
      <c r="D257" s="38"/>
      <c r="E257" s="38"/>
      <c r="F257" s="38"/>
      <c r="G257" s="17">
        <v>26</v>
      </c>
      <c r="H257" s="48" t="s">
        <v>9</v>
      </c>
      <c r="I257" s="10"/>
      <c r="J257" s="10"/>
      <c r="K257" s="10"/>
      <c r="L257" s="10"/>
      <c r="M257" s="10"/>
      <c r="N257" s="10"/>
      <c r="O257" s="10"/>
      <c r="P257" s="10"/>
      <c r="Q257" s="4"/>
      <c r="R257" s="4"/>
      <c r="S257" s="4"/>
      <c r="T257" s="4"/>
      <c r="U257" s="4"/>
      <c r="V257" s="4"/>
      <c r="W257" s="4"/>
      <c r="X257" s="4"/>
      <c r="Y257" s="4"/>
      <c r="Z257" s="4"/>
      <c r="AA257" s="4"/>
      <c r="AB257" s="4"/>
      <c r="AC257" s="4"/>
      <c r="AD257" s="4"/>
      <c r="AE257" s="4"/>
      <c r="AF257" s="4"/>
    </row>
    <row r="258" spans="1:32" hidden="1">
      <c r="A258" s="4" t="str">
        <f t="shared" si="20"/>
        <v>63</v>
      </c>
      <c r="B258" s="10"/>
      <c r="C258" s="6">
        <f>HEX2DEC(A258)</f>
        <v>99</v>
      </c>
      <c r="D258" s="38"/>
      <c r="E258" s="38"/>
      <c r="F258" s="38"/>
      <c r="G258" s="17">
        <v>27</v>
      </c>
      <c r="H258" s="35" t="s">
        <v>10</v>
      </c>
      <c r="I258" s="10"/>
      <c r="J258" s="10"/>
      <c r="K258" s="10"/>
      <c r="L258" s="10"/>
      <c r="M258" s="10"/>
      <c r="N258" s="10"/>
      <c r="O258" s="10"/>
      <c r="P258" s="10"/>
      <c r="Q258" s="4"/>
      <c r="R258" s="4"/>
      <c r="S258" s="4"/>
      <c r="T258" s="4"/>
      <c r="U258" s="4"/>
      <c r="V258" s="4"/>
      <c r="W258" s="4"/>
      <c r="X258" s="4"/>
      <c r="Y258" s="4"/>
      <c r="Z258" s="4"/>
      <c r="AA258" s="4"/>
      <c r="AB258" s="4"/>
      <c r="AC258" s="4"/>
      <c r="AD258" s="4"/>
      <c r="AE258" s="4"/>
      <c r="AF258" s="4"/>
    </row>
    <row r="259" spans="1:32" hidden="1">
      <c r="A259" s="4" t="str">
        <f t="shared" si="20"/>
        <v>2B</v>
      </c>
      <c r="B259" s="10"/>
      <c r="C259" s="6">
        <f>HEX2DEC(A259)</f>
        <v>43</v>
      </c>
      <c r="D259" s="38"/>
      <c r="E259" s="38"/>
      <c r="F259" s="38"/>
      <c r="G259" s="17">
        <v>28</v>
      </c>
      <c r="H259" s="35" t="s">
        <v>11</v>
      </c>
      <c r="I259" s="10"/>
      <c r="J259" s="10"/>
      <c r="K259" s="10"/>
      <c r="L259" s="10"/>
      <c r="M259" s="10"/>
      <c r="N259" s="10"/>
      <c r="O259" s="10"/>
      <c r="P259" s="10"/>
      <c r="Q259" s="4"/>
      <c r="R259" s="4"/>
      <c r="S259" s="4"/>
      <c r="T259" s="4"/>
      <c r="U259" s="4"/>
      <c r="V259" s="4"/>
      <c r="W259" s="4"/>
      <c r="X259" s="4"/>
      <c r="Y259" s="4"/>
      <c r="Z259" s="4"/>
      <c r="AA259" s="4"/>
      <c r="AB259" s="4"/>
      <c r="AC259" s="4"/>
      <c r="AD259" s="4"/>
      <c r="AE259" s="4"/>
      <c r="AF259" s="4"/>
    </row>
    <row r="260" spans="1:32" hidden="1">
      <c r="A260" s="4" t="str">
        <f t="shared" si="20"/>
        <v>B0</v>
      </c>
      <c r="B260" s="10"/>
      <c r="C260" s="6"/>
      <c r="D260" s="38"/>
      <c r="E260" s="38"/>
      <c r="F260" s="38"/>
      <c r="G260" s="17">
        <v>29</v>
      </c>
      <c r="I260" s="10"/>
      <c r="J260" s="10"/>
      <c r="K260" s="10"/>
      <c r="L260" s="10"/>
      <c r="M260" s="10"/>
      <c r="N260" s="10"/>
      <c r="O260" s="10"/>
      <c r="P260" s="10"/>
      <c r="Q260" s="4"/>
      <c r="R260" s="4"/>
      <c r="S260" s="4"/>
      <c r="T260" s="4"/>
      <c r="U260" s="4"/>
      <c r="V260" s="4"/>
      <c r="W260" s="4"/>
      <c r="X260" s="4"/>
      <c r="Y260" s="4"/>
      <c r="Z260" s="4"/>
      <c r="AA260" s="4"/>
      <c r="AB260" s="4"/>
      <c r="AC260" s="4"/>
      <c r="AD260" s="4"/>
      <c r="AE260" s="4"/>
      <c r="AF260" s="4"/>
    </row>
    <row r="261" spans="1:32" hidden="1">
      <c r="A261" s="4" t="str">
        <f t="shared" si="20"/>
        <v>0A</v>
      </c>
      <c r="B261" s="10"/>
      <c r="C261" s="5" t="str">
        <f>HEX2DEC( A261) *256 +HEX2DEC( A260) &amp; " cm"</f>
        <v>2736 cm</v>
      </c>
      <c r="D261" s="38"/>
      <c r="E261" s="38"/>
      <c r="F261" s="38"/>
      <c r="G261" s="17">
        <v>30</v>
      </c>
      <c r="H261" s="48" t="s">
        <v>12</v>
      </c>
      <c r="I261" s="10"/>
      <c r="J261" s="10"/>
      <c r="K261" s="10"/>
      <c r="L261" s="10"/>
      <c r="M261" s="10"/>
      <c r="N261" s="10"/>
      <c r="O261" s="10"/>
      <c r="P261" s="10"/>
      <c r="Q261" s="4"/>
      <c r="R261" s="4"/>
      <c r="S261" s="4"/>
      <c r="T261" s="4"/>
      <c r="U261" s="4"/>
      <c r="V261" s="4"/>
      <c r="W261" s="4"/>
      <c r="X261" s="4"/>
      <c r="Y261" s="4"/>
      <c r="Z261" s="4"/>
      <c r="AA261" s="4"/>
      <c r="AB261" s="4"/>
      <c r="AC261" s="4"/>
      <c r="AD261" s="4"/>
      <c r="AE261" s="4"/>
      <c r="AF261" s="4"/>
    </row>
    <row r="262" spans="1:32" hidden="1">
      <c r="A262" s="4" t="str">
        <f t="shared" si="20"/>
        <v>63</v>
      </c>
      <c r="B262" s="10"/>
      <c r="C262" s="6">
        <f>HEX2DEC(A262)</f>
        <v>99</v>
      </c>
      <c r="D262" s="38"/>
      <c r="E262" s="38"/>
      <c r="F262" s="38"/>
      <c r="G262" s="17">
        <v>31</v>
      </c>
      <c r="H262" s="35" t="s">
        <v>13</v>
      </c>
      <c r="I262" s="10"/>
      <c r="J262" s="10"/>
      <c r="K262" s="10"/>
      <c r="L262" s="10"/>
      <c r="M262" s="10"/>
      <c r="N262" s="10"/>
      <c r="O262" s="10"/>
      <c r="P262" s="10"/>
      <c r="Q262" s="4"/>
      <c r="R262" s="4"/>
      <c r="S262" s="4"/>
      <c r="T262" s="4"/>
      <c r="U262" s="4"/>
      <c r="V262" s="4"/>
      <c r="W262" s="4"/>
      <c r="X262" s="4"/>
      <c r="Y262" s="4"/>
      <c r="Z262" s="4"/>
      <c r="AA262" s="4"/>
      <c r="AB262" s="4"/>
      <c r="AC262" s="4"/>
      <c r="AD262" s="4"/>
      <c r="AE262" s="4"/>
      <c r="AF262" s="4"/>
    </row>
    <row r="263" spans="1:32" hidden="1">
      <c r="A263" s="4" t="str">
        <f t="shared" si="20"/>
        <v>2B</v>
      </c>
      <c r="B263" s="10"/>
      <c r="C263" s="6">
        <f>HEX2DEC(A263)</f>
        <v>43</v>
      </c>
      <c r="D263" s="38"/>
      <c r="E263" s="38"/>
      <c r="F263" s="38"/>
      <c r="G263" s="17">
        <v>32</v>
      </c>
      <c r="H263" s="35" t="s">
        <v>14</v>
      </c>
      <c r="I263" s="10"/>
      <c r="J263" s="10"/>
      <c r="K263" s="10"/>
      <c r="L263" s="10"/>
      <c r="M263" s="10"/>
      <c r="N263" s="10"/>
      <c r="O263" s="10"/>
      <c r="P263" s="10"/>
      <c r="Q263" s="4"/>
      <c r="R263" s="4"/>
      <c r="S263" s="4"/>
      <c r="T263" s="4"/>
      <c r="U263" s="4"/>
      <c r="V263" s="4"/>
      <c r="W263" s="4"/>
      <c r="X263" s="4"/>
      <c r="Y263" s="4"/>
      <c r="Z263" s="4"/>
      <c r="AA263" s="4"/>
      <c r="AB263" s="4"/>
      <c r="AC263" s="4"/>
      <c r="AD263" s="4"/>
      <c r="AE263" s="4"/>
      <c r="AF263" s="4"/>
    </row>
    <row r="264" spans="1:32" hidden="1">
      <c r="A264" s="4" t="str">
        <f t="shared" si="20"/>
        <v>AF</v>
      </c>
      <c r="B264" s="10"/>
      <c r="C264" s="6"/>
      <c r="D264" s="38"/>
      <c r="E264" s="38"/>
      <c r="F264" s="38"/>
      <c r="G264" s="17">
        <v>33</v>
      </c>
      <c r="I264" s="1"/>
      <c r="J264" s="10"/>
      <c r="K264" s="10"/>
      <c r="L264" s="10"/>
      <c r="M264" s="10"/>
      <c r="N264" s="10"/>
      <c r="O264" s="10"/>
      <c r="P264" s="10"/>
      <c r="Q264" s="4"/>
      <c r="R264" s="4"/>
      <c r="S264" s="4"/>
      <c r="T264" s="4"/>
      <c r="U264" s="4"/>
      <c r="V264" s="4"/>
      <c r="W264" s="4"/>
      <c r="X264" s="4"/>
      <c r="Y264" s="4"/>
      <c r="Z264" s="4"/>
      <c r="AA264" s="4"/>
      <c r="AB264" s="4"/>
      <c r="AC264" s="4"/>
      <c r="AD264" s="4"/>
      <c r="AE264" s="4"/>
      <c r="AF264" s="4"/>
    </row>
    <row r="265" spans="1:32" hidden="1">
      <c r="A265" s="4" t="str">
        <f t="shared" si="20"/>
        <v>0A</v>
      </c>
      <c r="B265" s="10"/>
      <c r="C265" s="5" t="str">
        <f>HEX2DEC( A265) *256 +HEX2DEC( A264) &amp; " cm"</f>
        <v>2735 cm</v>
      </c>
      <c r="D265" s="38"/>
      <c r="E265" s="38"/>
      <c r="F265" s="38"/>
      <c r="G265" s="17">
        <v>34</v>
      </c>
      <c r="H265" s="48" t="s">
        <v>15</v>
      </c>
      <c r="I265" s="1"/>
      <c r="J265" s="10"/>
      <c r="K265" s="10"/>
      <c r="L265" s="10"/>
      <c r="M265" s="10"/>
      <c r="N265" s="10"/>
      <c r="O265" s="10"/>
      <c r="P265" s="10"/>
      <c r="Q265" s="4"/>
      <c r="R265" s="4"/>
      <c r="S265" s="4"/>
      <c r="T265" s="4"/>
      <c r="U265" s="4"/>
      <c r="V265" s="4"/>
      <c r="W265" s="4"/>
      <c r="X265" s="4"/>
      <c r="Y265" s="4"/>
      <c r="Z265" s="4"/>
      <c r="AA265" s="4"/>
      <c r="AB265" s="4"/>
      <c r="AC265" s="4"/>
      <c r="AD265" s="4"/>
      <c r="AE265" s="4"/>
      <c r="AF265" s="4"/>
    </row>
    <row r="266" spans="1:32" hidden="1">
      <c r="A266" s="4" t="str">
        <f t="shared" si="20"/>
        <v>63</v>
      </c>
      <c r="B266" s="10"/>
      <c r="C266" s="6">
        <f>HEX2DEC(A266)</f>
        <v>99</v>
      </c>
      <c r="D266" s="38"/>
      <c r="E266" s="38"/>
      <c r="F266" s="38"/>
      <c r="G266" s="17">
        <v>35</v>
      </c>
      <c r="H266" s="35" t="s">
        <v>16</v>
      </c>
      <c r="I266" s="1"/>
      <c r="J266" s="10"/>
      <c r="K266" s="10"/>
      <c r="L266" s="10"/>
      <c r="M266" s="10"/>
      <c r="N266" s="10"/>
      <c r="O266" s="10"/>
      <c r="P266" s="10"/>
      <c r="Q266" s="4"/>
      <c r="R266" s="4"/>
      <c r="S266" s="4"/>
      <c r="T266" s="4"/>
      <c r="U266" s="4"/>
      <c r="V266" s="4"/>
      <c r="W266" s="4"/>
      <c r="X266" s="4"/>
      <c r="Y266" s="4"/>
      <c r="Z266" s="4"/>
      <c r="AA266" s="4"/>
      <c r="AB266" s="4"/>
      <c r="AC266" s="4"/>
      <c r="AD266" s="4"/>
      <c r="AE266" s="4"/>
      <c r="AF266" s="4"/>
    </row>
    <row r="267" spans="1:32" hidden="1">
      <c r="A267" s="4" t="str">
        <f t="shared" si="20"/>
        <v>2B</v>
      </c>
      <c r="B267" s="10"/>
      <c r="C267" s="6">
        <f>HEX2DEC(A267)</f>
        <v>43</v>
      </c>
      <c r="D267" s="38"/>
      <c r="E267" s="38"/>
      <c r="F267" s="38"/>
      <c r="G267" s="17">
        <v>36</v>
      </c>
      <c r="H267" s="142" t="s">
        <v>17</v>
      </c>
      <c r="I267" s="1"/>
      <c r="J267" s="10"/>
      <c r="K267" s="10"/>
      <c r="L267" s="10"/>
      <c r="M267" s="10"/>
      <c r="N267" s="10"/>
      <c r="O267" s="10"/>
      <c r="P267" s="10"/>
      <c r="Q267" s="4"/>
      <c r="R267" s="4"/>
      <c r="S267" s="4"/>
      <c r="T267" s="4"/>
      <c r="U267" s="4"/>
      <c r="V267" s="4"/>
      <c r="W267" s="4"/>
      <c r="X267" s="4"/>
      <c r="Y267" s="4"/>
      <c r="Z267" s="4"/>
      <c r="AA267" s="4"/>
      <c r="AB267" s="4"/>
      <c r="AC267" s="4"/>
      <c r="AD267" s="4"/>
      <c r="AE267" s="4"/>
      <c r="AF267" s="4"/>
    </row>
    <row r="268" spans="1:32" hidden="1">
      <c r="A268" s="4" t="str">
        <f t="shared" si="20"/>
        <v>AF</v>
      </c>
      <c r="B268" s="10"/>
      <c r="C268" s="143" t="str">
        <f>"Ullage =" &amp;BIN2DEC(F268)</f>
        <v>Ullage =175</v>
      </c>
      <c r="D268" s="144"/>
      <c r="E268" s="144"/>
      <c r="F268" s="145" t="str">
        <f t="shared" ref="F268:F307" si="21">HEX2BIN(A268,8)</f>
        <v>10101111</v>
      </c>
      <c r="G268" s="17">
        <v>37</v>
      </c>
      <c r="H268" s="142" t="s">
        <v>18</v>
      </c>
      <c r="I268"/>
      <c r="J268" s="10"/>
      <c r="K268" s="10"/>
      <c r="L268" s="10"/>
      <c r="M268" s="10"/>
      <c r="N268" s="10"/>
      <c r="O268" s="10"/>
      <c r="P268" s="10"/>
      <c r="Q268" s="4"/>
      <c r="R268" s="4"/>
      <c r="S268" s="4"/>
      <c r="T268" s="4"/>
      <c r="U268" s="4"/>
      <c r="V268" s="4"/>
      <c r="W268" s="4"/>
      <c r="X268" s="4"/>
      <c r="Y268" s="4"/>
      <c r="Z268" s="4"/>
      <c r="AA268" s="4"/>
      <c r="AB268" s="4"/>
      <c r="AC268" s="4"/>
      <c r="AD268" s="4"/>
      <c r="AE268" s="4"/>
      <c r="AF268" s="4"/>
    </row>
    <row r="269" spans="1:32" hidden="1">
      <c r="A269" s="4" t="str">
        <f t="shared" si="20"/>
        <v>0A</v>
      </c>
      <c r="B269" s="10"/>
      <c r="C269" s="143" t="str">
        <f>"ResCode =" &amp;BIN2DEC(MID(F269,3,4))</f>
        <v>ResCode =2</v>
      </c>
      <c r="D269" s="144"/>
      <c r="E269" s="144"/>
      <c r="F269" s="145" t="str">
        <f t="shared" si="21"/>
        <v>00001010</v>
      </c>
      <c r="G269" s="17">
        <v>38</v>
      </c>
      <c r="H269" s="142" t="s">
        <v>19</v>
      </c>
      <c r="I269"/>
      <c r="J269" s="10"/>
      <c r="K269" s="10"/>
      <c r="L269" s="10"/>
      <c r="M269" s="10"/>
      <c r="N269" s="10"/>
      <c r="O269" s="10"/>
      <c r="P269" s="10"/>
      <c r="Q269" s="4"/>
      <c r="R269" s="4"/>
      <c r="S269" s="4"/>
      <c r="T269" s="4"/>
      <c r="U269" s="4"/>
      <c r="V269" s="4"/>
      <c r="W269" s="4"/>
      <c r="X269" s="4"/>
      <c r="Y269" s="4"/>
      <c r="Z269" s="4"/>
      <c r="AA269" s="4"/>
      <c r="AB269" s="4"/>
      <c r="AC269" s="4"/>
      <c r="AD269" s="4"/>
      <c r="AE269" s="4"/>
      <c r="AF269" s="4"/>
    </row>
    <row r="270" spans="1:32" hidden="1">
      <c r="A270" s="4" t="str">
        <f t="shared" si="20"/>
        <v>63</v>
      </c>
      <c r="B270" s="10"/>
      <c r="C270" s="143" t="str">
        <f>"Deg.C " &amp;BIN2DEC(LEFT(F270,7))-30</f>
        <v>Deg.C 19</v>
      </c>
      <c r="D270" s="144"/>
      <c r="E270" s="144"/>
      <c r="F270" s="145" t="str">
        <f t="shared" si="21"/>
        <v>01100011</v>
      </c>
      <c r="G270" s="17">
        <v>39</v>
      </c>
      <c r="H270" s="142" t="s">
        <v>20</v>
      </c>
      <c r="I270"/>
      <c r="J270" s="10"/>
      <c r="K270" s="10"/>
      <c r="L270" s="10"/>
      <c r="M270" s="10"/>
      <c r="N270" s="10"/>
      <c r="O270" s="10"/>
      <c r="P270" s="10"/>
      <c r="Q270" s="4"/>
      <c r="R270" s="4"/>
      <c r="S270" s="4"/>
      <c r="T270" s="4"/>
      <c r="U270" s="4"/>
      <c r="V270" s="4"/>
      <c r="W270" s="4"/>
      <c r="X270" s="4"/>
      <c r="Y270" s="4"/>
      <c r="Z270" s="4"/>
      <c r="AA270" s="4"/>
      <c r="AB270" s="4"/>
      <c r="AC270" s="4"/>
      <c r="AD270" s="4"/>
      <c r="AE270" s="4"/>
      <c r="AF270" s="4"/>
    </row>
    <row r="271" spans="1:32" hidden="1">
      <c r="A271" s="4" t="str">
        <f t="shared" si="20"/>
        <v>2B</v>
      </c>
      <c r="B271" s="10"/>
      <c r="C271" s="143" t="str">
        <f>"RSSI =" &amp;BIN2DEC(F271)</f>
        <v>RSSI =43</v>
      </c>
      <c r="D271" s="144"/>
      <c r="E271" s="144"/>
      <c r="F271" s="145" t="str">
        <f t="shared" si="21"/>
        <v>00101011</v>
      </c>
      <c r="G271" s="17">
        <v>40</v>
      </c>
      <c r="H271" s="142" t="s">
        <v>21</v>
      </c>
      <c r="I271"/>
      <c r="J271" s="10"/>
      <c r="K271" s="10"/>
      <c r="L271" s="10"/>
      <c r="M271" s="10"/>
      <c r="N271" s="10"/>
      <c r="O271" s="10"/>
      <c r="P271" s="10"/>
      <c r="Q271" s="4"/>
      <c r="R271" s="4"/>
      <c r="S271" s="4"/>
      <c r="T271" s="4"/>
      <c r="U271" s="4"/>
      <c r="V271" s="4"/>
      <c r="W271" s="4"/>
      <c r="X271" s="4"/>
      <c r="Y271" s="4"/>
      <c r="Z271" s="4"/>
      <c r="AA271" s="4"/>
      <c r="AB271" s="4"/>
      <c r="AC271" s="4"/>
      <c r="AD271" s="4"/>
      <c r="AE271" s="4"/>
      <c r="AF271" s="4"/>
    </row>
    <row r="272" spans="1:32" hidden="1">
      <c r="A272" s="4" t="str">
        <f t="shared" si="20"/>
        <v>AF</v>
      </c>
      <c r="B272" s="10"/>
      <c r="C272" s="6" t="str">
        <f>"Ullage =" &amp;BIN2DEC(F272)</f>
        <v>Ullage =175</v>
      </c>
      <c r="D272" s="140"/>
      <c r="E272" s="140"/>
      <c r="F272" s="141" t="str">
        <f t="shared" si="21"/>
        <v>10101111</v>
      </c>
      <c r="G272" s="17">
        <v>41</v>
      </c>
      <c r="H272" s="142" t="s">
        <v>22</v>
      </c>
      <c r="I272" s="141"/>
      <c r="J272" s="10"/>
      <c r="K272" s="10"/>
      <c r="L272" s="10"/>
      <c r="M272" s="10"/>
      <c r="N272" s="10"/>
      <c r="O272" s="10"/>
      <c r="P272" s="10"/>
      <c r="Q272" s="4"/>
      <c r="R272" s="4"/>
      <c r="S272" s="4"/>
      <c r="T272" s="4"/>
      <c r="U272" s="4"/>
      <c r="V272" s="4"/>
      <c r="W272" s="4"/>
      <c r="X272" s="4"/>
      <c r="Y272" s="4"/>
      <c r="Z272" s="4"/>
      <c r="AA272" s="4"/>
      <c r="AB272" s="4"/>
      <c r="AC272" s="4"/>
      <c r="AD272" s="4"/>
      <c r="AE272" s="4"/>
      <c r="AF272" s="4"/>
    </row>
    <row r="273" spans="1:32" hidden="1">
      <c r="A273" s="4" t="str">
        <f t="shared" si="20"/>
        <v>0A</v>
      </c>
      <c r="B273" s="10"/>
      <c r="C273" s="6" t="str">
        <f>"ResCode =" &amp;BIN2DEC(MID(F273,3,4))</f>
        <v>ResCode =2</v>
      </c>
      <c r="D273" s="140"/>
      <c r="E273" s="140"/>
      <c r="F273" s="141" t="str">
        <f t="shared" si="21"/>
        <v>00001010</v>
      </c>
      <c r="G273" s="17">
        <v>42</v>
      </c>
      <c r="H273" s="142" t="s">
        <v>23</v>
      </c>
      <c r="I273" s="141"/>
      <c r="J273" s="10"/>
      <c r="K273" s="10"/>
      <c r="L273" s="10"/>
      <c r="M273" s="10"/>
      <c r="N273" s="10"/>
      <c r="O273" s="10"/>
      <c r="P273" s="10"/>
      <c r="Q273" s="4"/>
      <c r="R273" s="4"/>
      <c r="S273" s="4"/>
      <c r="T273" s="4"/>
      <c r="U273" s="4"/>
      <c r="V273" s="4"/>
      <c r="W273" s="4"/>
      <c r="X273" s="4"/>
      <c r="Y273" s="4"/>
      <c r="Z273" s="4"/>
      <c r="AA273" s="4"/>
      <c r="AB273" s="4"/>
      <c r="AC273" s="4"/>
      <c r="AD273" s="4"/>
      <c r="AE273" s="4"/>
      <c r="AF273" s="4"/>
    </row>
    <row r="274" spans="1:32" hidden="1">
      <c r="A274" s="4" t="str">
        <f t="shared" si="20"/>
        <v>63</v>
      </c>
      <c r="B274" s="10"/>
      <c r="C274" s="6" t="str">
        <f>"Deg.C " &amp;BIN2DEC(LEFT(F274,7))-30</f>
        <v>Deg.C 19</v>
      </c>
      <c r="D274" s="140"/>
      <c r="E274" s="140"/>
      <c r="F274" s="141" t="str">
        <f t="shared" si="21"/>
        <v>01100011</v>
      </c>
      <c r="G274" s="17">
        <v>43</v>
      </c>
      <c r="H274" s="142" t="s">
        <v>24</v>
      </c>
      <c r="I274" s="141"/>
      <c r="J274" s="10"/>
      <c r="K274" s="10"/>
      <c r="L274" s="10"/>
      <c r="M274" s="10"/>
      <c r="N274" s="10"/>
      <c r="O274" s="10"/>
      <c r="P274" s="10"/>
      <c r="Q274" s="4"/>
      <c r="R274" s="4"/>
      <c r="S274" s="4"/>
      <c r="T274" s="4"/>
      <c r="U274" s="4"/>
      <c r="V274" s="4"/>
      <c r="W274" s="4"/>
      <c r="X274" s="4"/>
      <c r="Y274" s="4"/>
      <c r="Z274" s="4"/>
      <c r="AA274" s="4"/>
      <c r="AB274" s="4"/>
      <c r="AC274" s="4"/>
      <c r="AD274" s="4"/>
      <c r="AE274" s="4"/>
      <c r="AF274" s="4"/>
    </row>
    <row r="275" spans="1:32" hidden="1">
      <c r="A275" s="4" t="str">
        <f t="shared" si="20"/>
        <v>2B</v>
      </c>
      <c r="B275" s="10"/>
      <c r="C275" s="6" t="str">
        <f>"RSSI =" &amp;BIN2DEC(F275)</f>
        <v>RSSI =43</v>
      </c>
      <c r="D275" s="140"/>
      <c r="E275" s="140"/>
      <c r="F275" s="141" t="str">
        <f t="shared" si="21"/>
        <v>00101011</v>
      </c>
      <c r="G275" s="17">
        <v>44</v>
      </c>
      <c r="H275" s="142" t="s">
        <v>25</v>
      </c>
      <c r="I275" s="141"/>
      <c r="J275" s="10"/>
      <c r="K275" s="10"/>
      <c r="L275" s="10"/>
      <c r="M275" s="10"/>
      <c r="N275" s="10"/>
      <c r="O275" s="10"/>
      <c r="P275" s="10"/>
      <c r="Q275" s="4"/>
      <c r="R275" s="4"/>
      <c r="S275" s="4"/>
      <c r="T275" s="4"/>
      <c r="U275" s="4"/>
      <c r="V275" s="4"/>
      <c r="W275" s="4"/>
      <c r="X275" s="4"/>
      <c r="Y275" s="4"/>
      <c r="Z275" s="4"/>
      <c r="AA275" s="4"/>
      <c r="AB275" s="4"/>
      <c r="AC275" s="4"/>
      <c r="AD275" s="4"/>
      <c r="AE275" s="4"/>
      <c r="AF275" s="4"/>
    </row>
    <row r="276" spans="1:32" hidden="1">
      <c r="A276" s="4" t="str">
        <f t="shared" si="20"/>
        <v>AE</v>
      </c>
      <c r="B276" s="10"/>
      <c r="C276" s="143" t="str">
        <f>"Ullage =" &amp;BIN2DEC(F276)</f>
        <v>Ullage =174</v>
      </c>
      <c r="D276" s="144"/>
      <c r="E276" s="144"/>
      <c r="F276" s="146" t="str">
        <f t="shared" si="21"/>
        <v>10101110</v>
      </c>
      <c r="G276" s="17">
        <v>45</v>
      </c>
      <c r="H276" s="142" t="s">
        <v>26</v>
      </c>
      <c r="I276" s="141"/>
      <c r="J276" s="10"/>
      <c r="K276" s="10"/>
      <c r="L276" s="10"/>
      <c r="M276" s="10"/>
      <c r="N276" s="10"/>
      <c r="O276" s="10"/>
      <c r="P276" s="10"/>
      <c r="Q276" s="4"/>
      <c r="R276" s="4"/>
      <c r="S276" s="4"/>
      <c r="T276" s="4"/>
      <c r="U276" s="4"/>
      <c r="V276" s="4"/>
      <c r="W276" s="4"/>
      <c r="X276" s="4"/>
      <c r="Y276" s="4"/>
      <c r="Z276" s="4"/>
      <c r="AA276" s="4"/>
      <c r="AB276" s="4"/>
      <c r="AC276" s="4"/>
      <c r="AD276" s="4"/>
      <c r="AE276" s="4"/>
      <c r="AF276" s="4"/>
    </row>
    <row r="277" spans="1:32" hidden="1">
      <c r="A277" s="4" t="str">
        <f t="shared" si="20"/>
        <v>0A</v>
      </c>
      <c r="B277" s="10"/>
      <c r="C277" s="143" t="str">
        <f>"ResCode =" &amp;BIN2DEC(MID(F277,3,4))</f>
        <v>ResCode =2</v>
      </c>
      <c r="D277" s="144"/>
      <c r="E277" s="144"/>
      <c r="F277" s="146" t="str">
        <f t="shared" si="21"/>
        <v>00001010</v>
      </c>
      <c r="G277" s="17">
        <v>46</v>
      </c>
      <c r="H277" s="142" t="s">
        <v>27</v>
      </c>
      <c r="I277" s="141"/>
      <c r="J277" s="10"/>
      <c r="K277" s="10"/>
      <c r="L277" s="10"/>
      <c r="M277" s="10"/>
      <c r="N277" s="10"/>
      <c r="O277" s="10"/>
      <c r="P277" s="10"/>
      <c r="Q277" s="4"/>
      <c r="R277" s="4"/>
      <c r="S277" s="4"/>
      <c r="T277" s="4"/>
      <c r="U277" s="4"/>
      <c r="V277" s="4"/>
      <c r="W277" s="4"/>
      <c r="X277" s="4"/>
      <c r="Y277" s="4"/>
      <c r="Z277" s="4"/>
      <c r="AA277" s="4"/>
      <c r="AB277" s="4"/>
      <c r="AC277" s="4"/>
      <c r="AD277" s="4"/>
      <c r="AE277" s="4"/>
      <c r="AF277" s="4"/>
    </row>
    <row r="278" spans="1:32" hidden="1">
      <c r="A278" s="4" t="str">
        <f t="shared" si="20"/>
        <v>63</v>
      </c>
      <c r="B278" s="10"/>
      <c r="C278" s="143" t="str">
        <f>"Deg.C " &amp;BIN2DEC(LEFT(F278,7))-30</f>
        <v>Deg.C 19</v>
      </c>
      <c r="D278" s="144"/>
      <c r="E278" s="144"/>
      <c r="F278" s="146" t="str">
        <f t="shared" si="21"/>
        <v>01100011</v>
      </c>
      <c r="G278" s="17">
        <v>47</v>
      </c>
      <c r="H278" s="142" t="s">
        <v>28</v>
      </c>
      <c r="I278" s="141"/>
      <c r="J278" s="10"/>
      <c r="K278" s="10"/>
      <c r="L278" s="10"/>
      <c r="M278" s="10"/>
      <c r="N278" s="10"/>
      <c r="O278" s="10"/>
      <c r="P278" s="10"/>
      <c r="Q278" s="4"/>
      <c r="R278" s="4"/>
      <c r="S278" s="4"/>
      <c r="T278" s="4"/>
      <c r="U278" s="4"/>
      <c r="V278" s="4"/>
      <c r="W278" s="4"/>
      <c r="X278" s="4"/>
      <c r="Y278" s="4"/>
      <c r="Z278" s="4"/>
      <c r="AA278" s="4"/>
      <c r="AB278" s="4"/>
      <c r="AC278" s="4"/>
      <c r="AD278" s="4"/>
      <c r="AE278" s="4"/>
      <c r="AF278" s="4"/>
    </row>
    <row r="279" spans="1:32" hidden="1">
      <c r="A279" s="4" t="str">
        <f t="shared" si="20"/>
        <v>2B</v>
      </c>
      <c r="B279" s="10"/>
      <c r="C279" s="143" t="str">
        <f>"RSSI =" &amp;BIN2DEC(F279)</f>
        <v>RSSI =43</v>
      </c>
      <c r="D279" s="144"/>
      <c r="E279" s="144"/>
      <c r="F279" s="146" t="str">
        <f t="shared" si="21"/>
        <v>00101011</v>
      </c>
      <c r="G279" s="17">
        <v>48</v>
      </c>
      <c r="H279" s="142" t="s">
        <v>29</v>
      </c>
      <c r="I279" s="141"/>
      <c r="J279" s="10"/>
      <c r="K279" s="10"/>
      <c r="L279" s="10"/>
      <c r="M279" s="10"/>
      <c r="N279" s="10"/>
      <c r="O279" s="10"/>
      <c r="P279" s="10"/>
      <c r="Q279" s="4"/>
      <c r="R279" s="4"/>
      <c r="S279" s="4"/>
      <c r="T279" s="4"/>
      <c r="U279" s="4"/>
      <c r="V279" s="4"/>
      <c r="W279" s="4"/>
      <c r="X279" s="4"/>
      <c r="Y279" s="4"/>
      <c r="Z279" s="4"/>
      <c r="AA279" s="4"/>
      <c r="AB279" s="4"/>
      <c r="AC279" s="4"/>
      <c r="AD279" s="4"/>
      <c r="AE279" s="4"/>
      <c r="AF279" s="4"/>
    </row>
    <row r="280" spans="1:32" hidden="1">
      <c r="A280" s="4" t="str">
        <f t="shared" si="20"/>
        <v>AE</v>
      </c>
      <c r="B280" s="10"/>
      <c r="C280" s="6" t="str">
        <f>"Ullage =" &amp;BIN2DEC(F280)</f>
        <v>Ullage =174</v>
      </c>
      <c r="D280" s="140"/>
      <c r="E280" s="140"/>
      <c r="F280" s="141" t="str">
        <f t="shared" si="21"/>
        <v>10101110</v>
      </c>
      <c r="G280" s="17">
        <v>49</v>
      </c>
      <c r="H280" s="142" t="s">
        <v>30</v>
      </c>
      <c r="I280" s="141"/>
      <c r="J280" s="10"/>
      <c r="K280" s="10"/>
      <c r="L280" s="10"/>
      <c r="M280" s="10"/>
      <c r="N280" s="10"/>
      <c r="O280" s="10"/>
      <c r="P280" s="10"/>
      <c r="Q280" s="4"/>
      <c r="R280" s="4"/>
      <c r="S280" s="4"/>
      <c r="T280" s="4"/>
      <c r="U280" s="4"/>
      <c r="V280" s="4"/>
      <c r="W280" s="4"/>
      <c r="X280" s="4"/>
      <c r="Y280" s="4"/>
      <c r="Z280" s="4"/>
      <c r="AA280" s="4"/>
      <c r="AB280" s="4"/>
      <c r="AC280" s="4"/>
      <c r="AD280" s="4"/>
      <c r="AE280" s="4"/>
      <c r="AF280" s="4"/>
    </row>
    <row r="281" spans="1:32" hidden="1">
      <c r="A281" s="4" t="str">
        <f t="shared" si="20"/>
        <v>0A</v>
      </c>
      <c r="B281" s="10"/>
      <c r="C281" s="6" t="str">
        <f>"ResCode =" &amp;BIN2DEC(MID(F281,3,4))</f>
        <v>ResCode =2</v>
      </c>
      <c r="D281" s="140"/>
      <c r="E281" s="140"/>
      <c r="F281" s="141" t="str">
        <f t="shared" si="21"/>
        <v>00001010</v>
      </c>
      <c r="G281" s="17">
        <v>50</v>
      </c>
      <c r="H281" s="142" t="s">
        <v>31</v>
      </c>
      <c r="I281" s="141"/>
      <c r="J281" s="10"/>
      <c r="K281" s="10"/>
      <c r="L281" s="10"/>
      <c r="M281" s="10"/>
      <c r="N281" s="10"/>
      <c r="O281" s="10"/>
      <c r="P281" s="10"/>
      <c r="Q281" s="4"/>
      <c r="R281" s="4"/>
      <c r="S281" s="4"/>
      <c r="T281" s="4"/>
      <c r="U281" s="4"/>
      <c r="V281" s="4"/>
      <c r="W281" s="4"/>
      <c r="X281" s="4"/>
      <c r="Y281" s="4"/>
      <c r="Z281" s="4"/>
      <c r="AA281" s="4"/>
      <c r="AB281" s="4"/>
      <c r="AC281" s="4"/>
      <c r="AD281" s="4"/>
      <c r="AE281" s="4"/>
      <c r="AF281" s="4"/>
    </row>
    <row r="282" spans="1:32" hidden="1">
      <c r="A282" s="4" t="str">
        <f t="shared" si="20"/>
        <v>63</v>
      </c>
      <c r="B282" s="10"/>
      <c r="C282" s="6" t="str">
        <f>"Deg.C " &amp;BIN2DEC(LEFT(F282,7))-30</f>
        <v>Deg.C 19</v>
      </c>
      <c r="D282" s="140"/>
      <c r="E282" s="140"/>
      <c r="F282" s="141" t="str">
        <f t="shared" si="21"/>
        <v>01100011</v>
      </c>
      <c r="G282" s="17">
        <v>51</v>
      </c>
      <c r="H282" s="142" t="s">
        <v>32</v>
      </c>
      <c r="I282" s="141"/>
      <c r="J282" s="10"/>
      <c r="K282" s="10"/>
      <c r="L282" s="10"/>
      <c r="M282" s="10"/>
      <c r="N282" s="10"/>
      <c r="O282" s="10"/>
      <c r="P282" s="10"/>
      <c r="Q282" s="4"/>
      <c r="R282" s="4"/>
      <c r="S282" s="4"/>
      <c r="T282" s="4"/>
      <c r="U282" s="4"/>
      <c r="V282" s="4"/>
      <c r="W282" s="4"/>
      <c r="X282" s="4"/>
      <c r="Y282" s="4"/>
      <c r="Z282" s="4"/>
      <c r="AA282" s="4"/>
      <c r="AB282" s="4"/>
      <c r="AC282" s="4"/>
      <c r="AD282" s="4"/>
      <c r="AE282" s="4"/>
      <c r="AF282" s="4"/>
    </row>
    <row r="283" spans="1:32" hidden="1">
      <c r="A283" s="4" t="str">
        <f t="shared" si="20"/>
        <v>2B</v>
      </c>
      <c r="B283" s="10"/>
      <c r="C283" s="6" t="str">
        <f>"RSSI =" &amp;BIN2DEC(F283)</f>
        <v>RSSI =43</v>
      </c>
      <c r="D283" s="140"/>
      <c r="E283" s="140"/>
      <c r="F283" s="141" t="str">
        <f t="shared" si="21"/>
        <v>00101011</v>
      </c>
      <c r="G283" s="17">
        <v>52</v>
      </c>
      <c r="H283" s="142" t="s">
        <v>33</v>
      </c>
      <c r="I283" s="141"/>
      <c r="J283" s="10"/>
      <c r="K283" s="10"/>
      <c r="L283" s="10"/>
      <c r="M283" s="10"/>
      <c r="N283" s="10"/>
      <c r="O283" s="10"/>
      <c r="P283" s="10"/>
      <c r="Q283" s="4"/>
      <c r="R283" s="4"/>
      <c r="S283" s="4"/>
      <c r="T283" s="4"/>
      <c r="U283" s="4"/>
      <c r="V283" s="4"/>
      <c r="W283" s="4"/>
      <c r="X283" s="4"/>
      <c r="Y283" s="4"/>
      <c r="Z283" s="4"/>
      <c r="AA283" s="4"/>
      <c r="AB283" s="4"/>
      <c r="AC283" s="4"/>
      <c r="AD283" s="4"/>
      <c r="AE283" s="4"/>
      <c r="AF283" s="4"/>
    </row>
    <row r="284" spans="1:32" hidden="1">
      <c r="A284" s="4" t="str">
        <f t="shared" si="20"/>
        <v>AE</v>
      </c>
      <c r="B284" s="10"/>
      <c r="C284" s="143" t="str">
        <f>"Ullage =" &amp;BIN2DEC(F284)</f>
        <v>Ullage =174</v>
      </c>
      <c r="D284" s="144"/>
      <c r="E284" s="144"/>
      <c r="F284" s="146" t="str">
        <f t="shared" si="21"/>
        <v>10101110</v>
      </c>
      <c r="G284" s="17">
        <v>53</v>
      </c>
      <c r="H284" s="142" t="s">
        <v>34</v>
      </c>
      <c r="I284" s="141"/>
      <c r="J284" s="10"/>
      <c r="K284" s="10"/>
      <c r="L284" s="10"/>
      <c r="M284" s="10"/>
      <c r="N284" s="10"/>
      <c r="O284" s="10"/>
      <c r="P284" s="10"/>
      <c r="Q284" s="4"/>
      <c r="R284" s="4"/>
      <c r="S284" s="4"/>
      <c r="T284" s="4"/>
      <c r="U284" s="4"/>
      <c r="V284" s="4"/>
      <c r="W284" s="4"/>
      <c r="X284" s="4"/>
      <c r="Y284" s="4"/>
      <c r="Z284" s="4"/>
      <c r="AA284" s="4"/>
      <c r="AB284" s="4"/>
      <c r="AC284" s="4"/>
      <c r="AD284" s="4"/>
      <c r="AE284" s="4"/>
      <c r="AF284" s="4"/>
    </row>
    <row r="285" spans="1:32" hidden="1">
      <c r="A285" s="4" t="str">
        <f t="shared" si="20"/>
        <v>0A</v>
      </c>
      <c r="B285" s="10"/>
      <c r="C285" s="143" t="str">
        <f>"ResCode =" &amp;BIN2DEC(MID(F285,3,4))</f>
        <v>ResCode =2</v>
      </c>
      <c r="D285" s="144"/>
      <c r="E285" s="144"/>
      <c r="F285" s="146" t="str">
        <f t="shared" si="21"/>
        <v>00001010</v>
      </c>
      <c r="G285" s="17">
        <v>54</v>
      </c>
      <c r="H285" s="142" t="s">
        <v>35</v>
      </c>
      <c r="I285" s="141"/>
      <c r="J285" s="10"/>
      <c r="K285" s="10"/>
      <c r="L285" s="10"/>
      <c r="M285" s="10"/>
      <c r="N285" s="10"/>
      <c r="O285" s="10"/>
      <c r="P285" s="10"/>
      <c r="Q285" s="4"/>
      <c r="R285" s="4"/>
      <c r="S285" s="4"/>
      <c r="T285" s="4"/>
      <c r="U285" s="4"/>
      <c r="V285" s="4"/>
      <c r="W285" s="4"/>
      <c r="X285" s="4"/>
      <c r="Y285" s="4"/>
      <c r="Z285" s="4"/>
      <c r="AA285" s="4"/>
      <c r="AB285" s="4"/>
      <c r="AC285" s="4"/>
      <c r="AD285" s="4"/>
      <c r="AE285" s="4"/>
      <c r="AF285" s="4"/>
    </row>
    <row r="286" spans="1:32" hidden="1">
      <c r="A286" s="4" t="str">
        <f t="shared" si="20"/>
        <v>63</v>
      </c>
      <c r="B286" s="10"/>
      <c r="C286" s="143" t="str">
        <f>"Deg.C " &amp;BIN2DEC(LEFT(F286,7))-30</f>
        <v>Deg.C 19</v>
      </c>
      <c r="D286" s="144"/>
      <c r="E286" s="144"/>
      <c r="F286" s="146" t="str">
        <f t="shared" si="21"/>
        <v>01100011</v>
      </c>
      <c r="G286" s="17">
        <v>55</v>
      </c>
      <c r="H286" s="142" t="s">
        <v>36</v>
      </c>
      <c r="I286" s="141"/>
      <c r="J286" s="10"/>
      <c r="K286" s="10"/>
      <c r="L286" s="10"/>
      <c r="M286" s="10"/>
      <c r="N286" s="10"/>
      <c r="O286" s="10"/>
      <c r="P286" s="10"/>
      <c r="Q286" s="4"/>
      <c r="R286" s="4"/>
      <c r="S286" s="4"/>
      <c r="T286" s="4"/>
      <c r="U286" s="4"/>
      <c r="V286" s="4"/>
      <c r="W286" s="4"/>
      <c r="X286" s="4"/>
      <c r="Y286" s="4"/>
      <c r="Z286" s="4"/>
      <c r="AA286" s="4"/>
      <c r="AB286" s="4"/>
      <c r="AC286" s="4"/>
      <c r="AD286" s="4"/>
      <c r="AE286" s="4"/>
      <c r="AF286" s="4"/>
    </row>
    <row r="287" spans="1:32" hidden="1">
      <c r="A287" s="4" t="str">
        <f t="shared" si="20"/>
        <v>2B</v>
      </c>
      <c r="B287" s="10"/>
      <c r="C287" s="143" t="str">
        <f>"RSSI =" &amp;BIN2DEC(F287)</f>
        <v>RSSI =43</v>
      </c>
      <c r="D287" s="144"/>
      <c r="E287" s="144"/>
      <c r="F287" s="146" t="str">
        <f t="shared" si="21"/>
        <v>00101011</v>
      </c>
      <c r="G287" s="17">
        <v>56</v>
      </c>
      <c r="H287" s="142" t="s">
        <v>37</v>
      </c>
      <c r="I287" s="141"/>
      <c r="J287" s="10"/>
      <c r="K287" s="10"/>
      <c r="L287" s="10"/>
      <c r="M287" s="10"/>
      <c r="N287" s="10"/>
      <c r="O287" s="10"/>
      <c r="P287" s="10"/>
      <c r="Q287" s="4"/>
      <c r="R287" s="4"/>
      <c r="S287" s="4"/>
      <c r="T287" s="4"/>
      <c r="U287" s="4"/>
      <c r="V287" s="4"/>
      <c r="W287" s="4"/>
      <c r="X287" s="4"/>
      <c r="Y287" s="4"/>
      <c r="Z287" s="4"/>
      <c r="AA287" s="4"/>
      <c r="AB287" s="4"/>
      <c r="AC287" s="4"/>
      <c r="AD287" s="4"/>
      <c r="AE287" s="4"/>
      <c r="AF287" s="4"/>
    </row>
    <row r="288" spans="1:32" hidden="1">
      <c r="A288" s="4" t="str">
        <f t="shared" si="20"/>
        <v>AE</v>
      </c>
      <c r="B288" s="10"/>
      <c r="C288" s="6" t="str">
        <f>"Ullage =" &amp;BIN2DEC(F288)</f>
        <v>Ullage =174</v>
      </c>
      <c r="D288" s="140"/>
      <c r="E288" s="140"/>
      <c r="F288" s="141" t="str">
        <f t="shared" si="21"/>
        <v>10101110</v>
      </c>
      <c r="G288" s="17">
        <v>57</v>
      </c>
      <c r="H288" s="142" t="s">
        <v>38</v>
      </c>
      <c r="I288" s="141"/>
      <c r="J288" s="10"/>
      <c r="K288" s="10"/>
      <c r="L288" s="10"/>
      <c r="M288" s="10"/>
      <c r="N288" s="10"/>
      <c r="O288" s="10"/>
      <c r="P288" s="10"/>
      <c r="Q288" s="4"/>
      <c r="R288" s="4"/>
      <c r="S288" s="4"/>
      <c r="T288" s="4"/>
      <c r="U288" s="4"/>
      <c r="V288" s="4"/>
      <c r="W288" s="4"/>
      <c r="X288" s="4"/>
      <c r="Y288" s="4"/>
      <c r="Z288" s="4"/>
      <c r="AA288" s="4"/>
      <c r="AB288" s="4"/>
      <c r="AC288" s="4"/>
      <c r="AD288" s="4"/>
      <c r="AE288" s="4"/>
      <c r="AF288" s="4"/>
    </row>
    <row r="289" spans="1:32" hidden="1">
      <c r="A289" s="4" t="str">
        <f t="shared" si="20"/>
        <v>0A</v>
      </c>
      <c r="B289" s="10"/>
      <c r="C289" s="6" t="str">
        <f>"ResCode =" &amp;BIN2DEC(MID(F289,3,4))</f>
        <v>ResCode =2</v>
      </c>
      <c r="D289" s="140"/>
      <c r="E289" s="140"/>
      <c r="F289" s="141" t="str">
        <f t="shared" si="21"/>
        <v>00001010</v>
      </c>
      <c r="G289" s="17">
        <v>58</v>
      </c>
      <c r="H289" s="142" t="s">
        <v>39</v>
      </c>
      <c r="I289" s="141"/>
      <c r="J289" s="10"/>
      <c r="K289" s="10"/>
      <c r="L289" s="10"/>
      <c r="M289" s="10"/>
      <c r="N289" s="10"/>
      <c r="O289" s="10"/>
      <c r="P289" s="10"/>
      <c r="Q289" s="4"/>
      <c r="R289" s="4"/>
      <c r="S289" s="4"/>
      <c r="T289" s="4"/>
      <c r="U289" s="4"/>
      <c r="V289" s="4"/>
      <c r="W289" s="4"/>
      <c r="X289" s="4"/>
      <c r="Y289" s="4"/>
      <c r="Z289" s="4"/>
      <c r="AA289" s="4"/>
      <c r="AB289" s="4"/>
      <c r="AC289" s="4"/>
      <c r="AD289" s="4"/>
      <c r="AE289" s="4"/>
      <c r="AF289" s="4"/>
    </row>
    <row r="290" spans="1:32" hidden="1">
      <c r="A290" s="4" t="str">
        <f t="shared" si="20"/>
        <v>63</v>
      </c>
      <c r="B290" s="10"/>
      <c r="C290" s="6" t="str">
        <f>"Deg.C " &amp;BIN2DEC(LEFT(F290,7))-30</f>
        <v>Deg.C 19</v>
      </c>
      <c r="D290" s="140"/>
      <c r="E290" s="140"/>
      <c r="F290" s="141" t="str">
        <f t="shared" si="21"/>
        <v>01100011</v>
      </c>
      <c r="G290" s="17">
        <v>59</v>
      </c>
      <c r="H290" s="142" t="s">
        <v>40</v>
      </c>
      <c r="I290" s="141"/>
      <c r="J290" s="10"/>
      <c r="K290" s="10"/>
      <c r="L290" s="10"/>
      <c r="M290" s="10"/>
      <c r="N290" s="10"/>
      <c r="O290" s="10"/>
      <c r="P290" s="10"/>
      <c r="Q290" s="4"/>
      <c r="R290" s="4"/>
      <c r="S290" s="4"/>
      <c r="T290" s="4"/>
      <c r="U290" s="4"/>
      <c r="V290" s="4"/>
      <c r="W290" s="4"/>
      <c r="X290" s="4"/>
      <c r="Y290" s="4"/>
      <c r="Z290" s="4"/>
      <c r="AA290" s="4"/>
      <c r="AB290" s="4"/>
      <c r="AC290" s="4"/>
      <c r="AD290" s="4"/>
      <c r="AE290" s="4"/>
      <c r="AF290" s="4"/>
    </row>
    <row r="291" spans="1:32" hidden="1">
      <c r="A291" s="4" t="str">
        <f t="shared" si="20"/>
        <v>2B</v>
      </c>
      <c r="B291" s="10"/>
      <c r="C291" s="6" t="str">
        <f>"RSSI =" &amp;BIN2DEC(F291)</f>
        <v>RSSI =43</v>
      </c>
      <c r="D291" s="140"/>
      <c r="E291" s="140"/>
      <c r="F291" s="141" t="str">
        <f t="shared" si="21"/>
        <v>00101011</v>
      </c>
      <c r="G291" s="17">
        <v>60</v>
      </c>
      <c r="H291" s="142" t="s">
        <v>41</v>
      </c>
      <c r="I291" s="141"/>
      <c r="J291" s="10"/>
      <c r="K291" s="10"/>
      <c r="L291" s="10"/>
      <c r="M291" s="10"/>
      <c r="N291" s="10"/>
      <c r="O291" s="10"/>
      <c r="P291" s="10"/>
      <c r="Q291" s="4"/>
      <c r="R291" s="4"/>
      <c r="S291" s="4"/>
      <c r="T291" s="4"/>
      <c r="U291" s="4"/>
      <c r="V291" s="4"/>
      <c r="W291" s="4"/>
      <c r="X291" s="4"/>
      <c r="Y291" s="4"/>
      <c r="Z291" s="4"/>
      <c r="AA291" s="4"/>
      <c r="AB291" s="4"/>
      <c r="AC291" s="4"/>
      <c r="AD291" s="4"/>
      <c r="AE291" s="4"/>
      <c r="AF291" s="4"/>
    </row>
    <row r="292" spans="1:32" hidden="1">
      <c r="A292" s="4" t="str">
        <f t="shared" si="20"/>
        <v>AF</v>
      </c>
      <c r="B292" s="10"/>
      <c r="C292" s="143" t="str">
        <f>"Ullage =" &amp;BIN2DEC(F292)</f>
        <v>Ullage =175</v>
      </c>
      <c r="D292" s="144"/>
      <c r="E292" s="144"/>
      <c r="F292" s="146" t="str">
        <f t="shared" si="21"/>
        <v>10101111</v>
      </c>
      <c r="G292" s="17">
        <v>61</v>
      </c>
      <c r="H292" s="142" t="s">
        <v>42</v>
      </c>
      <c r="I292" s="141"/>
      <c r="J292" s="10"/>
      <c r="K292" s="10"/>
      <c r="L292" s="10"/>
      <c r="M292" s="10"/>
      <c r="N292" s="10"/>
      <c r="O292" s="10"/>
      <c r="P292" s="10"/>
      <c r="Q292" s="4"/>
      <c r="R292" s="4"/>
      <c r="S292" s="4"/>
      <c r="T292" s="4"/>
      <c r="U292" s="4"/>
      <c r="V292" s="4"/>
      <c r="W292" s="4"/>
      <c r="X292" s="4"/>
      <c r="Y292" s="4"/>
      <c r="Z292" s="4"/>
      <c r="AA292" s="4"/>
      <c r="AB292" s="4"/>
      <c r="AC292" s="4"/>
      <c r="AD292" s="4"/>
      <c r="AE292" s="4"/>
      <c r="AF292" s="4"/>
    </row>
    <row r="293" spans="1:32" hidden="1">
      <c r="A293" s="4" t="str">
        <f t="shared" si="20"/>
        <v>0A</v>
      </c>
      <c r="B293" s="10"/>
      <c r="C293" s="143" t="str">
        <f>"ResCode =" &amp;BIN2DEC(MID(F293,3,4))</f>
        <v>ResCode =2</v>
      </c>
      <c r="D293" s="144"/>
      <c r="E293" s="144"/>
      <c r="F293" s="146" t="str">
        <f t="shared" si="21"/>
        <v>00001010</v>
      </c>
      <c r="G293" s="17">
        <v>62</v>
      </c>
      <c r="H293" s="142" t="s">
        <v>43</v>
      </c>
      <c r="I293" s="141"/>
      <c r="J293" s="10"/>
      <c r="K293" s="10"/>
      <c r="L293" s="10"/>
      <c r="M293" s="10"/>
      <c r="N293" s="10"/>
      <c r="O293" s="10"/>
      <c r="P293" s="10"/>
      <c r="Q293" s="4"/>
      <c r="R293" s="4"/>
      <c r="S293" s="4"/>
      <c r="T293" s="4"/>
      <c r="U293" s="4"/>
      <c r="V293" s="4"/>
      <c r="W293" s="4"/>
      <c r="X293" s="4"/>
      <c r="Y293" s="4"/>
      <c r="Z293" s="4"/>
      <c r="AA293" s="4"/>
      <c r="AB293" s="4"/>
      <c r="AC293" s="4"/>
      <c r="AD293" s="4"/>
      <c r="AE293" s="4"/>
      <c r="AF293" s="4"/>
    </row>
    <row r="294" spans="1:32" hidden="1">
      <c r="A294" s="4" t="str">
        <f t="shared" si="20"/>
        <v>63</v>
      </c>
      <c r="B294" s="10"/>
      <c r="C294" s="143" t="str">
        <f>"Deg.C " &amp;BIN2DEC(LEFT(F294,7))-30</f>
        <v>Deg.C 19</v>
      </c>
      <c r="D294" s="144"/>
      <c r="E294" s="144"/>
      <c r="F294" s="146" t="str">
        <f t="shared" si="21"/>
        <v>01100011</v>
      </c>
      <c r="G294" s="17">
        <v>63</v>
      </c>
      <c r="H294" s="142" t="s">
        <v>44</v>
      </c>
      <c r="I294" s="141"/>
      <c r="J294" s="10"/>
      <c r="K294" s="10"/>
      <c r="L294" s="10"/>
      <c r="M294" s="10"/>
      <c r="N294" s="10"/>
      <c r="O294" s="10"/>
      <c r="P294" s="10"/>
      <c r="Q294" s="4"/>
      <c r="R294" s="4"/>
      <c r="S294" s="4"/>
      <c r="T294" s="4"/>
      <c r="U294" s="4"/>
      <c r="V294" s="4"/>
      <c r="W294" s="4"/>
      <c r="X294" s="4"/>
      <c r="Y294" s="4"/>
      <c r="Z294" s="4"/>
      <c r="AA294" s="4"/>
      <c r="AB294" s="4"/>
      <c r="AC294" s="4"/>
      <c r="AD294" s="4"/>
      <c r="AE294" s="4"/>
      <c r="AF294" s="4"/>
    </row>
    <row r="295" spans="1:32" hidden="1">
      <c r="A295" s="4" t="str">
        <f t="shared" si="20"/>
        <v>2B</v>
      </c>
      <c r="B295" s="10"/>
      <c r="C295" s="143" t="str">
        <f>"RSSI =" &amp;BIN2DEC(F295)</f>
        <v>RSSI =43</v>
      </c>
      <c r="D295" s="144"/>
      <c r="E295" s="144"/>
      <c r="F295" s="146" t="str">
        <f t="shared" si="21"/>
        <v>00101011</v>
      </c>
      <c r="G295" s="17">
        <v>64</v>
      </c>
      <c r="H295" s="142" t="s">
        <v>45</v>
      </c>
      <c r="I295" s="141"/>
      <c r="J295" s="10"/>
      <c r="K295" s="10"/>
      <c r="L295" s="10"/>
      <c r="M295" s="10"/>
      <c r="N295" s="10"/>
      <c r="O295" s="10"/>
      <c r="P295" s="10"/>
      <c r="Q295" s="4"/>
      <c r="R295" s="4"/>
      <c r="S295" s="4"/>
      <c r="T295" s="4"/>
      <c r="U295" s="4"/>
      <c r="V295" s="4"/>
      <c r="W295" s="4"/>
      <c r="X295" s="4"/>
      <c r="Y295" s="4"/>
      <c r="Z295" s="4"/>
      <c r="AA295" s="4"/>
      <c r="AB295" s="4"/>
      <c r="AC295" s="4"/>
      <c r="AD295" s="4"/>
      <c r="AE295" s="4"/>
      <c r="AF295" s="4"/>
    </row>
    <row r="296" spans="1:32" hidden="1">
      <c r="A296" s="4" t="str">
        <f t="shared" si="20"/>
        <v>AF</v>
      </c>
      <c r="B296" s="10"/>
      <c r="C296" s="6" t="str">
        <f>"Ullage =" &amp;BIN2DEC(F296)</f>
        <v>Ullage =175</v>
      </c>
      <c r="D296" s="140"/>
      <c r="E296" s="140"/>
      <c r="F296" s="141" t="str">
        <f t="shared" si="21"/>
        <v>10101111</v>
      </c>
      <c r="G296" s="17">
        <v>65</v>
      </c>
      <c r="H296" s="142" t="s">
        <v>46</v>
      </c>
      <c r="I296" s="141"/>
      <c r="J296" s="10"/>
      <c r="K296" s="10"/>
      <c r="L296" s="10"/>
      <c r="M296" s="10"/>
      <c r="N296" s="10"/>
      <c r="O296" s="10"/>
      <c r="P296" s="10"/>
      <c r="Q296" s="4"/>
      <c r="R296" s="4"/>
      <c r="S296" s="4"/>
      <c r="T296" s="4"/>
      <c r="U296" s="4"/>
      <c r="V296" s="4"/>
      <c r="W296" s="4"/>
      <c r="X296" s="4"/>
      <c r="Y296" s="4"/>
      <c r="Z296" s="4"/>
      <c r="AA296" s="4"/>
      <c r="AB296" s="4"/>
      <c r="AC296" s="4"/>
      <c r="AD296" s="4"/>
      <c r="AE296" s="4"/>
      <c r="AF296" s="4"/>
    </row>
    <row r="297" spans="1:32" hidden="1">
      <c r="A297" s="4" t="str">
        <f t="shared" si="20"/>
        <v>0A</v>
      </c>
      <c r="B297" s="10"/>
      <c r="C297" s="6" t="str">
        <f>"ResCode =" &amp;BIN2DEC(MID(F297,3,4))</f>
        <v>ResCode =2</v>
      </c>
      <c r="D297" s="140"/>
      <c r="E297" s="140"/>
      <c r="F297" s="141" t="str">
        <f t="shared" si="21"/>
        <v>00001010</v>
      </c>
      <c r="G297" s="17">
        <v>66</v>
      </c>
      <c r="H297" s="142" t="s">
        <v>47</v>
      </c>
      <c r="I297" s="141"/>
      <c r="J297" s="10"/>
      <c r="K297" s="10"/>
      <c r="L297" s="10"/>
      <c r="M297" s="10"/>
      <c r="N297" s="10"/>
      <c r="O297" s="10"/>
      <c r="P297" s="10"/>
      <c r="Q297" s="4"/>
      <c r="R297" s="4"/>
      <c r="S297" s="4"/>
      <c r="T297" s="4"/>
      <c r="U297" s="4"/>
      <c r="V297" s="4"/>
      <c r="W297" s="4"/>
      <c r="X297" s="4"/>
      <c r="Y297" s="4"/>
      <c r="Z297" s="4"/>
      <c r="AA297" s="4"/>
      <c r="AB297" s="4"/>
      <c r="AC297" s="4"/>
      <c r="AD297" s="4"/>
      <c r="AE297" s="4"/>
      <c r="AF297" s="4"/>
    </row>
    <row r="298" spans="1:32" hidden="1">
      <c r="A298" s="4" t="str">
        <f t="shared" si="20"/>
        <v>63</v>
      </c>
      <c r="B298" s="10"/>
      <c r="C298" s="6" t="str">
        <f>"Deg.C " &amp;BIN2DEC(LEFT(F298,7))-30</f>
        <v>Deg.C 19</v>
      </c>
      <c r="D298" s="140"/>
      <c r="E298" s="140"/>
      <c r="F298" s="141" t="str">
        <f t="shared" si="21"/>
        <v>01100011</v>
      </c>
      <c r="G298" s="17">
        <v>67</v>
      </c>
      <c r="H298" s="142" t="s">
        <v>48</v>
      </c>
      <c r="I298" s="141"/>
      <c r="J298" s="10"/>
      <c r="K298" s="10"/>
      <c r="L298" s="10"/>
      <c r="M298" s="10"/>
      <c r="N298" s="10"/>
      <c r="O298" s="10"/>
      <c r="P298" s="10"/>
      <c r="Q298" s="4"/>
      <c r="R298" s="4"/>
      <c r="S298" s="4"/>
      <c r="T298" s="4"/>
      <c r="U298" s="4"/>
      <c r="V298" s="4"/>
      <c r="W298" s="4"/>
      <c r="X298" s="4"/>
      <c r="Y298" s="4"/>
      <c r="Z298" s="4"/>
      <c r="AA298" s="4"/>
      <c r="AB298" s="4"/>
      <c r="AC298" s="4"/>
      <c r="AD298" s="4"/>
      <c r="AE298" s="4"/>
      <c r="AF298" s="4"/>
    </row>
    <row r="299" spans="1:32" hidden="1">
      <c r="A299" s="4" t="str">
        <f t="shared" si="20"/>
        <v>2B</v>
      </c>
      <c r="B299" s="10"/>
      <c r="C299" s="6" t="str">
        <f>"RSSI =" &amp;BIN2DEC(F299)</f>
        <v>RSSI =43</v>
      </c>
      <c r="D299" s="140"/>
      <c r="E299" s="140"/>
      <c r="F299" s="141" t="str">
        <f t="shared" si="21"/>
        <v>00101011</v>
      </c>
      <c r="G299" s="17">
        <v>68</v>
      </c>
      <c r="H299" s="142" t="s">
        <v>49</v>
      </c>
      <c r="I299" s="141"/>
      <c r="J299" s="10"/>
      <c r="K299" s="10"/>
      <c r="L299" s="10"/>
      <c r="M299" s="10"/>
      <c r="N299" s="10"/>
      <c r="O299" s="10"/>
      <c r="P299" s="10"/>
      <c r="Q299" s="4"/>
      <c r="R299" s="4"/>
      <c r="S299" s="4"/>
      <c r="T299" s="4"/>
      <c r="U299" s="4"/>
      <c r="V299" s="4"/>
      <c r="W299" s="4"/>
      <c r="X299" s="4"/>
      <c r="Y299" s="4"/>
      <c r="Z299" s="4"/>
      <c r="AA299" s="4"/>
      <c r="AB299" s="4"/>
      <c r="AC299" s="4"/>
      <c r="AD299" s="4"/>
      <c r="AE299" s="4"/>
      <c r="AF299" s="4"/>
    </row>
    <row r="300" spans="1:32" hidden="1">
      <c r="A300" s="4" t="str">
        <f t="shared" si="20"/>
        <v>AF</v>
      </c>
      <c r="B300" s="10"/>
      <c r="C300" s="143" t="str">
        <f>"Ullage =" &amp;BIN2DEC(F300)</f>
        <v>Ullage =175</v>
      </c>
      <c r="D300" s="144"/>
      <c r="E300" s="144"/>
      <c r="F300" s="146" t="str">
        <f t="shared" si="21"/>
        <v>10101111</v>
      </c>
      <c r="G300" s="17">
        <v>69</v>
      </c>
      <c r="H300" s="142" t="s">
        <v>50</v>
      </c>
      <c r="I300" s="141"/>
      <c r="J300" s="10"/>
      <c r="K300" s="10"/>
      <c r="L300" s="10"/>
      <c r="M300" s="10"/>
      <c r="N300" s="10"/>
      <c r="O300" s="10"/>
      <c r="P300" s="10"/>
      <c r="Q300" s="4"/>
      <c r="R300" s="4"/>
      <c r="S300" s="4"/>
      <c r="T300" s="4"/>
      <c r="U300" s="4"/>
      <c r="V300" s="4"/>
      <c r="W300" s="4"/>
      <c r="X300" s="4"/>
      <c r="Y300" s="4"/>
      <c r="Z300" s="4"/>
      <c r="AA300" s="4"/>
      <c r="AB300" s="4"/>
      <c r="AC300" s="4"/>
      <c r="AD300" s="4"/>
      <c r="AE300" s="4"/>
      <c r="AF300" s="4"/>
    </row>
    <row r="301" spans="1:32" hidden="1">
      <c r="A301" s="4" t="str">
        <f t="shared" si="20"/>
        <v>0A</v>
      </c>
      <c r="B301" s="10"/>
      <c r="C301" s="143" t="str">
        <f>"ResCode =" &amp;BIN2DEC(MID(F301,3,4))</f>
        <v>ResCode =2</v>
      </c>
      <c r="D301" s="144"/>
      <c r="E301" s="144"/>
      <c r="F301" s="146" t="str">
        <f t="shared" si="21"/>
        <v>00001010</v>
      </c>
      <c r="G301" s="17">
        <v>70</v>
      </c>
      <c r="H301" s="142" t="s">
        <v>51</v>
      </c>
      <c r="I301" s="141"/>
      <c r="J301" s="10"/>
      <c r="K301" s="10"/>
      <c r="L301" s="10"/>
      <c r="M301" s="10"/>
      <c r="N301" s="10"/>
      <c r="O301" s="10"/>
      <c r="P301" s="10"/>
      <c r="Q301" s="4"/>
      <c r="R301" s="4"/>
      <c r="S301" s="4"/>
      <c r="T301" s="4"/>
      <c r="U301" s="4"/>
      <c r="V301" s="4"/>
      <c r="W301" s="4"/>
      <c r="X301" s="4"/>
      <c r="Y301" s="4"/>
      <c r="Z301" s="4"/>
      <c r="AA301" s="4"/>
      <c r="AB301" s="4"/>
      <c r="AC301" s="4"/>
      <c r="AD301" s="4"/>
      <c r="AE301" s="4"/>
      <c r="AF301" s="4"/>
    </row>
    <row r="302" spans="1:32" hidden="1">
      <c r="A302" s="4" t="str">
        <f t="shared" si="20"/>
        <v>63</v>
      </c>
      <c r="B302" s="10"/>
      <c r="C302" s="143" t="str">
        <f>"Deg.C " &amp;BIN2DEC(LEFT(F302,7))-30</f>
        <v>Deg.C 19</v>
      </c>
      <c r="D302" s="144"/>
      <c r="E302" s="144"/>
      <c r="F302" s="146" t="str">
        <f t="shared" si="21"/>
        <v>01100011</v>
      </c>
      <c r="G302" s="17">
        <v>71</v>
      </c>
      <c r="H302" s="142" t="s">
        <v>52</v>
      </c>
      <c r="I302" s="141"/>
      <c r="J302" s="10"/>
      <c r="K302" s="10"/>
      <c r="L302" s="10"/>
      <c r="M302" s="10"/>
      <c r="N302" s="10"/>
      <c r="O302" s="10"/>
      <c r="P302" s="10"/>
      <c r="Q302" s="4"/>
      <c r="R302" s="4"/>
      <c r="S302" s="4"/>
      <c r="T302" s="4"/>
      <c r="U302" s="4"/>
      <c r="V302" s="4"/>
      <c r="W302" s="4"/>
      <c r="X302" s="4"/>
      <c r="Y302" s="4"/>
      <c r="Z302" s="4"/>
      <c r="AA302" s="4"/>
      <c r="AB302" s="4"/>
      <c r="AC302" s="4"/>
      <c r="AD302" s="4"/>
      <c r="AE302" s="4"/>
      <c r="AF302" s="4"/>
    </row>
    <row r="303" spans="1:32" hidden="1">
      <c r="A303" s="4" t="str">
        <f t="shared" si="20"/>
        <v>2B</v>
      </c>
      <c r="B303" s="10"/>
      <c r="C303" s="143" t="str">
        <f>"RSSI =" &amp;BIN2DEC(F303)</f>
        <v>RSSI =43</v>
      </c>
      <c r="D303" s="144"/>
      <c r="E303" s="144"/>
      <c r="F303" s="146" t="str">
        <f t="shared" si="21"/>
        <v>00101011</v>
      </c>
      <c r="G303" s="17">
        <v>72</v>
      </c>
      <c r="H303" s="142" t="s">
        <v>53</v>
      </c>
      <c r="I303" s="141"/>
      <c r="J303" s="10"/>
      <c r="K303" s="10"/>
      <c r="L303" s="10"/>
      <c r="M303" s="10"/>
      <c r="N303" s="10"/>
      <c r="O303" s="10"/>
      <c r="P303" s="10"/>
      <c r="Q303" s="4"/>
      <c r="R303" s="4"/>
      <c r="S303" s="4"/>
      <c r="T303" s="4"/>
      <c r="U303" s="4"/>
      <c r="V303" s="4"/>
      <c r="W303" s="4"/>
      <c r="X303" s="4"/>
      <c r="Y303" s="4"/>
      <c r="Z303" s="4"/>
      <c r="AA303" s="4"/>
      <c r="AB303" s="4"/>
      <c r="AC303" s="4"/>
      <c r="AD303" s="4"/>
      <c r="AE303" s="4"/>
      <c r="AF303" s="4"/>
    </row>
    <row r="304" spans="1:32" hidden="1">
      <c r="A304" s="4" t="str">
        <f t="shared" si="20"/>
        <v>AF</v>
      </c>
      <c r="B304" s="10"/>
      <c r="C304" s="6" t="str">
        <f>"Ullage =" &amp;BIN2DEC(F304)</f>
        <v>Ullage =175</v>
      </c>
      <c r="D304" s="140"/>
      <c r="E304" s="140"/>
      <c r="F304" s="141" t="str">
        <f t="shared" si="21"/>
        <v>10101111</v>
      </c>
      <c r="G304" s="17">
        <v>73</v>
      </c>
      <c r="H304" s="142" t="s">
        <v>54</v>
      </c>
      <c r="I304" s="141"/>
      <c r="J304" s="10"/>
      <c r="K304" s="10"/>
      <c r="L304" s="10"/>
      <c r="M304" s="10"/>
      <c r="N304" s="10"/>
      <c r="O304" s="10"/>
      <c r="P304" s="10"/>
      <c r="Q304" s="4"/>
      <c r="R304" s="4"/>
      <c r="S304" s="4"/>
      <c r="T304" s="4"/>
      <c r="U304" s="4"/>
      <c r="V304" s="4"/>
      <c r="W304" s="4"/>
      <c r="X304" s="4"/>
      <c r="Y304" s="4"/>
      <c r="Z304" s="4"/>
      <c r="AA304" s="4"/>
      <c r="AB304" s="4"/>
      <c r="AC304" s="4"/>
      <c r="AD304" s="4"/>
      <c r="AE304" s="4"/>
      <c r="AF304" s="4"/>
    </row>
    <row r="305" spans="1:32" hidden="1">
      <c r="A305" s="4" t="str">
        <f t="shared" si="20"/>
        <v>0A</v>
      </c>
      <c r="B305" s="10"/>
      <c r="C305" s="6" t="str">
        <f>"ResCode =" &amp;BIN2DEC(MID(F305,3,4))</f>
        <v>ResCode =2</v>
      </c>
      <c r="D305" s="140"/>
      <c r="E305" s="140"/>
      <c r="F305" s="141" t="str">
        <f t="shared" si="21"/>
        <v>00001010</v>
      </c>
      <c r="G305" s="17">
        <v>74</v>
      </c>
      <c r="H305" s="142" t="s">
        <v>55</v>
      </c>
      <c r="I305" s="141"/>
      <c r="J305" s="10"/>
      <c r="K305" s="10"/>
      <c r="L305" s="10"/>
      <c r="M305" s="10"/>
      <c r="N305" s="10"/>
      <c r="O305" s="10"/>
      <c r="P305" s="10"/>
      <c r="Q305" s="4"/>
      <c r="R305" s="4"/>
      <c r="S305" s="4"/>
      <c r="T305" s="4"/>
      <c r="U305" s="4"/>
      <c r="V305" s="4"/>
      <c r="W305" s="4"/>
      <c r="X305" s="4"/>
      <c r="Y305" s="4"/>
      <c r="Z305" s="4"/>
      <c r="AA305" s="4"/>
      <c r="AB305" s="4"/>
      <c r="AC305" s="4"/>
      <c r="AD305" s="4"/>
      <c r="AE305" s="4"/>
      <c r="AF305" s="4"/>
    </row>
    <row r="306" spans="1:32" hidden="1">
      <c r="A306" s="4" t="str">
        <f t="shared" si="20"/>
        <v>63</v>
      </c>
      <c r="B306" s="10"/>
      <c r="C306" s="6" t="str">
        <f>"Deg.C " &amp;BIN2DEC(LEFT(F306,7))-30</f>
        <v>Deg.C 19</v>
      </c>
      <c r="D306" s="140"/>
      <c r="E306" s="140"/>
      <c r="F306" s="141" t="str">
        <f t="shared" si="21"/>
        <v>01100011</v>
      </c>
      <c r="G306" s="17">
        <v>75</v>
      </c>
      <c r="H306" s="35" t="s">
        <v>56</v>
      </c>
      <c r="I306" s="141"/>
      <c r="J306" s="10"/>
      <c r="K306" s="10"/>
      <c r="L306" s="10"/>
      <c r="M306" s="10"/>
      <c r="N306" s="10"/>
      <c r="O306" s="10"/>
      <c r="P306" s="10"/>
      <c r="Q306" s="4"/>
      <c r="R306" s="4"/>
      <c r="S306" s="4"/>
      <c r="T306" s="4"/>
      <c r="U306" s="4"/>
      <c r="V306" s="4"/>
      <c r="W306" s="4"/>
      <c r="X306" s="4"/>
      <c r="Y306" s="4"/>
      <c r="Z306" s="4"/>
      <c r="AA306" s="4"/>
      <c r="AB306" s="4"/>
      <c r="AC306" s="4"/>
      <c r="AD306" s="4"/>
      <c r="AE306" s="4"/>
      <c r="AF306" s="4"/>
    </row>
    <row r="307" spans="1:32" hidden="1">
      <c r="A307" s="4" t="str">
        <f t="shared" si="20"/>
        <v>2B</v>
      </c>
      <c r="B307" s="10"/>
      <c r="C307" s="6" t="str">
        <f>"RSSI =" &amp;BIN2DEC(F307)</f>
        <v>RSSI =43</v>
      </c>
      <c r="D307" s="140"/>
      <c r="E307" s="140"/>
      <c r="F307" s="141" t="str">
        <f t="shared" si="21"/>
        <v>00101011</v>
      </c>
      <c r="G307" s="17">
        <v>76</v>
      </c>
      <c r="H307" s="35" t="s">
        <v>57</v>
      </c>
      <c r="I307" s="141"/>
      <c r="J307" s="10"/>
      <c r="K307" s="10"/>
      <c r="L307" s="10"/>
      <c r="M307" s="10"/>
      <c r="N307" s="10"/>
      <c r="O307" s="10"/>
      <c r="P307" s="10"/>
      <c r="Q307" s="4"/>
      <c r="R307" s="4"/>
      <c r="S307" s="4"/>
      <c r="T307" s="4"/>
      <c r="U307" s="4"/>
      <c r="V307" s="4"/>
      <c r="W307" s="4"/>
      <c r="X307" s="4"/>
      <c r="Y307" s="4"/>
      <c r="Z307" s="4"/>
      <c r="AA307" s="4"/>
      <c r="AB307" s="4"/>
      <c r="AC307" s="4"/>
      <c r="AD307" s="4"/>
      <c r="AE307" s="4"/>
      <c r="AF307" s="4"/>
    </row>
    <row r="308" spans="1:32" hidden="1">
      <c r="A308" s="4" t="str">
        <f t="shared" si="20"/>
        <v>AE</v>
      </c>
      <c r="B308" s="10"/>
      <c r="C308" s="152">
        <f>HEX2DEC(A308)</f>
        <v>174</v>
      </c>
      <c r="D308" s="140"/>
      <c r="E308" s="140"/>
      <c r="F308" s="140"/>
      <c r="G308" s="17">
        <v>77</v>
      </c>
      <c r="H308" s="39" t="s">
        <v>58</v>
      </c>
      <c r="I308" s="10"/>
      <c r="J308" s="10"/>
      <c r="K308" s="10"/>
      <c r="L308" s="10"/>
      <c r="M308" s="10"/>
      <c r="N308" s="10"/>
      <c r="O308" s="10"/>
      <c r="P308" s="10"/>
      <c r="Q308" s="4"/>
      <c r="R308" s="4"/>
      <c r="S308" s="4"/>
      <c r="T308" s="4"/>
      <c r="U308" s="4"/>
      <c r="V308" s="4"/>
      <c r="W308" s="4"/>
      <c r="X308" s="4"/>
      <c r="Y308" s="4"/>
      <c r="Z308" s="4"/>
      <c r="AA308" s="4"/>
      <c r="AB308" s="4"/>
      <c r="AC308" s="4"/>
      <c r="AD308" s="4"/>
      <c r="AE308" s="4"/>
      <c r="AF308" s="4"/>
    </row>
    <row r="309" spans="1:32" hidden="1">
      <c r="A309" s="4" t="str">
        <f t="shared" si="20"/>
        <v>0A</v>
      </c>
      <c r="B309" s="10"/>
      <c r="C309" s="6"/>
      <c r="D309" s="38"/>
      <c r="E309" s="38"/>
      <c r="F309" s="38"/>
      <c r="G309" s="17">
        <v>78</v>
      </c>
      <c r="H309" s="35" t="s">
        <v>59</v>
      </c>
      <c r="I309" s="10"/>
      <c r="J309" s="10"/>
      <c r="K309" s="10"/>
      <c r="L309" s="10"/>
      <c r="M309" s="10"/>
      <c r="N309" s="10"/>
      <c r="O309" s="10"/>
      <c r="P309" s="10"/>
      <c r="Q309" s="4"/>
      <c r="R309" s="4"/>
      <c r="S309" s="4"/>
      <c r="T309" s="4"/>
      <c r="U309" s="4"/>
      <c r="V309" s="4"/>
      <c r="W309" s="4"/>
      <c r="X309" s="4"/>
      <c r="Y309" s="4"/>
      <c r="Z309" s="4"/>
      <c r="AA309" s="4"/>
      <c r="AB309" s="4"/>
      <c r="AC309" s="4"/>
      <c r="AD309" s="4"/>
      <c r="AE309" s="4"/>
      <c r="AF309" s="4"/>
    </row>
    <row r="310" spans="1:32" hidden="1">
      <c r="A310" s="4" t="str">
        <f t="shared" si="20"/>
        <v>63</v>
      </c>
      <c r="B310" s="10"/>
      <c r="C310" s="6" t="str">
        <f>HEX2DEC(A311) &amp;"/"&amp;HEX2DEC(A310)&amp;"/"&amp;HEX2DEC(A309)</f>
        <v>43/99/10</v>
      </c>
      <c r="D310" s="38"/>
      <c r="E310" s="38"/>
      <c r="F310" s="38"/>
      <c r="G310" s="17">
        <v>79</v>
      </c>
      <c r="H310" s="35" t="s">
        <v>60</v>
      </c>
      <c r="I310" s="10"/>
      <c r="J310" s="10"/>
      <c r="K310" s="10"/>
      <c r="L310" s="10"/>
      <c r="M310" s="10"/>
      <c r="N310" s="10"/>
      <c r="O310" s="10"/>
      <c r="P310" s="10"/>
      <c r="Q310" s="4"/>
      <c r="R310" s="4"/>
      <c r="S310" s="4"/>
      <c r="T310" s="4"/>
      <c r="U310" s="4"/>
      <c r="V310" s="4"/>
      <c r="W310" s="4"/>
      <c r="X310" s="4"/>
      <c r="Y310" s="4"/>
      <c r="Z310" s="4"/>
      <c r="AA310" s="4"/>
      <c r="AB310" s="4"/>
      <c r="AC310" s="4"/>
      <c r="AD310" s="4"/>
      <c r="AE310" s="4"/>
      <c r="AF310" s="4"/>
    </row>
    <row r="311" spans="1:32" hidden="1">
      <c r="A311" s="4" t="str">
        <f t="shared" si="20"/>
        <v>2B</v>
      </c>
      <c r="B311" s="10"/>
      <c r="C311" s="6"/>
      <c r="D311" s="38"/>
      <c r="E311" s="38"/>
      <c r="F311" s="38"/>
      <c r="G311" s="17">
        <v>80</v>
      </c>
      <c r="H311" s="35" t="s">
        <v>61</v>
      </c>
      <c r="I311" s="10"/>
      <c r="J311" s="10"/>
      <c r="K311" s="10"/>
      <c r="L311" s="10"/>
      <c r="M311" s="10"/>
      <c r="N311" s="10"/>
      <c r="O311" s="10"/>
      <c r="P311" s="10"/>
      <c r="Q311" s="4"/>
      <c r="R311" s="4"/>
      <c r="S311" s="4"/>
      <c r="T311" s="4"/>
      <c r="U311" s="4"/>
      <c r="V311" s="4"/>
      <c r="W311" s="4"/>
      <c r="X311" s="4"/>
      <c r="Y311" s="4"/>
      <c r="Z311" s="4"/>
      <c r="AA311" s="4"/>
      <c r="AB311" s="4"/>
      <c r="AC311" s="4"/>
      <c r="AD311" s="4"/>
      <c r="AE311" s="4"/>
      <c r="AF311" s="4"/>
    </row>
    <row r="312" spans="1:32" hidden="1">
      <c r="A312" s="4" t="str">
        <f t="shared" si="20"/>
        <v>AE</v>
      </c>
      <c r="B312" s="10"/>
      <c r="C312" s="6"/>
      <c r="D312" s="38"/>
      <c r="E312" s="38"/>
      <c r="F312" s="38"/>
      <c r="G312" s="17">
        <v>81</v>
      </c>
      <c r="H312" s="35" t="s">
        <v>62</v>
      </c>
      <c r="I312" s="10"/>
      <c r="J312" s="10"/>
      <c r="K312" s="10"/>
      <c r="L312" s="10"/>
      <c r="M312" s="10"/>
      <c r="N312" s="10"/>
      <c r="O312" s="10"/>
      <c r="P312" s="10"/>
      <c r="Q312" s="4"/>
      <c r="R312" s="4"/>
      <c r="S312" s="4"/>
      <c r="T312" s="4"/>
      <c r="U312" s="4"/>
      <c r="V312" s="4"/>
      <c r="W312" s="4"/>
      <c r="X312" s="4"/>
      <c r="Y312" s="4"/>
      <c r="Z312" s="4"/>
      <c r="AA312" s="4"/>
      <c r="AB312" s="4"/>
      <c r="AC312" s="4"/>
      <c r="AD312" s="4"/>
      <c r="AE312" s="4"/>
      <c r="AF312" s="4"/>
    </row>
    <row r="313" spans="1:32" hidden="1">
      <c r="A313" s="4" t="str">
        <f t="shared" ref="A313:A345" si="22">MID($H$1,$G$9+2*G313,2)</f>
        <v>0A</v>
      </c>
      <c r="B313" s="10"/>
      <c r="C313" s="8" t="str">
        <f>HEX2DEC(A312) &amp;":"&amp;HEX2DEC(A313)&amp;":"&amp;HEX2DEC(A314)</f>
        <v>174:10:99</v>
      </c>
      <c r="D313" s="38"/>
      <c r="E313" s="38"/>
      <c r="F313" s="38"/>
      <c r="G313" s="17">
        <v>82</v>
      </c>
      <c r="H313" s="35" t="s">
        <v>63</v>
      </c>
      <c r="I313" s="10"/>
      <c r="J313" s="10"/>
      <c r="K313" s="10"/>
      <c r="L313" s="10"/>
      <c r="M313" s="10"/>
      <c r="N313" s="10"/>
      <c r="O313" s="10"/>
      <c r="P313" s="10"/>
      <c r="Q313" s="4"/>
      <c r="R313" s="4"/>
      <c r="S313" s="4"/>
      <c r="T313" s="4"/>
      <c r="U313" s="4"/>
      <c r="V313" s="4"/>
      <c r="W313" s="4"/>
      <c r="X313" s="4"/>
      <c r="Y313" s="4"/>
      <c r="Z313" s="4"/>
      <c r="AA313" s="4"/>
      <c r="AB313" s="4"/>
      <c r="AC313" s="4"/>
      <c r="AD313" s="4"/>
      <c r="AE313" s="4"/>
      <c r="AF313" s="4"/>
    </row>
    <row r="314" spans="1:32" hidden="1">
      <c r="A314" s="4" t="str">
        <f t="shared" si="22"/>
        <v>63</v>
      </c>
      <c r="B314" s="10"/>
      <c r="C314" s="6"/>
      <c r="D314" s="38"/>
      <c r="E314" s="38"/>
      <c r="F314" s="38"/>
      <c r="G314" s="17">
        <v>83</v>
      </c>
      <c r="H314" s="35" t="s">
        <v>64</v>
      </c>
      <c r="I314" s="10"/>
      <c r="J314" s="10"/>
      <c r="K314" s="10"/>
      <c r="L314" s="10"/>
      <c r="M314" s="10"/>
      <c r="N314" s="10"/>
      <c r="O314" s="10"/>
      <c r="P314" s="10"/>
      <c r="Q314" s="4"/>
      <c r="R314" s="4"/>
      <c r="S314" s="4"/>
      <c r="T314" s="4"/>
      <c r="U314" s="4"/>
      <c r="V314" s="4"/>
      <c r="W314" s="4"/>
      <c r="X314" s="4"/>
      <c r="Y314" s="4"/>
      <c r="Z314" s="4"/>
      <c r="AA314" s="4"/>
      <c r="AB314" s="4"/>
      <c r="AC314" s="4"/>
      <c r="AD314" s="4"/>
      <c r="AE314" s="4"/>
      <c r="AF314" s="4"/>
    </row>
    <row r="315" spans="1:32" hidden="1">
      <c r="A315" s="4" t="str">
        <f t="shared" si="22"/>
        <v>2B</v>
      </c>
      <c r="B315" s="10"/>
      <c r="C315" s="6"/>
      <c r="D315" s="38"/>
      <c r="E315" s="38"/>
      <c r="F315" s="38"/>
      <c r="G315" s="17">
        <v>84</v>
      </c>
      <c r="H315" s="35" t="s">
        <v>65</v>
      </c>
      <c r="I315" s="10"/>
      <c r="J315" s="10"/>
      <c r="K315" s="10"/>
      <c r="L315" s="10"/>
      <c r="M315" s="10"/>
      <c r="N315" s="10"/>
      <c r="O315" s="10"/>
      <c r="P315" s="10"/>
      <c r="Q315" s="4"/>
      <c r="R315" s="4"/>
      <c r="S315" s="4"/>
      <c r="T315" s="4"/>
      <c r="U315" s="4"/>
      <c r="V315" s="4"/>
      <c r="W315" s="4"/>
      <c r="X315" s="4"/>
      <c r="Y315" s="4"/>
      <c r="Z315" s="4"/>
      <c r="AA315" s="4"/>
      <c r="AB315" s="4"/>
      <c r="AC315" s="4"/>
      <c r="AD315" s="4"/>
      <c r="AE315" s="4"/>
      <c r="AF315" s="4"/>
    </row>
    <row r="316" spans="1:32" hidden="1">
      <c r="A316" s="4" t="str">
        <f t="shared" si="22"/>
        <v>AF</v>
      </c>
      <c r="B316" s="10"/>
      <c r="C316" s="5"/>
      <c r="D316" s="38"/>
      <c r="E316" s="38"/>
      <c r="F316" s="38"/>
      <c r="G316" s="17">
        <v>85</v>
      </c>
      <c r="H316" s="50" t="s">
        <v>245</v>
      </c>
      <c r="I316" s="10"/>
      <c r="J316" s="10"/>
      <c r="K316" s="10"/>
      <c r="L316" s="10"/>
      <c r="M316" s="10"/>
      <c r="N316" s="10"/>
      <c r="O316" s="10"/>
      <c r="P316" s="10"/>
      <c r="Q316" s="4"/>
      <c r="R316" s="4"/>
      <c r="S316" s="4"/>
      <c r="T316" s="4"/>
      <c r="U316" s="4"/>
      <c r="V316" s="4"/>
      <c r="W316" s="4"/>
      <c r="X316" s="4"/>
      <c r="Y316" s="4"/>
      <c r="Z316" s="4"/>
      <c r="AA316" s="4"/>
      <c r="AB316" s="4"/>
      <c r="AC316" s="4"/>
      <c r="AD316" s="4"/>
      <c r="AE316" s="4"/>
      <c r="AF316" s="4"/>
    </row>
    <row r="317" spans="1:32" hidden="1">
      <c r="A317" s="4" t="str">
        <f t="shared" si="22"/>
        <v>0A</v>
      </c>
      <c r="B317" s="10"/>
      <c r="C317" s="6">
        <f>HEX2DEC(A316) * 256 +HEX2DEC( A317)</f>
        <v>44810</v>
      </c>
      <c r="D317" s="38"/>
      <c r="E317" s="38"/>
      <c r="F317" s="38"/>
      <c r="G317" s="17">
        <v>86</v>
      </c>
      <c r="H317" s="51"/>
      <c r="I317" s="10"/>
      <c r="J317" s="10"/>
      <c r="K317" s="10"/>
      <c r="L317" s="10"/>
      <c r="M317" s="10"/>
      <c r="N317" s="10"/>
      <c r="O317" s="10"/>
      <c r="P317" s="10"/>
      <c r="Q317" s="4"/>
      <c r="R317" s="4"/>
      <c r="S317" s="4"/>
      <c r="T317" s="4"/>
      <c r="U317" s="4"/>
      <c r="V317" s="4"/>
      <c r="W317" s="4"/>
      <c r="X317" s="4"/>
      <c r="Y317" s="4"/>
      <c r="Z317" s="4"/>
      <c r="AA317" s="4"/>
      <c r="AB317" s="4"/>
      <c r="AC317" s="4"/>
      <c r="AD317" s="4"/>
      <c r="AE317" s="4"/>
      <c r="AF317" s="4"/>
    </row>
    <row r="318" spans="1:32" hidden="1">
      <c r="A318" s="4" t="str">
        <f t="shared" si="22"/>
        <v>63</v>
      </c>
      <c r="B318" s="10"/>
      <c r="C318" s="5"/>
      <c r="D318" s="38"/>
      <c r="E318" s="38"/>
      <c r="F318" s="38"/>
      <c r="G318" s="17">
        <v>87</v>
      </c>
      <c r="H318" s="52" t="s">
        <v>275</v>
      </c>
      <c r="I318" s="10"/>
      <c r="J318" s="10"/>
      <c r="K318" s="10"/>
      <c r="L318" s="10"/>
      <c r="M318" s="10"/>
      <c r="N318" s="10"/>
      <c r="O318" s="10"/>
      <c r="P318" s="10"/>
      <c r="Q318" s="4"/>
      <c r="R318" s="4"/>
      <c r="S318" s="4"/>
      <c r="T318" s="4"/>
      <c r="U318" s="4"/>
      <c r="V318" s="4"/>
      <c r="W318" s="4"/>
      <c r="X318" s="4"/>
      <c r="Y318" s="4"/>
      <c r="Z318" s="4"/>
      <c r="AA318" s="4"/>
      <c r="AB318" s="4"/>
      <c r="AC318" s="4"/>
      <c r="AD318" s="4"/>
      <c r="AE318" s="4"/>
      <c r="AF318" s="4"/>
    </row>
    <row r="319" spans="1:32" hidden="1">
      <c r="A319" s="4" t="str">
        <f t="shared" si="22"/>
        <v>2B</v>
      </c>
      <c r="B319" s="10"/>
      <c r="C319" s="6">
        <f>HEX2DEC(A318) * 256 +HEX2DEC( A319)</f>
        <v>25387</v>
      </c>
      <c r="D319" s="38"/>
      <c r="E319" s="38"/>
      <c r="F319" s="38"/>
      <c r="G319" s="17">
        <v>88</v>
      </c>
      <c r="H319" s="53"/>
      <c r="I319" s="10"/>
      <c r="J319" s="10"/>
      <c r="K319" s="10"/>
      <c r="L319" s="10"/>
      <c r="M319" s="10"/>
      <c r="N319" s="10"/>
      <c r="O319" s="10"/>
      <c r="P319" s="10"/>
      <c r="Q319" s="4"/>
      <c r="R319" s="4"/>
      <c r="S319" s="4"/>
      <c r="T319" s="4"/>
      <c r="U319" s="4"/>
      <c r="V319" s="4"/>
      <c r="W319" s="4"/>
      <c r="X319" s="4"/>
      <c r="Y319" s="4"/>
      <c r="Z319" s="4"/>
      <c r="AA319" s="4"/>
      <c r="AB319" s="4"/>
      <c r="AC319" s="4"/>
      <c r="AD319" s="4"/>
      <c r="AE319" s="4"/>
      <c r="AF319" s="4"/>
    </row>
    <row r="320" spans="1:32" hidden="1">
      <c r="A320" s="4" t="str">
        <f t="shared" si="22"/>
        <v>AD</v>
      </c>
      <c r="B320" s="10"/>
      <c r="C320" s="7"/>
      <c r="D320" s="38"/>
      <c r="E320" s="38"/>
      <c r="F320" s="38"/>
      <c r="G320" s="17">
        <v>89</v>
      </c>
      <c r="H320" s="52" t="s">
        <v>66</v>
      </c>
      <c r="I320" s="10"/>
      <c r="J320" s="10"/>
      <c r="K320" s="10"/>
      <c r="L320" s="10"/>
      <c r="M320" s="10"/>
      <c r="N320" s="10"/>
      <c r="O320" s="10"/>
      <c r="P320" s="10"/>
      <c r="Q320" s="4"/>
      <c r="R320" s="4"/>
      <c r="S320" s="4"/>
      <c r="T320" s="4"/>
      <c r="U320" s="4"/>
      <c r="V320" s="4"/>
      <c r="W320" s="4"/>
      <c r="X320" s="4"/>
      <c r="Y320" s="4"/>
      <c r="Z320" s="4"/>
      <c r="AA320" s="4"/>
      <c r="AB320" s="4"/>
      <c r="AC320" s="4"/>
      <c r="AD320" s="4"/>
      <c r="AE320" s="4"/>
      <c r="AF320" s="4"/>
    </row>
    <row r="321" spans="1:32" hidden="1">
      <c r="A321" s="4" t="str">
        <f t="shared" si="22"/>
        <v>00</v>
      </c>
      <c r="B321" s="10"/>
      <c r="C321" s="5"/>
      <c r="D321" s="38"/>
      <c r="E321" s="38"/>
      <c r="F321" s="38"/>
      <c r="G321" s="17">
        <v>90</v>
      </c>
      <c r="H321" s="53"/>
      <c r="I321" s="10"/>
      <c r="J321" s="10"/>
      <c r="K321" s="10"/>
      <c r="L321" s="10"/>
      <c r="M321" s="10"/>
      <c r="N321" s="10"/>
      <c r="O321" s="10"/>
      <c r="P321" s="10"/>
      <c r="Q321" s="4"/>
      <c r="R321" s="4"/>
      <c r="S321" s="4"/>
      <c r="T321" s="4"/>
      <c r="U321" s="4"/>
      <c r="V321" s="4"/>
      <c r="W321" s="4"/>
      <c r="X321" s="4"/>
      <c r="Y321" s="4"/>
      <c r="Z321" s="4"/>
      <c r="AA321" s="4"/>
      <c r="AB321" s="4"/>
      <c r="AC321" s="4"/>
      <c r="AD321" s="4"/>
      <c r="AE321" s="4"/>
      <c r="AF321" s="4"/>
    </row>
    <row r="322" spans="1:32" hidden="1">
      <c r="A322" s="4" t="str">
        <f t="shared" si="22"/>
        <v>63</v>
      </c>
      <c r="B322" s="10"/>
      <c r="C322" s="5"/>
      <c r="D322" s="38"/>
      <c r="E322" s="38"/>
      <c r="F322" s="38"/>
      <c r="G322" s="17">
        <v>91</v>
      </c>
      <c r="H322" s="52" t="s">
        <v>67</v>
      </c>
      <c r="I322" s="10"/>
      <c r="J322" s="10"/>
      <c r="K322" s="10"/>
      <c r="L322" s="10"/>
      <c r="M322" s="10"/>
      <c r="N322" s="10"/>
      <c r="O322" s="10"/>
      <c r="P322" s="10"/>
      <c r="Q322" s="4"/>
      <c r="R322" s="4"/>
      <c r="S322" s="4"/>
      <c r="T322" s="4"/>
      <c r="U322" s="4"/>
      <c r="V322" s="4"/>
      <c r="W322" s="4"/>
      <c r="X322" s="4"/>
      <c r="Y322" s="4"/>
      <c r="Z322" s="4"/>
      <c r="AA322" s="4"/>
      <c r="AB322" s="4"/>
      <c r="AC322" s="4"/>
      <c r="AD322" s="4"/>
      <c r="AE322" s="4"/>
      <c r="AF322" s="4"/>
    </row>
    <row r="323" spans="1:32" hidden="1">
      <c r="A323" s="4" t="str">
        <f t="shared" si="22"/>
        <v>00</v>
      </c>
      <c r="B323" s="10"/>
      <c r="C323" s="5"/>
      <c r="D323" s="38"/>
      <c r="E323" s="38"/>
      <c r="F323" s="38"/>
      <c r="G323" s="17">
        <v>92</v>
      </c>
      <c r="H323" s="53"/>
      <c r="I323" s="10"/>
      <c r="J323" s="10"/>
      <c r="K323" s="10"/>
      <c r="L323" s="10"/>
      <c r="M323" s="10"/>
      <c r="N323" s="10"/>
      <c r="O323" s="10"/>
      <c r="P323" s="10"/>
      <c r="Q323" s="4"/>
      <c r="R323" s="4"/>
      <c r="S323" s="4"/>
      <c r="T323" s="4"/>
      <c r="U323" s="4"/>
      <c r="V323" s="4"/>
      <c r="W323" s="4"/>
      <c r="X323" s="4"/>
      <c r="Y323" s="4"/>
      <c r="Z323" s="4"/>
      <c r="AA323" s="4"/>
      <c r="AB323" s="4"/>
      <c r="AC323" s="4"/>
      <c r="AD323" s="4"/>
      <c r="AE323" s="4"/>
      <c r="AF323" s="4"/>
    </row>
    <row r="324" spans="1:32" hidden="1">
      <c r="A324" s="4" t="str">
        <f t="shared" si="22"/>
        <v>00</v>
      </c>
      <c r="B324" s="10"/>
      <c r="C324" s="5"/>
      <c r="D324" s="38"/>
      <c r="E324" s="38"/>
      <c r="F324" s="38"/>
      <c r="G324" s="17">
        <v>93</v>
      </c>
      <c r="H324" s="35" t="s">
        <v>68</v>
      </c>
      <c r="I324" s="10"/>
      <c r="J324" s="10"/>
      <c r="K324" s="10"/>
      <c r="L324" s="10"/>
      <c r="M324" s="10"/>
      <c r="N324" s="10"/>
      <c r="O324" s="10"/>
      <c r="P324" s="10"/>
      <c r="Q324" s="4"/>
      <c r="R324" s="4"/>
      <c r="S324" s="4"/>
      <c r="T324" s="4"/>
      <c r="U324" s="4"/>
      <c r="V324" s="4"/>
      <c r="W324" s="4"/>
      <c r="X324" s="4"/>
      <c r="Y324" s="4"/>
      <c r="Z324" s="4"/>
      <c r="AA324" s="4"/>
      <c r="AB324" s="4"/>
      <c r="AC324" s="4"/>
      <c r="AD324" s="4"/>
      <c r="AE324" s="4"/>
      <c r="AF324" s="4"/>
    </row>
    <row r="325" spans="1:32" hidden="1">
      <c r="A325" s="4" t="str">
        <f t="shared" si="22"/>
        <v>01</v>
      </c>
      <c r="B325" s="10"/>
      <c r="C325" s="5"/>
      <c r="D325" s="38"/>
      <c r="E325" s="38"/>
      <c r="F325" s="38"/>
      <c r="G325" s="17">
        <v>94</v>
      </c>
      <c r="H325" s="35" t="s">
        <v>69</v>
      </c>
      <c r="I325" s="10"/>
      <c r="J325" s="10"/>
      <c r="K325" s="10"/>
      <c r="L325" s="10"/>
      <c r="M325" s="10"/>
      <c r="N325" s="10"/>
      <c r="O325" s="10"/>
      <c r="P325" s="10"/>
      <c r="Q325" s="4"/>
      <c r="R325" s="4"/>
      <c r="S325" s="4"/>
      <c r="T325" s="4"/>
      <c r="U325" s="4"/>
      <c r="V325" s="4"/>
      <c r="W325" s="4"/>
      <c r="X325" s="4"/>
      <c r="Y325" s="4"/>
      <c r="Z325" s="4"/>
      <c r="AA325" s="4"/>
      <c r="AB325" s="4"/>
      <c r="AC325" s="4"/>
      <c r="AD325" s="4"/>
      <c r="AE325" s="4"/>
      <c r="AF325" s="4"/>
    </row>
    <row r="326" spans="1:32" hidden="1">
      <c r="A326" s="4" t="str">
        <f t="shared" si="22"/>
        <v>63</v>
      </c>
      <c r="B326" s="10"/>
      <c r="C326" s="5" t="str">
        <f>HEX2BIN(A326,8)</f>
        <v>01100011</v>
      </c>
      <c r="D326" s="38"/>
      <c r="E326" s="38"/>
      <c r="F326" s="38"/>
      <c r="G326" s="17">
        <v>95</v>
      </c>
      <c r="H326" s="35" t="s">
        <v>70</v>
      </c>
      <c r="I326" s="10"/>
      <c r="J326" s="10"/>
      <c r="K326" s="10"/>
      <c r="L326" s="10"/>
      <c r="M326" s="10"/>
      <c r="N326" s="10"/>
      <c r="O326" s="10"/>
      <c r="P326" s="10"/>
      <c r="Q326" s="4"/>
      <c r="R326" s="4"/>
      <c r="S326" s="4"/>
      <c r="T326" s="4"/>
      <c r="U326" s="4"/>
      <c r="V326" s="4"/>
      <c r="W326" s="4"/>
      <c r="X326" s="4"/>
      <c r="Y326" s="4"/>
      <c r="Z326" s="4"/>
      <c r="AA326" s="4"/>
      <c r="AB326" s="4"/>
      <c r="AC326" s="4"/>
      <c r="AD326" s="4"/>
      <c r="AE326" s="4"/>
      <c r="AF326" s="4"/>
    </row>
    <row r="327" spans="1:32" hidden="1">
      <c r="A327" s="4" t="str">
        <f t="shared" si="22"/>
        <v>29</v>
      </c>
      <c r="B327" s="10"/>
      <c r="C327" s="5"/>
      <c r="D327" s="38"/>
      <c r="E327" s="38"/>
      <c r="F327" s="38"/>
      <c r="G327" s="17">
        <v>96</v>
      </c>
      <c r="H327" s="35" t="s">
        <v>71</v>
      </c>
      <c r="I327" s="10"/>
      <c r="J327" s="10"/>
      <c r="K327" s="10"/>
      <c r="L327" s="10"/>
      <c r="M327" s="10"/>
      <c r="N327" s="10"/>
      <c r="O327" s="10"/>
      <c r="P327" s="10"/>
      <c r="Q327" s="4"/>
      <c r="R327" s="4"/>
      <c r="S327" s="4"/>
      <c r="T327" s="4"/>
      <c r="U327" s="4"/>
      <c r="V327" s="4"/>
      <c r="W327" s="4"/>
      <c r="X327" s="4"/>
      <c r="Y327" s="4"/>
      <c r="Z327" s="4"/>
      <c r="AA327" s="4"/>
      <c r="AB327" s="4"/>
      <c r="AC327" s="4"/>
      <c r="AD327" s="4"/>
      <c r="AE327" s="4"/>
      <c r="AF327" s="4"/>
    </row>
    <row r="328" spans="1:32" hidden="1">
      <c r="A328" s="4" t="str">
        <f t="shared" si="22"/>
        <v>78</v>
      </c>
      <c r="B328" s="10"/>
      <c r="C328" s="5" t="str">
        <f>HEX2DEC(A329) &amp;":"&amp;HEX2DEC(A328)&amp;":"&amp;HEX2DEC(A327)</f>
        <v>0:120:41</v>
      </c>
      <c r="D328" s="38"/>
      <c r="E328" s="38"/>
      <c r="F328" s="38"/>
      <c r="G328" s="17">
        <v>97</v>
      </c>
      <c r="H328" s="35" t="s">
        <v>72</v>
      </c>
      <c r="I328" s="10"/>
      <c r="J328" s="10"/>
      <c r="K328" s="10"/>
      <c r="L328" s="10"/>
      <c r="M328" s="10"/>
      <c r="N328" s="10"/>
      <c r="O328" s="10"/>
      <c r="P328" s="10"/>
      <c r="Q328" s="4"/>
      <c r="R328" s="4"/>
      <c r="S328" s="4"/>
      <c r="T328" s="4"/>
      <c r="U328" s="4"/>
      <c r="V328" s="4"/>
      <c r="W328" s="4"/>
      <c r="X328" s="4"/>
      <c r="Y328" s="4"/>
      <c r="Z328" s="4"/>
      <c r="AA328" s="4"/>
      <c r="AB328" s="4"/>
      <c r="AC328" s="4"/>
      <c r="AD328" s="4"/>
      <c r="AE328" s="4"/>
      <c r="AF328" s="4"/>
    </row>
    <row r="329" spans="1:32" hidden="1">
      <c r="A329" s="4" t="str">
        <f t="shared" si="22"/>
        <v>00</v>
      </c>
      <c r="B329" s="10"/>
      <c r="C329" s="5"/>
      <c r="D329" s="38"/>
      <c r="E329" s="38"/>
      <c r="F329" s="38"/>
      <c r="G329" s="17">
        <v>98</v>
      </c>
      <c r="H329" s="35" t="s">
        <v>73</v>
      </c>
      <c r="I329" s="10"/>
      <c r="J329" s="10"/>
      <c r="K329" s="10"/>
      <c r="L329" s="10"/>
      <c r="M329" s="10"/>
      <c r="N329" s="10"/>
      <c r="O329" s="10"/>
      <c r="P329" s="10"/>
      <c r="Q329" s="4"/>
      <c r="R329" s="4"/>
      <c r="S329" s="4"/>
      <c r="T329" s="4"/>
      <c r="U329" s="4"/>
      <c r="V329" s="4"/>
      <c r="W329" s="4"/>
      <c r="X329" s="4"/>
      <c r="Y329" s="4"/>
      <c r="Z329" s="4"/>
      <c r="AA329" s="4"/>
      <c r="AB329" s="4"/>
      <c r="AC329" s="4"/>
      <c r="AD329" s="4"/>
      <c r="AE329" s="4"/>
      <c r="AF329" s="4"/>
    </row>
    <row r="330" spans="1:32" hidden="1">
      <c r="A330" s="4" t="str">
        <f t="shared" si="22"/>
        <v>63</v>
      </c>
      <c r="B330" s="10"/>
      <c r="C330" s="6">
        <f>HEX2DEC(A330)</f>
        <v>99</v>
      </c>
      <c r="D330" s="38"/>
      <c r="E330" s="38"/>
      <c r="F330" s="38"/>
      <c r="G330" s="17">
        <v>99</v>
      </c>
      <c r="H330" s="35" t="s">
        <v>74</v>
      </c>
      <c r="I330" s="10"/>
      <c r="J330" s="10"/>
      <c r="K330" s="10"/>
      <c r="L330" s="10"/>
      <c r="M330" s="10"/>
      <c r="N330" s="10"/>
      <c r="O330" s="10"/>
      <c r="P330" s="10"/>
      <c r="Q330" s="4"/>
      <c r="R330" s="4"/>
      <c r="S330" s="4"/>
      <c r="T330" s="4"/>
      <c r="U330" s="4"/>
      <c r="V330" s="4"/>
      <c r="W330" s="4"/>
      <c r="X330" s="4"/>
      <c r="Y330" s="4"/>
      <c r="Z330" s="4"/>
      <c r="AA330" s="4"/>
      <c r="AB330" s="4"/>
      <c r="AC330" s="4"/>
      <c r="AD330" s="4"/>
      <c r="AE330" s="4"/>
      <c r="AF330" s="4"/>
    </row>
    <row r="331" spans="1:32" hidden="1">
      <c r="A331" s="4" t="str">
        <f t="shared" si="22"/>
        <v>29</v>
      </c>
      <c r="B331" s="10"/>
      <c r="C331" s="5"/>
      <c r="D331" s="38"/>
      <c r="E331" s="38"/>
      <c r="F331" s="38"/>
      <c r="G331" s="17">
        <v>100</v>
      </c>
      <c r="H331" s="35" t="s">
        <v>75</v>
      </c>
      <c r="I331" s="10"/>
      <c r="J331" s="10"/>
      <c r="K331" s="10"/>
      <c r="L331" s="10"/>
      <c r="M331" s="10"/>
      <c r="N331" s="10"/>
      <c r="O331" s="10"/>
      <c r="P331" s="10"/>
      <c r="Q331" s="4"/>
      <c r="R331" s="4"/>
      <c r="S331" s="4"/>
      <c r="T331" s="4"/>
      <c r="U331" s="4"/>
      <c r="V331" s="4"/>
      <c r="W331" s="4"/>
      <c r="X331" s="4"/>
      <c r="Y331" s="4"/>
      <c r="Z331" s="4"/>
      <c r="AA331" s="4"/>
      <c r="AB331" s="4"/>
      <c r="AC331" s="4"/>
      <c r="AD331" s="4"/>
      <c r="AE331" s="4"/>
      <c r="AF331" s="4"/>
    </row>
    <row r="332" spans="1:32" hidden="1">
      <c r="A332" s="4" t="str">
        <f t="shared" si="22"/>
        <v>8B</v>
      </c>
      <c r="B332" s="10"/>
      <c r="C332" s="5"/>
      <c r="D332" s="38"/>
      <c r="E332" s="38"/>
      <c r="F332" s="38"/>
      <c r="G332" s="17">
        <v>101</v>
      </c>
      <c r="H332" s="50" t="s">
        <v>76</v>
      </c>
      <c r="I332" s="10"/>
      <c r="J332" s="10"/>
      <c r="K332" s="10"/>
      <c r="L332" s="10"/>
      <c r="M332" s="10"/>
      <c r="N332" s="10"/>
      <c r="O332" s="10"/>
      <c r="P332" s="10"/>
      <c r="Q332" s="4"/>
      <c r="R332" s="4"/>
      <c r="S332" s="4"/>
      <c r="T332" s="4"/>
      <c r="U332" s="4"/>
      <c r="V332" s="4"/>
      <c r="W332" s="4"/>
      <c r="X332" s="4"/>
      <c r="Y332" s="4"/>
      <c r="Z332" s="4"/>
      <c r="AA332" s="4"/>
      <c r="AB332" s="4"/>
      <c r="AC332" s="4"/>
      <c r="AD332" s="4"/>
      <c r="AE332" s="4"/>
      <c r="AF332" s="4"/>
    </row>
    <row r="333" spans="1:32" hidden="1">
      <c r="A333" s="4" t="str">
        <f t="shared" si="22"/>
        <v>00</v>
      </c>
      <c r="B333" s="10"/>
      <c r="C333" s="6">
        <f>HEX2DEC(A332) *256 +HEX2DEC(A333)</f>
        <v>35584</v>
      </c>
      <c r="D333" s="38"/>
      <c r="E333" s="38"/>
      <c r="F333" s="38"/>
      <c r="G333" s="17">
        <v>102</v>
      </c>
      <c r="H333" s="51"/>
      <c r="I333" s="10"/>
      <c r="J333" s="10"/>
      <c r="K333" s="10"/>
      <c r="L333" s="10"/>
      <c r="M333" s="10"/>
      <c r="N333" s="10"/>
      <c r="O333" s="10"/>
      <c r="P333" s="10"/>
      <c r="Q333" s="4"/>
      <c r="R333" s="4"/>
      <c r="S333" s="4"/>
      <c r="T333" s="4"/>
      <c r="U333" s="4"/>
      <c r="V333" s="4"/>
      <c r="W333" s="4"/>
      <c r="X333" s="4"/>
      <c r="Y333" s="4"/>
      <c r="Z333" s="4"/>
      <c r="AA333" s="4"/>
      <c r="AB333" s="4"/>
      <c r="AC333" s="4"/>
      <c r="AD333" s="4"/>
      <c r="AE333" s="4"/>
      <c r="AF333" s="4"/>
    </row>
    <row r="334" spans="1:32" hidden="1">
      <c r="A334" s="4" t="str">
        <f t="shared" si="22"/>
        <v>63</v>
      </c>
      <c r="B334" s="10"/>
      <c r="C334" s="5" t="str">
        <f>HEX2BIN(A334,8)</f>
        <v>01100011</v>
      </c>
      <c r="D334" s="38"/>
      <c r="E334" s="38"/>
      <c r="F334" s="38"/>
      <c r="G334" s="17">
        <v>103</v>
      </c>
      <c r="H334" s="35" t="s">
        <v>77</v>
      </c>
      <c r="I334" s="10"/>
      <c r="J334" s="10"/>
      <c r="K334" s="10"/>
      <c r="L334" s="10"/>
      <c r="M334" s="10"/>
      <c r="N334" s="10"/>
      <c r="O334" s="10"/>
      <c r="P334" s="10"/>
      <c r="Q334" s="4"/>
      <c r="R334" s="4"/>
      <c r="S334" s="4"/>
      <c r="T334" s="4"/>
      <c r="U334" s="4"/>
      <c r="V334" s="4"/>
      <c r="W334" s="4"/>
      <c r="X334" s="4"/>
      <c r="Y334" s="4"/>
      <c r="Z334" s="4"/>
      <c r="AA334" s="4"/>
      <c r="AB334" s="4"/>
      <c r="AC334" s="4"/>
      <c r="AD334" s="4"/>
      <c r="AE334" s="4"/>
      <c r="AF334" s="4"/>
    </row>
    <row r="335" spans="1:32" hidden="1">
      <c r="A335" s="4" t="str">
        <f t="shared" si="22"/>
        <v>29</v>
      </c>
      <c r="B335" s="10"/>
      <c r="C335" s="5" t="str">
        <f>HEX2BIN(A335,8)</f>
        <v>00101001</v>
      </c>
      <c r="D335" s="38"/>
      <c r="E335" s="38"/>
      <c r="F335" s="38"/>
      <c r="G335" s="17">
        <v>104</v>
      </c>
      <c r="H335" s="35" t="s">
        <v>78</v>
      </c>
      <c r="I335" s="10"/>
      <c r="J335" s="10"/>
      <c r="K335" s="10"/>
      <c r="L335" s="10"/>
      <c r="M335" s="10"/>
      <c r="N335" s="10"/>
      <c r="O335" s="10"/>
      <c r="P335" s="10"/>
      <c r="Q335" s="4"/>
      <c r="R335" s="4"/>
      <c r="S335" s="4"/>
      <c r="T335" s="4"/>
      <c r="U335" s="4"/>
      <c r="V335" s="4"/>
      <c r="W335" s="4"/>
      <c r="X335" s="4"/>
      <c r="Y335" s="4"/>
      <c r="Z335" s="4"/>
      <c r="AA335" s="4"/>
      <c r="AB335" s="4"/>
      <c r="AC335" s="4"/>
      <c r="AD335" s="4"/>
      <c r="AE335" s="4"/>
      <c r="AF335" s="4"/>
    </row>
    <row r="336" spans="1:32" hidden="1">
      <c r="A336" s="4" t="str">
        <f t="shared" si="22"/>
        <v>7A</v>
      </c>
      <c r="B336" s="10"/>
      <c r="C336" s="6">
        <f>HEX2DEC(A336)</f>
        <v>122</v>
      </c>
      <c r="D336" s="38"/>
      <c r="E336" s="38"/>
      <c r="F336" s="38"/>
      <c r="G336" s="17">
        <v>105</v>
      </c>
      <c r="H336" s="39" t="s">
        <v>79</v>
      </c>
      <c r="I336" s="10"/>
      <c r="J336" s="10"/>
      <c r="K336" s="10"/>
      <c r="L336" s="10"/>
      <c r="M336" s="10"/>
      <c r="N336" s="10"/>
      <c r="O336" s="10"/>
      <c r="P336" s="10"/>
      <c r="Q336" s="4"/>
      <c r="R336" s="4"/>
      <c r="S336" s="4"/>
      <c r="T336" s="4"/>
      <c r="U336" s="4"/>
      <c r="V336" s="4"/>
      <c r="W336" s="4"/>
      <c r="X336" s="4"/>
      <c r="Y336" s="4"/>
      <c r="Z336" s="4"/>
      <c r="AA336" s="4"/>
      <c r="AB336" s="4"/>
      <c r="AC336" s="4"/>
      <c r="AD336" s="4"/>
      <c r="AE336" s="4"/>
      <c r="AF336" s="4"/>
    </row>
    <row r="337" spans="1:32" hidden="1">
      <c r="A337" s="4" t="str">
        <f t="shared" si="22"/>
        <v>01</v>
      </c>
      <c r="B337" s="10"/>
      <c r="C337" s="5" t="str">
        <f>HEX2BIN(A337,8)</f>
        <v>00000001</v>
      </c>
      <c r="D337" s="38"/>
      <c r="E337" s="38"/>
      <c r="F337" s="38"/>
      <c r="G337" s="17">
        <v>106</v>
      </c>
      <c r="H337" s="35" t="s">
        <v>80</v>
      </c>
      <c r="I337" s="10"/>
      <c r="J337" s="10"/>
      <c r="K337" s="10"/>
      <c r="L337" s="10"/>
      <c r="M337" s="10"/>
      <c r="N337" s="10"/>
      <c r="O337" s="10"/>
      <c r="P337" s="10"/>
      <c r="Q337" s="4"/>
      <c r="R337" s="4"/>
      <c r="S337" s="4"/>
      <c r="T337" s="4"/>
      <c r="U337" s="4"/>
      <c r="V337" s="4"/>
      <c r="W337" s="4"/>
      <c r="X337" s="4"/>
      <c r="Y337" s="4"/>
      <c r="Z337" s="4"/>
      <c r="AA337" s="4"/>
      <c r="AB337" s="4"/>
      <c r="AC337" s="4"/>
      <c r="AD337" s="4"/>
      <c r="AE337" s="4"/>
      <c r="AF337" s="4"/>
    </row>
    <row r="338" spans="1:32" hidden="1">
      <c r="A338" s="4" t="str">
        <f t="shared" si="22"/>
        <v>63</v>
      </c>
      <c r="B338" s="10"/>
      <c r="C338" s="6">
        <f>HEX2DEC(A338)</f>
        <v>99</v>
      </c>
      <c r="D338" s="38"/>
      <c r="E338" s="38"/>
      <c r="F338" s="38"/>
      <c r="G338" s="17">
        <v>107</v>
      </c>
      <c r="H338" s="39" t="s">
        <v>226</v>
      </c>
      <c r="I338" s="10"/>
      <c r="J338" s="10"/>
      <c r="K338" s="10"/>
      <c r="L338" s="10"/>
      <c r="M338" s="10"/>
      <c r="N338" s="10"/>
      <c r="O338" s="10"/>
      <c r="P338" s="10"/>
      <c r="Q338" s="4"/>
      <c r="R338" s="4"/>
      <c r="S338" s="4"/>
      <c r="T338" s="4"/>
      <c r="U338" s="4"/>
      <c r="V338" s="4"/>
      <c r="W338" s="4"/>
      <c r="X338" s="4"/>
      <c r="Y338" s="4"/>
      <c r="Z338" s="4"/>
      <c r="AA338" s="4"/>
      <c r="AB338" s="4"/>
      <c r="AC338" s="4"/>
      <c r="AD338" s="4"/>
      <c r="AE338" s="4"/>
      <c r="AF338" s="4"/>
    </row>
    <row r="339" spans="1:32" hidden="1">
      <c r="A339" s="4" t="str">
        <f t="shared" si="22"/>
        <v>29</v>
      </c>
      <c r="B339" s="10"/>
      <c r="C339" s="6">
        <f>HEX2DEC(A339)</f>
        <v>41</v>
      </c>
      <c r="D339" s="38"/>
      <c r="E339" s="38"/>
      <c r="F339" s="38"/>
      <c r="G339" s="17">
        <v>108</v>
      </c>
      <c r="H339" s="39" t="s">
        <v>81</v>
      </c>
      <c r="I339" s="10"/>
      <c r="J339" s="10"/>
      <c r="K339" s="10"/>
      <c r="L339" s="10"/>
      <c r="M339" s="10"/>
      <c r="N339" s="10"/>
      <c r="O339" s="10"/>
      <c r="P339" s="10"/>
      <c r="Q339" s="4"/>
      <c r="R339" s="4"/>
      <c r="S339" s="4"/>
      <c r="T339" s="4"/>
      <c r="U339" s="4"/>
      <c r="V339" s="4"/>
      <c r="W339" s="4"/>
      <c r="X339" s="4"/>
      <c r="Y339" s="4"/>
      <c r="Z339" s="4"/>
      <c r="AA339" s="4"/>
      <c r="AB339" s="4"/>
      <c r="AC339" s="4"/>
      <c r="AD339" s="4"/>
      <c r="AE339" s="4"/>
      <c r="AF339" s="4"/>
    </row>
    <row r="340" spans="1:32" hidden="1">
      <c r="A340" s="4" t="str">
        <f t="shared" si="22"/>
        <v>7B</v>
      </c>
      <c r="B340" s="10"/>
      <c r="C340" s="6">
        <f>HEX2DEC(A340)</f>
        <v>123</v>
      </c>
      <c r="D340" s="38"/>
      <c r="E340" s="38"/>
      <c r="F340" s="38"/>
      <c r="G340" s="17">
        <v>109</v>
      </c>
      <c r="H340" s="39" t="s">
        <v>82</v>
      </c>
      <c r="I340" s="10"/>
      <c r="J340" s="10"/>
      <c r="K340" s="10"/>
      <c r="L340" s="10"/>
      <c r="M340" s="10"/>
      <c r="N340" s="10"/>
      <c r="O340" s="10"/>
      <c r="P340" s="10"/>
      <c r="Q340" s="4"/>
      <c r="R340" s="4"/>
      <c r="S340" s="4"/>
      <c r="T340" s="4"/>
      <c r="U340" s="4"/>
      <c r="V340" s="4"/>
      <c r="W340" s="4"/>
      <c r="X340" s="4"/>
      <c r="Y340" s="4"/>
      <c r="Z340" s="4"/>
      <c r="AA340" s="4"/>
      <c r="AB340" s="4"/>
      <c r="AC340" s="4"/>
      <c r="AD340" s="4"/>
      <c r="AE340" s="4"/>
      <c r="AF340" s="4"/>
    </row>
    <row r="341" spans="1:32" hidden="1">
      <c r="A341" s="4" t="str">
        <f t="shared" si="22"/>
        <v>01</v>
      </c>
      <c r="B341" s="10"/>
      <c r="C341" s="6">
        <f>HEX2DEC(A341)</f>
        <v>1</v>
      </c>
      <c r="D341" s="38"/>
      <c r="E341" s="38"/>
      <c r="F341" s="38"/>
      <c r="G341" s="17">
        <v>110</v>
      </c>
      <c r="H341" s="39" t="s">
        <v>83</v>
      </c>
      <c r="I341" s="10"/>
      <c r="J341" s="10"/>
      <c r="K341" s="10"/>
      <c r="L341" s="10"/>
      <c r="M341" s="10"/>
      <c r="N341" s="10"/>
      <c r="O341" s="10"/>
      <c r="P341" s="10"/>
      <c r="Q341" s="4"/>
      <c r="R341" s="4"/>
      <c r="S341" s="4"/>
      <c r="T341" s="4"/>
      <c r="U341" s="4"/>
      <c r="V341" s="4"/>
      <c r="W341" s="4"/>
      <c r="X341" s="4"/>
      <c r="Y341" s="4"/>
      <c r="Z341" s="4"/>
      <c r="AA341" s="4"/>
      <c r="AB341" s="4"/>
      <c r="AC341" s="4"/>
      <c r="AD341" s="4"/>
      <c r="AE341" s="4"/>
      <c r="AF341" s="4"/>
    </row>
    <row r="342" spans="1:32" hidden="1">
      <c r="A342" s="4" t="str">
        <f t="shared" si="22"/>
        <v>63</v>
      </c>
      <c r="B342" s="10"/>
      <c r="C342" s="6">
        <f>(HEX2DEC(A342))/10</f>
        <v>9.9</v>
      </c>
      <c r="D342" s="38"/>
      <c r="E342" s="38"/>
      <c r="F342" s="38"/>
      <c r="G342" s="17">
        <v>111</v>
      </c>
      <c r="H342" s="39" t="s">
        <v>84</v>
      </c>
      <c r="I342" s="10"/>
      <c r="J342" s="10"/>
      <c r="K342" s="10"/>
      <c r="L342" s="10"/>
      <c r="M342" s="10"/>
      <c r="N342" s="10"/>
      <c r="O342" s="10"/>
      <c r="P342" s="10"/>
      <c r="Q342" s="4"/>
      <c r="R342" s="4"/>
      <c r="S342" s="4"/>
      <c r="T342" s="4"/>
      <c r="U342" s="4"/>
      <c r="V342" s="4"/>
      <c r="W342" s="4"/>
      <c r="X342" s="4"/>
      <c r="Y342" s="4"/>
      <c r="Z342" s="4"/>
      <c r="AA342" s="4"/>
      <c r="AB342" s="4"/>
      <c r="AC342" s="4"/>
      <c r="AD342" s="4"/>
      <c r="AE342" s="4"/>
      <c r="AF342" s="4"/>
    </row>
    <row r="343" spans="1:32" hidden="1">
      <c r="A343" s="4" t="str">
        <f t="shared" si="22"/>
        <v>2A</v>
      </c>
      <c r="B343" s="10"/>
      <c r="C343" s="6">
        <f>HEX2DEC(A343)</f>
        <v>42</v>
      </c>
      <c r="D343" s="38"/>
      <c r="E343" s="38"/>
      <c r="F343" s="38"/>
      <c r="G343" s="17">
        <v>112</v>
      </c>
      <c r="H343" s="39" t="s">
        <v>227</v>
      </c>
      <c r="I343" s="10"/>
      <c r="J343" s="10"/>
      <c r="K343" s="10"/>
      <c r="L343" s="10"/>
      <c r="M343" s="10"/>
      <c r="N343" s="10"/>
      <c r="O343" s="10"/>
      <c r="P343" s="10"/>
      <c r="Q343" s="4"/>
      <c r="R343" s="4"/>
      <c r="S343" s="4"/>
      <c r="T343" s="4"/>
      <c r="U343" s="4"/>
      <c r="V343" s="4"/>
      <c r="W343" s="4"/>
      <c r="X343" s="4"/>
      <c r="Y343" s="4"/>
      <c r="Z343" s="4"/>
      <c r="AA343" s="4"/>
      <c r="AB343" s="4"/>
      <c r="AC343" s="4"/>
      <c r="AD343" s="4"/>
      <c r="AE343" s="4"/>
      <c r="AF343" s="4"/>
    </row>
    <row r="344" spans="1:32" hidden="1">
      <c r="A344" s="4" t="str">
        <f t="shared" si="22"/>
        <v>85</v>
      </c>
      <c r="B344" s="10"/>
      <c r="C344" s="6" t="str">
        <f>"0x"&amp;A344&amp;A345</f>
        <v>0x8501</v>
      </c>
      <c r="D344" s="38"/>
      <c r="E344" s="38"/>
      <c r="F344" s="38"/>
      <c r="G344" s="17">
        <v>113</v>
      </c>
      <c r="H344" s="48" t="s">
        <v>85</v>
      </c>
      <c r="I344" s="10">
        <f>C29+15</f>
        <v>138</v>
      </c>
      <c r="J344" s="10"/>
      <c r="K344" s="10"/>
      <c r="L344" s="10"/>
      <c r="M344" s="10"/>
      <c r="N344" s="10"/>
      <c r="O344" s="10"/>
      <c r="P344" s="10"/>
      <c r="Q344" s="4"/>
      <c r="R344" s="4"/>
      <c r="S344" s="4"/>
      <c r="T344" s="4"/>
      <c r="U344" s="4"/>
      <c r="V344" s="4"/>
      <c r="W344" s="4"/>
      <c r="X344" s="4"/>
      <c r="Y344" s="4"/>
      <c r="Z344" s="4"/>
      <c r="AA344" s="4"/>
      <c r="AB344" s="4"/>
      <c r="AC344" s="4"/>
      <c r="AD344" s="4"/>
      <c r="AE344" s="4"/>
      <c r="AF344" s="4"/>
    </row>
    <row r="345" spans="1:32" hidden="1">
      <c r="A345" s="4" t="str">
        <f t="shared" si="22"/>
        <v>01</v>
      </c>
      <c r="B345" s="10"/>
      <c r="C345" s="6"/>
      <c r="D345" s="38"/>
      <c r="E345" s="38"/>
      <c r="F345" s="38"/>
      <c r="G345" s="17">
        <v>114</v>
      </c>
      <c r="H345" s="49"/>
      <c r="I345" s="10"/>
      <c r="J345" s="10"/>
      <c r="K345" s="10"/>
      <c r="L345" s="10"/>
      <c r="M345" s="10"/>
      <c r="N345" s="10"/>
      <c r="O345" s="10"/>
      <c r="P345" s="10"/>
      <c r="Q345" s="4"/>
      <c r="R345" s="4"/>
      <c r="S345" s="4"/>
      <c r="T345" s="4"/>
      <c r="U345" s="4"/>
      <c r="V345" s="4"/>
      <c r="W345" s="4"/>
      <c r="X345" s="4"/>
      <c r="Y345" s="4"/>
      <c r="Z345" s="4"/>
      <c r="AA345" s="4"/>
      <c r="AB345" s="4"/>
      <c r="AC345" s="4"/>
      <c r="AD345" s="4"/>
      <c r="AE345" s="4"/>
      <c r="AF345" s="4"/>
    </row>
    <row r="346" spans="1:32" hidden="1">
      <c r="A346" s="10" t="e">
        <f>#REF!</f>
        <v>#REF!</v>
      </c>
      <c r="B346" s="10"/>
      <c r="C346" s="5"/>
      <c r="D346" s="38"/>
      <c r="E346" s="38"/>
      <c r="F346" s="38"/>
      <c r="G346" s="17">
        <v>115</v>
      </c>
      <c r="H346" s="49"/>
      <c r="I346" s="10"/>
      <c r="J346" s="10"/>
      <c r="K346" s="10"/>
      <c r="L346" s="10"/>
      <c r="M346" s="10"/>
      <c r="N346" s="10"/>
      <c r="O346" s="10"/>
      <c r="P346" s="10"/>
      <c r="Q346" s="4"/>
      <c r="R346" s="4"/>
      <c r="S346" s="4"/>
      <c r="T346" s="4"/>
      <c r="U346" s="4"/>
      <c r="V346" s="4"/>
      <c r="W346" s="4"/>
      <c r="X346" s="4"/>
      <c r="Y346" s="4"/>
      <c r="Z346" s="4"/>
      <c r="AA346" s="4"/>
      <c r="AB346" s="4"/>
      <c r="AC346" s="4"/>
      <c r="AD346" s="4"/>
      <c r="AE346" s="4"/>
      <c r="AF346" s="4"/>
    </row>
    <row r="347" spans="1:32" hidden="1">
      <c r="A347" s="10"/>
      <c r="B347" s="10"/>
      <c r="C347" s="10"/>
      <c r="D347" s="10"/>
      <c r="E347" s="10"/>
      <c r="F347" s="10"/>
      <c r="G347" s="17"/>
      <c r="H347" s="10"/>
      <c r="I347" s="10"/>
      <c r="J347" s="10"/>
      <c r="K347" s="10"/>
      <c r="L347" s="10"/>
      <c r="M347" s="10"/>
      <c r="N347" s="10"/>
      <c r="O347" s="10"/>
      <c r="P347" s="10"/>
      <c r="Q347" s="4"/>
      <c r="R347" s="4"/>
      <c r="S347" s="4"/>
      <c r="T347" s="4"/>
      <c r="U347" s="4"/>
      <c r="V347" s="4"/>
      <c r="W347" s="4"/>
      <c r="X347" s="4"/>
      <c r="Y347" s="4"/>
      <c r="Z347" s="4"/>
      <c r="AA347" s="4"/>
      <c r="AB347" s="4"/>
      <c r="AC347" s="4"/>
      <c r="AD347" s="4"/>
      <c r="AE347" s="4"/>
      <c r="AF347" s="4"/>
    </row>
    <row r="348" spans="1:32" hidden="1">
      <c r="A348" s="10"/>
      <c r="B348" s="10"/>
      <c r="C348" s="10"/>
      <c r="D348" s="10"/>
      <c r="E348" s="10"/>
      <c r="F348" s="10"/>
      <c r="G348" s="17"/>
      <c r="H348" s="10"/>
      <c r="I348" s="10"/>
      <c r="J348" s="10"/>
      <c r="K348" s="10"/>
      <c r="L348" s="10"/>
      <c r="M348" s="10"/>
      <c r="N348" s="10"/>
      <c r="O348" s="10"/>
      <c r="P348" s="10"/>
      <c r="Q348" s="4"/>
      <c r="R348" s="4"/>
      <c r="S348" s="4"/>
      <c r="T348" s="4"/>
      <c r="U348" s="4"/>
      <c r="V348" s="4"/>
      <c r="W348" s="4"/>
      <c r="X348" s="4"/>
      <c r="Y348" s="4"/>
      <c r="Z348" s="4"/>
      <c r="AA348" s="4"/>
      <c r="AB348" s="4"/>
      <c r="AC348" s="4"/>
      <c r="AD348" s="4"/>
      <c r="AE348" s="4"/>
      <c r="AF348" s="4"/>
    </row>
    <row r="349" spans="1:32" hidden="1">
      <c r="A349" s="10"/>
      <c r="B349" s="10"/>
      <c r="C349" s="10"/>
      <c r="D349" s="10"/>
      <c r="E349" s="10"/>
      <c r="F349" s="10"/>
      <c r="G349" s="17"/>
      <c r="H349" s="10"/>
      <c r="I349" s="10"/>
      <c r="J349" s="10"/>
      <c r="K349" s="10"/>
      <c r="L349" s="10"/>
      <c r="M349" s="10"/>
      <c r="N349" s="10"/>
      <c r="O349" s="10"/>
      <c r="P349" s="10"/>
      <c r="Q349" s="4"/>
      <c r="R349" s="4"/>
      <c r="S349" s="4"/>
      <c r="T349" s="4"/>
      <c r="U349" s="4"/>
      <c r="V349" s="4"/>
      <c r="W349" s="4"/>
      <c r="X349" s="4"/>
      <c r="Y349" s="4"/>
      <c r="Z349" s="4"/>
      <c r="AA349" s="4"/>
      <c r="AB349" s="4"/>
      <c r="AC349" s="4"/>
      <c r="AD349" s="4"/>
      <c r="AE349" s="4"/>
      <c r="AF349" s="4"/>
    </row>
    <row r="350" spans="1:32" hidden="1">
      <c r="A350" s="10"/>
      <c r="B350" s="10"/>
      <c r="C350" s="10"/>
      <c r="D350" s="10"/>
      <c r="E350" s="10"/>
      <c r="F350" s="10"/>
      <c r="G350" s="17"/>
      <c r="H350" s="10"/>
      <c r="I350" s="10"/>
      <c r="J350" s="10"/>
      <c r="K350" s="10"/>
      <c r="L350" s="10"/>
      <c r="M350" s="10"/>
      <c r="N350" s="10"/>
      <c r="O350" s="10"/>
      <c r="P350" s="10"/>
      <c r="Q350" s="4"/>
      <c r="R350" s="4"/>
      <c r="S350" s="4"/>
      <c r="T350" s="4"/>
      <c r="U350" s="4"/>
      <c r="V350" s="4"/>
      <c r="W350" s="4"/>
      <c r="X350" s="4"/>
      <c r="Y350" s="4"/>
      <c r="Z350" s="4"/>
      <c r="AA350" s="4"/>
      <c r="AB350" s="4"/>
      <c r="AC350" s="4"/>
      <c r="AD350" s="4"/>
      <c r="AE350" s="4"/>
      <c r="AF350" s="4"/>
    </row>
    <row r="351" spans="1:32" hidden="1">
      <c r="A351" s="10"/>
      <c r="B351" s="10"/>
      <c r="C351" s="10"/>
      <c r="D351" s="10"/>
      <c r="E351" s="10"/>
      <c r="F351" s="10"/>
      <c r="G351" s="17"/>
      <c r="H351" s="10"/>
      <c r="I351" s="10"/>
      <c r="J351" s="10"/>
      <c r="K351" s="10"/>
      <c r="L351" s="1"/>
      <c r="M351" s="1"/>
      <c r="N351" s="1"/>
      <c r="O351" s="1"/>
      <c r="P351" s="1"/>
      <c r="Q351"/>
      <c r="R351"/>
      <c r="S351"/>
      <c r="T351"/>
      <c r="U351"/>
      <c r="V351"/>
      <c r="W351"/>
      <c r="X351"/>
      <c r="Y351"/>
      <c r="Z351"/>
      <c r="AA351" s="4"/>
      <c r="AB351" s="4"/>
      <c r="AC351" s="4"/>
      <c r="AD351" s="4"/>
      <c r="AE351" s="4"/>
      <c r="AF351" s="4"/>
    </row>
    <row r="352" spans="1:32" hidden="1">
      <c r="A352" s="10"/>
      <c r="B352" s="10"/>
      <c r="C352" s="10"/>
      <c r="D352" s="10"/>
      <c r="E352" s="10"/>
      <c r="F352" s="10"/>
      <c r="G352" s="17"/>
      <c r="H352" s="10"/>
      <c r="I352" s="10"/>
      <c r="J352" s="10"/>
      <c r="K352" s="10"/>
      <c r="L352" s="1"/>
      <c r="M352" s="1"/>
      <c r="N352" s="1"/>
      <c r="O352" s="1"/>
      <c r="P352" s="1"/>
      <c r="Q352"/>
      <c r="R352"/>
      <c r="S352"/>
      <c r="T352"/>
      <c r="U352"/>
      <c r="V352"/>
      <c r="W352"/>
      <c r="X352"/>
      <c r="Y352"/>
      <c r="Z352"/>
      <c r="AA352" s="4"/>
      <c r="AB352" s="4"/>
      <c r="AC352" s="4"/>
      <c r="AD352" s="4"/>
      <c r="AE352" s="4"/>
      <c r="AF352" s="4"/>
    </row>
    <row r="353" spans="1:32" hidden="1">
      <c r="A353" s="10"/>
      <c r="B353" s="10"/>
      <c r="C353" s="10"/>
      <c r="D353" s="10"/>
      <c r="E353" s="10"/>
      <c r="F353" s="10"/>
      <c r="G353" s="17"/>
      <c r="H353" s="10"/>
      <c r="I353" s="10"/>
      <c r="J353" s="10"/>
      <c r="K353" s="10"/>
      <c r="L353" s="1"/>
      <c r="M353" s="1"/>
      <c r="N353" s="1"/>
      <c r="O353" s="1"/>
      <c r="P353" s="1"/>
      <c r="Q353"/>
      <c r="R353"/>
      <c r="S353"/>
      <c r="T353"/>
      <c r="U353"/>
      <c r="V353"/>
      <c r="W353"/>
      <c r="X353"/>
      <c r="Y353"/>
      <c r="Z353"/>
      <c r="AA353" s="4"/>
      <c r="AB353" s="4"/>
      <c r="AC353" s="4"/>
      <c r="AD353" s="4"/>
      <c r="AE353" s="4"/>
      <c r="AF353" s="4"/>
    </row>
    <row r="354" spans="1:32" hidden="1">
      <c r="A354" s="10"/>
      <c r="B354" s="10"/>
      <c r="C354" s="10"/>
      <c r="D354" s="10"/>
      <c r="E354" s="10"/>
      <c r="F354" s="10"/>
      <c r="G354" s="17"/>
      <c r="H354" s="10"/>
      <c r="I354" s="10"/>
      <c r="J354" s="10"/>
      <c r="K354" s="10"/>
      <c r="L354" s="1"/>
      <c r="M354" s="1"/>
      <c r="N354" s="1"/>
      <c r="O354" s="1"/>
      <c r="P354" s="1"/>
      <c r="Q354"/>
      <c r="R354"/>
      <c r="S354"/>
      <c r="T354"/>
      <c r="U354"/>
      <c r="V354"/>
      <c r="W354"/>
      <c r="X354"/>
      <c r="Y354"/>
      <c r="Z354"/>
      <c r="AA354" s="4"/>
      <c r="AB354" s="4"/>
      <c r="AC354" s="4"/>
      <c r="AD354" s="4"/>
      <c r="AE354" s="4"/>
      <c r="AF354" s="4"/>
    </row>
    <row r="355" spans="1:32" hidden="1">
      <c r="A355" s="10"/>
      <c r="B355" s="10"/>
      <c r="C355" s="10"/>
      <c r="D355" s="10"/>
      <c r="E355" s="10"/>
      <c r="F355" s="10"/>
      <c r="G355" s="17"/>
      <c r="H355" s="10"/>
      <c r="I355" s="10"/>
      <c r="J355" s="10"/>
      <c r="K355" s="10"/>
      <c r="L355" s="1"/>
      <c r="M355" s="1"/>
      <c r="N355" s="1"/>
      <c r="O355" s="1"/>
      <c r="P355" s="1"/>
      <c r="Q355"/>
      <c r="R355"/>
      <c r="S355"/>
      <c r="T355"/>
      <c r="U355"/>
      <c r="V355"/>
      <c r="W355"/>
      <c r="X355"/>
      <c r="Y355"/>
      <c r="Z355"/>
      <c r="AA355" s="4"/>
      <c r="AB355" s="4"/>
      <c r="AC355" s="4"/>
      <c r="AD355" s="4"/>
      <c r="AE355" s="4"/>
      <c r="AF355" s="4"/>
    </row>
    <row r="356" spans="1:32" hidden="1">
      <c r="A356" s="10"/>
      <c r="B356" s="10"/>
      <c r="C356" s="1"/>
      <c r="D356" s="1"/>
      <c r="E356" s="1"/>
      <c r="F356" s="1"/>
      <c r="G356" s="40"/>
      <c r="H356" s="1"/>
      <c r="I356" s="10"/>
      <c r="J356" s="10"/>
      <c r="K356" s="10"/>
      <c r="L356" s="1"/>
      <c r="M356" s="1"/>
      <c r="N356" s="1"/>
      <c r="O356" s="1"/>
      <c r="P356" s="1"/>
      <c r="Q356"/>
      <c r="R356"/>
      <c r="S356"/>
      <c r="T356"/>
      <c r="U356"/>
      <c r="V356"/>
      <c r="W356"/>
      <c r="X356"/>
      <c r="Y356"/>
      <c r="Z356"/>
      <c r="AA356" s="4"/>
      <c r="AB356" s="4"/>
      <c r="AC356" s="4"/>
      <c r="AD356" s="4"/>
      <c r="AE356" s="4"/>
      <c r="AF356" s="4"/>
    </row>
    <row r="357" spans="1:32" hidden="1">
      <c r="A357" s="10"/>
      <c r="B357" s="10"/>
      <c r="C357" s="1"/>
      <c r="D357" s="1"/>
      <c r="E357" s="1"/>
      <c r="F357" s="1"/>
      <c r="G357" s="40"/>
      <c r="H357" s="1"/>
      <c r="I357" s="1"/>
      <c r="J357" s="1"/>
      <c r="K357" s="1"/>
      <c r="L357" s="1"/>
      <c r="M357" s="1"/>
      <c r="N357" s="1"/>
      <c r="O357" s="1"/>
      <c r="P357" s="1"/>
      <c r="Q357"/>
      <c r="R357"/>
      <c r="S357"/>
      <c r="T357"/>
      <c r="U357"/>
      <c r="V357"/>
      <c r="W357"/>
      <c r="X357"/>
      <c r="Y357"/>
      <c r="Z357"/>
      <c r="AA357"/>
    </row>
    <row r="358" spans="1:32" hidden="1">
      <c r="A358" s="10"/>
      <c r="B358" s="10"/>
      <c r="C358" s="1"/>
      <c r="D358" s="1"/>
      <c r="E358" s="1"/>
      <c r="F358" s="1"/>
      <c r="G358" s="40"/>
      <c r="H358" s="1"/>
      <c r="I358" s="1"/>
      <c r="J358" s="1"/>
      <c r="K358" s="1"/>
      <c r="L358" s="1"/>
      <c r="M358" s="1"/>
      <c r="N358" s="1"/>
      <c r="O358" s="1"/>
      <c r="P358" s="1"/>
      <c r="Q358"/>
      <c r="R358"/>
      <c r="S358"/>
      <c r="T358"/>
      <c r="U358"/>
      <c r="V358"/>
      <c r="W358"/>
      <c r="X358"/>
      <c r="Y358"/>
      <c r="Z358"/>
      <c r="AA358"/>
    </row>
    <row r="359" spans="1:32" hidden="1">
      <c r="A359" s="1"/>
      <c r="B359" s="1"/>
      <c r="C359" s="1"/>
      <c r="D359" s="1"/>
      <c r="E359" s="1"/>
      <c r="F359" s="1"/>
      <c r="G359" s="40"/>
      <c r="H359" s="1"/>
      <c r="I359" s="1"/>
      <c r="J359" s="1"/>
      <c r="K359" s="1"/>
      <c r="L359" s="1"/>
      <c r="M359" s="1"/>
      <c r="N359" s="1"/>
      <c r="O359" s="1"/>
      <c r="P359" s="1"/>
      <c r="Q359"/>
      <c r="R359"/>
      <c r="S359"/>
      <c r="T359"/>
      <c r="U359"/>
      <c r="V359"/>
      <c r="W359"/>
      <c r="X359"/>
      <c r="Y359"/>
      <c r="Z359"/>
      <c r="AA359"/>
    </row>
    <row r="360" spans="1:32" hidden="1">
      <c r="A360" s="1"/>
      <c r="B360" s="1"/>
      <c r="C360" s="1"/>
      <c r="D360" s="1"/>
      <c r="E360" s="1"/>
      <c r="F360" s="1"/>
      <c r="G360" s="40"/>
      <c r="H360" s="1"/>
      <c r="I360" s="1"/>
      <c r="J360" s="1"/>
      <c r="K360" s="1"/>
      <c r="L360" s="1"/>
      <c r="M360" s="1"/>
      <c r="N360" s="1"/>
      <c r="O360" s="1"/>
      <c r="P360" s="1"/>
      <c r="Q360"/>
      <c r="R360"/>
      <c r="S360"/>
      <c r="T360"/>
      <c r="U360"/>
      <c r="V360"/>
      <c r="W360"/>
      <c r="X360"/>
      <c r="Y360"/>
      <c r="Z360"/>
      <c r="AA360"/>
    </row>
    <row r="361" spans="1:32" hidden="1">
      <c r="A361" s="1"/>
      <c r="B361" s="1"/>
      <c r="C361" s="1"/>
      <c r="D361" s="1"/>
      <c r="E361" s="1"/>
      <c r="F361" s="1"/>
      <c r="G361" s="40"/>
      <c r="H361" s="1"/>
      <c r="I361" s="1"/>
      <c r="J361" s="1"/>
      <c r="K361" s="1"/>
      <c r="L361" s="1"/>
      <c r="M361" s="1"/>
      <c r="N361" s="1"/>
      <c r="O361" s="1"/>
      <c r="P361" s="1"/>
      <c r="Q361"/>
      <c r="R361"/>
      <c r="S361"/>
      <c r="T361"/>
      <c r="U361"/>
      <c r="V361"/>
      <c r="W361"/>
      <c r="X361"/>
      <c r="Y361"/>
      <c r="Z361"/>
      <c r="AA361"/>
    </row>
    <row r="362" spans="1:32" hidden="1">
      <c r="A362" s="1"/>
      <c r="B362" s="1"/>
      <c r="C362" s="1"/>
      <c r="D362" s="1"/>
      <c r="E362" s="1"/>
      <c r="F362" s="1"/>
      <c r="G362" s="40"/>
      <c r="H362" s="1"/>
      <c r="I362" s="1"/>
      <c r="J362" s="1"/>
      <c r="K362" s="1"/>
      <c r="L362" s="1"/>
      <c r="M362" s="1"/>
      <c r="N362" s="1"/>
      <c r="O362" s="1"/>
      <c r="P362" s="1"/>
      <c r="Q362"/>
      <c r="R362"/>
      <c r="S362"/>
      <c r="T362"/>
      <c r="U362"/>
      <c r="V362"/>
      <c r="W362"/>
      <c r="X362"/>
      <c r="Y362"/>
      <c r="Z362"/>
      <c r="AA362"/>
    </row>
    <row r="363" spans="1:32" hidden="1">
      <c r="A363" s="1"/>
      <c r="B363" s="1"/>
      <c r="C363" s="1"/>
      <c r="D363" s="1"/>
      <c r="E363" s="1"/>
      <c r="F363" s="1"/>
      <c r="G363" s="40"/>
      <c r="H363" s="1"/>
      <c r="I363" s="1"/>
      <c r="J363" s="1"/>
      <c r="K363" s="1"/>
      <c r="L363" s="1"/>
      <c r="M363" s="1"/>
      <c r="N363" s="1"/>
      <c r="O363" s="1"/>
      <c r="P363" s="1"/>
      <c r="Q363"/>
      <c r="R363"/>
      <c r="S363"/>
      <c r="T363"/>
      <c r="U363"/>
      <c r="V363"/>
      <c r="W363"/>
      <c r="X363"/>
      <c r="Y363"/>
      <c r="Z363"/>
      <c r="AA363"/>
    </row>
    <row r="364" spans="1:32" hidden="1">
      <c r="A364" s="1"/>
      <c r="B364" s="1"/>
      <c r="C364" s="1"/>
      <c r="D364" s="1"/>
      <c r="E364" s="1"/>
      <c r="F364" s="1"/>
      <c r="G364" s="40"/>
      <c r="H364" s="1"/>
      <c r="I364" s="1"/>
      <c r="J364" s="1"/>
      <c r="K364" s="1"/>
      <c r="L364" s="1"/>
      <c r="M364" s="1"/>
      <c r="N364" s="1"/>
      <c r="O364" s="1"/>
      <c r="P364" s="1"/>
      <c r="Q364"/>
      <c r="R364"/>
      <c r="S364"/>
      <c r="T364"/>
      <c r="U364"/>
      <c r="V364"/>
      <c r="W364"/>
      <c r="X364"/>
      <c r="Y364"/>
      <c r="Z364"/>
      <c r="AA364"/>
    </row>
    <row r="365" spans="1:32" hidden="1">
      <c r="A365" s="1"/>
      <c r="B365" s="1"/>
      <c r="C365" s="1"/>
      <c r="D365" s="1"/>
      <c r="E365" s="1"/>
      <c r="F365" s="1"/>
      <c r="G365" s="40"/>
      <c r="H365" s="1"/>
      <c r="I365" s="1"/>
      <c r="J365" s="1"/>
      <c r="K365" s="1"/>
      <c r="L365" s="1"/>
      <c r="M365" s="1"/>
      <c r="N365" s="1"/>
      <c r="O365" s="1"/>
      <c r="P365" s="1"/>
      <c r="Q365"/>
      <c r="R365"/>
      <c r="S365"/>
      <c r="T365"/>
      <c r="U365"/>
      <c r="V365"/>
      <c r="W365"/>
      <c r="X365"/>
      <c r="Y365"/>
      <c r="Z365"/>
      <c r="AA365"/>
    </row>
    <row r="366" spans="1:32" hidden="1">
      <c r="A366" s="1"/>
      <c r="B366" s="1"/>
      <c r="C366" s="1"/>
      <c r="D366" s="1"/>
      <c r="E366" s="1"/>
      <c r="F366" s="1"/>
      <c r="G366" s="40"/>
      <c r="H366" s="1"/>
      <c r="I366" s="1"/>
      <c r="J366" s="1"/>
      <c r="K366" s="1"/>
      <c r="L366" s="1"/>
      <c r="M366" s="1"/>
      <c r="N366" s="1"/>
      <c r="O366" s="1"/>
      <c r="P366" s="1"/>
      <c r="Q366"/>
      <c r="R366"/>
      <c r="S366"/>
      <c r="T366"/>
      <c r="U366"/>
      <c r="V366"/>
      <c r="W366"/>
      <c r="X366"/>
      <c r="Y366"/>
      <c r="Z366"/>
      <c r="AA366"/>
    </row>
    <row r="367" spans="1:32" hidden="1">
      <c r="A367" s="1"/>
      <c r="B367" s="1"/>
      <c r="C367" s="1"/>
      <c r="D367" s="1"/>
      <c r="E367" s="1"/>
      <c r="F367" s="1"/>
      <c r="G367" s="40"/>
      <c r="H367" s="1"/>
      <c r="I367" s="1"/>
      <c r="J367" s="1"/>
      <c r="K367" s="1"/>
      <c r="L367" s="1"/>
      <c r="M367" s="1"/>
      <c r="N367" s="1"/>
      <c r="O367" s="1"/>
      <c r="P367" s="1"/>
      <c r="Q367"/>
      <c r="R367"/>
      <c r="S367"/>
      <c r="T367"/>
      <c r="U367"/>
      <c r="V367"/>
      <c r="W367"/>
      <c r="X367"/>
      <c r="Y367"/>
      <c r="Z367"/>
      <c r="AA367"/>
    </row>
    <row r="368" spans="1:32" hidden="1">
      <c r="A368" s="1"/>
      <c r="B368" s="1"/>
      <c r="C368" s="1"/>
      <c r="D368" s="1"/>
      <c r="E368" s="1"/>
      <c r="F368" s="1"/>
      <c r="G368" s="40"/>
      <c r="H368" s="1"/>
      <c r="I368" s="1"/>
      <c r="J368" s="1"/>
      <c r="K368" s="1"/>
      <c r="L368" s="1"/>
      <c r="M368" s="1"/>
      <c r="N368" s="1"/>
      <c r="O368" s="1"/>
      <c r="P368" s="1"/>
      <c r="Q368"/>
      <c r="R368"/>
      <c r="S368"/>
      <c r="T368"/>
      <c r="U368"/>
      <c r="V368"/>
      <c r="W368"/>
      <c r="X368"/>
      <c r="Y368"/>
      <c r="Z368"/>
      <c r="AA368"/>
    </row>
    <row r="369" spans="1:27" hidden="1">
      <c r="A369" s="1"/>
      <c r="B369" s="1"/>
      <c r="C369" s="1"/>
      <c r="D369" s="1"/>
      <c r="E369" s="1"/>
      <c r="F369" s="1"/>
      <c r="G369" s="40"/>
      <c r="H369" s="1"/>
      <c r="I369" s="1"/>
      <c r="J369" s="1"/>
      <c r="K369" s="1"/>
      <c r="L369" s="1"/>
      <c r="M369" s="1"/>
      <c r="N369" s="1"/>
      <c r="O369" s="1"/>
      <c r="P369" s="1"/>
      <c r="Q369"/>
      <c r="R369"/>
      <c r="S369"/>
      <c r="T369"/>
      <c r="U369"/>
      <c r="V369"/>
      <c r="W369"/>
      <c r="X369"/>
      <c r="Y369"/>
      <c r="Z369"/>
      <c r="AA369"/>
    </row>
    <row r="370" spans="1:27" hidden="1">
      <c r="A370" s="1"/>
      <c r="B370" s="1"/>
      <c r="C370" s="1"/>
      <c r="D370" s="1"/>
      <c r="E370" s="1"/>
      <c r="F370" s="1"/>
      <c r="G370" s="40"/>
      <c r="H370" s="1"/>
      <c r="I370" s="1"/>
      <c r="J370" s="1"/>
      <c r="K370" s="1"/>
      <c r="L370" s="1"/>
      <c r="M370" s="1"/>
      <c r="N370" s="1"/>
      <c r="O370" s="1"/>
      <c r="P370" s="1"/>
      <c r="Q370"/>
      <c r="R370"/>
      <c r="S370"/>
      <c r="T370"/>
      <c r="U370"/>
      <c r="V370"/>
      <c r="W370"/>
      <c r="X370"/>
      <c r="Y370"/>
      <c r="Z370"/>
      <c r="AA370"/>
    </row>
    <row r="371" spans="1:27" hidden="1">
      <c r="A371" s="1"/>
      <c r="B371" s="1"/>
      <c r="C371" s="1"/>
      <c r="D371" s="1"/>
      <c r="E371" s="1"/>
      <c r="F371" s="1"/>
      <c r="G371" s="40"/>
      <c r="H371" s="1"/>
      <c r="I371" s="1"/>
      <c r="J371" s="1"/>
      <c r="K371" s="1"/>
      <c r="L371" s="1"/>
      <c r="M371" s="1"/>
      <c r="N371" s="1"/>
      <c r="O371" s="1"/>
      <c r="P371" s="1"/>
      <c r="Q371"/>
      <c r="R371"/>
      <c r="S371"/>
      <c r="T371"/>
      <c r="U371"/>
      <c r="V371"/>
      <c r="W371"/>
      <c r="X371"/>
      <c r="Y371"/>
      <c r="Z371"/>
      <c r="AA371"/>
    </row>
    <row r="372" spans="1:27" hidden="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idden="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idden="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idden="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idden="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idden="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idden="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idden="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idden="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idden="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idden="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idden="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idden="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idden="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idden="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idden="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idden="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idden="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idden="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idden="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idden="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idden="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idden="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idden="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idden="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idden="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idden="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idden="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idden="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hidden="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hidden="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row>
    <row r="403" spans="1:27" hidden="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row>
    <row r="404" spans="1:27" hidden="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row>
    <row r="405" spans="1:27" hidden="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row>
    <row r="406" spans="1:27" hidden="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row>
    <row r="407" spans="1:27" hidden="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row>
    <row r="408" spans="1:27" hidden="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row>
    <row r="409" spans="1:27" hidden="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row>
    <row r="410" spans="1:27" hidden="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row>
    <row r="411" spans="1:27" hidden="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row>
    <row r="412" spans="1:27" hidden="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row>
    <row r="413" spans="1:27" hidden="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row>
    <row r="414" spans="1:27" hidden="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row>
    <row r="415" spans="1:27" hidden="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row>
    <row r="416" spans="1:27" hidden="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row>
    <row r="417" spans="1:27" hidden="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row>
    <row r="418" spans="1:27" hidden="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row>
    <row r="419" spans="1:27" hidden="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row>
    <row r="420" spans="1:27" hidden="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row>
    <row r="421" spans="1:27" hidden="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row>
    <row r="422" spans="1:27" hidden="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row>
    <row r="423" spans="1:27" hidden="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row>
    <row r="424" spans="1:27" hidden="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row>
    <row r="425" spans="1:27" hidden="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row>
    <row r="426" spans="1:27" hidden="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row>
    <row r="427" spans="1:27" hidden="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row>
    <row r="428" spans="1:27" hidden="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row>
    <row r="429" spans="1:27" hidden="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row>
    <row r="430" spans="1:27" hidden="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row>
    <row r="431" spans="1:27" hidden="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row>
    <row r="432" spans="1:27" hidden="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row>
    <row r="433" spans="1:27" hidden="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row>
    <row r="434" spans="1:27" hidden="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row>
    <row r="435" spans="1:27" hidden="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row>
    <row r="436" spans="1:27" hidden="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row>
    <row r="437" spans="1:27" hidden="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row>
    <row r="438" spans="1:27" hidden="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row>
    <row r="439" spans="1:27" hidden="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row>
    <row r="440" spans="1:27" hidden="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row>
    <row r="441" spans="1:27" hidden="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row>
    <row r="442" spans="1:27" hidden="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row>
    <row r="443" spans="1:27" hidden="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row>
    <row r="444" spans="1:27" hidden="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row>
    <row r="445" spans="1:27" hidden="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row>
    <row r="446" spans="1:27" hidden="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row>
    <row r="447" spans="1:27" hidden="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row>
    <row r="448" spans="1:27" hidden="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row>
    <row r="449" spans="1:27" hidden="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row>
    <row r="450" spans="1:27" hidden="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row>
    <row r="451" spans="1:27" hidden="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row>
    <row r="452" spans="1:27" hidden="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row>
    <row r="453" spans="1:27" hidden="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row>
    <row r="454" spans="1:27" hidden="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row>
    <row r="455" spans="1:27" hidden="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row>
    <row r="456" spans="1:27" hidden="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row>
    <row r="457" spans="1:27" hidden="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row>
    <row r="458" spans="1:27" hidden="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row>
    <row r="459" spans="1:27" hidden="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row>
    <row r="460" spans="1:27" hidden="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row>
    <row r="461" spans="1:27" hidden="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row>
    <row r="462" spans="1:27" hidden="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row>
    <row r="463" spans="1:27" hidden="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row>
    <row r="464" spans="1:27" hidden="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row>
    <row r="465" spans="1:27" hidden="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row>
    <row r="466" spans="1:27" hidden="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row>
    <row r="467" spans="1:27" hidden="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row>
    <row r="468" spans="1:27" hidden="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row>
    <row r="469" spans="1:27" hidden="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row>
    <row r="470" spans="1:27" hidden="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row>
    <row r="471" spans="1:27" hidden="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row>
    <row r="472" spans="1:27" hidden="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row>
    <row r="473" spans="1:27" hidden="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row>
    <row r="474" spans="1:27" hidden="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row>
    <row r="475" spans="1:27" hidden="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hidden="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row>
    <row r="477" spans="1:27" hidden="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idden="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row>
    <row r="479" spans="1:27" hidden="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hidden="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row>
    <row r="481" spans="1:27" hidden="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hidden="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row>
    <row r="483" spans="1:27" hidden="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idden="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row>
    <row r="485" spans="1:27" hidden="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row>
    <row r="486" spans="1:27" hidden="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row>
    <row r="487" spans="1:27" hidden="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row>
    <row r="488" spans="1:27" hidden="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row>
    <row r="489" spans="1:27" hidden="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row>
    <row r="490" spans="1:27" hidden="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row>
    <row r="491" spans="1:27" hidden="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row>
    <row r="492" spans="1:27" hidden="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hidden="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row>
    <row r="494" spans="1:27" hidden="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hidden="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row>
    <row r="496" spans="1:27" hidden="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hidden="1">
      <c r="A497" s="71" t="e">
        <f ca="1">Concat2(C500:OFFSET(C500,C498,0))</f>
        <v>#VALUE!</v>
      </c>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row>
    <row r="498" spans="1:27" hidden="1">
      <c r="A498" s="1"/>
      <c r="B498" s="1"/>
      <c r="C498" s="1">
        <f>C29-3</f>
        <v>120</v>
      </c>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hidden="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row>
    <row r="500" spans="1:27" hidden="1">
      <c r="A500" s="1"/>
      <c r="B500" s="1">
        <v>35</v>
      </c>
      <c r="C500" s="1" t="e">
        <f t="shared" ref="C500:C563" si="23">CHAR(HEX2DEC(MID($H$1,B500,2)))</f>
        <v>#VALUE!</v>
      </c>
      <c r="E500" s="1"/>
      <c r="F500" s="1"/>
      <c r="G500" s="1"/>
      <c r="H500" s="1"/>
      <c r="I500" s="1"/>
      <c r="J500" s="1"/>
      <c r="K500" s="1"/>
      <c r="L500" s="1"/>
      <c r="M500" s="1"/>
      <c r="N500" s="1"/>
      <c r="O500" s="1"/>
      <c r="P500" s="1"/>
      <c r="Q500" s="1"/>
      <c r="R500" s="1"/>
      <c r="S500" s="1"/>
      <c r="T500" s="1"/>
      <c r="U500" s="1"/>
      <c r="V500" s="1"/>
      <c r="W500" s="1"/>
      <c r="X500" s="1"/>
      <c r="Y500" s="1"/>
      <c r="Z500" s="1"/>
      <c r="AA500" s="1"/>
    </row>
    <row r="501" spans="1:27">
      <c r="A501" s="1"/>
      <c r="B501" s="43">
        <f>B500+2</f>
        <v>37</v>
      </c>
      <c r="C501" s="43" t="str">
        <f t="shared" si="23"/>
        <v>_x0002_</v>
      </c>
      <c r="D501" s="1"/>
      <c r="E501" s="1"/>
      <c r="F501" s="1"/>
      <c r="G501" s="1"/>
      <c r="H501" s="1"/>
      <c r="I501" s="1"/>
      <c r="J501" s="1"/>
      <c r="K501" s="1"/>
      <c r="L501" s="1"/>
      <c r="M501" s="1"/>
      <c r="N501" s="1"/>
      <c r="O501" s="1"/>
      <c r="P501" s="1"/>
      <c r="Q501" s="1"/>
      <c r="R501" s="1"/>
      <c r="S501" s="1"/>
      <c r="T501" s="1"/>
      <c r="U501" s="1"/>
      <c r="V501" s="1"/>
      <c r="W501" s="1"/>
      <c r="X501" s="1"/>
      <c r="Y501" s="1"/>
      <c r="Z501" s="1"/>
      <c r="AA501" s="1"/>
    </row>
    <row r="502" spans="1:27">
      <c r="A502" s="1"/>
      <c r="B502" s="43">
        <f t="shared" ref="B502:B565" si="24">B501+2</f>
        <v>39</v>
      </c>
      <c r="C502" s="43" t="str">
        <f t="shared" si="23"/>
        <v></v>
      </c>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c r="A503" s="1"/>
      <c r="B503" s="43">
        <f t="shared" si="24"/>
        <v>41</v>
      </c>
      <c r="C503" s="43" t="str">
        <f t="shared" si="23"/>
        <v>_x0005_</v>
      </c>
      <c r="D503" s="1"/>
      <c r="E503" s="1"/>
      <c r="F503" s="1"/>
      <c r="G503" s="1"/>
      <c r="H503" s="1"/>
      <c r="I503" s="1"/>
      <c r="J503" s="1"/>
      <c r="K503" s="1"/>
      <c r="L503" s="1"/>
      <c r="M503" s="1"/>
      <c r="N503" s="1"/>
      <c r="O503" s="1"/>
      <c r="P503" s="1"/>
      <c r="Q503" s="1"/>
      <c r="R503" s="1"/>
      <c r="S503" s="1"/>
      <c r="T503" s="1"/>
      <c r="U503" s="1"/>
      <c r="V503" s="1"/>
      <c r="W503" s="1"/>
      <c r="X503" s="1"/>
      <c r="Y503" s="1"/>
      <c r="Z503" s="1"/>
      <c r="AA503" s="1"/>
    </row>
    <row r="504" spans="1:27">
      <c r="A504" s="1"/>
      <c r="B504" s="43">
        <f t="shared" si="24"/>
        <v>43</v>
      </c>
      <c r="C504" s="43" t="str">
        <f t="shared" si="23"/>
        <v>Ÿ</v>
      </c>
      <c r="D504" s="1"/>
      <c r="E504" s="1"/>
      <c r="F504" s="1"/>
      <c r="G504" s="1"/>
      <c r="H504" s="1"/>
      <c r="I504" s="1"/>
      <c r="J504" s="1"/>
      <c r="K504" s="1"/>
      <c r="L504" s="1"/>
      <c r="M504" s="1"/>
      <c r="N504" s="1"/>
      <c r="O504" s="1"/>
      <c r="P504" s="1"/>
      <c r="Q504" s="1"/>
      <c r="R504" s="1"/>
      <c r="S504" s="1"/>
      <c r="T504" s="1"/>
      <c r="U504" s="1"/>
      <c r="V504" s="1"/>
      <c r="W504" s="1"/>
      <c r="X504" s="1"/>
      <c r="Y504" s="1"/>
      <c r="Z504" s="1"/>
      <c r="AA504" s="1"/>
    </row>
    <row r="505" spans="1:27">
      <c r="A505" s="1"/>
      <c r="B505" s="43">
        <f t="shared" si="24"/>
        <v>45</v>
      </c>
      <c r="C505" s="43" t="str">
        <f t="shared" si="23"/>
        <v>-</v>
      </c>
      <c r="D505" s="1"/>
      <c r="E505" s="1"/>
      <c r="F505" s="1"/>
      <c r="G505" s="1"/>
      <c r="H505" s="1"/>
      <c r="I505" s="1"/>
      <c r="J505" s="1"/>
      <c r="K505" s="1"/>
      <c r="L505" s="1"/>
      <c r="M505" s="1"/>
      <c r="N505" s="1"/>
      <c r="O505" s="1"/>
      <c r="P505" s="1"/>
      <c r="Q505" s="1"/>
      <c r="R505" s="1"/>
      <c r="S505" s="1"/>
      <c r="T505" s="1"/>
      <c r="U505" s="1"/>
      <c r="V505" s="1"/>
      <c r="W505" s="1"/>
      <c r="X505" s="1"/>
      <c r="Y505" s="1"/>
      <c r="Z505" s="1"/>
      <c r="AA505" s="1"/>
    </row>
    <row r="506" spans="1:27">
      <c r="A506" s="1"/>
      <c r="B506" s="43">
        <f t="shared" si="24"/>
        <v>47</v>
      </c>
      <c r="C506" s="43" t="str">
        <f t="shared" si="23"/>
        <v>„</v>
      </c>
      <c r="D506" s="1"/>
      <c r="E506" s="1"/>
      <c r="F506" s="1"/>
      <c r="G506" s="1"/>
      <c r="H506" s="1"/>
      <c r="I506" s="1"/>
      <c r="J506" s="1"/>
      <c r="K506" s="1"/>
      <c r="L506" s="1"/>
      <c r="M506" s="1"/>
      <c r="N506" s="1"/>
      <c r="O506" s="1"/>
      <c r="P506" s="1"/>
      <c r="Q506" s="1"/>
      <c r="R506" s="1"/>
      <c r="S506" s="1"/>
      <c r="T506" s="1"/>
      <c r="U506" s="1"/>
      <c r="V506" s="1"/>
      <c r="W506" s="1"/>
      <c r="X506" s="1"/>
      <c r="Y506" s="1"/>
      <c r="Z506" s="1"/>
      <c r="AA506" s="1"/>
    </row>
    <row r="507" spans="1:27">
      <c r="A507" s="1"/>
      <c r="B507" s="43">
        <f t="shared" si="24"/>
        <v>49</v>
      </c>
      <c r="C507" s="43" t="str">
        <f t="shared" si="23"/>
        <v>_x0001_</v>
      </c>
      <c r="D507" s="1"/>
      <c r="E507" s="1"/>
      <c r="F507" s="1"/>
      <c r="G507" s="1"/>
      <c r="H507" s="1"/>
      <c r="I507" s="1"/>
      <c r="J507" s="1"/>
      <c r="K507" s="1"/>
      <c r="L507" s="1"/>
      <c r="M507" s="1"/>
      <c r="N507" s="1"/>
      <c r="O507" s="1"/>
      <c r="P507" s="1"/>
      <c r="Q507" s="1"/>
      <c r="R507" s="1"/>
      <c r="S507" s="1"/>
      <c r="T507" s="1"/>
      <c r="U507" s="1"/>
      <c r="V507" s="1"/>
      <c r="W507" s="1"/>
      <c r="X507" s="1"/>
      <c r="Y507" s="1"/>
      <c r="Z507" s="1"/>
      <c r="AA507" s="1"/>
    </row>
    <row r="508" spans="1:27">
      <c r="A508" s="1"/>
      <c r="B508" s="43">
        <f t="shared" si="24"/>
        <v>51</v>
      </c>
      <c r="C508" s="43" t="str">
        <f t="shared" si="23"/>
        <v>7</v>
      </c>
      <c r="D508" s="1"/>
      <c r="E508" s="1"/>
      <c r="F508" s="1"/>
      <c r="G508" s="1"/>
      <c r="H508" s="1"/>
      <c r="I508" s="1"/>
      <c r="J508" s="1"/>
      <c r="K508" s="1"/>
      <c r="L508" s="1"/>
      <c r="M508" s="1"/>
      <c r="N508" s="1"/>
      <c r="O508" s="1"/>
      <c r="P508" s="1"/>
      <c r="Q508" s="1"/>
      <c r="R508" s="1"/>
      <c r="S508" s="1"/>
      <c r="T508" s="1"/>
      <c r="U508" s="1"/>
      <c r="V508" s="1"/>
      <c r="W508" s="1"/>
      <c r="X508" s="1"/>
      <c r="Y508" s="1"/>
      <c r="Z508" s="1"/>
      <c r="AA508" s="1"/>
    </row>
    <row r="509" spans="1:27">
      <c r="A509" s="1"/>
      <c r="B509" s="43">
        <f t="shared" si="24"/>
        <v>53</v>
      </c>
      <c r="C509" s="43" t="str">
        <f t="shared" si="23"/>
        <v xml:space="preserve">
</v>
      </c>
      <c r="D509" s="43"/>
      <c r="E509" s="43"/>
      <c r="F509" s="43"/>
      <c r="G509" s="1"/>
      <c r="H509" s="1"/>
      <c r="I509" s="1"/>
      <c r="J509" s="1"/>
      <c r="K509" s="1"/>
      <c r="L509" s="1"/>
      <c r="M509" s="1"/>
      <c r="N509" s="1"/>
      <c r="O509" s="1"/>
      <c r="P509" s="1"/>
      <c r="Q509" s="1"/>
      <c r="R509" s="1"/>
      <c r="S509" s="1"/>
      <c r="T509" s="1"/>
      <c r="U509" s="1"/>
      <c r="V509" s="1"/>
      <c r="W509" s="1"/>
      <c r="X509" s="1"/>
      <c r="Y509" s="1"/>
      <c r="Z509" s="1"/>
      <c r="AA509" s="1"/>
    </row>
    <row r="510" spans="1:27">
      <c r="A510" s="1"/>
      <c r="B510" s="43">
        <f t="shared" si="24"/>
        <v>55</v>
      </c>
      <c r="C510" s="43" t="str">
        <f t="shared" si="23"/>
        <v>c</v>
      </c>
      <c r="D510" s="43"/>
      <c r="E510" s="43"/>
      <c r="F510" s="43"/>
      <c r="G510" s="1"/>
      <c r="H510" s="1"/>
      <c r="I510" s="1"/>
      <c r="J510" s="1"/>
      <c r="K510" s="1"/>
      <c r="L510" s="1"/>
      <c r="M510" s="1"/>
      <c r="N510" s="1"/>
      <c r="O510" s="1"/>
      <c r="P510" s="1"/>
      <c r="Q510" s="1"/>
      <c r="R510" s="1"/>
      <c r="S510" s="1"/>
      <c r="T510" s="1"/>
      <c r="U510" s="1"/>
      <c r="V510" s="1"/>
      <c r="W510" s="1"/>
      <c r="X510" s="1"/>
      <c r="Y510" s="1"/>
      <c r="Z510" s="1"/>
      <c r="AA510" s="1"/>
    </row>
    <row r="511" spans="1:27">
      <c r="A511" s="1"/>
      <c r="B511" s="43">
        <f t="shared" si="24"/>
        <v>57</v>
      </c>
      <c r="C511" s="43" t="str">
        <f t="shared" si="23"/>
        <v>+</v>
      </c>
      <c r="D511" s="43"/>
      <c r="E511" s="43"/>
      <c r="F511" s="43"/>
      <c r="G511" s="1"/>
      <c r="H511" s="1"/>
      <c r="I511" s="1"/>
      <c r="J511" s="1"/>
      <c r="K511" s="1"/>
      <c r="L511" s="1"/>
      <c r="M511" s="1"/>
      <c r="N511" s="1"/>
      <c r="O511" s="1"/>
      <c r="P511" s="1"/>
      <c r="Q511" s="1"/>
      <c r="R511" s="1"/>
      <c r="S511" s="1"/>
      <c r="T511" s="1"/>
      <c r="U511" s="1"/>
      <c r="V511" s="1"/>
      <c r="W511" s="1"/>
      <c r="X511" s="1"/>
      <c r="Y511" s="1"/>
      <c r="Z511" s="1"/>
      <c r="AA511" s="1"/>
    </row>
    <row r="512" spans="1:27">
      <c r="A512" s="1"/>
      <c r="B512" s="43">
        <f t="shared" si="24"/>
        <v>59</v>
      </c>
      <c r="C512" s="43" t="str">
        <f t="shared" si="23"/>
        <v>°</v>
      </c>
      <c r="D512" s="43"/>
      <c r="E512" s="43"/>
      <c r="F512" s="43"/>
      <c r="G512" s="1"/>
      <c r="H512" s="1"/>
      <c r="I512" s="1"/>
      <c r="J512" s="1"/>
      <c r="K512" s="1"/>
      <c r="L512" s="1"/>
      <c r="M512" s="1"/>
      <c r="N512" s="1"/>
      <c r="O512" s="1"/>
      <c r="P512" s="1"/>
      <c r="Q512" s="1"/>
      <c r="R512" s="1"/>
      <c r="S512" s="1"/>
      <c r="T512" s="1"/>
      <c r="U512" s="1"/>
      <c r="V512" s="1"/>
      <c r="W512" s="1"/>
      <c r="X512" s="1"/>
      <c r="Y512" s="1"/>
      <c r="Z512" s="1"/>
      <c r="AA512" s="1"/>
    </row>
    <row r="513" spans="1:27">
      <c r="A513" s="1"/>
      <c r="B513" s="43">
        <f t="shared" si="24"/>
        <v>61</v>
      </c>
      <c r="C513" s="43" t="str">
        <f t="shared" si="23"/>
        <v xml:space="preserve">
</v>
      </c>
      <c r="D513" s="43"/>
      <c r="E513" s="43"/>
      <c r="F513" s="43"/>
      <c r="G513" s="1"/>
      <c r="H513" s="1"/>
      <c r="I513" s="1"/>
      <c r="J513" s="1"/>
      <c r="K513" s="1"/>
      <c r="L513" s="1"/>
      <c r="M513" s="1"/>
      <c r="N513" s="1"/>
      <c r="O513" s="1"/>
      <c r="P513" s="1"/>
      <c r="Q513" s="1"/>
      <c r="R513" s="1"/>
      <c r="S513" s="1"/>
      <c r="T513" s="1"/>
      <c r="U513" s="1"/>
      <c r="V513" s="1"/>
      <c r="W513" s="1"/>
      <c r="X513" s="1"/>
      <c r="Y513" s="1"/>
      <c r="Z513" s="1"/>
      <c r="AA513" s="1"/>
    </row>
    <row r="514" spans="1:27">
      <c r="A514" s="1"/>
      <c r="B514" s="43">
        <f t="shared" si="24"/>
        <v>63</v>
      </c>
      <c r="C514" s="43" t="str">
        <f t="shared" si="23"/>
        <v>c</v>
      </c>
      <c r="D514" s="43"/>
      <c r="E514" s="43"/>
      <c r="F514" s="43"/>
      <c r="G514" s="1"/>
      <c r="H514" s="1"/>
      <c r="I514" s="1"/>
      <c r="J514" s="1"/>
      <c r="K514" s="1"/>
      <c r="L514" s="1"/>
      <c r="M514" s="1"/>
      <c r="N514" s="1"/>
      <c r="O514" s="1"/>
      <c r="P514" s="1"/>
      <c r="Q514" s="1"/>
      <c r="R514" s="1"/>
      <c r="S514" s="1"/>
      <c r="T514" s="1"/>
      <c r="U514" s="1"/>
      <c r="V514" s="1"/>
      <c r="W514" s="1"/>
      <c r="X514" s="1"/>
      <c r="Y514" s="1"/>
      <c r="Z514" s="1"/>
      <c r="AA514" s="1"/>
    </row>
    <row r="515" spans="1:27">
      <c r="A515" s="1"/>
      <c r="B515" s="43">
        <f t="shared" si="24"/>
        <v>65</v>
      </c>
      <c r="C515" s="43" t="str">
        <f t="shared" si="23"/>
        <v>+</v>
      </c>
      <c r="D515" s="43"/>
      <c r="E515" s="43"/>
      <c r="F515" s="43"/>
      <c r="G515" s="1"/>
      <c r="H515" s="1"/>
      <c r="I515" s="1"/>
      <c r="J515" s="1"/>
      <c r="K515" s="1"/>
      <c r="L515" s="1"/>
      <c r="M515" s="1"/>
      <c r="N515" s="1"/>
      <c r="O515" s="1"/>
      <c r="P515" s="1"/>
      <c r="Q515" s="1"/>
      <c r="R515" s="1"/>
      <c r="S515" s="1"/>
      <c r="T515" s="1"/>
      <c r="U515" s="1"/>
      <c r="V515" s="1"/>
      <c r="W515" s="1"/>
      <c r="X515" s="1"/>
      <c r="Y515" s="1"/>
      <c r="Z515" s="1"/>
      <c r="AA515" s="1"/>
    </row>
    <row r="516" spans="1:27">
      <c r="A516" s="1"/>
      <c r="B516" s="43">
        <f t="shared" si="24"/>
        <v>67</v>
      </c>
      <c r="C516" s="43" t="str">
        <f t="shared" si="23"/>
        <v>¯</v>
      </c>
      <c r="D516" s="43"/>
      <c r="E516" s="43"/>
      <c r="F516" s="43"/>
      <c r="G516" s="1"/>
      <c r="H516" s="1"/>
      <c r="I516" s="1"/>
      <c r="J516" s="1"/>
      <c r="K516" s="1"/>
      <c r="L516" s="1"/>
      <c r="M516" s="1"/>
      <c r="N516" s="1"/>
      <c r="O516" s="1"/>
      <c r="P516" s="1"/>
      <c r="Q516" s="1"/>
      <c r="R516" s="1"/>
      <c r="S516" s="1"/>
      <c r="T516" s="1"/>
      <c r="U516" s="1"/>
      <c r="V516" s="1"/>
      <c r="W516" s="1"/>
      <c r="X516" s="1"/>
      <c r="Y516" s="1"/>
      <c r="Z516" s="1"/>
      <c r="AA516" s="1"/>
    </row>
    <row r="517" spans="1:27">
      <c r="A517" s="1"/>
      <c r="B517" s="43">
        <f t="shared" si="24"/>
        <v>69</v>
      </c>
      <c r="C517" s="43" t="str">
        <f t="shared" si="23"/>
        <v xml:space="preserve">
</v>
      </c>
      <c r="D517" s="43"/>
      <c r="E517" s="43"/>
      <c r="F517" s="43"/>
      <c r="G517" s="1"/>
      <c r="H517" s="1"/>
      <c r="I517" s="1"/>
      <c r="J517" s="1"/>
      <c r="K517" s="1"/>
      <c r="L517" s="1"/>
      <c r="M517" s="1"/>
      <c r="N517" s="1"/>
      <c r="O517" s="1"/>
      <c r="P517" s="1"/>
      <c r="Q517" s="1"/>
      <c r="R517" s="1"/>
      <c r="S517" s="1"/>
      <c r="T517" s="1"/>
      <c r="U517" s="1"/>
      <c r="V517" s="1"/>
      <c r="W517" s="1"/>
      <c r="X517" s="1"/>
      <c r="Y517" s="1"/>
      <c r="Z517" s="1"/>
      <c r="AA517" s="1"/>
    </row>
    <row r="518" spans="1:27">
      <c r="A518" s="1"/>
      <c r="B518" s="43">
        <f t="shared" si="24"/>
        <v>71</v>
      </c>
      <c r="C518" s="43" t="str">
        <f t="shared" si="23"/>
        <v>c</v>
      </c>
      <c r="D518" s="43"/>
      <c r="E518" s="43"/>
      <c r="F518" s="43"/>
      <c r="G518" s="1"/>
      <c r="H518" s="1"/>
      <c r="I518" s="1"/>
      <c r="J518" s="1"/>
      <c r="K518" s="1"/>
      <c r="L518" s="1"/>
      <c r="M518" s="1"/>
      <c r="N518" s="1"/>
      <c r="O518" s="1"/>
      <c r="P518" s="1"/>
      <c r="Q518" s="1"/>
      <c r="R518" s="1"/>
      <c r="S518" s="1"/>
      <c r="T518" s="1"/>
      <c r="U518" s="1"/>
      <c r="V518" s="1"/>
      <c r="W518" s="1"/>
      <c r="X518" s="1"/>
      <c r="Y518" s="1"/>
      <c r="Z518" s="1"/>
      <c r="AA518" s="1"/>
    </row>
    <row r="519" spans="1:27">
      <c r="A519" s="1"/>
      <c r="B519" s="43">
        <f t="shared" si="24"/>
        <v>73</v>
      </c>
      <c r="C519" s="43" t="str">
        <f t="shared" si="23"/>
        <v>+</v>
      </c>
      <c r="D519" s="43"/>
      <c r="E519" s="43"/>
      <c r="F519" s="43"/>
      <c r="G519" s="1"/>
      <c r="H519" s="1"/>
      <c r="I519" s="1"/>
      <c r="J519" s="1"/>
      <c r="K519" s="1"/>
      <c r="L519" s="1"/>
      <c r="M519" s="1"/>
      <c r="N519" s="1"/>
      <c r="O519" s="1"/>
      <c r="P519" s="1"/>
      <c r="Q519" s="1"/>
      <c r="R519" s="1"/>
      <c r="S519" s="1"/>
      <c r="T519" s="1"/>
      <c r="U519" s="1"/>
      <c r="V519" s="1"/>
      <c r="W519" s="1"/>
      <c r="X519" s="1"/>
      <c r="Y519" s="1"/>
      <c r="Z519" s="1"/>
      <c r="AA519" s="1"/>
    </row>
    <row r="520" spans="1:27">
      <c r="A520" s="1"/>
      <c r="B520" s="43">
        <f t="shared" si="24"/>
        <v>75</v>
      </c>
      <c r="C520" s="43" t="str">
        <f t="shared" si="23"/>
        <v>¯</v>
      </c>
      <c r="D520" s="43"/>
      <c r="E520" s="43"/>
      <c r="F520" s="43"/>
      <c r="G520" s="1"/>
      <c r="H520" s="1"/>
      <c r="I520" s="1"/>
      <c r="J520" s="1"/>
      <c r="K520" s="1"/>
      <c r="L520" s="1"/>
      <c r="M520" s="1"/>
      <c r="N520" s="1"/>
      <c r="O520" s="1"/>
      <c r="P520" s="1"/>
      <c r="Q520" s="1"/>
      <c r="R520" s="1"/>
      <c r="S520" s="1"/>
      <c r="T520" s="1"/>
      <c r="U520" s="1"/>
      <c r="V520" s="1"/>
      <c r="W520" s="1"/>
      <c r="X520" s="1"/>
      <c r="Y520" s="1"/>
      <c r="Z520" s="1"/>
      <c r="AA520" s="1"/>
    </row>
    <row r="521" spans="1:27">
      <c r="A521" s="1"/>
      <c r="B521" s="43">
        <f t="shared" si="24"/>
        <v>77</v>
      </c>
      <c r="C521" s="43" t="str">
        <f t="shared" si="23"/>
        <v xml:space="preserve">
</v>
      </c>
      <c r="D521" s="43"/>
      <c r="E521" s="43"/>
      <c r="F521" s="43"/>
      <c r="G521" s="1"/>
      <c r="H521" s="1"/>
      <c r="I521" s="1"/>
      <c r="J521" s="1"/>
      <c r="K521" s="1"/>
      <c r="L521" s="1"/>
      <c r="M521" s="1"/>
      <c r="N521" s="1"/>
      <c r="O521" s="1"/>
      <c r="P521" s="1"/>
      <c r="Q521" s="1"/>
      <c r="R521" s="1"/>
      <c r="S521" s="1"/>
      <c r="T521" s="1"/>
      <c r="U521" s="1"/>
      <c r="V521" s="1"/>
      <c r="W521" s="1"/>
      <c r="X521" s="1"/>
      <c r="Y521" s="1"/>
      <c r="Z521" s="1"/>
      <c r="AA521" s="1"/>
    </row>
    <row r="522" spans="1:27">
      <c r="A522" s="1"/>
      <c r="B522" s="43">
        <f t="shared" si="24"/>
        <v>79</v>
      </c>
      <c r="C522" s="43" t="str">
        <f t="shared" si="23"/>
        <v>c</v>
      </c>
      <c r="D522" s="43"/>
      <c r="E522" s="43"/>
      <c r="F522" s="43"/>
      <c r="G522" s="1"/>
      <c r="H522" s="1"/>
      <c r="I522" s="1"/>
      <c r="J522" s="1"/>
      <c r="K522" s="1"/>
      <c r="L522" s="1"/>
      <c r="M522" s="1"/>
      <c r="N522" s="1"/>
      <c r="O522" s="1"/>
      <c r="P522" s="1"/>
      <c r="Q522" s="1"/>
      <c r="R522" s="1"/>
      <c r="S522" s="1"/>
      <c r="T522" s="1"/>
      <c r="U522" s="1"/>
      <c r="V522" s="1"/>
      <c r="W522" s="1"/>
      <c r="X522" s="1"/>
      <c r="Y522" s="1"/>
      <c r="Z522" s="1"/>
      <c r="AA522" s="1"/>
    </row>
    <row r="523" spans="1:27">
      <c r="A523" s="1"/>
      <c r="B523" s="43">
        <f t="shared" si="24"/>
        <v>81</v>
      </c>
      <c r="C523" s="43" t="str">
        <f t="shared" si="23"/>
        <v>+</v>
      </c>
      <c r="D523" s="43"/>
      <c r="E523" s="43"/>
      <c r="F523" s="43"/>
      <c r="G523" s="1"/>
      <c r="H523" s="1"/>
      <c r="I523" s="1"/>
      <c r="J523" s="1"/>
      <c r="K523" s="1"/>
      <c r="L523" s="1"/>
      <c r="M523" s="1"/>
      <c r="N523" s="1"/>
      <c r="O523" s="1"/>
      <c r="P523" s="1"/>
      <c r="Q523" s="1"/>
      <c r="R523" s="1"/>
      <c r="S523" s="1"/>
      <c r="T523" s="1"/>
      <c r="U523" s="1"/>
      <c r="V523" s="1"/>
      <c r="W523" s="1"/>
      <c r="X523" s="1"/>
      <c r="Y523" s="1"/>
      <c r="Z523" s="1"/>
      <c r="AA523" s="1"/>
    </row>
    <row r="524" spans="1:27">
      <c r="A524" s="1"/>
      <c r="B524" s="43">
        <f t="shared" si="24"/>
        <v>83</v>
      </c>
      <c r="C524" s="43" t="str">
        <f t="shared" si="23"/>
        <v>¯</v>
      </c>
      <c r="D524" s="43"/>
      <c r="E524" s="43"/>
      <c r="F524" s="43"/>
      <c r="G524" s="1"/>
      <c r="H524" s="1"/>
      <c r="I524" s="1"/>
      <c r="J524" s="1"/>
      <c r="K524" s="1"/>
      <c r="L524" s="1"/>
      <c r="M524" s="1"/>
      <c r="N524" s="1"/>
      <c r="O524" s="1"/>
      <c r="P524" s="1"/>
      <c r="Q524" s="1"/>
      <c r="R524" s="1"/>
      <c r="S524" s="1"/>
      <c r="T524" s="1"/>
      <c r="U524" s="1"/>
      <c r="V524" s="1"/>
      <c r="W524" s="1"/>
      <c r="X524" s="1"/>
      <c r="Y524" s="1"/>
      <c r="Z524" s="1"/>
      <c r="AA524" s="1"/>
    </row>
    <row r="525" spans="1:27">
      <c r="A525" s="1"/>
      <c r="B525" s="43">
        <f t="shared" si="24"/>
        <v>85</v>
      </c>
      <c r="C525" s="43" t="str">
        <f t="shared" si="23"/>
        <v xml:space="preserve">
</v>
      </c>
      <c r="D525" s="43"/>
      <c r="E525" s="43"/>
      <c r="F525" s="43"/>
      <c r="G525" s="1"/>
      <c r="H525" s="1"/>
      <c r="I525" s="1"/>
      <c r="J525" s="1"/>
      <c r="K525" s="1"/>
      <c r="L525" s="1"/>
      <c r="M525" s="1"/>
      <c r="N525" s="1"/>
      <c r="O525" s="1"/>
      <c r="P525" s="1"/>
      <c r="Q525" s="1"/>
      <c r="R525" s="1"/>
      <c r="S525" s="1"/>
      <c r="T525" s="1"/>
      <c r="U525" s="1"/>
      <c r="V525" s="1"/>
      <c r="W525" s="1"/>
      <c r="X525" s="1"/>
      <c r="Y525" s="1"/>
      <c r="Z525" s="1"/>
      <c r="AA525" s="1"/>
    </row>
    <row r="526" spans="1:27">
      <c r="A526" s="1"/>
      <c r="B526" s="43">
        <f t="shared" si="24"/>
        <v>87</v>
      </c>
      <c r="C526" s="43" t="str">
        <f t="shared" si="23"/>
        <v>c</v>
      </c>
      <c r="D526" s="43"/>
      <c r="E526" s="43"/>
      <c r="F526" s="43"/>
      <c r="G526" s="1"/>
      <c r="H526" s="1"/>
      <c r="I526" s="1"/>
      <c r="J526" s="1"/>
      <c r="K526" s="1"/>
      <c r="L526" s="1"/>
      <c r="M526" s="1"/>
      <c r="N526" s="1"/>
      <c r="O526" s="1"/>
      <c r="P526" s="1"/>
      <c r="Q526" s="1"/>
      <c r="R526" s="1"/>
      <c r="S526" s="1"/>
      <c r="T526" s="1"/>
      <c r="U526" s="1"/>
      <c r="V526" s="1"/>
      <c r="W526" s="1"/>
      <c r="X526" s="1"/>
      <c r="Y526" s="1"/>
      <c r="Z526" s="1"/>
      <c r="AA526" s="1"/>
    </row>
    <row r="527" spans="1:27">
      <c r="A527" s="1"/>
      <c r="B527" s="43">
        <f t="shared" si="24"/>
        <v>89</v>
      </c>
      <c r="C527" s="43" t="str">
        <f t="shared" si="23"/>
        <v>+</v>
      </c>
      <c r="D527" s="43"/>
      <c r="E527" s="43"/>
      <c r="F527" s="43"/>
      <c r="G527" s="1"/>
      <c r="H527" s="1"/>
      <c r="I527" s="1"/>
      <c r="J527" s="1"/>
      <c r="K527" s="1"/>
      <c r="L527" s="1"/>
      <c r="M527" s="1"/>
      <c r="N527" s="1"/>
      <c r="O527" s="1"/>
      <c r="P527" s="1"/>
      <c r="Q527" s="1"/>
      <c r="R527" s="1"/>
      <c r="S527" s="1"/>
      <c r="T527" s="1"/>
      <c r="U527" s="1"/>
      <c r="V527" s="1"/>
      <c r="W527" s="1"/>
      <c r="X527" s="1"/>
      <c r="Y527" s="1"/>
      <c r="Z527" s="1"/>
      <c r="AA527" s="1"/>
    </row>
    <row r="528" spans="1:27">
      <c r="A528" s="1"/>
      <c r="B528" s="43">
        <f t="shared" si="24"/>
        <v>91</v>
      </c>
      <c r="C528" s="43" t="str">
        <f t="shared" si="23"/>
        <v>®</v>
      </c>
      <c r="D528" s="43"/>
      <c r="E528" s="43"/>
      <c r="F528" s="43"/>
      <c r="G528" s="1"/>
      <c r="H528" s="1"/>
      <c r="I528" s="1"/>
      <c r="J528" s="1"/>
      <c r="K528" s="1"/>
      <c r="L528" s="1"/>
      <c r="M528" s="1"/>
      <c r="N528" s="1"/>
      <c r="O528" s="1"/>
      <c r="P528" s="1"/>
      <c r="Q528" s="1"/>
      <c r="R528" s="1"/>
      <c r="S528" s="1"/>
      <c r="T528" s="1"/>
      <c r="U528" s="1"/>
      <c r="V528" s="1"/>
      <c r="W528" s="1"/>
      <c r="X528" s="1"/>
      <c r="Y528" s="1"/>
      <c r="Z528" s="1"/>
      <c r="AA528" s="1"/>
    </row>
    <row r="529" spans="1:27">
      <c r="A529" s="1"/>
      <c r="B529" s="43">
        <f t="shared" si="24"/>
        <v>93</v>
      </c>
      <c r="C529" s="43" t="str">
        <f t="shared" si="23"/>
        <v xml:space="preserve">
</v>
      </c>
      <c r="D529" s="43"/>
      <c r="E529" s="43"/>
      <c r="F529" s="43"/>
      <c r="G529" s="1"/>
      <c r="H529" s="1"/>
      <c r="I529" s="1"/>
      <c r="J529" s="1"/>
      <c r="K529" s="1"/>
      <c r="L529" s="1"/>
      <c r="M529" s="1"/>
      <c r="N529" s="1"/>
      <c r="O529" s="1"/>
      <c r="P529" s="1"/>
      <c r="Q529" s="1"/>
      <c r="R529" s="1"/>
      <c r="S529" s="1"/>
      <c r="T529" s="1"/>
      <c r="U529" s="1"/>
      <c r="V529" s="1"/>
      <c r="W529" s="1"/>
      <c r="X529" s="1"/>
      <c r="Y529" s="1"/>
      <c r="Z529" s="1"/>
      <c r="AA529" s="1"/>
    </row>
    <row r="530" spans="1:27">
      <c r="A530" s="1"/>
      <c r="B530" s="43">
        <f t="shared" si="24"/>
        <v>95</v>
      </c>
      <c r="C530" s="43" t="str">
        <f t="shared" si="23"/>
        <v>c</v>
      </c>
      <c r="D530" s="43"/>
      <c r="E530" s="43"/>
      <c r="F530" s="43"/>
      <c r="G530" s="1"/>
      <c r="H530" s="1"/>
      <c r="I530" s="1"/>
      <c r="J530" s="1"/>
      <c r="K530" s="1"/>
      <c r="L530" s="1"/>
      <c r="M530" s="1"/>
      <c r="N530" s="1"/>
      <c r="O530" s="1"/>
      <c r="P530" s="1"/>
      <c r="Q530" s="1"/>
      <c r="R530" s="1"/>
      <c r="S530" s="1"/>
      <c r="T530" s="1"/>
      <c r="U530" s="1"/>
      <c r="V530" s="1"/>
      <c r="W530" s="1"/>
      <c r="X530" s="1"/>
      <c r="Y530" s="1"/>
      <c r="Z530" s="1"/>
      <c r="AA530" s="1"/>
    </row>
    <row r="531" spans="1:27">
      <c r="A531" s="1"/>
      <c r="B531" s="43">
        <f t="shared" si="24"/>
        <v>97</v>
      </c>
      <c r="C531" s="43" t="str">
        <f t="shared" si="23"/>
        <v>+</v>
      </c>
      <c r="D531" s="43"/>
      <c r="E531" s="43"/>
      <c r="F531" s="43"/>
      <c r="G531" s="1"/>
      <c r="H531" s="1"/>
      <c r="I531" s="1"/>
      <c r="J531" s="1"/>
      <c r="K531" s="1"/>
      <c r="L531" s="1"/>
      <c r="M531" s="1"/>
      <c r="N531" s="1"/>
      <c r="O531" s="1"/>
      <c r="P531" s="1"/>
      <c r="Q531" s="1"/>
      <c r="R531" s="1"/>
      <c r="S531" s="1"/>
      <c r="T531" s="1"/>
      <c r="U531" s="1"/>
      <c r="V531" s="1"/>
      <c r="W531" s="1"/>
      <c r="X531" s="1"/>
      <c r="Y531" s="1"/>
      <c r="Z531" s="1"/>
      <c r="AA531" s="1"/>
    </row>
    <row r="532" spans="1:27">
      <c r="A532" s="1"/>
      <c r="B532" s="43">
        <f t="shared" si="24"/>
        <v>99</v>
      </c>
      <c r="C532" s="43" t="str">
        <f t="shared" si="23"/>
        <v>®</v>
      </c>
      <c r="D532" s="43"/>
      <c r="E532" s="43"/>
      <c r="F532" s="43"/>
      <c r="G532" s="1"/>
      <c r="H532" s="1"/>
      <c r="I532" s="1"/>
      <c r="J532" s="1"/>
      <c r="K532" s="1"/>
      <c r="L532" s="1"/>
      <c r="M532" s="1"/>
      <c r="N532" s="1"/>
      <c r="O532" s="1"/>
      <c r="P532" s="1"/>
      <c r="Q532" s="1"/>
      <c r="R532" s="1"/>
      <c r="S532" s="1"/>
      <c r="T532" s="1"/>
      <c r="U532" s="1"/>
      <c r="V532" s="1"/>
      <c r="W532" s="1"/>
      <c r="X532" s="1"/>
      <c r="Y532" s="1"/>
      <c r="Z532" s="1"/>
      <c r="AA532" s="1"/>
    </row>
    <row r="533" spans="1:27">
      <c r="A533" s="1"/>
      <c r="B533" s="43">
        <f t="shared" si="24"/>
        <v>101</v>
      </c>
      <c r="C533" s="43" t="str">
        <f t="shared" si="23"/>
        <v xml:space="preserve">
</v>
      </c>
      <c r="D533" s="43"/>
      <c r="E533" s="43"/>
      <c r="F533" s="43"/>
      <c r="G533" s="1"/>
      <c r="H533" s="1"/>
      <c r="I533" s="1"/>
      <c r="J533" s="1"/>
      <c r="K533" s="1"/>
      <c r="L533" s="1"/>
      <c r="M533" s="1"/>
      <c r="N533" s="1"/>
      <c r="O533" s="1"/>
      <c r="P533" s="1"/>
      <c r="Q533" s="1"/>
      <c r="R533" s="1"/>
      <c r="S533" s="1"/>
      <c r="T533" s="1"/>
      <c r="U533" s="1"/>
      <c r="V533" s="1"/>
      <c r="W533" s="1"/>
      <c r="X533" s="1"/>
      <c r="Y533" s="1"/>
      <c r="Z533" s="1"/>
      <c r="AA533" s="1"/>
    </row>
    <row r="534" spans="1:27">
      <c r="A534" s="1"/>
      <c r="B534" s="43">
        <f t="shared" si="24"/>
        <v>103</v>
      </c>
      <c r="C534" s="43" t="str">
        <f t="shared" si="23"/>
        <v>c</v>
      </c>
      <c r="D534" s="43"/>
      <c r="E534" s="43"/>
      <c r="F534" s="43"/>
      <c r="G534" s="1"/>
      <c r="H534" s="1"/>
      <c r="I534" s="1"/>
      <c r="J534" s="1"/>
      <c r="K534" s="1"/>
      <c r="L534" s="1"/>
      <c r="M534" s="1"/>
      <c r="N534" s="1"/>
      <c r="O534" s="1"/>
      <c r="P534" s="1"/>
      <c r="Q534" s="1"/>
      <c r="R534" s="1"/>
      <c r="S534" s="1"/>
      <c r="T534" s="1"/>
      <c r="U534" s="1"/>
      <c r="V534" s="1"/>
      <c r="W534" s="1"/>
      <c r="X534" s="1"/>
      <c r="Y534" s="1"/>
      <c r="Z534" s="1"/>
      <c r="AA534" s="1"/>
    </row>
    <row r="535" spans="1:27">
      <c r="A535" s="1"/>
      <c r="B535" s="43">
        <f t="shared" si="24"/>
        <v>105</v>
      </c>
      <c r="C535" s="43" t="str">
        <f t="shared" si="23"/>
        <v>+</v>
      </c>
      <c r="D535" s="43"/>
      <c r="E535" s="43"/>
      <c r="F535" s="43"/>
      <c r="G535" s="1"/>
      <c r="H535" s="1"/>
      <c r="I535" s="1"/>
      <c r="J535" s="1"/>
      <c r="K535" s="1"/>
      <c r="L535" s="1"/>
      <c r="M535" s="1"/>
      <c r="N535" s="1"/>
      <c r="O535" s="1"/>
      <c r="P535" s="1"/>
      <c r="Q535" s="1"/>
      <c r="R535" s="1"/>
      <c r="S535" s="1"/>
      <c r="T535" s="1"/>
      <c r="U535" s="1"/>
      <c r="V535" s="1"/>
      <c r="W535" s="1"/>
      <c r="X535" s="1"/>
      <c r="Y535" s="1"/>
      <c r="Z535" s="1"/>
      <c r="AA535" s="1"/>
    </row>
    <row r="536" spans="1:27">
      <c r="A536" s="1"/>
      <c r="B536" s="43">
        <f t="shared" si="24"/>
        <v>107</v>
      </c>
      <c r="C536" s="43" t="str">
        <f t="shared" si="23"/>
        <v>®</v>
      </c>
      <c r="D536" s="43"/>
      <c r="E536" s="43"/>
      <c r="F536" s="43"/>
      <c r="G536" s="1"/>
      <c r="H536" s="1"/>
      <c r="I536" s="1"/>
      <c r="J536" s="1"/>
      <c r="K536" s="1"/>
      <c r="L536" s="1"/>
      <c r="M536" s="1"/>
      <c r="N536" s="1"/>
      <c r="O536" s="1"/>
      <c r="P536" s="1"/>
      <c r="Q536" s="1"/>
      <c r="R536" s="1"/>
      <c r="S536" s="1"/>
      <c r="T536" s="1"/>
      <c r="U536" s="1"/>
      <c r="V536" s="1"/>
      <c r="W536" s="1"/>
      <c r="X536" s="1"/>
      <c r="Y536" s="1"/>
      <c r="Z536" s="1"/>
      <c r="AA536" s="1"/>
    </row>
    <row r="537" spans="1:27">
      <c r="A537" s="1"/>
      <c r="B537" s="43">
        <f t="shared" si="24"/>
        <v>109</v>
      </c>
      <c r="C537" s="43" t="str">
        <f t="shared" si="23"/>
        <v xml:space="preserve">
</v>
      </c>
      <c r="D537" s="43"/>
      <c r="E537" s="43"/>
      <c r="F537" s="43"/>
      <c r="G537" s="1"/>
      <c r="H537" s="1"/>
      <c r="I537" s="1"/>
      <c r="J537" s="1"/>
      <c r="K537" s="1"/>
      <c r="L537" s="1"/>
      <c r="M537" s="1"/>
      <c r="N537" s="1"/>
      <c r="O537" s="1"/>
      <c r="P537" s="1"/>
      <c r="Q537" s="1"/>
      <c r="R537" s="1"/>
      <c r="S537" s="1"/>
      <c r="T537" s="1"/>
      <c r="U537" s="1"/>
      <c r="V537" s="1"/>
      <c r="W537" s="1"/>
      <c r="X537" s="1"/>
      <c r="Y537" s="1"/>
      <c r="Z537" s="1"/>
      <c r="AA537" s="1"/>
    </row>
    <row r="538" spans="1:27">
      <c r="A538" s="1"/>
      <c r="B538" s="43">
        <f t="shared" si="24"/>
        <v>111</v>
      </c>
      <c r="C538" s="43" t="str">
        <f t="shared" si="23"/>
        <v>c</v>
      </c>
      <c r="D538" s="43"/>
      <c r="E538" s="43"/>
      <c r="F538" s="43"/>
      <c r="G538" s="1"/>
      <c r="H538" s="1"/>
      <c r="I538" s="1"/>
      <c r="J538" s="1"/>
      <c r="K538" s="1"/>
      <c r="L538" s="1"/>
      <c r="M538" s="1"/>
      <c r="N538" s="1"/>
      <c r="O538" s="1"/>
      <c r="P538" s="1"/>
      <c r="Q538" s="1"/>
      <c r="R538" s="1"/>
      <c r="S538" s="1"/>
      <c r="T538" s="1"/>
      <c r="U538" s="1"/>
      <c r="V538" s="1"/>
      <c r="W538" s="1"/>
      <c r="X538" s="1"/>
      <c r="Y538" s="1"/>
      <c r="Z538" s="1"/>
      <c r="AA538" s="1"/>
    </row>
    <row r="539" spans="1:27">
      <c r="A539" s="1"/>
      <c r="B539" s="43">
        <f t="shared" si="24"/>
        <v>113</v>
      </c>
      <c r="C539" s="43" t="str">
        <f t="shared" si="23"/>
        <v>+</v>
      </c>
      <c r="D539" s="43"/>
      <c r="E539" s="43"/>
      <c r="F539" s="43"/>
      <c r="G539" s="1"/>
      <c r="H539" s="1"/>
      <c r="I539" s="1"/>
      <c r="J539" s="1"/>
      <c r="K539" s="1"/>
      <c r="L539" s="1"/>
      <c r="M539" s="1"/>
      <c r="N539" s="1"/>
      <c r="O539" s="1"/>
      <c r="P539" s="1"/>
      <c r="Q539" s="1"/>
      <c r="R539" s="1"/>
      <c r="S539" s="1"/>
      <c r="T539" s="1"/>
      <c r="U539" s="1"/>
      <c r="V539" s="1"/>
      <c r="W539" s="1"/>
      <c r="X539" s="1"/>
      <c r="Y539" s="1"/>
      <c r="Z539" s="1"/>
      <c r="AA539" s="1"/>
    </row>
    <row r="540" spans="1:27">
      <c r="A540" s="1"/>
      <c r="B540" s="43">
        <f t="shared" si="24"/>
        <v>115</v>
      </c>
      <c r="C540" s="43" t="str">
        <f t="shared" si="23"/>
        <v>®</v>
      </c>
      <c r="D540" s="43"/>
      <c r="E540" s="43"/>
      <c r="F540" s="43"/>
      <c r="G540" s="1"/>
      <c r="H540" s="1"/>
      <c r="I540" s="1"/>
      <c r="J540" s="1"/>
      <c r="K540" s="1"/>
      <c r="L540" s="1"/>
      <c r="M540" s="1"/>
      <c r="N540" s="1"/>
      <c r="O540" s="1"/>
      <c r="P540" s="1"/>
      <c r="Q540" s="1"/>
      <c r="R540" s="1"/>
      <c r="S540" s="1"/>
      <c r="T540" s="1"/>
      <c r="U540" s="1"/>
      <c r="V540" s="1"/>
      <c r="W540" s="1"/>
      <c r="X540" s="1"/>
      <c r="Y540" s="1"/>
      <c r="Z540" s="1"/>
      <c r="AA540" s="1"/>
    </row>
    <row r="541" spans="1:27">
      <c r="A541" s="1"/>
      <c r="B541" s="43">
        <f t="shared" si="24"/>
        <v>117</v>
      </c>
      <c r="C541" s="43" t="str">
        <f t="shared" si="23"/>
        <v xml:space="preserve">
</v>
      </c>
      <c r="D541" s="43"/>
      <c r="E541" s="43"/>
      <c r="F541" s="43"/>
      <c r="G541" s="1"/>
      <c r="H541" s="1"/>
      <c r="I541" s="1"/>
      <c r="J541" s="1"/>
      <c r="K541" s="1"/>
      <c r="L541" s="1"/>
      <c r="M541" s="1"/>
      <c r="N541" s="1"/>
      <c r="O541" s="1"/>
      <c r="P541" s="1"/>
      <c r="Q541" s="1"/>
      <c r="R541" s="1"/>
      <c r="S541" s="1"/>
      <c r="T541" s="1"/>
      <c r="U541" s="1"/>
      <c r="V541" s="1"/>
      <c r="W541" s="1"/>
      <c r="X541" s="1"/>
      <c r="Y541" s="1"/>
      <c r="Z541" s="1"/>
      <c r="AA541" s="1"/>
    </row>
    <row r="542" spans="1:27">
      <c r="A542" s="1"/>
      <c r="B542" s="43">
        <f t="shared" si="24"/>
        <v>119</v>
      </c>
      <c r="C542" s="43" t="str">
        <f t="shared" si="23"/>
        <v>c</v>
      </c>
      <c r="D542" s="43"/>
      <c r="E542" s="43"/>
      <c r="F542" s="43"/>
      <c r="G542" s="1"/>
      <c r="H542" s="1"/>
      <c r="I542" s="1"/>
      <c r="J542" s="1"/>
      <c r="K542" s="1"/>
      <c r="L542" s="1"/>
      <c r="M542" s="1"/>
      <c r="N542" s="1"/>
      <c r="O542" s="1"/>
      <c r="P542" s="1"/>
      <c r="Q542" s="1"/>
      <c r="R542" s="1"/>
      <c r="S542" s="1"/>
      <c r="T542" s="1"/>
      <c r="U542" s="1"/>
      <c r="V542" s="1"/>
      <c r="W542" s="1"/>
      <c r="X542" s="1"/>
      <c r="Y542" s="1"/>
      <c r="Z542" s="1"/>
      <c r="AA542" s="1"/>
    </row>
    <row r="543" spans="1:27">
      <c r="A543" s="1"/>
      <c r="B543" s="43">
        <f t="shared" si="24"/>
        <v>121</v>
      </c>
      <c r="C543" s="43" t="str">
        <f t="shared" si="23"/>
        <v>+</v>
      </c>
      <c r="D543" s="43"/>
      <c r="E543" s="43"/>
      <c r="F543" s="43"/>
      <c r="G543" s="1"/>
      <c r="H543" s="1"/>
      <c r="I543" s="1"/>
      <c r="J543" s="1"/>
      <c r="K543" s="1"/>
      <c r="L543" s="1"/>
      <c r="M543" s="1"/>
      <c r="N543" s="1"/>
      <c r="O543" s="1"/>
      <c r="P543" s="1"/>
      <c r="Q543" s="1"/>
      <c r="R543" s="1"/>
      <c r="S543" s="1"/>
      <c r="T543" s="1"/>
      <c r="U543" s="1"/>
      <c r="V543" s="1"/>
      <c r="W543" s="1"/>
      <c r="X543" s="1"/>
      <c r="Y543" s="1"/>
      <c r="Z543" s="1"/>
      <c r="AA543" s="1"/>
    </row>
    <row r="544" spans="1:27">
      <c r="A544" s="1"/>
      <c r="B544" s="43">
        <f t="shared" si="24"/>
        <v>123</v>
      </c>
      <c r="C544" s="43" t="str">
        <f t="shared" si="23"/>
        <v>¯</v>
      </c>
      <c r="D544" s="43"/>
      <c r="E544" s="43"/>
      <c r="F544" s="43"/>
      <c r="G544" s="1"/>
      <c r="H544" s="1"/>
      <c r="I544" s="1"/>
      <c r="J544" s="1"/>
      <c r="K544" s="1"/>
      <c r="L544" s="1"/>
      <c r="M544" s="1"/>
      <c r="N544" s="1"/>
      <c r="O544" s="1"/>
      <c r="P544" s="1"/>
      <c r="Q544" s="1"/>
      <c r="R544" s="1"/>
      <c r="S544" s="1"/>
      <c r="T544" s="1"/>
      <c r="U544" s="1"/>
      <c r="V544" s="1"/>
      <c r="W544" s="1"/>
      <c r="X544" s="1"/>
      <c r="Y544" s="1"/>
      <c r="Z544" s="1"/>
      <c r="AA544" s="1"/>
    </row>
    <row r="545" spans="1:27">
      <c r="A545" s="1"/>
      <c r="B545" s="43">
        <f t="shared" si="24"/>
        <v>125</v>
      </c>
      <c r="C545" s="43" t="str">
        <f t="shared" si="23"/>
        <v xml:space="preserve">
</v>
      </c>
      <c r="D545" s="43"/>
      <c r="E545" s="43"/>
      <c r="F545" s="43"/>
      <c r="G545" s="1"/>
      <c r="H545" s="1"/>
      <c r="I545" s="1"/>
      <c r="J545" s="1"/>
      <c r="K545" s="1"/>
      <c r="L545" s="1"/>
      <c r="M545" s="1"/>
      <c r="N545" s="1"/>
      <c r="O545" s="1"/>
      <c r="P545" s="1"/>
      <c r="Q545" s="1"/>
      <c r="R545" s="1"/>
      <c r="S545" s="1"/>
      <c r="T545" s="1"/>
      <c r="U545" s="1"/>
      <c r="V545" s="1"/>
      <c r="W545" s="1"/>
      <c r="X545" s="1"/>
      <c r="Y545" s="1"/>
      <c r="Z545" s="1"/>
      <c r="AA545" s="1"/>
    </row>
    <row r="546" spans="1:27">
      <c r="A546" s="1"/>
      <c r="B546" s="43">
        <f t="shared" si="24"/>
        <v>127</v>
      </c>
      <c r="C546" s="43" t="str">
        <f t="shared" si="23"/>
        <v>c</v>
      </c>
      <c r="D546" s="43"/>
      <c r="E546" s="43"/>
      <c r="F546" s="43"/>
      <c r="G546" s="1"/>
      <c r="H546" s="1"/>
      <c r="I546" s="1"/>
      <c r="J546" s="1"/>
      <c r="K546" s="1"/>
      <c r="L546" s="1"/>
      <c r="M546" s="1"/>
      <c r="N546" s="1"/>
      <c r="O546" s="1"/>
      <c r="P546" s="1"/>
      <c r="Q546" s="1"/>
      <c r="R546" s="1"/>
      <c r="S546" s="1"/>
      <c r="T546" s="1"/>
      <c r="U546" s="1"/>
      <c r="V546" s="1"/>
      <c r="W546" s="1"/>
      <c r="X546" s="1"/>
      <c r="Y546" s="1"/>
      <c r="Z546" s="1"/>
      <c r="AA546" s="1"/>
    </row>
    <row r="547" spans="1:27">
      <c r="A547" s="1"/>
      <c r="B547" s="43">
        <f t="shared" si="24"/>
        <v>129</v>
      </c>
      <c r="C547" s="43" t="str">
        <f t="shared" si="23"/>
        <v>+</v>
      </c>
      <c r="D547" s="43"/>
      <c r="E547" s="43"/>
      <c r="F547" s="43"/>
      <c r="G547" s="1"/>
      <c r="H547" s="1"/>
      <c r="I547" s="1"/>
      <c r="J547" s="1"/>
      <c r="K547" s="1"/>
      <c r="L547" s="1"/>
      <c r="M547" s="1"/>
      <c r="N547" s="1"/>
      <c r="O547" s="1"/>
      <c r="P547" s="1"/>
      <c r="Q547" s="1"/>
      <c r="R547" s="1"/>
      <c r="S547" s="1"/>
      <c r="T547" s="1"/>
      <c r="U547" s="1"/>
      <c r="V547" s="1"/>
      <c r="W547" s="1"/>
      <c r="X547" s="1"/>
      <c r="Y547" s="1"/>
      <c r="Z547" s="1"/>
      <c r="AA547" s="1"/>
    </row>
    <row r="548" spans="1:27">
      <c r="A548" s="1"/>
      <c r="B548" s="43">
        <f t="shared" si="24"/>
        <v>131</v>
      </c>
      <c r="C548" s="43" t="str">
        <f t="shared" si="23"/>
        <v>¯</v>
      </c>
      <c r="D548" s="43"/>
      <c r="E548" s="43"/>
      <c r="F548" s="43"/>
      <c r="G548" s="1"/>
      <c r="H548" s="1"/>
      <c r="I548" s="1"/>
      <c r="J548" s="1"/>
      <c r="K548" s="1"/>
      <c r="L548" s="1"/>
      <c r="M548" s="1"/>
      <c r="N548" s="1"/>
      <c r="O548" s="1"/>
      <c r="P548" s="1"/>
      <c r="Q548" s="1"/>
      <c r="R548" s="1"/>
      <c r="S548" s="1"/>
      <c r="T548" s="1"/>
      <c r="U548" s="1"/>
      <c r="V548" s="1"/>
      <c r="W548" s="1"/>
      <c r="X548" s="1"/>
      <c r="Y548" s="1"/>
      <c r="Z548" s="1"/>
      <c r="AA548" s="1"/>
    </row>
    <row r="549" spans="1:27">
      <c r="A549" s="1"/>
      <c r="B549" s="43">
        <f t="shared" si="24"/>
        <v>133</v>
      </c>
      <c r="C549" s="43" t="str">
        <f t="shared" si="23"/>
        <v xml:space="preserve">
</v>
      </c>
      <c r="D549" s="43"/>
      <c r="E549" s="43"/>
      <c r="F549" s="43"/>
      <c r="G549" s="1"/>
      <c r="H549" s="1"/>
      <c r="I549" s="1"/>
      <c r="J549" s="1"/>
      <c r="K549" s="1"/>
      <c r="L549" s="1"/>
      <c r="M549" s="1"/>
      <c r="N549" s="1"/>
      <c r="O549" s="1"/>
      <c r="P549" s="1"/>
      <c r="Q549" s="1"/>
      <c r="R549" s="1"/>
      <c r="S549" s="1"/>
      <c r="T549" s="1"/>
      <c r="U549" s="1"/>
      <c r="V549" s="1"/>
      <c r="W549" s="1"/>
      <c r="X549" s="1"/>
      <c r="Y549" s="1"/>
      <c r="Z549" s="1"/>
      <c r="AA549" s="1"/>
    </row>
    <row r="550" spans="1:27">
      <c r="A550" s="1"/>
      <c r="B550" s="43">
        <f t="shared" si="24"/>
        <v>135</v>
      </c>
      <c r="C550" s="43" t="str">
        <f t="shared" si="23"/>
        <v>c</v>
      </c>
      <c r="D550" s="43"/>
      <c r="E550" s="43"/>
      <c r="F550" s="43"/>
      <c r="G550" s="1"/>
      <c r="H550" s="1"/>
      <c r="I550" s="1"/>
      <c r="J550" s="1"/>
      <c r="K550" s="1"/>
      <c r="L550" s="1"/>
      <c r="M550" s="1"/>
      <c r="N550" s="1"/>
      <c r="O550" s="1"/>
      <c r="P550" s="1"/>
      <c r="Q550" s="1"/>
      <c r="R550" s="1"/>
      <c r="S550" s="1"/>
      <c r="T550" s="1"/>
      <c r="U550" s="1"/>
      <c r="V550" s="1"/>
      <c r="W550" s="1"/>
      <c r="X550" s="1"/>
      <c r="Y550" s="1"/>
      <c r="Z550" s="1"/>
      <c r="AA550" s="1"/>
    </row>
    <row r="551" spans="1:27">
      <c r="A551" s="1"/>
      <c r="B551" s="43">
        <f t="shared" si="24"/>
        <v>137</v>
      </c>
      <c r="C551" s="43" t="str">
        <f t="shared" si="23"/>
        <v>+</v>
      </c>
      <c r="D551" s="43"/>
      <c r="E551" s="43"/>
      <c r="F551" s="43"/>
      <c r="G551" s="1"/>
      <c r="H551" s="1"/>
      <c r="I551" s="1"/>
      <c r="J551" s="1"/>
      <c r="K551" s="1"/>
      <c r="L551" s="1"/>
      <c r="M551" s="1"/>
      <c r="N551" s="1"/>
      <c r="O551" s="1"/>
      <c r="P551" s="1"/>
      <c r="Q551" s="1"/>
      <c r="R551" s="1"/>
      <c r="S551" s="1"/>
      <c r="T551" s="1"/>
      <c r="U551" s="1"/>
      <c r="V551" s="1"/>
      <c r="W551" s="1"/>
      <c r="X551" s="1"/>
      <c r="Y551" s="1"/>
      <c r="Z551" s="1"/>
      <c r="AA551" s="1"/>
    </row>
    <row r="552" spans="1:27">
      <c r="A552" s="1"/>
      <c r="B552" s="43">
        <f t="shared" si="24"/>
        <v>139</v>
      </c>
      <c r="C552" s="43" t="str">
        <f t="shared" si="23"/>
        <v>¯</v>
      </c>
      <c r="D552" s="43"/>
      <c r="E552" s="43"/>
      <c r="F552" s="43"/>
      <c r="G552" s="1"/>
      <c r="H552" s="1"/>
      <c r="I552" s="1"/>
      <c r="J552" s="1"/>
      <c r="K552" s="1"/>
      <c r="L552" s="1"/>
      <c r="M552" s="1"/>
      <c r="N552" s="1"/>
      <c r="O552" s="1"/>
      <c r="P552" s="1"/>
      <c r="Q552" s="1"/>
      <c r="R552" s="1"/>
      <c r="S552" s="1"/>
      <c r="T552" s="1"/>
      <c r="U552" s="1"/>
      <c r="V552" s="1"/>
      <c r="W552" s="1"/>
      <c r="X552" s="1"/>
      <c r="Y552" s="1"/>
      <c r="Z552" s="1"/>
      <c r="AA552" s="1"/>
    </row>
    <row r="553" spans="1:27">
      <c r="A553" s="1"/>
      <c r="B553" s="43">
        <f t="shared" si="24"/>
        <v>141</v>
      </c>
      <c r="C553" s="43" t="str">
        <f t="shared" si="23"/>
        <v xml:space="preserve">
</v>
      </c>
      <c r="D553" s="43"/>
      <c r="E553" s="43"/>
      <c r="F553" s="43"/>
      <c r="G553" s="1"/>
      <c r="H553" s="1"/>
      <c r="I553" s="1"/>
      <c r="J553" s="1"/>
      <c r="K553" s="1"/>
      <c r="L553" s="1"/>
      <c r="M553" s="1"/>
      <c r="N553" s="1"/>
      <c r="O553" s="1"/>
      <c r="P553" s="1"/>
      <c r="Q553" s="1"/>
      <c r="R553" s="1"/>
      <c r="S553" s="1"/>
      <c r="T553" s="1"/>
      <c r="U553" s="1"/>
      <c r="V553" s="1"/>
      <c r="W553" s="1"/>
      <c r="X553" s="1"/>
      <c r="Y553" s="1"/>
      <c r="Z553" s="1"/>
      <c r="AA553" s="1"/>
    </row>
    <row r="554" spans="1:27">
      <c r="A554" s="1"/>
      <c r="B554" s="43">
        <f t="shared" si="24"/>
        <v>143</v>
      </c>
      <c r="C554" s="43" t="str">
        <f t="shared" si="23"/>
        <v>c</v>
      </c>
      <c r="D554" s="43"/>
      <c r="E554" s="43"/>
      <c r="F554" s="43"/>
      <c r="G554" s="1"/>
      <c r="H554" s="1"/>
      <c r="I554" s="1"/>
      <c r="J554" s="1"/>
      <c r="K554" s="1"/>
      <c r="L554" s="1"/>
      <c r="M554" s="1"/>
      <c r="N554" s="1"/>
      <c r="O554" s="1"/>
      <c r="P554" s="1"/>
      <c r="Q554" s="1"/>
      <c r="R554" s="1"/>
      <c r="S554" s="1"/>
      <c r="T554" s="1"/>
      <c r="U554" s="1"/>
      <c r="V554" s="1"/>
      <c r="W554" s="1"/>
      <c r="X554" s="1"/>
      <c r="Y554" s="1"/>
      <c r="Z554" s="1"/>
      <c r="AA554" s="1"/>
    </row>
    <row r="555" spans="1:27">
      <c r="A555" s="1"/>
      <c r="B555" s="43">
        <f t="shared" si="24"/>
        <v>145</v>
      </c>
      <c r="C555" s="43" t="str">
        <f t="shared" si="23"/>
        <v>+</v>
      </c>
      <c r="D555" s="43"/>
      <c r="E555" s="43"/>
      <c r="F555" s="43"/>
      <c r="G555" s="1"/>
      <c r="H555" s="1"/>
      <c r="I555" s="1"/>
      <c r="J555" s="1"/>
      <c r="K555" s="1"/>
      <c r="L555" s="1"/>
      <c r="M555" s="1"/>
      <c r="N555" s="1"/>
      <c r="O555" s="1"/>
      <c r="P555" s="1"/>
      <c r="Q555" s="1"/>
      <c r="R555" s="1"/>
      <c r="S555" s="1"/>
      <c r="T555" s="1"/>
      <c r="U555" s="1"/>
      <c r="V555" s="1"/>
      <c r="W555" s="1"/>
      <c r="X555" s="1"/>
      <c r="Y555" s="1"/>
      <c r="Z555" s="1"/>
      <c r="AA555" s="1"/>
    </row>
    <row r="556" spans="1:27">
      <c r="A556" s="1"/>
      <c r="B556" s="43">
        <f t="shared" si="24"/>
        <v>147</v>
      </c>
      <c r="C556" s="43" t="str">
        <f t="shared" si="23"/>
        <v>¯</v>
      </c>
      <c r="D556" s="43"/>
      <c r="E556" s="43"/>
      <c r="F556" s="43"/>
      <c r="G556" s="1"/>
      <c r="H556" s="1"/>
      <c r="I556" s="1"/>
      <c r="J556" s="1"/>
      <c r="K556" s="1"/>
      <c r="L556" s="1"/>
      <c r="M556" s="1"/>
      <c r="N556" s="1"/>
      <c r="O556" s="1"/>
      <c r="P556" s="1"/>
      <c r="Q556" s="1"/>
      <c r="R556" s="1"/>
      <c r="S556" s="1"/>
      <c r="T556" s="1"/>
      <c r="U556" s="1"/>
      <c r="V556" s="1"/>
      <c r="W556" s="1"/>
      <c r="X556" s="1"/>
      <c r="Y556" s="1"/>
      <c r="Z556" s="1"/>
      <c r="AA556" s="1"/>
    </row>
    <row r="557" spans="1:27">
      <c r="A557" s="1"/>
      <c r="B557" s="43">
        <f t="shared" si="24"/>
        <v>149</v>
      </c>
      <c r="C557" s="43" t="str">
        <f t="shared" si="23"/>
        <v xml:space="preserve">
</v>
      </c>
      <c r="D557" s="43"/>
      <c r="E557" s="43"/>
      <c r="F557" s="43"/>
      <c r="G557" s="1"/>
      <c r="H557" s="1"/>
      <c r="I557" s="1"/>
      <c r="J557" s="1"/>
      <c r="K557" s="1"/>
      <c r="L557" s="1"/>
      <c r="M557" s="1"/>
      <c r="N557" s="1"/>
      <c r="O557" s="1"/>
      <c r="P557" s="1"/>
      <c r="Q557" s="1"/>
      <c r="R557" s="1"/>
      <c r="S557" s="1"/>
      <c r="T557" s="1"/>
      <c r="U557" s="1"/>
      <c r="V557" s="1"/>
      <c r="W557" s="1"/>
      <c r="X557" s="1"/>
      <c r="Y557" s="1"/>
      <c r="Z557" s="1"/>
      <c r="AA557" s="1"/>
    </row>
    <row r="558" spans="1:27">
      <c r="A558" s="1"/>
      <c r="B558" s="43">
        <f t="shared" si="24"/>
        <v>151</v>
      </c>
      <c r="C558" s="43" t="str">
        <f t="shared" si="23"/>
        <v>c</v>
      </c>
      <c r="D558" s="43"/>
      <c r="E558" s="43"/>
      <c r="F558" s="43"/>
      <c r="G558" s="1"/>
      <c r="H558" s="1"/>
      <c r="I558" s="1"/>
      <c r="J558" s="1"/>
      <c r="K558" s="1"/>
      <c r="L558" s="1"/>
      <c r="M558" s="1"/>
      <c r="N558" s="1"/>
      <c r="O558" s="1"/>
      <c r="P558" s="1"/>
      <c r="Q558" s="1"/>
      <c r="R558" s="1"/>
      <c r="S558" s="1"/>
      <c r="T558" s="1"/>
      <c r="U558" s="1"/>
      <c r="V558" s="1"/>
      <c r="W558" s="1"/>
      <c r="X558" s="1"/>
      <c r="Y558" s="1"/>
      <c r="Z558" s="1"/>
      <c r="AA558" s="1"/>
    </row>
    <row r="559" spans="1:27">
      <c r="A559" s="1"/>
      <c r="B559" s="43">
        <f t="shared" si="24"/>
        <v>153</v>
      </c>
      <c r="C559" s="43" t="str">
        <f t="shared" si="23"/>
        <v>+</v>
      </c>
      <c r="D559" s="43"/>
      <c r="E559" s="43"/>
      <c r="F559" s="43"/>
      <c r="G559" s="1"/>
      <c r="H559" s="1"/>
      <c r="I559" s="1"/>
      <c r="J559" s="1"/>
      <c r="K559" s="1"/>
      <c r="L559" s="1"/>
      <c r="M559" s="1"/>
      <c r="N559" s="1"/>
      <c r="O559" s="1"/>
      <c r="P559" s="1"/>
      <c r="Q559" s="1"/>
      <c r="R559" s="1"/>
      <c r="S559" s="1"/>
      <c r="T559" s="1"/>
      <c r="U559" s="1"/>
      <c r="V559" s="1"/>
      <c r="W559" s="1"/>
      <c r="X559" s="1"/>
      <c r="Y559" s="1"/>
      <c r="Z559" s="1"/>
      <c r="AA559" s="1"/>
    </row>
    <row r="560" spans="1:27">
      <c r="A560" s="1"/>
      <c r="B560" s="43">
        <f t="shared" si="24"/>
        <v>155</v>
      </c>
      <c r="C560" s="43" t="str">
        <f t="shared" si="23"/>
        <v>®</v>
      </c>
      <c r="D560" s="43"/>
      <c r="E560" s="43"/>
      <c r="F560" s="43"/>
      <c r="G560" s="1"/>
      <c r="H560" s="1"/>
      <c r="I560" s="1"/>
      <c r="J560" s="1"/>
      <c r="K560" s="1"/>
      <c r="L560" s="1"/>
      <c r="M560" s="1"/>
      <c r="N560" s="1"/>
      <c r="O560" s="1"/>
      <c r="P560" s="1"/>
      <c r="Q560" s="1"/>
      <c r="R560" s="1"/>
      <c r="S560" s="1"/>
      <c r="T560" s="1"/>
      <c r="U560" s="1"/>
      <c r="V560" s="1"/>
      <c r="W560" s="1"/>
      <c r="X560" s="1"/>
      <c r="Y560" s="1"/>
      <c r="Z560" s="1"/>
      <c r="AA560" s="1"/>
    </row>
    <row r="561" spans="1:27">
      <c r="A561" s="1"/>
      <c r="B561" s="43">
        <f t="shared" si="24"/>
        <v>157</v>
      </c>
      <c r="C561" s="43" t="str">
        <f t="shared" si="23"/>
        <v xml:space="preserve">
</v>
      </c>
      <c r="D561" s="43"/>
      <c r="E561" s="43"/>
      <c r="F561" s="43"/>
      <c r="G561" s="1"/>
      <c r="H561" s="1"/>
      <c r="I561" s="1"/>
      <c r="J561" s="1"/>
      <c r="K561" s="1"/>
      <c r="L561" s="1"/>
      <c r="M561" s="1"/>
      <c r="N561" s="1"/>
      <c r="O561" s="1"/>
      <c r="P561" s="1"/>
      <c r="Q561" s="1"/>
      <c r="R561" s="1"/>
      <c r="S561" s="1"/>
      <c r="T561" s="1"/>
      <c r="U561" s="1"/>
      <c r="V561" s="1"/>
      <c r="W561" s="1"/>
      <c r="X561" s="1"/>
      <c r="Y561" s="1"/>
      <c r="Z561" s="1"/>
      <c r="AA561" s="1"/>
    </row>
    <row r="562" spans="1:27">
      <c r="A562" s="1"/>
      <c r="B562" s="43">
        <f t="shared" si="24"/>
        <v>159</v>
      </c>
      <c r="C562" s="43" t="str">
        <f t="shared" si="23"/>
        <v>c</v>
      </c>
      <c r="D562" s="43"/>
      <c r="E562" s="43"/>
      <c r="F562" s="43"/>
      <c r="G562" s="1"/>
      <c r="H562" s="1"/>
      <c r="I562" s="1"/>
      <c r="J562" s="1"/>
      <c r="K562" s="1"/>
      <c r="L562" s="1"/>
      <c r="M562" s="1"/>
      <c r="N562" s="1"/>
      <c r="O562" s="1"/>
      <c r="P562" s="1"/>
      <c r="Q562" s="1"/>
      <c r="R562" s="1"/>
      <c r="S562" s="1"/>
      <c r="T562" s="1"/>
      <c r="U562" s="1"/>
      <c r="V562" s="1"/>
      <c r="W562" s="1"/>
      <c r="X562" s="1"/>
      <c r="Y562" s="1"/>
      <c r="Z562" s="1"/>
      <c r="AA562" s="1"/>
    </row>
    <row r="563" spans="1:27">
      <c r="A563" s="1"/>
      <c r="B563" s="43">
        <f t="shared" si="24"/>
        <v>161</v>
      </c>
      <c r="C563" s="43" t="str">
        <f t="shared" si="23"/>
        <v>+</v>
      </c>
      <c r="D563" s="43"/>
      <c r="E563" s="43"/>
      <c r="F563" s="43"/>
      <c r="G563" s="1"/>
      <c r="H563" s="1"/>
      <c r="I563" s="1"/>
      <c r="J563" s="1"/>
      <c r="K563" s="1"/>
      <c r="L563" s="1"/>
      <c r="M563" s="1"/>
      <c r="N563" s="1"/>
      <c r="O563" s="1"/>
      <c r="P563" s="1"/>
      <c r="Q563" s="1"/>
      <c r="R563" s="1"/>
      <c r="S563" s="1"/>
      <c r="T563" s="1"/>
      <c r="U563" s="1"/>
      <c r="V563" s="1"/>
      <c r="W563" s="1"/>
      <c r="X563" s="1"/>
      <c r="Y563" s="1"/>
      <c r="Z563" s="1"/>
      <c r="AA563" s="1"/>
    </row>
    <row r="564" spans="1:27">
      <c r="A564" s="1"/>
      <c r="B564" s="43">
        <f t="shared" si="24"/>
        <v>163</v>
      </c>
      <c r="C564" s="43" t="str">
        <f t="shared" ref="C564:C627" si="25">CHAR(HEX2DEC(MID($H$1,B564,2)))</f>
        <v>®</v>
      </c>
      <c r="D564" s="43"/>
      <c r="E564" s="43"/>
      <c r="F564" s="43"/>
      <c r="G564" s="1"/>
      <c r="H564" s="1"/>
      <c r="I564" s="1"/>
      <c r="J564" s="1"/>
      <c r="K564" s="1"/>
      <c r="L564" s="1"/>
      <c r="M564" s="1"/>
      <c r="N564" s="1"/>
      <c r="O564" s="1"/>
      <c r="P564" s="1"/>
      <c r="Q564" s="1"/>
      <c r="R564" s="1"/>
      <c r="S564" s="1"/>
      <c r="T564" s="1"/>
      <c r="U564" s="1"/>
      <c r="V564" s="1"/>
      <c r="W564" s="1"/>
      <c r="X564" s="1"/>
      <c r="Y564" s="1"/>
      <c r="Z564" s="1"/>
      <c r="AA564" s="1"/>
    </row>
    <row r="565" spans="1:27">
      <c r="A565" s="1"/>
      <c r="B565" s="43">
        <f t="shared" si="24"/>
        <v>165</v>
      </c>
      <c r="C565" s="43" t="str">
        <f t="shared" si="25"/>
        <v xml:space="preserve">
</v>
      </c>
      <c r="D565" s="43"/>
      <c r="E565" s="43"/>
      <c r="F565" s="43"/>
      <c r="G565" s="1"/>
      <c r="H565" s="1"/>
      <c r="I565" s="1"/>
      <c r="J565" s="1"/>
      <c r="K565" s="1"/>
      <c r="L565" s="1"/>
      <c r="M565" s="1"/>
      <c r="N565" s="1"/>
      <c r="O565" s="1"/>
      <c r="P565" s="1"/>
      <c r="Q565" s="1"/>
      <c r="R565" s="1"/>
      <c r="S565" s="1"/>
      <c r="T565" s="1"/>
      <c r="U565" s="1"/>
      <c r="V565" s="1"/>
      <c r="W565" s="1"/>
      <c r="X565" s="1"/>
      <c r="Y565" s="1"/>
      <c r="Z565" s="1"/>
      <c r="AA565" s="1"/>
    </row>
    <row r="566" spans="1:27">
      <c r="A566" s="1"/>
      <c r="B566" s="43">
        <f t="shared" ref="B566:B629" si="26">B565+2</f>
        <v>167</v>
      </c>
      <c r="C566" s="43" t="str">
        <f t="shared" si="25"/>
        <v>c</v>
      </c>
      <c r="D566" s="43"/>
      <c r="E566" s="43"/>
      <c r="F566" s="43"/>
      <c r="G566" s="1"/>
      <c r="H566" s="1"/>
      <c r="I566" s="1"/>
      <c r="J566" s="1"/>
      <c r="K566" s="1"/>
      <c r="L566" s="1"/>
      <c r="M566" s="1"/>
      <c r="N566" s="1"/>
      <c r="O566" s="1"/>
      <c r="P566" s="1"/>
      <c r="Q566" s="1"/>
      <c r="R566" s="1"/>
      <c r="S566" s="1"/>
      <c r="T566" s="1"/>
      <c r="U566" s="1"/>
      <c r="V566" s="1"/>
      <c r="W566" s="1"/>
      <c r="X566" s="1"/>
      <c r="Y566" s="1"/>
      <c r="Z566" s="1"/>
      <c r="AA566" s="1"/>
    </row>
    <row r="567" spans="1:27">
      <c r="A567" s="1"/>
      <c r="B567" s="43">
        <f t="shared" si="26"/>
        <v>169</v>
      </c>
      <c r="C567" s="43" t="str">
        <f t="shared" si="25"/>
        <v>+</v>
      </c>
      <c r="D567" s="43"/>
      <c r="E567" s="43"/>
      <c r="F567" s="43"/>
      <c r="G567" s="1"/>
      <c r="H567" s="1"/>
      <c r="I567" s="1"/>
      <c r="J567" s="1"/>
      <c r="K567" s="1"/>
      <c r="L567" s="1"/>
      <c r="M567" s="1"/>
      <c r="N567" s="1"/>
      <c r="O567" s="1"/>
      <c r="P567" s="1"/>
      <c r="Q567" s="1"/>
      <c r="R567" s="1"/>
      <c r="S567" s="1"/>
      <c r="T567" s="1"/>
      <c r="U567" s="1"/>
      <c r="V567" s="1"/>
      <c r="W567" s="1"/>
      <c r="X567" s="1"/>
      <c r="Y567" s="1"/>
      <c r="Z567" s="1"/>
      <c r="AA567" s="1"/>
    </row>
    <row r="568" spans="1:27">
      <c r="A568" s="1"/>
      <c r="B568" s="43">
        <f t="shared" si="26"/>
        <v>171</v>
      </c>
      <c r="C568" s="43" t="str">
        <f t="shared" si="25"/>
        <v>¯</v>
      </c>
      <c r="D568" s="43"/>
      <c r="E568" s="43"/>
      <c r="F568" s="43"/>
      <c r="G568" s="1"/>
      <c r="H568" s="1"/>
      <c r="I568" s="1"/>
      <c r="J568" s="1"/>
      <c r="K568" s="1"/>
      <c r="L568" s="1"/>
      <c r="M568" s="1"/>
      <c r="N568" s="1"/>
      <c r="O568" s="1"/>
      <c r="P568" s="1"/>
      <c r="Q568" s="1"/>
      <c r="R568" s="1"/>
      <c r="S568" s="1"/>
      <c r="T568" s="1"/>
      <c r="U568" s="1"/>
      <c r="V568" s="1"/>
      <c r="W568" s="1"/>
      <c r="X568" s="1"/>
      <c r="Y568" s="1"/>
      <c r="Z568" s="1"/>
      <c r="AA568" s="1"/>
    </row>
    <row r="569" spans="1:27">
      <c r="A569" s="1"/>
      <c r="B569" s="43">
        <f t="shared" si="26"/>
        <v>173</v>
      </c>
      <c r="C569" s="43" t="str">
        <f t="shared" si="25"/>
        <v xml:space="preserve">
</v>
      </c>
      <c r="D569" s="43"/>
      <c r="E569" s="43"/>
      <c r="F569" s="43"/>
      <c r="G569" s="1"/>
      <c r="H569" s="1"/>
      <c r="I569" s="1"/>
      <c r="J569" s="1"/>
      <c r="K569" s="1"/>
      <c r="L569" s="1"/>
      <c r="M569" s="1"/>
      <c r="N569" s="1"/>
      <c r="O569" s="1"/>
      <c r="P569" s="1"/>
      <c r="Q569" s="1"/>
      <c r="R569" s="1"/>
      <c r="S569" s="1"/>
      <c r="T569" s="1"/>
      <c r="U569" s="1"/>
      <c r="V569" s="1"/>
      <c r="W569" s="1"/>
      <c r="X569" s="1"/>
      <c r="Y569" s="1"/>
      <c r="Z569" s="1"/>
      <c r="AA569" s="1"/>
    </row>
    <row r="570" spans="1:27">
      <c r="A570" s="1"/>
      <c r="B570" s="43">
        <f t="shared" si="26"/>
        <v>175</v>
      </c>
      <c r="C570" s="43" t="str">
        <f t="shared" si="25"/>
        <v>c</v>
      </c>
      <c r="D570" s="43"/>
      <c r="E570" s="43"/>
      <c r="F570" s="43"/>
      <c r="G570" s="1"/>
      <c r="H570" s="1"/>
      <c r="I570" s="1"/>
      <c r="J570" s="1"/>
      <c r="K570" s="1"/>
      <c r="L570" s="1"/>
      <c r="M570" s="1"/>
      <c r="N570" s="1"/>
      <c r="O570" s="1"/>
      <c r="P570" s="1"/>
      <c r="Q570" s="1"/>
      <c r="R570" s="1"/>
      <c r="S570" s="1"/>
      <c r="T570" s="1"/>
      <c r="U570" s="1"/>
      <c r="V570" s="1"/>
      <c r="W570" s="1"/>
      <c r="X570" s="1"/>
      <c r="Y570" s="1"/>
      <c r="Z570" s="1"/>
      <c r="AA570" s="1"/>
    </row>
    <row r="571" spans="1:27">
      <c r="A571" s="1"/>
      <c r="B571" s="43">
        <f t="shared" si="26"/>
        <v>177</v>
      </c>
      <c r="C571" s="43" t="str">
        <f t="shared" si="25"/>
        <v>+</v>
      </c>
      <c r="D571" s="43"/>
      <c r="E571" s="43"/>
      <c r="F571" s="43"/>
      <c r="G571" s="1"/>
      <c r="H571" s="1"/>
      <c r="I571" s="1"/>
      <c r="J571" s="1"/>
      <c r="K571" s="1"/>
      <c r="L571" s="1"/>
      <c r="M571" s="1"/>
      <c r="N571" s="1"/>
      <c r="O571" s="1"/>
      <c r="P571" s="1"/>
      <c r="Q571" s="1"/>
      <c r="R571" s="1"/>
      <c r="S571" s="1"/>
      <c r="T571" s="1"/>
      <c r="U571" s="1"/>
      <c r="V571" s="1"/>
      <c r="W571" s="1"/>
      <c r="X571" s="1"/>
      <c r="Y571" s="1"/>
      <c r="Z571" s="1"/>
      <c r="AA571" s="1"/>
    </row>
    <row r="572" spans="1:27">
      <c r="A572" s="1"/>
      <c r="B572" s="43">
        <f t="shared" si="26"/>
        <v>179</v>
      </c>
      <c r="C572" s="43" t="str">
        <f t="shared" si="25"/>
        <v>­</v>
      </c>
      <c r="D572" s="43"/>
      <c r="E572" s="43"/>
      <c r="F572" s="43"/>
      <c r="G572" s="1"/>
      <c r="H572" s="1"/>
      <c r="I572" s="1"/>
      <c r="J572" s="1"/>
      <c r="K572" s="1"/>
      <c r="L572" s="1"/>
      <c r="M572" s="1"/>
      <c r="N572" s="1"/>
      <c r="O572" s="1"/>
      <c r="P572" s="1"/>
      <c r="Q572" s="1"/>
      <c r="R572" s="1"/>
      <c r="S572" s="1"/>
      <c r="T572" s="1"/>
      <c r="U572" s="1"/>
      <c r="V572" s="1"/>
      <c r="W572" s="1"/>
      <c r="X572" s="1"/>
      <c r="Y572" s="1"/>
      <c r="Z572" s="1"/>
      <c r="AA572" s="1"/>
    </row>
    <row r="573" spans="1:27">
      <c r="A573" s="1"/>
      <c r="B573" s="43">
        <f t="shared" si="26"/>
        <v>181</v>
      </c>
      <c r="C573" s="43" t="e">
        <f t="shared" si="25"/>
        <v>#VALUE!</v>
      </c>
      <c r="D573" s="43"/>
      <c r="E573" s="43"/>
      <c r="F573" s="43"/>
      <c r="G573" s="1"/>
      <c r="H573" s="1"/>
      <c r="I573" s="1"/>
      <c r="J573" s="1"/>
      <c r="K573" s="1"/>
      <c r="L573" s="1"/>
      <c r="M573" s="1"/>
      <c r="N573" s="1"/>
      <c r="O573" s="1"/>
      <c r="P573" s="1"/>
      <c r="Q573" s="1"/>
      <c r="R573" s="1"/>
      <c r="S573" s="1"/>
      <c r="T573" s="1"/>
      <c r="U573" s="1"/>
      <c r="V573" s="1"/>
      <c r="W573" s="1"/>
      <c r="X573" s="1"/>
      <c r="Y573" s="1"/>
      <c r="Z573" s="1"/>
      <c r="AA573" s="1"/>
    </row>
    <row r="574" spans="1:27">
      <c r="A574" s="1"/>
      <c r="B574" s="43">
        <f t="shared" si="26"/>
        <v>183</v>
      </c>
      <c r="C574" s="43" t="str">
        <f t="shared" si="25"/>
        <v>c</v>
      </c>
      <c r="D574" s="43"/>
      <c r="E574" s="43"/>
      <c r="F574" s="43"/>
      <c r="G574" s="1"/>
      <c r="H574" s="1"/>
      <c r="I574" s="1"/>
      <c r="J574" s="1"/>
      <c r="K574" s="1"/>
      <c r="L574" s="1"/>
      <c r="M574" s="1"/>
      <c r="N574" s="1"/>
      <c r="O574" s="1"/>
      <c r="P574" s="1"/>
      <c r="Q574" s="1"/>
      <c r="R574" s="1"/>
      <c r="S574" s="1"/>
      <c r="T574" s="1"/>
      <c r="U574" s="1"/>
      <c r="V574" s="1"/>
      <c r="W574" s="1"/>
      <c r="X574" s="1"/>
      <c r="Y574" s="1"/>
      <c r="Z574" s="1"/>
      <c r="AA574" s="1"/>
    </row>
    <row r="575" spans="1:27">
      <c r="A575" s="1"/>
      <c r="B575" s="43">
        <f t="shared" si="26"/>
        <v>185</v>
      </c>
      <c r="C575" s="43" t="e">
        <f t="shared" si="25"/>
        <v>#VALUE!</v>
      </c>
      <c r="D575" s="43"/>
      <c r="E575" s="43"/>
      <c r="F575" s="43"/>
      <c r="G575" s="1"/>
      <c r="H575" s="1"/>
      <c r="I575" s="1"/>
      <c r="J575" s="1"/>
      <c r="K575" s="1"/>
      <c r="L575" s="1"/>
      <c r="M575" s="1"/>
      <c r="N575" s="1"/>
      <c r="O575" s="1"/>
      <c r="P575" s="1"/>
      <c r="Q575" s="1"/>
      <c r="R575" s="1"/>
      <c r="S575" s="1"/>
      <c r="T575" s="1"/>
      <c r="U575" s="1"/>
      <c r="V575" s="1"/>
      <c r="W575" s="1"/>
      <c r="X575" s="1"/>
      <c r="Y575" s="1"/>
      <c r="Z575" s="1"/>
      <c r="AA575" s="1"/>
    </row>
    <row r="576" spans="1:27">
      <c r="A576" s="1"/>
      <c r="B576" s="43">
        <f t="shared" si="26"/>
        <v>187</v>
      </c>
      <c r="C576" s="43" t="e">
        <f t="shared" si="25"/>
        <v>#VALUE!</v>
      </c>
      <c r="D576" s="43"/>
      <c r="E576" s="43"/>
      <c r="F576" s="43"/>
      <c r="G576" s="1"/>
      <c r="H576" s="1"/>
      <c r="I576" s="1"/>
      <c r="J576" s="1"/>
      <c r="K576" s="1"/>
      <c r="L576" s="1"/>
      <c r="M576" s="1"/>
      <c r="N576" s="1"/>
      <c r="O576" s="1"/>
      <c r="P576" s="1"/>
      <c r="Q576" s="1"/>
      <c r="R576" s="1"/>
      <c r="S576" s="1"/>
      <c r="T576" s="1"/>
      <c r="U576" s="1"/>
      <c r="V576" s="1"/>
      <c r="W576" s="1"/>
      <c r="X576" s="1"/>
      <c r="Y576" s="1"/>
      <c r="Z576" s="1"/>
      <c r="AA576" s="1"/>
    </row>
    <row r="577" spans="1:27">
      <c r="A577" s="1"/>
      <c r="B577" s="43">
        <f t="shared" si="26"/>
        <v>189</v>
      </c>
      <c r="C577" s="43" t="str">
        <f t="shared" si="25"/>
        <v>_x0001_</v>
      </c>
      <c r="D577" s="43"/>
      <c r="E577" s="43"/>
      <c r="F577" s="43"/>
      <c r="G577" s="1"/>
      <c r="H577" s="1"/>
      <c r="I577" s="1"/>
      <c r="J577" s="1"/>
      <c r="K577" s="1"/>
      <c r="L577" s="1"/>
      <c r="M577" s="1"/>
      <c r="N577" s="1"/>
      <c r="O577" s="1"/>
      <c r="P577" s="1"/>
      <c r="Q577" s="1"/>
      <c r="R577" s="1"/>
      <c r="S577" s="1"/>
      <c r="T577" s="1"/>
      <c r="U577" s="1"/>
      <c r="V577" s="1"/>
      <c r="W577" s="1"/>
      <c r="X577" s="1"/>
      <c r="Y577" s="1"/>
      <c r="Z577" s="1"/>
      <c r="AA577" s="1"/>
    </row>
    <row r="578" spans="1:27">
      <c r="A578" s="1"/>
      <c r="B578" s="43">
        <f t="shared" si="26"/>
        <v>191</v>
      </c>
      <c r="C578" s="43" t="str">
        <f t="shared" si="25"/>
        <v>c</v>
      </c>
      <c r="D578" s="43"/>
      <c r="E578" s="43"/>
      <c r="F578" s="43"/>
      <c r="G578" s="1"/>
      <c r="H578" s="1"/>
      <c r="I578" s="1"/>
      <c r="J578" s="1"/>
      <c r="K578" s="1"/>
      <c r="L578" s="1"/>
      <c r="M578" s="1"/>
      <c r="N578" s="1"/>
      <c r="O578" s="1"/>
      <c r="P578" s="1"/>
      <c r="Q578" s="1"/>
      <c r="R578" s="1"/>
      <c r="S578" s="1"/>
      <c r="T578" s="1"/>
      <c r="U578" s="1"/>
      <c r="V578" s="1"/>
      <c r="W578" s="1"/>
      <c r="X578" s="1"/>
      <c r="Y578" s="1"/>
      <c r="Z578" s="1"/>
      <c r="AA578" s="1"/>
    </row>
    <row r="579" spans="1:27">
      <c r="A579" s="1"/>
      <c r="B579" s="43">
        <f t="shared" si="26"/>
        <v>193</v>
      </c>
      <c r="C579" s="43" t="str">
        <f t="shared" si="25"/>
        <v>)</v>
      </c>
      <c r="D579" s="43"/>
      <c r="E579" s="43"/>
      <c r="F579" s="43"/>
      <c r="G579" s="1"/>
      <c r="H579" s="1"/>
      <c r="I579" s="1"/>
      <c r="J579" s="1"/>
      <c r="K579" s="1"/>
      <c r="L579" s="1"/>
      <c r="M579" s="1"/>
      <c r="N579" s="1"/>
      <c r="O579" s="1"/>
      <c r="P579" s="1"/>
      <c r="Q579" s="1"/>
      <c r="R579" s="1"/>
      <c r="S579" s="1"/>
      <c r="T579" s="1"/>
      <c r="U579" s="1"/>
      <c r="V579" s="1"/>
      <c r="W579" s="1"/>
      <c r="X579" s="1"/>
      <c r="Y579" s="1"/>
      <c r="Z579" s="1"/>
      <c r="AA579" s="1"/>
    </row>
    <row r="580" spans="1:27">
      <c r="A580" s="1"/>
      <c r="B580" s="43">
        <f t="shared" si="26"/>
        <v>195</v>
      </c>
      <c r="C580" s="43" t="str">
        <f t="shared" si="25"/>
        <v>x</v>
      </c>
      <c r="D580" s="43"/>
      <c r="E580" s="43"/>
      <c r="F580" s="43"/>
      <c r="G580" s="1"/>
      <c r="H580" s="1"/>
      <c r="I580" s="1"/>
      <c r="J580" s="1"/>
      <c r="K580" s="1"/>
      <c r="L580" s="1"/>
      <c r="M580" s="1"/>
      <c r="N580" s="1"/>
      <c r="O580" s="1"/>
      <c r="P580" s="1"/>
      <c r="Q580" s="1"/>
      <c r="R580" s="1"/>
      <c r="S580" s="1"/>
      <c r="T580" s="1"/>
      <c r="U580" s="1"/>
      <c r="V580" s="1"/>
      <c r="W580" s="1"/>
      <c r="X580" s="1"/>
      <c r="Y580" s="1"/>
      <c r="Z580" s="1"/>
      <c r="AA580" s="1"/>
    </row>
    <row r="581" spans="1:27">
      <c r="A581" s="1"/>
      <c r="B581" s="43">
        <f t="shared" si="26"/>
        <v>197</v>
      </c>
      <c r="C581" s="43" t="e">
        <f t="shared" si="25"/>
        <v>#VALUE!</v>
      </c>
      <c r="D581" s="43"/>
      <c r="E581" s="43"/>
      <c r="F581" s="43"/>
      <c r="G581" s="1"/>
      <c r="H581" s="1"/>
      <c r="I581" s="1"/>
      <c r="J581" s="1"/>
      <c r="K581" s="1"/>
      <c r="L581" s="1"/>
      <c r="M581" s="1"/>
      <c r="N581" s="1"/>
      <c r="O581" s="1"/>
      <c r="P581" s="1"/>
      <c r="Q581" s="1"/>
      <c r="R581" s="1"/>
      <c r="S581" s="1"/>
      <c r="T581" s="1"/>
      <c r="U581" s="1"/>
      <c r="V581" s="1"/>
      <c r="W581" s="1"/>
      <c r="X581" s="1"/>
      <c r="Y581" s="1"/>
      <c r="Z581" s="1"/>
      <c r="AA581" s="1"/>
    </row>
    <row r="582" spans="1:27">
      <c r="A582" s="1"/>
      <c r="B582" s="43">
        <f t="shared" si="26"/>
        <v>199</v>
      </c>
      <c r="C582" s="43" t="str">
        <f t="shared" si="25"/>
        <v>c</v>
      </c>
      <c r="D582" s="43"/>
      <c r="E582" s="43"/>
      <c r="F582" s="43"/>
      <c r="G582" s="1"/>
      <c r="H582" s="1"/>
      <c r="I582" s="1"/>
      <c r="J582" s="1"/>
      <c r="K582" s="1"/>
      <c r="L582" s="1"/>
      <c r="M582" s="1"/>
      <c r="N582" s="1"/>
      <c r="O582" s="1"/>
      <c r="P582" s="1"/>
      <c r="Q582" s="1"/>
      <c r="R582" s="1"/>
      <c r="S582" s="1"/>
      <c r="T582" s="1"/>
      <c r="U582" s="1"/>
      <c r="V582" s="1"/>
      <c r="W582" s="1"/>
      <c r="X582" s="1"/>
      <c r="Y582" s="1"/>
      <c r="Z582" s="1"/>
      <c r="AA582" s="1"/>
    </row>
    <row r="583" spans="1:27">
      <c r="A583" s="1"/>
      <c r="B583" s="43">
        <f t="shared" si="26"/>
        <v>201</v>
      </c>
      <c r="C583" s="43" t="str">
        <f t="shared" si="25"/>
        <v>)</v>
      </c>
      <c r="D583" s="43"/>
      <c r="E583" s="43"/>
      <c r="F583" s="43"/>
      <c r="G583" s="1"/>
      <c r="H583" s="1"/>
      <c r="I583" s="1"/>
      <c r="J583" s="1"/>
      <c r="K583" s="1"/>
      <c r="L583" s="1"/>
      <c r="M583" s="1"/>
      <c r="N583" s="1"/>
      <c r="O583" s="1"/>
      <c r="P583" s="1"/>
      <c r="Q583" s="1"/>
      <c r="R583" s="1"/>
      <c r="S583" s="1"/>
      <c r="T583" s="1"/>
      <c r="U583" s="1"/>
      <c r="V583" s="1"/>
      <c r="W583" s="1"/>
      <c r="X583" s="1"/>
      <c r="Y583" s="1"/>
      <c r="Z583" s="1"/>
      <c r="AA583" s="1"/>
    </row>
    <row r="584" spans="1:27">
      <c r="A584" s="1"/>
      <c r="B584" s="43">
        <f t="shared" si="26"/>
        <v>203</v>
      </c>
      <c r="C584" s="43" t="str">
        <f t="shared" si="25"/>
        <v>‹</v>
      </c>
      <c r="D584" s="43"/>
      <c r="E584" s="43"/>
      <c r="F584" s="43"/>
      <c r="G584" s="1"/>
      <c r="H584" s="1"/>
      <c r="I584" s="1"/>
      <c r="J584" s="1"/>
      <c r="K584" s="1"/>
      <c r="L584" s="1"/>
      <c r="M584" s="1"/>
      <c r="N584" s="1"/>
      <c r="O584" s="1"/>
      <c r="P584" s="1"/>
      <c r="Q584" s="1"/>
      <c r="R584" s="1"/>
      <c r="S584" s="1"/>
      <c r="T584" s="1"/>
      <c r="U584" s="1"/>
      <c r="V584" s="1"/>
      <c r="W584" s="1"/>
      <c r="X584" s="1"/>
      <c r="Y584" s="1"/>
      <c r="Z584" s="1"/>
      <c r="AA584" s="1"/>
    </row>
    <row r="585" spans="1:27">
      <c r="A585" s="1"/>
      <c r="B585" s="43">
        <f t="shared" si="26"/>
        <v>205</v>
      </c>
      <c r="C585" s="43" t="e">
        <f t="shared" si="25"/>
        <v>#VALUE!</v>
      </c>
      <c r="D585" s="43"/>
      <c r="E585" s="43"/>
      <c r="F585" s="43"/>
      <c r="G585" s="1"/>
      <c r="H585" s="1"/>
      <c r="I585" s="1"/>
      <c r="J585" s="1"/>
      <c r="K585" s="1"/>
      <c r="L585" s="1"/>
      <c r="M585" s="1"/>
      <c r="N585" s="1"/>
      <c r="O585" s="1"/>
      <c r="P585" s="1"/>
      <c r="Q585" s="1"/>
      <c r="R585" s="1"/>
      <c r="S585" s="1"/>
      <c r="T585" s="1"/>
      <c r="U585" s="1"/>
      <c r="V585" s="1"/>
      <c r="W585" s="1"/>
      <c r="X585" s="1"/>
      <c r="Y585" s="1"/>
      <c r="Z585" s="1"/>
      <c r="AA585" s="1"/>
    </row>
    <row r="586" spans="1:27">
      <c r="A586" s="1"/>
      <c r="B586" s="43">
        <f t="shared" si="26"/>
        <v>207</v>
      </c>
      <c r="C586" s="43" t="str">
        <f t="shared" si="25"/>
        <v>c</v>
      </c>
      <c r="D586" s="43"/>
      <c r="E586" s="43"/>
      <c r="F586" s="43"/>
      <c r="G586" s="1"/>
      <c r="H586" s="1"/>
      <c r="I586" s="1"/>
      <c r="J586" s="1"/>
      <c r="K586" s="1"/>
      <c r="L586" s="1"/>
      <c r="M586" s="1"/>
      <c r="N586" s="1"/>
      <c r="O586" s="1"/>
      <c r="P586" s="1"/>
      <c r="Q586" s="1"/>
      <c r="R586" s="1"/>
      <c r="S586" s="1"/>
      <c r="T586" s="1"/>
      <c r="U586" s="1"/>
      <c r="V586" s="1"/>
      <c r="W586" s="1"/>
      <c r="X586" s="1"/>
      <c r="Y586" s="1"/>
      <c r="Z586" s="1"/>
      <c r="AA586" s="1"/>
    </row>
    <row r="587" spans="1:27">
      <c r="A587" s="1"/>
      <c r="B587" s="43">
        <f t="shared" si="26"/>
        <v>209</v>
      </c>
      <c r="C587" s="43" t="str">
        <f t="shared" si="25"/>
        <v>)</v>
      </c>
      <c r="D587" s="43"/>
      <c r="E587" s="43"/>
      <c r="F587" s="43"/>
      <c r="G587" s="1"/>
      <c r="H587" s="1"/>
      <c r="I587" s="1"/>
      <c r="J587" s="1"/>
      <c r="K587" s="1"/>
      <c r="L587" s="1"/>
      <c r="M587" s="1"/>
      <c r="N587" s="1"/>
      <c r="O587" s="1"/>
      <c r="P587" s="1"/>
      <c r="Q587" s="1"/>
      <c r="R587" s="1"/>
      <c r="S587" s="1"/>
      <c r="T587" s="1"/>
      <c r="U587" s="1"/>
      <c r="V587" s="1"/>
      <c r="W587" s="1"/>
      <c r="X587" s="1"/>
      <c r="Y587" s="1"/>
      <c r="Z587" s="1"/>
      <c r="AA587" s="1"/>
    </row>
    <row r="588" spans="1:27">
      <c r="A588" s="1"/>
      <c r="B588" s="43">
        <f t="shared" si="26"/>
        <v>211</v>
      </c>
      <c r="C588" s="43" t="str">
        <f t="shared" si="25"/>
        <v>z</v>
      </c>
      <c r="D588" s="43"/>
      <c r="E588" s="43"/>
      <c r="F588" s="43"/>
      <c r="G588" s="1"/>
      <c r="H588" s="1"/>
      <c r="I588" s="1"/>
      <c r="J588" s="1"/>
      <c r="K588" s="1"/>
      <c r="L588" s="1"/>
      <c r="M588" s="1"/>
      <c r="N588" s="1"/>
      <c r="O588" s="1"/>
      <c r="P588" s="1"/>
      <c r="Q588" s="1"/>
      <c r="R588" s="1"/>
      <c r="S588" s="1"/>
      <c r="T588" s="1"/>
      <c r="U588" s="1"/>
      <c r="V588" s="1"/>
      <c r="W588" s="1"/>
      <c r="X588" s="1"/>
      <c r="Y588" s="1"/>
      <c r="Z588" s="1"/>
      <c r="AA588" s="1"/>
    </row>
    <row r="589" spans="1:27">
      <c r="A589" s="1"/>
      <c r="B589" s="43">
        <f t="shared" si="26"/>
        <v>213</v>
      </c>
      <c r="C589" s="43" t="str">
        <f t="shared" si="25"/>
        <v>_x0001_</v>
      </c>
      <c r="D589" s="43"/>
      <c r="E589" s="43"/>
      <c r="F589" s="43"/>
      <c r="G589" s="1"/>
      <c r="H589" s="1"/>
      <c r="I589" s="1"/>
      <c r="J589" s="1"/>
      <c r="K589" s="1"/>
      <c r="L589" s="1"/>
      <c r="M589" s="1"/>
      <c r="N589" s="1"/>
      <c r="O589" s="1"/>
      <c r="P589" s="1"/>
      <c r="Q589" s="1"/>
      <c r="R589" s="1"/>
      <c r="S589" s="1"/>
      <c r="T589" s="1"/>
      <c r="U589" s="1"/>
      <c r="V589" s="1"/>
      <c r="W589" s="1"/>
      <c r="X589" s="1"/>
      <c r="Y589" s="1"/>
      <c r="Z589" s="1"/>
      <c r="AA589" s="1"/>
    </row>
    <row r="590" spans="1:27">
      <c r="A590" s="1"/>
      <c r="B590" s="43">
        <f t="shared" si="26"/>
        <v>215</v>
      </c>
      <c r="C590" s="43" t="str">
        <f t="shared" si="25"/>
        <v>c</v>
      </c>
      <c r="D590" s="43"/>
      <c r="E590" s="43"/>
      <c r="F590" s="43"/>
      <c r="G590" s="1"/>
      <c r="H590" s="1"/>
      <c r="I590" s="1"/>
      <c r="J590" s="1"/>
      <c r="K590" s="1"/>
      <c r="L590" s="1"/>
      <c r="M590" s="1"/>
      <c r="N590" s="1"/>
      <c r="O590" s="1"/>
      <c r="P590" s="1"/>
      <c r="Q590" s="1"/>
      <c r="R590" s="1"/>
      <c r="S590" s="1"/>
      <c r="T590" s="1"/>
      <c r="U590" s="1"/>
      <c r="V590" s="1"/>
      <c r="W590" s="1"/>
      <c r="X590" s="1"/>
      <c r="Y590" s="1"/>
      <c r="Z590" s="1"/>
      <c r="AA590" s="1"/>
    </row>
    <row r="591" spans="1:27">
      <c r="A591" s="1"/>
      <c r="B591" s="43">
        <f t="shared" si="26"/>
        <v>217</v>
      </c>
      <c r="C591" s="43" t="str">
        <f t="shared" si="25"/>
        <v>)</v>
      </c>
      <c r="D591" s="43"/>
      <c r="E591" s="43"/>
      <c r="F591" s="43"/>
      <c r="G591" s="1"/>
      <c r="H591" s="1"/>
      <c r="I591" s="1"/>
      <c r="J591" s="1"/>
      <c r="K591" s="1"/>
      <c r="L591" s="1"/>
      <c r="M591" s="1"/>
      <c r="N591" s="1"/>
      <c r="O591" s="1"/>
      <c r="P591" s="1"/>
      <c r="Q591" s="1"/>
      <c r="R591" s="1"/>
      <c r="S591" s="1"/>
      <c r="T591" s="1"/>
      <c r="U591" s="1"/>
      <c r="V591" s="1"/>
      <c r="W591" s="1"/>
      <c r="X591" s="1"/>
      <c r="Y591" s="1"/>
      <c r="Z591" s="1"/>
      <c r="AA591" s="1"/>
    </row>
    <row r="592" spans="1:27">
      <c r="A592" s="1"/>
      <c r="B592" s="43">
        <f t="shared" si="26"/>
        <v>219</v>
      </c>
      <c r="C592" s="43" t="str">
        <f t="shared" si="25"/>
        <v>{</v>
      </c>
      <c r="D592" s="43"/>
      <c r="E592" s="43"/>
      <c r="F592" s="43"/>
      <c r="G592" s="1"/>
      <c r="H592" s="1"/>
      <c r="I592" s="1"/>
      <c r="J592" s="1"/>
      <c r="K592" s="1"/>
      <c r="L592" s="1"/>
      <c r="M592" s="1"/>
      <c r="N592" s="1"/>
      <c r="O592" s="1"/>
      <c r="P592" s="1"/>
      <c r="Q592" s="1"/>
      <c r="R592" s="1"/>
      <c r="S592" s="1"/>
      <c r="T592" s="1"/>
      <c r="U592" s="1"/>
      <c r="V592" s="1"/>
      <c r="W592" s="1"/>
      <c r="X592" s="1"/>
      <c r="Y592" s="1"/>
      <c r="Z592" s="1"/>
      <c r="AA592" s="1"/>
    </row>
    <row r="593" spans="1:27">
      <c r="A593" s="1"/>
      <c r="B593" s="43">
        <f t="shared" si="26"/>
        <v>221</v>
      </c>
      <c r="C593" s="43" t="str">
        <f t="shared" si="25"/>
        <v>_x0001_</v>
      </c>
      <c r="D593" s="43"/>
      <c r="E593" s="43"/>
      <c r="F593" s="43"/>
      <c r="G593" s="1"/>
      <c r="H593" s="1"/>
      <c r="I593" s="1"/>
      <c r="J593" s="1"/>
      <c r="K593" s="1"/>
      <c r="L593" s="1"/>
      <c r="M593" s="1"/>
      <c r="N593" s="1"/>
      <c r="O593" s="1"/>
      <c r="P593" s="1"/>
      <c r="Q593" s="1"/>
      <c r="R593" s="1"/>
      <c r="S593" s="1"/>
      <c r="T593" s="1"/>
      <c r="U593" s="1"/>
      <c r="V593" s="1"/>
      <c r="W593" s="1"/>
      <c r="X593" s="1"/>
      <c r="Y593" s="1"/>
      <c r="Z593" s="1"/>
      <c r="AA593" s="1"/>
    </row>
    <row r="594" spans="1:27">
      <c r="A594" s="1"/>
      <c r="B594" s="43">
        <f t="shared" si="26"/>
        <v>223</v>
      </c>
      <c r="C594" s="43" t="str">
        <f t="shared" si="25"/>
        <v>c</v>
      </c>
      <c r="D594" s="43"/>
      <c r="E594" s="43"/>
      <c r="F594" s="43"/>
      <c r="G594" s="1"/>
      <c r="H594" s="1"/>
      <c r="I594" s="1"/>
      <c r="J594" s="1"/>
      <c r="K594" s="1"/>
      <c r="L594" s="1"/>
      <c r="M594" s="1"/>
      <c r="N594" s="1"/>
      <c r="O594" s="1"/>
      <c r="P594" s="1"/>
      <c r="Q594" s="1"/>
      <c r="R594" s="1"/>
      <c r="S594" s="1"/>
      <c r="T594" s="1"/>
      <c r="U594" s="1"/>
      <c r="V594" s="1"/>
      <c r="W594" s="1"/>
      <c r="X594" s="1"/>
      <c r="Y594" s="1"/>
      <c r="Z594" s="1"/>
      <c r="AA594" s="1"/>
    </row>
    <row r="595" spans="1:27">
      <c r="A595" s="1"/>
      <c r="B595" s="43">
        <f t="shared" si="26"/>
        <v>225</v>
      </c>
      <c r="C595" s="43" t="str">
        <f t="shared" si="25"/>
        <v>*</v>
      </c>
      <c r="D595" s="43"/>
      <c r="E595" s="43"/>
      <c r="F595" s="43"/>
      <c r="G595" s="1"/>
      <c r="H595" s="1"/>
      <c r="I595" s="1"/>
      <c r="J595" s="1"/>
      <c r="K595" s="1"/>
      <c r="L595" s="1"/>
      <c r="M595" s="1"/>
      <c r="N595" s="1"/>
      <c r="O595" s="1"/>
      <c r="P595" s="1"/>
      <c r="Q595" s="1"/>
      <c r="R595" s="1"/>
      <c r="S595" s="1"/>
      <c r="T595" s="1"/>
      <c r="U595" s="1"/>
      <c r="V595" s="1"/>
      <c r="W595" s="1"/>
      <c r="X595" s="1"/>
      <c r="Y595" s="1"/>
      <c r="Z595" s="1"/>
      <c r="AA595" s="1"/>
    </row>
    <row r="596" spans="1:27">
      <c r="A596" s="1"/>
      <c r="B596" s="43">
        <f t="shared" si="26"/>
        <v>227</v>
      </c>
      <c r="C596" s="43" t="str">
        <f t="shared" si="25"/>
        <v>…</v>
      </c>
      <c r="D596" s="43"/>
      <c r="E596" s="43"/>
      <c r="F596" s="43"/>
      <c r="G596" s="1"/>
      <c r="H596" s="1"/>
      <c r="I596" s="1"/>
      <c r="J596" s="1"/>
      <c r="K596" s="1"/>
      <c r="L596" s="1"/>
      <c r="M596" s="1"/>
      <c r="N596" s="1"/>
      <c r="O596" s="1"/>
      <c r="P596" s="1"/>
      <c r="Q596" s="1"/>
      <c r="R596" s="1"/>
      <c r="S596" s="1"/>
      <c r="T596" s="1"/>
      <c r="U596" s="1"/>
      <c r="V596" s="1"/>
      <c r="W596" s="1"/>
      <c r="X596" s="1"/>
      <c r="Y596" s="1"/>
      <c r="Z596" s="1"/>
      <c r="AA596" s="1"/>
    </row>
    <row r="597" spans="1:27">
      <c r="A597" s="1"/>
      <c r="B597" s="43">
        <f t="shared" si="26"/>
        <v>229</v>
      </c>
      <c r="C597" s="43" t="str">
        <f t="shared" si="25"/>
        <v>_x0001_</v>
      </c>
      <c r="D597" s="43"/>
      <c r="E597" s="43"/>
      <c r="F597" s="43"/>
      <c r="G597" s="1"/>
      <c r="H597" s="1"/>
      <c r="I597" s="1"/>
      <c r="J597" s="1"/>
      <c r="K597" s="1"/>
      <c r="L597" s="1"/>
      <c r="M597" s="1"/>
      <c r="N597" s="1"/>
      <c r="O597" s="1"/>
      <c r="P597" s="1"/>
      <c r="Q597" s="1"/>
      <c r="R597" s="1"/>
      <c r="S597" s="1"/>
      <c r="T597" s="1"/>
      <c r="U597" s="1"/>
      <c r="V597" s="1"/>
      <c r="W597" s="1"/>
      <c r="X597" s="1"/>
      <c r="Y597" s="1"/>
      <c r="Z597" s="1"/>
      <c r="AA597" s="1"/>
    </row>
    <row r="598" spans="1:27">
      <c r="A598" s="1"/>
      <c r="B598" s="43">
        <f t="shared" si="26"/>
        <v>231</v>
      </c>
      <c r="C598" s="43" t="str">
        <f t="shared" si="25"/>
        <v>c</v>
      </c>
      <c r="D598" s="43"/>
      <c r="E598" s="43"/>
      <c r="F598" s="43"/>
      <c r="G598" s="1"/>
      <c r="H598" s="1"/>
      <c r="I598" s="1"/>
      <c r="J598" s="1"/>
      <c r="K598" s="1"/>
      <c r="L598" s="1"/>
      <c r="M598" s="1"/>
      <c r="N598" s="1"/>
      <c r="O598" s="1"/>
      <c r="P598" s="1"/>
      <c r="Q598" s="1"/>
      <c r="R598" s="1"/>
      <c r="S598" s="1"/>
      <c r="T598" s="1"/>
      <c r="U598" s="1"/>
      <c r="V598" s="1"/>
      <c r="W598" s="1"/>
      <c r="X598" s="1"/>
      <c r="Y598" s="1"/>
      <c r="Z598" s="1"/>
      <c r="AA598" s="1"/>
    </row>
    <row r="599" spans="1:27">
      <c r="A599" s="1"/>
      <c r="B599" s="43">
        <f t="shared" si="26"/>
        <v>233</v>
      </c>
      <c r="C599" s="43" t="str">
        <f t="shared" si="25"/>
        <v>*</v>
      </c>
      <c r="D599" s="43"/>
      <c r="E599" s="43"/>
      <c r="F599" s="43"/>
      <c r="G599" s="1"/>
      <c r="H599" s="1"/>
      <c r="I599" s="1"/>
      <c r="J599" s="1"/>
      <c r="K599" s="1"/>
      <c r="L599" s="1"/>
      <c r="M599" s="1"/>
      <c r="N599" s="1"/>
      <c r="O599" s="1"/>
      <c r="P599" s="1"/>
      <c r="Q599" s="1"/>
      <c r="R599" s="1"/>
      <c r="S599" s="1"/>
      <c r="T599" s="1"/>
      <c r="U599" s="1"/>
      <c r="V599" s="1"/>
      <c r="W599" s="1"/>
      <c r="X599" s="1"/>
      <c r="Y599" s="1"/>
      <c r="Z599" s="1"/>
      <c r="AA599" s="1"/>
    </row>
    <row r="600" spans="1:27">
      <c r="A600" s="1"/>
      <c r="B600" s="43">
        <f t="shared" si="26"/>
        <v>235</v>
      </c>
      <c r="C600" s="43" t="str">
        <f t="shared" si="25"/>
        <v>…</v>
      </c>
      <c r="D600" s="43"/>
      <c r="E600" s="43"/>
      <c r="F600" s="43"/>
      <c r="G600" s="1"/>
      <c r="H600" s="1"/>
      <c r="I600" s="1"/>
      <c r="J600" s="1"/>
      <c r="K600" s="1"/>
      <c r="L600" s="1"/>
      <c r="M600" s="1"/>
      <c r="N600" s="1"/>
      <c r="O600" s="1"/>
      <c r="P600" s="1"/>
      <c r="Q600" s="1"/>
      <c r="R600" s="1"/>
      <c r="S600" s="1"/>
      <c r="T600" s="1"/>
      <c r="U600" s="1"/>
      <c r="V600" s="1"/>
      <c r="W600" s="1"/>
      <c r="X600" s="1"/>
      <c r="Y600" s="1"/>
      <c r="Z600" s="1"/>
      <c r="AA600" s="1"/>
    </row>
    <row r="601" spans="1:27">
      <c r="A601" s="1"/>
      <c r="B601" s="43">
        <f t="shared" si="26"/>
        <v>237</v>
      </c>
      <c r="C601" s="43" t="str">
        <f t="shared" si="25"/>
        <v>_x0001_</v>
      </c>
      <c r="D601" s="43"/>
      <c r="E601" s="43"/>
      <c r="F601" s="43"/>
      <c r="G601" s="1"/>
      <c r="H601" s="1"/>
      <c r="I601" s="1"/>
      <c r="J601" s="1"/>
      <c r="K601" s="1"/>
      <c r="L601" s="1"/>
      <c r="M601" s="1"/>
      <c r="N601" s="1"/>
      <c r="O601" s="1"/>
      <c r="P601" s="1"/>
      <c r="Q601" s="1"/>
      <c r="R601" s="1"/>
      <c r="S601" s="1"/>
      <c r="T601" s="1"/>
      <c r="U601" s="1"/>
      <c r="V601" s="1"/>
      <c r="W601" s="1"/>
      <c r="X601" s="1"/>
      <c r="Y601" s="1"/>
      <c r="Z601" s="1"/>
      <c r="AA601" s="1"/>
    </row>
    <row r="602" spans="1:27">
      <c r="A602" s="1"/>
      <c r="B602" s="43">
        <f t="shared" si="26"/>
        <v>239</v>
      </c>
      <c r="C602" s="43" t="str">
        <f t="shared" si="25"/>
        <v>c</v>
      </c>
      <c r="D602" s="43"/>
      <c r="E602" s="43"/>
      <c r="F602" s="43"/>
      <c r="G602" s="1"/>
      <c r="H602" s="1"/>
      <c r="I602" s="1"/>
      <c r="J602" s="1"/>
      <c r="K602" s="1"/>
      <c r="L602" s="1"/>
      <c r="M602" s="1"/>
      <c r="N602" s="1"/>
      <c r="O602" s="1"/>
      <c r="P602" s="1"/>
      <c r="Q602" s="1"/>
      <c r="R602" s="1"/>
      <c r="S602" s="1"/>
      <c r="T602" s="1"/>
      <c r="U602" s="1"/>
      <c r="V602" s="1"/>
      <c r="W602" s="1"/>
      <c r="X602" s="1"/>
      <c r="Y602" s="1"/>
      <c r="Z602" s="1"/>
      <c r="AA602" s="1"/>
    </row>
    <row r="603" spans="1:27">
      <c r="A603" s="1"/>
      <c r="B603" s="43">
        <f t="shared" si="26"/>
        <v>241</v>
      </c>
      <c r="C603" s="43" t="str">
        <f t="shared" si="25"/>
        <v>*</v>
      </c>
      <c r="D603" s="43"/>
      <c r="E603" s="43"/>
      <c r="F603" s="43"/>
      <c r="G603" s="1"/>
      <c r="H603" s="1"/>
      <c r="I603" s="1"/>
      <c r="J603" s="1"/>
      <c r="K603" s="1"/>
      <c r="L603" s="1"/>
      <c r="M603" s="1"/>
      <c r="N603" s="1"/>
      <c r="O603" s="1"/>
      <c r="P603" s="1"/>
      <c r="Q603" s="1"/>
      <c r="R603" s="1"/>
      <c r="S603" s="1"/>
      <c r="T603" s="1"/>
      <c r="U603" s="1"/>
      <c r="V603" s="1"/>
      <c r="W603" s="1"/>
      <c r="X603" s="1"/>
      <c r="Y603" s="1"/>
      <c r="Z603" s="1"/>
      <c r="AA603" s="1"/>
    </row>
    <row r="604" spans="1:27">
      <c r="A604" s="1"/>
      <c r="B604" s="43">
        <f t="shared" si="26"/>
        <v>243</v>
      </c>
      <c r="C604" s="43" t="str">
        <f t="shared" si="25"/>
        <v>ƒ</v>
      </c>
      <c r="D604" s="43"/>
      <c r="E604" s="43"/>
      <c r="F604" s="43"/>
      <c r="G604" s="1"/>
      <c r="H604" s="1"/>
      <c r="I604" s="1"/>
      <c r="J604" s="1"/>
      <c r="K604" s="1"/>
      <c r="L604" s="1"/>
      <c r="M604" s="1"/>
      <c r="N604" s="1"/>
      <c r="O604" s="1"/>
      <c r="P604" s="1"/>
      <c r="Q604" s="1"/>
      <c r="R604" s="1"/>
      <c r="S604" s="1"/>
      <c r="T604" s="1"/>
      <c r="U604" s="1"/>
      <c r="V604" s="1"/>
      <c r="W604" s="1"/>
      <c r="X604" s="1"/>
      <c r="Y604" s="1"/>
      <c r="Z604" s="1"/>
      <c r="AA604" s="1"/>
    </row>
    <row r="605" spans="1:27">
      <c r="A605" s="1"/>
      <c r="B605" s="43">
        <f t="shared" si="26"/>
        <v>245</v>
      </c>
      <c r="C605" s="43" t="str">
        <f t="shared" si="25"/>
        <v>_x0001_</v>
      </c>
      <c r="D605" s="43"/>
      <c r="E605" s="43"/>
      <c r="F605" s="43"/>
      <c r="G605" s="1"/>
      <c r="H605" s="1"/>
      <c r="I605" s="1"/>
      <c r="J605" s="1"/>
      <c r="K605" s="1"/>
      <c r="L605" s="1"/>
      <c r="M605" s="1"/>
      <c r="N605" s="1"/>
      <c r="O605" s="1"/>
      <c r="P605" s="1"/>
      <c r="Q605" s="1"/>
      <c r="R605" s="1"/>
      <c r="S605" s="1"/>
      <c r="T605" s="1"/>
      <c r="U605" s="1"/>
      <c r="V605" s="1"/>
      <c r="W605" s="1"/>
      <c r="X605" s="1"/>
      <c r="Y605" s="1"/>
      <c r="Z605" s="1"/>
      <c r="AA605" s="1"/>
    </row>
    <row r="606" spans="1:27">
      <c r="A606" s="1"/>
      <c r="B606" s="43">
        <f t="shared" si="26"/>
        <v>247</v>
      </c>
      <c r="C606" s="43" t="str">
        <f t="shared" si="25"/>
        <v>c</v>
      </c>
      <c r="D606" s="43"/>
      <c r="E606" s="43"/>
      <c r="F606" s="43"/>
      <c r="G606" s="1"/>
      <c r="H606" s="1"/>
      <c r="I606" s="1"/>
      <c r="J606" s="1"/>
      <c r="K606" s="1"/>
      <c r="L606" s="1"/>
      <c r="M606" s="1"/>
      <c r="N606" s="1"/>
      <c r="O606" s="1"/>
      <c r="P606" s="1"/>
      <c r="Q606" s="1"/>
      <c r="R606" s="1"/>
      <c r="S606" s="1"/>
      <c r="T606" s="1"/>
      <c r="U606" s="1"/>
      <c r="V606" s="1"/>
      <c r="W606" s="1"/>
      <c r="X606" s="1"/>
      <c r="Y606" s="1"/>
      <c r="Z606" s="1"/>
      <c r="AA606" s="1"/>
    </row>
    <row r="607" spans="1:27">
      <c r="A607" s="1"/>
      <c r="B607" s="43">
        <f t="shared" si="26"/>
        <v>249</v>
      </c>
      <c r="C607" s="43" t="str">
        <f t="shared" si="25"/>
        <v>*</v>
      </c>
      <c r="D607" s="43"/>
      <c r="E607" s="43"/>
      <c r="F607" s="43"/>
      <c r="G607" s="1"/>
      <c r="H607" s="1"/>
      <c r="I607" s="1"/>
      <c r="J607" s="1"/>
      <c r="K607" s="1"/>
      <c r="L607" s="1"/>
      <c r="M607" s="1"/>
      <c r="N607" s="1"/>
      <c r="O607" s="1"/>
      <c r="P607" s="1"/>
      <c r="Q607" s="1"/>
      <c r="R607" s="1"/>
      <c r="S607" s="1"/>
      <c r="T607" s="1"/>
      <c r="U607" s="1"/>
      <c r="V607" s="1"/>
      <c r="W607" s="1"/>
      <c r="X607" s="1"/>
      <c r="Y607" s="1"/>
      <c r="Z607" s="1"/>
      <c r="AA607" s="1"/>
    </row>
    <row r="608" spans="1:27">
      <c r="A608" s="1"/>
      <c r="B608" s="43">
        <f t="shared" si="26"/>
        <v>251</v>
      </c>
      <c r="C608" s="43" t="str">
        <f t="shared" si="25"/>
        <v>‚</v>
      </c>
      <c r="D608" s="43"/>
      <c r="E608" s="43"/>
      <c r="F608" s="43"/>
      <c r="G608" s="1"/>
      <c r="H608" s="1"/>
      <c r="I608" s="1"/>
      <c r="J608" s="1"/>
      <c r="K608" s="1"/>
      <c r="L608" s="1"/>
      <c r="M608" s="1"/>
      <c r="N608" s="1"/>
      <c r="O608" s="1"/>
      <c r="P608" s="1"/>
      <c r="Q608" s="1"/>
      <c r="R608" s="1"/>
      <c r="S608" s="1"/>
      <c r="T608" s="1"/>
      <c r="U608" s="1"/>
      <c r="V608" s="1"/>
      <c r="W608" s="1"/>
      <c r="X608" s="1"/>
      <c r="Y608" s="1"/>
      <c r="Z608" s="1"/>
      <c r="AA608" s="1"/>
    </row>
    <row r="609" spans="1:27">
      <c r="A609" s="1"/>
      <c r="B609" s="43">
        <f t="shared" si="26"/>
        <v>253</v>
      </c>
      <c r="C609" s="43" t="str">
        <f t="shared" si="25"/>
        <v>_x0003_</v>
      </c>
      <c r="D609" s="43"/>
      <c r="E609" s="43"/>
      <c r="F609" s="43"/>
      <c r="G609" s="1"/>
      <c r="H609" s="1"/>
      <c r="I609" s="1"/>
      <c r="J609" s="1"/>
      <c r="K609" s="1"/>
      <c r="L609" s="1"/>
      <c r="M609" s="1"/>
      <c r="N609" s="1"/>
      <c r="O609" s="1"/>
      <c r="P609" s="1"/>
      <c r="Q609" s="1"/>
      <c r="R609" s="1"/>
      <c r="S609" s="1"/>
      <c r="T609" s="1"/>
      <c r="U609" s="1"/>
      <c r="V609" s="1"/>
      <c r="W609" s="1"/>
      <c r="X609" s="1"/>
      <c r="Y609" s="1"/>
      <c r="Z609" s="1"/>
      <c r="AA609" s="1"/>
    </row>
    <row r="610" spans="1:27">
      <c r="A610" s="1"/>
      <c r="B610" s="43">
        <f t="shared" si="26"/>
        <v>255</v>
      </c>
      <c r="C610" s="43" t="str">
        <f t="shared" si="25"/>
        <v>c</v>
      </c>
      <c r="D610" s="43"/>
      <c r="E610" s="43"/>
      <c r="F610" s="43"/>
      <c r="G610" s="1"/>
      <c r="H610" s="1"/>
      <c r="I610" s="1"/>
      <c r="J610" s="1"/>
      <c r="K610" s="1"/>
      <c r="L610" s="1"/>
      <c r="M610" s="1"/>
      <c r="N610" s="1"/>
      <c r="O610" s="1"/>
      <c r="P610" s="1"/>
      <c r="Q610" s="1"/>
      <c r="R610" s="1"/>
      <c r="S610" s="1"/>
      <c r="T610" s="1"/>
      <c r="U610" s="1"/>
      <c r="V610" s="1"/>
      <c r="W610" s="1"/>
      <c r="X610" s="1"/>
      <c r="Y610" s="1"/>
      <c r="Z610" s="1"/>
      <c r="AA610" s="1"/>
    </row>
    <row r="611" spans="1:27">
      <c r="A611" s="1"/>
      <c r="B611" s="43">
        <f t="shared" si="26"/>
        <v>257</v>
      </c>
      <c r="C611" s="43" t="str">
        <f t="shared" si="25"/>
        <v>*</v>
      </c>
      <c r="D611" s="43"/>
      <c r="E611" s="43"/>
      <c r="F611" s="43"/>
      <c r="G611" s="1"/>
      <c r="H611" s="1"/>
      <c r="I611" s="1"/>
      <c r="J611" s="1"/>
      <c r="K611" s="1"/>
      <c r="L611" s="1"/>
      <c r="M611" s="1"/>
      <c r="N611" s="1"/>
      <c r="O611" s="1"/>
      <c r="P611" s="1"/>
      <c r="Q611" s="1"/>
      <c r="R611" s="1"/>
      <c r="S611" s="1"/>
      <c r="T611" s="1"/>
      <c r="U611" s="1"/>
      <c r="V611" s="1"/>
      <c r="W611" s="1"/>
      <c r="X611" s="1"/>
      <c r="Y611" s="1"/>
      <c r="Z611" s="1"/>
      <c r="AA611" s="1"/>
    </row>
    <row r="612" spans="1:27">
      <c r="A612" s="1"/>
      <c r="B612" s="43">
        <f t="shared" si="26"/>
        <v>259</v>
      </c>
      <c r="C612" s="43" t="str">
        <f t="shared" si="25"/>
        <v>‚</v>
      </c>
      <c r="D612" s="43"/>
      <c r="E612" s="43"/>
      <c r="F612" s="43"/>
      <c r="G612" s="1"/>
      <c r="H612" s="1"/>
      <c r="I612" s="1"/>
      <c r="J612" s="1"/>
      <c r="K612" s="1"/>
      <c r="L612" s="1"/>
      <c r="M612" s="1"/>
      <c r="N612" s="1"/>
      <c r="O612" s="1"/>
      <c r="P612" s="1"/>
      <c r="Q612" s="1"/>
      <c r="R612" s="1"/>
      <c r="S612" s="1"/>
      <c r="T612" s="1"/>
      <c r="U612" s="1"/>
      <c r="V612" s="1"/>
      <c r="W612" s="1"/>
      <c r="X612" s="1"/>
      <c r="Y612" s="1"/>
      <c r="Z612" s="1"/>
      <c r="AA612" s="1"/>
    </row>
    <row r="613" spans="1:27">
      <c r="A613" s="1"/>
      <c r="B613" s="43">
        <f t="shared" si="26"/>
        <v>261</v>
      </c>
      <c r="C613" s="43" t="e">
        <f t="shared" si="25"/>
        <v>#VALUE!</v>
      </c>
      <c r="D613" s="43"/>
      <c r="E613" s="43"/>
      <c r="F613" s="43"/>
      <c r="G613" s="1"/>
      <c r="H613" s="1"/>
      <c r="I613" s="1"/>
      <c r="J613" s="1"/>
      <c r="K613" s="1"/>
      <c r="L613" s="1"/>
      <c r="M613" s="1"/>
      <c r="N613" s="1"/>
      <c r="O613" s="1"/>
      <c r="P613" s="1"/>
      <c r="Q613" s="1"/>
      <c r="R613" s="1"/>
      <c r="S613" s="1"/>
      <c r="T613" s="1"/>
      <c r="U613" s="1"/>
      <c r="V613" s="1"/>
      <c r="W613" s="1"/>
      <c r="X613" s="1"/>
      <c r="Y613" s="1"/>
      <c r="Z613" s="1"/>
      <c r="AA613" s="1"/>
    </row>
    <row r="614" spans="1:27">
      <c r="A614" s="1"/>
      <c r="B614" s="43">
        <f t="shared" si="26"/>
        <v>263</v>
      </c>
      <c r="C614" s="43" t="e">
        <f t="shared" si="25"/>
        <v>#VALUE!</v>
      </c>
      <c r="D614" s="43"/>
      <c r="E614" s="43"/>
      <c r="F614" s="43"/>
      <c r="G614" s="1"/>
      <c r="H614" s="1"/>
      <c r="I614" s="1"/>
      <c r="J614" s="1"/>
      <c r="K614" s="1"/>
      <c r="L614" s="1"/>
      <c r="M614" s="1"/>
      <c r="N614" s="1"/>
      <c r="O614" s="1"/>
      <c r="P614" s="1"/>
      <c r="Q614" s="1"/>
      <c r="R614" s="1"/>
      <c r="S614" s="1"/>
      <c r="T614" s="1"/>
      <c r="U614" s="1"/>
      <c r="V614" s="1"/>
      <c r="W614" s="1"/>
      <c r="X614" s="1"/>
      <c r="Y614" s="1"/>
      <c r="Z614" s="1"/>
      <c r="AA614" s="1"/>
    </row>
    <row r="615" spans="1:27">
      <c r="A615" s="1"/>
      <c r="B615" s="43">
        <f t="shared" si="26"/>
        <v>265</v>
      </c>
      <c r="C615" s="43" t="e">
        <f t="shared" si="25"/>
        <v>#VALUE!</v>
      </c>
      <c r="D615" s="43"/>
      <c r="E615" s="43"/>
      <c r="F615" s="43"/>
      <c r="G615" s="1"/>
      <c r="H615" s="1"/>
      <c r="I615" s="1"/>
      <c r="J615" s="1"/>
      <c r="K615" s="1"/>
      <c r="L615" s="1"/>
      <c r="M615" s="1"/>
      <c r="N615" s="1"/>
      <c r="O615" s="1"/>
      <c r="P615" s="1"/>
      <c r="Q615" s="1"/>
      <c r="R615" s="1"/>
      <c r="S615" s="1"/>
      <c r="T615" s="1"/>
      <c r="U615" s="1"/>
      <c r="V615" s="1"/>
      <c r="W615" s="1"/>
      <c r="X615" s="1"/>
      <c r="Y615" s="1"/>
      <c r="Z615" s="1"/>
      <c r="AA615" s="1"/>
    </row>
    <row r="616" spans="1:27">
      <c r="A616" s="1"/>
      <c r="B616" s="43">
        <f t="shared" si="26"/>
        <v>267</v>
      </c>
      <c r="C616" s="43" t="e">
        <f t="shared" si="25"/>
        <v>#VALUE!</v>
      </c>
      <c r="D616" s="43"/>
      <c r="E616" s="43"/>
      <c r="F616" s="43"/>
      <c r="G616" s="1"/>
      <c r="H616" s="1"/>
      <c r="I616" s="1"/>
      <c r="J616" s="1"/>
      <c r="K616" s="1"/>
      <c r="L616" s="1"/>
      <c r="M616" s="1"/>
      <c r="N616" s="1"/>
      <c r="O616" s="1"/>
      <c r="P616" s="1"/>
      <c r="Q616" s="1"/>
      <c r="R616" s="1"/>
      <c r="S616" s="1"/>
      <c r="T616" s="1"/>
      <c r="U616" s="1"/>
      <c r="V616" s="1"/>
      <c r="W616" s="1"/>
      <c r="X616" s="1"/>
      <c r="Y616" s="1"/>
      <c r="Z616" s="1"/>
      <c r="AA616" s="1"/>
    </row>
    <row r="617" spans="1:27">
      <c r="A617" s="1"/>
      <c r="B617" s="43">
        <f t="shared" si="26"/>
        <v>269</v>
      </c>
      <c r="C617" s="43" t="e">
        <f t="shared" si="25"/>
        <v>#VALUE!</v>
      </c>
      <c r="D617" s="43"/>
      <c r="E617" s="43"/>
      <c r="F617" s="43"/>
      <c r="G617" s="1"/>
      <c r="H617" s="1"/>
      <c r="I617" s="1"/>
      <c r="J617" s="1"/>
      <c r="K617" s="1"/>
      <c r="L617" s="1"/>
      <c r="M617" s="1"/>
      <c r="N617" s="1"/>
      <c r="O617" s="1"/>
      <c r="P617" s="1"/>
      <c r="Q617" s="1"/>
      <c r="R617" s="1"/>
      <c r="S617" s="1"/>
      <c r="T617" s="1"/>
      <c r="U617" s="1"/>
      <c r="V617" s="1"/>
      <c r="W617" s="1"/>
      <c r="X617" s="1"/>
      <c r="Y617" s="1"/>
      <c r="Z617" s="1"/>
      <c r="AA617" s="1"/>
    </row>
    <row r="618" spans="1:27">
      <c r="A618" s="1"/>
      <c r="B618" s="43">
        <f t="shared" si="26"/>
        <v>271</v>
      </c>
      <c r="C618" s="43" t="e">
        <f t="shared" si="25"/>
        <v>#VALUE!</v>
      </c>
      <c r="D618" s="43"/>
      <c r="E618" s="43"/>
      <c r="F618" s="43"/>
      <c r="G618" s="1"/>
      <c r="H618" s="1"/>
      <c r="I618" s="1"/>
      <c r="J618" s="1"/>
      <c r="K618" s="1"/>
      <c r="L618" s="1"/>
      <c r="M618" s="1"/>
      <c r="N618" s="1"/>
      <c r="O618" s="1"/>
      <c r="P618" s="1"/>
      <c r="Q618" s="1"/>
      <c r="R618" s="1"/>
      <c r="S618" s="1"/>
      <c r="T618" s="1"/>
      <c r="U618" s="1"/>
      <c r="V618" s="1"/>
      <c r="W618" s="1"/>
      <c r="X618" s="1"/>
      <c r="Y618" s="1"/>
      <c r="Z618" s="1"/>
      <c r="AA618" s="1"/>
    </row>
    <row r="619" spans="1:27">
      <c r="A619" s="1"/>
      <c r="B619" s="43">
        <f t="shared" si="26"/>
        <v>273</v>
      </c>
      <c r="C619" s="43" t="e">
        <f t="shared" si="25"/>
        <v>#VALUE!</v>
      </c>
      <c r="D619" s="43"/>
      <c r="E619" s="43"/>
      <c r="F619" s="43"/>
      <c r="G619" s="1"/>
      <c r="H619" s="1"/>
      <c r="I619" s="1"/>
      <c r="J619" s="1"/>
      <c r="K619" s="1"/>
      <c r="L619" s="1"/>
      <c r="M619" s="1"/>
      <c r="N619" s="1"/>
      <c r="O619" s="1"/>
      <c r="P619" s="1"/>
      <c r="Q619" s="1"/>
      <c r="R619" s="1"/>
      <c r="S619" s="1"/>
      <c r="T619" s="1"/>
      <c r="U619" s="1"/>
      <c r="V619" s="1"/>
      <c r="W619" s="1"/>
      <c r="X619" s="1"/>
      <c r="Y619" s="1"/>
      <c r="Z619" s="1"/>
      <c r="AA619" s="1"/>
    </row>
    <row r="620" spans="1:27">
      <c r="A620" s="1"/>
      <c r="B620" s="43">
        <f t="shared" si="26"/>
        <v>275</v>
      </c>
      <c r="C620" s="43" t="e">
        <f t="shared" si="25"/>
        <v>#VALUE!</v>
      </c>
      <c r="D620" s="43"/>
      <c r="E620" s="43"/>
      <c r="F620" s="43"/>
      <c r="G620" s="1"/>
      <c r="H620" s="1"/>
      <c r="I620" s="1"/>
      <c r="J620" s="1"/>
      <c r="K620" s="1"/>
      <c r="L620" s="1"/>
      <c r="M620" s="1"/>
      <c r="N620" s="1"/>
      <c r="O620" s="1"/>
      <c r="P620" s="1"/>
      <c r="Q620" s="1"/>
      <c r="R620" s="1"/>
      <c r="S620" s="1"/>
      <c r="T620" s="1"/>
      <c r="U620" s="1"/>
      <c r="V620" s="1"/>
      <c r="W620" s="1"/>
      <c r="X620" s="1"/>
      <c r="Y620" s="1"/>
      <c r="Z620" s="1"/>
      <c r="AA620" s="1"/>
    </row>
    <row r="621" spans="1:27">
      <c r="A621" s="1"/>
      <c r="B621" s="43">
        <f t="shared" si="26"/>
        <v>277</v>
      </c>
      <c r="C621" s="43" t="str">
        <f t="shared" si="25"/>
        <v xml:space="preserve">	</v>
      </c>
      <c r="D621" s="43"/>
      <c r="E621" s="43"/>
      <c r="F621" s="43"/>
      <c r="G621" s="1"/>
      <c r="H621" s="1"/>
      <c r="I621" s="1"/>
      <c r="J621" s="1"/>
      <c r="K621" s="1"/>
      <c r="L621" s="1"/>
      <c r="M621" s="1"/>
      <c r="N621" s="1"/>
      <c r="O621" s="1"/>
      <c r="P621" s="1"/>
      <c r="Q621" s="1"/>
      <c r="R621" s="1"/>
      <c r="S621" s="1"/>
      <c r="T621" s="1"/>
      <c r="U621" s="1"/>
      <c r="V621" s="1"/>
      <c r="W621" s="1"/>
      <c r="X621" s="1"/>
      <c r="Y621" s="1"/>
      <c r="Z621" s="1"/>
      <c r="AA621" s="1"/>
    </row>
    <row r="622" spans="1:27">
      <c r="A622" s="1"/>
      <c r="B622" s="43">
        <f t="shared" si="26"/>
        <v>279</v>
      </c>
      <c r="C622" s="43" t="str">
        <f t="shared" si="25"/>
        <v>N</v>
      </c>
      <c r="D622" s="43"/>
      <c r="E622" s="43"/>
      <c r="F622" s="43"/>
      <c r="G622" s="1"/>
      <c r="H622" s="1"/>
      <c r="I622" s="1"/>
      <c r="J622" s="1"/>
      <c r="K622" s="1"/>
      <c r="L622" s="1"/>
      <c r="M622" s="1"/>
      <c r="N622" s="1"/>
      <c r="O622" s="1"/>
      <c r="P622" s="1"/>
      <c r="Q622" s="1"/>
      <c r="R622" s="1"/>
      <c r="S622" s="1"/>
      <c r="T622" s="1"/>
      <c r="U622" s="1"/>
      <c r="V622" s="1"/>
      <c r="W622" s="1"/>
      <c r="X622" s="1"/>
      <c r="Y622" s="1"/>
      <c r="Z622" s="1"/>
      <c r="AA622" s="1"/>
    </row>
    <row r="623" spans="1:27">
      <c r="A623" s="1"/>
      <c r="B623" s="43">
        <f t="shared" si="26"/>
        <v>281</v>
      </c>
      <c r="C623" s="43" t="e">
        <f t="shared" si="25"/>
        <v>#NUM!</v>
      </c>
      <c r="D623" s="43"/>
      <c r="E623" s="43"/>
      <c r="F623" s="43"/>
      <c r="G623" s="1"/>
      <c r="H623" s="1"/>
      <c r="I623" s="1"/>
      <c r="J623" s="1"/>
      <c r="K623" s="1"/>
      <c r="L623" s="1"/>
      <c r="M623" s="1"/>
      <c r="N623" s="1"/>
      <c r="O623" s="1"/>
      <c r="P623" s="1"/>
      <c r="Q623" s="1"/>
      <c r="R623" s="1"/>
      <c r="S623" s="1"/>
      <c r="T623" s="1"/>
      <c r="U623" s="1"/>
      <c r="V623" s="1"/>
      <c r="W623" s="1"/>
      <c r="X623" s="1"/>
      <c r="Y623" s="1"/>
      <c r="Z623" s="1"/>
      <c r="AA623" s="1"/>
    </row>
    <row r="624" spans="1:27">
      <c r="A624" s="1"/>
      <c r="B624" s="43">
        <f t="shared" si="26"/>
        <v>283</v>
      </c>
      <c r="C624" s="43" t="e">
        <f t="shared" si="25"/>
        <v>#VALUE!</v>
      </c>
      <c r="D624" s="43"/>
      <c r="E624" s="43"/>
      <c r="F624" s="43"/>
      <c r="G624" s="1"/>
      <c r="H624" s="1"/>
      <c r="I624" s="1"/>
      <c r="J624" s="1"/>
      <c r="K624" s="1"/>
      <c r="L624" s="1"/>
      <c r="M624" s="1"/>
      <c r="N624" s="1"/>
      <c r="O624" s="1"/>
      <c r="P624" s="1"/>
      <c r="Q624" s="1"/>
      <c r="R624" s="1"/>
      <c r="S624" s="1"/>
      <c r="T624" s="1"/>
      <c r="U624" s="1"/>
      <c r="V624" s="1"/>
      <c r="W624" s="1"/>
      <c r="X624" s="1"/>
      <c r="Y624" s="1"/>
      <c r="Z624" s="1"/>
      <c r="AA624" s="1"/>
    </row>
    <row r="625" spans="1:27">
      <c r="A625" s="1"/>
      <c r="B625" s="43">
        <f t="shared" si="26"/>
        <v>285</v>
      </c>
      <c r="C625" s="43" t="e">
        <f t="shared" si="25"/>
        <v>#VALUE!</v>
      </c>
      <c r="D625" s="43"/>
      <c r="E625" s="43"/>
      <c r="F625" s="43"/>
      <c r="G625" s="1"/>
      <c r="H625" s="1"/>
      <c r="I625" s="1"/>
      <c r="J625" s="1"/>
      <c r="K625" s="1"/>
      <c r="L625" s="1"/>
      <c r="M625" s="1"/>
      <c r="N625" s="1"/>
      <c r="O625" s="1"/>
      <c r="P625" s="1"/>
      <c r="Q625" s="1"/>
      <c r="R625" s="1"/>
      <c r="S625" s="1"/>
      <c r="T625" s="1"/>
      <c r="U625" s="1"/>
      <c r="V625" s="1"/>
      <c r="W625" s="1"/>
      <c r="X625" s="1"/>
      <c r="Y625" s="1"/>
      <c r="Z625" s="1"/>
      <c r="AA625" s="1"/>
    </row>
    <row r="626" spans="1:27">
      <c r="A626" s="1"/>
      <c r="B626" s="43">
        <f t="shared" si="26"/>
        <v>287</v>
      </c>
      <c r="C626" s="43" t="e">
        <f t="shared" si="25"/>
        <v>#VALUE!</v>
      </c>
      <c r="D626" s="43"/>
      <c r="E626" s="43"/>
      <c r="F626" s="43"/>
      <c r="G626" s="1"/>
      <c r="H626" s="1"/>
      <c r="I626" s="1"/>
      <c r="J626" s="1"/>
      <c r="K626" s="1"/>
      <c r="L626" s="1"/>
      <c r="M626" s="1"/>
      <c r="N626" s="1"/>
      <c r="O626" s="1"/>
      <c r="P626" s="1"/>
      <c r="Q626" s="1"/>
      <c r="R626" s="1"/>
      <c r="S626" s="1"/>
      <c r="T626" s="1"/>
      <c r="U626" s="1"/>
      <c r="V626" s="1"/>
      <c r="W626" s="1"/>
      <c r="X626" s="1"/>
      <c r="Y626" s="1"/>
      <c r="Z626" s="1"/>
      <c r="AA626" s="1"/>
    </row>
    <row r="627" spans="1:27">
      <c r="A627" s="1"/>
      <c r="B627" s="43">
        <f t="shared" si="26"/>
        <v>289</v>
      </c>
      <c r="C627" s="43" t="e">
        <f t="shared" si="25"/>
        <v>#VALUE!</v>
      </c>
      <c r="D627" s="43"/>
      <c r="E627" s="43"/>
      <c r="F627" s="43"/>
      <c r="G627" s="1"/>
      <c r="H627" s="1"/>
      <c r="I627" s="1"/>
      <c r="J627" s="1"/>
      <c r="K627" s="1"/>
      <c r="L627" s="1"/>
      <c r="M627" s="1"/>
      <c r="N627" s="1"/>
      <c r="O627" s="1"/>
      <c r="P627" s="1"/>
      <c r="Q627" s="1"/>
      <c r="R627" s="1"/>
      <c r="S627" s="1"/>
      <c r="T627" s="1"/>
      <c r="U627" s="1"/>
      <c r="V627" s="1"/>
      <c r="W627" s="1"/>
      <c r="X627" s="1"/>
      <c r="Y627" s="1"/>
      <c r="Z627" s="1"/>
      <c r="AA627" s="1"/>
    </row>
    <row r="628" spans="1:27">
      <c r="A628" s="1"/>
      <c r="B628" s="43">
        <f t="shared" si="26"/>
        <v>291</v>
      </c>
      <c r="C628" s="43" t="e">
        <f t="shared" ref="C628:C691" si="27">CHAR(HEX2DEC(MID($H$1,B628,2)))</f>
        <v>#VALUE!</v>
      </c>
      <c r="D628" s="43"/>
      <c r="E628" s="43"/>
      <c r="F628" s="43"/>
      <c r="G628" s="1"/>
      <c r="H628" s="1"/>
      <c r="I628" s="1"/>
      <c r="J628" s="1"/>
      <c r="K628" s="1"/>
      <c r="L628" s="1"/>
      <c r="M628" s="1"/>
      <c r="N628" s="1"/>
      <c r="O628" s="1"/>
      <c r="P628" s="1"/>
      <c r="Q628" s="1"/>
      <c r="R628" s="1"/>
      <c r="S628" s="1"/>
      <c r="T628" s="1"/>
      <c r="U628" s="1"/>
      <c r="V628" s="1"/>
      <c r="W628" s="1"/>
      <c r="X628" s="1"/>
      <c r="Y628" s="1"/>
      <c r="Z628" s="1"/>
      <c r="AA628" s="1"/>
    </row>
    <row r="629" spans="1:27">
      <c r="A629" s="1"/>
      <c r="B629" s="43">
        <f t="shared" si="26"/>
        <v>293</v>
      </c>
      <c r="C629" s="43" t="e">
        <f t="shared" si="27"/>
        <v>#VALUE!</v>
      </c>
      <c r="D629" s="43"/>
      <c r="E629" s="43"/>
      <c r="F629" s="43"/>
      <c r="G629" s="1"/>
      <c r="H629" s="1"/>
      <c r="I629" s="1"/>
      <c r="J629" s="1"/>
      <c r="K629" s="1"/>
      <c r="L629" s="1"/>
      <c r="M629" s="1"/>
      <c r="N629" s="1"/>
      <c r="O629" s="1"/>
      <c r="P629" s="1"/>
      <c r="Q629" s="1"/>
      <c r="R629" s="1"/>
      <c r="S629" s="1"/>
      <c r="T629" s="1"/>
      <c r="U629" s="1"/>
      <c r="V629" s="1"/>
      <c r="W629" s="1"/>
      <c r="X629" s="1"/>
      <c r="Y629" s="1"/>
      <c r="Z629" s="1"/>
      <c r="AA629" s="1"/>
    </row>
    <row r="630" spans="1:27">
      <c r="A630" s="1"/>
      <c r="B630" s="43">
        <f t="shared" ref="B630:B693" si="28">B629+2</f>
        <v>295</v>
      </c>
      <c r="C630" s="43" t="e">
        <f t="shared" si="27"/>
        <v>#VALUE!</v>
      </c>
      <c r="D630" s="43"/>
      <c r="E630" s="43"/>
      <c r="F630" s="43"/>
      <c r="G630" s="1"/>
      <c r="H630" s="1"/>
      <c r="I630" s="1"/>
      <c r="J630" s="1"/>
      <c r="K630" s="1"/>
      <c r="L630" s="1"/>
      <c r="M630" s="1"/>
      <c r="N630" s="1"/>
      <c r="O630" s="1"/>
      <c r="P630" s="1"/>
      <c r="Q630" s="1"/>
      <c r="R630" s="1"/>
      <c r="S630" s="1"/>
      <c r="T630" s="1"/>
      <c r="U630" s="1"/>
      <c r="V630" s="1"/>
      <c r="W630" s="1"/>
      <c r="X630" s="1"/>
      <c r="Y630" s="1"/>
      <c r="Z630" s="1"/>
      <c r="AA630" s="1"/>
    </row>
    <row r="631" spans="1:27">
      <c r="A631" s="1"/>
      <c r="B631" s="43">
        <f t="shared" si="28"/>
        <v>297</v>
      </c>
      <c r="C631" s="43" t="e">
        <f t="shared" si="27"/>
        <v>#VALUE!</v>
      </c>
      <c r="D631" s="43"/>
      <c r="E631" s="43"/>
      <c r="F631" s="43"/>
      <c r="G631" s="1"/>
      <c r="H631" s="1"/>
      <c r="I631" s="1"/>
      <c r="J631" s="1"/>
      <c r="K631" s="1"/>
      <c r="L631" s="1"/>
      <c r="M631" s="1"/>
      <c r="N631" s="1"/>
      <c r="O631" s="1"/>
      <c r="P631" s="1"/>
      <c r="Q631" s="1"/>
      <c r="R631" s="1"/>
      <c r="S631" s="1"/>
      <c r="T631" s="1"/>
      <c r="U631" s="1"/>
      <c r="V631" s="1"/>
      <c r="W631" s="1"/>
      <c r="X631" s="1"/>
      <c r="Y631" s="1"/>
      <c r="Z631" s="1"/>
      <c r="AA631" s="1"/>
    </row>
    <row r="632" spans="1:27">
      <c r="A632" s="1"/>
      <c r="B632" s="43">
        <f t="shared" si="28"/>
        <v>299</v>
      </c>
      <c r="C632" s="43" t="e">
        <f t="shared" si="27"/>
        <v>#VALUE!</v>
      </c>
      <c r="D632" s="43"/>
      <c r="E632" s="43"/>
      <c r="F632" s="43"/>
      <c r="G632" s="1"/>
      <c r="H632" s="1"/>
      <c r="I632" s="1"/>
      <c r="J632" s="1"/>
      <c r="K632" s="1"/>
      <c r="L632" s="1"/>
      <c r="M632" s="1"/>
      <c r="N632" s="1"/>
      <c r="O632" s="1"/>
      <c r="P632" s="1"/>
      <c r="Q632" s="1"/>
      <c r="R632" s="1"/>
      <c r="S632" s="1"/>
      <c r="T632" s="1"/>
      <c r="U632" s="1"/>
      <c r="V632" s="1"/>
      <c r="W632" s="1"/>
      <c r="X632" s="1"/>
      <c r="Y632" s="1"/>
      <c r="Z632" s="1"/>
      <c r="AA632" s="1"/>
    </row>
    <row r="633" spans="1:27">
      <c r="A633" s="1"/>
      <c r="B633" s="43">
        <f t="shared" si="28"/>
        <v>301</v>
      </c>
      <c r="C633" s="43" t="e">
        <f t="shared" si="27"/>
        <v>#VALUE!</v>
      </c>
      <c r="D633" s="43"/>
      <c r="E633" s="43"/>
      <c r="F633" s="43"/>
      <c r="G633" s="1"/>
      <c r="H633" s="1"/>
      <c r="I633" s="1"/>
      <c r="J633" s="1"/>
      <c r="K633" s="1"/>
      <c r="L633" s="1"/>
      <c r="M633" s="1"/>
      <c r="N633" s="1"/>
      <c r="O633" s="1"/>
      <c r="P633" s="1"/>
      <c r="Q633" s="1"/>
      <c r="R633" s="1"/>
      <c r="S633" s="1"/>
      <c r="T633" s="1"/>
      <c r="U633" s="1"/>
      <c r="V633" s="1"/>
      <c r="W633" s="1"/>
      <c r="X633" s="1"/>
      <c r="Y633" s="1"/>
      <c r="Z633" s="1"/>
      <c r="AA633" s="1"/>
    </row>
    <row r="634" spans="1:27">
      <c r="A634" s="1"/>
      <c r="B634" s="43">
        <f t="shared" si="28"/>
        <v>303</v>
      </c>
      <c r="C634" s="43" t="e">
        <f t="shared" si="27"/>
        <v>#VALUE!</v>
      </c>
      <c r="D634" s="43"/>
      <c r="E634" s="43"/>
      <c r="F634" s="43"/>
      <c r="G634" s="1"/>
      <c r="H634" s="1"/>
      <c r="I634" s="1"/>
      <c r="J634" s="1"/>
      <c r="K634" s="1"/>
      <c r="L634" s="1"/>
      <c r="M634" s="1"/>
      <c r="N634" s="1"/>
      <c r="O634" s="1"/>
      <c r="P634" s="1"/>
      <c r="Q634" s="1"/>
      <c r="R634" s="1"/>
      <c r="S634" s="1"/>
      <c r="T634" s="1"/>
      <c r="U634" s="1"/>
      <c r="V634" s="1"/>
      <c r="W634" s="1"/>
      <c r="X634" s="1"/>
      <c r="Y634" s="1"/>
      <c r="Z634" s="1"/>
      <c r="AA634" s="1"/>
    </row>
    <row r="635" spans="1:27">
      <c r="A635" s="1"/>
      <c r="B635" s="43">
        <f t="shared" si="28"/>
        <v>305</v>
      </c>
      <c r="C635" s="43" t="e">
        <f t="shared" si="27"/>
        <v>#VALUE!</v>
      </c>
      <c r="D635" s="43"/>
      <c r="E635" s="43"/>
      <c r="F635" s="43"/>
      <c r="G635" s="1"/>
      <c r="H635" s="1"/>
      <c r="I635" s="1"/>
      <c r="J635" s="1"/>
      <c r="K635" s="1"/>
      <c r="L635" s="1"/>
      <c r="M635" s="1"/>
      <c r="N635" s="1"/>
      <c r="O635" s="1"/>
      <c r="P635" s="1"/>
      <c r="Q635" s="1"/>
      <c r="R635" s="1"/>
      <c r="S635" s="1"/>
      <c r="T635" s="1"/>
      <c r="U635" s="1"/>
      <c r="V635" s="1"/>
      <c r="W635" s="1"/>
      <c r="X635" s="1"/>
      <c r="Y635" s="1"/>
      <c r="Z635" s="1"/>
      <c r="AA635" s="1"/>
    </row>
    <row r="636" spans="1:27">
      <c r="A636" s="1"/>
      <c r="B636" s="43">
        <f t="shared" si="28"/>
        <v>307</v>
      </c>
      <c r="C636" s="43" t="e">
        <f t="shared" si="27"/>
        <v>#VALUE!</v>
      </c>
      <c r="D636" s="43"/>
      <c r="E636" s="43"/>
      <c r="F636" s="43"/>
      <c r="G636" s="1"/>
      <c r="H636" s="1"/>
      <c r="I636" s="1"/>
      <c r="J636" s="1"/>
      <c r="K636" s="1"/>
      <c r="L636" s="1"/>
      <c r="M636" s="1"/>
      <c r="N636" s="1"/>
      <c r="O636" s="1"/>
      <c r="P636" s="1"/>
      <c r="Q636" s="1"/>
      <c r="R636" s="1"/>
      <c r="S636" s="1"/>
      <c r="T636" s="1"/>
      <c r="U636" s="1"/>
      <c r="V636" s="1"/>
      <c r="W636" s="1"/>
      <c r="X636" s="1"/>
      <c r="Y636" s="1"/>
      <c r="Z636" s="1"/>
      <c r="AA636" s="1"/>
    </row>
    <row r="637" spans="1:27">
      <c r="A637" s="1"/>
      <c r="B637" s="43">
        <f t="shared" si="28"/>
        <v>309</v>
      </c>
      <c r="C637" s="43" t="e">
        <f t="shared" si="27"/>
        <v>#VALUE!</v>
      </c>
      <c r="D637" s="43"/>
      <c r="E637" s="43"/>
      <c r="F637" s="43"/>
      <c r="G637" s="1"/>
      <c r="H637" s="1"/>
      <c r="I637" s="1"/>
      <c r="J637" s="1"/>
      <c r="K637" s="1"/>
      <c r="L637" s="1"/>
      <c r="M637" s="1"/>
      <c r="N637" s="1"/>
      <c r="O637" s="1"/>
      <c r="P637" s="1"/>
      <c r="Q637" s="1"/>
      <c r="R637" s="1"/>
      <c r="S637" s="1"/>
      <c r="T637" s="1"/>
      <c r="U637" s="1"/>
      <c r="V637" s="1"/>
      <c r="W637" s="1"/>
      <c r="X637" s="1"/>
      <c r="Y637" s="1"/>
      <c r="Z637" s="1"/>
      <c r="AA637" s="1"/>
    </row>
    <row r="638" spans="1:27">
      <c r="A638" s="1"/>
      <c r="B638" s="43">
        <f t="shared" si="28"/>
        <v>311</v>
      </c>
      <c r="C638" s="43" t="e">
        <f t="shared" si="27"/>
        <v>#VALUE!</v>
      </c>
      <c r="D638" s="43"/>
      <c r="E638" s="43"/>
      <c r="F638" s="43"/>
      <c r="G638" s="1"/>
      <c r="H638" s="1"/>
      <c r="I638" s="1"/>
      <c r="J638" s="1"/>
      <c r="K638" s="1"/>
      <c r="L638" s="1"/>
      <c r="M638" s="1"/>
      <c r="N638" s="1"/>
      <c r="O638" s="1"/>
      <c r="P638" s="1"/>
      <c r="Q638" s="1"/>
      <c r="R638" s="1"/>
      <c r="S638" s="1"/>
      <c r="T638" s="1"/>
      <c r="U638" s="1"/>
      <c r="V638" s="1"/>
      <c r="W638" s="1"/>
      <c r="X638" s="1"/>
      <c r="Y638" s="1"/>
      <c r="Z638" s="1"/>
      <c r="AA638" s="1"/>
    </row>
    <row r="639" spans="1:27">
      <c r="A639" s="1"/>
      <c r="B639" s="43">
        <f t="shared" si="28"/>
        <v>313</v>
      </c>
      <c r="C639" s="43" t="e">
        <f t="shared" si="27"/>
        <v>#VALUE!</v>
      </c>
      <c r="D639" s="43"/>
      <c r="E639" s="43"/>
      <c r="F639" s="43"/>
      <c r="G639" s="1"/>
      <c r="H639" s="1"/>
      <c r="I639" s="1"/>
      <c r="J639" s="1"/>
      <c r="K639" s="1"/>
      <c r="L639" s="1"/>
      <c r="M639" s="1"/>
      <c r="N639" s="1"/>
      <c r="O639" s="1"/>
      <c r="P639" s="1"/>
      <c r="Q639" s="1"/>
      <c r="R639" s="1"/>
      <c r="S639" s="1"/>
      <c r="T639" s="1"/>
      <c r="U639" s="1"/>
      <c r="V639" s="1"/>
      <c r="W639" s="1"/>
      <c r="X639" s="1"/>
      <c r="Y639" s="1"/>
      <c r="Z639" s="1"/>
      <c r="AA639" s="1"/>
    </row>
    <row r="640" spans="1:27">
      <c r="A640" s="1"/>
      <c r="B640" s="43">
        <f t="shared" si="28"/>
        <v>315</v>
      </c>
      <c r="C640" s="43" t="e">
        <f t="shared" si="27"/>
        <v>#VALUE!</v>
      </c>
      <c r="D640" s="43"/>
      <c r="E640" s="43"/>
      <c r="F640" s="43"/>
      <c r="G640" s="1"/>
      <c r="H640" s="1"/>
      <c r="I640" s="1"/>
      <c r="J640" s="1"/>
      <c r="K640" s="1"/>
      <c r="L640" s="1"/>
      <c r="M640" s="1"/>
      <c r="N640" s="1"/>
      <c r="O640" s="1"/>
      <c r="P640" s="1"/>
      <c r="Q640" s="1"/>
      <c r="R640" s="1"/>
      <c r="S640" s="1"/>
      <c r="T640" s="1"/>
      <c r="U640" s="1"/>
      <c r="V640" s="1"/>
      <c r="W640" s="1"/>
      <c r="X640" s="1"/>
      <c r="Y640" s="1"/>
      <c r="Z640" s="1"/>
      <c r="AA640" s="1"/>
    </row>
    <row r="641" spans="1:27">
      <c r="A641" s="1"/>
      <c r="B641" s="43">
        <f t="shared" si="28"/>
        <v>317</v>
      </c>
      <c r="C641" s="43" t="e">
        <f t="shared" si="27"/>
        <v>#VALUE!</v>
      </c>
      <c r="D641" s="43"/>
      <c r="E641" s="43"/>
      <c r="F641" s="43"/>
      <c r="G641" s="1"/>
      <c r="H641" s="1"/>
      <c r="I641" s="1"/>
      <c r="J641" s="1"/>
      <c r="K641" s="1"/>
      <c r="L641" s="1"/>
      <c r="M641" s="1"/>
      <c r="N641" s="1"/>
      <c r="O641" s="1"/>
      <c r="P641" s="1"/>
      <c r="Q641" s="1"/>
      <c r="R641" s="1"/>
      <c r="S641" s="1"/>
      <c r="T641" s="1"/>
      <c r="U641" s="1"/>
      <c r="V641" s="1"/>
      <c r="W641" s="1"/>
      <c r="X641" s="1"/>
      <c r="Y641" s="1"/>
      <c r="Z641" s="1"/>
      <c r="AA641" s="1"/>
    </row>
    <row r="642" spans="1:27">
      <c r="A642" s="1"/>
      <c r="B642" s="43">
        <f t="shared" si="28"/>
        <v>319</v>
      </c>
      <c r="C642" s="43" t="e">
        <f t="shared" si="27"/>
        <v>#VALUE!</v>
      </c>
      <c r="D642" s="43"/>
      <c r="E642" s="43"/>
      <c r="F642" s="43"/>
      <c r="G642" s="1"/>
      <c r="H642" s="1"/>
      <c r="I642" s="1"/>
      <c r="J642" s="1"/>
      <c r="K642" s="1"/>
      <c r="L642" s="1"/>
      <c r="M642" s="1"/>
      <c r="N642" s="1"/>
      <c r="O642" s="1"/>
      <c r="P642" s="1"/>
      <c r="Q642" s="1"/>
      <c r="R642" s="1"/>
      <c r="S642" s="1"/>
      <c r="T642" s="1"/>
      <c r="U642" s="1"/>
      <c r="V642" s="1"/>
      <c r="W642" s="1"/>
      <c r="X642" s="1"/>
      <c r="Y642" s="1"/>
      <c r="Z642" s="1"/>
      <c r="AA642" s="1"/>
    </row>
    <row r="643" spans="1:27">
      <c r="A643" s="1"/>
      <c r="B643" s="43">
        <f t="shared" si="28"/>
        <v>321</v>
      </c>
      <c r="C643" s="43" t="e">
        <f t="shared" si="27"/>
        <v>#VALUE!</v>
      </c>
      <c r="D643" s="43"/>
      <c r="E643" s="43"/>
      <c r="F643" s="43"/>
      <c r="G643" s="1"/>
      <c r="H643" s="1"/>
      <c r="I643" s="1"/>
      <c r="J643" s="1"/>
      <c r="K643" s="1"/>
      <c r="L643" s="1"/>
      <c r="M643" s="1"/>
      <c r="N643" s="1"/>
      <c r="O643" s="1"/>
      <c r="P643" s="1"/>
      <c r="Q643" s="1"/>
      <c r="R643" s="1"/>
      <c r="S643" s="1"/>
      <c r="T643" s="1"/>
      <c r="U643" s="1"/>
      <c r="V643" s="1"/>
      <c r="W643" s="1"/>
      <c r="X643" s="1"/>
      <c r="Y643" s="1"/>
      <c r="Z643" s="1"/>
      <c r="AA643" s="1"/>
    </row>
    <row r="644" spans="1:27">
      <c r="A644" s="1"/>
      <c r="B644" s="43">
        <f t="shared" si="28"/>
        <v>323</v>
      </c>
      <c r="C644" s="43" t="e">
        <f t="shared" si="27"/>
        <v>#VALUE!</v>
      </c>
      <c r="D644" s="43"/>
      <c r="E644" s="43"/>
      <c r="F644" s="43"/>
      <c r="G644" s="1"/>
      <c r="H644" s="1"/>
      <c r="I644" s="1"/>
      <c r="J644" s="1"/>
      <c r="K644" s="1"/>
      <c r="L644" s="1"/>
      <c r="M644" s="1"/>
      <c r="N644" s="1"/>
      <c r="O644" s="1"/>
      <c r="P644" s="1"/>
      <c r="Q644" s="1"/>
      <c r="R644" s="1"/>
      <c r="S644" s="1"/>
      <c r="T644" s="1"/>
      <c r="U644" s="1"/>
      <c r="V644" s="1"/>
      <c r="W644" s="1"/>
      <c r="X644" s="1"/>
      <c r="Y644" s="1"/>
      <c r="Z644" s="1"/>
      <c r="AA644" s="1"/>
    </row>
    <row r="645" spans="1:27">
      <c r="A645" s="1"/>
      <c r="B645" s="43">
        <f t="shared" si="28"/>
        <v>325</v>
      </c>
      <c r="C645" s="43" t="e">
        <f t="shared" si="27"/>
        <v>#VALUE!</v>
      </c>
      <c r="D645" s="43"/>
      <c r="E645" s="43"/>
      <c r="F645" s="43"/>
      <c r="G645" s="1"/>
      <c r="H645" s="1"/>
      <c r="I645" s="1"/>
      <c r="J645" s="1"/>
      <c r="K645" s="1"/>
      <c r="L645" s="1"/>
      <c r="M645" s="1"/>
      <c r="N645" s="1"/>
      <c r="O645" s="1"/>
      <c r="P645" s="1"/>
      <c r="Q645" s="1"/>
      <c r="R645" s="1"/>
      <c r="S645" s="1"/>
      <c r="T645" s="1"/>
      <c r="U645" s="1"/>
      <c r="V645" s="1"/>
      <c r="W645" s="1"/>
      <c r="X645" s="1"/>
      <c r="Y645" s="1"/>
      <c r="Z645" s="1"/>
      <c r="AA645" s="1"/>
    </row>
    <row r="646" spans="1:27">
      <c r="A646" s="1"/>
      <c r="B646" s="43">
        <f t="shared" si="28"/>
        <v>327</v>
      </c>
      <c r="C646" s="43" t="e">
        <f t="shared" si="27"/>
        <v>#VALUE!</v>
      </c>
      <c r="D646" s="43"/>
      <c r="E646" s="43"/>
      <c r="F646" s="43"/>
      <c r="G646" s="1"/>
      <c r="H646" s="1"/>
      <c r="I646" s="1"/>
      <c r="J646" s="1"/>
      <c r="K646" s="1"/>
      <c r="L646" s="1"/>
      <c r="M646" s="1"/>
      <c r="N646" s="1"/>
      <c r="O646" s="1"/>
      <c r="P646" s="1"/>
      <c r="Q646" s="1"/>
      <c r="R646" s="1"/>
      <c r="S646" s="1"/>
      <c r="T646" s="1"/>
      <c r="U646" s="1"/>
      <c r="V646" s="1"/>
      <c r="W646" s="1"/>
      <c r="X646" s="1"/>
      <c r="Y646" s="1"/>
      <c r="Z646" s="1"/>
      <c r="AA646" s="1"/>
    </row>
    <row r="647" spans="1:27">
      <c r="A647" s="1"/>
      <c r="B647" s="43">
        <f t="shared" si="28"/>
        <v>329</v>
      </c>
      <c r="C647" s="43" t="e">
        <f t="shared" si="27"/>
        <v>#VALUE!</v>
      </c>
      <c r="D647" s="43"/>
      <c r="E647" s="43"/>
      <c r="F647" s="43"/>
      <c r="G647" s="1"/>
      <c r="H647" s="1"/>
      <c r="I647" s="1"/>
      <c r="J647" s="1"/>
      <c r="K647" s="1"/>
      <c r="L647" s="1"/>
      <c r="M647" s="1"/>
      <c r="N647" s="1"/>
      <c r="O647" s="1"/>
      <c r="P647" s="1"/>
      <c r="Q647" s="1"/>
      <c r="R647" s="1"/>
      <c r="S647" s="1"/>
      <c r="T647" s="1"/>
      <c r="U647" s="1"/>
      <c r="V647" s="1"/>
      <c r="W647" s="1"/>
      <c r="X647" s="1"/>
      <c r="Y647" s="1"/>
      <c r="Z647" s="1"/>
      <c r="AA647" s="1"/>
    </row>
    <row r="648" spans="1:27">
      <c r="A648" s="1"/>
      <c r="B648" s="43">
        <f t="shared" si="28"/>
        <v>331</v>
      </c>
      <c r="C648" s="43" t="e">
        <f t="shared" si="27"/>
        <v>#VALUE!</v>
      </c>
      <c r="D648" s="43"/>
      <c r="E648" s="43"/>
      <c r="F648" s="43"/>
      <c r="G648" s="1"/>
      <c r="H648" s="1"/>
      <c r="I648" s="1"/>
      <c r="J648" s="1"/>
      <c r="K648" s="1"/>
      <c r="L648" s="1"/>
      <c r="M648" s="1"/>
      <c r="N648" s="1"/>
      <c r="O648" s="1"/>
      <c r="P648" s="1"/>
      <c r="Q648" s="1"/>
      <c r="R648" s="1"/>
      <c r="S648" s="1"/>
      <c r="T648" s="1"/>
      <c r="U648" s="1"/>
      <c r="V648" s="1"/>
      <c r="W648" s="1"/>
      <c r="X648" s="1"/>
      <c r="Y648" s="1"/>
      <c r="Z648" s="1"/>
      <c r="AA648" s="1"/>
    </row>
    <row r="649" spans="1:27">
      <c r="A649" s="1"/>
      <c r="B649" s="43">
        <f t="shared" si="28"/>
        <v>333</v>
      </c>
      <c r="C649" s="43" t="e">
        <f t="shared" si="27"/>
        <v>#VALUE!</v>
      </c>
      <c r="D649" s="43"/>
      <c r="E649" s="43"/>
      <c r="F649" s="43"/>
      <c r="G649" s="1"/>
      <c r="H649" s="1"/>
      <c r="I649" s="1"/>
      <c r="J649" s="1"/>
      <c r="K649" s="1"/>
      <c r="L649" s="1"/>
      <c r="M649" s="1"/>
      <c r="N649" s="1"/>
      <c r="O649" s="1"/>
      <c r="P649" s="1"/>
      <c r="Q649" s="1"/>
      <c r="R649" s="1"/>
      <c r="S649" s="1"/>
      <c r="T649" s="1"/>
      <c r="U649" s="1"/>
      <c r="V649" s="1"/>
      <c r="W649" s="1"/>
      <c r="X649" s="1"/>
      <c r="Y649" s="1"/>
      <c r="Z649" s="1"/>
      <c r="AA649" s="1"/>
    </row>
    <row r="650" spans="1:27">
      <c r="A650" s="1"/>
      <c r="B650" s="43">
        <f t="shared" si="28"/>
        <v>335</v>
      </c>
      <c r="C650" s="43" t="e">
        <f t="shared" si="27"/>
        <v>#VALUE!</v>
      </c>
      <c r="D650" s="43"/>
      <c r="E650" s="43"/>
      <c r="F650" s="43"/>
      <c r="G650" s="1"/>
      <c r="H650" s="1"/>
      <c r="I650" s="1"/>
      <c r="J650" s="1"/>
      <c r="K650" s="1"/>
      <c r="L650" s="1"/>
      <c r="M650" s="1"/>
      <c r="N650" s="1"/>
      <c r="O650" s="1"/>
      <c r="P650" s="1"/>
      <c r="Q650" s="1"/>
      <c r="R650" s="1"/>
      <c r="S650" s="1"/>
      <c r="T650" s="1"/>
      <c r="U650" s="1"/>
      <c r="V650" s="1"/>
      <c r="W650" s="1"/>
      <c r="X650" s="1"/>
      <c r="Y650" s="1"/>
      <c r="Z650" s="1"/>
      <c r="AA650" s="1"/>
    </row>
    <row r="651" spans="1:27">
      <c r="A651" s="1"/>
      <c r="B651" s="43">
        <f t="shared" si="28"/>
        <v>337</v>
      </c>
      <c r="C651" s="43" t="e">
        <f t="shared" si="27"/>
        <v>#VALUE!</v>
      </c>
      <c r="D651" s="43"/>
      <c r="E651" s="43"/>
      <c r="F651" s="43"/>
      <c r="G651" s="1"/>
      <c r="H651" s="1"/>
      <c r="I651" s="1"/>
      <c r="J651" s="1"/>
      <c r="K651" s="1"/>
      <c r="L651" s="1"/>
      <c r="M651" s="1"/>
      <c r="N651" s="1"/>
      <c r="O651" s="1"/>
      <c r="P651" s="1"/>
      <c r="Q651" s="1"/>
      <c r="R651" s="1"/>
      <c r="S651" s="1"/>
      <c r="T651" s="1"/>
      <c r="U651" s="1"/>
      <c r="V651" s="1"/>
      <c r="W651" s="1"/>
      <c r="X651" s="1"/>
      <c r="Y651" s="1"/>
      <c r="Z651" s="1"/>
      <c r="AA651" s="1"/>
    </row>
    <row r="652" spans="1:27">
      <c r="A652" s="1"/>
      <c r="B652" s="43">
        <f t="shared" si="28"/>
        <v>339</v>
      </c>
      <c r="C652" s="43" t="e">
        <f t="shared" si="27"/>
        <v>#VALUE!</v>
      </c>
      <c r="D652" s="43"/>
      <c r="E652" s="43"/>
      <c r="F652" s="43"/>
      <c r="G652" s="1"/>
      <c r="H652" s="1"/>
      <c r="I652" s="1"/>
      <c r="J652" s="1"/>
      <c r="K652" s="1"/>
      <c r="L652" s="1"/>
      <c r="M652" s="1"/>
      <c r="N652" s="1"/>
      <c r="O652" s="1"/>
      <c r="P652" s="1"/>
      <c r="Q652" s="1"/>
      <c r="R652" s="1"/>
      <c r="S652" s="1"/>
      <c r="T652" s="1"/>
      <c r="U652" s="1"/>
      <c r="V652" s="1"/>
      <c r="W652" s="1"/>
      <c r="X652" s="1"/>
      <c r="Y652" s="1"/>
      <c r="Z652" s="1"/>
      <c r="AA652" s="1"/>
    </row>
    <row r="653" spans="1:27">
      <c r="A653" s="1"/>
      <c r="B653" s="43">
        <f t="shared" si="28"/>
        <v>341</v>
      </c>
      <c r="C653" s="43" t="e">
        <f t="shared" si="27"/>
        <v>#VALUE!</v>
      </c>
      <c r="D653" s="43"/>
      <c r="E653" s="43"/>
      <c r="F653" s="43"/>
      <c r="G653" s="1"/>
      <c r="H653" s="1"/>
      <c r="I653" s="1"/>
      <c r="J653" s="1"/>
      <c r="K653" s="1"/>
      <c r="L653" s="1"/>
      <c r="M653" s="1"/>
      <c r="N653" s="1"/>
      <c r="O653" s="1"/>
      <c r="P653" s="1"/>
      <c r="Q653" s="1"/>
      <c r="R653" s="1"/>
      <c r="S653" s="1"/>
      <c r="T653" s="1"/>
      <c r="U653" s="1"/>
      <c r="V653" s="1"/>
      <c r="W653" s="1"/>
      <c r="X653" s="1"/>
      <c r="Y653" s="1"/>
      <c r="Z653" s="1"/>
      <c r="AA653" s="1"/>
    </row>
    <row r="654" spans="1:27">
      <c r="A654" s="1"/>
      <c r="B654" s="43">
        <f t="shared" si="28"/>
        <v>343</v>
      </c>
      <c r="C654" s="43" t="e">
        <f t="shared" si="27"/>
        <v>#VALUE!</v>
      </c>
      <c r="D654" s="43"/>
      <c r="E654" s="43"/>
      <c r="F654" s="43"/>
      <c r="G654" s="1"/>
      <c r="H654" s="1"/>
      <c r="I654" s="1"/>
      <c r="J654" s="1"/>
      <c r="K654" s="1"/>
      <c r="L654" s="1"/>
      <c r="M654" s="1"/>
      <c r="N654" s="1"/>
      <c r="O654" s="1"/>
      <c r="P654" s="1"/>
      <c r="Q654" s="1"/>
      <c r="R654" s="1"/>
      <c r="S654" s="1"/>
      <c r="T654" s="1"/>
      <c r="U654" s="1"/>
      <c r="V654" s="1"/>
      <c r="W654" s="1"/>
      <c r="X654" s="1"/>
      <c r="Y654" s="1"/>
      <c r="Z654" s="1"/>
      <c r="AA654" s="1"/>
    </row>
    <row r="655" spans="1:27">
      <c r="A655" s="1"/>
      <c r="B655" s="43">
        <f t="shared" si="28"/>
        <v>345</v>
      </c>
      <c r="C655" s="43" t="e">
        <f t="shared" si="27"/>
        <v>#VALUE!</v>
      </c>
      <c r="D655" s="43"/>
      <c r="E655" s="43"/>
      <c r="F655" s="43"/>
      <c r="G655" s="1"/>
      <c r="H655" s="1"/>
      <c r="I655" s="1"/>
      <c r="J655" s="1"/>
      <c r="K655" s="1"/>
      <c r="L655" s="1"/>
      <c r="M655" s="1"/>
      <c r="N655" s="1"/>
      <c r="O655" s="1"/>
      <c r="P655" s="1"/>
      <c r="Q655" s="1"/>
      <c r="R655" s="1"/>
      <c r="S655" s="1"/>
      <c r="T655" s="1"/>
      <c r="U655" s="1"/>
      <c r="V655" s="1"/>
      <c r="W655" s="1"/>
      <c r="X655" s="1"/>
      <c r="Y655" s="1"/>
      <c r="Z655" s="1"/>
      <c r="AA655" s="1"/>
    </row>
    <row r="656" spans="1:27">
      <c r="A656" s="1"/>
      <c r="B656" s="43">
        <f t="shared" si="28"/>
        <v>347</v>
      </c>
      <c r="C656" s="43" t="e">
        <f t="shared" si="27"/>
        <v>#VALUE!</v>
      </c>
      <c r="D656" s="43"/>
      <c r="E656" s="43"/>
      <c r="F656" s="43"/>
      <c r="G656" s="1"/>
      <c r="H656" s="1"/>
      <c r="I656" s="1"/>
      <c r="J656" s="1"/>
      <c r="K656" s="1"/>
      <c r="L656" s="1"/>
      <c r="M656" s="1"/>
      <c r="N656" s="1"/>
      <c r="O656" s="1"/>
      <c r="P656" s="1"/>
      <c r="Q656" s="1"/>
      <c r="R656" s="1"/>
      <c r="S656" s="1"/>
      <c r="T656" s="1"/>
      <c r="U656" s="1"/>
      <c r="V656" s="1"/>
      <c r="W656" s="1"/>
      <c r="X656" s="1"/>
      <c r="Y656" s="1"/>
      <c r="Z656" s="1"/>
      <c r="AA656" s="1"/>
    </row>
    <row r="657" spans="1:27">
      <c r="A657" s="1"/>
      <c r="B657" s="43">
        <f t="shared" si="28"/>
        <v>349</v>
      </c>
      <c r="C657" s="43" t="e">
        <f t="shared" si="27"/>
        <v>#VALUE!</v>
      </c>
      <c r="D657" s="43"/>
      <c r="E657" s="43"/>
      <c r="F657" s="43"/>
      <c r="G657" s="1"/>
      <c r="H657" s="1"/>
      <c r="I657" s="1"/>
      <c r="J657" s="1"/>
      <c r="K657" s="1"/>
      <c r="L657" s="1"/>
      <c r="M657" s="1"/>
      <c r="N657" s="1"/>
      <c r="O657" s="1"/>
      <c r="P657" s="1"/>
      <c r="Q657" s="1"/>
      <c r="R657" s="1"/>
      <c r="S657" s="1"/>
      <c r="T657" s="1"/>
      <c r="U657" s="1"/>
      <c r="V657" s="1"/>
      <c r="W657" s="1"/>
      <c r="X657" s="1"/>
      <c r="Y657" s="1"/>
      <c r="Z657" s="1"/>
      <c r="AA657" s="1"/>
    </row>
    <row r="658" spans="1:27">
      <c r="A658" s="1"/>
      <c r="B658" s="43">
        <f t="shared" si="28"/>
        <v>351</v>
      </c>
      <c r="C658" s="43" t="e">
        <f t="shared" si="27"/>
        <v>#VALUE!</v>
      </c>
      <c r="D658" s="43"/>
      <c r="E658" s="43"/>
      <c r="F658" s="43"/>
      <c r="G658" s="1"/>
      <c r="H658" s="1"/>
      <c r="I658" s="1"/>
      <c r="J658" s="1"/>
      <c r="K658" s="1"/>
      <c r="L658" s="1"/>
      <c r="M658" s="1"/>
      <c r="N658" s="1"/>
      <c r="O658" s="1"/>
      <c r="P658" s="1"/>
      <c r="Q658" s="1"/>
      <c r="R658" s="1"/>
      <c r="S658" s="1"/>
      <c r="T658" s="1"/>
      <c r="U658" s="1"/>
      <c r="V658" s="1"/>
      <c r="W658" s="1"/>
      <c r="X658" s="1"/>
      <c r="Y658" s="1"/>
      <c r="Z658" s="1"/>
      <c r="AA658" s="1"/>
    </row>
    <row r="659" spans="1:27">
      <c r="A659" s="1"/>
      <c r="B659" s="43">
        <f t="shared" si="28"/>
        <v>353</v>
      </c>
      <c r="C659" s="43" t="e">
        <f t="shared" si="27"/>
        <v>#VALUE!</v>
      </c>
      <c r="D659" s="43"/>
      <c r="E659" s="43"/>
      <c r="F659" s="43"/>
      <c r="G659" s="1"/>
      <c r="H659" s="1"/>
      <c r="I659" s="1"/>
      <c r="J659" s="1"/>
      <c r="K659" s="1"/>
      <c r="L659" s="1"/>
      <c r="M659" s="1"/>
      <c r="N659" s="1"/>
      <c r="O659" s="1"/>
      <c r="P659" s="1"/>
      <c r="Q659" s="1"/>
      <c r="R659" s="1"/>
      <c r="S659" s="1"/>
      <c r="T659" s="1"/>
      <c r="U659" s="1"/>
      <c r="V659" s="1"/>
      <c r="W659" s="1"/>
      <c r="X659" s="1"/>
      <c r="Y659" s="1"/>
      <c r="Z659" s="1"/>
      <c r="AA659" s="1"/>
    </row>
    <row r="660" spans="1:27">
      <c r="A660" s="1"/>
      <c r="B660" s="43">
        <f t="shared" si="28"/>
        <v>355</v>
      </c>
      <c r="C660" s="43" t="e">
        <f t="shared" si="27"/>
        <v>#VALUE!</v>
      </c>
      <c r="D660" s="43"/>
      <c r="E660" s="43"/>
      <c r="F660" s="43"/>
      <c r="G660" s="1"/>
      <c r="H660" s="1"/>
      <c r="I660" s="1"/>
      <c r="J660" s="1"/>
      <c r="K660" s="1"/>
      <c r="L660" s="1"/>
      <c r="M660" s="1"/>
      <c r="N660" s="1"/>
      <c r="O660" s="1"/>
      <c r="P660" s="1"/>
      <c r="Q660" s="1"/>
      <c r="R660" s="1"/>
      <c r="S660" s="1"/>
      <c r="T660" s="1"/>
      <c r="U660" s="1"/>
      <c r="V660" s="1"/>
      <c r="W660" s="1"/>
      <c r="X660" s="1"/>
      <c r="Y660" s="1"/>
      <c r="Z660" s="1"/>
      <c r="AA660" s="1"/>
    </row>
    <row r="661" spans="1:27">
      <c r="A661" s="1"/>
      <c r="B661" s="43">
        <f t="shared" si="28"/>
        <v>357</v>
      </c>
      <c r="C661" s="43" t="e">
        <f t="shared" si="27"/>
        <v>#VALUE!</v>
      </c>
      <c r="D661" s="43"/>
      <c r="E661" s="43"/>
      <c r="F661" s="43"/>
      <c r="G661" s="1"/>
      <c r="H661" s="1"/>
      <c r="I661" s="1"/>
      <c r="J661" s="1"/>
      <c r="K661" s="1"/>
      <c r="L661" s="1"/>
      <c r="M661" s="1"/>
      <c r="N661" s="1"/>
      <c r="O661" s="1"/>
      <c r="P661" s="1"/>
      <c r="Q661" s="1"/>
      <c r="R661" s="1"/>
      <c r="S661" s="1"/>
      <c r="T661" s="1"/>
      <c r="U661" s="1"/>
      <c r="V661" s="1"/>
      <c r="W661" s="1"/>
      <c r="X661" s="1"/>
      <c r="Y661" s="1"/>
      <c r="Z661" s="1"/>
      <c r="AA661" s="1"/>
    </row>
    <row r="662" spans="1:27">
      <c r="A662" s="1"/>
      <c r="B662" s="43">
        <f t="shared" si="28"/>
        <v>359</v>
      </c>
      <c r="C662" s="43" t="e">
        <f t="shared" si="27"/>
        <v>#VALUE!</v>
      </c>
      <c r="D662" s="43"/>
      <c r="E662" s="43"/>
      <c r="F662" s="43"/>
      <c r="G662" s="1"/>
      <c r="H662" s="1"/>
      <c r="I662" s="1"/>
      <c r="J662" s="1"/>
      <c r="K662" s="1"/>
      <c r="L662" s="1"/>
      <c r="M662" s="1"/>
      <c r="N662" s="1"/>
      <c r="O662" s="1"/>
      <c r="P662" s="1"/>
      <c r="Q662" s="1"/>
      <c r="R662" s="1"/>
      <c r="S662" s="1"/>
      <c r="T662" s="1"/>
      <c r="U662" s="1"/>
      <c r="V662" s="1"/>
      <c r="W662" s="1"/>
      <c r="X662" s="1"/>
      <c r="Y662" s="1"/>
      <c r="Z662" s="1"/>
      <c r="AA662" s="1"/>
    </row>
    <row r="663" spans="1:27">
      <c r="A663" s="1"/>
      <c r="B663" s="43">
        <f t="shared" si="28"/>
        <v>361</v>
      </c>
      <c r="C663" s="43" t="e">
        <f t="shared" si="27"/>
        <v>#VALUE!</v>
      </c>
      <c r="D663" s="43"/>
      <c r="E663" s="43"/>
      <c r="F663" s="43"/>
      <c r="G663" s="1"/>
      <c r="H663" s="1"/>
      <c r="I663" s="1"/>
      <c r="J663" s="1"/>
      <c r="K663" s="1"/>
      <c r="L663" s="1"/>
      <c r="M663" s="1"/>
      <c r="N663" s="1"/>
      <c r="O663" s="1"/>
      <c r="P663" s="1"/>
      <c r="Q663" s="1"/>
      <c r="R663" s="1"/>
      <c r="S663" s="1"/>
      <c r="T663" s="1"/>
      <c r="U663" s="1"/>
      <c r="V663" s="1"/>
      <c r="W663" s="1"/>
      <c r="X663" s="1"/>
      <c r="Y663" s="1"/>
      <c r="Z663" s="1"/>
      <c r="AA663" s="1"/>
    </row>
    <row r="664" spans="1:27">
      <c r="A664" s="1"/>
      <c r="B664" s="43">
        <f t="shared" si="28"/>
        <v>363</v>
      </c>
      <c r="C664" s="43" t="e">
        <f t="shared" si="27"/>
        <v>#VALUE!</v>
      </c>
      <c r="D664" s="43"/>
      <c r="E664" s="43"/>
      <c r="F664" s="43"/>
      <c r="G664" s="1"/>
      <c r="H664" s="1"/>
      <c r="I664" s="1"/>
      <c r="J664" s="1"/>
      <c r="K664" s="1"/>
      <c r="L664" s="1"/>
      <c r="M664" s="1"/>
      <c r="N664" s="1"/>
      <c r="O664" s="1"/>
      <c r="P664" s="1"/>
      <c r="Q664" s="1"/>
      <c r="R664" s="1"/>
      <c r="S664" s="1"/>
      <c r="T664" s="1"/>
      <c r="U664" s="1"/>
      <c r="V664" s="1"/>
      <c r="W664" s="1"/>
      <c r="X664" s="1"/>
      <c r="Y664" s="1"/>
      <c r="Z664" s="1"/>
      <c r="AA664" s="1"/>
    </row>
    <row r="665" spans="1:27">
      <c r="A665" s="1"/>
      <c r="B665" s="43">
        <f t="shared" si="28"/>
        <v>365</v>
      </c>
      <c r="C665" s="43" t="e">
        <f t="shared" si="27"/>
        <v>#VALUE!</v>
      </c>
      <c r="D665" s="43"/>
      <c r="E665" s="43"/>
      <c r="F665" s="43"/>
      <c r="G665" s="1"/>
      <c r="H665" s="1"/>
      <c r="I665" s="1"/>
      <c r="J665" s="1"/>
      <c r="K665" s="1"/>
      <c r="L665" s="1"/>
      <c r="M665" s="1"/>
      <c r="N665" s="1"/>
      <c r="O665" s="1"/>
      <c r="P665" s="1"/>
      <c r="Q665" s="1"/>
      <c r="R665" s="1"/>
      <c r="S665" s="1"/>
      <c r="T665" s="1"/>
      <c r="U665" s="1"/>
      <c r="V665" s="1"/>
      <c r="W665" s="1"/>
      <c r="X665" s="1"/>
      <c r="Y665" s="1"/>
      <c r="Z665" s="1"/>
      <c r="AA665" s="1"/>
    </row>
    <row r="666" spans="1:27">
      <c r="A666" s="1"/>
      <c r="B666" s="43">
        <f t="shared" si="28"/>
        <v>367</v>
      </c>
      <c r="C666" s="43" t="e">
        <f t="shared" si="27"/>
        <v>#VALUE!</v>
      </c>
      <c r="D666" s="43"/>
      <c r="E666" s="43"/>
      <c r="F666" s="43"/>
      <c r="G666" s="1"/>
      <c r="H666" s="1"/>
      <c r="I666" s="1"/>
      <c r="J666" s="1"/>
      <c r="K666" s="1"/>
      <c r="L666" s="1"/>
      <c r="M666" s="1"/>
      <c r="N666" s="1"/>
      <c r="O666" s="1"/>
      <c r="P666" s="1"/>
      <c r="Q666" s="1"/>
      <c r="R666" s="1"/>
      <c r="S666" s="1"/>
      <c r="T666" s="1"/>
      <c r="U666" s="1"/>
      <c r="V666" s="1"/>
      <c r="W666" s="1"/>
      <c r="X666" s="1"/>
      <c r="Y666" s="1"/>
      <c r="Z666" s="1"/>
      <c r="AA666" s="1"/>
    </row>
    <row r="667" spans="1:27">
      <c r="A667" s="1"/>
      <c r="B667" s="43">
        <f t="shared" si="28"/>
        <v>369</v>
      </c>
      <c r="C667" s="43" t="e">
        <f t="shared" si="27"/>
        <v>#VALUE!</v>
      </c>
      <c r="D667" s="43"/>
      <c r="E667" s="43"/>
      <c r="F667" s="43"/>
      <c r="G667" s="1"/>
      <c r="H667" s="1"/>
      <c r="I667" s="1"/>
      <c r="J667" s="1"/>
      <c r="K667" s="1"/>
      <c r="L667" s="1"/>
      <c r="M667" s="1"/>
      <c r="N667" s="1"/>
      <c r="O667" s="1"/>
      <c r="P667" s="1"/>
      <c r="Q667" s="1"/>
      <c r="R667" s="1"/>
      <c r="S667" s="1"/>
      <c r="T667" s="1"/>
      <c r="U667" s="1"/>
      <c r="V667" s="1"/>
      <c r="W667" s="1"/>
      <c r="X667" s="1"/>
      <c r="Y667" s="1"/>
      <c r="Z667" s="1"/>
      <c r="AA667" s="1"/>
    </row>
    <row r="668" spans="1:27">
      <c r="A668" s="1"/>
      <c r="B668" s="43">
        <f t="shared" si="28"/>
        <v>371</v>
      </c>
      <c r="C668" s="43" t="e">
        <f t="shared" si="27"/>
        <v>#VALUE!</v>
      </c>
      <c r="D668" s="43"/>
      <c r="E668" s="43"/>
      <c r="F668" s="43"/>
      <c r="G668" s="1"/>
      <c r="H668" s="1"/>
      <c r="I668" s="1"/>
      <c r="J668" s="1"/>
      <c r="K668" s="1"/>
      <c r="L668" s="1"/>
      <c r="M668" s="1"/>
      <c r="N668" s="1"/>
      <c r="O668" s="1"/>
      <c r="P668" s="1"/>
      <c r="Q668" s="1"/>
      <c r="R668" s="1"/>
      <c r="S668" s="1"/>
      <c r="T668" s="1"/>
      <c r="U668" s="1"/>
      <c r="V668" s="1"/>
      <c r="W668" s="1"/>
      <c r="X668" s="1"/>
      <c r="Y668" s="1"/>
      <c r="Z668" s="1"/>
      <c r="AA668" s="1"/>
    </row>
    <row r="669" spans="1:27">
      <c r="A669" s="1"/>
      <c r="B669" s="43">
        <f t="shared" si="28"/>
        <v>373</v>
      </c>
      <c r="C669" s="43" t="e">
        <f t="shared" si="27"/>
        <v>#VALUE!</v>
      </c>
      <c r="D669" s="43"/>
      <c r="E669" s="43"/>
      <c r="F669" s="43"/>
      <c r="G669" s="1"/>
      <c r="H669" s="1"/>
      <c r="I669" s="1"/>
      <c r="J669" s="1"/>
      <c r="K669" s="1"/>
      <c r="L669" s="1"/>
      <c r="M669" s="1"/>
      <c r="N669" s="1"/>
      <c r="O669" s="1"/>
      <c r="P669" s="1"/>
      <c r="Q669" s="1"/>
      <c r="R669" s="1"/>
      <c r="S669" s="1"/>
      <c r="T669" s="1"/>
      <c r="U669" s="1"/>
      <c r="V669" s="1"/>
      <c r="W669" s="1"/>
      <c r="X669" s="1"/>
      <c r="Y669" s="1"/>
      <c r="Z669" s="1"/>
      <c r="AA669" s="1"/>
    </row>
    <row r="670" spans="1:27">
      <c r="A670" s="1"/>
      <c r="B670" s="43">
        <f t="shared" si="28"/>
        <v>375</v>
      </c>
      <c r="C670" s="43" t="e">
        <f t="shared" si="27"/>
        <v>#VALUE!</v>
      </c>
      <c r="D670" s="43"/>
      <c r="E670" s="43"/>
      <c r="F670" s="43"/>
      <c r="G670" s="1"/>
      <c r="H670" s="1"/>
      <c r="I670" s="1"/>
      <c r="J670" s="1"/>
      <c r="K670" s="1"/>
      <c r="L670" s="1"/>
      <c r="M670" s="1"/>
      <c r="N670" s="1"/>
      <c r="O670" s="1"/>
      <c r="P670" s="1"/>
      <c r="Q670" s="1"/>
      <c r="R670" s="1"/>
      <c r="S670" s="1"/>
      <c r="T670" s="1"/>
      <c r="U670" s="1"/>
      <c r="V670" s="1"/>
      <c r="W670" s="1"/>
      <c r="X670" s="1"/>
      <c r="Y670" s="1"/>
      <c r="Z670" s="1"/>
      <c r="AA670" s="1"/>
    </row>
    <row r="671" spans="1:27">
      <c r="A671" s="1"/>
      <c r="B671" s="43">
        <f t="shared" si="28"/>
        <v>377</v>
      </c>
      <c r="C671" s="43" t="e">
        <f t="shared" si="27"/>
        <v>#VALUE!</v>
      </c>
      <c r="D671" s="43"/>
      <c r="E671" s="43"/>
      <c r="F671" s="43"/>
      <c r="G671" s="1"/>
      <c r="H671" s="1"/>
      <c r="I671" s="1"/>
      <c r="J671" s="1"/>
      <c r="K671" s="1"/>
      <c r="L671" s="1"/>
      <c r="M671" s="1"/>
      <c r="N671" s="1"/>
      <c r="O671" s="1"/>
      <c r="P671" s="1"/>
      <c r="Q671" s="1"/>
      <c r="R671" s="1"/>
      <c r="S671" s="1"/>
      <c r="T671" s="1"/>
      <c r="U671" s="1"/>
      <c r="V671" s="1"/>
      <c r="W671" s="1"/>
      <c r="X671" s="1"/>
      <c r="Y671" s="1"/>
      <c r="Z671" s="1"/>
      <c r="AA671" s="1"/>
    </row>
    <row r="672" spans="1:27">
      <c r="A672" s="1"/>
      <c r="B672" s="43">
        <f t="shared" si="28"/>
        <v>379</v>
      </c>
      <c r="C672" s="43" t="e">
        <f t="shared" si="27"/>
        <v>#VALUE!</v>
      </c>
      <c r="D672" s="43"/>
      <c r="E672" s="43"/>
      <c r="F672" s="43"/>
      <c r="G672" s="1"/>
      <c r="H672" s="1"/>
      <c r="I672" s="1"/>
      <c r="J672" s="1"/>
      <c r="K672" s="1"/>
      <c r="L672" s="1"/>
      <c r="M672" s="1"/>
      <c r="N672" s="1"/>
      <c r="O672" s="1"/>
      <c r="P672" s="1"/>
      <c r="Q672" s="1"/>
      <c r="R672" s="1"/>
      <c r="S672" s="1"/>
      <c r="T672" s="1"/>
      <c r="U672" s="1"/>
      <c r="V672" s="1"/>
      <c r="W672" s="1"/>
      <c r="X672" s="1"/>
      <c r="Y672" s="1"/>
      <c r="Z672" s="1"/>
      <c r="AA672" s="1"/>
    </row>
    <row r="673" spans="1:27">
      <c r="A673" s="1"/>
      <c r="B673" s="43">
        <f t="shared" si="28"/>
        <v>381</v>
      </c>
      <c r="C673" s="43" t="e">
        <f t="shared" si="27"/>
        <v>#VALUE!</v>
      </c>
      <c r="D673" s="43"/>
      <c r="E673" s="43"/>
      <c r="F673" s="43"/>
      <c r="G673" s="1"/>
      <c r="H673" s="1"/>
      <c r="I673" s="1"/>
      <c r="J673" s="1"/>
      <c r="K673" s="1"/>
      <c r="L673" s="1"/>
      <c r="M673" s="1"/>
      <c r="N673" s="1"/>
      <c r="O673" s="1"/>
      <c r="P673" s="1"/>
      <c r="Q673" s="1"/>
      <c r="R673" s="1"/>
      <c r="S673" s="1"/>
      <c r="T673" s="1"/>
      <c r="U673" s="1"/>
      <c r="V673" s="1"/>
      <c r="W673" s="1"/>
      <c r="X673" s="1"/>
      <c r="Y673" s="1"/>
      <c r="Z673" s="1"/>
      <c r="AA673" s="1"/>
    </row>
    <row r="674" spans="1:27">
      <c r="A674" s="1"/>
      <c r="B674" s="43">
        <f t="shared" si="28"/>
        <v>383</v>
      </c>
      <c r="C674" s="43" t="e">
        <f t="shared" si="27"/>
        <v>#VALUE!</v>
      </c>
      <c r="D674" s="43"/>
      <c r="E674" s="43"/>
      <c r="F674" s="43"/>
      <c r="G674" s="1"/>
      <c r="H674" s="1"/>
      <c r="I674" s="1"/>
      <c r="J674" s="1"/>
      <c r="K674" s="1"/>
      <c r="L674" s="1"/>
      <c r="M674" s="1"/>
      <c r="N674" s="1"/>
      <c r="O674" s="1"/>
      <c r="P674" s="1"/>
      <c r="Q674" s="1"/>
      <c r="R674" s="1"/>
      <c r="S674" s="1"/>
      <c r="T674" s="1"/>
      <c r="U674" s="1"/>
      <c r="V674" s="1"/>
      <c r="W674" s="1"/>
      <c r="X674" s="1"/>
      <c r="Y674" s="1"/>
      <c r="Z674" s="1"/>
      <c r="AA674" s="1"/>
    </row>
    <row r="675" spans="1:27">
      <c r="A675" s="1"/>
      <c r="B675" s="43">
        <f t="shared" si="28"/>
        <v>385</v>
      </c>
      <c r="C675" s="43" t="e">
        <f t="shared" si="27"/>
        <v>#VALUE!</v>
      </c>
      <c r="D675" s="43"/>
      <c r="E675" s="43"/>
      <c r="F675" s="43"/>
      <c r="G675" s="1"/>
      <c r="H675" s="1"/>
      <c r="I675" s="1"/>
      <c r="J675" s="1"/>
      <c r="K675" s="1"/>
      <c r="L675" s="1"/>
      <c r="M675" s="1"/>
      <c r="N675" s="1"/>
      <c r="O675" s="1"/>
      <c r="P675" s="1"/>
      <c r="Q675" s="1"/>
      <c r="R675" s="1"/>
      <c r="S675" s="1"/>
      <c r="T675" s="1"/>
      <c r="U675" s="1"/>
      <c r="V675" s="1"/>
      <c r="W675" s="1"/>
      <c r="X675" s="1"/>
      <c r="Y675" s="1"/>
      <c r="Z675" s="1"/>
      <c r="AA675" s="1"/>
    </row>
    <row r="676" spans="1:27">
      <c r="A676" s="1"/>
      <c r="B676" s="43">
        <f t="shared" si="28"/>
        <v>387</v>
      </c>
      <c r="C676" s="43" t="e">
        <f t="shared" si="27"/>
        <v>#VALUE!</v>
      </c>
      <c r="D676" s="43"/>
      <c r="E676" s="43"/>
      <c r="F676" s="43"/>
      <c r="G676" s="1"/>
      <c r="H676" s="1"/>
      <c r="I676" s="1"/>
      <c r="J676" s="1"/>
      <c r="K676" s="1"/>
      <c r="L676" s="1"/>
      <c r="M676" s="1"/>
      <c r="N676" s="1"/>
      <c r="O676" s="1"/>
      <c r="P676" s="1"/>
      <c r="Q676" s="1"/>
      <c r="R676" s="1"/>
      <c r="S676" s="1"/>
      <c r="T676" s="1"/>
      <c r="U676" s="1"/>
      <c r="V676" s="1"/>
      <c r="W676" s="1"/>
      <c r="X676" s="1"/>
      <c r="Y676" s="1"/>
      <c r="Z676" s="1"/>
      <c r="AA676" s="1"/>
    </row>
    <row r="677" spans="1:27">
      <c r="A677" s="1"/>
      <c r="B677" s="43">
        <f t="shared" si="28"/>
        <v>389</v>
      </c>
      <c r="C677" s="43" t="e">
        <f t="shared" si="27"/>
        <v>#VALUE!</v>
      </c>
      <c r="D677" s="43"/>
      <c r="E677" s="43"/>
      <c r="F677" s="43"/>
      <c r="G677" s="1"/>
      <c r="H677" s="1"/>
      <c r="I677" s="1"/>
      <c r="J677" s="1"/>
      <c r="K677" s="1"/>
      <c r="L677" s="1"/>
      <c r="M677" s="1"/>
      <c r="N677" s="1"/>
      <c r="O677" s="1"/>
      <c r="P677" s="1"/>
      <c r="Q677" s="1"/>
      <c r="R677" s="1"/>
      <c r="S677" s="1"/>
      <c r="T677" s="1"/>
      <c r="U677" s="1"/>
      <c r="V677" s="1"/>
      <c r="W677" s="1"/>
      <c r="X677" s="1"/>
      <c r="Y677" s="1"/>
      <c r="Z677" s="1"/>
      <c r="AA677" s="1"/>
    </row>
    <row r="678" spans="1:27">
      <c r="A678" s="1"/>
      <c r="B678" s="43">
        <f t="shared" si="28"/>
        <v>391</v>
      </c>
      <c r="C678" s="43" t="e">
        <f t="shared" si="27"/>
        <v>#VALUE!</v>
      </c>
      <c r="D678" s="43"/>
      <c r="E678" s="43"/>
      <c r="F678" s="43"/>
      <c r="G678" s="1"/>
      <c r="H678" s="1"/>
      <c r="I678" s="1"/>
      <c r="J678" s="1"/>
      <c r="K678" s="1"/>
      <c r="L678" s="1"/>
      <c r="M678" s="1"/>
      <c r="N678" s="1"/>
      <c r="O678" s="1"/>
      <c r="P678" s="1"/>
      <c r="Q678" s="1"/>
      <c r="R678" s="1"/>
      <c r="S678" s="1"/>
      <c r="T678" s="1"/>
      <c r="U678" s="1"/>
      <c r="V678" s="1"/>
      <c r="W678" s="1"/>
      <c r="X678" s="1"/>
      <c r="Y678" s="1"/>
      <c r="Z678" s="1"/>
      <c r="AA678" s="1"/>
    </row>
    <row r="679" spans="1:27">
      <c r="A679" s="1"/>
      <c r="B679" s="43">
        <f t="shared" si="28"/>
        <v>393</v>
      </c>
      <c r="C679" s="43" t="e">
        <f t="shared" si="27"/>
        <v>#VALUE!</v>
      </c>
      <c r="D679" s="43"/>
      <c r="E679" s="43"/>
      <c r="F679" s="43"/>
      <c r="G679" s="1"/>
      <c r="H679" s="1"/>
      <c r="I679" s="1"/>
      <c r="J679" s="1"/>
      <c r="K679" s="1"/>
      <c r="L679" s="1"/>
      <c r="M679" s="1"/>
      <c r="N679" s="1"/>
      <c r="O679" s="1"/>
      <c r="P679" s="1"/>
      <c r="Q679" s="1"/>
      <c r="R679" s="1"/>
      <c r="S679" s="1"/>
      <c r="T679" s="1"/>
      <c r="U679" s="1"/>
      <c r="V679" s="1"/>
      <c r="W679" s="1"/>
      <c r="X679" s="1"/>
      <c r="Y679" s="1"/>
      <c r="Z679" s="1"/>
      <c r="AA679" s="1"/>
    </row>
    <row r="680" spans="1:27">
      <c r="A680" s="1"/>
      <c r="B680" s="43">
        <f t="shared" si="28"/>
        <v>395</v>
      </c>
      <c r="C680" s="43" t="e">
        <f t="shared" si="27"/>
        <v>#VALUE!</v>
      </c>
      <c r="D680" s="43"/>
      <c r="E680" s="43"/>
      <c r="F680" s="43"/>
      <c r="G680" s="1"/>
      <c r="H680" s="1"/>
      <c r="I680" s="1"/>
      <c r="J680" s="1"/>
      <c r="K680" s="1"/>
      <c r="L680" s="1"/>
      <c r="M680" s="1"/>
      <c r="N680" s="1"/>
      <c r="O680" s="1"/>
      <c r="P680" s="1"/>
      <c r="Q680" s="1"/>
      <c r="R680" s="1"/>
      <c r="S680" s="1"/>
      <c r="T680" s="1"/>
      <c r="U680" s="1"/>
      <c r="V680" s="1"/>
      <c r="W680" s="1"/>
      <c r="X680" s="1"/>
      <c r="Y680" s="1"/>
      <c r="Z680" s="1"/>
      <c r="AA680" s="1"/>
    </row>
    <row r="681" spans="1:27">
      <c r="A681" s="1"/>
      <c r="B681" s="43">
        <f t="shared" si="28"/>
        <v>397</v>
      </c>
      <c r="C681" s="43" t="e">
        <f t="shared" si="27"/>
        <v>#VALUE!</v>
      </c>
      <c r="D681" s="43"/>
      <c r="E681" s="43"/>
      <c r="F681" s="43"/>
      <c r="G681" s="1"/>
      <c r="H681" s="1"/>
      <c r="I681" s="1"/>
      <c r="J681" s="1"/>
      <c r="K681" s="1"/>
      <c r="L681" s="1"/>
      <c r="M681" s="1"/>
      <c r="N681" s="1"/>
      <c r="O681" s="1"/>
      <c r="P681" s="1"/>
      <c r="Q681" s="1"/>
      <c r="R681" s="1"/>
      <c r="S681" s="1"/>
      <c r="T681" s="1"/>
      <c r="U681" s="1"/>
      <c r="V681" s="1"/>
      <c r="W681" s="1"/>
      <c r="X681" s="1"/>
      <c r="Y681" s="1"/>
      <c r="Z681" s="1"/>
      <c r="AA681" s="1"/>
    </row>
    <row r="682" spans="1:27">
      <c r="A682" s="1"/>
      <c r="B682" s="43">
        <f t="shared" si="28"/>
        <v>399</v>
      </c>
      <c r="C682" s="43" t="e">
        <f t="shared" si="27"/>
        <v>#VALUE!</v>
      </c>
      <c r="D682" s="43"/>
      <c r="E682" s="43"/>
      <c r="F682" s="43"/>
      <c r="G682" s="1"/>
      <c r="H682" s="1"/>
      <c r="I682" s="1"/>
      <c r="J682" s="1"/>
      <c r="K682" s="1"/>
      <c r="L682" s="1"/>
      <c r="M682" s="1"/>
      <c r="N682" s="1"/>
      <c r="O682" s="1"/>
      <c r="P682" s="1"/>
      <c r="Q682" s="1"/>
      <c r="R682" s="1"/>
      <c r="S682" s="1"/>
      <c r="T682" s="1"/>
      <c r="U682" s="1"/>
      <c r="V682" s="1"/>
      <c r="W682" s="1"/>
      <c r="X682" s="1"/>
      <c r="Y682" s="1"/>
      <c r="Z682" s="1"/>
      <c r="AA682" s="1"/>
    </row>
    <row r="683" spans="1:27">
      <c r="A683" s="1"/>
      <c r="B683" s="43">
        <f t="shared" si="28"/>
        <v>401</v>
      </c>
      <c r="C683" s="43" t="e">
        <f t="shared" si="27"/>
        <v>#VALUE!</v>
      </c>
      <c r="D683" s="43"/>
      <c r="E683" s="43"/>
      <c r="F683" s="43"/>
      <c r="G683" s="1"/>
      <c r="H683" s="1"/>
      <c r="I683" s="1"/>
      <c r="J683" s="1"/>
      <c r="K683" s="1"/>
      <c r="L683" s="1"/>
      <c r="M683" s="1"/>
      <c r="N683" s="1"/>
      <c r="O683" s="1"/>
      <c r="P683" s="1"/>
      <c r="Q683" s="1"/>
      <c r="R683" s="1"/>
      <c r="S683" s="1"/>
      <c r="T683" s="1"/>
      <c r="U683" s="1"/>
      <c r="V683" s="1"/>
      <c r="W683" s="1"/>
      <c r="X683" s="1"/>
      <c r="Y683" s="1"/>
      <c r="Z683" s="1"/>
      <c r="AA683" s="1"/>
    </row>
    <row r="684" spans="1:27">
      <c r="A684" s="1"/>
      <c r="B684" s="43">
        <f t="shared" si="28"/>
        <v>403</v>
      </c>
      <c r="C684" s="43" t="e">
        <f t="shared" si="27"/>
        <v>#VALUE!</v>
      </c>
      <c r="D684" s="43"/>
      <c r="E684" s="43"/>
      <c r="F684" s="43"/>
      <c r="G684" s="1"/>
      <c r="H684" s="1"/>
      <c r="I684" s="1"/>
      <c r="J684" s="1"/>
      <c r="K684" s="1"/>
      <c r="L684" s="1"/>
      <c r="M684" s="1"/>
      <c r="N684" s="1"/>
      <c r="O684" s="1"/>
      <c r="P684" s="1"/>
      <c r="Q684" s="1"/>
      <c r="R684" s="1"/>
      <c r="S684" s="1"/>
      <c r="T684" s="1"/>
      <c r="U684" s="1"/>
      <c r="V684" s="1"/>
      <c r="W684" s="1"/>
      <c r="X684" s="1"/>
      <c r="Y684" s="1"/>
      <c r="Z684" s="1"/>
      <c r="AA684" s="1"/>
    </row>
    <row r="685" spans="1:27">
      <c r="A685" s="1"/>
      <c r="B685" s="43">
        <f t="shared" si="28"/>
        <v>405</v>
      </c>
      <c r="C685" s="43" t="e">
        <f t="shared" si="27"/>
        <v>#VALUE!</v>
      </c>
      <c r="D685" s="43"/>
      <c r="E685" s="43"/>
      <c r="F685" s="43"/>
      <c r="G685" s="1"/>
      <c r="H685" s="1"/>
      <c r="I685" s="1"/>
      <c r="J685" s="1"/>
      <c r="K685" s="1"/>
      <c r="L685" s="1"/>
      <c r="M685" s="1"/>
      <c r="N685" s="1"/>
      <c r="O685" s="1"/>
      <c r="P685" s="1"/>
      <c r="Q685" s="1"/>
      <c r="R685" s="1"/>
      <c r="S685" s="1"/>
      <c r="T685" s="1"/>
      <c r="U685" s="1"/>
      <c r="V685" s="1"/>
      <c r="W685" s="1"/>
      <c r="X685" s="1"/>
      <c r="Y685" s="1"/>
      <c r="Z685" s="1"/>
      <c r="AA685" s="1"/>
    </row>
    <row r="686" spans="1:27">
      <c r="A686" s="1"/>
      <c r="B686" s="43">
        <f t="shared" si="28"/>
        <v>407</v>
      </c>
      <c r="C686" s="43" t="e">
        <f t="shared" si="27"/>
        <v>#VALUE!</v>
      </c>
      <c r="D686" s="43"/>
      <c r="E686" s="43"/>
      <c r="F686" s="43"/>
      <c r="G686" s="1"/>
      <c r="H686" s="1"/>
      <c r="I686" s="1"/>
      <c r="J686" s="1"/>
      <c r="K686" s="1"/>
      <c r="L686" s="1"/>
      <c r="M686" s="1"/>
      <c r="N686" s="1"/>
      <c r="O686" s="1"/>
      <c r="P686" s="1"/>
      <c r="Q686" s="1"/>
      <c r="R686" s="1"/>
      <c r="S686" s="1"/>
      <c r="T686" s="1"/>
      <c r="U686" s="1"/>
      <c r="V686" s="1"/>
      <c r="W686" s="1"/>
      <c r="X686" s="1"/>
      <c r="Y686" s="1"/>
      <c r="Z686" s="1"/>
      <c r="AA686" s="1"/>
    </row>
    <row r="687" spans="1:27">
      <c r="A687" s="1"/>
      <c r="B687" s="43">
        <f t="shared" si="28"/>
        <v>409</v>
      </c>
      <c r="C687" s="43" t="e">
        <f t="shared" si="27"/>
        <v>#VALUE!</v>
      </c>
      <c r="D687" s="43"/>
      <c r="E687" s="43"/>
      <c r="F687" s="43"/>
      <c r="G687" s="1"/>
      <c r="H687" s="1"/>
      <c r="I687" s="1"/>
      <c r="J687" s="1"/>
      <c r="K687" s="1"/>
      <c r="L687" s="1"/>
      <c r="M687" s="1"/>
      <c r="N687" s="1"/>
      <c r="O687" s="1"/>
      <c r="P687" s="1"/>
      <c r="Q687" s="1"/>
      <c r="R687" s="1"/>
      <c r="S687" s="1"/>
      <c r="T687" s="1"/>
      <c r="U687" s="1"/>
      <c r="V687" s="1"/>
      <c r="W687" s="1"/>
      <c r="X687" s="1"/>
      <c r="Y687" s="1"/>
      <c r="Z687" s="1"/>
      <c r="AA687" s="1"/>
    </row>
    <row r="688" spans="1:27">
      <c r="A688" s="1"/>
      <c r="B688" s="43">
        <f t="shared" si="28"/>
        <v>411</v>
      </c>
      <c r="C688" s="43" t="e">
        <f t="shared" si="27"/>
        <v>#VALUE!</v>
      </c>
      <c r="D688" s="43"/>
      <c r="E688" s="43"/>
      <c r="F688" s="43"/>
      <c r="G688" s="1"/>
      <c r="H688" s="1"/>
      <c r="I688" s="1"/>
      <c r="J688" s="1"/>
      <c r="K688" s="1"/>
      <c r="L688" s="1"/>
      <c r="M688" s="1"/>
      <c r="N688" s="1"/>
      <c r="O688" s="1"/>
      <c r="P688" s="1"/>
      <c r="Q688" s="1"/>
      <c r="R688" s="1"/>
      <c r="S688" s="1"/>
      <c r="T688" s="1"/>
      <c r="U688" s="1"/>
      <c r="V688" s="1"/>
      <c r="W688" s="1"/>
      <c r="X688" s="1"/>
      <c r="Y688" s="1"/>
      <c r="Z688" s="1"/>
      <c r="AA688" s="1"/>
    </row>
    <row r="689" spans="1:27">
      <c r="A689" s="1"/>
      <c r="B689" s="43">
        <f t="shared" si="28"/>
        <v>413</v>
      </c>
      <c r="C689" s="43" t="e">
        <f t="shared" si="27"/>
        <v>#VALUE!</v>
      </c>
      <c r="D689" s="43"/>
      <c r="E689" s="43"/>
      <c r="F689" s="43"/>
      <c r="G689" s="1"/>
      <c r="H689" s="1"/>
      <c r="I689" s="1"/>
      <c r="J689" s="1"/>
      <c r="K689" s="1"/>
      <c r="L689" s="1"/>
      <c r="M689" s="1"/>
      <c r="N689" s="1"/>
      <c r="O689" s="1"/>
      <c r="P689" s="1"/>
      <c r="Q689" s="1"/>
      <c r="R689" s="1"/>
      <c r="S689" s="1"/>
      <c r="T689" s="1"/>
      <c r="U689" s="1"/>
      <c r="V689" s="1"/>
      <c r="W689" s="1"/>
      <c r="X689" s="1"/>
      <c r="Y689" s="1"/>
      <c r="Z689" s="1"/>
      <c r="AA689" s="1"/>
    </row>
    <row r="690" spans="1:27">
      <c r="A690" s="1"/>
      <c r="B690" s="43">
        <f t="shared" si="28"/>
        <v>415</v>
      </c>
      <c r="C690" s="43" t="e">
        <f t="shared" si="27"/>
        <v>#VALUE!</v>
      </c>
      <c r="D690" s="43"/>
      <c r="E690" s="43"/>
      <c r="F690" s="43"/>
      <c r="G690" s="1"/>
      <c r="H690" s="1"/>
      <c r="I690" s="1"/>
      <c r="J690" s="1"/>
      <c r="K690" s="1"/>
      <c r="L690" s="1"/>
      <c r="M690" s="1"/>
      <c r="N690" s="1"/>
      <c r="O690" s="1"/>
      <c r="P690" s="1"/>
      <c r="Q690" s="1"/>
      <c r="R690" s="1"/>
      <c r="S690" s="1"/>
      <c r="T690" s="1"/>
      <c r="U690" s="1"/>
      <c r="V690" s="1"/>
      <c r="W690" s="1"/>
      <c r="X690" s="1"/>
      <c r="Y690" s="1"/>
      <c r="Z690" s="1"/>
      <c r="AA690" s="1"/>
    </row>
    <row r="691" spans="1:27">
      <c r="A691" s="1"/>
      <c r="B691" s="43">
        <f t="shared" si="28"/>
        <v>417</v>
      </c>
      <c r="C691" s="43" t="e">
        <f t="shared" si="27"/>
        <v>#VALUE!</v>
      </c>
      <c r="D691" s="43"/>
      <c r="E691" s="43"/>
      <c r="F691" s="43"/>
      <c r="G691" s="1"/>
      <c r="H691" s="1"/>
      <c r="I691" s="1"/>
      <c r="J691" s="1"/>
      <c r="K691" s="1"/>
      <c r="L691" s="1"/>
      <c r="M691" s="1"/>
      <c r="N691" s="1"/>
      <c r="O691" s="1"/>
      <c r="P691" s="1"/>
      <c r="Q691" s="1"/>
      <c r="R691" s="1"/>
      <c r="S691" s="1"/>
      <c r="T691" s="1"/>
      <c r="U691" s="1"/>
      <c r="V691" s="1"/>
      <c r="W691" s="1"/>
      <c r="X691" s="1"/>
      <c r="Y691" s="1"/>
      <c r="Z691" s="1"/>
      <c r="AA691" s="1"/>
    </row>
    <row r="692" spans="1:27">
      <c r="A692" s="1"/>
      <c r="B692" s="43">
        <f t="shared" si="28"/>
        <v>419</v>
      </c>
      <c r="C692" s="43" t="e">
        <f t="shared" ref="C692:C755" si="29">CHAR(HEX2DEC(MID($H$1,B692,2)))</f>
        <v>#VALUE!</v>
      </c>
      <c r="D692" s="43"/>
      <c r="E692" s="43"/>
      <c r="F692" s="43"/>
      <c r="G692" s="1"/>
      <c r="H692" s="1"/>
      <c r="I692" s="1"/>
      <c r="J692" s="1"/>
      <c r="K692" s="1"/>
      <c r="L692" s="1"/>
      <c r="M692" s="1"/>
      <c r="N692" s="1"/>
      <c r="O692" s="1"/>
      <c r="P692" s="1"/>
      <c r="Q692" s="1"/>
      <c r="R692" s="1"/>
      <c r="S692" s="1"/>
      <c r="T692" s="1"/>
      <c r="U692" s="1"/>
      <c r="V692" s="1"/>
      <c r="W692" s="1"/>
      <c r="X692" s="1"/>
      <c r="Y692" s="1"/>
      <c r="Z692" s="1"/>
      <c r="AA692" s="1"/>
    </row>
    <row r="693" spans="1:27">
      <c r="A693" s="1"/>
      <c r="B693" s="43">
        <f t="shared" si="28"/>
        <v>421</v>
      </c>
      <c r="C693" s="43" t="e">
        <f t="shared" si="29"/>
        <v>#VALUE!</v>
      </c>
      <c r="D693" s="43"/>
      <c r="E693" s="43"/>
      <c r="F693" s="43"/>
      <c r="G693" s="1"/>
      <c r="H693" s="1"/>
      <c r="I693" s="1"/>
      <c r="J693" s="1"/>
      <c r="K693" s="1"/>
      <c r="L693" s="1"/>
      <c r="M693" s="1"/>
      <c r="N693" s="1"/>
      <c r="O693" s="1"/>
      <c r="P693" s="1"/>
      <c r="Q693" s="1"/>
      <c r="R693" s="1"/>
      <c r="S693" s="1"/>
      <c r="T693" s="1"/>
      <c r="U693" s="1"/>
      <c r="V693" s="1"/>
      <c r="W693" s="1"/>
      <c r="X693" s="1"/>
      <c r="Y693" s="1"/>
      <c r="Z693" s="1"/>
      <c r="AA693" s="1"/>
    </row>
    <row r="694" spans="1:27">
      <c r="A694" s="1"/>
      <c r="B694" s="43">
        <f t="shared" ref="B694:B757" si="30">B693+2</f>
        <v>423</v>
      </c>
      <c r="C694" s="43" t="e">
        <f t="shared" si="29"/>
        <v>#VALUE!</v>
      </c>
      <c r="D694" s="43"/>
      <c r="E694" s="43"/>
      <c r="F694" s="43"/>
      <c r="G694" s="1"/>
      <c r="H694" s="1"/>
      <c r="I694" s="1"/>
      <c r="J694" s="1"/>
      <c r="K694" s="1"/>
      <c r="L694" s="1"/>
      <c r="M694" s="1"/>
      <c r="N694" s="1"/>
      <c r="O694" s="1"/>
      <c r="P694" s="1"/>
      <c r="Q694" s="1"/>
      <c r="R694" s="1"/>
      <c r="S694" s="1"/>
      <c r="T694" s="1"/>
      <c r="U694" s="1"/>
      <c r="V694" s="1"/>
      <c r="W694" s="1"/>
      <c r="X694" s="1"/>
      <c r="Y694" s="1"/>
      <c r="Z694" s="1"/>
      <c r="AA694" s="1"/>
    </row>
    <row r="695" spans="1:27">
      <c r="A695" s="1"/>
      <c r="B695" s="43">
        <f t="shared" si="30"/>
        <v>425</v>
      </c>
      <c r="C695" s="43" t="e">
        <f t="shared" si="29"/>
        <v>#VALUE!</v>
      </c>
      <c r="D695" s="43"/>
      <c r="E695" s="43"/>
      <c r="F695" s="43"/>
      <c r="G695" s="1"/>
      <c r="H695" s="1"/>
      <c r="I695" s="1"/>
      <c r="J695" s="1"/>
      <c r="K695" s="1"/>
      <c r="L695" s="1"/>
      <c r="M695" s="1"/>
      <c r="N695" s="1"/>
      <c r="O695" s="1"/>
      <c r="P695" s="1"/>
      <c r="Q695" s="1"/>
      <c r="R695" s="1"/>
      <c r="S695" s="1"/>
      <c r="T695" s="1"/>
      <c r="U695" s="1"/>
      <c r="V695" s="1"/>
      <c r="W695" s="1"/>
      <c r="X695" s="1"/>
      <c r="Y695" s="1"/>
      <c r="Z695" s="1"/>
      <c r="AA695" s="1"/>
    </row>
    <row r="696" spans="1:27">
      <c r="A696" s="1"/>
      <c r="B696" s="43">
        <f t="shared" si="30"/>
        <v>427</v>
      </c>
      <c r="C696" s="43" t="e">
        <f t="shared" si="29"/>
        <v>#VALUE!</v>
      </c>
      <c r="D696" s="43"/>
      <c r="E696" s="43"/>
      <c r="F696" s="43"/>
      <c r="G696" s="1"/>
      <c r="H696" s="1"/>
      <c r="I696" s="1"/>
      <c r="J696" s="1"/>
      <c r="K696" s="1"/>
      <c r="L696" s="1"/>
      <c r="M696" s="1"/>
      <c r="N696" s="1"/>
      <c r="O696" s="1"/>
      <c r="P696" s="1"/>
      <c r="Q696" s="1"/>
      <c r="R696" s="1"/>
      <c r="S696" s="1"/>
      <c r="T696" s="1"/>
      <c r="U696" s="1"/>
      <c r="V696" s="1"/>
      <c r="W696" s="1"/>
      <c r="X696" s="1"/>
      <c r="Y696" s="1"/>
      <c r="Z696" s="1"/>
      <c r="AA696" s="1"/>
    </row>
    <row r="697" spans="1:27">
      <c r="A697" s="1"/>
      <c r="B697" s="43">
        <f t="shared" si="30"/>
        <v>429</v>
      </c>
      <c r="C697" s="43" t="e">
        <f t="shared" si="29"/>
        <v>#VALUE!</v>
      </c>
      <c r="D697" s="43"/>
      <c r="E697" s="43"/>
      <c r="F697" s="43"/>
      <c r="G697" s="1"/>
      <c r="H697" s="1"/>
      <c r="I697" s="1"/>
      <c r="J697" s="1"/>
      <c r="K697" s="1"/>
      <c r="L697" s="1"/>
      <c r="M697" s="1"/>
      <c r="N697" s="1"/>
      <c r="O697" s="1"/>
      <c r="P697" s="1"/>
      <c r="Q697" s="1"/>
      <c r="R697" s="1"/>
      <c r="S697" s="1"/>
      <c r="T697" s="1"/>
      <c r="U697" s="1"/>
      <c r="V697" s="1"/>
      <c r="W697" s="1"/>
      <c r="X697" s="1"/>
      <c r="Y697" s="1"/>
      <c r="Z697" s="1"/>
      <c r="AA697" s="1"/>
    </row>
    <row r="698" spans="1:27">
      <c r="A698" s="1"/>
      <c r="B698" s="43">
        <f t="shared" si="30"/>
        <v>431</v>
      </c>
      <c r="C698" s="43" t="e">
        <f t="shared" si="29"/>
        <v>#VALUE!</v>
      </c>
      <c r="D698" s="43"/>
      <c r="E698" s="43"/>
      <c r="F698" s="43"/>
      <c r="G698" s="1"/>
      <c r="H698" s="1"/>
      <c r="I698" s="1"/>
      <c r="J698" s="1"/>
      <c r="K698" s="1"/>
      <c r="L698" s="1"/>
      <c r="M698" s="1"/>
      <c r="N698" s="1"/>
      <c r="O698" s="1"/>
      <c r="P698" s="1"/>
      <c r="Q698" s="1"/>
      <c r="R698" s="1"/>
      <c r="S698" s="1"/>
      <c r="T698" s="1"/>
      <c r="U698" s="1"/>
      <c r="V698" s="1"/>
      <c r="W698" s="1"/>
      <c r="X698" s="1"/>
      <c r="Y698" s="1"/>
      <c r="Z698" s="1"/>
      <c r="AA698" s="1"/>
    </row>
    <row r="699" spans="1:27">
      <c r="A699" s="1"/>
      <c r="B699" s="43">
        <f t="shared" si="30"/>
        <v>433</v>
      </c>
      <c r="C699" s="43" t="e">
        <f t="shared" si="29"/>
        <v>#VALUE!</v>
      </c>
      <c r="D699" s="43"/>
      <c r="E699" s="43"/>
      <c r="F699" s="43"/>
      <c r="G699" s="1"/>
      <c r="H699" s="1"/>
      <c r="I699" s="1"/>
      <c r="J699" s="1"/>
      <c r="K699" s="1"/>
      <c r="L699" s="1"/>
      <c r="M699" s="1"/>
      <c r="N699" s="1"/>
      <c r="O699" s="1"/>
      <c r="P699" s="1"/>
      <c r="Q699" s="1"/>
      <c r="R699" s="1"/>
      <c r="S699" s="1"/>
      <c r="T699" s="1"/>
      <c r="U699" s="1"/>
      <c r="V699" s="1"/>
      <c r="W699" s="1"/>
      <c r="X699" s="1"/>
      <c r="Y699" s="1"/>
      <c r="Z699" s="1"/>
      <c r="AA699" s="1"/>
    </row>
    <row r="700" spans="1:27">
      <c r="A700" s="1"/>
      <c r="B700" s="43">
        <f t="shared" si="30"/>
        <v>435</v>
      </c>
      <c r="C700" s="43" t="e">
        <f t="shared" si="29"/>
        <v>#VALUE!</v>
      </c>
      <c r="D700" s="43"/>
      <c r="E700" s="43"/>
      <c r="F700" s="43"/>
      <c r="G700" s="1"/>
      <c r="H700" s="1"/>
      <c r="I700" s="1"/>
      <c r="J700" s="1"/>
      <c r="K700" s="1"/>
      <c r="L700" s="1"/>
      <c r="M700" s="1"/>
      <c r="N700" s="1"/>
      <c r="O700" s="1"/>
      <c r="P700" s="1"/>
      <c r="Q700" s="1"/>
      <c r="R700" s="1"/>
      <c r="S700" s="1"/>
      <c r="T700" s="1"/>
      <c r="U700" s="1"/>
      <c r="V700" s="1"/>
      <c r="W700" s="1"/>
      <c r="X700" s="1"/>
      <c r="Y700" s="1"/>
      <c r="Z700" s="1"/>
      <c r="AA700" s="1"/>
    </row>
    <row r="701" spans="1:27">
      <c r="A701" s="1"/>
      <c r="B701" s="43">
        <f t="shared" si="30"/>
        <v>437</v>
      </c>
      <c r="C701" s="43" t="e">
        <f t="shared" si="29"/>
        <v>#VALUE!</v>
      </c>
      <c r="D701" s="43"/>
      <c r="E701" s="43"/>
      <c r="F701" s="43"/>
      <c r="G701" s="1"/>
      <c r="H701" s="1"/>
      <c r="I701" s="1"/>
      <c r="J701" s="1"/>
      <c r="K701" s="1"/>
      <c r="L701" s="1"/>
      <c r="M701" s="1"/>
      <c r="N701" s="1"/>
      <c r="O701" s="1"/>
      <c r="P701" s="1"/>
      <c r="Q701" s="1"/>
      <c r="R701" s="1"/>
      <c r="S701" s="1"/>
      <c r="T701" s="1"/>
      <c r="U701" s="1"/>
      <c r="V701" s="1"/>
      <c r="W701" s="1"/>
      <c r="X701" s="1"/>
      <c r="Y701" s="1"/>
      <c r="Z701" s="1"/>
      <c r="AA701" s="1"/>
    </row>
    <row r="702" spans="1:27">
      <c r="A702" s="1"/>
      <c r="B702" s="43">
        <f t="shared" si="30"/>
        <v>439</v>
      </c>
      <c r="C702" s="43" t="e">
        <f t="shared" si="29"/>
        <v>#VALUE!</v>
      </c>
      <c r="D702" s="43"/>
      <c r="E702" s="43"/>
      <c r="F702" s="43"/>
      <c r="G702" s="1"/>
      <c r="H702" s="1"/>
      <c r="I702" s="1"/>
      <c r="J702" s="1"/>
      <c r="K702" s="1"/>
      <c r="L702" s="1"/>
      <c r="M702" s="1"/>
      <c r="N702" s="1"/>
      <c r="O702" s="1"/>
      <c r="P702" s="1"/>
      <c r="Q702" s="1"/>
      <c r="R702" s="1"/>
      <c r="S702" s="1"/>
      <c r="T702" s="1"/>
      <c r="U702" s="1"/>
      <c r="V702" s="1"/>
      <c r="W702" s="1"/>
      <c r="X702" s="1"/>
      <c r="Y702" s="1"/>
      <c r="Z702" s="1"/>
      <c r="AA702" s="1"/>
    </row>
    <row r="703" spans="1:27">
      <c r="A703" s="1"/>
      <c r="B703" s="43">
        <f t="shared" si="30"/>
        <v>441</v>
      </c>
      <c r="C703" s="43" t="e">
        <f t="shared" si="29"/>
        <v>#VALUE!</v>
      </c>
      <c r="D703" s="43"/>
      <c r="E703" s="43"/>
      <c r="F703" s="43"/>
      <c r="G703" s="1"/>
      <c r="H703" s="1"/>
      <c r="I703" s="1"/>
      <c r="J703" s="1"/>
      <c r="K703" s="1"/>
      <c r="L703" s="1"/>
      <c r="M703" s="1"/>
      <c r="N703" s="1"/>
      <c r="O703" s="1"/>
      <c r="P703" s="1"/>
      <c r="Q703" s="1"/>
      <c r="R703" s="1"/>
      <c r="S703" s="1"/>
      <c r="T703" s="1"/>
      <c r="U703" s="1"/>
      <c r="V703" s="1"/>
      <c r="W703" s="1"/>
      <c r="X703" s="1"/>
      <c r="Y703" s="1"/>
      <c r="Z703" s="1"/>
      <c r="AA703" s="1"/>
    </row>
    <row r="704" spans="1:27">
      <c r="A704" s="1"/>
      <c r="B704" s="43">
        <f t="shared" si="30"/>
        <v>443</v>
      </c>
      <c r="C704" s="43" t="e">
        <f t="shared" si="29"/>
        <v>#VALUE!</v>
      </c>
      <c r="D704" s="43"/>
      <c r="E704" s="43"/>
      <c r="F704" s="43"/>
      <c r="G704" s="1"/>
      <c r="H704" s="1"/>
      <c r="I704" s="1"/>
      <c r="J704" s="1"/>
      <c r="K704" s="1"/>
      <c r="L704" s="1"/>
      <c r="M704" s="1"/>
      <c r="N704" s="1"/>
      <c r="O704" s="1"/>
      <c r="P704" s="1"/>
      <c r="Q704" s="1"/>
      <c r="R704" s="1"/>
      <c r="S704" s="1"/>
      <c r="T704" s="1"/>
      <c r="U704" s="1"/>
      <c r="V704" s="1"/>
      <c r="W704" s="1"/>
      <c r="X704" s="1"/>
      <c r="Y704" s="1"/>
      <c r="Z704" s="1"/>
      <c r="AA704" s="1"/>
    </row>
    <row r="705" spans="1:27">
      <c r="A705" s="1"/>
      <c r="B705" s="43">
        <f t="shared" si="30"/>
        <v>445</v>
      </c>
      <c r="C705" s="43" t="e">
        <f t="shared" si="29"/>
        <v>#VALUE!</v>
      </c>
      <c r="D705" s="43"/>
      <c r="E705" s="43"/>
      <c r="F705" s="43"/>
      <c r="G705" s="1"/>
      <c r="H705" s="1"/>
      <c r="I705" s="1"/>
      <c r="J705" s="1"/>
      <c r="K705" s="1"/>
      <c r="L705" s="1"/>
      <c r="M705" s="1"/>
      <c r="N705" s="1"/>
      <c r="O705" s="1"/>
      <c r="P705" s="1"/>
      <c r="Q705" s="1"/>
      <c r="R705" s="1"/>
      <c r="S705" s="1"/>
      <c r="T705" s="1"/>
      <c r="U705" s="1"/>
      <c r="V705" s="1"/>
      <c r="W705" s="1"/>
      <c r="X705" s="1"/>
      <c r="Y705" s="1"/>
      <c r="Z705" s="1"/>
      <c r="AA705" s="1"/>
    </row>
    <row r="706" spans="1:27">
      <c r="A706" s="1"/>
      <c r="B706" s="43">
        <f t="shared" si="30"/>
        <v>447</v>
      </c>
      <c r="C706" s="43" t="e">
        <f t="shared" si="29"/>
        <v>#VALUE!</v>
      </c>
      <c r="D706" s="43"/>
      <c r="E706" s="43"/>
      <c r="F706" s="43"/>
      <c r="G706" s="1"/>
      <c r="H706" s="1"/>
      <c r="I706" s="1"/>
      <c r="J706" s="1"/>
      <c r="K706" s="1"/>
      <c r="L706" s="1"/>
      <c r="M706" s="1"/>
      <c r="N706" s="1"/>
      <c r="O706" s="1"/>
      <c r="P706" s="1"/>
      <c r="Q706" s="1"/>
      <c r="R706" s="1"/>
      <c r="S706" s="1"/>
      <c r="T706" s="1"/>
      <c r="U706" s="1"/>
      <c r="V706" s="1"/>
      <c r="W706" s="1"/>
      <c r="X706" s="1"/>
      <c r="Y706" s="1"/>
      <c r="Z706" s="1"/>
      <c r="AA706" s="1"/>
    </row>
    <row r="707" spans="1:27">
      <c r="A707" s="1"/>
      <c r="B707" s="43">
        <f t="shared" si="30"/>
        <v>449</v>
      </c>
      <c r="C707" s="43" t="e">
        <f t="shared" si="29"/>
        <v>#VALUE!</v>
      </c>
      <c r="D707" s="43"/>
      <c r="E707" s="43"/>
      <c r="F707" s="43"/>
      <c r="G707" s="1"/>
      <c r="H707" s="1"/>
      <c r="I707" s="1"/>
      <c r="J707" s="1"/>
      <c r="K707" s="1"/>
      <c r="L707" s="1"/>
      <c r="M707" s="1"/>
      <c r="N707" s="1"/>
      <c r="O707" s="1"/>
      <c r="P707" s="1"/>
      <c r="Q707" s="1"/>
      <c r="R707" s="1"/>
      <c r="S707" s="1"/>
      <c r="T707" s="1"/>
      <c r="U707" s="1"/>
      <c r="V707" s="1"/>
      <c r="W707" s="1"/>
      <c r="X707" s="1"/>
      <c r="Y707" s="1"/>
      <c r="Z707" s="1"/>
      <c r="AA707" s="1"/>
    </row>
    <row r="708" spans="1:27">
      <c r="A708" s="1"/>
      <c r="B708" s="43">
        <f t="shared" si="30"/>
        <v>451</v>
      </c>
      <c r="C708" s="43" t="e">
        <f t="shared" si="29"/>
        <v>#VALUE!</v>
      </c>
      <c r="D708" s="43"/>
      <c r="E708" s="43"/>
      <c r="F708" s="43"/>
      <c r="G708" s="1"/>
      <c r="H708" s="1"/>
      <c r="I708" s="1"/>
      <c r="J708" s="1"/>
      <c r="K708" s="1"/>
      <c r="L708" s="1"/>
      <c r="M708" s="1"/>
      <c r="N708" s="1"/>
      <c r="O708" s="1"/>
      <c r="P708" s="1"/>
      <c r="Q708" s="1"/>
      <c r="R708" s="1"/>
      <c r="S708" s="1"/>
      <c r="T708" s="1"/>
      <c r="U708" s="1"/>
      <c r="V708" s="1"/>
      <c r="W708" s="1"/>
      <c r="X708" s="1"/>
      <c r="Y708" s="1"/>
      <c r="Z708" s="1"/>
      <c r="AA708" s="1"/>
    </row>
    <row r="709" spans="1:27">
      <c r="A709" s="1"/>
      <c r="B709" s="43">
        <f t="shared" si="30"/>
        <v>453</v>
      </c>
      <c r="C709" s="43" t="e">
        <f t="shared" si="29"/>
        <v>#VALUE!</v>
      </c>
      <c r="D709" s="43"/>
      <c r="E709" s="43"/>
      <c r="F709" s="43"/>
      <c r="G709" s="1"/>
      <c r="H709" s="1"/>
      <c r="I709" s="1"/>
      <c r="J709" s="1"/>
      <c r="K709" s="1"/>
      <c r="L709" s="1"/>
      <c r="M709" s="1"/>
      <c r="N709" s="1"/>
      <c r="O709" s="1"/>
      <c r="P709" s="1"/>
      <c r="Q709" s="1"/>
      <c r="R709" s="1"/>
      <c r="S709" s="1"/>
      <c r="T709" s="1"/>
      <c r="U709" s="1"/>
      <c r="V709" s="1"/>
      <c r="W709" s="1"/>
      <c r="X709" s="1"/>
      <c r="Y709" s="1"/>
      <c r="Z709" s="1"/>
      <c r="AA709" s="1"/>
    </row>
    <row r="710" spans="1:27">
      <c r="A710" s="1"/>
      <c r="B710" s="43">
        <f t="shared" si="30"/>
        <v>455</v>
      </c>
      <c r="C710" s="43" t="e">
        <f t="shared" si="29"/>
        <v>#VALUE!</v>
      </c>
      <c r="D710" s="43"/>
      <c r="E710" s="43"/>
      <c r="F710" s="43"/>
      <c r="G710" s="1"/>
      <c r="H710" s="1"/>
      <c r="I710" s="1"/>
      <c r="J710" s="1"/>
      <c r="K710" s="1"/>
      <c r="L710" s="1"/>
      <c r="M710" s="1"/>
      <c r="N710" s="1"/>
      <c r="O710" s="1"/>
      <c r="P710" s="1"/>
      <c r="Q710" s="1"/>
      <c r="R710" s="1"/>
      <c r="S710" s="1"/>
      <c r="T710" s="1"/>
      <c r="U710" s="1"/>
      <c r="V710" s="1"/>
      <c r="W710" s="1"/>
      <c r="X710" s="1"/>
      <c r="Y710" s="1"/>
      <c r="Z710" s="1"/>
      <c r="AA710" s="1"/>
    </row>
    <row r="711" spans="1:27">
      <c r="A711" s="1"/>
      <c r="B711" s="43">
        <f t="shared" si="30"/>
        <v>457</v>
      </c>
      <c r="C711" s="43" t="e">
        <f t="shared" si="29"/>
        <v>#VALUE!</v>
      </c>
      <c r="D711" s="43"/>
      <c r="E711" s="43"/>
      <c r="F711" s="43"/>
      <c r="G711" s="1"/>
      <c r="H711" s="1"/>
      <c r="I711" s="1"/>
      <c r="J711" s="1"/>
      <c r="K711" s="1"/>
      <c r="L711" s="1"/>
      <c r="M711" s="1"/>
      <c r="N711" s="1"/>
      <c r="O711" s="1"/>
      <c r="P711" s="1"/>
      <c r="Q711" s="1"/>
      <c r="R711" s="1"/>
      <c r="S711" s="1"/>
      <c r="T711" s="1"/>
      <c r="U711" s="1"/>
      <c r="V711" s="1"/>
      <c r="W711" s="1"/>
      <c r="X711" s="1"/>
      <c r="Y711" s="1"/>
      <c r="Z711" s="1"/>
      <c r="AA711" s="1"/>
    </row>
    <row r="712" spans="1:27">
      <c r="A712" s="1"/>
      <c r="B712" s="43">
        <f t="shared" si="30"/>
        <v>459</v>
      </c>
      <c r="C712" s="43" t="e">
        <f t="shared" si="29"/>
        <v>#VALUE!</v>
      </c>
      <c r="D712" s="43"/>
      <c r="E712" s="43"/>
      <c r="F712" s="43"/>
      <c r="G712" s="1"/>
      <c r="H712" s="1"/>
      <c r="I712" s="1"/>
      <c r="J712" s="1"/>
      <c r="K712" s="1"/>
      <c r="L712" s="1"/>
      <c r="M712" s="1"/>
      <c r="N712" s="1"/>
      <c r="O712" s="1"/>
      <c r="P712" s="1"/>
      <c r="Q712" s="1"/>
      <c r="R712" s="1"/>
      <c r="S712" s="1"/>
      <c r="T712" s="1"/>
      <c r="U712" s="1"/>
      <c r="V712" s="1"/>
      <c r="W712" s="1"/>
      <c r="X712" s="1"/>
      <c r="Y712" s="1"/>
      <c r="Z712" s="1"/>
      <c r="AA712" s="1"/>
    </row>
    <row r="713" spans="1:27">
      <c r="A713" s="1"/>
      <c r="B713" s="43">
        <f t="shared" si="30"/>
        <v>461</v>
      </c>
      <c r="C713" s="43" t="e">
        <f t="shared" si="29"/>
        <v>#VALUE!</v>
      </c>
      <c r="D713" s="43"/>
      <c r="E713" s="43"/>
      <c r="F713" s="43"/>
      <c r="G713" s="1"/>
      <c r="H713" s="1"/>
      <c r="I713" s="1"/>
      <c r="J713" s="1"/>
      <c r="K713" s="1"/>
      <c r="L713" s="1"/>
      <c r="M713" s="1"/>
      <c r="N713" s="1"/>
      <c r="O713" s="1"/>
      <c r="P713" s="1"/>
      <c r="Q713" s="1"/>
      <c r="R713" s="1"/>
      <c r="S713" s="1"/>
      <c r="T713" s="1"/>
      <c r="U713" s="1"/>
      <c r="V713" s="1"/>
      <c r="W713" s="1"/>
      <c r="X713" s="1"/>
      <c r="Y713" s="1"/>
      <c r="Z713" s="1"/>
      <c r="AA713" s="1"/>
    </row>
    <row r="714" spans="1:27">
      <c r="A714" s="1"/>
      <c r="B714" s="43">
        <f t="shared" si="30"/>
        <v>463</v>
      </c>
      <c r="C714" s="43" t="e">
        <f t="shared" si="29"/>
        <v>#VALUE!</v>
      </c>
      <c r="D714" s="43"/>
      <c r="E714" s="43"/>
      <c r="F714" s="43"/>
      <c r="G714" s="1"/>
      <c r="H714" s="1"/>
      <c r="I714" s="1"/>
      <c r="J714" s="1"/>
      <c r="K714" s="1"/>
      <c r="L714" s="1"/>
      <c r="M714" s="1"/>
      <c r="N714" s="1"/>
      <c r="O714" s="1"/>
      <c r="P714" s="1"/>
      <c r="Q714" s="1"/>
      <c r="R714" s="1"/>
      <c r="S714" s="1"/>
      <c r="T714" s="1"/>
      <c r="U714" s="1"/>
      <c r="V714" s="1"/>
      <c r="W714" s="1"/>
      <c r="X714" s="1"/>
      <c r="Y714" s="1"/>
      <c r="Z714" s="1"/>
      <c r="AA714" s="1"/>
    </row>
    <row r="715" spans="1:27">
      <c r="A715" s="1"/>
      <c r="B715" s="43">
        <f t="shared" si="30"/>
        <v>465</v>
      </c>
      <c r="C715" s="43" t="e">
        <f t="shared" si="29"/>
        <v>#VALUE!</v>
      </c>
      <c r="D715" s="43"/>
      <c r="E715" s="43"/>
      <c r="F715" s="43"/>
      <c r="G715" s="1"/>
      <c r="H715" s="1"/>
      <c r="I715" s="1"/>
      <c r="J715" s="1"/>
      <c r="K715" s="1"/>
      <c r="L715" s="1"/>
      <c r="M715" s="1"/>
      <c r="N715" s="1"/>
      <c r="O715" s="1"/>
      <c r="P715" s="1"/>
      <c r="Q715" s="1"/>
      <c r="R715" s="1"/>
      <c r="S715" s="1"/>
      <c r="T715" s="1"/>
      <c r="U715" s="1"/>
      <c r="V715" s="1"/>
      <c r="W715" s="1"/>
      <c r="X715" s="1"/>
      <c r="Y715" s="1"/>
      <c r="Z715" s="1"/>
      <c r="AA715" s="1"/>
    </row>
    <row r="716" spans="1:27">
      <c r="A716" s="1"/>
      <c r="B716" s="43">
        <f t="shared" si="30"/>
        <v>467</v>
      </c>
      <c r="C716" s="43" t="e">
        <f t="shared" si="29"/>
        <v>#VALUE!</v>
      </c>
      <c r="D716" s="43"/>
      <c r="E716" s="43"/>
      <c r="F716" s="43"/>
      <c r="G716" s="1"/>
      <c r="H716" s="1"/>
      <c r="I716" s="1"/>
      <c r="J716" s="1"/>
      <c r="K716" s="1"/>
      <c r="L716" s="1"/>
      <c r="M716" s="1"/>
      <c r="N716" s="1"/>
      <c r="O716" s="1"/>
      <c r="P716" s="1"/>
      <c r="Q716" s="1"/>
      <c r="R716" s="1"/>
      <c r="S716" s="1"/>
      <c r="T716" s="1"/>
      <c r="U716" s="1"/>
      <c r="V716" s="1"/>
      <c r="W716" s="1"/>
      <c r="X716" s="1"/>
      <c r="Y716" s="1"/>
      <c r="Z716" s="1"/>
      <c r="AA716" s="1"/>
    </row>
    <row r="717" spans="1:27">
      <c r="A717" s="1"/>
      <c r="B717" s="43">
        <f t="shared" si="30"/>
        <v>469</v>
      </c>
      <c r="C717" s="43" t="e">
        <f t="shared" si="29"/>
        <v>#VALUE!</v>
      </c>
      <c r="D717" s="43"/>
      <c r="E717" s="43"/>
      <c r="F717" s="43"/>
      <c r="G717" s="1"/>
      <c r="H717" s="1"/>
      <c r="I717" s="1"/>
      <c r="J717" s="1"/>
      <c r="K717" s="1"/>
      <c r="L717" s="1"/>
      <c r="M717" s="1"/>
      <c r="N717" s="1"/>
      <c r="O717" s="1"/>
      <c r="P717" s="1"/>
      <c r="Q717" s="1"/>
      <c r="R717" s="1"/>
      <c r="S717" s="1"/>
      <c r="T717" s="1"/>
      <c r="U717" s="1"/>
      <c r="V717" s="1"/>
      <c r="W717" s="1"/>
      <c r="X717" s="1"/>
      <c r="Y717" s="1"/>
      <c r="Z717" s="1"/>
      <c r="AA717" s="1"/>
    </row>
    <row r="718" spans="1:27">
      <c r="A718" s="1"/>
      <c r="B718" s="43">
        <f t="shared" si="30"/>
        <v>471</v>
      </c>
      <c r="C718" s="43" t="e">
        <f t="shared" si="29"/>
        <v>#VALUE!</v>
      </c>
      <c r="D718" s="43"/>
      <c r="E718" s="43"/>
      <c r="F718" s="43"/>
      <c r="G718" s="1"/>
      <c r="H718" s="1"/>
      <c r="I718" s="1"/>
      <c r="J718" s="1"/>
      <c r="K718" s="1"/>
      <c r="L718" s="1"/>
      <c r="M718" s="1"/>
      <c r="N718" s="1"/>
      <c r="O718" s="1"/>
      <c r="P718" s="1"/>
      <c r="Q718" s="1"/>
      <c r="R718" s="1"/>
      <c r="S718" s="1"/>
      <c r="T718" s="1"/>
      <c r="U718" s="1"/>
      <c r="V718" s="1"/>
      <c r="W718" s="1"/>
      <c r="X718" s="1"/>
      <c r="Y718" s="1"/>
      <c r="Z718" s="1"/>
      <c r="AA718" s="1"/>
    </row>
    <row r="719" spans="1:27">
      <c r="A719" s="1"/>
      <c r="B719" s="43">
        <f t="shared" si="30"/>
        <v>473</v>
      </c>
      <c r="C719" s="43" t="e">
        <f t="shared" si="29"/>
        <v>#VALUE!</v>
      </c>
      <c r="D719" s="43"/>
      <c r="E719" s="43"/>
      <c r="F719" s="43"/>
      <c r="G719" s="1"/>
      <c r="H719" s="1"/>
      <c r="I719" s="1"/>
      <c r="J719" s="1"/>
      <c r="K719" s="1"/>
      <c r="L719" s="1"/>
      <c r="M719" s="1"/>
      <c r="N719" s="1"/>
      <c r="O719" s="1"/>
      <c r="P719" s="1"/>
      <c r="Q719" s="1"/>
      <c r="R719" s="1"/>
      <c r="S719" s="1"/>
      <c r="T719" s="1"/>
      <c r="U719" s="1"/>
      <c r="V719" s="1"/>
      <c r="W719" s="1"/>
      <c r="X719" s="1"/>
      <c r="Y719" s="1"/>
      <c r="Z719" s="1"/>
      <c r="AA719" s="1"/>
    </row>
    <row r="720" spans="1:27">
      <c r="A720" s="1"/>
      <c r="B720" s="43">
        <f t="shared" si="30"/>
        <v>475</v>
      </c>
      <c r="C720" s="43" t="e">
        <f t="shared" si="29"/>
        <v>#VALUE!</v>
      </c>
      <c r="D720" s="43"/>
      <c r="E720" s="43"/>
      <c r="F720" s="43"/>
      <c r="G720" s="1"/>
      <c r="H720" s="1"/>
      <c r="I720" s="1"/>
      <c r="J720" s="1"/>
      <c r="K720" s="1"/>
      <c r="L720" s="1"/>
      <c r="M720" s="1"/>
      <c r="N720" s="1"/>
      <c r="O720" s="1"/>
      <c r="P720" s="1"/>
      <c r="Q720" s="1"/>
      <c r="R720" s="1"/>
      <c r="S720" s="1"/>
      <c r="T720" s="1"/>
      <c r="U720" s="1"/>
      <c r="V720" s="1"/>
      <c r="W720" s="1"/>
      <c r="X720" s="1"/>
      <c r="Y720" s="1"/>
      <c r="Z720" s="1"/>
      <c r="AA720" s="1"/>
    </row>
    <row r="721" spans="1:27">
      <c r="A721" s="1"/>
      <c r="B721" s="43">
        <f t="shared" si="30"/>
        <v>477</v>
      </c>
      <c r="C721" s="43" t="e">
        <f t="shared" si="29"/>
        <v>#VALUE!</v>
      </c>
      <c r="D721" s="43"/>
      <c r="E721" s="43"/>
      <c r="F721" s="43"/>
      <c r="G721" s="1"/>
      <c r="H721" s="1"/>
      <c r="I721" s="1"/>
      <c r="J721" s="1"/>
      <c r="K721" s="1"/>
      <c r="L721" s="1"/>
      <c r="M721" s="1"/>
      <c r="N721" s="1"/>
      <c r="O721" s="1"/>
      <c r="P721" s="1"/>
      <c r="Q721" s="1"/>
      <c r="R721" s="1"/>
      <c r="S721" s="1"/>
      <c r="T721" s="1"/>
      <c r="U721" s="1"/>
      <c r="V721" s="1"/>
      <c r="W721" s="1"/>
      <c r="X721" s="1"/>
      <c r="Y721" s="1"/>
      <c r="Z721" s="1"/>
      <c r="AA721" s="1"/>
    </row>
    <row r="722" spans="1:27">
      <c r="A722" s="1"/>
      <c r="B722" s="43">
        <f t="shared" si="30"/>
        <v>479</v>
      </c>
      <c r="C722" s="43" t="e">
        <f t="shared" si="29"/>
        <v>#VALUE!</v>
      </c>
      <c r="D722" s="43"/>
      <c r="E722" s="43"/>
      <c r="F722" s="43"/>
      <c r="G722" s="1"/>
      <c r="H722" s="1"/>
      <c r="I722" s="1"/>
      <c r="J722" s="1"/>
      <c r="K722" s="1"/>
      <c r="L722" s="1"/>
      <c r="M722" s="1"/>
      <c r="N722" s="1"/>
      <c r="O722" s="1"/>
      <c r="P722" s="1"/>
      <c r="Q722" s="1"/>
      <c r="R722" s="1"/>
      <c r="S722" s="1"/>
      <c r="T722" s="1"/>
      <c r="U722" s="1"/>
      <c r="V722" s="1"/>
      <c r="W722" s="1"/>
      <c r="X722" s="1"/>
      <c r="Y722" s="1"/>
      <c r="Z722" s="1"/>
      <c r="AA722" s="1"/>
    </row>
    <row r="723" spans="1:27">
      <c r="A723" s="1"/>
      <c r="B723" s="43">
        <f t="shared" si="30"/>
        <v>481</v>
      </c>
      <c r="C723" s="43" t="e">
        <f t="shared" si="29"/>
        <v>#VALUE!</v>
      </c>
      <c r="D723" s="43"/>
      <c r="E723" s="43"/>
      <c r="F723" s="43"/>
      <c r="G723" s="1"/>
      <c r="H723" s="1"/>
      <c r="I723" s="1"/>
      <c r="J723" s="1"/>
      <c r="K723" s="1"/>
      <c r="L723" s="1"/>
      <c r="M723" s="1"/>
      <c r="N723" s="1"/>
      <c r="O723" s="1"/>
      <c r="P723" s="1"/>
      <c r="Q723" s="1"/>
      <c r="R723" s="1"/>
      <c r="S723" s="1"/>
      <c r="T723" s="1"/>
      <c r="U723" s="1"/>
      <c r="V723" s="1"/>
      <c r="W723" s="1"/>
      <c r="X723" s="1"/>
      <c r="Y723" s="1"/>
      <c r="Z723" s="1"/>
      <c r="AA723" s="1"/>
    </row>
    <row r="724" spans="1:27">
      <c r="A724" s="1"/>
      <c r="B724" s="43">
        <f t="shared" si="30"/>
        <v>483</v>
      </c>
      <c r="C724" s="43" t="e">
        <f t="shared" si="29"/>
        <v>#VALUE!</v>
      </c>
      <c r="D724" s="43"/>
      <c r="E724" s="43"/>
      <c r="F724" s="43"/>
      <c r="G724" s="1"/>
      <c r="H724" s="1"/>
      <c r="I724" s="1"/>
      <c r="J724" s="1"/>
      <c r="K724" s="1"/>
      <c r="L724" s="1"/>
      <c r="M724" s="1"/>
      <c r="N724" s="1"/>
      <c r="O724" s="1"/>
      <c r="P724" s="1"/>
      <c r="Q724" s="1"/>
      <c r="R724" s="1"/>
      <c r="S724" s="1"/>
      <c r="T724" s="1"/>
      <c r="U724" s="1"/>
      <c r="V724" s="1"/>
      <c r="W724" s="1"/>
      <c r="X724" s="1"/>
      <c r="Y724" s="1"/>
      <c r="Z724" s="1"/>
      <c r="AA724" s="1"/>
    </row>
    <row r="725" spans="1:27">
      <c r="A725" s="1"/>
      <c r="B725" s="43">
        <f t="shared" si="30"/>
        <v>485</v>
      </c>
      <c r="C725" s="43" t="e">
        <f t="shared" si="29"/>
        <v>#VALUE!</v>
      </c>
      <c r="D725" s="43"/>
      <c r="E725" s="43"/>
      <c r="F725" s="43"/>
      <c r="G725" s="1"/>
      <c r="H725" s="1"/>
      <c r="I725" s="1"/>
      <c r="J725" s="1"/>
      <c r="K725" s="1"/>
      <c r="L725" s="1"/>
      <c r="M725" s="1"/>
      <c r="N725" s="1"/>
      <c r="O725" s="1"/>
      <c r="P725" s="1"/>
      <c r="Q725" s="1"/>
      <c r="R725" s="1"/>
      <c r="S725" s="1"/>
      <c r="T725" s="1"/>
      <c r="U725" s="1"/>
      <c r="V725" s="1"/>
      <c r="W725" s="1"/>
      <c r="X725" s="1"/>
      <c r="Y725" s="1"/>
      <c r="Z725" s="1"/>
      <c r="AA725" s="1"/>
    </row>
    <row r="726" spans="1:27">
      <c r="A726" s="1"/>
      <c r="B726" s="43">
        <f t="shared" si="30"/>
        <v>487</v>
      </c>
      <c r="C726" s="43" t="e">
        <f t="shared" si="29"/>
        <v>#VALUE!</v>
      </c>
      <c r="D726" s="43"/>
      <c r="E726" s="43"/>
      <c r="F726" s="43"/>
      <c r="G726" s="1"/>
      <c r="H726" s="1"/>
      <c r="I726" s="1"/>
      <c r="J726" s="1"/>
      <c r="K726" s="1"/>
      <c r="L726" s="1"/>
      <c r="M726" s="1"/>
      <c r="N726" s="1"/>
      <c r="O726" s="1"/>
      <c r="P726" s="1"/>
      <c r="Q726" s="1"/>
      <c r="R726" s="1"/>
      <c r="S726" s="1"/>
      <c r="T726" s="1"/>
      <c r="U726" s="1"/>
      <c r="V726" s="1"/>
      <c r="W726" s="1"/>
      <c r="X726" s="1"/>
      <c r="Y726" s="1"/>
      <c r="Z726" s="1"/>
      <c r="AA726" s="1"/>
    </row>
    <row r="727" spans="1:27">
      <c r="A727" s="1"/>
      <c r="B727" s="43">
        <f t="shared" si="30"/>
        <v>489</v>
      </c>
      <c r="C727" s="43" t="e">
        <f t="shared" si="29"/>
        <v>#VALUE!</v>
      </c>
      <c r="D727" s="43"/>
      <c r="E727" s="43"/>
      <c r="F727" s="43"/>
      <c r="G727" s="1"/>
      <c r="H727" s="1"/>
      <c r="I727" s="1"/>
      <c r="J727" s="1"/>
      <c r="K727" s="1"/>
      <c r="L727" s="1"/>
      <c r="M727" s="1"/>
      <c r="N727" s="1"/>
      <c r="O727" s="1"/>
      <c r="P727" s="1"/>
      <c r="Q727" s="1"/>
      <c r="R727" s="1"/>
      <c r="S727" s="1"/>
      <c r="T727" s="1"/>
      <c r="U727" s="1"/>
      <c r="V727" s="1"/>
      <c r="W727" s="1"/>
      <c r="X727" s="1"/>
      <c r="Y727" s="1"/>
      <c r="Z727" s="1"/>
      <c r="AA727" s="1"/>
    </row>
    <row r="728" spans="1:27">
      <c r="A728" s="1"/>
      <c r="B728" s="43">
        <f t="shared" si="30"/>
        <v>491</v>
      </c>
      <c r="C728" s="43" t="e">
        <f t="shared" si="29"/>
        <v>#VALUE!</v>
      </c>
      <c r="D728" s="43"/>
      <c r="E728" s="43"/>
      <c r="F728" s="43"/>
      <c r="G728" s="1"/>
      <c r="H728" s="1"/>
      <c r="I728" s="1"/>
      <c r="J728" s="1"/>
      <c r="K728" s="1"/>
      <c r="L728" s="1"/>
      <c r="M728" s="1"/>
      <c r="N728" s="1"/>
      <c r="O728" s="1"/>
      <c r="P728" s="1"/>
      <c r="Q728" s="1"/>
      <c r="R728" s="1"/>
      <c r="S728" s="1"/>
      <c r="T728" s="1"/>
      <c r="U728" s="1"/>
      <c r="V728" s="1"/>
      <c r="W728" s="1"/>
      <c r="X728" s="1"/>
      <c r="Y728" s="1"/>
      <c r="Z728" s="1"/>
      <c r="AA728" s="1"/>
    </row>
    <row r="729" spans="1:27">
      <c r="A729" s="1"/>
      <c r="B729" s="43">
        <f t="shared" si="30"/>
        <v>493</v>
      </c>
      <c r="C729" s="43" t="e">
        <f t="shared" si="29"/>
        <v>#VALUE!</v>
      </c>
      <c r="D729" s="43"/>
      <c r="E729" s="43"/>
      <c r="F729" s="43"/>
      <c r="G729" s="1"/>
      <c r="H729" s="1"/>
      <c r="I729" s="1"/>
      <c r="J729" s="1"/>
      <c r="K729" s="1"/>
      <c r="L729" s="1"/>
      <c r="M729" s="1"/>
      <c r="N729" s="1"/>
      <c r="O729" s="1"/>
      <c r="P729" s="1"/>
      <c r="Q729" s="1"/>
      <c r="R729" s="1"/>
      <c r="S729" s="1"/>
      <c r="T729" s="1"/>
      <c r="U729" s="1"/>
      <c r="V729" s="1"/>
      <c r="W729" s="1"/>
      <c r="X729" s="1"/>
      <c r="Y729" s="1"/>
      <c r="Z729" s="1"/>
      <c r="AA729" s="1"/>
    </row>
    <row r="730" spans="1:27">
      <c r="A730" s="1"/>
      <c r="B730" s="43">
        <f t="shared" si="30"/>
        <v>495</v>
      </c>
      <c r="C730" s="43" t="e">
        <f t="shared" si="29"/>
        <v>#VALUE!</v>
      </c>
      <c r="D730" s="43"/>
      <c r="E730" s="43"/>
      <c r="F730" s="43"/>
      <c r="G730" s="1"/>
      <c r="H730" s="1"/>
      <c r="I730" s="1"/>
      <c r="J730" s="1"/>
      <c r="K730" s="1"/>
      <c r="L730" s="1"/>
      <c r="M730" s="1"/>
      <c r="N730" s="1"/>
      <c r="O730" s="1"/>
      <c r="P730" s="1"/>
      <c r="Q730" s="1"/>
      <c r="R730" s="1"/>
      <c r="S730" s="1"/>
      <c r="T730" s="1"/>
      <c r="U730" s="1"/>
      <c r="V730" s="1"/>
      <c r="W730" s="1"/>
      <c r="X730" s="1"/>
      <c r="Y730" s="1"/>
      <c r="Z730" s="1"/>
      <c r="AA730" s="1"/>
    </row>
    <row r="731" spans="1:27">
      <c r="A731" s="1"/>
      <c r="B731" s="43">
        <f t="shared" si="30"/>
        <v>497</v>
      </c>
      <c r="C731" s="43" t="e">
        <f t="shared" si="29"/>
        <v>#VALUE!</v>
      </c>
      <c r="D731" s="43"/>
      <c r="E731" s="43"/>
      <c r="F731" s="43"/>
      <c r="G731" s="1"/>
      <c r="H731" s="1"/>
      <c r="I731" s="1"/>
      <c r="J731" s="1"/>
      <c r="K731" s="1"/>
      <c r="L731" s="1"/>
      <c r="M731" s="1"/>
      <c r="N731" s="1"/>
      <c r="O731" s="1"/>
      <c r="P731" s="1"/>
      <c r="Q731" s="1"/>
      <c r="R731" s="1"/>
      <c r="S731" s="1"/>
      <c r="T731" s="1"/>
      <c r="U731" s="1"/>
      <c r="V731" s="1"/>
      <c r="W731" s="1"/>
      <c r="X731" s="1"/>
      <c r="Y731" s="1"/>
      <c r="Z731" s="1"/>
      <c r="AA731" s="1"/>
    </row>
    <row r="732" spans="1:27">
      <c r="A732" s="1"/>
      <c r="B732" s="43">
        <f t="shared" si="30"/>
        <v>499</v>
      </c>
      <c r="C732" s="43" t="e">
        <f t="shared" si="29"/>
        <v>#VALUE!</v>
      </c>
      <c r="D732" s="43"/>
      <c r="E732" s="43"/>
      <c r="F732" s="43"/>
      <c r="G732" s="1"/>
      <c r="H732" s="1"/>
      <c r="I732" s="1"/>
      <c r="J732" s="1"/>
      <c r="K732" s="1"/>
      <c r="L732" s="1"/>
      <c r="M732" s="1"/>
      <c r="N732" s="1"/>
      <c r="O732" s="1"/>
      <c r="P732" s="1"/>
      <c r="Q732" s="1"/>
      <c r="R732" s="1"/>
      <c r="S732" s="1"/>
      <c r="T732" s="1"/>
      <c r="U732" s="1"/>
      <c r="V732" s="1"/>
      <c r="W732" s="1"/>
      <c r="X732" s="1"/>
      <c r="Y732" s="1"/>
      <c r="Z732" s="1"/>
      <c r="AA732" s="1"/>
    </row>
    <row r="733" spans="1:27">
      <c r="A733" s="1"/>
      <c r="B733" s="43">
        <f t="shared" si="30"/>
        <v>501</v>
      </c>
      <c r="C733" s="43" t="e">
        <f t="shared" si="29"/>
        <v>#VALUE!</v>
      </c>
      <c r="D733" s="43"/>
      <c r="E733" s="43"/>
      <c r="F733" s="43"/>
      <c r="G733" s="1"/>
      <c r="H733" s="1"/>
      <c r="I733" s="1"/>
      <c r="J733" s="1"/>
      <c r="K733" s="1"/>
      <c r="L733" s="1"/>
      <c r="M733" s="1"/>
      <c r="N733" s="1"/>
      <c r="O733" s="1"/>
      <c r="P733" s="1"/>
      <c r="Q733" s="1"/>
      <c r="R733" s="1"/>
      <c r="S733" s="1"/>
      <c r="T733" s="1"/>
      <c r="U733" s="1"/>
      <c r="V733" s="1"/>
      <c r="W733" s="1"/>
      <c r="X733" s="1"/>
      <c r="Y733" s="1"/>
      <c r="Z733" s="1"/>
      <c r="AA733" s="1"/>
    </row>
    <row r="734" spans="1:27">
      <c r="A734" s="1"/>
      <c r="B734" s="43">
        <f t="shared" si="30"/>
        <v>503</v>
      </c>
      <c r="C734" s="43" t="e">
        <f t="shared" si="29"/>
        <v>#VALUE!</v>
      </c>
      <c r="D734" s="43"/>
      <c r="E734" s="43"/>
      <c r="F734" s="43"/>
      <c r="G734" s="1"/>
      <c r="H734" s="1"/>
      <c r="I734" s="1"/>
      <c r="J734" s="1"/>
      <c r="K734" s="1"/>
      <c r="L734" s="1"/>
      <c r="M734" s="1"/>
      <c r="N734" s="1"/>
      <c r="O734" s="1"/>
      <c r="P734" s="1"/>
      <c r="Q734" s="1"/>
      <c r="R734" s="1"/>
      <c r="S734" s="1"/>
      <c r="T734" s="1"/>
      <c r="U734" s="1"/>
      <c r="V734" s="1"/>
      <c r="W734" s="1"/>
      <c r="X734" s="1"/>
      <c r="Y734" s="1"/>
      <c r="Z734" s="1"/>
      <c r="AA734" s="1"/>
    </row>
    <row r="735" spans="1:27">
      <c r="A735" s="1"/>
      <c r="B735" s="43">
        <f t="shared" si="30"/>
        <v>505</v>
      </c>
      <c r="C735" s="43" t="e">
        <f t="shared" si="29"/>
        <v>#VALUE!</v>
      </c>
      <c r="D735" s="43"/>
      <c r="E735" s="43"/>
      <c r="F735" s="43"/>
      <c r="G735" s="1"/>
      <c r="H735" s="1"/>
      <c r="I735" s="1"/>
      <c r="J735" s="1"/>
      <c r="K735" s="1"/>
      <c r="L735" s="1"/>
      <c r="M735" s="1"/>
      <c r="N735" s="1"/>
      <c r="O735" s="1"/>
      <c r="P735" s="1"/>
      <c r="Q735" s="1"/>
      <c r="R735" s="1"/>
      <c r="S735" s="1"/>
      <c r="T735" s="1"/>
      <c r="U735" s="1"/>
      <c r="V735" s="1"/>
      <c r="W735" s="1"/>
      <c r="X735" s="1"/>
      <c r="Y735" s="1"/>
      <c r="Z735" s="1"/>
      <c r="AA735" s="1"/>
    </row>
    <row r="736" spans="1:27">
      <c r="A736" s="1"/>
      <c r="B736" s="43">
        <f t="shared" si="30"/>
        <v>507</v>
      </c>
      <c r="C736" s="43" t="e">
        <f t="shared" si="29"/>
        <v>#VALUE!</v>
      </c>
      <c r="D736" s="43"/>
      <c r="E736" s="43"/>
      <c r="F736" s="43"/>
      <c r="G736" s="1"/>
      <c r="H736" s="1"/>
      <c r="I736" s="1"/>
      <c r="J736" s="1"/>
      <c r="K736" s="1"/>
      <c r="L736" s="1"/>
      <c r="M736" s="1"/>
      <c r="N736" s="1"/>
      <c r="O736" s="1"/>
      <c r="P736" s="1"/>
      <c r="Q736" s="1"/>
      <c r="R736" s="1"/>
      <c r="S736" s="1"/>
      <c r="T736" s="1"/>
      <c r="U736" s="1"/>
      <c r="V736" s="1"/>
      <c r="W736" s="1"/>
      <c r="X736" s="1"/>
      <c r="Y736" s="1"/>
      <c r="Z736" s="1"/>
      <c r="AA736" s="1"/>
    </row>
    <row r="737" spans="1:27">
      <c r="A737" s="1"/>
      <c r="B737" s="43">
        <f t="shared" si="30"/>
        <v>509</v>
      </c>
      <c r="C737" s="43" t="e">
        <f t="shared" si="29"/>
        <v>#VALUE!</v>
      </c>
      <c r="D737" s="43"/>
      <c r="E737" s="43"/>
      <c r="F737" s="43"/>
      <c r="G737" s="1"/>
      <c r="H737" s="1"/>
      <c r="I737" s="1"/>
      <c r="J737" s="1"/>
      <c r="K737" s="1"/>
      <c r="L737" s="1"/>
      <c r="M737" s="1"/>
      <c r="N737" s="1"/>
      <c r="O737" s="1"/>
      <c r="P737" s="1"/>
      <c r="Q737" s="1"/>
      <c r="R737" s="1"/>
      <c r="S737" s="1"/>
      <c r="T737" s="1"/>
      <c r="U737" s="1"/>
      <c r="V737" s="1"/>
      <c r="W737" s="1"/>
      <c r="X737" s="1"/>
      <c r="Y737" s="1"/>
      <c r="Z737" s="1"/>
      <c r="AA737" s="1"/>
    </row>
    <row r="738" spans="1:27">
      <c r="A738" s="1"/>
      <c r="B738" s="43">
        <f t="shared" si="30"/>
        <v>511</v>
      </c>
      <c r="C738" s="43" t="e">
        <f t="shared" si="29"/>
        <v>#VALUE!</v>
      </c>
      <c r="D738" s="43"/>
      <c r="E738" s="43"/>
      <c r="F738" s="43"/>
      <c r="G738" s="1"/>
      <c r="H738" s="1"/>
      <c r="I738" s="1"/>
      <c r="J738" s="1"/>
      <c r="K738" s="1"/>
      <c r="L738" s="1"/>
      <c r="M738" s="1"/>
      <c r="N738" s="1"/>
      <c r="O738" s="1"/>
      <c r="P738" s="1"/>
      <c r="Q738" s="1"/>
      <c r="R738" s="1"/>
      <c r="S738" s="1"/>
      <c r="T738" s="1"/>
      <c r="U738" s="1"/>
      <c r="V738" s="1"/>
      <c r="W738" s="1"/>
      <c r="X738" s="1"/>
      <c r="Y738" s="1"/>
      <c r="Z738" s="1"/>
      <c r="AA738" s="1"/>
    </row>
    <row r="739" spans="1:27">
      <c r="A739" s="1"/>
      <c r="B739" s="43">
        <f t="shared" si="30"/>
        <v>513</v>
      </c>
      <c r="C739" s="43" t="e">
        <f t="shared" si="29"/>
        <v>#VALUE!</v>
      </c>
      <c r="D739" s="43"/>
      <c r="E739" s="43"/>
      <c r="F739" s="43"/>
      <c r="G739" s="1"/>
      <c r="H739" s="1"/>
      <c r="I739" s="1"/>
      <c r="J739" s="1"/>
      <c r="K739" s="1"/>
      <c r="L739" s="1"/>
      <c r="M739" s="1"/>
      <c r="N739" s="1"/>
      <c r="O739" s="1"/>
      <c r="P739" s="1"/>
      <c r="Q739" s="1"/>
      <c r="R739" s="1"/>
      <c r="S739" s="1"/>
      <c r="T739" s="1"/>
      <c r="U739" s="1"/>
      <c r="V739" s="1"/>
      <c r="W739" s="1"/>
      <c r="X739" s="1"/>
      <c r="Y739" s="1"/>
      <c r="Z739" s="1"/>
      <c r="AA739" s="1"/>
    </row>
    <row r="740" spans="1:27">
      <c r="A740" s="1"/>
      <c r="B740" s="43">
        <f t="shared" si="30"/>
        <v>515</v>
      </c>
      <c r="C740" s="43" t="e">
        <f t="shared" si="29"/>
        <v>#VALUE!</v>
      </c>
      <c r="D740" s="43"/>
      <c r="E740" s="43"/>
      <c r="F740" s="43"/>
      <c r="G740" s="1"/>
      <c r="H740" s="1"/>
      <c r="I740" s="1"/>
      <c r="J740" s="1"/>
      <c r="K740" s="1"/>
      <c r="L740" s="1"/>
      <c r="M740" s="1"/>
      <c r="N740" s="1"/>
      <c r="O740" s="1"/>
      <c r="P740" s="1"/>
      <c r="Q740" s="1"/>
      <c r="R740" s="1"/>
      <c r="S740" s="1"/>
      <c r="T740" s="1"/>
      <c r="U740" s="1"/>
      <c r="V740" s="1"/>
      <c r="W740" s="1"/>
      <c r="X740" s="1"/>
      <c r="Y740" s="1"/>
      <c r="Z740" s="1"/>
      <c r="AA740" s="1"/>
    </row>
    <row r="741" spans="1:27">
      <c r="A741" s="1"/>
      <c r="B741" s="43">
        <f t="shared" si="30"/>
        <v>517</v>
      </c>
      <c r="C741" s="43" t="e">
        <f t="shared" si="29"/>
        <v>#VALUE!</v>
      </c>
      <c r="D741" s="43"/>
      <c r="E741" s="43"/>
      <c r="F741" s="43"/>
      <c r="G741" s="1"/>
      <c r="H741" s="1"/>
      <c r="I741" s="1"/>
      <c r="J741" s="1"/>
      <c r="K741" s="1"/>
      <c r="L741" s="1"/>
      <c r="M741" s="1"/>
      <c r="N741" s="1"/>
      <c r="O741" s="1"/>
      <c r="P741" s="1"/>
      <c r="Q741" s="1"/>
      <c r="R741" s="1"/>
      <c r="S741" s="1"/>
      <c r="T741" s="1"/>
      <c r="U741" s="1"/>
      <c r="V741" s="1"/>
      <c r="W741" s="1"/>
      <c r="X741" s="1"/>
      <c r="Y741" s="1"/>
      <c r="Z741" s="1"/>
      <c r="AA741" s="1"/>
    </row>
    <row r="742" spans="1:27">
      <c r="A742" s="1"/>
      <c r="B742" s="43">
        <f t="shared" si="30"/>
        <v>519</v>
      </c>
      <c r="C742" s="43" t="e">
        <f t="shared" si="29"/>
        <v>#VALUE!</v>
      </c>
      <c r="D742" s="43"/>
      <c r="E742" s="43"/>
      <c r="F742" s="43"/>
      <c r="G742" s="1"/>
      <c r="H742" s="1"/>
      <c r="I742" s="1"/>
      <c r="J742" s="1"/>
      <c r="K742" s="1"/>
      <c r="L742" s="1"/>
      <c r="M742" s="1"/>
      <c r="N742" s="1"/>
      <c r="O742" s="1"/>
      <c r="P742" s="1"/>
      <c r="Q742" s="1"/>
      <c r="R742" s="1"/>
      <c r="S742" s="1"/>
      <c r="T742" s="1"/>
      <c r="U742" s="1"/>
      <c r="V742" s="1"/>
      <c r="W742" s="1"/>
      <c r="X742" s="1"/>
      <c r="Y742" s="1"/>
      <c r="Z742" s="1"/>
      <c r="AA742" s="1"/>
    </row>
    <row r="743" spans="1:27">
      <c r="A743" s="1"/>
      <c r="B743" s="43">
        <f t="shared" si="30"/>
        <v>521</v>
      </c>
      <c r="C743" s="43" t="e">
        <f t="shared" si="29"/>
        <v>#VALUE!</v>
      </c>
      <c r="D743" s="43"/>
      <c r="E743" s="43"/>
      <c r="F743" s="43"/>
      <c r="G743" s="1"/>
      <c r="H743" s="1"/>
      <c r="I743" s="1"/>
      <c r="J743" s="1"/>
      <c r="K743" s="1"/>
      <c r="L743" s="1"/>
      <c r="M743" s="1"/>
      <c r="N743" s="1"/>
      <c r="O743" s="1"/>
      <c r="P743" s="1"/>
      <c r="Q743" s="1"/>
      <c r="R743" s="1"/>
      <c r="S743" s="1"/>
      <c r="T743" s="1"/>
      <c r="U743" s="1"/>
      <c r="V743" s="1"/>
      <c r="W743" s="1"/>
      <c r="X743" s="1"/>
      <c r="Y743" s="1"/>
      <c r="Z743" s="1"/>
      <c r="AA743" s="1"/>
    </row>
    <row r="744" spans="1:27">
      <c r="A744" s="1"/>
      <c r="B744" s="43">
        <f t="shared" si="30"/>
        <v>523</v>
      </c>
      <c r="C744" s="43" t="e">
        <f t="shared" si="29"/>
        <v>#VALUE!</v>
      </c>
      <c r="D744" s="43"/>
      <c r="E744" s="43"/>
      <c r="F744" s="43"/>
      <c r="G744" s="1"/>
      <c r="H744" s="1"/>
      <c r="I744" s="1"/>
      <c r="J744" s="1"/>
      <c r="K744" s="1"/>
      <c r="L744" s="1"/>
      <c r="M744" s="1"/>
      <c r="N744" s="1"/>
      <c r="O744" s="1"/>
      <c r="P744" s="1"/>
      <c r="Q744" s="1"/>
      <c r="R744" s="1"/>
      <c r="S744" s="1"/>
      <c r="T744" s="1"/>
      <c r="U744" s="1"/>
      <c r="V744" s="1"/>
      <c r="W744" s="1"/>
      <c r="X744" s="1"/>
      <c r="Y744" s="1"/>
      <c r="Z744" s="1"/>
      <c r="AA744" s="1"/>
    </row>
    <row r="745" spans="1:27">
      <c r="A745" s="1"/>
      <c r="B745" s="43">
        <f t="shared" si="30"/>
        <v>525</v>
      </c>
      <c r="C745" s="43" t="e">
        <f t="shared" si="29"/>
        <v>#VALUE!</v>
      </c>
      <c r="D745" s="43"/>
      <c r="E745" s="43"/>
      <c r="F745" s="43"/>
      <c r="G745" s="1"/>
      <c r="H745" s="1"/>
      <c r="I745" s="1"/>
      <c r="J745" s="1"/>
      <c r="K745" s="1"/>
      <c r="L745" s="1"/>
      <c r="M745" s="1"/>
      <c r="N745" s="1"/>
      <c r="O745" s="1"/>
      <c r="P745" s="1"/>
      <c r="Q745" s="1"/>
      <c r="R745" s="1"/>
      <c r="S745" s="1"/>
      <c r="T745" s="1"/>
      <c r="U745" s="1"/>
      <c r="V745" s="1"/>
      <c r="W745" s="1"/>
      <c r="X745" s="1"/>
      <c r="Y745" s="1"/>
      <c r="Z745" s="1"/>
      <c r="AA745" s="1"/>
    </row>
    <row r="746" spans="1:27">
      <c r="A746" s="1"/>
      <c r="B746" s="43">
        <f t="shared" si="30"/>
        <v>527</v>
      </c>
      <c r="C746" s="43" t="e">
        <f t="shared" si="29"/>
        <v>#VALUE!</v>
      </c>
      <c r="D746" s="43"/>
      <c r="E746" s="43"/>
      <c r="F746" s="43"/>
      <c r="G746" s="1"/>
      <c r="H746" s="1"/>
      <c r="I746" s="1"/>
      <c r="J746" s="1"/>
      <c r="K746" s="1"/>
      <c r="L746" s="1"/>
      <c r="M746" s="1"/>
      <c r="N746" s="1"/>
      <c r="O746" s="1"/>
      <c r="P746" s="1"/>
      <c r="Q746" s="1"/>
      <c r="R746" s="1"/>
      <c r="S746" s="1"/>
      <c r="T746" s="1"/>
      <c r="U746" s="1"/>
      <c r="V746" s="1"/>
      <c r="W746" s="1"/>
      <c r="X746" s="1"/>
      <c r="Y746" s="1"/>
      <c r="Z746" s="1"/>
      <c r="AA746" s="1"/>
    </row>
    <row r="747" spans="1:27">
      <c r="A747" s="1"/>
      <c r="B747" s="43">
        <f t="shared" si="30"/>
        <v>529</v>
      </c>
      <c r="C747" s="43" t="e">
        <f t="shared" si="29"/>
        <v>#VALUE!</v>
      </c>
      <c r="D747" s="43"/>
      <c r="E747" s="43"/>
      <c r="F747" s="43"/>
      <c r="G747" s="1"/>
      <c r="H747" s="1"/>
      <c r="I747" s="1"/>
      <c r="J747" s="1"/>
      <c r="K747" s="1"/>
      <c r="L747" s="1"/>
      <c r="M747" s="1"/>
      <c r="N747" s="1"/>
      <c r="O747" s="1"/>
      <c r="P747" s="1"/>
      <c r="Q747" s="1"/>
      <c r="R747" s="1"/>
      <c r="S747" s="1"/>
      <c r="T747" s="1"/>
      <c r="U747" s="1"/>
      <c r="V747" s="1"/>
      <c r="W747" s="1"/>
      <c r="X747" s="1"/>
      <c r="Y747" s="1"/>
      <c r="Z747" s="1"/>
      <c r="AA747" s="1"/>
    </row>
    <row r="748" spans="1:27">
      <c r="A748" s="1"/>
      <c r="B748" s="43">
        <f t="shared" si="30"/>
        <v>531</v>
      </c>
      <c r="C748" s="43" t="e">
        <f t="shared" si="29"/>
        <v>#VALUE!</v>
      </c>
      <c r="D748" s="43"/>
      <c r="E748" s="43"/>
      <c r="F748" s="43"/>
      <c r="G748" s="1"/>
      <c r="H748" s="1"/>
      <c r="I748" s="1"/>
      <c r="J748" s="1"/>
      <c r="K748" s="1"/>
      <c r="L748" s="1"/>
      <c r="M748" s="1"/>
      <c r="N748" s="1"/>
      <c r="O748" s="1"/>
      <c r="P748" s="1"/>
      <c r="Q748" s="1"/>
      <c r="R748" s="1"/>
      <c r="S748" s="1"/>
      <c r="T748" s="1"/>
      <c r="U748" s="1"/>
      <c r="V748" s="1"/>
      <c r="W748" s="1"/>
      <c r="X748" s="1"/>
      <c r="Y748" s="1"/>
      <c r="Z748" s="1"/>
      <c r="AA748" s="1"/>
    </row>
    <row r="749" spans="1:27">
      <c r="A749" s="1"/>
      <c r="B749" s="43">
        <f t="shared" si="30"/>
        <v>533</v>
      </c>
      <c r="C749" s="43" t="e">
        <f t="shared" si="29"/>
        <v>#VALUE!</v>
      </c>
      <c r="D749" s="43"/>
      <c r="E749" s="43"/>
      <c r="F749" s="43"/>
      <c r="G749" s="1"/>
      <c r="H749" s="1"/>
      <c r="I749" s="1"/>
      <c r="J749" s="1"/>
      <c r="K749" s="1"/>
      <c r="L749" s="1"/>
      <c r="M749" s="1"/>
      <c r="N749" s="1"/>
      <c r="O749" s="1"/>
      <c r="P749" s="1"/>
      <c r="Q749" s="1"/>
      <c r="R749" s="1"/>
      <c r="S749" s="1"/>
      <c r="T749" s="1"/>
      <c r="U749" s="1"/>
      <c r="V749" s="1"/>
      <c r="W749" s="1"/>
      <c r="X749" s="1"/>
      <c r="Y749" s="1"/>
      <c r="Z749" s="1"/>
      <c r="AA749" s="1"/>
    </row>
    <row r="750" spans="1:27">
      <c r="A750" s="1"/>
      <c r="B750" s="43">
        <f t="shared" si="30"/>
        <v>535</v>
      </c>
      <c r="C750" s="43" t="e">
        <f t="shared" si="29"/>
        <v>#VALUE!</v>
      </c>
      <c r="D750" s="43"/>
      <c r="E750" s="43"/>
      <c r="F750" s="43"/>
      <c r="G750" s="1"/>
      <c r="H750" s="1"/>
      <c r="I750" s="1"/>
      <c r="J750" s="1"/>
      <c r="K750" s="1"/>
      <c r="L750" s="1"/>
      <c r="M750" s="1"/>
      <c r="N750" s="1"/>
      <c r="O750" s="1"/>
      <c r="P750" s="1"/>
      <c r="Q750" s="1"/>
      <c r="R750" s="1"/>
      <c r="S750" s="1"/>
      <c r="T750" s="1"/>
      <c r="U750" s="1"/>
      <c r="V750" s="1"/>
      <c r="W750" s="1"/>
      <c r="X750" s="1"/>
      <c r="Y750" s="1"/>
      <c r="Z750" s="1"/>
      <c r="AA750" s="1"/>
    </row>
    <row r="751" spans="1:27">
      <c r="A751" s="1"/>
      <c r="B751" s="43">
        <f t="shared" si="30"/>
        <v>537</v>
      </c>
      <c r="C751" s="43" t="e">
        <f t="shared" si="29"/>
        <v>#VALUE!</v>
      </c>
      <c r="D751" s="43"/>
      <c r="E751" s="43"/>
      <c r="F751" s="43"/>
      <c r="G751" s="1"/>
      <c r="H751" s="1"/>
      <c r="I751" s="1"/>
      <c r="J751" s="1"/>
      <c r="K751" s="1"/>
      <c r="L751" s="1"/>
      <c r="M751" s="1"/>
      <c r="N751" s="1"/>
      <c r="O751" s="1"/>
      <c r="P751" s="1"/>
      <c r="Q751" s="1"/>
      <c r="R751" s="1"/>
      <c r="S751" s="1"/>
      <c r="T751" s="1"/>
      <c r="U751" s="1"/>
      <c r="V751" s="1"/>
      <c r="W751" s="1"/>
      <c r="X751" s="1"/>
      <c r="Y751" s="1"/>
      <c r="Z751" s="1"/>
      <c r="AA751" s="1"/>
    </row>
    <row r="752" spans="1:27">
      <c r="A752" s="1"/>
      <c r="B752" s="43">
        <f t="shared" si="30"/>
        <v>539</v>
      </c>
      <c r="C752" s="43" t="e">
        <f t="shared" si="29"/>
        <v>#VALUE!</v>
      </c>
      <c r="D752" s="43"/>
      <c r="E752" s="43"/>
      <c r="F752" s="43"/>
      <c r="G752" s="1"/>
      <c r="H752" s="1"/>
      <c r="I752" s="1"/>
      <c r="J752" s="1"/>
      <c r="K752" s="1"/>
      <c r="L752" s="1"/>
      <c r="M752" s="1"/>
      <c r="N752" s="1"/>
      <c r="O752" s="1"/>
      <c r="P752" s="1"/>
      <c r="Q752" s="1"/>
      <c r="R752" s="1"/>
      <c r="S752" s="1"/>
      <c r="T752" s="1"/>
      <c r="U752" s="1"/>
      <c r="V752" s="1"/>
      <c r="W752" s="1"/>
      <c r="X752" s="1"/>
      <c r="Y752" s="1"/>
      <c r="Z752" s="1"/>
      <c r="AA752" s="1"/>
    </row>
    <row r="753" spans="1:27">
      <c r="A753" s="1"/>
      <c r="B753" s="43">
        <f t="shared" si="30"/>
        <v>541</v>
      </c>
      <c r="C753" s="43" t="e">
        <f t="shared" si="29"/>
        <v>#VALUE!</v>
      </c>
      <c r="D753" s="43"/>
      <c r="E753" s="43"/>
      <c r="F753" s="43"/>
      <c r="G753" s="1"/>
      <c r="H753" s="1"/>
      <c r="I753" s="1"/>
      <c r="J753" s="1"/>
      <c r="K753" s="1"/>
      <c r="L753" s="1"/>
      <c r="M753" s="1"/>
      <c r="N753" s="1"/>
      <c r="O753" s="1"/>
      <c r="P753" s="1"/>
      <c r="Q753" s="1"/>
      <c r="R753" s="1"/>
      <c r="S753" s="1"/>
      <c r="T753" s="1"/>
      <c r="U753" s="1"/>
      <c r="V753" s="1"/>
      <c r="W753" s="1"/>
      <c r="X753" s="1"/>
      <c r="Y753" s="1"/>
      <c r="Z753" s="1"/>
      <c r="AA753" s="1"/>
    </row>
    <row r="754" spans="1:27">
      <c r="A754" s="1"/>
      <c r="B754" s="43">
        <f t="shared" si="30"/>
        <v>543</v>
      </c>
      <c r="C754" s="43" t="e">
        <f t="shared" si="29"/>
        <v>#VALUE!</v>
      </c>
      <c r="D754" s="43"/>
      <c r="E754" s="43"/>
      <c r="F754" s="43"/>
      <c r="G754" s="1"/>
      <c r="H754" s="1"/>
      <c r="I754" s="1"/>
      <c r="J754" s="1"/>
      <c r="K754" s="1"/>
      <c r="L754" s="1"/>
      <c r="M754" s="1"/>
      <c r="N754" s="1"/>
      <c r="O754" s="1"/>
      <c r="P754" s="1"/>
      <c r="Q754" s="1"/>
      <c r="R754" s="1"/>
      <c r="S754" s="1"/>
      <c r="T754" s="1"/>
      <c r="U754" s="1"/>
      <c r="V754" s="1"/>
      <c r="W754" s="1"/>
      <c r="X754" s="1"/>
      <c r="Y754" s="1"/>
      <c r="Z754" s="1"/>
      <c r="AA754" s="1"/>
    </row>
    <row r="755" spans="1:27">
      <c r="A755" s="1"/>
      <c r="B755" s="43">
        <f t="shared" si="30"/>
        <v>545</v>
      </c>
      <c r="C755" s="43" t="e">
        <f t="shared" si="29"/>
        <v>#VALUE!</v>
      </c>
      <c r="D755" s="43"/>
      <c r="E755" s="43"/>
      <c r="F755" s="43"/>
      <c r="G755" s="1"/>
      <c r="H755" s="1"/>
      <c r="I755" s="1"/>
      <c r="J755" s="1"/>
      <c r="K755" s="1"/>
      <c r="L755" s="1"/>
      <c r="M755" s="1"/>
      <c r="N755" s="1"/>
      <c r="O755" s="1"/>
      <c r="P755" s="1"/>
      <c r="Q755" s="1"/>
      <c r="R755" s="1"/>
      <c r="S755" s="1"/>
      <c r="T755" s="1"/>
      <c r="U755" s="1"/>
      <c r="V755" s="1"/>
      <c r="W755" s="1"/>
      <c r="X755" s="1"/>
      <c r="Y755" s="1"/>
      <c r="Z755" s="1"/>
      <c r="AA755" s="1"/>
    </row>
    <row r="756" spans="1:27">
      <c r="A756" s="1"/>
      <c r="B756" s="43">
        <f t="shared" si="30"/>
        <v>547</v>
      </c>
      <c r="C756" s="43" t="e">
        <f t="shared" ref="C756:C819" si="31">CHAR(HEX2DEC(MID($H$1,B756,2)))</f>
        <v>#VALUE!</v>
      </c>
      <c r="D756" s="43"/>
      <c r="E756" s="43"/>
      <c r="F756" s="43"/>
      <c r="G756" s="1"/>
      <c r="H756" s="1"/>
      <c r="I756" s="1"/>
      <c r="J756" s="1"/>
      <c r="K756" s="1"/>
      <c r="L756" s="1"/>
      <c r="M756" s="1"/>
      <c r="N756" s="1"/>
      <c r="O756" s="1"/>
      <c r="P756" s="1"/>
      <c r="Q756" s="1"/>
      <c r="R756" s="1"/>
      <c r="S756" s="1"/>
      <c r="T756" s="1"/>
      <c r="U756" s="1"/>
      <c r="V756" s="1"/>
      <c r="W756" s="1"/>
      <c r="X756" s="1"/>
      <c r="Y756" s="1"/>
      <c r="Z756" s="1"/>
      <c r="AA756" s="1"/>
    </row>
    <row r="757" spans="1:27">
      <c r="A757" s="1"/>
      <c r="B757" s="43">
        <f t="shared" si="30"/>
        <v>549</v>
      </c>
      <c r="C757" s="43" t="e">
        <f t="shared" si="31"/>
        <v>#VALUE!</v>
      </c>
      <c r="D757" s="43"/>
      <c r="E757" s="43"/>
      <c r="F757" s="43"/>
      <c r="G757" s="1"/>
      <c r="H757" s="1"/>
      <c r="I757" s="1"/>
      <c r="J757" s="1"/>
      <c r="K757" s="1"/>
      <c r="L757" s="1"/>
      <c r="M757" s="1"/>
      <c r="N757" s="1"/>
      <c r="O757" s="1"/>
      <c r="P757" s="1"/>
      <c r="Q757" s="1"/>
      <c r="R757" s="1"/>
      <c r="S757" s="1"/>
      <c r="T757" s="1"/>
      <c r="U757" s="1"/>
      <c r="V757" s="1"/>
      <c r="W757" s="1"/>
      <c r="X757" s="1"/>
      <c r="Y757" s="1"/>
      <c r="Z757" s="1"/>
      <c r="AA757" s="1"/>
    </row>
    <row r="758" spans="1:27">
      <c r="A758" s="1"/>
      <c r="B758" s="43">
        <f t="shared" ref="B758:B821" si="32">B757+2</f>
        <v>551</v>
      </c>
      <c r="C758" s="43" t="e">
        <f t="shared" si="31"/>
        <v>#VALUE!</v>
      </c>
      <c r="D758" s="43"/>
      <c r="E758" s="43"/>
      <c r="F758" s="43"/>
      <c r="G758" s="1"/>
      <c r="H758" s="1"/>
      <c r="I758" s="1"/>
      <c r="J758" s="1"/>
      <c r="K758" s="1"/>
      <c r="L758" s="1"/>
      <c r="M758" s="1"/>
      <c r="N758" s="1"/>
      <c r="O758" s="1"/>
      <c r="P758" s="1"/>
      <c r="Q758" s="1"/>
      <c r="R758" s="1"/>
      <c r="S758" s="1"/>
      <c r="T758" s="1"/>
      <c r="U758" s="1"/>
      <c r="V758" s="1"/>
      <c r="W758" s="1"/>
      <c r="X758" s="1"/>
      <c r="Y758" s="1"/>
      <c r="Z758" s="1"/>
      <c r="AA758" s="1"/>
    </row>
    <row r="759" spans="1:27">
      <c r="A759" s="1"/>
      <c r="B759" s="43">
        <f t="shared" si="32"/>
        <v>553</v>
      </c>
      <c r="C759" s="43" t="e">
        <f t="shared" si="31"/>
        <v>#VALUE!</v>
      </c>
      <c r="D759" s="43"/>
      <c r="E759" s="43"/>
      <c r="F759" s="43"/>
      <c r="G759" s="1"/>
      <c r="H759" s="1"/>
      <c r="I759" s="1"/>
      <c r="J759" s="1"/>
      <c r="K759" s="1"/>
      <c r="L759" s="1"/>
      <c r="M759" s="1"/>
      <c r="N759" s="1"/>
      <c r="O759" s="1"/>
      <c r="P759" s="1"/>
      <c r="Q759" s="1"/>
      <c r="R759" s="1"/>
      <c r="S759" s="1"/>
      <c r="T759" s="1"/>
      <c r="U759" s="1"/>
      <c r="V759" s="1"/>
      <c r="W759" s="1"/>
      <c r="X759" s="1"/>
      <c r="Y759" s="1"/>
      <c r="Z759" s="1"/>
      <c r="AA759" s="1"/>
    </row>
    <row r="760" spans="1:27">
      <c r="A760" s="1"/>
      <c r="B760" s="43">
        <f t="shared" si="32"/>
        <v>555</v>
      </c>
      <c r="C760" s="43" t="e">
        <f t="shared" si="31"/>
        <v>#VALUE!</v>
      </c>
      <c r="D760" s="43"/>
      <c r="E760" s="43"/>
      <c r="F760" s="43"/>
      <c r="G760" s="1"/>
      <c r="H760" s="1"/>
      <c r="I760" s="1"/>
      <c r="J760" s="1"/>
      <c r="K760" s="1"/>
      <c r="L760" s="1"/>
      <c r="M760" s="1"/>
      <c r="N760" s="1"/>
      <c r="O760" s="1"/>
      <c r="P760" s="1"/>
      <c r="Q760" s="1"/>
      <c r="R760" s="1"/>
      <c r="S760" s="1"/>
      <c r="T760" s="1"/>
      <c r="U760" s="1"/>
      <c r="V760" s="1"/>
      <c r="W760" s="1"/>
      <c r="X760" s="1"/>
      <c r="Y760" s="1"/>
      <c r="Z760" s="1"/>
      <c r="AA760" s="1"/>
    </row>
    <row r="761" spans="1:27">
      <c r="A761" s="1"/>
      <c r="B761" s="43">
        <f t="shared" si="32"/>
        <v>557</v>
      </c>
      <c r="C761" s="43" t="e">
        <f t="shared" si="31"/>
        <v>#VALUE!</v>
      </c>
      <c r="D761" s="43"/>
      <c r="E761" s="43"/>
      <c r="F761" s="43"/>
      <c r="G761" s="1"/>
      <c r="H761" s="1"/>
      <c r="I761" s="1"/>
      <c r="J761" s="1"/>
      <c r="K761" s="1"/>
      <c r="L761" s="1"/>
      <c r="M761" s="1"/>
      <c r="N761" s="1"/>
      <c r="O761" s="1"/>
      <c r="P761" s="1"/>
      <c r="Q761" s="1"/>
      <c r="R761" s="1"/>
      <c r="S761" s="1"/>
      <c r="T761" s="1"/>
      <c r="U761" s="1"/>
      <c r="V761" s="1"/>
      <c r="W761" s="1"/>
      <c r="X761" s="1"/>
      <c r="Y761" s="1"/>
      <c r="Z761" s="1"/>
      <c r="AA761" s="1"/>
    </row>
    <row r="762" spans="1:27">
      <c r="A762" s="1"/>
      <c r="B762" s="43">
        <f t="shared" si="32"/>
        <v>559</v>
      </c>
      <c r="C762" s="43" t="e">
        <f t="shared" si="31"/>
        <v>#VALUE!</v>
      </c>
      <c r="D762" s="43"/>
      <c r="E762" s="43"/>
      <c r="F762" s="43"/>
      <c r="G762" s="1"/>
      <c r="H762" s="1"/>
      <c r="I762" s="1"/>
      <c r="J762" s="1"/>
      <c r="K762" s="1"/>
      <c r="L762" s="1"/>
      <c r="M762" s="1"/>
      <c r="N762" s="1"/>
      <c r="O762" s="1"/>
      <c r="P762" s="1"/>
      <c r="Q762" s="1"/>
      <c r="R762" s="1"/>
      <c r="S762" s="1"/>
      <c r="T762" s="1"/>
      <c r="U762" s="1"/>
      <c r="V762" s="1"/>
      <c r="W762" s="1"/>
      <c r="X762" s="1"/>
      <c r="Y762" s="1"/>
      <c r="Z762" s="1"/>
      <c r="AA762" s="1"/>
    </row>
    <row r="763" spans="1:27">
      <c r="A763" s="1"/>
      <c r="B763" s="43">
        <f t="shared" si="32"/>
        <v>561</v>
      </c>
      <c r="C763" s="43" t="e">
        <f t="shared" si="31"/>
        <v>#VALUE!</v>
      </c>
      <c r="D763" s="43"/>
      <c r="E763" s="43"/>
      <c r="F763" s="43"/>
      <c r="G763" s="1"/>
      <c r="H763" s="1"/>
      <c r="I763" s="1"/>
      <c r="J763" s="1"/>
      <c r="K763" s="1"/>
      <c r="L763" s="1"/>
      <c r="M763" s="1"/>
      <c r="N763" s="1"/>
      <c r="O763" s="1"/>
      <c r="P763" s="1"/>
      <c r="Q763" s="1"/>
      <c r="R763" s="1"/>
      <c r="S763" s="1"/>
      <c r="T763" s="1"/>
      <c r="U763" s="1"/>
      <c r="V763" s="1"/>
      <c r="W763" s="1"/>
      <c r="X763" s="1"/>
      <c r="Y763" s="1"/>
      <c r="Z763" s="1"/>
      <c r="AA763" s="1"/>
    </row>
    <row r="764" spans="1:27">
      <c r="A764" s="1"/>
      <c r="B764" s="43">
        <f t="shared" si="32"/>
        <v>563</v>
      </c>
      <c r="C764" s="43" t="e">
        <f t="shared" si="31"/>
        <v>#VALUE!</v>
      </c>
      <c r="D764" s="43"/>
      <c r="E764" s="43"/>
      <c r="F764" s="43"/>
      <c r="G764" s="1"/>
      <c r="H764" s="1"/>
      <c r="I764" s="1"/>
      <c r="J764" s="1"/>
      <c r="K764" s="1"/>
      <c r="L764" s="1"/>
      <c r="M764" s="1"/>
      <c r="N764" s="1"/>
      <c r="O764" s="1"/>
      <c r="P764" s="1"/>
      <c r="Q764" s="1"/>
      <c r="R764" s="1"/>
      <c r="S764" s="1"/>
      <c r="T764" s="1"/>
      <c r="U764" s="1"/>
      <c r="V764" s="1"/>
      <c r="W764" s="1"/>
      <c r="X764" s="1"/>
      <c r="Y764" s="1"/>
      <c r="Z764" s="1"/>
      <c r="AA764" s="1"/>
    </row>
    <row r="765" spans="1:27">
      <c r="A765" s="1"/>
      <c r="B765" s="43">
        <f t="shared" si="32"/>
        <v>565</v>
      </c>
      <c r="C765" s="43" t="e">
        <f t="shared" si="31"/>
        <v>#VALUE!</v>
      </c>
      <c r="D765" s="43"/>
      <c r="E765" s="43"/>
      <c r="F765" s="43"/>
      <c r="G765" s="1"/>
      <c r="H765" s="1"/>
      <c r="I765" s="1"/>
      <c r="J765" s="1"/>
      <c r="K765" s="1"/>
      <c r="L765" s="1"/>
      <c r="M765" s="1"/>
      <c r="N765" s="1"/>
      <c r="O765" s="1"/>
      <c r="P765" s="1"/>
      <c r="Q765" s="1"/>
      <c r="R765" s="1"/>
      <c r="S765" s="1"/>
      <c r="T765" s="1"/>
      <c r="U765" s="1"/>
      <c r="V765" s="1"/>
      <c r="W765" s="1"/>
      <c r="X765" s="1"/>
      <c r="Y765" s="1"/>
      <c r="Z765" s="1"/>
      <c r="AA765" s="1"/>
    </row>
    <row r="766" spans="1:27">
      <c r="A766" s="1"/>
      <c r="B766" s="43">
        <f t="shared" si="32"/>
        <v>567</v>
      </c>
      <c r="C766" s="43" t="e">
        <f t="shared" si="31"/>
        <v>#VALUE!</v>
      </c>
      <c r="D766" s="43"/>
      <c r="E766" s="43"/>
      <c r="F766" s="43"/>
      <c r="G766" s="1"/>
      <c r="H766" s="1"/>
      <c r="I766" s="1"/>
      <c r="J766" s="1"/>
      <c r="K766" s="1"/>
      <c r="L766" s="1"/>
      <c r="M766" s="1"/>
      <c r="N766" s="1"/>
      <c r="O766" s="1"/>
      <c r="P766" s="1"/>
      <c r="Q766" s="1"/>
      <c r="R766" s="1"/>
      <c r="S766" s="1"/>
      <c r="T766" s="1"/>
      <c r="U766" s="1"/>
      <c r="V766" s="1"/>
      <c r="W766" s="1"/>
      <c r="X766" s="1"/>
      <c r="Y766" s="1"/>
      <c r="Z766" s="1"/>
      <c r="AA766" s="1"/>
    </row>
    <row r="767" spans="1:27">
      <c r="A767" s="1"/>
      <c r="B767" s="43">
        <f t="shared" si="32"/>
        <v>569</v>
      </c>
      <c r="C767" s="43" t="e">
        <f t="shared" si="31"/>
        <v>#VALUE!</v>
      </c>
      <c r="D767" s="43"/>
      <c r="E767" s="43"/>
      <c r="F767" s="43"/>
      <c r="G767" s="1"/>
      <c r="H767" s="1"/>
      <c r="I767" s="1"/>
      <c r="J767" s="1"/>
      <c r="K767" s="1"/>
      <c r="L767" s="1"/>
      <c r="M767" s="1"/>
      <c r="N767" s="1"/>
      <c r="O767" s="1"/>
      <c r="P767" s="1"/>
      <c r="Q767" s="1"/>
      <c r="R767" s="1"/>
      <c r="S767" s="1"/>
      <c r="T767" s="1"/>
      <c r="U767" s="1"/>
      <c r="V767" s="1"/>
      <c r="W767" s="1"/>
      <c r="X767" s="1"/>
      <c r="Y767" s="1"/>
      <c r="Z767" s="1"/>
      <c r="AA767" s="1"/>
    </row>
    <row r="768" spans="1:27">
      <c r="A768" s="1"/>
      <c r="B768" s="43">
        <f t="shared" si="32"/>
        <v>571</v>
      </c>
      <c r="C768" s="43" t="e">
        <f t="shared" si="31"/>
        <v>#VALUE!</v>
      </c>
      <c r="D768" s="43"/>
      <c r="E768" s="43"/>
      <c r="F768" s="43"/>
      <c r="G768" s="1"/>
      <c r="H768" s="1"/>
      <c r="I768" s="1"/>
      <c r="J768" s="1"/>
      <c r="K768" s="1"/>
      <c r="L768" s="1"/>
      <c r="M768" s="1"/>
      <c r="N768" s="1"/>
      <c r="O768" s="1"/>
      <c r="P768" s="1"/>
      <c r="Q768" s="1"/>
      <c r="R768" s="1"/>
      <c r="S768" s="1"/>
      <c r="T768" s="1"/>
      <c r="U768" s="1"/>
      <c r="V768" s="1"/>
      <c r="W768" s="1"/>
      <c r="X768" s="1"/>
      <c r="Y768" s="1"/>
      <c r="Z768" s="1"/>
      <c r="AA768" s="1"/>
    </row>
    <row r="769" spans="1:27">
      <c r="A769" s="1"/>
      <c r="B769" s="43">
        <f t="shared" si="32"/>
        <v>573</v>
      </c>
      <c r="C769" s="43" t="e">
        <f t="shared" si="31"/>
        <v>#VALUE!</v>
      </c>
      <c r="D769" s="43"/>
      <c r="E769" s="43"/>
      <c r="F769" s="43"/>
      <c r="G769" s="1"/>
      <c r="H769" s="1"/>
      <c r="I769" s="1"/>
      <c r="J769" s="1"/>
      <c r="K769" s="1"/>
      <c r="L769" s="1"/>
      <c r="M769" s="1"/>
      <c r="N769" s="1"/>
      <c r="O769" s="1"/>
      <c r="P769" s="1"/>
      <c r="Q769" s="1"/>
      <c r="R769" s="1"/>
      <c r="S769" s="1"/>
      <c r="T769" s="1"/>
      <c r="U769" s="1"/>
      <c r="V769" s="1"/>
      <c r="W769" s="1"/>
      <c r="X769" s="1"/>
      <c r="Y769" s="1"/>
      <c r="Z769" s="1"/>
      <c r="AA769" s="1"/>
    </row>
    <row r="770" spans="1:27">
      <c r="A770" s="1"/>
      <c r="B770" s="43">
        <f t="shared" si="32"/>
        <v>575</v>
      </c>
      <c r="C770" s="43" t="e">
        <f t="shared" si="31"/>
        <v>#VALUE!</v>
      </c>
      <c r="D770" s="43"/>
      <c r="E770" s="43"/>
      <c r="F770" s="43"/>
      <c r="G770" s="1"/>
      <c r="H770" s="1"/>
      <c r="I770" s="1"/>
      <c r="J770" s="1"/>
      <c r="K770" s="1"/>
      <c r="L770" s="1"/>
      <c r="M770" s="1"/>
      <c r="N770" s="1"/>
      <c r="O770" s="1"/>
      <c r="P770" s="1"/>
      <c r="Q770" s="1"/>
      <c r="R770" s="1"/>
      <c r="S770" s="1"/>
      <c r="T770" s="1"/>
      <c r="U770" s="1"/>
      <c r="V770" s="1"/>
      <c r="W770" s="1"/>
      <c r="X770" s="1"/>
      <c r="Y770" s="1"/>
      <c r="Z770" s="1"/>
      <c r="AA770" s="1"/>
    </row>
    <row r="771" spans="1:27">
      <c r="A771" s="1"/>
      <c r="B771" s="43">
        <f t="shared" si="32"/>
        <v>577</v>
      </c>
      <c r="C771" s="43" t="e">
        <f t="shared" si="31"/>
        <v>#VALUE!</v>
      </c>
      <c r="D771" s="43"/>
      <c r="E771" s="43"/>
      <c r="F771" s="43"/>
      <c r="G771" s="1"/>
      <c r="H771" s="1"/>
      <c r="I771" s="1"/>
      <c r="J771" s="1"/>
      <c r="K771" s="1"/>
      <c r="L771" s="1"/>
      <c r="M771" s="1"/>
      <c r="N771" s="1"/>
      <c r="O771" s="1"/>
      <c r="P771" s="1"/>
      <c r="Q771" s="1"/>
      <c r="R771" s="1"/>
      <c r="S771" s="1"/>
      <c r="T771" s="1"/>
      <c r="U771" s="1"/>
      <c r="V771" s="1"/>
      <c r="W771" s="1"/>
      <c r="X771" s="1"/>
      <c r="Y771" s="1"/>
      <c r="Z771" s="1"/>
      <c r="AA771" s="1"/>
    </row>
    <row r="772" spans="1:27">
      <c r="A772" s="1"/>
      <c r="B772" s="43">
        <f t="shared" si="32"/>
        <v>579</v>
      </c>
      <c r="C772" s="43" t="e">
        <f t="shared" si="31"/>
        <v>#VALUE!</v>
      </c>
      <c r="D772" s="43"/>
      <c r="E772" s="43"/>
      <c r="F772" s="43"/>
      <c r="G772" s="1"/>
      <c r="H772" s="1"/>
      <c r="I772" s="1"/>
      <c r="J772" s="1"/>
      <c r="K772" s="1"/>
      <c r="L772" s="1"/>
      <c r="M772" s="1"/>
      <c r="N772" s="1"/>
      <c r="O772" s="1"/>
      <c r="P772" s="1"/>
      <c r="Q772" s="1"/>
      <c r="R772" s="1"/>
      <c r="S772" s="1"/>
      <c r="T772" s="1"/>
      <c r="U772" s="1"/>
      <c r="V772" s="1"/>
      <c r="W772" s="1"/>
      <c r="X772" s="1"/>
      <c r="Y772" s="1"/>
      <c r="Z772" s="1"/>
      <c r="AA772" s="1"/>
    </row>
    <row r="773" spans="1:27">
      <c r="A773" s="1"/>
      <c r="B773" s="43">
        <f t="shared" si="32"/>
        <v>581</v>
      </c>
      <c r="C773" s="43" t="e">
        <f t="shared" si="31"/>
        <v>#VALUE!</v>
      </c>
      <c r="D773" s="43"/>
      <c r="E773" s="43"/>
      <c r="F773" s="43"/>
      <c r="G773" s="1"/>
      <c r="H773" s="1"/>
      <c r="I773" s="1"/>
      <c r="J773" s="1"/>
      <c r="K773" s="1"/>
      <c r="L773" s="1"/>
      <c r="M773" s="1"/>
      <c r="N773" s="1"/>
      <c r="O773" s="1"/>
      <c r="P773" s="1"/>
      <c r="Q773" s="1"/>
      <c r="R773" s="1"/>
      <c r="S773" s="1"/>
      <c r="T773" s="1"/>
      <c r="U773" s="1"/>
      <c r="V773" s="1"/>
      <c r="W773" s="1"/>
      <c r="X773" s="1"/>
      <c r="Y773" s="1"/>
      <c r="Z773" s="1"/>
      <c r="AA773" s="1"/>
    </row>
    <row r="774" spans="1:27">
      <c r="A774" s="1"/>
      <c r="B774" s="43">
        <f t="shared" si="32"/>
        <v>583</v>
      </c>
      <c r="C774" s="43" t="e">
        <f t="shared" si="31"/>
        <v>#VALUE!</v>
      </c>
      <c r="D774" s="43"/>
      <c r="E774" s="43"/>
      <c r="F774" s="43"/>
      <c r="G774" s="1"/>
      <c r="H774" s="1"/>
      <c r="I774" s="1"/>
      <c r="J774" s="1"/>
      <c r="K774" s="1"/>
      <c r="L774" s="1"/>
      <c r="M774" s="1"/>
      <c r="N774" s="1"/>
      <c r="O774" s="1"/>
      <c r="P774" s="1"/>
      <c r="Q774" s="1"/>
      <c r="R774" s="1"/>
      <c r="S774" s="1"/>
      <c r="T774" s="1"/>
      <c r="U774" s="1"/>
      <c r="V774" s="1"/>
      <c r="W774" s="1"/>
      <c r="X774" s="1"/>
      <c r="Y774" s="1"/>
      <c r="Z774" s="1"/>
      <c r="AA774" s="1"/>
    </row>
    <row r="775" spans="1:27">
      <c r="A775" s="1"/>
      <c r="B775" s="43">
        <f t="shared" si="32"/>
        <v>585</v>
      </c>
      <c r="C775" s="43" t="e">
        <f t="shared" si="31"/>
        <v>#VALUE!</v>
      </c>
      <c r="D775" s="43"/>
      <c r="E775" s="43"/>
      <c r="F775" s="43"/>
      <c r="G775" s="1"/>
      <c r="H775" s="1"/>
      <c r="I775" s="1"/>
      <c r="J775" s="1"/>
      <c r="K775" s="1"/>
      <c r="L775" s="1"/>
      <c r="M775" s="1"/>
      <c r="N775" s="1"/>
      <c r="O775" s="1"/>
      <c r="P775" s="1"/>
      <c r="Q775" s="1"/>
      <c r="R775" s="1"/>
      <c r="S775" s="1"/>
      <c r="T775" s="1"/>
      <c r="U775" s="1"/>
      <c r="V775" s="1"/>
      <c r="W775" s="1"/>
      <c r="X775" s="1"/>
      <c r="Y775" s="1"/>
      <c r="Z775" s="1"/>
      <c r="AA775" s="1"/>
    </row>
    <row r="776" spans="1:27">
      <c r="A776" s="1"/>
      <c r="B776" s="43">
        <f t="shared" si="32"/>
        <v>587</v>
      </c>
      <c r="C776" s="43" t="e">
        <f t="shared" si="31"/>
        <v>#VALUE!</v>
      </c>
      <c r="D776" s="43"/>
      <c r="E776" s="43"/>
      <c r="F776" s="43"/>
      <c r="G776" s="1"/>
      <c r="H776" s="1"/>
      <c r="I776" s="1"/>
      <c r="J776" s="1"/>
      <c r="K776" s="1"/>
      <c r="L776" s="1"/>
      <c r="M776" s="1"/>
      <c r="N776" s="1"/>
      <c r="O776" s="1"/>
      <c r="P776" s="1"/>
      <c r="Q776" s="1"/>
      <c r="R776" s="1"/>
      <c r="S776" s="1"/>
      <c r="T776" s="1"/>
      <c r="U776" s="1"/>
      <c r="V776" s="1"/>
      <c r="W776" s="1"/>
      <c r="X776" s="1"/>
      <c r="Y776" s="1"/>
      <c r="Z776" s="1"/>
      <c r="AA776" s="1"/>
    </row>
    <row r="777" spans="1:27">
      <c r="A777" s="1"/>
      <c r="B777" s="43">
        <f t="shared" si="32"/>
        <v>589</v>
      </c>
      <c r="C777" s="43" t="e">
        <f t="shared" si="31"/>
        <v>#VALUE!</v>
      </c>
      <c r="D777" s="43"/>
      <c r="E777" s="43"/>
      <c r="F777" s="43"/>
      <c r="G777" s="1"/>
      <c r="H777" s="1"/>
      <c r="I777" s="1"/>
      <c r="J777" s="1"/>
      <c r="K777" s="1"/>
      <c r="L777" s="1"/>
      <c r="M777" s="1"/>
      <c r="N777" s="1"/>
      <c r="O777" s="1"/>
      <c r="P777" s="1"/>
      <c r="Q777" s="1"/>
      <c r="R777" s="1"/>
      <c r="S777" s="1"/>
      <c r="T777" s="1"/>
      <c r="U777" s="1"/>
      <c r="V777" s="1"/>
      <c r="W777" s="1"/>
      <c r="X777" s="1"/>
      <c r="Y777" s="1"/>
      <c r="Z777" s="1"/>
      <c r="AA777" s="1"/>
    </row>
    <row r="778" spans="1:27">
      <c r="A778" s="1"/>
      <c r="B778" s="43">
        <f t="shared" si="32"/>
        <v>591</v>
      </c>
      <c r="C778" s="43" t="e">
        <f t="shared" si="31"/>
        <v>#VALUE!</v>
      </c>
      <c r="D778" s="43"/>
      <c r="E778" s="43"/>
      <c r="F778" s="43"/>
      <c r="G778" s="1"/>
      <c r="H778" s="1"/>
      <c r="I778" s="1"/>
      <c r="J778" s="1"/>
      <c r="K778" s="1"/>
      <c r="L778" s="1"/>
      <c r="M778" s="1"/>
      <c r="N778" s="1"/>
      <c r="O778" s="1"/>
      <c r="P778" s="1"/>
      <c r="Q778" s="1"/>
      <c r="R778" s="1"/>
      <c r="S778" s="1"/>
      <c r="T778" s="1"/>
      <c r="U778" s="1"/>
      <c r="V778" s="1"/>
      <c r="W778" s="1"/>
      <c r="X778" s="1"/>
      <c r="Y778" s="1"/>
      <c r="Z778" s="1"/>
      <c r="AA778" s="1"/>
    </row>
    <row r="779" spans="1:27">
      <c r="A779" s="1"/>
      <c r="B779" s="43">
        <f t="shared" si="32"/>
        <v>593</v>
      </c>
      <c r="C779" s="43" t="e">
        <f t="shared" si="31"/>
        <v>#VALUE!</v>
      </c>
      <c r="D779" s="43"/>
      <c r="E779" s="43"/>
      <c r="F779" s="43"/>
      <c r="G779" s="1"/>
      <c r="H779" s="1"/>
      <c r="I779" s="1"/>
      <c r="J779" s="1"/>
      <c r="K779" s="1"/>
      <c r="L779" s="1"/>
      <c r="M779" s="1"/>
      <c r="N779" s="1"/>
      <c r="O779" s="1"/>
      <c r="P779" s="1"/>
      <c r="Q779" s="1"/>
      <c r="R779" s="1"/>
      <c r="S779" s="1"/>
      <c r="T779" s="1"/>
      <c r="U779" s="1"/>
      <c r="V779" s="1"/>
      <c r="W779" s="1"/>
      <c r="X779" s="1"/>
      <c r="Y779" s="1"/>
      <c r="Z779" s="1"/>
      <c r="AA779" s="1"/>
    </row>
    <row r="780" spans="1:27">
      <c r="A780" s="1"/>
      <c r="B780" s="43">
        <f t="shared" si="32"/>
        <v>595</v>
      </c>
      <c r="C780" s="43" t="e">
        <f t="shared" si="31"/>
        <v>#VALUE!</v>
      </c>
      <c r="D780" s="43"/>
      <c r="E780" s="43"/>
      <c r="F780" s="43"/>
      <c r="G780" s="1"/>
      <c r="H780" s="1"/>
      <c r="I780" s="1"/>
      <c r="J780" s="1"/>
      <c r="K780" s="1"/>
      <c r="L780" s="1"/>
      <c r="M780" s="1"/>
      <c r="N780" s="1"/>
      <c r="O780" s="1"/>
      <c r="P780" s="1"/>
      <c r="Q780" s="1"/>
      <c r="R780" s="1"/>
      <c r="S780" s="1"/>
      <c r="T780" s="1"/>
      <c r="U780" s="1"/>
      <c r="V780" s="1"/>
      <c r="W780" s="1"/>
      <c r="X780" s="1"/>
      <c r="Y780" s="1"/>
      <c r="Z780" s="1"/>
      <c r="AA780" s="1"/>
    </row>
    <row r="781" spans="1:27">
      <c r="A781" s="1"/>
      <c r="B781" s="43">
        <f t="shared" si="32"/>
        <v>597</v>
      </c>
      <c r="C781" s="43" t="e">
        <f t="shared" si="31"/>
        <v>#VALUE!</v>
      </c>
      <c r="D781" s="43"/>
      <c r="E781" s="43"/>
      <c r="F781" s="43"/>
      <c r="G781" s="1"/>
      <c r="H781" s="1"/>
      <c r="I781" s="1"/>
      <c r="J781" s="1"/>
      <c r="K781" s="1"/>
      <c r="L781" s="1"/>
      <c r="M781" s="1"/>
      <c r="N781" s="1"/>
      <c r="O781" s="1"/>
      <c r="P781" s="1"/>
      <c r="Q781" s="1"/>
      <c r="R781" s="1"/>
      <c r="S781" s="1"/>
      <c r="T781" s="1"/>
      <c r="U781" s="1"/>
      <c r="V781" s="1"/>
      <c r="W781" s="1"/>
      <c r="X781" s="1"/>
      <c r="Y781" s="1"/>
      <c r="Z781" s="1"/>
      <c r="AA781" s="1"/>
    </row>
    <row r="782" spans="1:27">
      <c r="A782" s="1"/>
      <c r="B782" s="43">
        <f t="shared" si="32"/>
        <v>599</v>
      </c>
      <c r="C782" s="43" t="e">
        <f t="shared" si="31"/>
        <v>#VALUE!</v>
      </c>
      <c r="D782" s="43"/>
      <c r="E782" s="43"/>
      <c r="F782" s="43"/>
      <c r="G782" s="1"/>
      <c r="H782" s="1"/>
      <c r="I782" s="1"/>
      <c r="J782" s="1"/>
      <c r="K782" s="1"/>
      <c r="L782" s="1"/>
      <c r="M782" s="1"/>
      <c r="N782" s="1"/>
      <c r="O782" s="1"/>
      <c r="P782" s="1"/>
      <c r="Q782" s="1"/>
      <c r="R782" s="1"/>
      <c r="S782" s="1"/>
      <c r="T782" s="1"/>
      <c r="U782" s="1"/>
      <c r="V782" s="1"/>
      <c r="W782" s="1"/>
      <c r="X782" s="1"/>
      <c r="Y782" s="1"/>
      <c r="Z782" s="1"/>
      <c r="AA782" s="1"/>
    </row>
    <row r="783" spans="1:27">
      <c r="A783" s="1"/>
      <c r="B783" s="43">
        <f t="shared" si="32"/>
        <v>601</v>
      </c>
      <c r="C783" s="43" t="e">
        <f t="shared" si="31"/>
        <v>#VALUE!</v>
      </c>
      <c r="D783" s="43"/>
      <c r="E783" s="43"/>
      <c r="F783" s="43"/>
      <c r="G783" s="1"/>
      <c r="H783" s="1"/>
      <c r="I783" s="1"/>
      <c r="J783" s="1"/>
      <c r="K783" s="1"/>
      <c r="L783" s="1"/>
      <c r="M783" s="1"/>
      <c r="N783" s="1"/>
      <c r="O783" s="1"/>
      <c r="P783" s="1"/>
      <c r="Q783" s="1"/>
      <c r="R783" s="1"/>
      <c r="S783" s="1"/>
      <c r="T783" s="1"/>
      <c r="U783" s="1"/>
      <c r="V783" s="1"/>
      <c r="W783" s="1"/>
      <c r="X783" s="1"/>
      <c r="Y783" s="1"/>
      <c r="Z783" s="1"/>
      <c r="AA783" s="1"/>
    </row>
    <row r="784" spans="1:27">
      <c r="A784" s="1"/>
      <c r="B784" s="43">
        <f t="shared" si="32"/>
        <v>603</v>
      </c>
      <c r="C784" s="43" t="e">
        <f t="shared" si="31"/>
        <v>#VALUE!</v>
      </c>
      <c r="D784" s="43"/>
      <c r="E784" s="43"/>
      <c r="F784" s="43"/>
      <c r="G784" s="1"/>
      <c r="H784" s="1"/>
      <c r="I784" s="1"/>
      <c r="J784" s="1"/>
      <c r="K784" s="1"/>
      <c r="L784" s="1"/>
      <c r="M784" s="1"/>
      <c r="N784" s="1"/>
      <c r="O784" s="1"/>
      <c r="P784" s="1"/>
      <c r="Q784" s="1"/>
      <c r="R784" s="1"/>
      <c r="S784" s="1"/>
      <c r="T784" s="1"/>
      <c r="U784" s="1"/>
      <c r="V784" s="1"/>
      <c r="W784" s="1"/>
      <c r="X784" s="1"/>
      <c r="Y784" s="1"/>
      <c r="Z784" s="1"/>
      <c r="AA784" s="1"/>
    </row>
    <row r="785" spans="1:27">
      <c r="A785" s="1"/>
      <c r="B785" s="43">
        <f t="shared" si="32"/>
        <v>605</v>
      </c>
      <c r="C785" s="43" t="e">
        <f t="shared" si="31"/>
        <v>#VALUE!</v>
      </c>
      <c r="D785" s="43"/>
      <c r="E785" s="43"/>
      <c r="F785" s="43"/>
      <c r="G785" s="1"/>
      <c r="H785" s="1"/>
      <c r="I785" s="1"/>
      <c r="J785" s="1"/>
      <c r="K785" s="1"/>
      <c r="L785" s="1"/>
      <c r="M785" s="1"/>
      <c r="N785" s="1"/>
      <c r="O785" s="1"/>
      <c r="P785" s="1"/>
      <c r="Q785" s="1"/>
      <c r="R785" s="1"/>
      <c r="S785" s="1"/>
      <c r="T785" s="1"/>
      <c r="U785" s="1"/>
      <c r="V785" s="1"/>
      <c r="W785" s="1"/>
      <c r="X785" s="1"/>
      <c r="Y785" s="1"/>
      <c r="Z785" s="1"/>
      <c r="AA785" s="1"/>
    </row>
    <row r="786" spans="1:27">
      <c r="A786" s="1"/>
      <c r="B786" s="43">
        <f t="shared" si="32"/>
        <v>607</v>
      </c>
      <c r="C786" s="43" t="e">
        <f t="shared" si="31"/>
        <v>#VALUE!</v>
      </c>
      <c r="D786" s="43"/>
      <c r="E786" s="43"/>
      <c r="F786" s="43"/>
      <c r="G786" s="1"/>
      <c r="H786" s="1"/>
      <c r="I786" s="1"/>
      <c r="J786" s="1"/>
      <c r="K786" s="1"/>
      <c r="L786" s="1"/>
      <c r="M786" s="1"/>
      <c r="N786" s="1"/>
      <c r="O786" s="1"/>
      <c r="P786" s="1"/>
      <c r="Q786" s="1"/>
      <c r="R786" s="1"/>
      <c r="S786" s="1"/>
      <c r="T786" s="1"/>
      <c r="U786" s="1"/>
      <c r="V786" s="1"/>
      <c r="W786" s="1"/>
      <c r="X786" s="1"/>
      <c r="Y786" s="1"/>
      <c r="Z786" s="1"/>
      <c r="AA786" s="1"/>
    </row>
    <row r="787" spans="1:27">
      <c r="A787" s="1"/>
      <c r="B787" s="43">
        <f t="shared" si="32"/>
        <v>609</v>
      </c>
      <c r="C787" s="43" t="e">
        <f t="shared" si="31"/>
        <v>#VALUE!</v>
      </c>
      <c r="D787" s="43"/>
      <c r="E787" s="43"/>
      <c r="F787" s="43"/>
      <c r="G787" s="1"/>
      <c r="H787" s="1"/>
      <c r="I787" s="1"/>
      <c r="J787" s="1"/>
      <c r="K787" s="1"/>
      <c r="L787" s="1"/>
      <c r="M787" s="1"/>
      <c r="N787" s="1"/>
      <c r="O787" s="1"/>
      <c r="P787" s="1"/>
      <c r="Q787" s="1"/>
      <c r="R787" s="1"/>
      <c r="S787" s="1"/>
      <c r="T787" s="1"/>
      <c r="U787" s="1"/>
      <c r="V787" s="1"/>
      <c r="W787" s="1"/>
      <c r="X787" s="1"/>
      <c r="Y787" s="1"/>
      <c r="Z787" s="1"/>
      <c r="AA787" s="1"/>
    </row>
    <row r="788" spans="1:27">
      <c r="A788" s="1"/>
      <c r="B788" s="43">
        <f t="shared" si="32"/>
        <v>611</v>
      </c>
      <c r="C788" s="43" t="e">
        <f t="shared" si="31"/>
        <v>#VALUE!</v>
      </c>
      <c r="D788" s="43"/>
      <c r="E788" s="43"/>
      <c r="F788" s="43"/>
      <c r="G788" s="1"/>
      <c r="H788" s="1"/>
      <c r="I788" s="1"/>
      <c r="J788" s="1"/>
      <c r="K788" s="1"/>
      <c r="L788" s="1"/>
      <c r="M788" s="1"/>
      <c r="N788" s="1"/>
      <c r="O788" s="1"/>
      <c r="P788" s="1"/>
      <c r="Q788" s="1"/>
      <c r="R788" s="1"/>
      <c r="S788" s="1"/>
      <c r="T788" s="1"/>
      <c r="U788" s="1"/>
      <c r="V788" s="1"/>
      <c r="W788" s="1"/>
      <c r="X788" s="1"/>
      <c r="Y788" s="1"/>
      <c r="Z788" s="1"/>
      <c r="AA788" s="1"/>
    </row>
    <row r="789" spans="1:27">
      <c r="A789" s="1"/>
      <c r="B789" s="43">
        <f t="shared" si="32"/>
        <v>613</v>
      </c>
      <c r="C789" s="43" t="e">
        <f t="shared" si="31"/>
        <v>#VALUE!</v>
      </c>
      <c r="D789" s="43"/>
      <c r="E789" s="43"/>
      <c r="F789" s="43"/>
      <c r="G789" s="1"/>
      <c r="H789" s="1"/>
      <c r="I789" s="1"/>
      <c r="J789" s="1"/>
      <c r="K789" s="1"/>
      <c r="L789" s="1"/>
      <c r="M789" s="1"/>
      <c r="N789" s="1"/>
      <c r="O789" s="1"/>
      <c r="P789" s="1"/>
      <c r="Q789" s="1"/>
      <c r="R789" s="1"/>
      <c r="S789" s="1"/>
      <c r="T789" s="1"/>
      <c r="U789" s="1"/>
      <c r="V789" s="1"/>
      <c r="W789" s="1"/>
      <c r="X789" s="1"/>
      <c r="Y789" s="1"/>
      <c r="Z789" s="1"/>
      <c r="AA789" s="1"/>
    </row>
    <row r="790" spans="1:27">
      <c r="A790" s="1"/>
      <c r="B790" s="43">
        <f t="shared" si="32"/>
        <v>615</v>
      </c>
      <c r="C790" s="43" t="e">
        <f t="shared" si="31"/>
        <v>#VALUE!</v>
      </c>
      <c r="D790" s="43"/>
      <c r="E790" s="43"/>
      <c r="F790" s="43"/>
      <c r="G790" s="1"/>
      <c r="H790" s="1"/>
      <c r="I790" s="1"/>
      <c r="J790" s="1"/>
      <c r="K790" s="1"/>
      <c r="L790" s="1"/>
      <c r="M790" s="1"/>
      <c r="N790" s="1"/>
      <c r="O790" s="1"/>
      <c r="P790" s="1"/>
      <c r="Q790" s="1"/>
      <c r="R790" s="1"/>
      <c r="S790" s="1"/>
      <c r="T790" s="1"/>
      <c r="U790" s="1"/>
      <c r="V790" s="1"/>
      <c r="W790" s="1"/>
      <c r="X790" s="1"/>
      <c r="Y790" s="1"/>
      <c r="Z790" s="1"/>
      <c r="AA790" s="1"/>
    </row>
    <row r="791" spans="1:27">
      <c r="A791" s="1"/>
      <c r="B791" s="43">
        <f t="shared" si="32"/>
        <v>617</v>
      </c>
      <c r="C791" s="43" t="e">
        <f t="shared" si="31"/>
        <v>#VALUE!</v>
      </c>
      <c r="D791" s="43"/>
      <c r="E791" s="43"/>
      <c r="F791" s="43"/>
      <c r="G791" s="1"/>
      <c r="H791" s="1"/>
      <c r="I791" s="1"/>
      <c r="J791" s="1"/>
      <c r="K791" s="1"/>
      <c r="L791" s="1"/>
      <c r="M791" s="1"/>
      <c r="N791" s="1"/>
      <c r="O791" s="1"/>
      <c r="P791" s="1"/>
      <c r="Q791" s="1"/>
      <c r="R791" s="1"/>
      <c r="S791" s="1"/>
      <c r="T791" s="1"/>
      <c r="U791" s="1"/>
      <c r="V791" s="1"/>
      <c r="W791" s="1"/>
      <c r="X791" s="1"/>
      <c r="Y791" s="1"/>
      <c r="Z791" s="1"/>
      <c r="AA791" s="1"/>
    </row>
    <row r="792" spans="1:27">
      <c r="A792" s="1"/>
      <c r="B792" s="43">
        <f t="shared" si="32"/>
        <v>619</v>
      </c>
      <c r="C792" s="43" t="e">
        <f t="shared" si="31"/>
        <v>#VALUE!</v>
      </c>
      <c r="D792" s="43"/>
      <c r="E792" s="43"/>
      <c r="F792" s="43"/>
      <c r="G792" s="1"/>
      <c r="H792" s="1"/>
      <c r="I792" s="1"/>
      <c r="J792" s="1"/>
      <c r="K792" s="1"/>
      <c r="L792" s="1"/>
      <c r="M792" s="1"/>
      <c r="N792" s="1"/>
      <c r="O792" s="1"/>
      <c r="P792" s="1"/>
      <c r="Q792" s="1"/>
      <c r="R792" s="1"/>
      <c r="S792" s="1"/>
      <c r="T792" s="1"/>
      <c r="U792" s="1"/>
      <c r="V792" s="1"/>
      <c r="W792" s="1"/>
      <c r="X792" s="1"/>
      <c r="Y792" s="1"/>
      <c r="Z792" s="1"/>
      <c r="AA792" s="1"/>
    </row>
    <row r="793" spans="1:27">
      <c r="A793" s="1"/>
      <c r="B793" s="43">
        <f t="shared" si="32"/>
        <v>621</v>
      </c>
      <c r="C793" s="43" t="e">
        <f t="shared" si="31"/>
        <v>#VALUE!</v>
      </c>
      <c r="D793" s="43"/>
      <c r="E793" s="43"/>
      <c r="F793" s="43"/>
      <c r="G793" s="1"/>
      <c r="H793" s="1"/>
      <c r="I793" s="1"/>
      <c r="J793" s="1"/>
      <c r="K793" s="1"/>
      <c r="L793" s="1"/>
      <c r="M793" s="1"/>
      <c r="N793" s="1"/>
      <c r="O793" s="1"/>
      <c r="P793" s="1"/>
      <c r="Q793" s="1"/>
      <c r="R793" s="1"/>
      <c r="S793" s="1"/>
      <c r="T793" s="1"/>
      <c r="U793" s="1"/>
      <c r="V793" s="1"/>
      <c r="W793" s="1"/>
      <c r="X793" s="1"/>
      <c r="Y793" s="1"/>
      <c r="Z793" s="1"/>
      <c r="AA793" s="1"/>
    </row>
    <row r="794" spans="1:27">
      <c r="A794" s="1"/>
      <c r="B794" s="43">
        <f t="shared" si="32"/>
        <v>623</v>
      </c>
      <c r="C794" s="43" t="e">
        <f t="shared" si="31"/>
        <v>#VALUE!</v>
      </c>
      <c r="D794" s="43"/>
      <c r="E794" s="43"/>
      <c r="F794" s="43"/>
      <c r="G794" s="1"/>
      <c r="H794" s="1"/>
      <c r="I794" s="1"/>
      <c r="J794" s="1"/>
      <c r="K794" s="1"/>
      <c r="L794" s="1"/>
      <c r="M794" s="1"/>
      <c r="N794" s="1"/>
      <c r="O794" s="1"/>
      <c r="P794" s="1"/>
      <c r="Q794" s="1"/>
      <c r="R794" s="1"/>
      <c r="S794" s="1"/>
      <c r="T794" s="1"/>
      <c r="U794" s="1"/>
      <c r="V794" s="1"/>
      <c r="W794" s="1"/>
      <c r="X794" s="1"/>
      <c r="Y794" s="1"/>
      <c r="Z794" s="1"/>
      <c r="AA794" s="1"/>
    </row>
    <row r="795" spans="1:27">
      <c r="A795" s="1"/>
      <c r="B795" s="43">
        <f t="shared" si="32"/>
        <v>625</v>
      </c>
      <c r="C795" s="43" t="e">
        <f t="shared" si="31"/>
        <v>#VALUE!</v>
      </c>
      <c r="D795" s="43"/>
      <c r="E795" s="43"/>
      <c r="F795" s="43"/>
      <c r="G795" s="1"/>
      <c r="H795" s="1"/>
      <c r="I795" s="1"/>
      <c r="J795" s="1"/>
      <c r="K795" s="1"/>
      <c r="L795" s="1"/>
      <c r="M795" s="1"/>
      <c r="N795" s="1"/>
      <c r="O795" s="1"/>
      <c r="P795" s="1"/>
      <c r="Q795" s="1"/>
      <c r="R795" s="1"/>
      <c r="S795" s="1"/>
      <c r="T795" s="1"/>
      <c r="U795" s="1"/>
      <c r="V795" s="1"/>
      <c r="W795" s="1"/>
      <c r="X795" s="1"/>
      <c r="Y795" s="1"/>
      <c r="Z795" s="1"/>
      <c r="AA795" s="1"/>
    </row>
    <row r="796" spans="1:27">
      <c r="A796" s="1"/>
      <c r="B796" s="43">
        <f t="shared" si="32"/>
        <v>627</v>
      </c>
      <c r="C796" s="43" t="e">
        <f t="shared" si="31"/>
        <v>#VALUE!</v>
      </c>
      <c r="D796" s="43"/>
      <c r="E796" s="43"/>
      <c r="F796" s="43"/>
      <c r="G796" s="1"/>
      <c r="H796" s="1"/>
      <c r="I796" s="1"/>
      <c r="J796" s="1"/>
      <c r="K796" s="1"/>
      <c r="L796" s="1"/>
      <c r="M796" s="1"/>
      <c r="N796" s="1"/>
      <c r="O796" s="1"/>
      <c r="P796" s="1"/>
      <c r="Q796" s="1"/>
      <c r="R796" s="1"/>
      <c r="S796" s="1"/>
      <c r="T796" s="1"/>
      <c r="U796" s="1"/>
      <c r="V796" s="1"/>
      <c r="W796" s="1"/>
      <c r="X796" s="1"/>
      <c r="Y796" s="1"/>
      <c r="Z796" s="1"/>
      <c r="AA796" s="1"/>
    </row>
    <row r="797" spans="1:27">
      <c r="A797" s="1"/>
      <c r="B797" s="43">
        <f t="shared" si="32"/>
        <v>629</v>
      </c>
      <c r="C797" s="43" t="e">
        <f t="shared" si="31"/>
        <v>#VALUE!</v>
      </c>
      <c r="D797" s="43"/>
      <c r="E797" s="43"/>
      <c r="F797" s="43"/>
      <c r="G797" s="1"/>
      <c r="H797" s="1"/>
      <c r="I797" s="1"/>
      <c r="J797" s="1"/>
      <c r="K797" s="1"/>
      <c r="L797" s="1"/>
      <c r="M797" s="1"/>
      <c r="N797" s="1"/>
      <c r="O797" s="1"/>
      <c r="P797" s="1"/>
      <c r="Q797" s="1"/>
      <c r="R797" s="1"/>
      <c r="S797" s="1"/>
      <c r="T797" s="1"/>
      <c r="U797" s="1"/>
      <c r="V797" s="1"/>
      <c r="W797" s="1"/>
      <c r="X797" s="1"/>
      <c r="Y797" s="1"/>
      <c r="Z797" s="1"/>
      <c r="AA797" s="1"/>
    </row>
    <row r="798" spans="1:27">
      <c r="A798" s="1"/>
      <c r="B798" s="43">
        <f t="shared" si="32"/>
        <v>631</v>
      </c>
      <c r="C798" s="43" t="e">
        <f t="shared" si="31"/>
        <v>#VALUE!</v>
      </c>
      <c r="D798" s="43"/>
      <c r="E798" s="43"/>
      <c r="F798" s="43"/>
      <c r="G798" s="1"/>
      <c r="H798" s="1"/>
      <c r="I798" s="1"/>
      <c r="J798" s="1"/>
      <c r="K798" s="1"/>
      <c r="L798" s="1"/>
      <c r="M798" s="1"/>
      <c r="N798" s="1"/>
      <c r="O798" s="1"/>
      <c r="P798" s="1"/>
      <c r="Q798" s="1"/>
      <c r="R798" s="1"/>
      <c r="S798" s="1"/>
      <c r="T798" s="1"/>
      <c r="U798" s="1"/>
      <c r="V798" s="1"/>
      <c r="W798" s="1"/>
      <c r="X798" s="1"/>
      <c r="Y798" s="1"/>
      <c r="Z798" s="1"/>
      <c r="AA798" s="1"/>
    </row>
    <row r="799" spans="1:27">
      <c r="A799" s="1"/>
      <c r="B799" s="43">
        <f t="shared" si="32"/>
        <v>633</v>
      </c>
      <c r="C799" s="43" t="e">
        <f t="shared" si="31"/>
        <v>#VALUE!</v>
      </c>
      <c r="D799" s="43"/>
      <c r="E799" s="43"/>
      <c r="F799" s="43"/>
      <c r="G799" s="1"/>
      <c r="H799" s="1"/>
      <c r="I799" s="1"/>
      <c r="J799" s="1"/>
      <c r="K799" s="1"/>
      <c r="L799" s="1"/>
      <c r="M799" s="1"/>
      <c r="N799" s="1"/>
      <c r="O799" s="1"/>
      <c r="P799" s="1"/>
      <c r="Q799" s="1"/>
      <c r="R799" s="1"/>
      <c r="S799" s="1"/>
      <c r="T799" s="1"/>
      <c r="U799" s="1"/>
      <c r="V799" s="1"/>
      <c r="W799" s="1"/>
      <c r="X799" s="1"/>
      <c r="Y799" s="1"/>
      <c r="Z799" s="1"/>
      <c r="AA799" s="1"/>
    </row>
    <row r="800" spans="1:27">
      <c r="A800" s="1"/>
      <c r="B800" s="43">
        <f t="shared" si="32"/>
        <v>635</v>
      </c>
      <c r="C800" s="43" t="e">
        <f t="shared" si="31"/>
        <v>#VALUE!</v>
      </c>
      <c r="D800" s="43"/>
      <c r="E800" s="43"/>
      <c r="F800" s="43"/>
      <c r="G800" s="1"/>
      <c r="H800" s="1"/>
      <c r="I800" s="1"/>
      <c r="J800" s="1"/>
      <c r="K800" s="1"/>
      <c r="L800" s="1"/>
      <c r="M800" s="1"/>
      <c r="N800" s="1"/>
      <c r="O800" s="1"/>
      <c r="P800" s="1"/>
      <c r="Q800" s="1"/>
      <c r="R800" s="1"/>
      <c r="S800" s="1"/>
      <c r="T800" s="1"/>
      <c r="U800" s="1"/>
      <c r="V800" s="1"/>
      <c r="W800" s="1"/>
      <c r="X800" s="1"/>
      <c r="Y800" s="1"/>
      <c r="Z800" s="1"/>
      <c r="AA800" s="1"/>
    </row>
    <row r="801" spans="1:27">
      <c r="A801" s="1"/>
      <c r="B801" s="43">
        <f t="shared" si="32"/>
        <v>637</v>
      </c>
      <c r="C801" s="43" t="e">
        <f t="shared" si="31"/>
        <v>#VALUE!</v>
      </c>
      <c r="D801" s="43"/>
      <c r="E801" s="43"/>
      <c r="F801" s="43"/>
      <c r="G801" s="1"/>
      <c r="H801" s="1"/>
      <c r="I801" s="1"/>
      <c r="J801" s="1"/>
      <c r="K801" s="1"/>
      <c r="L801" s="1"/>
      <c r="M801" s="1"/>
      <c r="N801" s="1"/>
      <c r="O801" s="1"/>
      <c r="P801" s="1"/>
      <c r="Q801" s="1"/>
      <c r="R801" s="1"/>
      <c r="S801" s="1"/>
      <c r="T801" s="1"/>
      <c r="U801" s="1"/>
      <c r="V801" s="1"/>
      <c r="W801" s="1"/>
      <c r="X801" s="1"/>
      <c r="Y801" s="1"/>
      <c r="Z801" s="1"/>
      <c r="AA801" s="1"/>
    </row>
    <row r="802" spans="1:27">
      <c r="A802" s="1"/>
      <c r="B802" s="43">
        <f t="shared" si="32"/>
        <v>639</v>
      </c>
      <c r="C802" s="43" t="e">
        <f t="shared" si="31"/>
        <v>#VALUE!</v>
      </c>
      <c r="D802" s="43"/>
      <c r="E802" s="43"/>
      <c r="F802" s="43"/>
      <c r="G802" s="1"/>
      <c r="H802" s="1"/>
      <c r="I802" s="1"/>
      <c r="J802" s="1"/>
      <c r="K802" s="1"/>
      <c r="L802" s="1"/>
      <c r="M802" s="1"/>
      <c r="N802" s="1"/>
      <c r="O802" s="1"/>
      <c r="P802" s="1"/>
      <c r="Q802" s="1"/>
      <c r="R802" s="1"/>
      <c r="S802" s="1"/>
      <c r="T802" s="1"/>
      <c r="U802" s="1"/>
      <c r="V802" s="1"/>
      <c r="W802" s="1"/>
      <c r="X802" s="1"/>
      <c r="Y802" s="1"/>
      <c r="Z802" s="1"/>
      <c r="AA802" s="1"/>
    </row>
    <row r="803" spans="1:27">
      <c r="A803" s="1"/>
      <c r="B803" s="43">
        <f t="shared" si="32"/>
        <v>641</v>
      </c>
      <c r="C803" s="43" t="e">
        <f t="shared" si="31"/>
        <v>#VALUE!</v>
      </c>
      <c r="D803" s="43"/>
      <c r="E803" s="43"/>
      <c r="F803" s="43"/>
      <c r="G803" s="1"/>
      <c r="H803" s="1"/>
      <c r="I803" s="1"/>
      <c r="J803" s="1"/>
      <c r="K803" s="1"/>
      <c r="L803" s="1"/>
      <c r="M803" s="1"/>
      <c r="N803" s="1"/>
      <c r="O803" s="1"/>
      <c r="P803" s="1"/>
      <c r="Q803" s="1"/>
      <c r="R803" s="1"/>
      <c r="S803" s="1"/>
      <c r="T803" s="1"/>
      <c r="U803" s="1"/>
      <c r="V803" s="1"/>
      <c r="W803" s="1"/>
      <c r="X803" s="1"/>
      <c r="Y803" s="1"/>
      <c r="Z803" s="1"/>
      <c r="AA803" s="1"/>
    </row>
    <row r="804" spans="1:27">
      <c r="A804" s="1"/>
      <c r="B804" s="43">
        <f t="shared" si="32"/>
        <v>643</v>
      </c>
      <c r="C804" s="43" t="e">
        <f t="shared" si="31"/>
        <v>#VALUE!</v>
      </c>
      <c r="D804" s="43"/>
      <c r="E804" s="43"/>
      <c r="F804" s="43"/>
      <c r="G804" s="1"/>
      <c r="H804" s="1"/>
      <c r="I804" s="1"/>
      <c r="J804" s="1"/>
      <c r="K804" s="1"/>
      <c r="L804" s="1"/>
      <c r="M804" s="1"/>
      <c r="N804" s="1"/>
      <c r="O804" s="1"/>
      <c r="P804" s="1"/>
      <c r="Q804" s="1"/>
      <c r="R804" s="1"/>
      <c r="S804" s="1"/>
      <c r="T804" s="1"/>
      <c r="U804" s="1"/>
      <c r="V804" s="1"/>
      <c r="W804" s="1"/>
      <c r="X804" s="1"/>
      <c r="Y804" s="1"/>
      <c r="Z804" s="1"/>
      <c r="AA804" s="1"/>
    </row>
    <row r="805" spans="1:27">
      <c r="A805" s="1"/>
      <c r="B805" s="43">
        <f t="shared" si="32"/>
        <v>645</v>
      </c>
      <c r="C805" s="43" t="e">
        <f t="shared" si="31"/>
        <v>#VALUE!</v>
      </c>
      <c r="D805" s="43"/>
      <c r="E805" s="43"/>
      <c r="F805" s="43"/>
      <c r="G805" s="1"/>
      <c r="H805" s="1"/>
      <c r="I805" s="1"/>
      <c r="J805" s="1"/>
      <c r="K805" s="1"/>
      <c r="L805" s="1"/>
      <c r="M805" s="1"/>
      <c r="N805" s="1"/>
      <c r="O805" s="1"/>
      <c r="P805" s="1"/>
      <c r="Q805" s="1"/>
      <c r="R805" s="1"/>
      <c r="S805" s="1"/>
      <c r="T805" s="1"/>
      <c r="U805" s="1"/>
      <c r="V805" s="1"/>
      <c r="W805" s="1"/>
      <c r="X805" s="1"/>
      <c r="Y805" s="1"/>
      <c r="Z805" s="1"/>
      <c r="AA805" s="1"/>
    </row>
    <row r="806" spans="1:27">
      <c r="A806" s="1"/>
      <c r="B806" s="43">
        <f t="shared" si="32"/>
        <v>647</v>
      </c>
      <c r="C806" s="43" t="e">
        <f t="shared" si="31"/>
        <v>#VALUE!</v>
      </c>
      <c r="D806" s="43"/>
      <c r="E806" s="43"/>
      <c r="F806" s="43"/>
      <c r="G806" s="1"/>
      <c r="H806" s="1"/>
      <c r="I806" s="1"/>
      <c r="J806" s="1"/>
      <c r="K806" s="1"/>
      <c r="L806" s="1"/>
      <c r="M806" s="1"/>
      <c r="N806" s="1"/>
      <c r="O806" s="1"/>
      <c r="P806" s="1"/>
      <c r="Q806" s="1"/>
      <c r="R806" s="1"/>
      <c r="S806" s="1"/>
      <c r="T806" s="1"/>
      <c r="U806" s="1"/>
      <c r="V806" s="1"/>
      <c r="W806" s="1"/>
      <c r="X806" s="1"/>
      <c r="Y806" s="1"/>
      <c r="Z806" s="1"/>
      <c r="AA806" s="1"/>
    </row>
    <row r="807" spans="1:27">
      <c r="A807" s="1"/>
      <c r="B807" s="43">
        <f t="shared" si="32"/>
        <v>649</v>
      </c>
      <c r="C807" s="43" t="e">
        <f t="shared" si="31"/>
        <v>#VALUE!</v>
      </c>
      <c r="D807" s="43"/>
      <c r="E807" s="43"/>
      <c r="F807" s="43"/>
      <c r="G807" s="1"/>
      <c r="H807" s="1"/>
      <c r="I807" s="1"/>
      <c r="J807" s="1"/>
      <c r="K807" s="1"/>
      <c r="L807" s="1"/>
      <c r="M807" s="1"/>
      <c r="N807" s="1"/>
      <c r="O807" s="1"/>
      <c r="P807" s="1"/>
      <c r="Q807" s="1"/>
      <c r="R807" s="1"/>
      <c r="S807" s="1"/>
      <c r="T807" s="1"/>
      <c r="U807" s="1"/>
      <c r="V807" s="1"/>
      <c r="W807" s="1"/>
      <c r="X807" s="1"/>
      <c r="Y807" s="1"/>
      <c r="Z807" s="1"/>
      <c r="AA807" s="1"/>
    </row>
    <row r="808" spans="1:27">
      <c r="A808" s="1"/>
      <c r="B808" s="43">
        <f t="shared" si="32"/>
        <v>651</v>
      </c>
      <c r="C808" s="43" t="e">
        <f t="shared" si="31"/>
        <v>#VALUE!</v>
      </c>
      <c r="D808" s="43"/>
      <c r="E808" s="43"/>
      <c r="F808" s="43"/>
      <c r="G808" s="1"/>
      <c r="H808" s="1"/>
      <c r="I808" s="1"/>
      <c r="J808" s="1"/>
      <c r="K808" s="1"/>
      <c r="L808" s="1"/>
      <c r="M808" s="1"/>
      <c r="N808" s="1"/>
      <c r="O808" s="1"/>
      <c r="P808" s="1"/>
      <c r="Q808" s="1"/>
      <c r="R808" s="1"/>
      <c r="S808" s="1"/>
      <c r="T808" s="1"/>
      <c r="U808" s="1"/>
      <c r="V808" s="1"/>
      <c r="W808" s="1"/>
      <c r="X808" s="1"/>
      <c r="Y808" s="1"/>
      <c r="Z808" s="1"/>
      <c r="AA808" s="1"/>
    </row>
    <row r="809" spans="1:27">
      <c r="A809" s="1"/>
      <c r="B809" s="43">
        <f t="shared" si="32"/>
        <v>653</v>
      </c>
      <c r="C809" s="43" t="e">
        <f t="shared" si="31"/>
        <v>#VALUE!</v>
      </c>
      <c r="D809" s="43"/>
      <c r="E809" s="43"/>
      <c r="F809" s="43"/>
      <c r="G809" s="1"/>
      <c r="H809" s="1"/>
      <c r="I809" s="1"/>
      <c r="J809" s="1"/>
      <c r="K809" s="1"/>
      <c r="L809" s="1"/>
      <c r="M809" s="1"/>
      <c r="N809" s="1"/>
      <c r="O809" s="1"/>
      <c r="P809" s="1"/>
      <c r="Q809" s="1"/>
      <c r="R809" s="1"/>
      <c r="S809" s="1"/>
      <c r="T809" s="1"/>
      <c r="U809" s="1"/>
      <c r="V809" s="1"/>
      <c r="W809" s="1"/>
      <c r="X809" s="1"/>
      <c r="Y809" s="1"/>
      <c r="Z809" s="1"/>
      <c r="AA809" s="1"/>
    </row>
    <row r="810" spans="1:27">
      <c r="B810" s="43">
        <f t="shared" si="32"/>
        <v>655</v>
      </c>
      <c r="C810" s="43" t="e">
        <f t="shared" si="31"/>
        <v>#VALUE!</v>
      </c>
      <c r="D810" s="151"/>
      <c r="E810" s="151"/>
      <c r="F810" s="151"/>
    </row>
    <row r="811" spans="1:27">
      <c r="B811" s="43">
        <f t="shared" si="32"/>
        <v>657</v>
      </c>
      <c r="C811" s="43" t="e">
        <f t="shared" si="31"/>
        <v>#VALUE!</v>
      </c>
      <c r="D811" s="151"/>
      <c r="E811" s="151"/>
      <c r="F811" s="151"/>
    </row>
    <row r="812" spans="1:27">
      <c r="B812" s="43">
        <f t="shared" si="32"/>
        <v>659</v>
      </c>
      <c r="C812" s="43" t="e">
        <f t="shared" si="31"/>
        <v>#VALUE!</v>
      </c>
      <c r="D812" s="151"/>
      <c r="E812" s="151"/>
      <c r="F812" s="151"/>
    </row>
    <row r="813" spans="1:27">
      <c r="B813" s="43">
        <f t="shared" si="32"/>
        <v>661</v>
      </c>
      <c r="C813" s="43" t="e">
        <f t="shared" si="31"/>
        <v>#VALUE!</v>
      </c>
      <c r="D813" s="151"/>
      <c r="E813" s="151"/>
      <c r="F813" s="151"/>
    </row>
    <row r="814" spans="1:27">
      <c r="B814" s="43">
        <f t="shared" si="32"/>
        <v>663</v>
      </c>
      <c r="C814" s="43" t="e">
        <f t="shared" si="31"/>
        <v>#VALUE!</v>
      </c>
      <c r="D814" s="151"/>
      <c r="E814" s="151"/>
      <c r="F814" s="151"/>
    </row>
    <row r="815" spans="1:27">
      <c r="B815" s="43">
        <f t="shared" si="32"/>
        <v>665</v>
      </c>
      <c r="C815" s="43" t="e">
        <f t="shared" si="31"/>
        <v>#VALUE!</v>
      </c>
      <c r="D815" s="151"/>
      <c r="E815" s="151"/>
      <c r="F815" s="151"/>
    </row>
    <row r="816" spans="1:27">
      <c r="B816" s="43">
        <f t="shared" si="32"/>
        <v>667</v>
      </c>
      <c r="C816" s="43" t="e">
        <f t="shared" si="31"/>
        <v>#VALUE!</v>
      </c>
      <c r="D816" s="151"/>
      <c r="E816" s="151"/>
      <c r="F816" s="151"/>
    </row>
    <row r="817" spans="2:6">
      <c r="B817" s="43">
        <f t="shared" si="32"/>
        <v>669</v>
      </c>
      <c r="C817" s="43" t="e">
        <f t="shared" si="31"/>
        <v>#VALUE!</v>
      </c>
      <c r="D817" s="151"/>
      <c r="E817" s="151"/>
      <c r="F817" s="151"/>
    </row>
    <row r="818" spans="2:6">
      <c r="B818" s="43">
        <f t="shared" si="32"/>
        <v>671</v>
      </c>
      <c r="C818" s="43" t="e">
        <f t="shared" si="31"/>
        <v>#VALUE!</v>
      </c>
      <c r="D818" s="151"/>
      <c r="E818" s="151"/>
      <c r="F818" s="151"/>
    </row>
    <row r="819" spans="2:6">
      <c r="B819" s="43">
        <f t="shared" si="32"/>
        <v>673</v>
      </c>
      <c r="C819" s="43" t="e">
        <f t="shared" si="31"/>
        <v>#VALUE!</v>
      </c>
      <c r="D819" s="151"/>
      <c r="E819" s="151"/>
      <c r="F819" s="151"/>
    </row>
    <row r="820" spans="2:6">
      <c r="B820" s="43">
        <f t="shared" si="32"/>
        <v>675</v>
      </c>
      <c r="C820" s="43" t="e">
        <f t="shared" ref="C820:C883" si="33">CHAR(HEX2DEC(MID($H$1,B820,2)))</f>
        <v>#VALUE!</v>
      </c>
      <c r="D820" s="151"/>
      <c r="E820" s="151"/>
      <c r="F820" s="151"/>
    </row>
    <row r="821" spans="2:6">
      <c r="B821" s="43">
        <f t="shared" si="32"/>
        <v>677</v>
      </c>
      <c r="C821" s="43" t="e">
        <f t="shared" si="33"/>
        <v>#VALUE!</v>
      </c>
      <c r="D821" s="151"/>
      <c r="E821" s="151"/>
      <c r="F821" s="151"/>
    </row>
    <row r="822" spans="2:6">
      <c r="B822" s="43">
        <f t="shared" ref="B822:B885" si="34">B821+2</f>
        <v>679</v>
      </c>
      <c r="C822" s="43" t="e">
        <f t="shared" si="33"/>
        <v>#VALUE!</v>
      </c>
      <c r="D822" s="151"/>
      <c r="E822" s="151"/>
      <c r="F822" s="151"/>
    </row>
    <row r="823" spans="2:6">
      <c r="B823" s="43">
        <f t="shared" si="34"/>
        <v>681</v>
      </c>
      <c r="C823" s="43" t="e">
        <f t="shared" si="33"/>
        <v>#VALUE!</v>
      </c>
      <c r="D823" s="151"/>
      <c r="E823" s="151"/>
      <c r="F823" s="151"/>
    </row>
    <row r="824" spans="2:6">
      <c r="B824" s="43">
        <f t="shared" si="34"/>
        <v>683</v>
      </c>
      <c r="C824" s="43" t="e">
        <f t="shared" si="33"/>
        <v>#VALUE!</v>
      </c>
      <c r="D824" s="151"/>
      <c r="E824" s="151"/>
      <c r="F824" s="151"/>
    </row>
    <row r="825" spans="2:6">
      <c r="B825" s="43">
        <f t="shared" si="34"/>
        <v>685</v>
      </c>
      <c r="C825" s="43" t="e">
        <f t="shared" si="33"/>
        <v>#VALUE!</v>
      </c>
      <c r="D825" s="151"/>
      <c r="E825" s="151"/>
      <c r="F825" s="151"/>
    </row>
    <row r="826" spans="2:6">
      <c r="B826" s="43">
        <f t="shared" si="34"/>
        <v>687</v>
      </c>
      <c r="C826" s="43" t="e">
        <f t="shared" si="33"/>
        <v>#VALUE!</v>
      </c>
      <c r="D826" s="151"/>
      <c r="E826" s="151"/>
      <c r="F826" s="151"/>
    </row>
    <row r="827" spans="2:6">
      <c r="B827" s="43">
        <f t="shared" si="34"/>
        <v>689</v>
      </c>
      <c r="C827" s="43" t="e">
        <f t="shared" si="33"/>
        <v>#VALUE!</v>
      </c>
      <c r="D827" s="151"/>
      <c r="E827" s="151"/>
      <c r="F827" s="151"/>
    </row>
    <row r="828" spans="2:6">
      <c r="B828" s="43">
        <f t="shared" si="34"/>
        <v>691</v>
      </c>
      <c r="C828" s="43" t="e">
        <f t="shared" si="33"/>
        <v>#VALUE!</v>
      </c>
      <c r="D828" s="151"/>
      <c r="E828" s="151"/>
      <c r="F828" s="151"/>
    </row>
    <row r="829" spans="2:6">
      <c r="B829" s="43">
        <f t="shared" si="34"/>
        <v>693</v>
      </c>
      <c r="C829" s="43" t="e">
        <f t="shared" si="33"/>
        <v>#VALUE!</v>
      </c>
      <c r="D829" s="151"/>
      <c r="E829" s="151"/>
      <c r="F829" s="151"/>
    </row>
    <row r="830" spans="2:6">
      <c r="B830" s="43">
        <f t="shared" si="34"/>
        <v>695</v>
      </c>
      <c r="C830" s="43" t="e">
        <f t="shared" si="33"/>
        <v>#VALUE!</v>
      </c>
      <c r="D830" s="151"/>
      <c r="E830" s="151"/>
      <c r="F830" s="151"/>
    </row>
    <row r="831" spans="2:6">
      <c r="B831" s="43">
        <f t="shared" si="34"/>
        <v>697</v>
      </c>
      <c r="C831" s="43" t="e">
        <f t="shared" si="33"/>
        <v>#VALUE!</v>
      </c>
      <c r="D831" s="151"/>
      <c r="E831" s="151"/>
      <c r="F831" s="151"/>
    </row>
    <row r="832" spans="2:6">
      <c r="B832" s="43">
        <f t="shared" si="34"/>
        <v>699</v>
      </c>
      <c r="C832" s="43" t="e">
        <f t="shared" si="33"/>
        <v>#VALUE!</v>
      </c>
      <c r="D832" s="151"/>
      <c r="E832" s="151"/>
      <c r="F832" s="151"/>
    </row>
    <row r="833" spans="2:6">
      <c r="B833" s="43">
        <f t="shared" si="34"/>
        <v>701</v>
      </c>
      <c r="C833" s="43" t="e">
        <f t="shared" si="33"/>
        <v>#VALUE!</v>
      </c>
      <c r="D833" s="151"/>
      <c r="E833" s="151"/>
      <c r="F833" s="151"/>
    </row>
    <row r="834" spans="2:6">
      <c r="B834" s="43">
        <f t="shared" si="34"/>
        <v>703</v>
      </c>
      <c r="C834" s="43" t="e">
        <f t="shared" si="33"/>
        <v>#VALUE!</v>
      </c>
      <c r="D834" s="151"/>
      <c r="E834" s="151"/>
      <c r="F834" s="151"/>
    </row>
    <row r="835" spans="2:6">
      <c r="B835" s="43">
        <f t="shared" si="34"/>
        <v>705</v>
      </c>
      <c r="C835" s="43" t="e">
        <f t="shared" si="33"/>
        <v>#VALUE!</v>
      </c>
      <c r="D835" s="151"/>
      <c r="E835" s="151"/>
      <c r="F835" s="151"/>
    </row>
    <row r="836" spans="2:6">
      <c r="B836" s="43">
        <f t="shared" si="34"/>
        <v>707</v>
      </c>
      <c r="C836" s="43" t="e">
        <f t="shared" si="33"/>
        <v>#VALUE!</v>
      </c>
      <c r="D836" s="151"/>
      <c r="E836" s="151"/>
      <c r="F836" s="151"/>
    </row>
    <row r="837" spans="2:6">
      <c r="B837" s="43">
        <f t="shared" si="34"/>
        <v>709</v>
      </c>
      <c r="C837" s="43" t="e">
        <f t="shared" si="33"/>
        <v>#VALUE!</v>
      </c>
      <c r="D837" s="151"/>
      <c r="E837" s="151"/>
      <c r="F837" s="151"/>
    </row>
    <row r="838" spans="2:6">
      <c r="B838" s="43">
        <f t="shared" si="34"/>
        <v>711</v>
      </c>
      <c r="C838" s="43" t="e">
        <f t="shared" si="33"/>
        <v>#VALUE!</v>
      </c>
      <c r="D838" s="151"/>
      <c r="E838" s="151"/>
      <c r="F838" s="151"/>
    </row>
    <row r="839" spans="2:6">
      <c r="B839" s="43">
        <f t="shared" si="34"/>
        <v>713</v>
      </c>
      <c r="C839" s="43" t="e">
        <f t="shared" si="33"/>
        <v>#VALUE!</v>
      </c>
      <c r="D839" s="151"/>
      <c r="E839" s="151"/>
      <c r="F839" s="151"/>
    </row>
    <row r="840" spans="2:6">
      <c r="B840" s="43">
        <f t="shared" si="34"/>
        <v>715</v>
      </c>
      <c r="C840" s="43" t="e">
        <f t="shared" si="33"/>
        <v>#VALUE!</v>
      </c>
      <c r="D840" s="151"/>
      <c r="E840" s="151"/>
      <c r="F840" s="151"/>
    </row>
    <row r="841" spans="2:6">
      <c r="B841" s="43">
        <f t="shared" si="34"/>
        <v>717</v>
      </c>
      <c r="C841" s="43" t="e">
        <f t="shared" si="33"/>
        <v>#VALUE!</v>
      </c>
      <c r="D841" s="151"/>
      <c r="E841" s="151"/>
      <c r="F841" s="151"/>
    </row>
    <row r="842" spans="2:6">
      <c r="B842" s="43">
        <f t="shared" si="34"/>
        <v>719</v>
      </c>
      <c r="C842" s="43" t="e">
        <f t="shared" si="33"/>
        <v>#VALUE!</v>
      </c>
      <c r="D842" s="151"/>
      <c r="E842" s="151"/>
      <c r="F842" s="151"/>
    </row>
    <row r="843" spans="2:6">
      <c r="B843" s="43">
        <f t="shared" si="34"/>
        <v>721</v>
      </c>
      <c r="C843" s="43" t="e">
        <f t="shared" si="33"/>
        <v>#VALUE!</v>
      </c>
      <c r="D843" s="151"/>
      <c r="E843" s="151"/>
      <c r="F843" s="151"/>
    </row>
    <row r="844" spans="2:6">
      <c r="B844" s="43">
        <f t="shared" si="34"/>
        <v>723</v>
      </c>
      <c r="C844" s="43" t="e">
        <f t="shared" si="33"/>
        <v>#VALUE!</v>
      </c>
      <c r="D844" s="151"/>
      <c r="E844" s="151"/>
      <c r="F844" s="151"/>
    </row>
    <row r="845" spans="2:6">
      <c r="B845" s="43">
        <f t="shared" si="34"/>
        <v>725</v>
      </c>
      <c r="C845" s="43" t="e">
        <f t="shared" si="33"/>
        <v>#VALUE!</v>
      </c>
      <c r="D845" s="151"/>
      <c r="E845" s="151"/>
      <c r="F845" s="151"/>
    </row>
    <row r="846" spans="2:6">
      <c r="B846" s="43">
        <f t="shared" si="34"/>
        <v>727</v>
      </c>
      <c r="C846" s="43" t="e">
        <f t="shared" si="33"/>
        <v>#VALUE!</v>
      </c>
      <c r="D846" s="151"/>
      <c r="E846" s="151"/>
      <c r="F846" s="151"/>
    </row>
    <row r="847" spans="2:6">
      <c r="B847" s="43">
        <f t="shared" si="34"/>
        <v>729</v>
      </c>
      <c r="C847" s="43" t="e">
        <f t="shared" si="33"/>
        <v>#VALUE!</v>
      </c>
      <c r="D847" s="151"/>
      <c r="E847" s="151"/>
      <c r="F847" s="151"/>
    </row>
    <row r="848" spans="2:6">
      <c r="B848" s="43">
        <f t="shared" si="34"/>
        <v>731</v>
      </c>
      <c r="C848" s="43" t="e">
        <f t="shared" si="33"/>
        <v>#VALUE!</v>
      </c>
      <c r="D848" s="151"/>
      <c r="E848" s="151"/>
      <c r="F848" s="151"/>
    </row>
    <row r="849" spans="2:6">
      <c r="B849" s="43">
        <f t="shared" si="34"/>
        <v>733</v>
      </c>
      <c r="C849" s="43" t="e">
        <f t="shared" si="33"/>
        <v>#VALUE!</v>
      </c>
      <c r="D849" s="151"/>
      <c r="E849" s="151"/>
      <c r="F849" s="151"/>
    </row>
    <row r="850" spans="2:6">
      <c r="B850" s="43">
        <f t="shared" si="34"/>
        <v>735</v>
      </c>
      <c r="C850" s="43" t="e">
        <f t="shared" si="33"/>
        <v>#VALUE!</v>
      </c>
      <c r="D850" s="151"/>
      <c r="E850" s="151"/>
      <c r="F850" s="151"/>
    </row>
    <row r="851" spans="2:6">
      <c r="B851" s="43">
        <f t="shared" si="34"/>
        <v>737</v>
      </c>
      <c r="C851" s="43" t="e">
        <f t="shared" si="33"/>
        <v>#VALUE!</v>
      </c>
      <c r="D851" s="151"/>
      <c r="E851" s="151"/>
      <c r="F851" s="151"/>
    </row>
    <row r="852" spans="2:6">
      <c r="B852" s="43">
        <f t="shared" si="34"/>
        <v>739</v>
      </c>
      <c r="C852" s="43" t="e">
        <f t="shared" si="33"/>
        <v>#VALUE!</v>
      </c>
      <c r="D852" s="151"/>
      <c r="E852" s="151"/>
      <c r="F852" s="151"/>
    </row>
    <row r="853" spans="2:6">
      <c r="B853" s="43">
        <f t="shared" si="34"/>
        <v>741</v>
      </c>
      <c r="C853" s="43" t="e">
        <f t="shared" si="33"/>
        <v>#VALUE!</v>
      </c>
      <c r="D853" s="151"/>
      <c r="E853" s="151"/>
      <c r="F853" s="151"/>
    </row>
    <row r="854" spans="2:6">
      <c r="B854" s="43">
        <f t="shared" si="34"/>
        <v>743</v>
      </c>
      <c r="C854" s="43" t="e">
        <f t="shared" si="33"/>
        <v>#VALUE!</v>
      </c>
      <c r="D854" s="151"/>
      <c r="E854" s="151"/>
      <c r="F854" s="151"/>
    </row>
    <row r="855" spans="2:6">
      <c r="B855" s="43">
        <f t="shared" si="34"/>
        <v>745</v>
      </c>
      <c r="C855" s="43" t="e">
        <f t="shared" si="33"/>
        <v>#VALUE!</v>
      </c>
      <c r="D855" s="151"/>
      <c r="E855" s="151"/>
      <c r="F855" s="151"/>
    </row>
    <row r="856" spans="2:6">
      <c r="B856" s="43">
        <f t="shared" si="34"/>
        <v>747</v>
      </c>
      <c r="C856" s="43" t="e">
        <f t="shared" si="33"/>
        <v>#VALUE!</v>
      </c>
      <c r="D856" s="151"/>
      <c r="E856" s="151"/>
      <c r="F856" s="151"/>
    </row>
    <row r="857" spans="2:6">
      <c r="B857" s="43">
        <f t="shared" si="34"/>
        <v>749</v>
      </c>
      <c r="C857" s="43" t="e">
        <f t="shared" si="33"/>
        <v>#VALUE!</v>
      </c>
      <c r="D857" s="151"/>
      <c r="E857" s="151"/>
      <c r="F857" s="151"/>
    </row>
    <row r="858" spans="2:6">
      <c r="B858" s="43">
        <f t="shared" si="34"/>
        <v>751</v>
      </c>
      <c r="C858" s="43" t="e">
        <f t="shared" si="33"/>
        <v>#VALUE!</v>
      </c>
      <c r="D858" s="151"/>
      <c r="E858" s="151"/>
      <c r="F858" s="151"/>
    </row>
    <row r="859" spans="2:6">
      <c r="B859" s="43">
        <f t="shared" si="34"/>
        <v>753</v>
      </c>
      <c r="C859" s="43" t="e">
        <f t="shared" si="33"/>
        <v>#VALUE!</v>
      </c>
      <c r="D859" s="151"/>
      <c r="E859" s="151"/>
      <c r="F859" s="151"/>
    </row>
    <row r="860" spans="2:6">
      <c r="B860" s="43">
        <f t="shared" si="34"/>
        <v>755</v>
      </c>
      <c r="C860" s="43" t="e">
        <f t="shared" si="33"/>
        <v>#VALUE!</v>
      </c>
      <c r="D860" s="151"/>
      <c r="E860" s="151"/>
      <c r="F860" s="151"/>
    </row>
    <row r="861" spans="2:6">
      <c r="B861" s="43">
        <f t="shared" si="34"/>
        <v>757</v>
      </c>
      <c r="C861" s="43" t="e">
        <f t="shared" si="33"/>
        <v>#VALUE!</v>
      </c>
      <c r="D861" s="151"/>
      <c r="E861" s="151"/>
      <c r="F861" s="151"/>
    </row>
    <row r="862" spans="2:6">
      <c r="B862" s="43">
        <f t="shared" si="34"/>
        <v>759</v>
      </c>
      <c r="C862" s="43" t="e">
        <f t="shared" si="33"/>
        <v>#VALUE!</v>
      </c>
      <c r="D862" s="151"/>
      <c r="E862" s="151"/>
      <c r="F862" s="151"/>
    </row>
    <row r="863" spans="2:6">
      <c r="B863" s="43">
        <f t="shared" si="34"/>
        <v>761</v>
      </c>
      <c r="C863" s="43" t="e">
        <f t="shared" si="33"/>
        <v>#VALUE!</v>
      </c>
      <c r="D863" s="151"/>
      <c r="E863" s="151"/>
      <c r="F863" s="151"/>
    </row>
    <row r="864" spans="2:6">
      <c r="B864" s="43">
        <f t="shared" si="34"/>
        <v>763</v>
      </c>
      <c r="C864" s="43" t="e">
        <f t="shared" si="33"/>
        <v>#VALUE!</v>
      </c>
      <c r="D864" s="151"/>
      <c r="E864" s="151"/>
      <c r="F864" s="151"/>
    </row>
    <row r="865" spans="2:6">
      <c r="B865" s="43">
        <f t="shared" si="34"/>
        <v>765</v>
      </c>
      <c r="C865" s="43" t="e">
        <f t="shared" si="33"/>
        <v>#VALUE!</v>
      </c>
      <c r="D865" s="151"/>
      <c r="E865" s="151"/>
      <c r="F865" s="151"/>
    </row>
    <row r="866" spans="2:6">
      <c r="B866" s="43">
        <f t="shared" si="34"/>
        <v>767</v>
      </c>
      <c r="C866" s="43" t="e">
        <f t="shared" si="33"/>
        <v>#VALUE!</v>
      </c>
      <c r="D866" s="151"/>
      <c r="E866" s="151"/>
      <c r="F866" s="151"/>
    </row>
    <row r="867" spans="2:6">
      <c r="B867" s="43">
        <f t="shared" si="34"/>
        <v>769</v>
      </c>
      <c r="C867" s="43" t="e">
        <f t="shared" si="33"/>
        <v>#VALUE!</v>
      </c>
      <c r="D867" s="151"/>
      <c r="E867" s="151"/>
      <c r="F867" s="151"/>
    </row>
    <row r="868" spans="2:6">
      <c r="B868" s="43">
        <f t="shared" si="34"/>
        <v>771</v>
      </c>
      <c r="C868" s="43" t="e">
        <f t="shared" si="33"/>
        <v>#VALUE!</v>
      </c>
      <c r="D868" s="151"/>
      <c r="E868" s="151"/>
      <c r="F868" s="151"/>
    </row>
    <row r="869" spans="2:6">
      <c r="B869" s="43">
        <f t="shared" si="34"/>
        <v>773</v>
      </c>
      <c r="C869" s="43" t="e">
        <f t="shared" si="33"/>
        <v>#VALUE!</v>
      </c>
      <c r="D869" s="151"/>
      <c r="E869" s="151"/>
      <c r="F869" s="151"/>
    </row>
    <row r="870" spans="2:6">
      <c r="B870" s="43">
        <f t="shared" si="34"/>
        <v>775</v>
      </c>
      <c r="C870" s="43" t="e">
        <f t="shared" si="33"/>
        <v>#VALUE!</v>
      </c>
      <c r="D870" s="151"/>
      <c r="E870" s="151"/>
      <c r="F870" s="151"/>
    </row>
    <row r="871" spans="2:6">
      <c r="B871" s="43">
        <f t="shared" si="34"/>
        <v>777</v>
      </c>
      <c r="C871" s="43" t="e">
        <f t="shared" si="33"/>
        <v>#VALUE!</v>
      </c>
      <c r="D871" s="151"/>
      <c r="E871" s="151"/>
      <c r="F871" s="151"/>
    </row>
    <row r="872" spans="2:6">
      <c r="B872" s="43">
        <f t="shared" si="34"/>
        <v>779</v>
      </c>
      <c r="C872" s="43" t="e">
        <f t="shared" si="33"/>
        <v>#VALUE!</v>
      </c>
      <c r="D872" s="151"/>
      <c r="E872" s="151"/>
      <c r="F872" s="151"/>
    </row>
    <row r="873" spans="2:6">
      <c r="B873" s="43">
        <f t="shared" si="34"/>
        <v>781</v>
      </c>
      <c r="C873" s="43" t="e">
        <f t="shared" si="33"/>
        <v>#VALUE!</v>
      </c>
      <c r="D873" s="151"/>
      <c r="E873" s="151"/>
      <c r="F873" s="151"/>
    </row>
    <row r="874" spans="2:6">
      <c r="B874" s="43">
        <f t="shared" si="34"/>
        <v>783</v>
      </c>
      <c r="C874" s="43" t="e">
        <f t="shared" si="33"/>
        <v>#VALUE!</v>
      </c>
      <c r="D874" s="151"/>
      <c r="E874" s="151"/>
      <c r="F874" s="151"/>
    </row>
    <row r="875" spans="2:6">
      <c r="B875" s="43">
        <f t="shared" si="34"/>
        <v>785</v>
      </c>
      <c r="C875" s="43" t="e">
        <f t="shared" si="33"/>
        <v>#VALUE!</v>
      </c>
      <c r="D875" s="151"/>
      <c r="E875" s="151"/>
      <c r="F875" s="151"/>
    </row>
    <row r="876" spans="2:6">
      <c r="B876" s="43">
        <f t="shared" si="34"/>
        <v>787</v>
      </c>
      <c r="C876" s="43" t="e">
        <f t="shared" si="33"/>
        <v>#VALUE!</v>
      </c>
      <c r="D876" s="151"/>
      <c r="E876" s="151"/>
      <c r="F876" s="151"/>
    </row>
    <row r="877" spans="2:6">
      <c r="B877" s="43">
        <f t="shared" si="34"/>
        <v>789</v>
      </c>
      <c r="C877" s="43" t="e">
        <f t="shared" si="33"/>
        <v>#VALUE!</v>
      </c>
      <c r="D877" s="151"/>
      <c r="E877" s="151"/>
      <c r="F877" s="151"/>
    </row>
    <row r="878" spans="2:6">
      <c r="B878" s="43">
        <f t="shared" si="34"/>
        <v>791</v>
      </c>
      <c r="C878" s="43" t="e">
        <f t="shared" si="33"/>
        <v>#VALUE!</v>
      </c>
      <c r="D878" s="151"/>
      <c r="E878" s="151"/>
      <c r="F878" s="151"/>
    </row>
    <row r="879" spans="2:6">
      <c r="B879" s="43">
        <f t="shared" si="34"/>
        <v>793</v>
      </c>
      <c r="C879" s="43" t="e">
        <f t="shared" si="33"/>
        <v>#VALUE!</v>
      </c>
      <c r="D879" s="151"/>
      <c r="E879" s="151"/>
      <c r="F879" s="151"/>
    </row>
    <row r="880" spans="2:6">
      <c r="B880" s="43">
        <f t="shared" si="34"/>
        <v>795</v>
      </c>
      <c r="C880" s="43" t="e">
        <f t="shared" si="33"/>
        <v>#VALUE!</v>
      </c>
      <c r="D880" s="151"/>
      <c r="E880" s="151"/>
      <c r="F880" s="151"/>
    </row>
    <row r="881" spans="2:6">
      <c r="B881" s="43">
        <f t="shared" si="34"/>
        <v>797</v>
      </c>
      <c r="C881" s="43" t="e">
        <f t="shared" si="33"/>
        <v>#VALUE!</v>
      </c>
      <c r="D881" s="151"/>
      <c r="E881" s="151"/>
      <c r="F881" s="151"/>
    </row>
    <row r="882" spans="2:6">
      <c r="B882" s="43">
        <f t="shared" si="34"/>
        <v>799</v>
      </c>
      <c r="C882" s="43" t="e">
        <f t="shared" si="33"/>
        <v>#VALUE!</v>
      </c>
      <c r="D882" s="151"/>
      <c r="E882" s="151"/>
      <c r="F882" s="151"/>
    </row>
    <row r="883" spans="2:6">
      <c r="B883" s="43">
        <f t="shared" si="34"/>
        <v>801</v>
      </c>
      <c r="C883" s="43" t="e">
        <f t="shared" si="33"/>
        <v>#VALUE!</v>
      </c>
      <c r="D883" s="151"/>
      <c r="E883" s="151"/>
      <c r="F883" s="151"/>
    </row>
    <row r="884" spans="2:6">
      <c r="B884" s="43">
        <f t="shared" si="34"/>
        <v>803</v>
      </c>
      <c r="C884" s="43" t="e">
        <f t="shared" ref="C884:C936" si="35">CHAR(HEX2DEC(MID($H$1,B884,2)))</f>
        <v>#VALUE!</v>
      </c>
      <c r="D884" s="151"/>
      <c r="E884" s="151"/>
      <c r="F884" s="151"/>
    </row>
    <row r="885" spans="2:6">
      <c r="B885" s="43">
        <f t="shared" si="34"/>
        <v>805</v>
      </c>
      <c r="C885" s="43" t="e">
        <f t="shared" si="35"/>
        <v>#VALUE!</v>
      </c>
      <c r="D885" s="151"/>
      <c r="E885" s="151"/>
      <c r="F885" s="151"/>
    </row>
    <row r="886" spans="2:6">
      <c r="B886" s="43">
        <f t="shared" ref="B886:B936" si="36">B885+2</f>
        <v>807</v>
      </c>
      <c r="C886" s="43" t="e">
        <f t="shared" si="35"/>
        <v>#VALUE!</v>
      </c>
      <c r="D886" s="151"/>
      <c r="E886" s="151"/>
      <c r="F886" s="151"/>
    </row>
    <row r="887" spans="2:6">
      <c r="B887" s="43">
        <f t="shared" si="36"/>
        <v>809</v>
      </c>
      <c r="C887" s="43" t="e">
        <f t="shared" si="35"/>
        <v>#VALUE!</v>
      </c>
      <c r="D887" s="151"/>
      <c r="E887" s="151"/>
      <c r="F887" s="151"/>
    </row>
    <row r="888" spans="2:6">
      <c r="B888" s="43">
        <f t="shared" si="36"/>
        <v>811</v>
      </c>
      <c r="C888" s="43" t="e">
        <f t="shared" si="35"/>
        <v>#VALUE!</v>
      </c>
      <c r="D888" s="151"/>
      <c r="E888" s="151"/>
      <c r="F888" s="151"/>
    </row>
    <row r="889" spans="2:6">
      <c r="B889" s="43">
        <f t="shared" si="36"/>
        <v>813</v>
      </c>
      <c r="C889" s="43" t="e">
        <f t="shared" si="35"/>
        <v>#VALUE!</v>
      </c>
      <c r="D889" s="151"/>
      <c r="E889" s="151"/>
      <c r="F889" s="151"/>
    </row>
    <row r="890" spans="2:6">
      <c r="B890" s="43">
        <f t="shared" si="36"/>
        <v>815</v>
      </c>
      <c r="C890" s="43" t="e">
        <f t="shared" si="35"/>
        <v>#VALUE!</v>
      </c>
      <c r="D890" s="151"/>
      <c r="E890" s="151"/>
      <c r="F890" s="151"/>
    </row>
    <row r="891" spans="2:6">
      <c r="B891" s="43">
        <f t="shared" si="36"/>
        <v>817</v>
      </c>
      <c r="C891" s="43" t="e">
        <f t="shared" si="35"/>
        <v>#VALUE!</v>
      </c>
      <c r="D891" s="151"/>
      <c r="E891" s="151"/>
      <c r="F891" s="151"/>
    </row>
    <row r="892" spans="2:6">
      <c r="B892" s="43">
        <f t="shared" si="36"/>
        <v>819</v>
      </c>
      <c r="C892" s="43" t="e">
        <f t="shared" si="35"/>
        <v>#VALUE!</v>
      </c>
      <c r="D892" s="151"/>
      <c r="E892" s="151"/>
      <c r="F892" s="151"/>
    </row>
    <row r="893" spans="2:6">
      <c r="B893" s="43">
        <f t="shared" si="36"/>
        <v>821</v>
      </c>
      <c r="C893" s="43" t="e">
        <f t="shared" si="35"/>
        <v>#VALUE!</v>
      </c>
      <c r="D893" s="151"/>
      <c r="E893" s="151"/>
      <c r="F893" s="151"/>
    </row>
    <row r="894" spans="2:6">
      <c r="B894" s="43">
        <f t="shared" si="36"/>
        <v>823</v>
      </c>
      <c r="C894" s="43" t="e">
        <f t="shared" si="35"/>
        <v>#VALUE!</v>
      </c>
      <c r="D894" s="151"/>
      <c r="E894" s="151"/>
      <c r="F894" s="151"/>
    </row>
    <row r="895" spans="2:6">
      <c r="B895" s="43">
        <f t="shared" si="36"/>
        <v>825</v>
      </c>
      <c r="C895" s="43" t="e">
        <f t="shared" si="35"/>
        <v>#VALUE!</v>
      </c>
      <c r="D895" s="151"/>
      <c r="E895" s="151"/>
      <c r="F895" s="151"/>
    </row>
    <row r="896" spans="2:6">
      <c r="B896" s="43">
        <f t="shared" si="36"/>
        <v>827</v>
      </c>
      <c r="C896" s="43" t="e">
        <f t="shared" si="35"/>
        <v>#VALUE!</v>
      </c>
      <c r="D896" s="151"/>
      <c r="E896" s="151"/>
      <c r="F896" s="151"/>
    </row>
    <row r="897" spans="2:6">
      <c r="B897" s="43">
        <f t="shared" si="36"/>
        <v>829</v>
      </c>
      <c r="C897" s="43" t="e">
        <f t="shared" si="35"/>
        <v>#VALUE!</v>
      </c>
      <c r="D897" s="151"/>
      <c r="E897" s="151"/>
      <c r="F897" s="151"/>
    </row>
    <row r="898" spans="2:6">
      <c r="B898" s="43">
        <f t="shared" si="36"/>
        <v>831</v>
      </c>
      <c r="C898" s="43" t="e">
        <f t="shared" si="35"/>
        <v>#VALUE!</v>
      </c>
      <c r="D898" s="151"/>
      <c r="E898" s="151"/>
      <c r="F898" s="151"/>
    </row>
    <row r="899" spans="2:6">
      <c r="B899" s="43">
        <f t="shared" si="36"/>
        <v>833</v>
      </c>
      <c r="C899" s="43" t="e">
        <f t="shared" si="35"/>
        <v>#VALUE!</v>
      </c>
      <c r="D899" s="151"/>
      <c r="E899" s="151"/>
      <c r="F899" s="151"/>
    </row>
    <row r="900" spans="2:6">
      <c r="B900" s="43">
        <f t="shared" si="36"/>
        <v>835</v>
      </c>
      <c r="C900" s="43" t="e">
        <f t="shared" si="35"/>
        <v>#VALUE!</v>
      </c>
      <c r="D900" s="151"/>
      <c r="E900" s="151"/>
      <c r="F900" s="151"/>
    </row>
    <row r="901" spans="2:6">
      <c r="B901" s="43">
        <f t="shared" si="36"/>
        <v>837</v>
      </c>
      <c r="C901" s="43" t="e">
        <f t="shared" si="35"/>
        <v>#VALUE!</v>
      </c>
      <c r="D901" s="151"/>
      <c r="E901" s="151"/>
      <c r="F901" s="151"/>
    </row>
    <row r="902" spans="2:6">
      <c r="B902" s="43">
        <f t="shared" si="36"/>
        <v>839</v>
      </c>
      <c r="C902" s="43" t="e">
        <f t="shared" si="35"/>
        <v>#VALUE!</v>
      </c>
      <c r="D902" s="151"/>
      <c r="E902" s="151"/>
      <c r="F902" s="151"/>
    </row>
    <row r="903" spans="2:6">
      <c r="B903" s="43">
        <f t="shared" si="36"/>
        <v>841</v>
      </c>
      <c r="C903" s="43" t="e">
        <f t="shared" si="35"/>
        <v>#VALUE!</v>
      </c>
      <c r="D903" s="151"/>
      <c r="E903" s="151"/>
      <c r="F903" s="151"/>
    </row>
    <row r="904" spans="2:6">
      <c r="B904" s="43">
        <f t="shared" si="36"/>
        <v>843</v>
      </c>
      <c r="C904" s="43" t="e">
        <f t="shared" si="35"/>
        <v>#VALUE!</v>
      </c>
      <c r="D904" s="151"/>
      <c r="E904" s="151"/>
      <c r="F904" s="151"/>
    </row>
    <row r="905" spans="2:6">
      <c r="B905" s="43">
        <f t="shared" si="36"/>
        <v>845</v>
      </c>
      <c r="C905" s="43" t="e">
        <f t="shared" si="35"/>
        <v>#VALUE!</v>
      </c>
      <c r="D905" s="151"/>
      <c r="E905" s="151"/>
      <c r="F905" s="151"/>
    </row>
    <row r="906" spans="2:6">
      <c r="B906" s="43">
        <f t="shared" si="36"/>
        <v>847</v>
      </c>
      <c r="C906" s="43" t="e">
        <f t="shared" si="35"/>
        <v>#VALUE!</v>
      </c>
      <c r="D906" s="151"/>
      <c r="E906" s="151"/>
      <c r="F906" s="151"/>
    </row>
    <row r="907" spans="2:6">
      <c r="B907" s="43">
        <f t="shared" si="36"/>
        <v>849</v>
      </c>
      <c r="C907" s="43" t="e">
        <f t="shared" si="35"/>
        <v>#VALUE!</v>
      </c>
      <c r="D907" s="151"/>
      <c r="E907" s="151"/>
      <c r="F907" s="151"/>
    </row>
    <row r="908" spans="2:6">
      <c r="B908" s="43">
        <f t="shared" si="36"/>
        <v>851</v>
      </c>
      <c r="C908" s="43" t="e">
        <f t="shared" si="35"/>
        <v>#VALUE!</v>
      </c>
      <c r="D908" s="151"/>
      <c r="E908" s="151"/>
      <c r="F908" s="151"/>
    </row>
    <row r="909" spans="2:6">
      <c r="B909" s="43">
        <f t="shared" si="36"/>
        <v>853</v>
      </c>
      <c r="C909" s="43" t="e">
        <f t="shared" si="35"/>
        <v>#VALUE!</v>
      </c>
      <c r="D909" s="151"/>
      <c r="E909" s="151"/>
      <c r="F909" s="151"/>
    </row>
    <row r="910" spans="2:6">
      <c r="B910" s="43">
        <f t="shared" si="36"/>
        <v>855</v>
      </c>
      <c r="C910" s="43" t="e">
        <f t="shared" si="35"/>
        <v>#VALUE!</v>
      </c>
      <c r="D910" s="151"/>
      <c r="E910" s="151"/>
      <c r="F910" s="151"/>
    </row>
    <row r="911" spans="2:6">
      <c r="B911" s="43">
        <f t="shared" si="36"/>
        <v>857</v>
      </c>
      <c r="C911" s="43" t="e">
        <f t="shared" si="35"/>
        <v>#VALUE!</v>
      </c>
      <c r="D911" s="151"/>
      <c r="E911" s="151"/>
      <c r="F911" s="151"/>
    </row>
    <row r="912" spans="2:6">
      <c r="B912" s="43">
        <f t="shared" si="36"/>
        <v>859</v>
      </c>
      <c r="C912" s="43" t="e">
        <f t="shared" si="35"/>
        <v>#VALUE!</v>
      </c>
      <c r="D912" s="151"/>
      <c r="E912" s="151"/>
      <c r="F912" s="151"/>
    </row>
    <row r="913" spans="2:6">
      <c r="B913" s="43">
        <f t="shared" si="36"/>
        <v>861</v>
      </c>
      <c r="C913" s="43" t="e">
        <f t="shared" si="35"/>
        <v>#VALUE!</v>
      </c>
      <c r="D913" s="151"/>
      <c r="E913" s="151"/>
      <c r="F913" s="151"/>
    </row>
    <row r="914" spans="2:6">
      <c r="B914" s="43">
        <f t="shared" si="36"/>
        <v>863</v>
      </c>
      <c r="C914" s="43" t="e">
        <f t="shared" si="35"/>
        <v>#VALUE!</v>
      </c>
      <c r="D914" s="151"/>
      <c r="E914" s="151"/>
      <c r="F914" s="151"/>
    </row>
    <row r="915" spans="2:6">
      <c r="B915" s="43">
        <f t="shared" si="36"/>
        <v>865</v>
      </c>
      <c r="C915" s="43" t="e">
        <f t="shared" si="35"/>
        <v>#VALUE!</v>
      </c>
      <c r="D915" s="151"/>
      <c r="E915" s="151"/>
      <c r="F915" s="151"/>
    </row>
    <row r="916" spans="2:6">
      <c r="B916" s="43">
        <f t="shared" si="36"/>
        <v>867</v>
      </c>
      <c r="C916" s="43" t="e">
        <f t="shared" si="35"/>
        <v>#VALUE!</v>
      </c>
      <c r="D916" s="151"/>
      <c r="E916" s="151"/>
      <c r="F916" s="151"/>
    </row>
    <row r="917" spans="2:6">
      <c r="B917" s="43">
        <f t="shared" si="36"/>
        <v>869</v>
      </c>
      <c r="C917" s="43" t="e">
        <f t="shared" si="35"/>
        <v>#VALUE!</v>
      </c>
      <c r="D917" s="151"/>
      <c r="E917" s="151"/>
      <c r="F917" s="151"/>
    </row>
    <row r="918" spans="2:6">
      <c r="B918" s="43">
        <f t="shared" si="36"/>
        <v>871</v>
      </c>
      <c r="C918" s="43" t="e">
        <f t="shared" si="35"/>
        <v>#VALUE!</v>
      </c>
      <c r="D918" s="151"/>
      <c r="E918" s="151"/>
      <c r="F918" s="151"/>
    </row>
    <row r="919" spans="2:6">
      <c r="B919" s="43">
        <f t="shared" si="36"/>
        <v>873</v>
      </c>
      <c r="C919" s="43" t="e">
        <f t="shared" si="35"/>
        <v>#VALUE!</v>
      </c>
      <c r="D919" s="151"/>
      <c r="E919" s="151"/>
      <c r="F919" s="151"/>
    </row>
    <row r="920" spans="2:6">
      <c r="B920" s="43">
        <f t="shared" si="36"/>
        <v>875</v>
      </c>
      <c r="C920" s="43" t="e">
        <f t="shared" si="35"/>
        <v>#VALUE!</v>
      </c>
      <c r="D920" s="151"/>
      <c r="E920" s="151"/>
      <c r="F920" s="151"/>
    </row>
    <row r="921" spans="2:6">
      <c r="B921" s="43">
        <f t="shared" si="36"/>
        <v>877</v>
      </c>
      <c r="C921" s="43" t="e">
        <f t="shared" si="35"/>
        <v>#VALUE!</v>
      </c>
      <c r="D921" s="151"/>
      <c r="E921" s="151"/>
      <c r="F921" s="151"/>
    </row>
    <row r="922" spans="2:6">
      <c r="B922" s="43">
        <f t="shared" si="36"/>
        <v>879</v>
      </c>
      <c r="C922" s="43" t="e">
        <f t="shared" si="35"/>
        <v>#VALUE!</v>
      </c>
      <c r="D922" s="151"/>
      <c r="E922" s="151"/>
      <c r="F922" s="151"/>
    </row>
    <row r="923" spans="2:6">
      <c r="B923" s="43">
        <f t="shared" si="36"/>
        <v>881</v>
      </c>
      <c r="C923" s="43" t="e">
        <f t="shared" si="35"/>
        <v>#VALUE!</v>
      </c>
      <c r="D923" s="151"/>
      <c r="E923" s="151"/>
      <c r="F923" s="151"/>
    </row>
    <row r="924" spans="2:6">
      <c r="B924" s="43">
        <f t="shared" si="36"/>
        <v>883</v>
      </c>
      <c r="C924" s="43" t="e">
        <f t="shared" si="35"/>
        <v>#VALUE!</v>
      </c>
      <c r="D924" s="151"/>
      <c r="E924" s="151"/>
      <c r="F924" s="151"/>
    </row>
    <row r="925" spans="2:6">
      <c r="B925" s="43">
        <f t="shared" si="36"/>
        <v>885</v>
      </c>
      <c r="C925" s="43" t="e">
        <f t="shared" si="35"/>
        <v>#VALUE!</v>
      </c>
      <c r="D925" s="151"/>
      <c r="E925" s="151"/>
      <c r="F925" s="151"/>
    </row>
    <row r="926" spans="2:6">
      <c r="B926" s="43">
        <f t="shared" si="36"/>
        <v>887</v>
      </c>
      <c r="C926" s="43" t="e">
        <f t="shared" si="35"/>
        <v>#VALUE!</v>
      </c>
      <c r="D926" s="151"/>
      <c r="E926" s="151"/>
      <c r="F926" s="151"/>
    </row>
    <row r="927" spans="2:6">
      <c r="B927" s="43">
        <f t="shared" si="36"/>
        <v>889</v>
      </c>
      <c r="C927" s="43" t="e">
        <f t="shared" si="35"/>
        <v>#VALUE!</v>
      </c>
      <c r="D927" s="151"/>
      <c r="E927" s="151"/>
      <c r="F927" s="151"/>
    </row>
    <row r="928" spans="2:6">
      <c r="B928" s="43">
        <f t="shared" si="36"/>
        <v>891</v>
      </c>
      <c r="C928" s="43" t="e">
        <f t="shared" si="35"/>
        <v>#VALUE!</v>
      </c>
      <c r="D928" s="151"/>
      <c r="E928" s="151"/>
      <c r="F928" s="151"/>
    </row>
    <row r="929" spans="2:6">
      <c r="B929" s="43">
        <f t="shared" si="36"/>
        <v>893</v>
      </c>
      <c r="C929" s="43" t="e">
        <f t="shared" si="35"/>
        <v>#VALUE!</v>
      </c>
      <c r="D929" s="151"/>
      <c r="E929" s="151"/>
      <c r="F929" s="151"/>
    </row>
    <row r="930" spans="2:6">
      <c r="B930" s="43">
        <f t="shared" si="36"/>
        <v>895</v>
      </c>
      <c r="C930" s="43" t="e">
        <f t="shared" si="35"/>
        <v>#VALUE!</v>
      </c>
      <c r="D930" s="151"/>
      <c r="E930" s="151"/>
      <c r="F930" s="151"/>
    </row>
    <row r="931" spans="2:6">
      <c r="B931" s="43">
        <f t="shared" si="36"/>
        <v>897</v>
      </c>
      <c r="C931" s="43" t="e">
        <f t="shared" si="35"/>
        <v>#VALUE!</v>
      </c>
      <c r="D931" s="151"/>
      <c r="E931" s="151"/>
      <c r="F931" s="151"/>
    </row>
    <row r="932" spans="2:6">
      <c r="B932" s="43">
        <f t="shared" si="36"/>
        <v>899</v>
      </c>
      <c r="C932" s="43" t="e">
        <f t="shared" si="35"/>
        <v>#VALUE!</v>
      </c>
      <c r="D932" s="151"/>
      <c r="E932" s="151"/>
      <c r="F932" s="151"/>
    </row>
    <row r="933" spans="2:6">
      <c r="B933" s="43">
        <f t="shared" si="36"/>
        <v>901</v>
      </c>
      <c r="C933" s="43" t="e">
        <f t="shared" si="35"/>
        <v>#VALUE!</v>
      </c>
      <c r="D933" s="151"/>
      <c r="E933" s="151"/>
      <c r="F933" s="151"/>
    </row>
    <row r="934" spans="2:6">
      <c r="B934" s="43">
        <f t="shared" si="36"/>
        <v>903</v>
      </c>
      <c r="C934" s="43" t="e">
        <f t="shared" si="35"/>
        <v>#VALUE!</v>
      </c>
      <c r="D934" s="151"/>
      <c r="E934" s="151"/>
      <c r="F934" s="151"/>
    </row>
    <row r="935" spans="2:6">
      <c r="B935" s="43">
        <f t="shared" si="36"/>
        <v>905</v>
      </c>
      <c r="C935" s="43" t="e">
        <f t="shared" si="35"/>
        <v>#VALUE!</v>
      </c>
      <c r="D935" s="151"/>
      <c r="E935" s="151"/>
      <c r="F935" s="151"/>
    </row>
    <row r="936" spans="2:6">
      <c r="B936" s="43">
        <f t="shared" si="36"/>
        <v>907</v>
      </c>
      <c r="C936" s="43" t="e">
        <f t="shared" si="35"/>
        <v>#VALUE!</v>
      </c>
      <c r="D936" s="151"/>
      <c r="E936" s="151"/>
      <c r="F936" s="151"/>
    </row>
    <row r="937" spans="2:6">
      <c r="B937" s="151"/>
      <c r="C937" s="151"/>
      <c r="D937" s="151"/>
      <c r="E937" s="151"/>
      <c r="F937" s="151"/>
    </row>
    <row r="938" spans="2:6">
      <c r="B938" s="151"/>
      <c r="C938" s="151"/>
      <c r="D938" s="151"/>
      <c r="E938" s="151"/>
      <c r="F938" s="151"/>
    </row>
    <row r="939" spans="2:6">
      <c r="B939" s="151"/>
      <c r="C939" s="151"/>
      <c r="D939" s="151"/>
      <c r="E939" s="151"/>
      <c r="F939" s="151"/>
    </row>
    <row r="940" spans="2:6">
      <c r="B940" s="151"/>
      <c r="C940" s="151"/>
      <c r="D940" s="151"/>
      <c r="E940" s="151"/>
      <c r="F940" s="151"/>
    </row>
    <row r="941" spans="2:6">
      <c r="B941" s="151"/>
      <c r="C941" s="151"/>
      <c r="D941" s="151"/>
      <c r="E941" s="151"/>
      <c r="F941" s="151"/>
    </row>
    <row r="942" spans="2:6">
      <c r="B942" s="151"/>
      <c r="C942" s="151"/>
      <c r="D942" s="151"/>
      <c r="E942" s="151"/>
      <c r="F942" s="151"/>
    </row>
    <row r="943" spans="2:6">
      <c r="B943" s="151"/>
      <c r="C943" s="151"/>
      <c r="D943" s="151"/>
      <c r="E943" s="151"/>
      <c r="F943" s="151"/>
    </row>
    <row r="944" spans="2:6">
      <c r="B944" s="151"/>
      <c r="C944" s="151"/>
      <c r="D944" s="151"/>
      <c r="E944" s="151"/>
      <c r="F944" s="151"/>
    </row>
    <row r="945" spans="2:6">
      <c r="B945" s="151"/>
      <c r="C945" s="151"/>
      <c r="D945" s="151"/>
      <c r="E945" s="151"/>
      <c r="F945" s="151"/>
    </row>
    <row r="946" spans="2:6">
      <c r="B946" s="151"/>
      <c r="C946" s="151"/>
      <c r="D946" s="151"/>
      <c r="E946" s="151"/>
      <c r="F946" s="151"/>
    </row>
    <row r="947" spans="2:6">
      <c r="B947" s="151"/>
      <c r="C947" s="151"/>
      <c r="D947" s="151"/>
      <c r="E947" s="151"/>
      <c r="F947" s="151"/>
    </row>
    <row r="948" spans="2:6">
      <c r="B948" s="151"/>
      <c r="C948" s="151"/>
      <c r="D948" s="151"/>
      <c r="E948" s="151"/>
      <c r="F948" s="151"/>
    </row>
    <row r="949" spans="2:6">
      <c r="B949" s="151"/>
      <c r="C949" s="151"/>
      <c r="D949" s="151"/>
      <c r="E949" s="151"/>
      <c r="F949" s="151"/>
    </row>
    <row r="950" spans="2:6">
      <c r="B950" s="151"/>
      <c r="C950" s="151"/>
      <c r="D950" s="151"/>
      <c r="E950" s="151"/>
      <c r="F950" s="151"/>
    </row>
    <row r="951" spans="2:6">
      <c r="B951" s="151"/>
      <c r="C951" s="151"/>
      <c r="D951" s="151"/>
      <c r="E951" s="151"/>
      <c r="F951" s="151"/>
    </row>
    <row r="952" spans="2:6">
      <c r="B952" s="151"/>
      <c r="C952" s="151"/>
      <c r="D952" s="151"/>
      <c r="E952" s="151"/>
      <c r="F952" s="151"/>
    </row>
    <row r="953" spans="2:6">
      <c r="B953" s="151"/>
      <c r="C953" s="151"/>
      <c r="D953" s="151"/>
      <c r="E953" s="151"/>
      <c r="F953" s="151"/>
    </row>
    <row r="954" spans="2:6">
      <c r="B954" s="151"/>
      <c r="C954" s="151"/>
      <c r="D954" s="151"/>
      <c r="E954" s="151"/>
      <c r="F954" s="151"/>
    </row>
    <row r="955" spans="2:6">
      <c r="B955" s="151"/>
      <c r="C955" s="151"/>
      <c r="D955" s="151"/>
      <c r="E955" s="151"/>
      <c r="F955" s="151"/>
    </row>
    <row r="956" spans="2:6">
      <c r="B956" s="151"/>
      <c r="C956" s="151"/>
      <c r="D956" s="151"/>
      <c r="E956" s="151"/>
      <c r="F956" s="151"/>
    </row>
    <row r="957" spans="2:6">
      <c r="B957" s="151"/>
      <c r="C957" s="151"/>
      <c r="D957" s="151"/>
      <c r="E957" s="151"/>
      <c r="F957" s="151"/>
    </row>
    <row r="958" spans="2:6">
      <c r="B958" s="151"/>
      <c r="C958" s="151"/>
      <c r="D958" s="151"/>
      <c r="E958" s="151"/>
      <c r="F958" s="151"/>
    </row>
    <row r="959" spans="2:6">
      <c r="B959" s="151"/>
      <c r="C959" s="151"/>
      <c r="D959" s="151"/>
      <c r="E959" s="151"/>
      <c r="F959" s="151"/>
    </row>
    <row r="960" spans="2:6">
      <c r="B960" s="151"/>
      <c r="C960" s="151"/>
      <c r="D960" s="151"/>
      <c r="E960" s="151"/>
      <c r="F960" s="151"/>
    </row>
    <row r="961" spans="2:6">
      <c r="B961" s="151"/>
      <c r="C961" s="151"/>
      <c r="D961" s="151"/>
      <c r="E961" s="151"/>
      <c r="F961" s="151"/>
    </row>
    <row r="962" spans="2:6">
      <c r="B962" s="151"/>
      <c r="C962" s="151"/>
      <c r="D962" s="151"/>
      <c r="E962" s="151"/>
      <c r="F962" s="151"/>
    </row>
    <row r="963" spans="2:6">
      <c r="B963" s="151"/>
      <c r="C963" s="151"/>
      <c r="D963" s="151"/>
      <c r="E963" s="151"/>
      <c r="F963" s="151"/>
    </row>
    <row r="964" spans="2:6">
      <c r="B964" s="151"/>
      <c r="C964" s="151"/>
      <c r="D964" s="151"/>
      <c r="E964" s="151"/>
      <c r="F964" s="151"/>
    </row>
    <row r="965" spans="2:6">
      <c r="B965" s="151"/>
      <c r="C965" s="151"/>
      <c r="D965" s="151"/>
      <c r="E965" s="151"/>
      <c r="F965" s="151"/>
    </row>
    <row r="966" spans="2:6">
      <c r="B966" s="151"/>
      <c r="C966" s="151"/>
      <c r="D966" s="151"/>
      <c r="E966" s="151"/>
      <c r="F966" s="151"/>
    </row>
    <row r="967" spans="2:6">
      <c r="B967" s="151"/>
      <c r="C967" s="151"/>
      <c r="D967" s="151"/>
      <c r="E967" s="151"/>
      <c r="F967" s="151"/>
    </row>
    <row r="968" spans="2:6">
      <c r="B968" s="151"/>
      <c r="C968" s="151"/>
      <c r="D968" s="151"/>
      <c r="E968" s="151"/>
      <c r="F968" s="151"/>
    </row>
    <row r="969" spans="2:6">
      <c r="B969" s="151"/>
      <c r="C969" s="151"/>
      <c r="D969" s="151"/>
      <c r="E969" s="151"/>
      <c r="F969" s="151"/>
    </row>
    <row r="970" spans="2:6">
      <c r="B970" s="151"/>
      <c r="C970" s="151"/>
      <c r="D970" s="151"/>
      <c r="E970" s="151"/>
      <c r="F970" s="151"/>
    </row>
    <row r="971" spans="2:6">
      <c r="B971" s="151"/>
      <c r="C971" s="151"/>
      <c r="D971" s="151"/>
      <c r="E971" s="151"/>
      <c r="F971" s="151"/>
    </row>
    <row r="972" spans="2:6">
      <c r="B972" s="151"/>
      <c r="C972" s="151"/>
      <c r="D972" s="151"/>
      <c r="E972" s="151"/>
      <c r="F972" s="151"/>
    </row>
    <row r="973" spans="2:6">
      <c r="B973" s="151"/>
      <c r="C973" s="151"/>
      <c r="D973" s="151"/>
      <c r="E973" s="151"/>
      <c r="F973" s="151"/>
    </row>
    <row r="974" spans="2:6">
      <c r="B974" s="151"/>
      <c r="C974" s="151"/>
      <c r="D974" s="151"/>
      <c r="E974" s="151"/>
      <c r="F974" s="151"/>
    </row>
    <row r="975" spans="2:6">
      <c r="B975" s="151"/>
      <c r="C975" s="151"/>
      <c r="D975" s="151"/>
      <c r="E975" s="151"/>
      <c r="F975" s="151"/>
    </row>
    <row r="976" spans="2:6">
      <c r="B976" s="151"/>
      <c r="C976" s="151"/>
      <c r="D976" s="151"/>
      <c r="E976" s="151"/>
      <c r="F976" s="151"/>
    </row>
    <row r="977" spans="2:6">
      <c r="B977" s="151"/>
      <c r="C977" s="151"/>
      <c r="D977" s="151"/>
      <c r="E977" s="151"/>
      <c r="F977" s="151"/>
    </row>
    <row r="978" spans="2:6">
      <c r="B978" s="151"/>
      <c r="C978" s="151"/>
      <c r="D978" s="151"/>
      <c r="E978" s="151"/>
      <c r="F978" s="151"/>
    </row>
    <row r="979" spans="2:6">
      <c r="B979" s="151"/>
      <c r="C979" s="151"/>
      <c r="D979" s="151"/>
      <c r="E979" s="151"/>
      <c r="F979" s="151"/>
    </row>
    <row r="980" spans="2:6">
      <c r="B980" s="151"/>
      <c r="C980" s="151"/>
      <c r="D980" s="151"/>
      <c r="E980" s="151"/>
      <c r="F980" s="151"/>
    </row>
    <row r="981" spans="2:6">
      <c r="B981" s="151"/>
      <c r="C981" s="151"/>
      <c r="D981" s="151"/>
      <c r="E981" s="151"/>
      <c r="F981" s="151"/>
    </row>
    <row r="982" spans="2:6">
      <c r="B982" s="151"/>
      <c r="C982" s="151"/>
      <c r="D982" s="151"/>
      <c r="E982" s="151"/>
      <c r="F982" s="151"/>
    </row>
    <row r="983" spans="2:6">
      <c r="B983" s="151"/>
      <c r="C983" s="151"/>
      <c r="D983" s="151"/>
      <c r="E983" s="151"/>
      <c r="F983" s="151"/>
    </row>
    <row r="984" spans="2:6">
      <c r="B984" s="151"/>
      <c r="C984" s="151"/>
      <c r="D984" s="151"/>
      <c r="E984" s="151"/>
      <c r="F984" s="151"/>
    </row>
    <row r="985" spans="2:6">
      <c r="B985" s="151"/>
      <c r="C985" s="151"/>
      <c r="D985" s="151"/>
      <c r="E985" s="151"/>
      <c r="F985" s="151"/>
    </row>
    <row r="986" spans="2:6">
      <c r="B986" s="151"/>
      <c r="C986" s="151"/>
      <c r="D986" s="151"/>
      <c r="E986" s="151"/>
      <c r="F986" s="151"/>
    </row>
    <row r="987" spans="2:6">
      <c r="B987" s="151"/>
      <c r="C987" s="151"/>
      <c r="D987" s="151"/>
      <c r="E987" s="151"/>
      <c r="F987" s="151"/>
    </row>
    <row r="988" spans="2:6">
      <c r="B988" s="151"/>
      <c r="C988" s="151"/>
      <c r="D988" s="151"/>
      <c r="E988" s="151"/>
      <c r="F988" s="151"/>
    </row>
    <row r="989" spans="2:6">
      <c r="B989" s="151"/>
      <c r="C989" s="151"/>
      <c r="D989" s="151"/>
      <c r="E989" s="151"/>
      <c r="F989" s="151"/>
    </row>
    <row r="990" spans="2:6">
      <c r="B990" s="151"/>
      <c r="C990" s="151"/>
      <c r="D990" s="151"/>
      <c r="E990" s="151"/>
      <c r="F990" s="151"/>
    </row>
    <row r="991" spans="2:6">
      <c r="B991" s="151"/>
      <c r="C991" s="151"/>
      <c r="D991" s="151"/>
      <c r="E991" s="151"/>
      <c r="F991" s="151"/>
    </row>
    <row r="992" spans="2:6">
      <c r="B992" s="151"/>
      <c r="C992" s="151"/>
      <c r="D992" s="151"/>
      <c r="E992" s="151"/>
      <c r="F992" s="151"/>
    </row>
    <row r="993" spans="2:6">
      <c r="B993" s="151"/>
      <c r="C993" s="151"/>
      <c r="D993" s="151"/>
      <c r="E993" s="151"/>
      <c r="F993" s="151"/>
    </row>
    <row r="994" spans="2:6">
      <c r="B994" s="151"/>
      <c r="C994" s="151"/>
      <c r="D994" s="151"/>
      <c r="E994" s="151"/>
      <c r="F994" s="151"/>
    </row>
    <row r="995" spans="2:6">
      <c r="B995" s="151"/>
      <c r="C995" s="151"/>
      <c r="D995" s="151"/>
      <c r="E995" s="151"/>
      <c r="F995" s="151"/>
    </row>
    <row r="996" spans="2:6">
      <c r="B996" s="151"/>
      <c r="C996" s="151"/>
      <c r="D996" s="151"/>
      <c r="E996" s="151"/>
      <c r="F996" s="151"/>
    </row>
    <row r="997" spans="2:6"/>
    <row r="998" spans="2:6"/>
    <row r="999" spans="2:6"/>
  </sheetData>
  <mergeCells count="17">
    <mergeCell ref="O66:Q66"/>
    <mergeCell ref="A187:Y188"/>
    <mergeCell ref="D200:F200"/>
    <mergeCell ref="H200:H201"/>
    <mergeCell ref="A1:G1"/>
    <mergeCell ref="A2:F11"/>
    <mergeCell ref="K2:K9"/>
    <mergeCell ref="R3:X5"/>
    <mergeCell ref="K11:K18"/>
    <mergeCell ref="C20:F27"/>
    <mergeCell ref="K20:K27"/>
    <mergeCell ref="L23:O27"/>
    <mergeCell ref="C56:C57"/>
    <mergeCell ref="B59:B60"/>
    <mergeCell ref="C59:C60"/>
    <mergeCell ref="H59:H60"/>
    <mergeCell ref="A30:B43"/>
  </mergeCells>
  <conditionalFormatting sqref="A189:B191 A347:I371 I30:S30 I97 I105 I113 I121 I129 I137 I145 I153 I161 I169 H334:I344 A346 G250:G346 H324:I332 I345:I346 H322:I322 I333 H320:I320 I323 H318:I318 I321 I319 G30:G43 A51:K51 A50:I50 A372:A809 E372:AA809 L96:O174 J96:K178 I200:I201 M197:N246 J197:L201 B245:E246 H195:H200 A245:A247 L248:N287 J249:K299 H179:K179 A96:G99 B193:M193 P96:P170 D372:D499 D501:D809 B372:C936 B186:F186 A44:G45 A30 C30:C43 I47:I48 H180:O184 B52:M54 H96:H178 P197:P283 A46:A47 P176:P184 N52:S55 A52:A55 O197:O287 I31:Y46 A192:G192 I195:P195 B46:H49 A49 B249:B346 I308:I317 F266:F267 D308:F346 D250:F265 B195 A193:A194 C243:C244 O192:P194 N193:N194 D195:G199 D266:E307 A115:G185 B100:G114 H250:I251 I252 H253:I255 I256 H257:I259 I260 B248:G248 I248:K248 D249:I249 H261:I263 I264:I267 H265:H316 F202:L246 D201:E244 F201:G201 G200">
    <cfRule type="cellIs" dxfId="102" priority="3" operator="equal">
      <formula>0</formula>
    </cfRule>
  </conditionalFormatting>
  <conditionalFormatting sqref="P2:P9 P11:P18 AC13 P20:P22">
    <cfRule type="cellIs" dxfId="101" priority="6" stopIfTrue="1" operator="equal">
      <formula>"1"</formula>
    </cfRule>
  </conditionalFormatting>
  <conditionalFormatting sqref="I28">
    <cfRule type="cellIs" dxfId="100" priority="4" operator="equal">
      <formula>"Message Unsupported"</formula>
    </cfRule>
    <cfRule type="cellIs" dxfId="99" priority="5" operator="equal">
      <formula>"Data Error"</formula>
    </cfRule>
  </conditionalFormatting>
  <conditionalFormatting sqref="D200">
    <cfRule type="cellIs" dxfId="98" priority="2" operator="equal">
      <formula>0</formula>
    </cfRule>
  </conditionalFormatting>
  <conditionalFormatting sqref="I13">
    <cfRule type="containsText" dxfId="97" priority="1" operator="containsText" text="FALSE">
      <formula>NOT(ISERROR(SEARCH("FALSE",I13)))</formula>
    </cfRule>
  </conditionalFormatting>
  <pageMargins left="0.7" right="0.7" top="0.75" bottom="0.75" header="0.3" footer="0.3"/>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CF36E-FD9D-44C7-9C95-48950498D81C}">
  <sheetPr codeName="Sheet12"/>
  <dimension ref="A1:P140"/>
  <sheetViews>
    <sheetView zoomScaleNormal="100" workbookViewId="0">
      <pane ySplit="6" topLeftCell="A7" activePane="bottomLeft" state="frozen"/>
      <selection pane="bottomLeft" activeCell="C14" sqref="C14"/>
    </sheetView>
  </sheetViews>
  <sheetFormatPr defaultColWidth="0" defaultRowHeight="11.25" customHeight="1" zeroHeight="1"/>
  <cols>
    <col min="1" max="1" width="16.88671875" style="156" customWidth="1"/>
    <col min="2" max="2" width="91.33203125" style="156" bestFit="1" customWidth="1"/>
    <col min="3" max="3" width="10" style="156" customWidth="1"/>
    <col min="4" max="5" width="5.6640625" style="156" customWidth="1"/>
    <col min="6" max="6" width="7.5546875" style="156" customWidth="1"/>
    <col min="7" max="7" width="5.6640625" style="156" customWidth="1"/>
    <col min="8" max="8" width="5.88671875" style="156" customWidth="1"/>
    <col min="9" max="9" width="8.33203125" style="156" customWidth="1"/>
    <col min="10" max="11" width="5.6640625" style="156" customWidth="1"/>
    <col min="12" max="12" width="11.109375" style="156" customWidth="1"/>
    <col min="13" max="13" width="1.33203125" style="664" customWidth="1"/>
    <col min="14" max="14" width="7.6640625" style="156" hidden="1" customWidth="1"/>
    <col min="15" max="15" width="82.44140625" style="156" hidden="1" customWidth="1"/>
    <col min="16" max="16" width="0" style="156" hidden="1" customWidth="1"/>
    <col min="17" max="16384" width="9.109375" style="156" hidden="1"/>
  </cols>
  <sheetData>
    <row r="1" spans="1:15" ht="21">
      <c r="A1" s="746" t="s">
        <v>187</v>
      </c>
      <c r="B1" s="673"/>
      <c r="C1" s="747" t="s">
        <v>449</v>
      </c>
      <c r="D1" s="673" t="s">
        <v>302</v>
      </c>
      <c r="E1" s="673"/>
      <c r="F1" s="673"/>
      <c r="G1" s="673"/>
      <c r="H1" s="673"/>
      <c r="I1" s="673"/>
      <c r="J1" s="673"/>
      <c r="K1" s="673"/>
      <c r="L1" s="730"/>
      <c r="M1" s="693"/>
    </row>
    <row r="2" spans="1:15" ht="13.2">
      <c r="A2" s="698" t="s">
        <v>188</v>
      </c>
      <c r="B2" s="670" t="s">
        <v>189</v>
      </c>
      <c r="C2" s="670"/>
      <c r="D2" s="670"/>
      <c r="E2" s="670"/>
      <c r="F2" s="670"/>
      <c r="G2" s="670"/>
      <c r="H2" s="670"/>
      <c r="I2" s="670"/>
      <c r="J2" s="670"/>
      <c r="K2" s="670"/>
      <c r="L2" s="683"/>
      <c r="M2" s="693"/>
    </row>
    <row r="3" spans="1:15" ht="13.8" thickBot="1">
      <c r="A3" s="697" t="s">
        <v>190</v>
      </c>
      <c r="B3" s="672" t="s">
        <v>241</v>
      </c>
      <c r="C3" s="672" t="s">
        <v>191</v>
      </c>
      <c r="D3" s="672"/>
      <c r="E3" s="672"/>
      <c r="F3" s="672"/>
      <c r="G3" s="672"/>
      <c r="H3" s="672"/>
      <c r="I3" s="672"/>
      <c r="J3" s="672"/>
      <c r="K3" s="672"/>
      <c r="L3" s="732"/>
      <c r="M3" s="693"/>
      <c r="N3" s="173"/>
    </row>
    <row r="4" spans="1:15" ht="13.8" thickBot="1">
      <c r="A4" s="670"/>
      <c r="B4" s="670"/>
      <c r="C4" s="670"/>
      <c r="D4" s="670"/>
      <c r="E4" s="670"/>
      <c r="F4" s="670"/>
      <c r="G4" s="670"/>
      <c r="H4" s="670"/>
      <c r="I4" s="670"/>
      <c r="J4" s="670"/>
      <c r="K4" s="670"/>
      <c r="L4" s="670"/>
      <c r="M4" s="693"/>
    </row>
    <row r="5" spans="1:15" ht="45.75" customHeight="1" thickBot="1">
      <c r="A5" s="759" t="s">
        <v>192</v>
      </c>
      <c r="B5" s="1404" t="str">
        <f>((C1 &amp;","&amp;C10&amp;","&amp;C14&amp;","&amp;C27&amp;","&amp;C38&amp;","&amp;C45&amp;","&amp;F45&amp;","&amp;I45&amp;","&amp;C52&amp;","&amp;F52&amp;","&amp;C58&amp;","&amp;C60&amp;","&amp;C62&amp;","&amp;C64&amp;","&amp;C66&amp;","&amp;C68&amp;","&amp;C70&amp;","&amp;C72&amp;","&amp;C76&amp;","&amp;C80&amp;","&amp;C84&amp;","&amp;C88  &amp;","&amp;C92  &amp;","&amp; C96&amp;","&amp;C101  &amp;","&amp;C105  &amp;","&amp; C109&amp;","&amp;C120&amp;","&amp;C125&amp;","&amp;C129&amp;","&amp;C139&amp;",R4=DEACT")&amp;",Z")&amp;"="&amp; CITT_CRC_String(((C1 &amp;","&amp;C10&amp;","&amp;C14&amp;","&amp;C27&amp;","&amp;C38&amp;","&amp;C45&amp;","&amp;F45&amp;","&amp;I45&amp;","&amp;C52&amp;","&amp;F52&amp;","&amp;C58&amp;","&amp;C60&amp;","&amp;C62&amp;","&amp;C64&amp;","&amp;C66&amp;","&amp;C68&amp;","&amp;C70&amp;","&amp;C72&amp;","&amp;C76&amp;","&amp;C80&amp;","&amp;C84&amp;","&amp;C88  &amp;","&amp;C92  &amp;","&amp; C96&amp;","&amp;C101  &amp;","&amp;C105  &amp;","&amp; C109&amp;","&amp;C120&amp;","&amp;C125&amp;","&amp;C129&amp;","&amp;C139&amp;",R4=DEACT")&amp;",Z"))</f>
        <v>TEK811,S0=84,S1=00,S2=7F2000,S3=82,S4=0000,S5=0000,S6=0000,S7=00,S8=00,S9=,S10=,S11=TEK811,S12=,S13=,S14=,S15=,S16=,S17=0049351928,S18=500,S19=,S20=,S21=,S22=,S23=10,S24=00,S25=,S26=00,S27=19,S28=,S29=08,R4=DEACT,Z=69FB</v>
      </c>
      <c r="C5" s="1404"/>
      <c r="D5" s="1404"/>
      <c r="E5" s="1404"/>
      <c r="F5" s="1404"/>
      <c r="G5" s="1404"/>
      <c r="H5" s="1404"/>
      <c r="I5" s="1404"/>
      <c r="J5" s="1404"/>
      <c r="K5" s="1404"/>
      <c r="L5" s="1405"/>
      <c r="M5" s="693"/>
      <c r="O5" s="173"/>
    </row>
    <row r="6" spans="1:15" ht="13.2" customHeight="1" thickBot="1">
      <c r="A6" s="741"/>
      <c r="B6" s="1031"/>
      <c r="C6" s="742"/>
      <c r="D6" s="742"/>
      <c r="E6" s="742"/>
      <c r="F6" s="742"/>
      <c r="G6" s="742"/>
      <c r="H6" s="742"/>
      <c r="I6" s="742"/>
      <c r="J6" s="742"/>
      <c r="K6" s="742"/>
      <c r="L6" s="742"/>
      <c r="M6" s="693"/>
      <c r="N6" s="664"/>
      <c r="O6" s="693"/>
    </row>
    <row r="7" spans="1:15" ht="13.2" customHeight="1">
      <c r="A7" s="1411" t="s">
        <v>193</v>
      </c>
      <c r="B7" s="718"/>
      <c r="C7" s="203"/>
      <c r="D7" s="743"/>
      <c r="E7" s="743"/>
      <c r="F7" s="743"/>
      <c r="G7" s="743"/>
      <c r="H7" s="743"/>
      <c r="I7" s="743"/>
      <c r="J7" s="743"/>
      <c r="K7" s="690"/>
      <c r="L7" s="691"/>
      <c r="M7" s="693"/>
      <c r="N7" s="664"/>
      <c r="O7" s="693"/>
    </row>
    <row r="8" spans="1:15" ht="13.2" customHeight="1">
      <c r="A8" s="1406"/>
      <c r="B8" s="670" t="s">
        <v>194</v>
      </c>
      <c r="C8" s="256">
        <v>1</v>
      </c>
      <c r="D8" s="744"/>
      <c r="E8" s="745"/>
      <c r="F8" s="693"/>
      <c r="G8" s="693"/>
      <c r="H8" s="693"/>
      <c r="I8" s="693"/>
      <c r="J8" s="693"/>
      <c r="K8" s="693"/>
      <c r="L8" s="692"/>
      <c r="M8" s="693"/>
      <c r="N8" s="664"/>
      <c r="O8" s="693"/>
    </row>
    <row r="9" spans="1:15" ht="13.2" customHeight="1">
      <c r="A9" s="1406"/>
      <c r="B9" s="670" t="s">
        <v>195</v>
      </c>
      <c r="C9" s="165">
        <v>1</v>
      </c>
      <c r="D9" s="693"/>
      <c r="E9" s="693"/>
      <c r="F9" s="693"/>
      <c r="G9" s="693"/>
      <c r="H9" s="693"/>
      <c r="I9" s="693"/>
      <c r="J9" s="693"/>
      <c r="K9" s="693"/>
      <c r="L9" s="692"/>
      <c r="M9" s="693"/>
      <c r="N9" s="664"/>
      <c r="O9" s="693"/>
    </row>
    <row r="10" spans="1:15" ht="13.2" customHeight="1" thickBot="1">
      <c r="A10" s="1412"/>
      <c r="B10" s="736" t="str">
        <f>IF(C9=0,"Data sampled Once per min, ","Data sample once every 15 mins, ") &amp; IF(C8=B77,IF(C9=0," Logged every 1 min","Logged ever 15 mins"),"Logged every "&amp; C8 &amp; " hours")</f>
        <v>Data sample once every 15 mins, Logged every 1 hours</v>
      </c>
      <c r="C10" s="161" t="str">
        <f>"S0="&amp;DEC2HEX( 128*C9 + C8*4,2)</f>
        <v>S0=84</v>
      </c>
      <c r="D10" s="694"/>
      <c r="E10" s="694"/>
      <c r="F10" s="694"/>
      <c r="G10" s="694"/>
      <c r="H10" s="694"/>
      <c r="I10" s="694"/>
      <c r="J10" s="694"/>
      <c r="K10" s="694"/>
      <c r="L10" s="695"/>
      <c r="M10" s="693"/>
      <c r="N10" s="664"/>
      <c r="O10" s="693"/>
    </row>
    <row r="11" spans="1:15" ht="13.2" customHeight="1" thickBot="1">
      <c r="A11" s="670"/>
      <c r="B11" s="670"/>
      <c r="C11" s="163"/>
      <c r="D11" s="693"/>
      <c r="E11" s="693"/>
      <c r="F11" s="693"/>
      <c r="G11" s="693"/>
      <c r="H11" s="693"/>
      <c r="I11" s="693"/>
      <c r="J11" s="693"/>
      <c r="K11" s="693"/>
      <c r="L11" s="693"/>
      <c r="M11" s="693"/>
      <c r="N11" s="664"/>
      <c r="O11" s="693"/>
    </row>
    <row r="12" spans="1:15" ht="13.2" customHeight="1">
      <c r="A12" s="1411" t="s">
        <v>196</v>
      </c>
      <c r="B12" s="718"/>
      <c r="C12" s="203"/>
      <c r="D12" s="743"/>
      <c r="E12" s="743"/>
      <c r="F12" s="743"/>
      <c r="G12" s="743"/>
      <c r="H12" s="743"/>
      <c r="I12" s="743"/>
      <c r="J12" s="743"/>
      <c r="K12" s="690"/>
      <c r="L12" s="691"/>
      <c r="M12" s="693"/>
      <c r="N12" s="664"/>
      <c r="O12" s="693"/>
    </row>
    <row r="13" spans="1:15" ht="13.2" customHeight="1">
      <c r="A13" s="1406"/>
      <c r="B13" s="670" t="s">
        <v>285</v>
      </c>
      <c r="C13" s="165">
        <v>0</v>
      </c>
      <c r="D13" s="744"/>
      <c r="E13" s="745"/>
      <c r="F13" s="693"/>
      <c r="G13" s="693"/>
      <c r="H13" s="693"/>
      <c r="I13" s="693"/>
      <c r="J13" s="693"/>
      <c r="K13" s="693"/>
      <c r="L13" s="692"/>
      <c r="M13" s="753"/>
      <c r="N13" s="664"/>
      <c r="O13" s="693"/>
    </row>
    <row r="14" spans="1:15" ht="13.2" customHeight="1" thickBot="1">
      <c r="A14" s="1412"/>
      <c r="B14" s="672"/>
      <c r="C14" s="696" t="str">
        <f>"S1=" &amp;DEC2HEX( C13/5,2)</f>
        <v>S1=00</v>
      </c>
      <c r="D14" s="694"/>
      <c r="E14" s="694"/>
      <c r="F14" s="694"/>
      <c r="G14" s="694"/>
      <c r="H14" s="694"/>
      <c r="I14" s="694"/>
      <c r="J14" s="694"/>
      <c r="K14" s="694"/>
      <c r="L14" s="695"/>
      <c r="M14" s="693"/>
      <c r="N14" s="664"/>
      <c r="O14" s="693"/>
    </row>
    <row r="15" spans="1:15" ht="13.2" customHeight="1" thickBot="1">
      <c r="A15" s="726"/>
      <c r="B15" s="670"/>
      <c r="D15" s="693"/>
      <c r="E15" s="693"/>
      <c r="F15" s="693"/>
      <c r="G15" s="693"/>
      <c r="H15" s="693"/>
      <c r="I15" s="693"/>
      <c r="J15" s="693"/>
      <c r="K15" s="693"/>
      <c r="L15" s="693"/>
      <c r="M15" s="693"/>
      <c r="N15" s="664"/>
      <c r="O15" s="693"/>
    </row>
    <row r="16" spans="1:15" ht="51" customHeight="1">
      <c r="A16" s="738" t="s">
        <v>197</v>
      </c>
      <c r="B16" s="739" t="s">
        <v>198</v>
      </c>
      <c r="C16" s="248"/>
      <c r="D16" s="748" t="s">
        <v>145</v>
      </c>
      <c r="E16" s="748" t="s">
        <v>146</v>
      </c>
      <c r="F16" s="748" t="s">
        <v>147</v>
      </c>
      <c r="G16" s="748" t="s">
        <v>148</v>
      </c>
      <c r="H16" s="748" t="s">
        <v>149</v>
      </c>
      <c r="I16" s="748" t="s">
        <v>150</v>
      </c>
      <c r="J16" s="748" t="s">
        <v>151</v>
      </c>
      <c r="K16" s="673"/>
      <c r="L16" s="730"/>
      <c r="M16" s="693"/>
      <c r="N16" s="664"/>
      <c r="O16" s="693"/>
    </row>
    <row r="17" spans="1:16" ht="13.2" customHeight="1">
      <c r="A17" s="1337" t="s">
        <v>155</v>
      </c>
      <c r="B17" s="503" t="s">
        <v>911</v>
      </c>
      <c r="C17" s="670"/>
      <c r="D17" s="165">
        <v>1</v>
      </c>
      <c r="E17" s="165">
        <v>1</v>
      </c>
      <c r="F17" s="165">
        <v>1</v>
      </c>
      <c r="G17" s="165">
        <v>1</v>
      </c>
      <c r="H17" s="165">
        <v>1</v>
      </c>
      <c r="I17" s="165">
        <v>1</v>
      </c>
      <c r="J17" s="165">
        <v>1</v>
      </c>
      <c r="K17" s="670"/>
      <c r="L17" s="683"/>
      <c r="M17" s="693"/>
      <c r="N17" s="664"/>
      <c r="O17" s="693"/>
    </row>
    <row r="18" spans="1:16" ht="13.2" customHeight="1">
      <c r="A18" s="1337"/>
      <c r="B18" s="670" t="s">
        <v>152</v>
      </c>
      <c r="C18" s="165">
        <v>8</v>
      </c>
      <c r="D18" s="670" t="s">
        <v>137</v>
      </c>
      <c r="E18" s="1437" t="s">
        <v>153</v>
      </c>
      <c r="F18" s="1437"/>
      <c r="G18" s="1437"/>
      <c r="H18" s="1437"/>
      <c r="I18" s="1437"/>
      <c r="J18" s="693"/>
      <c r="K18" s="693"/>
      <c r="L18" s="692"/>
      <c r="M18" s="693"/>
      <c r="N18" s="664"/>
      <c r="O18" s="693"/>
    </row>
    <row r="19" spans="1:16" ht="13.2" customHeight="1">
      <c r="A19" s="1337"/>
      <c r="B19" s="670" t="s">
        <v>290</v>
      </c>
      <c r="C19" s="165">
        <v>0</v>
      </c>
      <c r="D19" s="670" t="s">
        <v>156</v>
      </c>
      <c r="E19" s="1438"/>
      <c r="F19" s="1438"/>
      <c r="G19" s="1438"/>
      <c r="H19" s="1438"/>
      <c r="I19" s="1438"/>
      <c r="J19" s="693"/>
      <c r="K19" s="693"/>
      <c r="L19" s="692"/>
      <c r="M19" s="693"/>
      <c r="N19" s="664"/>
      <c r="O19" s="693"/>
    </row>
    <row r="20" spans="1:16" ht="13.2" customHeight="1">
      <c r="A20" s="698"/>
      <c r="B20" s="670"/>
      <c r="D20" s="693"/>
      <c r="E20" s="693"/>
      <c r="F20" s="693"/>
      <c r="G20" s="693"/>
      <c r="H20" s="693"/>
      <c r="I20" s="693"/>
      <c r="J20" s="693"/>
      <c r="K20" s="693"/>
      <c r="L20" s="692"/>
      <c r="M20" s="693"/>
      <c r="N20" s="664"/>
      <c r="O20" s="693"/>
    </row>
    <row r="21" spans="1:16" ht="13.2" customHeight="1">
      <c r="A21" s="1337" t="s">
        <v>199</v>
      </c>
      <c r="B21" s="670" t="s">
        <v>289</v>
      </c>
      <c r="C21" s="165">
        <v>0</v>
      </c>
      <c r="D21" s="693"/>
      <c r="E21" s="693"/>
      <c r="F21" s="693"/>
      <c r="G21" s="693"/>
      <c r="H21" s="693"/>
      <c r="I21" s="693"/>
      <c r="J21" s="693"/>
      <c r="K21" s="693"/>
      <c r="L21" s="692"/>
      <c r="M21" s="754"/>
      <c r="N21" s="664"/>
      <c r="O21" s="693"/>
    </row>
    <row r="22" spans="1:16" ht="13.2" customHeight="1">
      <c r="A22" s="1337"/>
      <c r="B22" s="670"/>
      <c r="C22" s="669"/>
      <c r="D22" s="664"/>
      <c r="E22" s="693"/>
      <c r="F22" s="693"/>
      <c r="G22" s="693"/>
      <c r="H22" s="693"/>
      <c r="I22" s="693"/>
      <c r="J22" s="693"/>
      <c r="K22" s="693"/>
      <c r="L22" s="692"/>
      <c r="M22" s="693"/>
      <c r="N22" s="664"/>
      <c r="O22" s="693"/>
    </row>
    <row r="23" spans="1:16" ht="13.2" customHeight="1">
      <c r="A23" s="1337"/>
      <c r="B23" s="722" t="s">
        <v>265</v>
      </c>
      <c r="C23" s="165">
        <v>23</v>
      </c>
      <c r="D23" s="693"/>
      <c r="E23" s="693"/>
      <c r="F23" s="693"/>
      <c r="G23" s="693"/>
      <c r="H23" s="693"/>
      <c r="I23" s="693"/>
      <c r="J23" s="693"/>
      <c r="K23" s="693"/>
      <c r="L23" s="692"/>
      <c r="M23" s="693"/>
      <c r="N23" s="664"/>
      <c r="O23" s="693"/>
    </row>
    <row r="24" spans="1:16" ht="13.2" customHeight="1">
      <c r="A24" s="698"/>
      <c r="B24" s="670"/>
      <c r="D24" s="693"/>
      <c r="E24" s="693"/>
      <c r="F24" s="693"/>
      <c r="G24" s="693"/>
      <c r="H24" s="753"/>
      <c r="I24" s="693"/>
      <c r="J24" s="693"/>
      <c r="K24" s="693"/>
      <c r="L24" s="692"/>
      <c r="M24" s="693"/>
      <c r="N24" s="664"/>
      <c r="O24" s="693"/>
    </row>
    <row r="25" spans="1:16" ht="13.2" customHeight="1">
      <c r="A25" s="1338" t="s">
        <v>200</v>
      </c>
      <c r="B25" s="740" t="s">
        <v>201</v>
      </c>
      <c r="C25" s="165">
        <v>0</v>
      </c>
      <c r="D25" s="693"/>
      <c r="E25" s="693"/>
      <c r="F25" s="693"/>
      <c r="G25" s="693"/>
      <c r="H25" s="693"/>
      <c r="I25" s="693"/>
      <c r="J25" s="693"/>
      <c r="K25" s="693"/>
      <c r="L25" s="692"/>
      <c r="M25" s="693"/>
      <c r="N25" s="664"/>
      <c r="O25" s="693"/>
    </row>
    <row r="26" spans="1:16" ht="13.2" customHeight="1">
      <c r="A26" s="1338"/>
      <c r="B26" s="740" t="s">
        <v>224</v>
      </c>
      <c r="C26" s="165">
        <v>0</v>
      </c>
      <c r="D26" s="693"/>
      <c r="E26" s="693"/>
      <c r="F26" s="693"/>
      <c r="G26" s="693"/>
      <c r="H26" s="749"/>
      <c r="I26" s="693"/>
      <c r="J26" s="693"/>
      <c r="K26" s="693"/>
      <c r="L26" s="692"/>
      <c r="M26" s="693"/>
      <c r="N26" s="664"/>
      <c r="O26" s="693"/>
    </row>
    <row r="27" spans="1:16" ht="13.2" customHeight="1">
      <c r="A27" s="698"/>
      <c r="B27" s="670" t="s">
        <v>157</v>
      </c>
      <c r="C27" s="722" t="str">
        <f>"S2="&amp; (BIN2HEX(C25 &amp; D17&amp;E17&amp;F17&amp;G17&amp;H17&amp;I17&amp;J17,2)) &amp; (DEC2HEX((C26*128) + (C18*4) + (C19/15),2))  &amp; (IF(C21=0,"00",DEC2HEX((C21*32 + C23),2)))</f>
        <v>S2=7F2000</v>
      </c>
      <c r="D27" s="722"/>
      <c r="E27" s="722"/>
      <c r="F27" s="749"/>
      <c r="G27" s="693"/>
      <c r="H27" s="749"/>
      <c r="I27" s="693"/>
      <c r="J27" s="693"/>
      <c r="K27" s="693"/>
      <c r="L27" s="692"/>
      <c r="M27" s="693"/>
      <c r="N27" s="664"/>
      <c r="O27" s="693"/>
    </row>
    <row r="28" spans="1:16" ht="13.2" customHeight="1" thickBot="1">
      <c r="A28" s="697"/>
      <c r="B28" s="736" t="s">
        <v>154</v>
      </c>
      <c r="C28" s="752" t="str">
        <f>IF(AND(C25=0),"Start " &amp; C18&amp;":"&amp;  IF((((INT(C19/15)) *15) +C104)&lt;10,"0"&amp;((INT(C19/15)) *15) +C104,((INT(C19/15)) *15) +C104),C18&amp;":"&amp;((INT(C19/15)) *15))</f>
        <v>Start 8:00</v>
      </c>
      <c r="D28" s="241" t="str">
        <f>IF(C25=1,(IF(C25=1,IF(C26=1,"Monthly","Fortnightly"),"")),(IF(C21=0,"Once, Daily"&amp;(IF(OR(C21=0,C21=4),"",", until "&amp;C23&amp;":"&amp;(INT(C19/15))*15&amp;" Hours")),(IF(C21=1,"Then every 2 hours"&amp;(IF(OR(C21=0,C21=4),"",", until "&amp;C23&amp;":"&amp;(INT(C19/15))*15&amp;" Hours")),(IF(C21=2,"Then every hour"&amp;(IF(OR(C21=0,C21=4),"",", until "&amp;C23&amp;":"&amp;(INT(C19/15))*15&amp;" Hours")),(IF(C21=3,"Then every 4 hours"&amp;(IF(OR(C21=0,C21=4),"",", until "&amp;C23&amp;":"&amp;(INT(C19/15))*15&amp;" Hours")),(IF(C21=4,"Once daily"&amp;(IF(OR(C21=0,C21=4),"",", until "&amp;C23&amp;":"&amp;(INT(C19/15))*15&amp;" Hours")),(IF(C21=5,"Then every 6 hours"&amp;(IF(OR(C21=0,C21=4),"",", until "&amp;C23&amp;":"&amp;(INT(C19/15))*15&amp;" Hours")),(IF(C21=6,"Then every 8 hours"&amp;(IF(OR(C21=0,C21=4),"",", until "&amp;C23&amp;":"&amp;(INT(C19/15))*15&amp;" Hours")),(IF(C21=7,"Then every 12 hours"&amp;(IF(OR(C21=0,C21=4),"",", until "&amp;C23&amp;":"&amp;(INT(C19/15))*15&amp;" Hours")),"")))))))))))))))))</f>
        <v>Once, Daily</v>
      </c>
      <c r="E28" s="750"/>
      <c r="F28" s="672"/>
      <c r="G28" s="751"/>
      <c r="H28" s="751"/>
      <c r="I28" s="694"/>
      <c r="J28" s="694"/>
      <c r="K28" s="694"/>
      <c r="L28" s="695"/>
      <c r="M28" s="693"/>
      <c r="N28" s="664"/>
      <c r="O28" s="693"/>
      <c r="P28" s="156" t="str">
        <f>DEC2BIN(O28,8)</f>
        <v>00000000</v>
      </c>
    </row>
    <row r="29" spans="1:16" ht="13.2" customHeight="1" thickBot="1">
      <c r="B29" s="670"/>
      <c r="C29" s="670"/>
      <c r="D29" s="670"/>
      <c r="E29" s="670"/>
      <c r="F29" s="670"/>
      <c r="G29" s="670"/>
      <c r="H29" s="670"/>
      <c r="I29" s="670"/>
      <c r="J29" s="670"/>
      <c r="K29" s="670"/>
      <c r="L29" s="670"/>
      <c r="M29" s="693"/>
      <c r="N29" s="664"/>
      <c r="O29" s="693"/>
    </row>
    <row r="30" spans="1:16" ht="13.2" customHeight="1">
      <c r="A30" s="1411" t="s">
        <v>203</v>
      </c>
      <c r="B30" s="673"/>
      <c r="C30" s="166" t="s">
        <v>202</v>
      </c>
      <c r="D30" s="689"/>
      <c r="E30" s="690"/>
      <c r="F30" s="690"/>
      <c r="G30" s="690"/>
      <c r="H30" s="690"/>
      <c r="I30" s="690"/>
      <c r="J30" s="690"/>
      <c r="K30" s="690"/>
      <c r="L30" s="691"/>
      <c r="M30" s="693"/>
      <c r="N30" s="664"/>
      <c r="O30" s="693"/>
    </row>
    <row r="31" spans="1:16" ht="13.2" customHeight="1">
      <c r="A31" s="1406"/>
      <c r="B31" s="670" t="s">
        <v>261</v>
      </c>
      <c r="C31" s="175">
        <v>2</v>
      </c>
      <c r="D31" s="699"/>
      <c r="E31" s="699"/>
      <c r="F31" s="699"/>
      <c r="G31" s="699"/>
      <c r="H31" s="699"/>
      <c r="I31" s="699"/>
      <c r="J31" s="700"/>
      <c r="K31" s="700"/>
      <c r="L31" s="692"/>
      <c r="M31" s="693"/>
      <c r="N31" s="664"/>
      <c r="O31" s="693"/>
    </row>
    <row r="32" spans="1:16" ht="13.2" customHeight="1">
      <c r="A32" s="1406"/>
      <c r="B32" s="701" t="s">
        <v>278</v>
      </c>
      <c r="C32" s="165">
        <v>0</v>
      </c>
      <c r="D32" s="693"/>
      <c r="E32" s="693"/>
      <c r="F32" s="693"/>
      <c r="G32" s="693"/>
      <c r="H32" s="693"/>
      <c r="I32" s="693"/>
      <c r="J32" s="693"/>
      <c r="K32" s="693"/>
      <c r="L32" s="692"/>
      <c r="M32" s="693"/>
      <c r="N32" s="664"/>
      <c r="O32" s="693"/>
    </row>
    <row r="33" spans="1:15" ht="13.2" customHeight="1">
      <c r="A33" s="1406"/>
      <c r="B33" s="670" t="s">
        <v>225</v>
      </c>
      <c r="C33" s="165">
        <v>0</v>
      </c>
      <c r="D33" s="693"/>
      <c r="E33" s="693"/>
      <c r="F33" s="693"/>
      <c r="G33" s="693"/>
      <c r="H33" s="693"/>
      <c r="I33" s="693"/>
      <c r="J33" s="693"/>
      <c r="K33" s="693"/>
      <c r="L33" s="692"/>
      <c r="M33" s="693"/>
      <c r="N33" s="664"/>
      <c r="O33" s="693"/>
    </row>
    <row r="34" spans="1:15" ht="13.2" customHeight="1">
      <c r="A34" s="1406"/>
      <c r="B34" s="670" t="s">
        <v>161</v>
      </c>
      <c r="C34" s="165">
        <v>0</v>
      </c>
      <c r="D34" s="693"/>
      <c r="E34" s="693"/>
      <c r="F34" s="693"/>
      <c r="G34" s="693"/>
      <c r="H34" s="693"/>
      <c r="I34" s="693"/>
      <c r="J34" s="693"/>
      <c r="K34" s="693"/>
      <c r="L34" s="692"/>
      <c r="M34" s="693"/>
      <c r="N34" s="664"/>
      <c r="O34" s="693"/>
    </row>
    <row r="35" spans="1:15" ht="13.2" customHeight="1">
      <c r="A35" s="1406"/>
      <c r="B35" s="670" t="s">
        <v>271</v>
      </c>
      <c r="C35" s="165">
        <v>0</v>
      </c>
      <c r="D35" s="693"/>
      <c r="E35" s="693"/>
      <c r="F35" s="693"/>
      <c r="G35" s="693"/>
      <c r="H35" s="693"/>
      <c r="I35" s="693"/>
      <c r="J35" s="693"/>
      <c r="K35" s="693"/>
      <c r="L35" s="692"/>
      <c r="M35" s="693"/>
      <c r="N35" s="664"/>
      <c r="O35" s="693"/>
    </row>
    <row r="36" spans="1:15" ht="13.2" customHeight="1">
      <c r="A36" s="1406"/>
      <c r="B36" s="670" t="s">
        <v>271</v>
      </c>
      <c r="C36" s="237">
        <v>0</v>
      </c>
      <c r="D36" s="693"/>
      <c r="E36" s="693"/>
      <c r="F36" s="693"/>
      <c r="G36" s="693"/>
      <c r="H36" s="693"/>
      <c r="I36" s="693"/>
      <c r="J36" s="693"/>
      <c r="K36" s="693"/>
      <c r="L36" s="692"/>
      <c r="M36" s="693"/>
      <c r="N36" s="664"/>
      <c r="O36" s="693"/>
    </row>
    <row r="37" spans="1:15" ht="13.2" customHeight="1">
      <c r="A37" s="1406"/>
      <c r="B37" s="670" t="s">
        <v>204</v>
      </c>
      <c r="C37" s="165">
        <v>1</v>
      </c>
      <c r="D37" s="693"/>
      <c r="E37" s="693"/>
      <c r="F37" s="693"/>
      <c r="G37" s="693"/>
      <c r="H37" s="693"/>
      <c r="I37" s="693"/>
      <c r="J37" s="693"/>
      <c r="K37" s="693"/>
      <c r="L37" s="692"/>
      <c r="M37" s="693"/>
      <c r="N37" s="664"/>
      <c r="O37" s="693"/>
    </row>
    <row r="38" spans="1:15" ht="13.2" customHeight="1" thickBot="1">
      <c r="A38" s="1412"/>
      <c r="B38" s="672"/>
      <c r="C38" s="696" t="str">
        <f>"S3="&amp;(BIN2HEX((C37&amp;C36&amp;C35&amp;C34&amp;C33&amp;C32&amp;(DEC2BIN(C31,2))),2))</f>
        <v>S3=82</v>
      </c>
      <c r="D38" s="694"/>
      <c r="E38" s="694"/>
      <c r="F38" s="694"/>
      <c r="G38" s="694"/>
      <c r="H38" s="694"/>
      <c r="I38" s="694"/>
      <c r="J38" s="694"/>
      <c r="K38" s="694"/>
      <c r="L38" s="695"/>
      <c r="M38" s="693"/>
      <c r="N38" s="664"/>
      <c r="O38" s="693"/>
    </row>
    <row r="39" spans="1:15" ht="13.2" customHeight="1" thickBot="1">
      <c r="A39" s="688"/>
      <c r="B39" s="684"/>
      <c r="C39" s="684"/>
      <c r="D39" s="684"/>
      <c r="E39" s="684"/>
      <c r="F39" s="684"/>
      <c r="G39" s="684"/>
      <c r="H39" s="684"/>
      <c r="I39" s="684"/>
      <c r="J39" s="684"/>
      <c r="K39" s="667"/>
      <c r="L39" s="667"/>
      <c r="M39" s="693"/>
      <c r="N39" s="664"/>
      <c r="O39" s="693"/>
    </row>
    <row r="40" spans="1:15" ht="13.2" customHeight="1">
      <c r="A40" s="1230" t="s">
        <v>210</v>
      </c>
      <c r="B40" s="686"/>
      <c r="C40" s="665"/>
      <c r="D40" s="665"/>
      <c r="E40" s="665"/>
      <c r="F40" s="665"/>
      <c r="G40" s="665"/>
      <c r="H40" s="665"/>
      <c r="I40" s="665"/>
      <c r="J40" s="665"/>
      <c r="K40" s="665"/>
      <c r="L40" s="666"/>
      <c r="M40" s="693"/>
      <c r="N40" s="664"/>
      <c r="O40" s="693"/>
    </row>
    <row r="41" spans="1:15" ht="49.95" customHeight="1">
      <c r="A41" s="1231"/>
      <c r="B41" s="678" t="s">
        <v>211</v>
      </c>
      <c r="C41" s="223">
        <v>0</v>
      </c>
      <c r="D41" s="681"/>
      <c r="E41" s="682"/>
      <c r="F41" s="223">
        <v>0</v>
      </c>
      <c r="G41" s="681"/>
      <c r="H41" s="682"/>
      <c r="I41" s="223">
        <v>0</v>
      </c>
      <c r="J41" s="669"/>
      <c r="K41" s="667"/>
      <c r="L41" s="668"/>
      <c r="M41" s="693"/>
      <c r="N41" s="664"/>
      <c r="O41" s="693"/>
    </row>
    <row r="42" spans="1:15" ht="13.2" customHeight="1">
      <c r="A42" s="1231"/>
      <c r="B42" s="687" t="s">
        <v>212</v>
      </c>
      <c r="C42" s="221">
        <v>0</v>
      </c>
      <c r="D42" s="667"/>
      <c r="E42" s="667"/>
      <c r="F42" s="221">
        <v>0</v>
      </c>
      <c r="G42" s="667"/>
      <c r="H42" s="667"/>
      <c r="I42" s="221">
        <v>0</v>
      </c>
      <c r="J42" s="667"/>
      <c r="K42" s="667"/>
      <c r="L42" s="668"/>
      <c r="M42" s="693"/>
      <c r="N42" s="664"/>
      <c r="O42" s="693"/>
    </row>
    <row r="43" spans="1:15" ht="13.2" customHeight="1">
      <c r="A43" s="1231"/>
      <c r="B43" s="687" t="s">
        <v>257</v>
      </c>
      <c r="C43" s="221">
        <v>0</v>
      </c>
      <c r="D43" s="667"/>
      <c r="E43" s="667"/>
      <c r="F43" s="221">
        <v>0</v>
      </c>
      <c r="G43" s="667"/>
      <c r="H43" s="667"/>
      <c r="I43" s="221">
        <v>0</v>
      </c>
      <c r="J43" s="667"/>
      <c r="K43" s="667"/>
      <c r="L43" s="683"/>
      <c r="M43" s="693"/>
      <c r="N43" s="664"/>
      <c r="O43" s="693"/>
    </row>
    <row r="44" spans="1:15" ht="13.2" customHeight="1">
      <c r="A44" s="1231"/>
      <c r="B44" s="687" t="s">
        <v>292</v>
      </c>
      <c r="C44" s="221"/>
      <c r="D44" s="667"/>
      <c r="E44" s="667"/>
      <c r="F44" s="221"/>
      <c r="G44" s="667"/>
      <c r="H44" s="667"/>
      <c r="I44" s="221"/>
      <c r="J44" s="667"/>
      <c r="K44" s="667"/>
      <c r="L44" s="668"/>
      <c r="M44" s="693"/>
      <c r="N44" s="664"/>
      <c r="O44" s="693"/>
    </row>
    <row r="45" spans="1:15" ht="13.2" customHeight="1" thickBot="1">
      <c r="A45" s="1232"/>
      <c r="B45" s="679" t="str">
        <f>"S4 Example: "&amp;IF(C42=0,"No Alarm set","Alarm set if measured units are "&amp;IF(C41=1," &gt;"&amp;C44," &lt;"&amp;C44)&amp;", reset level = "&amp;IF(C41=1,C44-C43-3,C44+C43+3))</f>
        <v>S4 Example: No Alarm set</v>
      </c>
      <c r="C45" s="161" t="str">
        <f>"S4="&amp;IF(C42=1,DEC2HEX((C44+C43*(2^10) + C42*(2^14) + C41*(2^15)),4),"0000")</f>
        <v>S4=0000</v>
      </c>
      <c r="D45" s="672"/>
      <c r="E45" s="672"/>
      <c r="F45" s="161" t="str">
        <f>"S5="&amp;IF(F42=1,DEC2HEX((F44+F43*(2^10) + F42*(2^14) + F41*(2^15)),4),"0000")</f>
        <v>S5=0000</v>
      </c>
      <c r="G45" s="672"/>
      <c r="H45" s="672"/>
      <c r="I45" s="161" t="str">
        <f>"S6="&amp;IF(I42=1,DEC2HEX((I44+I43*(2^10) + I42*(2^14) + I41*(2^15)),4),"0000")</f>
        <v>S6=0000</v>
      </c>
      <c r="J45" s="684"/>
      <c r="K45" s="684"/>
      <c r="L45" s="685"/>
      <c r="M45" s="693"/>
      <c r="N45" s="664"/>
      <c r="O45" s="693"/>
    </row>
    <row r="46" spans="1:15" ht="13.2" customHeight="1" thickBot="1">
      <c r="A46" s="667"/>
      <c r="B46" s="667"/>
      <c r="C46" s="667"/>
      <c r="D46" s="667"/>
      <c r="E46" s="667"/>
      <c r="F46" s="667"/>
      <c r="G46" s="667"/>
      <c r="H46" s="667"/>
      <c r="I46" s="667"/>
      <c r="J46" s="667"/>
      <c r="K46" s="667"/>
      <c r="L46" s="667"/>
      <c r="M46" s="693"/>
      <c r="N46" s="664"/>
      <c r="O46" s="693"/>
    </row>
    <row r="47" spans="1:15" ht="13.2" customHeight="1">
      <c r="A47" s="1422" t="s">
        <v>213</v>
      </c>
      <c r="B47" s="674"/>
      <c r="C47" s="673"/>
      <c r="D47" s="674"/>
      <c r="E47" s="674"/>
      <c r="F47" s="665"/>
      <c r="G47" s="665"/>
      <c r="H47" s="665"/>
      <c r="I47" s="665"/>
      <c r="J47" s="665"/>
      <c r="K47" s="665"/>
      <c r="L47" s="666"/>
      <c r="M47" s="693"/>
      <c r="N47" s="664"/>
      <c r="O47" s="693"/>
    </row>
    <row r="48" spans="1:15" ht="13.2" customHeight="1">
      <c r="A48" s="1419"/>
      <c r="B48" s="667"/>
      <c r="C48" s="667"/>
      <c r="D48" s="667"/>
      <c r="E48" s="667"/>
      <c r="F48" s="669"/>
      <c r="G48" s="667"/>
      <c r="H48" s="667"/>
      <c r="I48" s="781" t="s">
        <v>244</v>
      </c>
      <c r="J48" s="667"/>
      <c r="K48" s="667"/>
      <c r="L48" s="668"/>
      <c r="M48" s="693"/>
      <c r="N48" s="664"/>
      <c r="O48" s="693"/>
    </row>
    <row r="49" spans="1:15" ht="13.2" customHeight="1">
      <c r="A49" s="1419"/>
      <c r="B49" s="670" t="s">
        <v>214</v>
      </c>
      <c r="C49" s="165">
        <v>0</v>
      </c>
      <c r="D49" s="667"/>
      <c r="E49" s="670"/>
      <c r="F49" s="265">
        <v>0</v>
      </c>
      <c r="G49" s="669"/>
      <c r="H49" s="669"/>
      <c r="I49" s="265">
        <v>0</v>
      </c>
      <c r="J49" s="669"/>
      <c r="K49" s="670"/>
      <c r="L49" s="668"/>
      <c r="M49" s="693"/>
      <c r="N49" s="664"/>
      <c r="O49" s="693"/>
    </row>
    <row r="50" spans="1:15" ht="13.2" customHeight="1">
      <c r="A50" s="1419"/>
      <c r="B50" s="670" t="s">
        <v>165</v>
      </c>
      <c r="C50" s="165">
        <v>0</v>
      </c>
      <c r="D50" s="669"/>
      <c r="E50" s="669"/>
      <c r="F50" s="265">
        <v>0</v>
      </c>
      <c r="G50" s="669"/>
      <c r="H50" s="669"/>
      <c r="I50" s="265">
        <v>0</v>
      </c>
      <c r="J50" s="669"/>
      <c r="K50" s="670"/>
      <c r="L50" s="668"/>
      <c r="M50" s="693"/>
      <c r="N50" s="664"/>
      <c r="O50" s="693"/>
    </row>
    <row r="51" spans="1:15" ht="13.2" customHeight="1">
      <c r="A51" s="1419"/>
      <c r="B51" s="779" t="s">
        <v>250</v>
      </c>
      <c r="C51" s="175"/>
      <c r="D51" s="669"/>
      <c r="E51" s="669"/>
      <c r="F51" s="1035"/>
      <c r="G51" s="669"/>
      <c r="H51" s="669"/>
      <c r="I51" s="265">
        <v>0</v>
      </c>
      <c r="J51" s="669"/>
      <c r="K51" s="670"/>
      <c r="L51" s="668"/>
      <c r="M51" s="693"/>
      <c r="N51" s="664"/>
      <c r="O51" s="693"/>
    </row>
    <row r="52" spans="1:15" ht="13.2" customHeight="1">
      <c r="A52" s="1419"/>
      <c r="B52" s="777" t="str">
        <f>IF(C9=0,("S7: "&amp;IF(OR(C50=0,C51=0),"Alarm Disabled","Alarm if change "&amp; IF(C49=1,"&gt; ","&lt; -")&amp;C51 &amp; " cms/min")),("S7: "&amp;IF(OR(C50=0,C51=0),"Alarm Disabled","Alarm if change "&amp; IF(C49=1,"&gt; ","&lt; -")&amp;ROUND(C51,2) &amp; " cms/15min")))</f>
        <v>S7: Alarm Disabled</v>
      </c>
      <c r="C52" s="780" t="str">
        <f>"S7=" &amp;DEC2HEX( (C49*2^7 + C50*2^6 + C51),2)</f>
        <v>S7=00</v>
      </c>
      <c r="D52" s="670"/>
      <c r="E52" s="670"/>
      <c r="F52" s="722" t="str">
        <f>"S8=" &amp;DEC2HEX( (F49*2^7 + F50*2^6 + F51),2)</f>
        <v>S8=00</v>
      </c>
      <c r="G52" s="669"/>
      <c r="H52" s="669"/>
      <c r="I52" s="722" t="str">
        <f>"S8=" &amp;DEC2HEX( (I49*2^7 + I50*2^6 + I51),2)</f>
        <v>S8=00</v>
      </c>
      <c r="J52" s="778"/>
      <c r="K52" s="670"/>
      <c r="L52" s="668"/>
      <c r="M52" s="693"/>
      <c r="N52" s="664"/>
      <c r="O52" s="693"/>
    </row>
    <row r="53" spans="1:15" ht="13.2" customHeight="1" thickBot="1">
      <c r="A53" s="1425"/>
      <c r="B53" s="217" t="str">
        <f>IF(C116=0,IF(C9=0,("S8: "&amp;IF(OR(F50=0,F51=0),"Alarm Disabled","Alarm if change "&amp; IF(F49=1,"&gt; ","&lt; -")&amp;F51 &amp; " cms/min")),("S8: "&amp;IF(OR(F50=0,F51=0),"Alarm Disabled","Alarm if change "&amp; IF(F49=1,"&gt; ","&lt; -")&amp;ROUND(F51,2) &amp; " cms/15min"))),IF(C9=0,("S8: "&amp;IF(I50=0,"Alarm Disabled","Alarm if it doesn't change "&amp; IF(I49=1,"&gt; ","&lt; -")&amp;I51 &amp; " cm within 10 min " &amp; "(" &amp; IF(I49=1,"","-") &amp; ROUND(I51/9,3) &amp; " cms/min)" )),("S8: "&amp;IF(I50=0,"Alarm Disabled","Alarm if it doesn't change "&amp; IF(I49=1,"&gt; ","&lt; -") &amp; I51 &amp; " cm within 2h30min " &amp; "(" &amp; IF(I49=1,"","-") &amp; ROUND(I51/(15*9)*15,3) &amp; " cms/15min)" ))))</f>
        <v>S8: Alarm Disabled</v>
      </c>
      <c r="C53" s="161"/>
      <c r="D53" s="672"/>
      <c r="E53" s="672"/>
      <c r="F53" s="161"/>
      <c r="G53" s="676"/>
      <c r="H53" s="676"/>
      <c r="I53" s="161"/>
      <c r="J53" s="671"/>
      <c r="K53" s="672"/>
      <c r="L53" s="685"/>
      <c r="M53" s="693"/>
      <c r="N53" s="664"/>
      <c r="O53" s="693"/>
    </row>
    <row r="54" spans="1:15" ht="13.2" customHeight="1" thickBot="1">
      <c r="A54" s="164"/>
      <c r="B54" s="723"/>
      <c r="C54" s="735"/>
      <c r="D54" s="667"/>
      <c r="E54" s="667"/>
      <c r="F54" s="667"/>
      <c r="G54" s="667"/>
      <c r="H54" s="667"/>
      <c r="I54" s="667"/>
      <c r="J54" s="667"/>
      <c r="K54" s="667"/>
      <c r="L54" s="667"/>
      <c r="M54" s="693"/>
      <c r="N54" s="664"/>
      <c r="O54" s="693"/>
    </row>
    <row r="55" spans="1:15" ht="13.2" customHeight="1">
      <c r="A55" s="702" t="s">
        <v>215</v>
      </c>
      <c r="B55" s="703"/>
      <c r="C55" s="708"/>
      <c r="D55" s="690"/>
      <c r="E55" s="690"/>
      <c r="F55" s="690"/>
      <c r="G55" s="690"/>
      <c r="H55" s="690"/>
      <c r="I55" s="709"/>
      <c r="J55" s="690"/>
      <c r="K55" s="708"/>
      <c r="L55" s="691"/>
      <c r="M55" s="693"/>
      <c r="N55" s="664"/>
      <c r="O55" s="693"/>
    </row>
    <row r="56" spans="1:15" ht="13.2" customHeight="1">
      <c r="A56" s="704"/>
      <c r="B56" s="678"/>
      <c r="C56" s="710"/>
      <c r="D56" s="693"/>
      <c r="E56" s="693"/>
      <c r="F56" s="693"/>
      <c r="G56" s="693"/>
      <c r="H56" s="693"/>
      <c r="I56" s="711"/>
      <c r="J56" s="693"/>
      <c r="K56" s="710"/>
      <c r="L56" s="692"/>
      <c r="M56" s="693"/>
      <c r="N56" s="664"/>
      <c r="O56" s="693"/>
    </row>
    <row r="57" spans="1:15" ht="13.2" customHeight="1">
      <c r="A57" s="705" t="s">
        <v>279</v>
      </c>
      <c r="B57" s="670"/>
      <c r="C57" s="1196"/>
      <c r="D57" s="1197"/>
      <c r="E57" s="1197"/>
      <c r="F57" s="1197"/>
      <c r="G57" s="1198"/>
      <c r="H57" s="693"/>
      <c r="I57" s="711"/>
      <c r="J57" s="693"/>
      <c r="K57" s="710"/>
      <c r="L57" s="692"/>
      <c r="M57" s="693"/>
      <c r="N57" s="664"/>
      <c r="O57" s="693"/>
    </row>
    <row r="58" spans="1:15" ht="13.2" customHeight="1">
      <c r="A58" s="706"/>
      <c r="B58" s="670"/>
      <c r="C58" s="717" t="str">
        <f>"S9="&amp;C57</f>
        <v>S9=</v>
      </c>
      <c r="D58" s="677"/>
      <c r="E58" s="677"/>
      <c r="F58" s="677"/>
      <c r="G58" s="677"/>
      <c r="H58" s="711"/>
      <c r="I58" s="711"/>
      <c r="J58" s="693"/>
      <c r="K58" s="710"/>
      <c r="L58" s="692"/>
      <c r="M58" s="693"/>
      <c r="N58" s="664"/>
      <c r="O58" s="693"/>
    </row>
    <row r="59" spans="1:15" ht="13.2" customHeight="1">
      <c r="A59" s="705" t="s">
        <v>277</v>
      </c>
      <c r="B59" s="670"/>
      <c r="C59" s="1196"/>
      <c r="D59" s="1197"/>
      <c r="E59" s="1197"/>
      <c r="F59" s="1197"/>
      <c r="G59" s="1198"/>
      <c r="H59" s="693"/>
      <c r="I59" s="711"/>
      <c r="J59" s="693"/>
      <c r="K59" s="710"/>
      <c r="L59" s="692"/>
      <c r="M59" s="693"/>
      <c r="N59" s="664"/>
      <c r="O59" s="693"/>
    </row>
    <row r="60" spans="1:15" ht="13.2" customHeight="1">
      <c r="A60" s="705"/>
      <c r="B60" s="670"/>
      <c r="C60" s="717" t="str">
        <f>"S10="&amp;C59</f>
        <v>S10=</v>
      </c>
      <c r="D60" s="670"/>
      <c r="E60" s="670"/>
      <c r="F60" s="670"/>
      <c r="G60" s="670"/>
      <c r="H60" s="693"/>
      <c r="I60" s="711"/>
      <c r="J60" s="693"/>
      <c r="K60" s="710"/>
      <c r="L60" s="692"/>
      <c r="M60" s="693"/>
      <c r="N60" s="664"/>
      <c r="O60" s="693"/>
    </row>
    <row r="61" spans="1:15" ht="13.2" customHeight="1">
      <c r="A61" s="705" t="s">
        <v>216</v>
      </c>
      <c r="B61" s="670"/>
      <c r="C61" s="1199" t="s">
        <v>449</v>
      </c>
      <c r="D61" s="1200"/>
      <c r="E61" s="1200"/>
      <c r="F61" s="1200"/>
      <c r="G61" s="1201"/>
      <c r="H61" s="693"/>
      <c r="I61" s="711"/>
      <c r="J61" s="693"/>
      <c r="K61" s="710"/>
      <c r="L61" s="692"/>
      <c r="M61" s="693"/>
      <c r="N61" s="760"/>
      <c r="O61" s="693"/>
    </row>
    <row r="62" spans="1:15" ht="13.2" customHeight="1">
      <c r="A62" s="705"/>
      <c r="B62" s="670"/>
      <c r="C62" s="717" t="str">
        <f>"S11="&amp;C61</f>
        <v>S11=TEK811</v>
      </c>
      <c r="D62" s="670"/>
      <c r="E62" s="670"/>
      <c r="F62" s="670"/>
      <c r="G62" s="670"/>
      <c r="H62" s="693"/>
      <c r="I62" s="711"/>
      <c r="J62" s="693"/>
      <c r="K62" s="710"/>
      <c r="L62" s="692"/>
      <c r="M62" s="693"/>
      <c r="N62" s="761"/>
      <c r="O62" s="693"/>
    </row>
    <row r="63" spans="1:15" ht="13.2" customHeight="1">
      <c r="A63" s="705" t="s">
        <v>903</v>
      </c>
      <c r="B63" s="670"/>
      <c r="C63" s="1199"/>
      <c r="D63" s="1200"/>
      <c r="E63" s="1200"/>
      <c r="F63" s="1200"/>
      <c r="G63" s="1201"/>
      <c r="H63" s="693"/>
      <c r="I63" s="711"/>
      <c r="J63" s="693"/>
      <c r="K63" s="710"/>
      <c r="L63" s="692"/>
      <c r="M63" s="693"/>
      <c r="N63" s="760"/>
      <c r="O63" s="693"/>
    </row>
    <row r="64" spans="1:15" ht="13.2" customHeight="1">
      <c r="A64" s="705"/>
      <c r="B64" s="670"/>
      <c r="C64" s="717" t="str">
        <f>"S12="&amp;C63</f>
        <v>S12=</v>
      </c>
      <c r="D64" s="670"/>
      <c r="E64" s="670"/>
      <c r="F64" s="670"/>
      <c r="G64" s="670"/>
      <c r="H64" s="693"/>
      <c r="I64" s="711"/>
      <c r="J64" s="693"/>
      <c r="K64" s="710"/>
      <c r="L64" s="692"/>
      <c r="M64" s="693"/>
      <c r="N64" s="664"/>
      <c r="O64" s="693"/>
    </row>
    <row r="65" spans="1:15" ht="13.2" customHeight="1">
      <c r="A65" s="705" t="s">
        <v>218</v>
      </c>
      <c r="B65" s="670"/>
      <c r="C65" s="1199"/>
      <c r="D65" s="1200"/>
      <c r="E65" s="1200"/>
      <c r="F65" s="1200"/>
      <c r="G65" s="1201"/>
      <c r="H65" s="693"/>
      <c r="I65" s="711"/>
      <c r="J65" s="693"/>
      <c r="K65" s="710"/>
      <c r="L65" s="692"/>
      <c r="M65" s="693"/>
      <c r="N65" s="664"/>
      <c r="O65" s="693"/>
    </row>
    <row r="66" spans="1:15" ht="13.2" customHeight="1">
      <c r="A66" s="705"/>
      <c r="B66" s="670"/>
      <c r="C66" s="717" t="str">
        <f>"S13="&amp;C65</f>
        <v>S13=</v>
      </c>
      <c r="D66" s="670"/>
      <c r="E66" s="670"/>
      <c r="F66" s="670"/>
      <c r="G66" s="670"/>
      <c r="H66" s="693"/>
      <c r="I66" s="711"/>
      <c r="J66" s="693"/>
      <c r="K66" s="710"/>
      <c r="L66" s="692"/>
      <c r="M66" s="693"/>
      <c r="N66" s="664"/>
      <c r="O66" s="693"/>
    </row>
    <row r="67" spans="1:15" ht="13.2" customHeight="1">
      <c r="A67" s="705" t="s">
        <v>219</v>
      </c>
      <c r="B67" s="670"/>
      <c r="C67" s="1199"/>
      <c r="D67" s="1200"/>
      <c r="E67" s="1200"/>
      <c r="F67" s="1200"/>
      <c r="G67" s="1201"/>
      <c r="H67" s="693"/>
      <c r="I67" s="711"/>
      <c r="J67" s="693"/>
      <c r="K67" s="710"/>
      <c r="L67" s="692"/>
      <c r="M67" s="693"/>
      <c r="N67" s="664"/>
      <c r="O67" s="693"/>
    </row>
    <row r="68" spans="1:15" ht="13.2" customHeight="1">
      <c r="A68" s="705"/>
      <c r="B68" s="670"/>
      <c r="C68" s="717" t="str">
        <f>"S14="&amp;C67</f>
        <v>S14=</v>
      </c>
      <c r="D68" s="670"/>
      <c r="E68" s="670"/>
      <c r="F68" s="670"/>
      <c r="G68" s="670"/>
      <c r="H68" s="693"/>
      <c r="I68" s="711"/>
      <c r="J68" s="693"/>
      <c r="K68" s="710"/>
      <c r="L68" s="692"/>
      <c r="M68" s="693"/>
      <c r="N68" s="664"/>
      <c r="O68" s="693"/>
    </row>
    <row r="69" spans="1:15" ht="13.2" customHeight="1">
      <c r="A69" s="705" t="s">
        <v>460</v>
      </c>
      <c r="B69" s="670"/>
      <c r="C69" s="1199"/>
      <c r="D69" s="1200"/>
      <c r="E69" s="1200"/>
      <c r="F69" s="1200"/>
      <c r="G69" s="1201"/>
      <c r="H69" s="712"/>
      <c r="I69" s="711"/>
      <c r="J69" s="693"/>
      <c r="K69" s="710"/>
      <c r="L69" s="692"/>
      <c r="M69" s="693"/>
      <c r="N69" s="762"/>
      <c r="O69" s="693"/>
    </row>
    <row r="70" spans="1:15" ht="13.2" customHeight="1">
      <c r="A70" s="705"/>
      <c r="B70" s="670"/>
      <c r="C70" s="717" t="str">
        <f>"S15="&amp;C69</f>
        <v>S15=</v>
      </c>
      <c r="D70" s="670"/>
      <c r="E70" s="670"/>
      <c r="F70" s="670"/>
      <c r="G70" s="670"/>
      <c r="H70" s="693"/>
      <c r="I70" s="711"/>
      <c r="J70" s="693"/>
      <c r="K70" s="710"/>
      <c r="L70" s="692"/>
      <c r="M70" s="693"/>
      <c r="N70" s="762"/>
      <c r="O70" s="693"/>
    </row>
    <row r="71" spans="1:15" ht="13.2" customHeight="1">
      <c r="A71" s="705" t="s">
        <v>222</v>
      </c>
      <c r="B71" s="670"/>
      <c r="C71" s="1199"/>
      <c r="D71" s="1200"/>
      <c r="E71" s="1200"/>
      <c r="F71" s="1200"/>
      <c r="G71" s="1201"/>
      <c r="H71" s="693"/>
      <c r="I71" s="711"/>
      <c r="J71" s="693"/>
      <c r="K71" s="710"/>
      <c r="L71" s="692"/>
      <c r="M71" s="693"/>
      <c r="N71" s="664"/>
      <c r="O71" s="693"/>
    </row>
    <row r="72" spans="1:15" ht="13.2" customHeight="1" thickBot="1">
      <c r="A72" s="707"/>
      <c r="B72" s="672"/>
      <c r="C72" s="715" t="str">
        <f>"S16="&amp;C71</f>
        <v>S16=</v>
      </c>
      <c r="D72" s="716"/>
      <c r="E72" s="716"/>
      <c r="F72" s="716"/>
      <c r="G72" s="716"/>
      <c r="H72" s="694"/>
      <c r="I72" s="713"/>
      <c r="J72" s="694"/>
      <c r="K72" s="714"/>
      <c r="L72" s="695"/>
      <c r="M72" s="693"/>
      <c r="N72" s="664"/>
      <c r="O72" s="693"/>
    </row>
    <row r="73" spans="1:15" ht="13.2" customHeight="1" thickBot="1">
      <c r="A73" s="722"/>
      <c r="B73" s="678"/>
      <c r="C73" s="670"/>
      <c r="D73" s="670"/>
      <c r="E73" s="670"/>
      <c r="F73" s="670"/>
      <c r="G73" s="670"/>
      <c r="H73" s="670"/>
      <c r="I73" s="677"/>
      <c r="J73" s="670"/>
      <c r="K73" s="722"/>
      <c r="L73" s="670"/>
      <c r="M73" s="693"/>
      <c r="N73" s="763"/>
      <c r="O73" s="755"/>
    </row>
    <row r="74" spans="1:15" ht="13.2" customHeight="1">
      <c r="A74" s="1422" t="s">
        <v>243</v>
      </c>
      <c r="B74" s="718"/>
      <c r="C74" s="673"/>
      <c r="D74" s="673"/>
      <c r="E74" s="673"/>
      <c r="F74" s="673"/>
      <c r="G74" s="673"/>
      <c r="H74" s="673"/>
      <c r="I74" s="673"/>
      <c r="J74" s="673"/>
      <c r="K74" s="673"/>
      <c r="L74" s="666"/>
      <c r="M74" s="693"/>
      <c r="N74" s="763"/>
      <c r="O74" s="755"/>
    </row>
    <row r="75" spans="1:15" ht="13.2" customHeight="1">
      <c r="A75" s="1420"/>
      <c r="B75" s="670" t="s">
        <v>259</v>
      </c>
      <c r="C75" s="1439" t="s">
        <v>260</v>
      </c>
      <c r="D75" s="1439"/>
      <c r="E75" s="1439"/>
      <c r="F75" s="1439"/>
      <c r="G75" s="1439"/>
      <c r="H75" s="667"/>
      <c r="I75" s="667"/>
      <c r="J75" s="675">
        <f>(ROUND(200*C75/5,0))</f>
        <v>1974077120</v>
      </c>
      <c r="K75" s="721"/>
      <c r="L75" s="668"/>
      <c r="M75" s="693"/>
      <c r="N75" s="763"/>
      <c r="O75" s="755"/>
    </row>
    <row r="76" spans="1:15" ht="13.2" customHeight="1" thickBot="1">
      <c r="A76" s="1421"/>
      <c r="B76" s="719"/>
      <c r="C76" s="696" t="str">
        <f>"S17=" &amp;C75</f>
        <v>S17=0049351928</v>
      </c>
      <c r="D76" s="684"/>
      <c r="E76" s="684"/>
      <c r="F76" s="684"/>
      <c r="G76" s="684"/>
      <c r="H76" s="684"/>
      <c r="I76" s="684"/>
      <c r="J76" s="720"/>
      <c r="K76" s="720"/>
      <c r="L76" s="685"/>
      <c r="M76" s="693"/>
      <c r="N76" s="763"/>
      <c r="O76" s="755"/>
    </row>
    <row r="77" spans="1:15" ht="13.2" customHeight="1" thickBot="1">
      <c r="A77" s="164"/>
      <c r="B77" s="205"/>
      <c r="C77" s="735"/>
      <c r="D77" s="693"/>
      <c r="E77" s="693"/>
      <c r="F77" s="693"/>
      <c r="G77" s="693"/>
      <c r="H77" s="693"/>
      <c r="I77" s="693"/>
      <c r="J77" s="711"/>
      <c r="K77" s="711"/>
      <c r="L77" s="693"/>
      <c r="M77" s="693"/>
      <c r="N77" s="763"/>
      <c r="O77" s="755"/>
    </row>
    <row r="78" spans="1:15" ht="13.2" customHeight="1">
      <c r="A78" s="1422" t="s">
        <v>230</v>
      </c>
      <c r="B78" s="718"/>
      <c r="C78" s="167"/>
      <c r="D78" s="690"/>
      <c r="E78" s="690"/>
      <c r="F78" s="690"/>
      <c r="G78" s="690"/>
      <c r="H78" s="690"/>
      <c r="I78" s="690"/>
      <c r="J78" s="690"/>
      <c r="K78" s="690"/>
      <c r="L78" s="691"/>
      <c r="M78" s="693"/>
      <c r="N78" s="764"/>
      <c r="O78" s="756"/>
    </row>
    <row r="79" spans="1:15" ht="13.2" customHeight="1">
      <c r="A79" s="1419"/>
      <c r="B79" s="670"/>
      <c r="C79" s="165">
        <v>500</v>
      </c>
      <c r="D79" s="693"/>
      <c r="E79" s="728"/>
      <c r="F79" s="729"/>
      <c r="G79" s="729"/>
      <c r="H79" s="729"/>
      <c r="I79" s="729"/>
      <c r="J79" s="728"/>
      <c r="K79" s="728"/>
      <c r="L79" s="692"/>
      <c r="M79" s="693"/>
      <c r="N79" s="764"/>
      <c r="O79" s="756"/>
    </row>
    <row r="80" spans="1:15" ht="13.2" customHeight="1" thickBot="1">
      <c r="A80" s="1425"/>
      <c r="B80" s="719"/>
      <c r="C80" s="161" t="str">
        <f>"S18=" &amp;C79</f>
        <v>S18=500</v>
      </c>
      <c r="D80" s="694"/>
      <c r="E80" s="694"/>
      <c r="F80" s="694"/>
      <c r="G80" s="694"/>
      <c r="H80" s="694"/>
      <c r="I80" s="694"/>
      <c r="J80" s="713"/>
      <c r="K80" s="713"/>
      <c r="L80" s="695"/>
      <c r="M80" s="693"/>
      <c r="N80" s="764"/>
      <c r="O80" s="756"/>
    </row>
    <row r="81" spans="1:15" ht="13.2" customHeight="1" thickBot="1">
      <c r="A81" s="667"/>
      <c r="B81" s="723"/>
      <c r="C81" s="204"/>
      <c r="D81" s="693"/>
      <c r="E81" s="693"/>
      <c r="F81" s="693"/>
      <c r="G81" s="693"/>
      <c r="H81" s="693"/>
      <c r="I81" s="693"/>
      <c r="J81" s="711"/>
      <c r="K81" s="711"/>
      <c r="L81" s="693"/>
      <c r="M81" s="693"/>
      <c r="N81" s="764"/>
      <c r="O81" s="756"/>
    </row>
    <row r="82" spans="1:15" ht="13.2" customHeight="1">
      <c r="A82" s="1422" t="s">
        <v>268</v>
      </c>
      <c r="B82" s="718"/>
      <c r="C82" s="167"/>
      <c r="D82" s="690"/>
      <c r="E82" s="690"/>
      <c r="F82" s="690"/>
      <c r="G82" s="690"/>
      <c r="H82" s="690"/>
      <c r="I82" s="690"/>
      <c r="J82" s="690"/>
      <c r="K82" s="690"/>
      <c r="L82" s="691"/>
      <c r="M82" s="693"/>
      <c r="N82" s="664"/>
      <c r="O82" s="693"/>
    </row>
    <row r="83" spans="1:15" ht="13.2" customHeight="1">
      <c r="A83" s="1419"/>
      <c r="B83" s="670"/>
      <c r="C83" s="165"/>
      <c r="D83" s="693"/>
      <c r="E83" s="693"/>
      <c r="F83" s="693"/>
      <c r="G83" s="693"/>
      <c r="H83" s="693"/>
      <c r="I83" s="693"/>
      <c r="J83" s="693"/>
      <c r="K83" s="711"/>
      <c r="L83" s="692"/>
      <c r="M83" s="693"/>
      <c r="N83" s="664"/>
      <c r="O83" s="693"/>
    </row>
    <row r="84" spans="1:15" ht="13.2" customHeight="1" thickBot="1">
      <c r="A84" s="1425"/>
      <c r="B84" s="719"/>
      <c r="C84" s="161" t="str">
        <f>"S19="&amp;C83</f>
        <v>S19=</v>
      </c>
      <c r="D84" s="694"/>
      <c r="E84" s="694"/>
      <c r="F84" s="694"/>
      <c r="G84" s="694"/>
      <c r="H84" s="694"/>
      <c r="I84" s="694"/>
      <c r="J84" s="713"/>
      <c r="K84" s="713"/>
      <c r="L84" s="695"/>
      <c r="M84" s="693"/>
      <c r="N84" s="664"/>
      <c r="O84" s="693"/>
    </row>
    <row r="85" spans="1:15" ht="13.2" customHeight="1" thickBot="1">
      <c r="A85" s="670"/>
      <c r="B85" s="670"/>
      <c r="D85" s="693"/>
      <c r="E85" s="693"/>
      <c r="F85" s="693"/>
      <c r="G85" s="693"/>
      <c r="H85" s="693"/>
      <c r="I85" s="693"/>
      <c r="J85" s="693"/>
      <c r="K85" s="693"/>
      <c r="L85" s="693"/>
      <c r="M85" s="693"/>
      <c r="N85" s="664"/>
      <c r="O85" s="693"/>
    </row>
    <row r="86" spans="1:15" ht="13.2" customHeight="1">
      <c r="A86" s="1422" t="s">
        <v>231</v>
      </c>
      <c r="B86" s="703"/>
      <c r="C86" s="167"/>
      <c r="D86" s="690"/>
      <c r="E86" s="690"/>
      <c r="F86" s="690"/>
      <c r="G86" s="690"/>
      <c r="H86" s="690"/>
      <c r="I86" s="709"/>
      <c r="J86" s="690"/>
      <c r="K86" s="708"/>
      <c r="L86" s="691"/>
      <c r="M86" s="693"/>
      <c r="N86" s="664"/>
      <c r="O86" s="693"/>
    </row>
    <row r="87" spans="1:15" ht="13.2" customHeight="1">
      <c r="A87" s="1419"/>
      <c r="B87" s="678"/>
      <c r="C87" s="194"/>
      <c r="D87" s="693"/>
      <c r="E87" s="693"/>
      <c r="F87" s="693"/>
      <c r="G87" s="693"/>
      <c r="H87" s="693"/>
      <c r="I87" s="711"/>
      <c r="J87" s="693"/>
      <c r="K87" s="710"/>
      <c r="L87" s="692"/>
      <c r="M87" s="693"/>
      <c r="N87" s="664"/>
      <c r="O87" s="693"/>
    </row>
    <row r="88" spans="1:15" ht="13.2" customHeight="1" thickBot="1">
      <c r="A88" s="1425"/>
      <c r="B88" s="684"/>
      <c r="C88" s="193" t="str">
        <f>"S20="</f>
        <v>S20=</v>
      </c>
      <c r="D88" s="694"/>
      <c r="E88" s="694"/>
      <c r="F88" s="694"/>
      <c r="G88" s="694"/>
      <c r="H88" s="694"/>
      <c r="I88" s="694"/>
      <c r="J88" s="694"/>
      <c r="K88" s="694"/>
      <c r="L88" s="695"/>
      <c r="M88" s="693" t="str">
        <f>D112&amp;E112&amp;F112&amp;G112&amp;H112&amp;I112&amp;J112&amp;K112</f>
        <v/>
      </c>
      <c r="N88" s="664"/>
      <c r="O88" s="693"/>
    </row>
    <row r="89" spans="1:15" ht="13.2" customHeight="1" thickBot="1">
      <c r="A89" s="670"/>
      <c r="B89" s="670"/>
      <c r="D89" s="693"/>
      <c r="E89" s="693"/>
      <c r="F89" s="693"/>
      <c r="G89" s="693"/>
      <c r="H89" s="693"/>
      <c r="I89" s="693"/>
      <c r="J89" s="693"/>
      <c r="K89" s="693"/>
      <c r="L89" s="693"/>
      <c r="M89" s="693"/>
      <c r="N89" s="664"/>
      <c r="O89" s="693"/>
    </row>
    <row r="90" spans="1:15" ht="13.2" customHeight="1">
      <c r="A90" s="1422" t="s">
        <v>262</v>
      </c>
      <c r="B90" s="703"/>
      <c r="C90" s="167"/>
      <c r="D90" s="690"/>
      <c r="E90" s="690"/>
      <c r="F90" s="690"/>
      <c r="G90" s="690"/>
      <c r="H90" s="690"/>
      <c r="I90" s="709"/>
      <c r="J90" s="690"/>
      <c r="K90" s="708"/>
      <c r="L90" s="691"/>
      <c r="M90" s="693"/>
      <c r="N90" s="664"/>
      <c r="O90" s="693"/>
    </row>
    <row r="91" spans="1:15" ht="13.2" customHeight="1">
      <c r="A91" s="1419"/>
      <c r="B91" s="678" t="s">
        <v>293</v>
      </c>
      <c r="C91" s="194"/>
      <c r="D91" s="693"/>
      <c r="E91" s="693"/>
      <c r="F91" s="693"/>
      <c r="G91" s="693"/>
      <c r="H91" s="693"/>
      <c r="I91" s="711"/>
      <c r="J91" s="693"/>
      <c r="K91" s="710"/>
      <c r="L91" s="692"/>
      <c r="M91" s="693"/>
      <c r="N91" s="664"/>
      <c r="O91" s="693"/>
    </row>
    <row r="92" spans="1:15" ht="13.2" customHeight="1" thickBot="1">
      <c r="A92" s="1425"/>
      <c r="B92" s="684"/>
      <c r="C92" s="193" t="str">
        <f>"S21="&amp;C91</f>
        <v>S21=</v>
      </c>
      <c r="D92" s="694"/>
      <c r="E92" s="694"/>
      <c r="F92" s="694"/>
      <c r="G92" s="694"/>
      <c r="H92" s="694"/>
      <c r="I92" s="694"/>
      <c r="J92" s="694"/>
      <c r="K92" s="694"/>
      <c r="L92" s="695"/>
      <c r="M92" s="693"/>
      <c r="N92" s="664"/>
      <c r="O92" s="693"/>
    </row>
    <row r="93" spans="1:15" ht="13.2" customHeight="1" thickBot="1">
      <c r="A93" s="724"/>
      <c r="B93" s="667"/>
      <c r="C93" s="158"/>
      <c r="D93" s="693"/>
      <c r="E93" s="693"/>
      <c r="F93" s="693"/>
      <c r="G93" s="693"/>
      <c r="H93" s="693"/>
      <c r="I93" s="693"/>
      <c r="J93" s="693"/>
      <c r="K93" s="693"/>
      <c r="L93" s="693"/>
      <c r="M93" s="693"/>
      <c r="N93" s="664"/>
      <c r="O93" s="693"/>
    </row>
    <row r="94" spans="1:15" ht="13.2" customHeight="1">
      <c r="A94" s="1422" t="s">
        <v>267</v>
      </c>
      <c r="B94" s="703"/>
      <c r="C94" s="167"/>
      <c r="D94" s="690"/>
      <c r="E94" s="690"/>
      <c r="F94" s="690"/>
      <c r="G94" s="690"/>
      <c r="H94" s="690"/>
      <c r="I94" s="709"/>
      <c r="J94" s="690"/>
      <c r="K94" s="708"/>
      <c r="L94" s="691"/>
      <c r="M94" s="693"/>
      <c r="N94" s="664"/>
      <c r="O94" s="693"/>
    </row>
    <row r="95" spans="1:15" ht="13.2" customHeight="1">
      <c r="A95" s="1419"/>
      <c r="B95" s="678" t="s">
        <v>284</v>
      </c>
      <c r="C95" s="194"/>
      <c r="D95" s="693"/>
      <c r="E95" s="693"/>
      <c r="F95" s="693"/>
      <c r="G95" s="693"/>
      <c r="H95" s="693"/>
      <c r="I95" s="711"/>
      <c r="J95" s="693"/>
      <c r="K95" s="710"/>
      <c r="L95" s="692"/>
      <c r="M95" s="693"/>
      <c r="N95" s="664"/>
      <c r="O95" s="693"/>
    </row>
    <row r="96" spans="1:15" ht="13.2" customHeight="1" thickBot="1">
      <c r="A96" s="1425"/>
      <c r="B96" s="684"/>
      <c r="C96" s="193" t="str">
        <f>"S22="&amp;C95</f>
        <v>S22=</v>
      </c>
      <c r="D96" s="694"/>
      <c r="E96" s="694"/>
      <c r="F96" s="694"/>
      <c r="G96" s="694"/>
      <c r="H96" s="694"/>
      <c r="I96" s="694"/>
      <c r="J96" s="694"/>
      <c r="K96" s="694"/>
      <c r="L96" s="695"/>
      <c r="M96" s="693"/>
      <c r="N96" s="664"/>
      <c r="O96" s="693"/>
    </row>
    <row r="97" spans="1:15" ht="13.2" customHeight="1" thickBot="1">
      <c r="A97" s="670"/>
      <c r="B97" s="670"/>
      <c r="C97" s="163"/>
      <c r="D97" s="693"/>
      <c r="E97" s="693"/>
      <c r="F97" s="693"/>
      <c r="G97" s="693"/>
      <c r="H97" s="693"/>
      <c r="I97" s="693"/>
      <c r="J97" s="693"/>
      <c r="K97" s="693"/>
      <c r="L97" s="693"/>
      <c r="M97" s="693"/>
      <c r="N97" s="664"/>
      <c r="O97" s="693"/>
    </row>
    <row r="98" spans="1:15" ht="13.2" customHeight="1">
      <c r="A98" s="1411" t="s">
        <v>205</v>
      </c>
      <c r="B98" s="673"/>
      <c r="C98" s="167"/>
      <c r="D98" s="690"/>
      <c r="E98" s="690"/>
      <c r="F98" s="690"/>
      <c r="G98" s="690"/>
      <c r="H98" s="690"/>
      <c r="I98" s="690"/>
      <c r="J98" s="690"/>
      <c r="K98" s="690"/>
      <c r="L98" s="691"/>
      <c r="M98" s="693"/>
      <c r="N98" s="664"/>
      <c r="O98" s="693"/>
    </row>
    <row r="99" spans="1:15" ht="13.2" customHeight="1">
      <c r="A99" s="1406"/>
      <c r="B99" s="670" t="s">
        <v>206</v>
      </c>
      <c r="C99" s="165">
        <v>1</v>
      </c>
      <c r="D99" s="693"/>
      <c r="E99" s="693"/>
      <c r="F99" s="693"/>
      <c r="G99" s="693"/>
      <c r="H99" s="693"/>
      <c r="I99" s="693"/>
      <c r="J99" s="693"/>
      <c r="K99" s="693"/>
      <c r="L99" s="692"/>
      <c r="M99" s="693"/>
      <c r="N99" s="664"/>
      <c r="O99" s="693"/>
    </row>
    <row r="100" spans="1:15" ht="13.2" customHeight="1">
      <c r="A100" s="1406"/>
      <c r="B100" s="670" t="s">
        <v>207</v>
      </c>
      <c r="C100" s="165">
        <v>30</v>
      </c>
      <c r="D100" s="693"/>
      <c r="E100" s="693"/>
      <c r="F100" s="693"/>
      <c r="G100" s="693"/>
      <c r="H100" s="693"/>
      <c r="I100" s="693"/>
      <c r="J100" s="693"/>
      <c r="K100" s="693"/>
      <c r="L100" s="692"/>
      <c r="M100" s="693"/>
      <c r="N100" s="664"/>
      <c r="O100" s="693"/>
    </row>
    <row r="101" spans="1:15" ht="13.2" customHeight="1" thickBot="1">
      <c r="A101" s="1412"/>
      <c r="B101" s="672"/>
      <c r="C101" s="161" t="str">
        <f>"S23="&amp;DEC2HEX( (C99-1) + (INT(C100/10) -1)*8,2)</f>
        <v>S23=10</v>
      </c>
      <c r="D101" s="694"/>
      <c r="E101" s="694"/>
      <c r="F101" s="694"/>
      <c r="G101" s="694"/>
      <c r="H101" s="694"/>
      <c r="I101" s="694"/>
      <c r="J101" s="694"/>
      <c r="K101" s="694"/>
      <c r="L101" s="695"/>
      <c r="M101" s="693"/>
      <c r="N101" s="664"/>
      <c r="O101" s="693"/>
    </row>
    <row r="102" spans="1:15" ht="13.2" customHeight="1" thickBot="1">
      <c r="A102" s="725"/>
      <c r="B102" s="670"/>
      <c r="C102" s="163"/>
      <c r="D102" s="670"/>
      <c r="E102" s="670"/>
      <c r="F102" s="670"/>
      <c r="G102" s="670"/>
      <c r="H102" s="670"/>
      <c r="I102" s="670"/>
      <c r="J102" s="670"/>
      <c r="K102" s="670"/>
      <c r="L102" s="670"/>
      <c r="M102" s="693"/>
      <c r="N102" s="664"/>
      <c r="O102" s="693"/>
    </row>
    <row r="103" spans="1:15" ht="13.2" customHeight="1">
      <c r="A103" s="1411" t="s">
        <v>208</v>
      </c>
      <c r="B103" s="673"/>
      <c r="C103" s="167"/>
      <c r="D103" s="673"/>
      <c r="E103" s="673"/>
      <c r="F103" s="673"/>
      <c r="G103" s="673"/>
      <c r="H103" s="673"/>
      <c r="I103" s="673"/>
      <c r="J103" s="673"/>
      <c r="K103" s="673"/>
      <c r="L103" s="730"/>
      <c r="M103" s="693"/>
      <c r="N103" s="664"/>
      <c r="O103" s="693"/>
    </row>
    <row r="104" spans="1:15" ht="13.2" customHeight="1">
      <c r="A104" s="1406"/>
      <c r="B104" s="670" t="s">
        <v>209</v>
      </c>
      <c r="C104" s="165">
        <v>0</v>
      </c>
      <c r="D104" s="731" t="s">
        <v>156</v>
      </c>
      <c r="E104" s="731"/>
      <c r="F104" s="670"/>
      <c r="G104" s="670"/>
      <c r="H104" s="670"/>
      <c r="I104" s="670"/>
      <c r="J104" s="670"/>
      <c r="K104" s="670"/>
      <c r="L104" s="683"/>
      <c r="M104" s="693"/>
      <c r="N104" s="664"/>
      <c r="O104" s="693"/>
    </row>
    <row r="105" spans="1:15" ht="13.2" customHeight="1" thickBot="1">
      <c r="A105" s="1412"/>
      <c r="B105" s="672"/>
      <c r="C105" s="161" t="str">
        <f>"S24="&amp;DEC2HEX( C104,2)</f>
        <v>S24=00</v>
      </c>
      <c r="D105" s="696"/>
      <c r="E105" s="696"/>
      <c r="F105" s="672"/>
      <c r="G105" s="672"/>
      <c r="H105" s="672"/>
      <c r="I105" s="672"/>
      <c r="J105" s="672"/>
      <c r="K105" s="672"/>
      <c r="L105" s="732"/>
      <c r="M105" s="693"/>
      <c r="N105" s="664"/>
      <c r="O105" s="693"/>
    </row>
    <row r="106" spans="1:15" ht="13.2" customHeight="1" thickBot="1">
      <c r="A106" s="724"/>
      <c r="B106" s="667"/>
      <c r="C106" s="158"/>
      <c r="D106" s="693"/>
      <c r="E106" s="693"/>
      <c r="F106" s="693"/>
      <c r="G106" s="693"/>
      <c r="H106" s="693"/>
      <c r="I106" s="693"/>
      <c r="J106" s="693"/>
      <c r="K106" s="693"/>
      <c r="L106" s="693"/>
      <c r="M106" s="693"/>
      <c r="N106" s="664"/>
      <c r="O106" s="693"/>
    </row>
    <row r="107" spans="1:15" ht="13.2" customHeight="1">
      <c r="A107" s="1422" t="s">
        <v>232</v>
      </c>
      <c r="B107" s="703"/>
      <c r="C107" s="167"/>
      <c r="D107" s="690"/>
      <c r="E107" s="690"/>
      <c r="F107" s="690"/>
      <c r="G107" s="690"/>
      <c r="H107" s="690"/>
      <c r="I107" s="709"/>
      <c r="J107" s="690"/>
      <c r="K107" s="708"/>
      <c r="L107" s="691"/>
      <c r="M107" s="693"/>
      <c r="N107" s="664"/>
      <c r="O107" s="693"/>
    </row>
    <row r="108" spans="1:15" ht="13.2" customHeight="1">
      <c r="A108" s="1419"/>
      <c r="B108" s="678"/>
      <c r="C108" s="194">
        <v>0</v>
      </c>
      <c r="D108" s="693"/>
      <c r="E108" s="693"/>
      <c r="F108" s="693"/>
      <c r="G108" s="693"/>
      <c r="H108" s="693"/>
      <c r="I108" s="711"/>
      <c r="J108" s="693"/>
      <c r="K108" s="710"/>
      <c r="L108" s="692"/>
      <c r="M108" s="693"/>
      <c r="N108" s="664"/>
      <c r="O108" s="693"/>
    </row>
    <row r="109" spans="1:15" ht="13.2" customHeight="1" thickBot="1">
      <c r="A109" s="1425"/>
      <c r="B109" s="684"/>
      <c r="C109" s="193" t="str">
        <f>"S25="</f>
        <v>S25=</v>
      </c>
      <c r="D109" s="694"/>
      <c r="E109" s="694"/>
      <c r="F109" s="694"/>
      <c r="G109" s="694"/>
      <c r="H109" s="694"/>
      <c r="I109" s="694"/>
      <c r="J109" s="694"/>
      <c r="K109" s="694"/>
      <c r="L109" s="695"/>
      <c r="M109" s="693"/>
      <c r="N109" s="664"/>
      <c r="O109" s="693"/>
    </row>
    <row r="110" spans="1:15" ht="13.2" customHeight="1" thickBot="1">
      <c r="A110" s="726"/>
      <c r="B110" s="726"/>
      <c r="C110" s="192"/>
      <c r="D110" s="733"/>
      <c r="E110" s="733"/>
      <c r="F110" s="733"/>
      <c r="G110" s="733"/>
      <c r="H110" s="733"/>
      <c r="I110" s="733"/>
      <c r="J110" s="733"/>
      <c r="K110" s="693"/>
      <c r="L110" s="693"/>
      <c r="M110" s="693"/>
      <c r="N110" s="664"/>
      <c r="O110" s="693"/>
    </row>
    <row r="111" spans="1:15" ht="13.2" customHeight="1">
      <c r="A111" s="1422" t="s">
        <v>223</v>
      </c>
      <c r="B111" s="673"/>
      <c r="C111" s="167"/>
      <c r="D111" s="690"/>
      <c r="E111" s="690"/>
      <c r="F111" s="690"/>
      <c r="G111" s="690"/>
      <c r="H111" s="690"/>
      <c r="I111" s="690"/>
      <c r="J111" s="690"/>
      <c r="K111" s="690"/>
      <c r="L111" s="691"/>
      <c r="M111" s="757"/>
      <c r="N111" s="765"/>
      <c r="O111" s="758"/>
    </row>
    <row r="112" spans="1:15" ht="13.2" customHeight="1">
      <c r="A112" s="1419"/>
      <c r="B112" s="701" t="s">
        <v>274</v>
      </c>
      <c r="C112" s="265">
        <v>0</v>
      </c>
      <c r="D112" s="699"/>
      <c r="E112" s="699"/>
      <c r="F112" s="699"/>
      <c r="G112" s="699"/>
      <c r="H112" s="699"/>
      <c r="I112" s="699"/>
      <c r="J112" s="700"/>
      <c r="K112" s="700"/>
      <c r="L112" s="692"/>
      <c r="M112" s="693"/>
      <c r="N112" s="765"/>
      <c r="O112" s="758"/>
    </row>
    <row r="113" spans="1:15" ht="13.2" customHeight="1">
      <c r="A113" s="1419"/>
      <c r="B113" s="670" t="s">
        <v>278</v>
      </c>
      <c r="C113" s="165">
        <v>0</v>
      </c>
      <c r="D113" s="693"/>
      <c r="E113" s="693"/>
      <c r="F113" s="693"/>
      <c r="G113" s="693"/>
      <c r="H113" s="693"/>
      <c r="I113" s="693"/>
      <c r="J113" s="693"/>
      <c r="K113" s="693"/>
      <c r="L113" s="692"/>
      <c r="M113" s="693"/>
      <c r="N113" s="765"/>
      <c r="O113" s="758"/>
    </row>
    <row r="114" spans="1:15" ht="13.2" customHeight="1">
      <c r="A114" s="1419"/>
      <c r="B114" s="670" t="s">
        <v>278</v>
      </c>
      <c r="C114" s="266">
        <v>0</v>
      </c>
      <c r="D114" s="693"/>
      <c r="E114" s="693"/>
      <c r="F114" s="693"/>
      <c r="G114" s="693"/>
      <c r="H114" s="693"/>
      <c r="I114" s="693"/>
      <c r="J114" s="693"/>
      <c r="K114" s="693"/>
      <c r="L114" s="692"/>
      <c r="M114" s="757"/>
      <c r="N114" s="765"/>
      <c r="O114" s="758"/>
    </row>
    <row r="115" spans="1:15" ht="13.2" customHeight="1">
      <c r="A115" s="1419"/>
      <c r="B115" s="670" t="s">
        <v>278</v>
      </c>
      <c r="C115" s="266">
        <v>0</v>
      </c>
      <c r="D115" s="693"/>
      <c r="E115" s="693"/>
      <c r="F115" s="693"/>
      <c r="G115" s="693"/>
      <c r="H115" s="693"/>
      <c r="I115" s="693"/>
      <c r="J115" s="693"/>
      <c r="K115" s="693"/>
      <c r="L115" s="692"/>
      <c r="M115" s="757"/>
      <c r="N115" s="765"/>
      <c r="O115" s="758"/>
    </row>
    <row r="116" spans="1:15" ht="13.2" customHeight="1">
      <c r="A116" s="1419"/>
      <c r="B116" s="670" t="s">
        <v>286</v>
      </c>
      <c r="C116" s="165">
        <v>0</v>
      </c>
      <c r="D116" s="693"/>
      <c r="E116" s="693"/>
      <c r="F116" s="693"/>
      <c r="G116" s="693"/>
      <c r="H116" s="693"/>
      <c r="I116" s="693"/>
      <c r="J116" s="693"/>
      <c r="K116" s="693"/>
      <c r="L116" s="692"/>
      <c r="M116" s="757"/>
      <c r="N116" s="765"/>
      <c r="O116" s="758"/>
    </row>
    <row r="117" spans="1:15" ht="13.2" customHeight="1">
      <c r="A117" s="1419"/>
      <c r="B117" s="670" t="s">
        <v>278</v>
      </c>
      <c r="C117" s="266">
        <v>0</v>
      </c>
      <c r="D117" s="693"/>
      <c r="E117" s="734"/>
      <c r="F117" s="734"/>
      <c r="G117" s="734"/>
      <c r="H117" s="734"/>
      <c r="I117" s="734"/>
      <c r="J117" s="734"/>
      <c r="K117" s="734"/>
      <c r="L117" s="692"/>
      <c r="M117" s="757"/>
      <c r="N117" s="765"/>
      <c r="O117" s="758"/>
    </row>
    <row r="118" spans="1:15" ht="13.2" customHeight="1">
      <c r="A118" s="1419"/>
      <c r="B118" s="670" t="s">
        <v>278</v>
      </c>
      <c r="C118" s="266">
        <v>0</v>
      </c>
      <c r="D118" s="693"/>
      <c r="E118" s="734"/>
      <c r="F118" s="734"/>
      <c r="G118" s="734"/>
      <c r="H118" s="734"/>
      <c r="I118" s="734"/>
      <c r="J118" s="734"/>
      <c r="K118" s="734"/>
      <c r="L118" s="692"/>
      <c r="M118" s="757"/>
      <c r="N118" s="765"/>
      <c r="O118" s="758"/>
    </row>
    <row r="119" spans="1:15" ht="13.2" customHeight="1">
      <c r="A119" s="1419"/>
      <c r="B119" s="670" t="s">
        <v>278</v>
      </c>
      <c r="C119" s="266">
        <v>0</v>
      </c>
      <c r="D119" s="693"/>
      <c r="E119" s="734"/>
      <c r="F119" s="734"/>
      <c r="G119" s="734"/>
      <c r="H119" s="734"/>
      <c r="I119" s="734"/>
      <c r="J119" s="734"/>
      <c r="K119" s="734"/>
      <c r="L119" s="692"/>
      <c r="M119" s="1440"/>
      <c r="N119" s="1440"/>
      <c r="O119" s="1440"/>
    </row>
    <row r="120" spans="1:15" ht="13.2" customHeight="1" thickBot="1">
      <c r="A120" s="1425"/>
      <c r="B120" s="736"/>
      <c r="C120" s="737" t="str">
        <f>"S26="&amp;(BIN2HEX((C119&amp;C118&amp;C117&amp;C116&amp;C115&amp;C114&amp;C113&amp;C112),2))</f>
        <v>S26=00</v>
      </c>
      <c r="D120" s="694"/>
      <c r="E120" s="694"/>
      <c r="F120" s="694"/>
      <c r="G120" s="694"/>
      <c r="H120" s="694"/>
      <c r="I120" s="694"/>
      <c r="J120" s="694"/>
      <c r="K120" s="694"/>
      <c r="L120" s="695"/>
      <c r="M120" s="693"/>
      <c r="N120" s="664"/>
      <c r="O120" s="693"/>
    </row>
    <row r="121" spans="1:15" ht="13.2" customHeight="1" thickBot="1">
      <c r="A121" s="667"/>
      <c r="B121" s="670"/>
      <c r="C121" s="181"/>
      <c r="D121" s="693"/>
      <c r="E121" s="693"/>
      <c r="F121" s="693"/>
      <c r="G121" s="693"/>
      <c r="H121" s="693"/>
      <c r="I121" s="693"/>
      <c r="J121" s="693"/>
      <c r="K121" s="693"/>
      <c r="L121" s="693"/>
      <c r="M121" s="693"/>
      <c r="N121" s="664"/>
      <c r="O121" s="693"/>
    </row>
    <row r="122" spans="1:15" ht="13.2" customHeight="1">
      <c r="A122" s="680"/>
      <c r="B122" s="673"/>
      <c r="C122" s="179"/>
      <c r="D122" s="690"/>
      <c r="E122" s="690"/>
      <c r="F122" s="690"/>
      <c r="G122" s="690"/>
      <c r="H122" s="690"/>
      <c r="I122" s="690"/>
      <c r="J122" s="690"/>
      <c r="K122" s="690"/>
      <c r="L122" s="691"/>
      <c r="M122" s="693"/>
      <c r="N122" s="766"/>
      <c r="O122" s="734"/>
    </row>
    <row r="123" spans="1:15" ht="13.2" customHeight="1">
      <c r="A123" s="1429" t="s">
        <v>228</v>
      </c>
      <c r="B123" s="677" t="s">
        <v>229</v>
      </c>
      <c r="C123" s="175">
        <v>1</v>
      </c>
      <c r="D123" s="711"/>
      <c r="E123" s="711"/>
      <c r="F123" s="711"/>
      <c r="G123" s="711"/>
      <c r="H123" s="711"/>
      <c r="I123" s="711"/>
      <c r="J123" s="693"/>
      <c r="K123" s="710"/>
      <c r="L123" s="692"/>
      <c r="M123" s="693"/>
      <c r="N123" s="766"/>
      <c r="O123" s="734"/>
    </row>
    <row r="124" spans="1:15" ht="13.2" customHeight="1">
      <c r="A124" s="1429"/>
      <c r="B124" s="727" t="s">
        <v>242</v>
      </c>
      <c r="C124" s="175">
        <v>9</v>
      </c>
      <c r="D124" s="711"/>
      <c r="E124" s="711"/>
      <c r="F124" s="711"/>
      <c r="G124" s="711"/>
      <c r="H124" s="711"/>
      <c r="I124" s="711"/>
      <c r="J124" s="693"/>
      <c r="K124" s="710"/>
      <c r="L124" s="692"/>
      <c r="M124" s="693"/>
      <c r="N124" s="766"/>
      <c r="O124" s="734"/>
    </row>
    <row r="125" spans="1:15" ht="13.2" customHeight="1" thickBot="1">
      <c r="A125" s="1430"/>
      <c r="B125" s="719"/>
      <c r="C125" s="715" t="str">
        <f>"S27="&amp;DEC2HEX(C123,1)&amp;DEC2HEX(C124,1)</f>
        <v>S27=19</v>
      </c>
      <c r="D125" s="694"/>
      <c r="E125" s="694"/>
      <c r="F125" s="694"/>
      <c r="G125" s="694"/>
      <c r="H125" s="694"/>
      <c r="I125" s="713"/>
      <c r="J125" s="694"/>
      <c r="K125" s="714"/>
      <c r="L125" s="695"/>
      <c r="M125" s="693"/>
      <c r="N125" s="766"/>
      <c r="O125" s="734"/>
    </row>
    <row r="126" spans="1:15" ht="13.2" customHeight="1" thickBot="1">
      <c r="A126" s="670"/>
      <c r="B126" s="670"/>
      <c r="C126" s="670"/>
      <c r="D126" s="670"/>
      <c r="E126" s="670"/>
      <c r="F126" s="670"/>
      <c r="G126" s="670"/>
      <c r="H126" s="670"/>
      <c r="I126" s="670"/>
      <c r="J126" s="670"/>
      <c r="K126" s="670"/>
      <c r="L126" s="670"/>
      <c r="M126" s="693"/>
      <c r="N126" s="664"/>
      <c r="O126" s="693"/>
    </row>
    <row r="127" spans="1:15" ht="13.2" customHeight="1">
      <c r="A127" s="1422" t="s">
        <v>436</v>
      </c>
      <c r="B127" s="703"/>
      <c r="C127" s="673"/>
      <c r="D127" s="673"/>
      <c r="E127" s="673"/>
      <c r="F127" s="673"/>
      <c r="G127" s="673"/>
      <c r="H127" s="673"/>
      <c r="I127" s="784"/>
      <c r="J127" s="673"/>
      <c r="K127" s="785"/>
      <c r="L127" s="730"/>
      <c r="M127" s="693"/>
    </row>
    <row r="128" spans="1:15" ht="13.2" customHeight="1">
      <c r="A128" s="1419"/>
      <c r="B128" s="678"/>
      <c r="C128" s="194" t="s">
        <v>374</v>
      </c>
      <c r="D128" s="670"/>
      <c r="E128" s="670"/>
      <c r="F128" s="670"/>
      <c r="G128" s="670"/>
      <c r="H128" s="670"/>
      <c r="I128" s="677"/>
      <c r="J128" s="670"/>
      <c r="K128" s="722"/>
      <c r="L128" s="683"/>
      <c r="M128" s="693"/>
    </row>
    <row r="129" spans="1:13" ht="13.2" customHeight="1" thickBot="1">
      <c r="A129" s="1425"/>
      <c r="B129" s="684"/>
      <c r="C129" s="715" t="str">
        <f>"S28="</f>
        <v>S28=</v>
      </c>
      <c r="D129" s="684"/>
      <c r="E129" s="684"/>
      <c r="F129" s="684"/>
      <c r="G129" s="684"/>
      <c r="H129" s="684"/>
      <c r="I129" s="684"/>
      <c r="J129" s="684"/>
      <c r="K129" s="684"/>
      <c r="L129" s="685"/>
      <c r="M129" s="693"/>
    </row>
    <row r="130" spans="1:13" ht="13.2" customHeight="1" thickBot="1">
      <c r="B130" s="670"/>
      <c r="C130" s="670"/>
      <c r="D130" s="670"/>
      <c r="E130" s="670"/>
      <c r="F130" s="670"/>
      <c r="G130" s="670"/>
      <c r="H130" s="670"/>
      <c r="I130" s="670"/>
      <c r="J130" s="670"/>
      <c r="K130" s="670"/>
      <c r="L130" s="670"/>
      <c r="M130" s="693"/>
    </row>
    <row r="131" spans="1:13" ht="13.2" customHeight="1">
      <c r="A131" s="1422" t="s">
        <v>437</v>
      </c>
      <c r="B131" s="673"/>
      <c r="C131" s="673"/>
      <c r="D131" s="673"/>
      <c r="E131" s="673"/>
      <c r="F131" s="673"/>
      <c r="G131" s="673"/>
      <c r="H131" s="673"/>
      <c r="I131" s="673"/>
      <c r="J131" s="673"/>
      <c r="K131" s="673"/>
      <c r="L131" s="730"/>
      <c r="M131" s="693"/>
    </row>
    <row r="132" spans="1:13" ht="13.2" customHeight="1">
      <c r="A132" s="1419"/>
      <c r="B132" s="670" t="s">
        <v>278</v>
      </c>
      <c r="C132" s="266">
        <v>0</v>
      </c>
      <c r="D132" s="699"/>
      <c r="E132" s="699"/>
      <c r="F132" s="699"/>
      <c r="G132" s="699"/>
      <c r="H132" s="699"/>
      <c r="I132" s="699"/>
      <c r="J132" s="700"/>
      <c r="K132" s="700"/>
      <c r="L132" s="692"/>
      <c r="M132" s="693"/>
    </row>
    <row r="133" spans="1:13" ht="13.2" customHeight="1">
      <c r="A133" s="1419"/>
      <c r="B133" s="670" t="s">
        <v>278</v>
      </c>
      <c r="C133" s="266">
        <v>0</v>
      </c>
      <c r="D133" s="693"/>
      <c r="E133" s="693"/>
      <c r="F133" s="693"/>
      <c r="G133" s="693"/>
      <c r="H133" s="693"/>
      <c r="I133" s="693"/>
      <c r="J133" s="693"/>
      <c r="K133" s="693"/>
      <c r="L133" s="692"/>
      <c r="M133" s="693"/>
    </row>
    <row r="134" spans="1:13" ht="13.2" customHeight="1">
      <c r="A134" s="1419"/>
      <c r="B134" s="670" t="s">
        <v>278</v>
      </c>
      <c r="C134" s="266">
        <v>0</v>
      </c>
      <c r="D134" s="693"/>
      <c r="E134" s="693"/>
      <c r="F134" s="693"/>
      <c r="G134" s="693"/>
      <c r="H134" s="693"/>
      <c r="I134" s="693"/>
      <c r="J134" s="693"/>
      <c r="K134" s="693"/>
      <c r="L134" s="692"/>
      <c r="M134" s="693"/>
    </row>
    <row r="135" spans="1:13" ht="13.2" customHeight="1">
      <c r="A135" s="1419"/>
      <c r="B135" s="670" t="s">
        <v>650</v>
      </c>
      <c r="C135" s="165">
        <v>1</v>
      </c>
      <c r="D135" s="693"/>
      <c r="E135" s="693"/>
      <c r="F135" s="693"/>
      <c r="G135" s="693"/>
      <c r="H135" s="693"/>
      <c r="I135" s="693"/>
      <c r="J135" s="693"/>
      <c r="K135" s="693"/>
      <c r="L135" s="692"/>
      <c r="M135" s="693"/>
    </row>
    <row r="136" spans="1:13" ht="13.2" customHeight="1">
      <c r="A136" s="1419"/>
      <c r="B136" s="670" t="s">
        <v>651</v>
      </c>
      <c r="C136" s="265">
        <v>0</v>
      </c>
      <c r="D136" s="693"/>
      <c r="E136" s="693"/>
      <c r="F136" s="693"/>
      <c r="G136" s="693"/>
      <c r="H136" s="693"/>
      <c r="I136" s="693"/>
      <c r="J136" s="693"/>
      <c r="K136" s="693"/>
      <c r="L136" s="692"/>
      <c r="M136" s="693"/>
    </row>
    <row r="137" spans="1:13" ht="13.2" customHeight="1">
      <c r="A137" s="1419"/>
      <c r="B137" s="670" t="s">
        <v>278</v>
      </c>
      <c r="C137" s="266">
        <v>0</v>
      </c>
      <c r="D137" s="693"/>
      <c r="E137" s="734"/>
      <c r="F137" s="734"/>
      <c r="G137" s="734"/>
      <c r="H137" s="734"/>
      <c r="I137" s="734"/>
      <c r="J137" s="734"/>
      <c r="K137" s="734"/>
      <c r="L137" s="692"/>
      <c r="M137" s="693"/>
    </row>
    <row r="138" spans="1:13" ht="13.2" customHeight="1">
      <c r="A138" s="1419"/>
      <c r="B138" s="670" t="s">
        <v>278</v>
      </c>
      <c r="C138" s="266">
        <v>0</v>
      </c>
      <c r="D138" s="693"/>
      <c r="E138" s="734"/>
      <c r="F138" s="734"/>
      <c r="G138" s="734"/>
      <c r="H138" s="734"/>
      <c r="I138" s="734"/>
      <c r="J138" s="734"/>
      <c r="K138" s="734"/>
      <c r="L138" s="692"/>
      <c r="M138" s="693"/>
    </row>
    <row r="139" spans="1:13" ht="13.2" customHeight="1" thickBot="1">
      <c r="A139" s="1425"/>
      <c r="B139" s="736"/>
      <c r="C139" s="737" t="str">
        <f>"S29="&amp;(BIN2HEX((C138&amp;C137&amp;DEC2BIN(C136,2)&amp;C135&amp;C134&amp;C133&amp;C132),2))</f>
        <v>S29=08</v>
      </c>
      <c r="D139" s="694"/>
      <c r="E139" s="694"/>
      <c r="F139" s="694"/>
      <c r="G139" s="694"/>
      <c r="H139" s="694"/>
      <c r="I139" s="694"/>
      <c r="J139" s="694"/>
      <c r="K139" s="694"/>
      <c r="L139" s="695"/>
      <c r="M139" s="693"/>
    </row>
    <row r="140" spans="1:13" ht="13.2" customHeight="1">
      <c r="A140" s="670"/>
      <c r="B140" s="670"/>
      <c r="C140" s="670"/>
      <c r="D140" s="670"/>
      <c r="E140" s="670"/>
      <c r="F140" s="670"/>
      <c r="G140" s="670"/>
      <c r="H140" s="670"/>
      <c r="I140" s="670"/>
      <c r="J140" s="670"/>
      <c r="K140" s="670"/>
      <c r="L140" s="670"/>
      <c r="M140" s="693"/>
    </row>
  </sheetData>
  <mergeCells count="33">
    <mergeCell ref="M119:O119"/>
    <mergeCell ref="A123:A125"/>
    <mergeCell ref="A111:A120"/>
    <mergeCell ref="A103:A105"/>
    <mergeCell ref="C67:G67"/>
    <mergeCell ref="A30:A38"/>
    <mergeCell ref="A47:A53"/>
    <mergeCell ref="A107:A109"/>
    <mergeCell ref="C71:G71"/>
    <mergeCell ref="A74:A76"/>
    <mergeCell ref="C75:G75"/>
    <mergeCell ref="A78:A80"/>
    <mergeCell ref="A82:A84"/>
    <mergeCell ref="A86:A88"/>
    <mergeCell ref="A90:A92"/>
    <mergeCell ref="A94:A96"/>
    <mergeCell ref="A98:A101"/>
    <mergeCell ref="A127:A129"/>
    <mergeCell ref="A131:A139"/>
    <mergeCell ref="B5:L5"/>
    <mergeCell ref="A17:A19"/>
    <mergeCell ref="E18:I19"/>
    <mergeCell ref="A7:A10"/>
    <mergeCell ref="A12:A14"/>
    <mergeCell ref="A21:A23"/>
    <mergeCell ref="A25:A26"/>
    <mergeCell ref="C69:G69"/>
    <mergeCell ref="A40:A45"/>
    <mergeCell ref="C57:G57"/>
    <mergeCell ref="C59:G59"/>
    <mergeCell ref="C61:G61"/>
    <mergeCell ref="C63:G63"/>
    <mergeCell ref="C65:G65"/>
  </mergeCells>
  <conditionalFormatting sqref="D17:J17">
    <cfRule type="expression" dxfId="96" priority="8" stopIfTrue="1">
      <formula>$C$25=1</formula>
    </cfRule>
  </conditionalFormatting>
  <conditionalFormatting sqref="C23">
    <cfRule type="expression" dxfId="95" priority="7" stopIfTrue="1">
      <formula>$C$21=0</formula>
    </cfRule>
  </conditionalFormatting>
  <conditionalFormatting sqref="C21">
    <cfRule type="expression" dxfId="94" priority="6" stopIfTrue="1">
      <formula>$C$25=1</formula>
    </cfRule>
  </conditionalFormatting>
  <conditionalFormatting sqref="C23">
    <cfRule type="expression" dxfId="93" priority="10" stopIfTrue="1">
      <formula>$C$25=1</formula>
    </cfRule>
    <cfRule type="cellIs" priority="11" stopIfTrue="1" operator="greaterThan">
      <formula>$C$18 + $C$19 * $B$23/60</formula>
    </cfRule>
  </conditionalFormatting>
  <conditionalFormatting sqref="F48">
    <cfRule type="expression" dxfId="92" priority="12" stopIfTrue="1">
      <formula>$C$116=1</formula>
    </cfRule>
  </conditionalFormatting>
  <conditionalFormatting sqref="F52:F53">
    <cfRule type="expression" dxfId="91" priority="13" stopIfTrue="1">
      <formula>$C$116=1</formula>
    </cfRule>
  </conditionalFormatting>
  <conditionalFormatting sqref="F49:F51">
    <cfRule type="expression" dxfId="90" priority="14" stopIfTrue="1">
      <formula>$C$116=1</formula>
    </cfRule>
  </conditionalFormatting>
  <conditionalFormatting sqref="I48:I51">
    <cfRule type="expression" dxfId="89" priority="15" stopIfTrue="1">
      <formula>$C$116=0</formula>
    </cfRule>
  </conditionalFormatting>
  <conditionalFormatting sqref="I52:I53">
    <cfRule type="expression" dxfId="88" priority="16" stopIfTrue="1">
      <formula>$C$116=0</formula>
    </cfRule>
  </conditionalFormatting>
  <dataValidations count="25">
    <dataValidation type="whole" allowBlank="1" showInputMessage="1" showErrorMessage="1" sqref="C79" xr:uid="{5919B5FB-6AA7-4434-9B08-02025B415D84}">
      <formula1>20</formula1>
      <formula2>520</formula2>
    </dataValidation>
    <dataValidation type="whole" allowBlank="1" showInputMessage="1" showErrorMessage="1" sqref="C44" xr:uid="{0D8A1EBD-0F20-4AA4-93CF-A1B95837F8D6}">
      <formula1>20</formula1>
      <formula2>1000</formula2>
    </dataValidation>
    <dataValidation type="whole" allowBlank="1" showInputMessage="1" showErrorMessage="1" sqref="C25:C26 I49:I50 F49:F50 C41:C42 F41:F42 I41:I42 C49:C50 C32:C37 C9 C112:C119 C132:C135 C137:C138" xr:uid="{832B0B99-2DAF-40BF-8F28-E40D8A53D326}">
      <formula1>0</formula1>
      <formula2>1</formula2>
    </dataValidation>
    <dataValidation type="whole" allowBlank="1" showInputMessage="1" showErrorMessage="1" sqref="C123:C124" xr:uid="{A168FD16-6124-4F89-A4F6-F5ECC2B6323C}">
      <formula1>0</formula1>
      <formula2>10</formula2>
    </dataValidation>
    <dataValidation type="whole" allowBlank="1" showInputMessage="1" showErrorMessage="1" sqref="I51" xr:uid="{6CD8E336-7F1A-4D22-95FF-B8C9D22AFAAA}">
      <formula1>0</formula1>
      <formula2>63</formula2>
    </dataValidation>
    <dataValidation type="whole" allowBlank="1" showInputMessage="1" showErrorMessage="1" sqref="C43 F43 I43" xr:uid="{D6BEFC37-14EB-4C39-B006-49135D9DB8BC}">
      <formula1>0</formula1>
      <formula2>15</formula2>
    </dataValidation>
    <dataValidation type="whole" allowBlank="1" showInputMessage="1" showErrorMessage="1" sqref="C13" xr:uid="{42148AD3-B13E-4088-91BA-86CBA835FA04}">
      <formula1>0</formula1>
      <formula2>60</formula2>
    </dataValidation>
    <dataValidation type="whole" allowBlank="1" showInputMessage="1" showErrorMessage="1" sqref="C18" xr:uid="{100E34C2-CBFE-4808-A3E4-E45BAF133C58}">
      <formula1>0</formula1>
      <formula2>23</formula2>
    </dataValidation>
    <dataValidation type="decimal" allowBlank="1" showInputMessage="1" showErrorMessage="1" sqref="C8" xr:uid="{8ABB5CEB-7103-43ED-8A15-6514D02CEB00}">
      <formula1>0</formula1>
      <formula2>31</formula2>
    </dataValidation>
    <dataValidation type="whole" allowBlank="1" showInputMessage="1" showErrorMessage="1" sqref="C19" xr:uid="{53300FDC-65D6-43EE-87DB-B1D84C320C0E}">
      <formula1>0</formula1>
      <formula2>59</formula2>
    </dataValidation>
    <dataValidation type="whole" allowBlank="1" showInputMessage="1" showErrorMessage="1" sqref="F51 C51" xr:uid="{058000E7-B42E-42B2-A3C5-2CA579235391}">
      <formula1>5</formula1>
      <formula2>63</formula2>
    </dataValidation>
    <dataValidation type="whole" allowBlank="1" showInputMessage="1" showErrorMessage="1" sqref="C104" xr:uid="{1C369CE1-F179-4ED5-899B-2F9E01FEFEEF}">
      <formula1>0</formula1>
      <formula2>14</formula2>
    </dataValidation>
    <dataValidation type="whole" allowBlank="1" showInputMessage="1" showErrorMessage="1" sqref="I44 F44" xr:uid="{0B9A3660-D124-48DD-9C1C-31A03E26DC49}">
      <formula1>20</formula1>
      <formula2>1023</formula2>
    </dataValidation>
    <dataValidation type="whole" allowBlank="1" showInputMessage="1" showErrorMessage="1" sqref="C31" xr:uid="{8B02E48C-04E6-4D1E-8345-228444574E77}">
      <formula1>0</formula1>
      <formula2>2</formula2>
    </dataValidation>
    <dataValidation type="whole" operator="lessThanOrEqual" allowBlank="1" showInputMessage="1" showErrorMessage="1" sqref="C21" xr:uid="{08FE3665-29FC-4852-9134-236865487B39}">
      <formula1>7</formula1>
    </dataValidation>
    <dataValidation type="whole" allowBlank="1" showInputMessage="1" showErrorMessage="1" sqref="C23" xr:uid="{FE252E6D-F3A1-4095-8E41-6FBE567DD59B}">
      <formula1>C18 + C19/60</formula1>
      <formula2>23</formula2>
    </dataValidation>
    <dataValidation type="whole" allowBlank="1" showInputMessage="1" showErrorMessage="1" sqref="C136" xr:uid="{66D32DD7-6DAA-4D24-93CE-71638CCA2D06}">
      <formula1>0</formula1>
      <formula2>3</formula2>
    </dataValidation>
    <dataValidation type="textLength" allowBlank="1" showInputMessage="1" showErrorMessage="1" sqref="C57:G57 C65:G65 C67:G67" xr:uid="{38605E94-B757-40AD-BAF8-51FF3352A8BA}">
      <formula1>0</formula1>
      <formula2>20</formula2>
    </dataValidation>
    <dataValidation type="textLength" allowBlank="1" showInputMessage="1" showErrorMessage="1" sqref="C61:G61" xr:uid="{3A58FDEC-A1AF-4249-B5F7-C2DE3B3CEBFA}">
      <formula1>0</formula1>
      <formula2>6</formula2>
    </dataValidation>
    <dataValidation type="textLength" allowBlank="1" showInputMessage="1" showErrorMessage="1" sqref="C63:G63 C69:G69 C83" xr:uid="{56A70784-E898-43AA-9212-09F9785C591A}">
      <formula1>0</formula1>
      <formula2>40</formula2>
    </dataValidation>
    <dataValidation type="whole" allowBlank="1" showInputMessage="1" showErrorMessage="1" sqref="C71:G71" xr:uid="{88DCC710-51BF-40E2-8A7D-647D2B86C655}">
      <formula1>0</formula1>
      <formula2>65535</formula2>
    </dataValidation>
    <dataValidation type="textLength" allowBlank="1" showInputMessage="1" showErrorMessage="1" sqref="C75:G75" xr:uid="{1FAEA153-0CA6-4BFC-AB37-FB6D3ECF0A50}">
      <formula1>10</formula1>
      <formula2>10</formula2>
    </dataValidation>
    <dataValidation type="textLength" allowBlank="1" showInputMessage="1" showErrorMessage="1" sqref="C91 C95" xr:uid="{BDDE517C-B3A1-4FD9-8F4E-B08249EDEC37}">
      <formula1>0</formula1>
      <formula2>12</formula2>
    </dataValidation>
    <dataValidation type="whole" allowBlank="1" showInputMessage="1" showErrorMessage="1" sqref="C99" xr:uid="{C6C9134E-0B51-47B8-BD9B-DEBE049BAD1A}">
      <formula1>1</formula1>
      <formula2>8</formula2>
    </dataValidation>
    <dataValidation type="whole" allowBlank="1" showInputMessage="1" showErrorMessage="1" sqref="C100" xr:uid="{F4A469E2-EC1E-488F-8A35-F8ECBCC4A26C}">
      <formula1>10</formula1>
      <formula2>320</formula2>
    </dataValidation>
  </dataValidation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01AAE-1E26-48B5-8331-DD0E678FBD04}">
  <sheetPr codeName="Sheet19"/>
  <dimension ref="A1:XFC153"/>
  <sheetViews>
    <sheetView showGridLines="0" zoomScaleNormal="100" workbookViewId="0">
      <pane ySplit="6" topLeftCell="A7" activePane="bottomLeft" state="frozen"/>
      <selection activeCell="H19" sqref="H19"/>
      <selection pane="bottomLeft" activeCell="C14" sqref="C14"/>
    </sheetView>
  </sheetViews>
  <sheetFormatPr defaultColWidth="0" defaultRowHeight="0" customHeight="1" zeroHeight="1"/>
  <cols>
    <col min="1" max="1" width="16.88671875" style="156" customWidth="1"/>
    <col min="2" max="2" width="91.33203125" style="156" bestFit="1" customWidth="1"/>
    <col min="3" max="3" width="10" style="156" customWidth="1"/>
    <col min="4" max="5" width="5.6640625" style="156" customWidth="1"/>
    <col min="6" max="6" width="7.5546875" style="156" customWidth="1"/>
    <col min="7" max="7" width="5.6640625" style="156" customWidth="1"/>
    <col min="8" max="8" width="5.88671875" style="156" customWidth="1"/>
    <col min="9" max="9" width="8.33203125" style="156" customWidth="1"/>
    <col min="10" max="11" width="5.6640625" style="156" customWidth="1"/>
    <col min="12" max="12" width="11.109375" style="156" customWidth="1"/>
    <col min="13" max="13" width="1.33203125" style="664" customWidth="1"/>
    <col min="14" max="14" width="7.6640625" style="156" hidden="1" customWidth="1"/>
    <col min="15" max="15" width="82.44140625" style="156" hidden="1" customWidth="1"/>
    <col min="16" max="16" width="0" style="156" hidden="1" customWidth="1"/>
    <col min="17" max="16383" width="9.109375" style="156" hidden="1"/>
    <col min="16384" max="16384" width="5.88671875" style="156" hidden="1" customWidth="1"/>
  </cols>
  <sheetData>
    <row r="1" spans="1:15" ht="21">
      <c r="A1" s="746" t="s">
        <v>187</v>
      </c>
      <c r="B1" s="673"/>
      <c r="C1" s="747" t="s">
        <v>449</v>
      </c>
      <c r="D1" s="673" t="s">
        <v>302</v>
      </c>
      <c r="E1" s="673"/>
      <c r="F1" s="673"/>
      <c r="G1" s="673"/>
      <c r="H1" s="673"/>
      <c r="I1" s="673"/>
      <c r="J1" s="673"/>
      <c r="K1" s="673"/>
      <c r="L1" s="730"/>
      <c r="M1" s="693"/>
    </row>
    <row r="2" spans="1:15" ht="13.2">
      <c r="A2" s="698" t="s">
        <v>188</v>
      </c>
      <c r="B2" s="670" t="s">
        <v>189</v>
      </c>
      <c r="C2" s="670"/>
      <c r="D2" s="670"/>
      <c r="E2" s="670"/>
      <c r="F2" s="670"/>
      <c r="G2" s="670"/>
      <c r="H2" s="670"/>
      <c r="I2" s="670"/>
      <c r="J2" s="670"/>
      <c r="K2" s="670"/>
      <c r="L2" s="683"/>
      <c r="M2" s="693"/>
    </row>
    <row r="3" spans="1:15" ht="13.8" thickBot="1">
      <c r="A3" s="697" t="s">
        <v>190</v>
      </c>
      <c r="B3" s="672" t="s">
        <v>241</v>
      </c>
      <c r="C3" s="672" t="s">
        <v>191</v>
      </c>
      <c r="D3" s="672"/>
      <c r="E3" s="672"/>
      <c r="F3" s="672"/>
      <c r="G3" s="672"/>
      <c r="H3" s="672"/>
      <c r="I3" s="672"/>
      <c r="J3" s="672"/>
      <c r="K3" s="672"/>
      <c r="L3" s="732"/>
      <c r="M3" s="693"/>
      <c r="N3" s="173"/>
    </row>
    <row r="4" spans="1:15" ht="13.8" thickBot="1">
      <c r="A4" s="670"/>
      <c r="B4" s="670"/>
      <c r="C4" s="670"/>
      <c r="D4" s="670"/>
      <c r="E4" s="670"/>
      <c r="F4" s="670"/>
      <c r="G4" s="670"/>
      <c r="H4" s="670"/>
      <c r="I4" s="670"/>
      <c r="J4" s="670"/>
      <c r="K4" s="670"/>
      <c r="L4" s="670"/>
      <c r="M4" s="693"/>
    </row>
    <row r="5" spans="1:15" ht="45.75" customHeight="1" thickBot="1">
      <c r="A5" s="759" t="s">
        <v>192</v>
      </c>
      <c r="B5" s="1404" t="str">
        <f>((C1 &amp;","&amp;C10&amp;","&amp;C14&amp;","&amp;C27&amp;","&amp;C38&amp;","&amp;C45&amp;","&amp;F45&amp;","&amp;I45&amp;","&amp;C52&amp;","&amp;F52&amp;","&amp;C58&amp;","&amp;C60&amp;","&amp;C62&amp;","&amp;C64&amp;","&amp;C66&amp;","&amp;C68&amp;","&amp;C70&amp;","&amp;C72&amp;","&amp;C76&amp;","&amp;C80&amp;","&amp;C84&amp;","&amp;C88  &amp;","&amp;C92  &amp;","&amp; C96&amp;","&amp;C101  &amp;","&amp;C105  &amp;","&amp; C109&amp;","&amp;C120&amp;","&amp;C125&amp;","&amp;C129&amp;","&amp;C139&amp;","&amp;C144&amp;","&amp;C146&amp;","&amp;C148&amp;","&amp;C150&amp;","&amp;C152&amp;",R4=DEACT")&amp;",Z")&amp;"="&amp; CITT_CRC_String(((C1 &amp;","&amp;C10&amp;","&amp;C14&amp;","&amp;C27&amp;","&amp;C38&amp;","&amp;C45&amp;","&amp;F45&amp;","&amp;I45&amp;","&amp;C52&amp;","&amp;F52&amp;","&amp;C58&amp;","&amp;C60&amp;","&amp;C62&amp;","&amp;C64&amp;","&amp;C66&amp;","&amp;C68&amp;","&amp;C70&amp;","&amp;C72&amp;","&amp;C76&amp;","&amp;C80&amp;","&amp;C84&amp;","&amp;C88  &amp;","&amp;C92  &amp;","&amp; C96&amp;","&amp;C101  &amp;","&amp;C105  &amp;","&amp; C109&amp;","&amp;C120&amp;","&amp;C125&amp;","&amp;C129&amp;","&amp;C139&amp;C144&amp;C146&amp;C148&amp;C150&amp;C152&amp;",R4=DEACT")&amp;",Z"))</f>
        <v>TEK811,S0=84,S1=00,S2=7F2000,S3=82,S4=0000,S5=0000,S6=0000,S7=00,S8=00,S9=,S10=,S11=TEK811,S12=,S13=,S14=,S15=,S16=,S17=0049351928,S18=500,S19=,S20=,S21=,S22=,S23=10,S24=00,S25=,S26=00,S27=19,S28=,S29=09,S30=,S31=,S32=,S33=,S34=,R4=DEACT,Z=6E91</v>
      </c>
      <c r="C5" s="1404"/>
      <c r="D5" s="1404"/>
      <c r="E5" s="1404"/>
      <c r="F5" s="1404"/>
      <c r="G5" s="1404"/>
      <c r="H5" s="1404"/>
      <c r="I5" s="1404"/>
      <c r="J5" s="1404"/>
      <c r="K5" s="1404"/>
      <c r="L5" s="1405"/>
      <c r="M5" s="693"/>
      <c r="O5" s="173"/>
    </row>
    <row r="6" spans="1:15" ht="13.2" customHeight="1" thickBot="1">
      <c r="A6" s="741"/>
      <c r="B6" s="1031"/>
      <c r="C6" s="742"/>
      <c r="D6" s="742"/>
      <c r="E6" s="742"/>
      <c r="F6" s="742"/>
      <c r="G6" s="742"/>
      <c r="H6" s="742"/>
      <c r="I6" s="742"/>
      <c r="J6" s="742"/>
      <c r="K6" s="742"/>
      <c r="L6" s="742"/>
      <c r="M6" s="693"/>
      <c r="N6" s="664"/>
      <c r="O6" s="693"/>
    </row>
    <row r="7" spans="1:15" ht="13.2" customHeight="1">
      <c r="A7" s="1411" t="s">
        <v>193</v>
      </c>
      <c r="B7" s="718"/>
      <c r="C7" s="203"/>
      <c r="D7" s="743"/>
      <c r="E7" s="743"/>
      <c r="F7" s="743"/>
      <c r="G7" s="743"/>
      <c r="H7" s="743"/>
      <c r="I7" s="743"/>
      <c r="J7" s="743"/>
      <c r="K7" s="690"/>
      <c r="L7" s="691"/>
      <c r="M7" s="693"/>
      <c r="N7" s="664"/>
      <c r="O7" s="693"/>
    </row>
    <row r="8" spans="1:15" ht="13.2" customHeight="1">
      <c r="A8" s="1406"/>
      <c r="B8" s="670" t="s">
        <v>194</v>
      </c>
      <c r="C8" s="1053">
        <v>1</v>
      </c>
      <c r="D8" s="744"/>
      <c r="E8" s="745"/>
      <c r="F8" s="693"/>
      <c r="G8" s="693"/>
      <c r="H8" s="693"/>
      <c r="I8" s="693"/>
      <c r="J8" s="693"/>
      <c r="K8" s="693"/>
      <c r="L8" s="692"/>
      <c r="M8" s="693"/>
      <c r="N8" s="664"/>
      <c r="O8" s="693"/>
    </row>
    <row r="9" spans="1:15" ht="13.2" customHeight="1">
      <c r="A9" s="1406"/>
      <c r="B9" s="670" t="s">
        <v>195</v>
      </c>
      <c r="C9" s="1054">
        <v>1</v>
      </c>
      <c r="D9" s="693"/>
      <c r="E9" s="693"/>
      <c r="F9" s="693"/>
      <c r="G9" s="693"/>
      <c r="H9" s="693"/>
      <c r="I9" s="693"/>
      <c r="J9" s="693"/>
      <c r="K9" s="693"/>
      <c r="L9" s="692"/>
      <c r="M9" s="693"/>
      <c r="N9" s="664"/>
      <c r="O9" s="693"/>
    </row>
    <row r="10" spans="1:15" ht="13.2" customHeight="1" thickBot="1">
      <c r="A10" s="1412"/>
      <c r="B10" s="736" t="str">
        <f>IF(C9=0,"Data sampled Once per min, ","Data sample once every 15 mins, ") &amp; IF(C8=B77,IF(C9=0," Logged every 1 min","Logged ever 15 mins"),"Logged every "&amp; C8 &amp; " hours")</f>
        <v>Data sample once every 15 mins, Logged every 1 hours</v>
      </c>
      <c r="C10" s="161" t="str">
        <f>"S0="&amp;DEC2HEX( 128*C9 + C8*4,2)</f>
        <v>S0=84</v>
      </c>
      <c r="D10" s="694"/>
      <c r="E10" s="694"/>
      <c r="F10" s="694"/>
      <c r="G10" s="694"/>
      <c r="H10" s="694"/>
      <c r="I10" s="694"/>
      <c r="J10" s="694"/>
      <c r="K10" s="694"/>
      <c r="L10" s="695"/>
      <c r="M10" s="693"/>
      <c r="N10" s="664"/>
      <c r="O10" s="693"/>
    </row>
    <row r="11" spans="1:15" ht="13.2" customHeight="1" thickBot="1">
      <c r="A11" s="670"/>
      <c r="B11" s="670"/>
      <c r="C11" s="163"/>
      <c r="D11" s="693"/>
      <c r="E11" s="693"/>
      <c r="F11" s="693"/>
      <c r="G11" s="693"/>
      <c r="H11" s="693"/>
      <c r="I11" s="693"/>
      <c r="J11" s="693"/>
      <c r="K11" s="693"/>
      <c r="L11" s="693"/>
      <c r="M11" s="693"/>
      <c r="N11" s="664"/>
      <c r="O11" s="693"/>
    </row>
    <row r="12" spans="1:15" ht="13.2" customHeight="1">
      <c r="A12" s="1411" t="s">
        <v>196</v>
      </c>
      <c r="B12" s="718"/>
      <c r="C12" s="203"/>
      <c r="D12" s="743"/>
      <c r="E12" s="743"/>
      <c r="F12" s="743"/>
      <c r="G12" s="743"/>
      <c r="H12" s="743"/>
      <c r="I12" s="743"/>
      <c r="J12" s="743"/>
      <c r="K12" s="690"/>
      <c r="L12" s="691"/>
      <c r="M12" s="693"/>
      <c r="N12" s="664"/>
      <c r="O12" s="693"/>
    </row>
    <row r="13" spans="1:15" ht="13.2" customHeight="1">
      <c r="A13" s="1406"/>
      <c r="B13" s="670" t="s">
        <v>285</v>
      </c>
      <c r="C13" s="1054">
        <v>0</v>
      </c>
      <c r="D13" s="744"/>
      <c r="E13" s="745"/>
      <c r="F13" s="693"/>
      <c r="G13" s="693"/>
      <c r="H13" s="693"/>
      <c r="I13" s="693"/>
      <c r="J13" s="693"/>
      <c r="K13" s="693"/>
      <c r="L13" s="692"/>
      <c r="M13" s="753"/>
      <c r="N13" s="664"/>
      <c r="O13" s="693"/>
    </row>
    <row r="14" spans="1:15" ht="13.2" customHeight="1" thickBot="1">
      <c r="A14" s="1412"/>
      <c r="B14" s="672"/>
      <c r="C14" s="696" t="str">
        <f>"S1=" &amp;DEC2HEX( C13/5,2)</f>
        <v>S1=00</v>
      </c>
      <c r="D14" s="694"/>
      <c r="E14" s="694"/>
      <c r="F14" s="694"/>
      <c r="G14" s="694"/>
      <c r="H14" s="694"/>
      <c r="I14" s="694"/>
      <c r="J14" s="694"/>
      <c r="K14" s="694"/>
      <c r="L14" s="695"/>
      <c r="M14" s="693"/>
      <c r="N14" s="664"/>
      <c r="O14" s="693"/>
    </row>
    <row r="15" spans="1:15" ht="13.2" customHeight="1" thickBot="1">
      <c r="A15" s="726"/>
      <c r="B15" s="670"/>
      <c r="D15" s="693"/>
      <c r="E15" s="693"/>
      <c r="F15" s="693"/>
      <c r="G15" s="693"/>
      <c r="H15" s="693"/>
      <c r="I15" s="693"/>
      <c r="J15" s="693"/>
      <c r="K15" s="693"/>
      <c r="L15" s="693"/>
      <c r="M15" s="693"/>
      <c r="N15" s="664"/>
      <c r="O15" s="693"/>
    </row>
    <row r="16" spans="1:15" ht="51" customHeight="1">
      <c r="A16" s="738" t="s">
        <v>197</v>
      </c>
      <c r="B16" s="739" t="s">
        <v>198</v>
      </c>
      <c r="C16" s="248"/>
      <c r="D16" s="748" t="s">
        <v>145</v>
      </c>
      <c r="E16" s="748" t="s">
        <v>146</v>
      </c>
      <c r="F16" s="748" t="s">
        <v>147</v>
      </c>
      <c r="G16" s="748" t="s">
        <v>148</v>
      </c>
      <c r="H16" s="748" t="s">
        <v>149</v>
      </c>
      <c r="I16" s="748" t="s">
        <v>150</v>
      </c>
      <c r="J16" s="748" t="s">
        <v>151</v>
      </c>
      <c r="K16" s="673"/>
      <c r="L16" s="730"/>
      <c r="M16" s="693"/>
      <c r="N16" s="664"/>
      <c r="O16" s="693"/>
    </row>
    <row r="17" spans="1:16" ht="13.2" customHeight="1">
      <c r="A17" s="1337" t="s">
        <v>155</v>
      </c>
      <c r="B17" s="503" t="s">
        <v>911</v>
      </c>
      <c r="C17" s="670"/>
      <c r="D17" s="1054">
        <v>1</v>
      </c>
      <c r="E17" s="1054">
        <v>1</v>
      </c>
      <c r="F17" s="1054">
        <v>1</v>
      </c>
      <c r="G17" s="1054">
        <v>1</v>
      </c>
      <c r="H17" s="1054">
        <v>1</v>
      </c>
      <c r="I17" s="1054">
        <v>1</v>
      </c>
      <c r="J17" s="1054">
        <v>1</v>
      </c>
      <c r="K17" s="670"/>
      <c r="L17" s="683"/>
      <c r="M17" s="693"/>
      <c r="N17" s="664"/>
      <c r="O17" s="693"/>
    </row>
    <row r="18" spans="1:16" ht="13.2" customHeight="1">
      <c r="A18" s="1337"/>
      <c r="B18" s="670" t="s">
        <v>152</v>
      </c>
      <c r="C18" s="1054">
        <v>8</v>
      </c>
      <c r="D18" s="670" t="s">
        <v>137</v>
      </c>
      <c r="E18" s="1437" t="s">
        <v>153</v>
      </c>
      <c r="F18" s="1437"/>
      <c r="G18" s="1437"/>
      <c r="H18" s="1437"/>
      <c r="I18" s="1437"/>
      <c r="J18" s="693"/>
      <c r="K18" s="693"/>
      <c r="L18" s="692"/>
      <c r="M18" s="693"/>
      <c r="N18" s="664"/>
      <c r="O18" s="693"/>
    </row>
    <row r="19" spans="1:16" ht="13.2" customHeight="1">
      <c r="A19" s="1337"/>
      <c r="B19" s="670" t="s">
        <v>290</v>
      </c>
      <c r="C19" s="1054">
        <v>0</v>
      </c>
      <c r="D19" s="670" t="s">
        <v>156</v>
      </c>
      <c r="E19" s="1438"/>
      <c r="F19" s="1438"/>
      <c r="G19" s="1438"/>
      <c r="H19" s="1438"/>
      <c r="I19" s="1438"/>
      <c r="J19" s="693"/>
      <c r="K19" s="693"/>
      <c r="L19" s="692"/>
      <c r="M19" s="693"/>
      <c r="N19" s="664"/>
      <c r="O19" s="693"/>
    </row>
    <row r="20" spans="1:16" ht="13.2" customHeight="1">
      <c r="A20" s="698"/>
      <c r="B20" s="670"/>
      <c r="D20" s="693"/>
      <c r="E20" s="693"/>
      <c r="F20" s="693"/>
      <c r="G20" s="693"/>
      <c r="H20" s="693"/>
      <c r="I20" s="693"/>
      <c r="J20" s="693"/>
      <c r="K20" s="693"/>
      <c r="L20" s="692"/>
      <c r="M20" s="693"/>
      <c r="N20" s="664"/>
      <c r="O20" s="693"/>
    </row>
    <row r="21" spans="1:16" ht="13.2" customHeight="1">
      <c r="A21" s="1337" t="s">
        <v>199</v>
      </c>
      <c r="B21" s="670" t="s">
        <v>289</v>
      </c>
      <c r="C21" s="1054">
        <v>0</v>
      </c>
      <c r="D21" s="693"/>
      <c r="E21" s="693"/>
      <c r="F21" s="693"/>
      <c r="G21" s="693"/>
      <c r="H21" s="693"/>
      <c r="I21" s="693"/>
      <c r="J21" s="693"/>
      <c r="K21" s="693"/>
      <c r="L21" s="692"/>
      <c r="M21" s="754"/>
      <c r="N21" s="664"/>
      <c r="O21" s="693"/>
    </row>
    <row r="22" spans="1:16" ht="13.2" customHeight="1">
      <c r="A22" s="1337"/>
      <c r="B22" s="670"/>
      <c r="C22" s="669"/>
      <c r="D22" s="664"/>
      <c r="E22" s="693"/>
      <c r="F22" s="693"/>
      <c r="G22" s="693"/>
      <c r="H22" s="693"/>
      <c r="I22" s="693"/>
      <c r="J22" s="693"/>
      <c r="K22" s="693"/>
      <c r="L22" s="692"/>
      <c r="M22" s="693"/>
      <c r="N22" s="664"/>
      <c r="O22" s="693"/>
    </row>
    <row r="23" spans="1:16" ht="13.2" customHeight="1">
      <c r="A23" s="1337"/>
      <c r="B23" s="722" t="s">
        <v>265</v>
      </c>
      <c r="C23" s="1054">
        <v>23</v>
      </c>
      <c r="D23" s="693"/>
      <c r="E23" s="693"/>
      <c r="F23" s="693"/>
      <c r="G23" s="693"/>
      <c r="H23" s="693"/>
      <c r="I23" s="693"/>
      <c r="J23" s="693"/>
      <c r="K23" s="693"/>
      <c r="L23" s="692"/>
      <c r="M23" s="693"/>
      <c r="N23" s="664"/>
      <c r="O23" s="693"/>
    </row>
    <row r="24" spans="1:16" ht="13.2" customHeight="1">
      <c r="A24" s="698"/>
      <c r="B24" s="670"/>
      <c r="D24" s="693"/>
      <c r="E24" s="693"/>
      <c r="F24" s="693"/>
      <c r="G24" s="693"/>
      <c r="H24" s="753"/>
      <c r="I24" s="693"/>
      <c r="J24" s="693"/>
      <c r="K24" s="693"/>
      <c r="L24" s="692"/>
      <c r="M24" s="693"/>
      <c r="N24" s="664"/>
      <c r="O24" s="693"/>
    </row>
    <row r="25" spans="1:16" ht="13.2" customHeight="1">
      <c r="A25" s="1338" t="s">
        <v>200</v>
      </c>
      <c r="B25" s="740" t="s">
        <v>201</v>
      </c>
      <c r="C25" s="1054">
        <v>0</v>
      </c>
      <c r="D25" s="693"/>
      <c r="E25" s="693"/>
      <c r="F25" s="693"/>
      <c r="G25" s="693"/>
      <c r="H25" s="693"/>
      <c r="I25" s="693"/>
      <c r="J25" s="693"/>
      <c r="K25" s="693"/>
      <c r="L25" s="692"/>
      <c r="M25" s="693"/>
      <c r="N25" s="664"/>
      <c r="O25" s="693"/>
    </row>
    <row r="26" spans="1:16" ht="13.2" customHeight="1">
      <c r="A26" s="1338"/>
      <c r="B26" s="740" t="s">
        <v>224</v>
      </c>
      <c r="C26" s="1054">
        <v>0</v>
      </c>
      <c r="D26" s="693"/>
      <c r="E26" s="693"/>
      <c r="F26" s="693"/>
      <c r="G26" s="693"/>
      <c r="H26" s="749"/>
      <c r="I26" s="693"/>
      <c r="J26" s="693"/>
      <c r="K26" s="693"/>
      <c r="L26" s="692"/>
      <c r="M26" s="693"/>
      <c r="N26" s="664"/>
      <c r="O26" s="693"/>
    </row>
    <row r="27" spans="1:16" ht="13.2" customHeight="1">
      <c r="A27" s="698"/>
      <c r="B27" s="670" t="s">
        <v>157</v>
      </c>
      <c r="C27" s="722" t="str">
        <f>"S2="&amp; (BIN2HEX(C25 &amp; D17&amp;E17&amp;F17&amp;G17&amp;H17&amp;I17&amp;J17,2)) &amp; (DEC2HEX((C26*128) + (C18*4) + (C19/15),2))  &amp; (IF(C21=0,"00",DEC2HEX((C21*32 + C23),2)))</f>
        <v>S2=7F2000</v>
      </c>
      <c r="D27" s="722"/>
      <c r="E27" s="722"/>
      <c r="F27" s="749"/>
      <c r="G27" s="693"/>
      <c r="H27" s="749"/>
      <c r="I27" s="693"/>
      <c r="J27" s="693"/>
      <c r="K27" s="693"/>
      <c r="L27" s="692"/>
      <c r="M27" s="693"/>
      <c r="N27" s="664"/>
      <c r="O27" s="693"/>
    </row>
    <row r="28" spans="1:16" ht="13.2" customHeight="1" thickBot="1">
      <c r="A28" s="697"/>
      <c r="B28" s="736" t="s">
        <v>154</v>
      </c>
      <c r="C28" s="752" t="str">
        <f>IF(AND(C25=0),"Start " &amp; C18&amp;":"&amp;  IF((((INT(C19/15)) *15) +C104)&lt;10,"0"&amp;((INT(C19/15)) *15) +C104,((INT(C19/15)) *15) +C104),C18&amp;":"&amp;((INT(C19/15)) *15))</f>
        <v>Start 8:00</v>
      </c>
      <c r="D28" s="241" t="str">
        <f>IF(C25=1,(IF(C25=1,IF(C26=1,"Monthly","Fortnightly"),"")),(IF(C21=0,"Once, Daily"&amp;(IF(OR(C21=0,C21=4),"",", until "&amp;C23&amp;":"&amp;(INT(C19/15))*15&amp;" Hours")),(IF(C21=1,"Then every 2 hours"&amp;(IF(OR(C21=0,C21=4),"",", until "&amp;C23&amp;":"&amp;(INT(C19/15))*15&amp;" Hours")),(IF(C21=2,"Then every hour"&amp;(IF(OR(C21=0,C21=4),"",", until "&amp;C23&amp;":"&amp;(INT(C19/15))*15&amp;" Hours")),(IF(C21=3,"Then every 4 hours"&amp;(IF(OR(C21=0,C21=4),"",", until "&amp;C23&amp;":"&amp;(INT(C19/15))*15&amp;" Hours")),(IF(C21=4,"Once daily"&amp;(IF(OR(C21=0,C21=4),"",", until "&amp;C23&amp;":"&amp;(INT(C19/15))*15&amp;" Hours")),(IF(C21=5,"Then every 6 hours"&amp;(IF(OR(C21=0,C21=4),"",", until "&amp;C23&amp;":"&amp;(INT(C19/15))*15&amp;" Hours")),(IF(C21=6,"Then every 8 hours"&amp;(IF(OR(C21=0,C21=4),"",", until "&amp;C23&amp;":"&amp;(INT(C19/15))*15&amp;" Hours")),(IF(C21=7,"Then every 12 hours"&amp;(IF(OR(C21=0,C21=4),"",", until "&amp;C23&amp;":"&amp;(INT(C19/15))*15&amp;" Hours")),"")))))))))))))))))</f>
        <v>Once, Daily</v>
      </c>
      <c r="E28" s="750"/>
      <c r="F28" s="672"/>
      <c r="G28" s="751"/>
      <c r="H28" s="751"/>
      <c r="I28" s="694"/>
      <c r="J28" s="694"/>
      <c r="K28" s="694"/>
      <c r="L28" s="695"/>
      <c r="M28" s="693"/>
      <c r="N28" s="664"/>
      <c r="O28" s="693"/>
      <c r="P28" s="156" t="str">
        <f>DEC2BIN(O28,8)</f>
        <v>00000000</v>
      </c>
    </row>
    <row r="29" spans="1:16" ht="13.2" customHeight="1" thickBot="1">
      <c r="B29" s="670"/>
      <c r="C29" s="670"/>
      <c r="D29" s="670"/>
      <c r="E29" s="670"/>
      <c r="F29" s="670"/>
      <c r="G29" s="670"/>
      <c r="H29" s="670"/>
      <c r="I29" s="670"/>
      <c r="J29" s="670"/>
      <c r="K29" s="670"/>
      <c r="L29" s="670"/>
      <c r="M29" s="693"/>
      <c r="N29" s="664"/>
      <c r="O29" s="693"/>
    </row>
    <row r="30" spans="1:16" ht="13.2" customHeight="1">
      <c r="A30" s="1411" t="s">
        <v>203</v>
      </c>
      <c r="B30" s="673"/>
      <c r="C30" s="166" t="s">
        <v>202</v>
      </c>
      <c r="D30" s="689"/>
      <c r="E30" s="690"/>
      <c r="F30" s="690"/>
      <c r="G30" s="690"/>
      <c r="H30" s="690"/>
      <c r="I30" s="690"/>
      <c r="J30" s="690"/>
      <c r="K30" s="690"/>
      <c r="L30" s="691"/>
      <c r="M30" s="693"/>
      <c r="N30" s="664"/>
      <c r="O30" s="693"/>
    </row>
    <row r="31" spans="1:16" ht="13.2" customHeight="1">
      <c r="A31" s="1406"/>
      <c r="B31" s="670" t="s">
        <v>261</v>
      </c>
      <c r="C31" s="1055">
        <v>2</v>
      </c>
      <c r="D31" s="699"/>
      <c r="E31" s="699"/>
      <c r="F31" s="699"/>
      <c r="G31" s="699"/>
      <c r="H31" s="699"/>
      <c r="I31" s="699"/>
      <c r="J31" s="700"/>
      <c r="K31" s="700"/>
      <c r="L31" s="692"/>
      <c r="M31" s="693"/>
      <c r="N31" s="664"/>
      <c r="O31" s="693"/>
    </row>
    <row r="32" spans="1:16" ht="13.2" customHeight="1">
      <c r="A32" s="1406"/>
      <c r="B32" s="701" t="s">
        <v>278</v>
      </c>
      <c r="C32" s="1054">
        <v>0</v>
      </c>
      <c r="D32" s="693"/>
      <c r="E32" s="693"/>
      <c r="F32" s="693"/>
      <c r="G32" s="693"/>
      <c r="H32" s="693"/>
      <c r="I32" s="693"/>
      <c r="J32" s="693"/>
      <c r="K32" s="693"/>
      <c r="L32" s="692"/>
      <c r="M32" s="693"/>
      <c r="N32" s="664"/>
      <c r="O32" s="693"/>
    </row>
    <row r="33" spans="1:15" ht="13.2" customHeight="1">
      <c r="A33" s="1406"/>
      <c r="B33" s="670" t="s">
        <v>225</v>
      </c>
      <c r="C33" s="1054">
        <v>0</v>
      </c>
      <c r="D33" s="693"/>
      <c r="E33" s="693"/>
      <c r="F33" s="693"/>
      <c r="G33" s="693"/>
      <c r="H33" s="693"/>
      <c r="I33" s="693"/>
      <c r="J33" s="693"/>
      <c r="K33" s="693"/>
      <c r="L33" s="692"/>
      <c r="M33" s="693"/>
      <c r="N33" s="664"/>
      <c r="O33" s="693"/>
    </row>
    <row r="34" spans="1:15" ht="13.2" customHeight="1">
      <c r="A34" s="1406"/>
      <c r="B34" s="670" t="s">
        <v>161</v>
      </c>
      <c r="C34" s="1054">
        <v>0</v>
      </c>
      <c r="D34" s="693"/>
      <c r="E34" s="693"/>
      <c r="F34" s="693"/>
      <c r="G34" s="693"/>
      <c r="H34" s="693"/>
      <c r="I34" s="693"/>
      <c r="J34" s="693"/>
      <c r="K34" s="693"/>
      <c r="L34" s="692"/>
      <c r="M34" s="693"/>
      <c r="N34" s="664"/>
      <c r="O34" s="693"/>
    </row>
    <row r="35" spans="1:15" ht="13.2" customHeight="1">
      <c r="A35" s="1406"/>
      <c r="B35" s="670" t="s">
        <v>271</v>
      </c>
      <c r="C35" s="1054">
        <v>0</v>
      </c>
      <c r="D35" s="693"/>
      <c r="E35" s="693"/>
      <c r="F35" s="693"/>
      <c r="G35" s="693"/>
      <c r="H35" s="693"/>
      <c r="I35" s="693"/>
      <c r="J35" s="693"/>
      <c r="K35" s="693"/>
      <c r="L35" s="692"/>
      <c r="M35" s="693"/>
      <c r="N35" s="664"/>
      <c r="O35" s="693"/>
    </row>
    <row r="36" spans="1:15" ht="13.2" customHeight="1">
      <c r="A36" s="1406"/>
      <c r="B36" s="670" t="s">
        <v>271</v>
      </c>
      <c r="C36" s="1056">
        <v>0</v>
      </c>
      <c r="D36" s="693"/>
      <c r="E36" s="693"/>
      <c r="F36" s="693"/>
      <c r="G36" s="693"/>
      <c r="H36" s="693"/>
      <c r="I36" s="693"/>
      <c r="J36" s="693"/>
      <c r="K36" s="693"/>
      <c r="L36" s="692"/>
      <c r="M36" s="693"/>
      <c r="N36" s="664"/>
      <c r="O36" s="693"/>
    </row>
    <row r="37" spans="1:15" ht="13.2" customHeight="1">
      <c r="A37" s="1406"/>
      <c r="B37" s="670" t="s">
        <v>204</v>
      </c>
      <c r="C37" s="1054">
        <v>1</v>
      </c>
      <c r="D37" s="693"/>
      <c r="E37" s="693"/>
      <c r="F37" s="693"/>
      <c r="G37" s="693"/>
      <c r="H37" s="693"/>
      <c r="I37" s="693"/>
      <c r="J37" s="693"/>
      <c r="K37" s="693"/>
      <c r="L37" s="692"/>
      <c r="M37" s="693"/>
      <c r="N37" s="664"/>
      <c r="O37" s="693"/>
    </row>
    <row r="38" spans="1:15" ht="13.2" customHeight="1" thickBot="1">
      <c r="A38" s="1412"/>
      <c r="B38" s="672"/>
      <c r="C38" s="696" t="str">
        <f>"S3="&amp;(BIN2HEX((C37&amp;C36&amp;C35&amp;C34&amp;C33&amp;C32&amp;(DEC2BIN(C31,2))),2))</f>
        <v>S3=82</v>
      </c>
      <c r="D38" s="694"/>
      <c r="E38" s="694"/>
      <c r="F38" s="694"/>
      <c r="G38" s="694"/>
      <c r="H38" s="694"/>
      <c r="I38" s="694"/>
      <c r="J38" s="694"/>
      <c r="K38" s="694"/>
      <c r="L38" s="695"/>
      <c r="M38" s="693"/>
      <c r="N38" s="664"/>
      <c r="O38" s="693"/>
    </row>
    <row r="39" spans="1:15" ht="13.2" customHeight="1" thickBot="1">
      <c r="A39" s="688"/>
      <c r="B39" s="684"/>
      <c r="C39" s="684"/>
      <c r="D39" s="684"/>
      <c r="E39" s="684"/>
      <c r="F39" s="684"/>
      <c r="G39" s="684"/>
      <c r="H39" s="684"/>
      <c r="I39" s="684"/>
      <c r="J39" s="684"/>
      <c r="K39" s="667"/>
      <c r="L39" s="667"/>
      <c r="M39" s="693"/>
      <c r="N39" s="664"/>
      <c r="O39" s="693"/>
    </row>
    <row r="40" spans="1:15" ht="13.2" customHeight="1">
      <c r="A40" s="1230" t="s">
        <v>210</v>
      </c>
      <c r="B40" s="686"/>
      <c r="C40" s="665"/>
      <c r="D40" s="665"/>
      <c r="E40" s="665"/>
      <c r="F40" s="665"/>
      <c r="G40" s="665"/>
      <c r="H40" s="665"/>
      <c r="I40" s="665"/>
      <c r="J40" s="665"/>
      <c r="K40" s="665"/>
      <c r="L40" s="666"/>
      <c r="M40" s="693"/>
      <c r="N40" s="664"/>
      <c r="O40" s="693"/>
    </row>
    <row r="41" spans="1:15" ht="13.2" customHeight="1">
      <c r="A41" s="1231"/>
      <c r="B41" s="678" t="s">
        <v>211</v>
      </c>
      <c r="C41" s="1057">
        <v>0</v>
      </c>
      <c r="D41" s="681"/>
      <c r="E41" s="682"/>
      <c r="F41" s="1057">
        <v>0</v>
      </c>
      <c r="G41" s="681"/>
      <c r="H41" s="682"/>
      <c r="I41" s="1057">
        <v>0</v>
      </c>
      <c r="J41" s="669"/>
      <c r="K41" s="667"/>
      <c r="L41" s="668"/>
      <c r="M41" s="693"/>
      <c r="N41" s="664"/>
      <c r="O41" s="693"/>
    </row>
    <row r="42" spans="1:15" ht="13.2" customHeight="1">
      <c r="A42" s="1231"/>
      <c r="B42" s="687" t="s">
        <v>212</v>
      </c>
      <c r="C42" s="1058">
        <v>0</v>
      </c>
      <c r="D42" s="667"/>
      <c r="E42" s="667"/>
      <c r="F42" s="1058">
        <v>0</v>
      </c>
      <c r="G42" s="667"/>
      <c r="H42" s="667"/>
      <c r="I42" s="1058">
        <v>0</v>
      </c>
      <c r="J42" s="667"/>
      <c r="K42" s="667"/>
      <c r="L42" s="668"/>
      <c r="M42" s="693"/>
      <c r="N42" s="664"/>
      <c r="O42" s="693"/>
    </row>
    <row r="43" spans="1:15" ht="13.2" customHeight="1">
      <c r="A43" s="1231"/>
      <c r="B43" s="687" t="s">
        <v>257</v>
      </c>
      <c r="C43" s="1058">
        <v>0</v>
      </c>
      <c r="D43" s="667"/>
      <c r="E43" s="667"/>
      <c r="F43" s="1058">
        <v>0</v>
      </c>
      <c r="G43" s="667"/>
      <c r="H43" s="667"/>
      <c r="I43" s="1058">
        <v>0</v>
      </c>
      <c r="J43" s="667"/>
      <c r="K43" s="667"/>
      <c r="L43" s="683"/>
      <c r="M43" s="693"/>
      <c r="N43" s="664"/>
      <c r="O43" s="693"/>
    </row>
    <row r="44" spans="1:15" ht="13.2" customHeight="1">
      <c r="A44" s="1231"/>
      <c r="B44" s="687" t="s">
        <v>292</v>
      </c>
      <c r="C44" s="1058"/>
      <c r="D44" s="667"/>
      <c r="E44" s="667"/>
      <c r="F44" s="1058"/>
      <c r="G44" s="667"/>
      <c r="H44" s="667"/>
      <c r="I44" s="1058"/>
      <c r="J44" s="667"/>
      <c r="K44" s="667"/>
      <c r="L44" s="668"/>
      <c r="M44" s="693"/>
      <c r="N44" s="664"/>
      <c r="O44" s="693"/>
    </row>
    <row r="45" spans="1:15" ht="13.2" customHeight="1" thickBot="1">
      <c r="A45" s="1232"/>
      <c r="B45" s="679" t="str">
        <f>"S4 Example: "&amp;IF(C42=0,"No Alarm set","Alarm set if measured units are "&amp;IF(C41=1," &gt;"&amp;C44," &lt;"&amp;C44)&amp;", reset level = "&amp;IF(C41=1,C44-C43-3,C44+C43+3))</f>
        <v>S4 Example: No Alarm set</v>
      </c>
      <c r="C45" s="161" t="str">
        <f>"S4="&amp;IF(C42=1,DEC2HEX((C44+C43*(2^10) + C42*(2^14) + C41*(2^15)),4),"0000")</f>
        <v>S4=0000</v>
      </c>
      <c r="D45" s="672"/>
      <c r="E45" s="672"/>
      <c r="F45" s="161" t="str">
        <f>"S5="&amp;IF(F42=1,DEC2HEX((F44+F43*(2^10) + F42*(2^14) + F41*(2^15)),4),"0000")</f>
        <v>S5=0000</v>
      </c>
      <c r="G45" s="672"/>
      <c r="H45" s="672"/>
      <c r="I45" s="161" t="str">
        <f>"S6="&amp;IF(I42=1,DEC2HEX((I44+I43*(2^10) + I42*(2^14) + I41*(2^15)),4),"0000")</f>
        <v>S6=0000</v>
      </c>
      <c r="J45" s="684"/>
      <c r="K45" s="684"/>
      <c r="L45" s="685"/>
      <c r="M45" s="693"/>
      <c r="N45" s="664"/>
      <c r="O45" s="693"/>
    </row>
    <row r="46" spans="1:15" ht="13.2" customHeight="1" thickBot="1">
      <c r="A46" s="667"/>
      <c r="B46" s="667"/>
      <c r="C46" s="667"/>
      <c r="D46" s="667"/>
      <c r="E46" s="667"/>
      <c r="F46" s="667"/>
      <c r="G46" s="667"/>
      <c r="H46" s="667"/>
      <c r="I46" s="667"/>
      <c r="J46" s="667"/>
      <c r="K46" s="667"/>
      <c r="L46" s="667"/>
      <c r="M46" s="693"/>
      <c r="N46" s="664"/>
      <c r="O46" s="693"/>
    </row>
    <row r="47" spans="1:15" ht="13.2" customHeight="1">
      <c r="A47" s="1422" t="s">
        <v>213</v>
      </c>
      <c r="B47" s="674"/>
      <c r="C47" s="673"/>
      <c r="D47" s="674"/>
      <c r="E47" s="674"/>
      <c r="F47" s="665"/>
      <c r="G47" s="665"/>
      <c r="H47" s="665"/>
      <c r="I47" s="665"/>
      <c r="J47" s="665"/>
      <c r="K47" s="665"/>
      <c r="L47" s="666"/>
      <c r="M47" s="693"/>
      <c r="N47" s="664"/>
      <c r="O47" s="693"/>
    </row>
    <row r="48" spans="1:15" ht="13.2" customHeight="1">
      <c r="A48" s="1419"/>
      <c r="B48" s="667"/>
      <c r="C48" s="667"/>
      <c r="D48" s="667"/>
      <c r="E48" s="667"/>
      <c r="F48" s="669"/>
      <c r="G48" s="667"/>
      <c r="H48" s="667"/>
      <c r="I48" s="781" t="s">
        <v>244</v>
      </c>
      <c r="J48" s="667"/>
      <c r="K48" s="667"/>
      <c r="L48" s="668"/>
      <c r="M48" s="693"/>
      <c r="N48" s="664"/>
      <c r="O48" s="693"/>
    </row>
    <row r="49" spans="1:15" ht="13.2" customHeight="1">
      <c r="A49" s="1419"/>
      <c r="B49" s="670" t="s">
        <v>214</v>
      </c>
      <c r="C49" s="1054">
        <v>0</v>
      </c>
      <c r="D49" s="667"/>
      <c r="E49" s="670"/>
      <c r="F49" s="1059">
        <v>0</v>
      </c>
      <c r="G49" s="669"/>
      <c r="H49" s="669"/>
      <c r="I49" s="1059">
        <v>0</v>
      </c>
      <c r="J49" s="669"/>
      <c r="K49" s="670"/>
      <c r="L49" s="668"/>
      <c r="M49" s="693"/>
      <c r="N49" s="664"/>
      <c r="O49" s="693"/>
    </row>
    <row r="50" spans="1:15" ht="13.2" customHeight="1">
      <c r="A50" s="1419"/>
      <c r="B50" s="670" t="s">
        <v>165</v>
      </c>
      <c r="C50" s="1054">
        <v>0</v>
      </c>
      <c r="D50" s="669"/>
      <c r="E50" s="669"/>
      <c r="F50" s="1059">
        <v>0</v>
      </c>
      <c r="G50" s="669"/>
      <c r="H50" s="669"/>
      <c r="I50" s="1059">
        <v>0</v>
      </c>
      <c r="J50" s="669"/>
      <c r="K50" s="670"/>
      <c r="L50" s="668"/>
      <c r="M50" s="693"/>
      <c r="N50" s="664"/>
      <c r="O50" s="693"/>
    </row>
    <row r="51" spans="1:15" ht="13.2" customHeight="1">
      <c r="A51" s="1419"/>
      <c r="B51" s="779" t="s">
        <v>250</v>
      </c>
      <c r="C51" s="1055"/>
      <c r="D51" s="669"/>
      <c r="E51" s="669"/>
      <c r="F51" s="1060"/>
      <c r="G51" s="669"/>
      <c r="H51" s="669"/>
      <c r="I51" s="1059">
        <v>0</v>
      </c>
      <c r="J51" s="669"/>
      <c r="K51" s="670"/>
      <c r="L51" s="668"/>
      <c r="M51" s="693"/>
      <c r="N51" s="664"/>
      <c r="O51" s="693"/>
    </row>
    <row r="52" spans="1:15" ht="13.2" customHeight="1">
      <c r="A52" s="1419"/>
      <c r="B52" s="777" t="str">
        <f>IF(C9=0,("S7: "&amp;IF(OR(C50=0,C51=0),"Alarm Disabled","Alarm if change "&amp; IF(C49=1,"&gt; ","&lt; -")&amp;C51 &amp; " cms/min")),("S7: "&amp;IF(OR(C50=0,C51=0),"Alarm Disabled","Alarm if change "&amp; IF(C49=1,"&gt; ","&lt; -")&amp;ROUND(C51,2) &amp; " cms/15min")))</f>
        <v>S7: Alarm Disabled</v>
      </c>
      <c r="C52" s="780" t="str">
        <f>"S7=" &amp;DEC2HEX( (C49*2^7 + C50*2^6 + C51),2)</f>
        <v>S7=00</v>
      </c>
      <c r="D52" s="670"/>
      <c r="E52" s="670"/>
      <c r="F52" s="722" t="str">
        <f>"S8=" &amp;DEC2HEX( (F49*2^7 + F50*2^6 + F51),2)</f>
        <v>S8=00</v>
      </c>
      <c r="G52" s="669"/>
      <c r="H52" s="669"/>
      <c r="I52" s="722" t="str">
        <f>"S8=" &amp;DEC2HEX( (I49*2^7 + I50*2^6 + I51),2)</f>
        <v>S8=00</v>
      </c>
      <c r="J52" s="778"/>
      <c r="K52" s="670"/>
      <c r="L52" s="668"/>
      <c r="M52" s="693"/>
      <c r="N52" s="664"/>
      <c r="O52" s="693"/>
    </row>
    <row r="53" spans="1:15" ht="13.2" customHeight="1" thickBot="1">
      <c r="A53" s="1425"/>
      <c r="B53" s="217" t="str">
        <f>IF(C116=0,IF(C9=0,("S8: "&amp;IF(OR(F50=0,F51=0),"Alarm Disabled","Alarm if change "&amp; IF(F49=1,"&gt; ","&lt; -")&amp;F51 &amp; " cms/min")),("S8: "&amp;IF(OR(F50=0,F51=0),"Alarm Disabled","Alarm if change "&amp; IF(F49=1,"&gt; ","&lt; -")&amp;ROUND(F51,2) &amp; " cms/15min"))),IF(C9=0,("S8: "&amp;IF(I50=0,"Alarm Disabled","Alarm if it doesn't change "&amp; IF(I49=1,"&gt; ","&lt; -")&amp;I51 &amp; " cm within 10 min " &amp; "(" &amp; IF(I49=1,"","-") &amp; ROUND(I51/9,3) &amp; " cms/min)" )),("S8: "&amp;IF(I50=0,"Alarm Disabled","Alarm if it doesn't change "&amp; IF(I49=1,"&gt; ","&lt; -") &amp; I51 &amp; " cm within 2h30min " &amp; "(" &amp; IF(I49=1,"","-") &amp; ROUND(I51/(15*9)*15,3) &amp; " cms/15min)" ))))</f>
        <v>S8: Alarm Disabled</v>
      </c>
      <c r="C53" s="161"/>
      <c r="D53" s="672"/>
      <c r="E53" s="672"/>
      <c r="F53" s="161"/>
      <c r="G53" s="676"/>
      <c r="H53" s="676"/>
      <c r="I53" s="161"/>
      <c r="J53" s="671"/>
      <c r="K53" s="672"/>
      <c r="L53" s="685"/>
      <c r="M53" s="693"/>
      <c r="N53" s="664"/>
      <c r="O53" s="693"/>
    </row>
    <row r="54" spans="1:15" ht="13.2" customHeight="1" thickBot="1">
      <c r="A54" s="164"/>
      <c r="B54" s="723"/>
      <c r="C54" s="735"/>
      <c r="D54" s="667"/>
      <c r="E54" s="667"/>
      <c r="F54" s="667"/>
      <c r="G54" s="667"/>
      <c r="H54" s="667"/>
      <c r="I54" s="667"/>
      <c r="J54" s="667"/>
      <c r="K54" s="667"/>
      <c r="L54" s="667"/>
      <c r="M54" s="693"/>
      <c r="N54" s="664"/>
      <c r="O54" s="693"/>
    </row>
    <row r="55" spans="1:15" ht="13.2" customHeight="1">
      <c r="A55" s="702" t="s">
        <v>215</v>
      </c>
      <c r="B55" s="703"/>
      <c r="C55" s="708"/>
      <c r="D55" s="690"/>
      <c r="E55" s="690"/>
      <c r="F55" s="690"/>
      <c r="G55" s="690"/>
      <c r="H55" s="690"/>
      <c r="I55" s="709"/>
      <c r="J55" s="690"/>
      <c r="K55" s="708"/>
      <c r="L55" s="691"/>
      <c r="M55" s="693"/>
      <c r="N55" s="664"/>
      <c r="O55" s="693"/>
    </row>
    <row r="56" spans="1:15" ht="13.2" customHeight="1">
      <c r="A56" s="704"/>
      <c r="B56" s="678"/>
      <c r="C56" s="710"/>
      <c r="D56" s="693"/>
      <c r="E56" s="693"/>
      <c r="F56" s="693"/>
      <c r="G56" s="693"/>
      <c r="H56" s="693"/>
      <c r="I56" s="711"/>
      <c r="J56" s="693"/>
      <c r="K56" s="710"/>
      <c r="L56" s="692"/>
      <c r="M56" s="693"/>
      <c r="N56" s="664"/>
      <c r="O56" s="693"/>
    </row>
    <row r="57" spans="1:15" ht="13.2" customHeight="1">
      <c r="A57" s="705" t="s">
        <v>279</v>
      </c>
      <c r="B57" s="670"/>
      <c r="C57" s="1445"/>
      <c r="D57" s="1446"/>
      <c r="E57" s="1446"/>
      <c r="F57" s="1446"/>
      <c r="G57" s="1447"/>
      <c r="H57" s="693"/>
      <c r="I57" s="711"/>
      <c r="J57" s="693"/>
      <c r="K57" s="710"/>
      <c r="L57" s="692"/>
      <c r="M57" s="693"/>
      <c r="N57" s="664"/>
      <c r="O57" s="693"/>
    </row>
    <row r="58" spans="1:15" ht="13.2" customHeight="1">
      <c r="A58" s="706"/>
      <c r="B58" s="670"/>
      <c r="C58" s="717" t="str">
        <f>"S9="&amp;C57</f>
        <v>S9=</v>
      </c>
      <c r="D58" s="677"/>
      <c r="E58" s="677"/>
      <c r="F58" s="677"/>
      <c r="G58" s="677"/>
      <c r="H58" s="711"/>
      <c r="I58" s="711"/>
      <c r="J58" s="693"/>
      <c r="K58" s="710"/>
      <c r="L58" s="692"/>
      <c r="M58" s="693"/>
      <c r="N58" s="664"/>
      <c r="O58" s="693"/>
    </row>
    <row r="59" spans="1:15" ht="13.2" customHeight="1">
      <c r="A59" s="705" t="s">
        <v>277</v>
      </c>
      <c r="B59" s="670"/>
      <c r="C59" s="1445"/>
      <c r="D59" s="1446"/>
      <c r="E59" s="1446"/>
      <c r="F59" s="1446"/>
      <c r="G59" s="1447"/>
      <c r="H59" s="693"/>
      <c r="I59" s="711"/>
      <c r="J59" s="693"/>
      <c r="K59" s="710"/>
      <c r="L59" s="692"/>
      <c r="M59" s="693"/>
      <c r="N59" s="664"/>
      <c r="O59" s="693"/>
    </row>
    <row r="60" spans="1:15" ht="13.2" customHeight="1">
      <c r="A60" s="705"/>
      <c r="B60" s="670"/>
      <c r="C60" s="717" t="str">
        <f>"S10="&amp;C59</f>
        <v>S10=</v>
      </c>
      <c r="D60" s="670"/>
      <c r="E60" s="670"/>
      <c r="F60" s="670"/>
      <c r="G60" s="670"/>
      <c r="H60" s="693"/>
      <c r="I60" s="711"/>
      <c r="J60" s="693"/>
      <c r="K60" s="710"/>
      <c r="L60" s="692"/>
      <c r="M60" s="693"/>
      <c r="N60" s="664"/>
      <c r="O60" s="693"/>
    </row>
    <row r="61" spans="1:15" ht="13.2" customHeight="1">
      <c r="A61" s="705" t="s">
        <v>216</v>
      </c>
      <c r="B61" s="670"/>
      <c r="C61" s="1442" t="s">
        <v>449</v>
      </c>
      <c r="D61" s="1443"/>
      <c r="E61" s="1443"/>
      <c r="F61" s="1443"/>
      <c r="G61" s="1444"/>
      <c r="H61" s="693"/>
      <c r="I61" s="711"/>
      <c r="J61" s="693"/>
      <c r="K61" s="710"/>
      <c r="L61" s="692"/>
      <c r="M61" s="693"/>
      <c r="N61" s="760"/>
      <c r="O61" s="693"/>
    </row>
    <row r="62" spans="1:15" ht="13.2" customHeight="1">
      <c r="A62" s="705"/>
      <c r="B62" s="670"/>
      <c r="C62" s="717" t="str">
        <f>"S11="&amp;C61</f>
        <v>S11=TEK811</v>
      </c>
      <c r="D62" s="670"/>
      <c r="E62" s="670"/>
      <c r="F62" s="670"/>
      <c r="G62" s="670"/>
      <c r="H62" s="693"/>
      <c r="I62" s="711"/>
      <c r="J62" s="693"/>
      <c r="K62" s="710"/>
      <c r="L62" s="692"/>
      <c r="M62" s="693"/>
      <c r="N62" s="761"/>
      <c r="O62" s="693"/>
    </row>
    <row r="63" spans="1:15" ht="13.2" customHeight="1">
      <c r="A63" s="705" t="s">
        <v>903</v>
      </c>
      <c r="B63" s="670"/>
      <c r="C63" s="1442"/>
      <c r="D63" s="1443"/>
      <c r="E63" s="1443"/>
      <c r="F63" s="1443"/>
      <c r="G63" s="1444"/>
      <c r="H63" s="693"/>
      <c r="I63" s="711"/>
      <c r="J63" s="693"/>
      <c r="K63" s="710"/>
      <c r="L63" s="692"/>
      <c r="M63" s="693"/>
      <c r="N63" s="760"/>
      <c r="O63" s="693"/>
    </row>
    <row r="64" spans="1:15" ht="13.2" customHeight="1">
      <c r="A64" s="705"/>
      <c r="B64" s="670"/>
      <c r="C64" s="717" t="str">
        <f>"S12="&amp;C63</f>
        <v>S12=</v>
      </c>
      <c r="D64" s="670"/>
      <c r="E64" s="670"/>
      <c r="F64" s="670"/>
      <c r="G64" s="670"/>
      <c r="H64" s="693"/>
      <c r="I64" s="711"/>
      <c r="J64" s="693"/>
      <c r="K64" s="710"/>
      <c r="L64" s="692"/>
      <c r="M64" s="693"/>
      <c r="N64" s="664"/>
      <c r="O64" s="693"/>
    </row>
    <row r="65" spans="1:15" ht="13.2" customHeight="1">
      <c r="A65" s="705" t="s">
        <v>218</v>
      </c>
      <c r="B65" s="670"/>
      <c r="C65" s="1442"/>
      <c r="D65" s="1443"/>
      <c r="E65" s="1443"/>
      <c r="F65" s="1443"/>
      <c r="G65" s="1444"/>
      <c r="H65" s="693"/>
      <c r="I65" s="711"/>
      <c r="J65" s="693"/>
      <c r="K65" s="710"/>
      <c r="L65" s="692"/>
      <c r="M65" s="693"/>
      <c r="N65" s="664"/>
      <c r="O65" s="693"/>
    </row>
    <row r="66" spans="1:15" ht="13.2" customHeight="1">
      <c r="A66" s="705"/>
      <c r="B66" s="670"/>
      <c r="C66" s="717" t="str">
        <f>"S13="&amp;C65</f>
        <v>S13=</v>
      </c>
      <c r="D66" s="670"/>
      <c r="E66" s="670"/>
      <c r="F66" s="670"/>
      <c r="G66" s="670"/>
      <c r="H66" s="693"/>
      <c r="I66" s="711"/>
      <c r="J66" s="693"/>
      <c r="K66" s="710"/>
      <c r="L66" s="692"/>
      <c r="M66" s="693"/>
      <c r="N66" s="664"/>
      <c r="O66" s="693"/>
    </row>
    <row r="67" spans="1:15" ht="13.2" customHeight="1">
      <c r="A67" s="705" t="s">
        <v>219</v>
      </c>
      <c r="B67" s="670"/>
      <c r="C67" s="1442"/>
      <c r="D67" s="1443"/>
      <c r="E67" s="1443"/>
      <c r="F67" s="1443"/>
      <c r="G67" s="1444"/>
      <c r="H67" s="693"/>
      <c r="I67" s="711"/>
      <c r="J67" s="693"/>
      <c r="K67" s="710"/>
      <c r="L67" s="692"/>
      <c r="M67" s="693"/>
      <c r="N67" s="664"/>
      <c r="O67" s="693"/>
    </row>
    <row r="68" spans="1:15" ht="13.2" customHeight="1">
      <c r="A68" s="705"/>
      <c r="B68" s="670"/>
      <c r="C68" s="717" t="str">
        <f>"S14="&amp;C67</f>
        <v>S14=</v>
      </c>
      <c r="D68" s="670"/>
      <c r="E68" s="670"/>
      <c r="F68" s="670"/>
      <c r="G68" s="670"/>
      <c r="H68" s="693"/>
      <c r="I68" s="711"/>
      <c r="J68" s="693"/>
      <c r="K68" s="710"/>
      <c r="L68" s="692"/>
      <c r="M68" s="693"/>
      <c r="N68" s="664"/>
      <c r="O68" s="693"/>
    </row>
    <row r="69" spans="1:15" ht="13.2" customHeight="1">
      <c r="A69" s="705" t="s">
        <v>460</v>
      </c>
      <c r="B69" s="670"/>
      <c r="C69" s="1442"/>
      <c r="D69" s="1443"/>
      <c r="E69" s="1443"/>
      <c r="F69" s="1443"/>
      <c r="G69" s="1444"/>
      <c r="H69" s="712"/>
      <c r="I69" s="711"/>
      <c r="J69" s="693"/>
      <c r="K69" s="710"/>
      <c r="L69" s="692"/>
      <c r="M69" s="693"/>
      <c r="N69" s="762"/>
      <c r="O69" s="693"/>
    </row>
    <row r="70" spans="1:15" ht="13.2" customHeight="1">
      <c r="A70" s="705"/>
      <c r="B70" s="670"/>
      <c r="C70" s="717" t="str">
        <f>"S15="&amp;C69</f>
        <v>S15=</v>
      </c>
      <c r="D70" s="670"/>
      <c r="E70" s="670"/>
      <c r="F70" s="670"/>
      <c r="G70" s="670"/>
      <c r="H70" s="693"/>
      <c r="I70" s="711"/>
      <c r="J70" s="693"/>
      <c r="K70" s="710"/>
      <c r="L70" s="692"/>
      <c r="M70" s="693"/>
      <c r="N70" s="762"/>
      <c r="O70" s="693"/>
    </row>
    <row r="71" spans="1:15" ht="13.2" customHeight="1">
      <c r="A71" s="705" t="s">
        <v>222</v>
      </c>
      <c r="B71" s="670"/>
      <c r="C71" s="1442"/>
      <c r="D71" s="1443"/>
      <c r="E71" s="1443"/>
      <c r="F71" s="1443"/>
      <c r="G71" s="1444"/>
      <c r="H71" s="693"/>
      <c r="I71" s="711"/>
      <c r="J71" s="693"/>
      <c r="K71" s="710"/>
      <c r="L71" s="692"/>
      <c r="M71" s="693"/>
      <c r="N71" s="664"/>
      <c r="O71" s="693"/>
    </row>
    <row r="72" spans="1:15" ht="13.2" customHeight="1" thickBot="1">
      <c r="A72" s="707"/>
      <c r="B72" s="672"/>
      <c r="C72" s="715" t="str">
        <f>"S16="&amp;C71</f>
        <v>S16=</v>
      </c>
      <c r="D72" s="716"/>
      <c r="E72" s="716"/>
      <c r="F72" s="716"/>
      <c r="G72" s="716"/>
      <c r="H72" s="694"/>
      <c r="I72" s="713"/>
      <c r="J72" s="694"/>
      <c r="K72" s="714"/>
      <c r="L72" s="695"/>
      <c r="M72" s="693"/>
      <c r="N72" s="664"/>
      <c r="O72" s="693"/>
    </row>
    <row r="73" spans="1:15" ht="13.2" customHeight="1" thickBot="1">
      <c r="A73" s="722"/>
      <c r="B73" s="678"/>
      <c r="C73" s="670"/>
      <c r="D73" s="670"/>
      <c r="E73" s="670"/>
      <c r="F73" s="670"/>
      <c r="G73" s="670"/>
      <c r="H73" s="670"/>
      <c r="I73" s="677"/>
      <c r="J73" s="670"/>
      <c r="K73" s="722"/>
      <c r="L73" s="670"/>
      <c r="M73" s="693"/>
      <c r="N73" s="763"/>
      <c r="O73" s="755"/>
    </row>
    <row r="74" spans="1:15" ht="13.2" customHeight="1">
      <c r="A74" s="1422" t="s">
        <v>243</v>
      </c>
      <c r="B74" s="718"/>
      <c r="C74" s="673"/>
      <c r="D74" s="673"/>
      <c r="E74" s="673"/>
      <c r="F74" s="673"/>
      <c r="G74" s="673"/>
      <c r="H74" s="673"/>
      <c r="I74" s="673"/>
      <c r="J74" s="673"/>
      <c r="K74" s="673"/>
      <c r="L74" s="666"/>
      <c r="M74" s="693"/>
      <c r="N74" s="763"/>
      <c r="O74" s="755"/>
    </row>
    <row r="75" spans="1:15" ht="13.2" customHeight="1">
      <c r="A75" s="1420"/>
      <c r="B75" s="670" t="s">
        <v>259</v>
      </c>
      <c r="C75" s="1441" t="s">
        <v>260</v>
      </c>
      <c r="D75" s="1441"/>
      <c r="E75" s="1441"/>
      <c r="F75" s="1441"/>
      <c r="G75" s="1441"/>
      <c r="H75" s="667"/>
      <c r="I75" s="667"/>
      <c r="J75" s="675">
        <f>(ROUND(200*C75/5,0))</f>
        <v>1974077120</v>
      </c>
      <c r="K75" s="721"/>
      <c r="L75" s="668"/>
      <c r="M75" s="693"/>
      <c r="N75" s="763"/>
      <c r="O75" s="755"/>
    </row>
    <row r="76" spans="1:15" ht="13.2" customHeight="1" thickBot="1">
      <c r="A76" s="1421"/>
      <c r="B76" s="719"/>
      <c r="C76" s="696" t="str">
        <f>"S17=" &amp;C75</f>
        <v>S17=0049351928</v>
      </c>
      <c r="D76" s="684"/>
      <c r="E76" s="684"/>
      <c r="F76" s="684"/>
      <c r="G76" s="684"/>
      <c r="H76" s="684"/>
      <c r="I76" s="684"/>
      <c r="J76" s="720"/>
      <c r="K76" s="720"/>
      <c r="L76" s="685"/>
      <c r="M76" s="693"/>
      <c r="N76" s="763"/>
      <c r="O76" s="755"/>
    </row>
    <row r="77" spans="1:15" ht="13.2" customHeight="1" thickBot="1">
      <c r="A77" s="164"/>
      <c r="B77" s="205"/>
      <c r="C77" s="735"/>
      <c r="D77" s="693"/>
      <c r="E77" s="693"/>
      <c r="F77" s="693"/>
      <c r="G77" s="693"/>
      <c r="H77" s="693"/>
      <c r="I77" s="693"/>
      <c r="J77" s="711"/>
      <c r="K77" s="711"/>
      <c r="L77" s="693"/>
      <c r="M77" s="693"/>
      <c r="N77" s="763"/>
      <c r="O77" s="755"/>
    </row>
    <row r="78" spans="1:15" ht="13.2" customHeight="1">
      <c r="A78" s="1422" t="s">
        <v>230</v>
      </c>
      <c r="B78" s="718"/>
      <c r="C78" s="167"/>
      <c r="D78" s="690"/>
      <c r="E78" s="690"/>
      <c r="F78" s="690"/>
      <c r="G78" s="690"/>
      <c r="H78" s="690"/>
      <c r="I78" s="690"/>
      <c r="J78" s="690"/>
      <c r="K78" s="690"/>
      <c r="L78" s="691"/>
      <c r="M78" s="693"/>
      <c r="N78" s="764"/>
      <c r="O78" s="756"/>
    </row>
    <row r="79" spans="1:15" ht="13.2" customHeight="1">
      <c r="A79" s="1419"/>
      <c r="B79" s="670"/>
      <c r="C79" s="1054">
        <v>500</v>
      </c>
      <c r="D79" s="693"/>
      <c r="E79" s="728"/>
      <c r="F79" s="729"/>
      <c r="G79" s="729"/>
      <c r="H79" s="729"/>
      <c r="I79" s="729"/>
      <c r="J79" s="728"/>
      <c r="K79" s="728"/>
      <c r="L79" s="692"/>
      <c r="M79" s="693"/>
      <c r="N79" s="764"/>
      <c r="O79" s="756"/>
    </row>
    <row r="80" spans="1:15" ht="13.2" customHeight="1" thickBot="1">
      <c r="A80" s="1425"/>
      <c r="B80" s="719"/>
      <c r="C80" s="161" t="str">
        <f>"S18=" &amp;C79</f>
        <v>S18=500</v>
      </c>
      <c r="D80" s="694"/>
      <c r="E80" s="694"/>
      <c r="F80" s="694"/>
      <c r="G80" s="694"/>
      <c r="H80" s="694"/>
      <c r="I80" s="694"/>
      <c r="J80" s="713"/>
      <c r="K80" s="713"/>
      <c r="L80" s="695"/>
      <c r="M80" s="693"/>
      <c r="N80" s="764"/>
      <c r="O80" s="756"/>
    </row>
    <row r="81" spans="1:15" ht="13.2" customHeight="1" thickBot="1">
      <c r="A81" s="667"/>
      <c r="B81" s="723"/>
      <c r="C81" s="204"/>
      <c r="D81" s="693"/>
      <c r="E81" s="693"/>
      <c r="F81" s="693"/>
      <c r="G81" s="693"/>
      <c r="H81" s="693"/>
      <c r="I81" s="693"/>
      <c r="J81" s="711"/>
      <c r="K81" s="711"/>
      <c r="L81" s="693"/>
      <c r="M81" s="693"/>
      <c r="N81" s="764"/>
      <c r="O81" s="756"/>
    </row>
    <row r="82" spans="1:15" ht="13.2" customHeight="1">
      <c r="A82" s="1422" t="s">
        <v>268</v>
      </c>
      <c r="B82" s="718"/>
      <c r="C82" s="167"/>
      <c r="D82" s="690"/>
      <c r="E82" s="690"/>
      <c r="F82" s="690"/>
      <c r="G82" s="690"/>
      <c r="H82" s="690"/>
      <c r="I82" s="690"/>
      <c r="J82" s="690"/>
      <c r="K82" s="690"/>
      <c r="L82" s="691"/>
      <c r="M82" s="693"/>
      <c r="N82" s="664"/>
      <c r="O82" s="693"/>
    </row>
    <row r="83" spans="1:15" ht="13.2" customHeight="1">
      <c r="A83" s="1419"/>
      <c r="B83" s="670"/>
      <c r="C83" s="1054"/>
      <c r="D83" s="693"/>
      <c r="E83" s="693"/>
      <c r="F83" s="693"/>
      <c r="G83" s="693"/>
      <c r="H83" s="693"/>
      <c r="I83" s="693"/>
      <c r="J83" s="693"/>
      <c r="K83" s="711"/>
      <c r="L83" s="692"/>
      <c r="M83" s="693"/>
      <c r="N83" s="664"/>
      <c r="O83" s="693"/>
    </row>
    <row r="84" spans="1:15" ht="13.2" customHeight="1" thickBot="1">
      <c r="A84" s="1425"/>
      <c r="B84" s="719"/>
      <c r="C84" s="161" t="str">
        <f>"S19="&amp;C83</f>
        <v>S19=</v>
      </c>
      <c r="D84" s="694"/>
      <c r="E84" s="694"/>
      <c r="F84" s="694"/>
      <c r="G84" s="694"/>
      <c r="H84" s="694"/>
      <c r="I84" s="694"/>
      <c r="J84" s="713"/>
      <c r="K84" s="713"/>
      <c r="L84" s="695"/>
      <c r="M84" s="693"/>
      <c r="N84" s="664"/>
      <c r="O84" s="693"/>
    </row>
    <row r="85" spans="1:15" ht="13.2" customHeight="1" thickBot="1">
      <c r="A85" s="670"/>
      <c r="B85" s="670"/>
      <c r="D85" s="693"/>
      <c r="E85" s="693"/>
      <c r="F85" s="693"/>
      <c r="G85" s="693"/>
      <c r="H85" s="693"/>
      <c r="I85" s="693"/>
      <c r="J85" s="693"/>
      <c r="K85" s="693"/>
      <c r="L85" s="693"/>
      <c r="M85" s="693"/>
      <c r="N85" s="664"/>
      <c r="O85" s="693"/>
    </row>
    <row r="86" spans="1:15" ht="13.2" customHeight="1">
      <c r="A86" s="1422" t="s">
        <v>231</v>
      </c>
      <c r="B86" s="703"/>
      <c r="C86" s="167"/>
      <c r="D86" s="690"/>
      <c r="E86" s="690"/>
      <c r="F86" s="690"/>
      <c r="G86" s="690"/>
      <c r="H86" s="690"/>
      <c r="I86" s="709"/>
      <c r="J86" s="690"/>
      <c r="K86" s="708"/>
      <c r="L86" s="691"/>
      <c r="M86" s="693"/>
      <c r="N86" s="664"/>
      <c r="O86" s="693"/>
    </row>
    <row r="87" spans="1:15" ht="13.2" customHeight="1">
      <c r="A87" s="1419"/>
      <c r="B87" s="678"/>
      <c r="C87" s="1061"/>
      <c r="D87" s="693"/>
      <c r="E87" s="693"/>
      <c r="F87" s="693"/>
      <c r="G87" s="693"/>
      <c r="H87" s="693"/>
      <c r="I87" s="711"/>
      <c r="J87" s="693"/>
      <c r="K87" s="710"/>
      <c r="L87" s="692"/>
      <c r="M87" s="693"/>
      <c r="N87" s="664"/>
      <c r="O87" s="693"/>
    </row>
    <row r="88" spans="1:15" ht="13.2" customHeight="1" thickBot="1">
      <c r="A88" s="1425"/>
      <c r="B88" s="684"/>
      <c r="C88" s="193" t="str">
        <f>"S20="</f>
        <v>S20=</v>
      </c>
      <c r="D88" s="694"/>
      <c r="E88" s="694"/>
      <c r="F88" s="694"/>
      <c r="G88" s="694"/>
      <c r="H88" s="694"/>
      <c r="I88" s="694"/>
      <c r="J88" s="694"/>
      <c r="K88" s="694"/>
      <c r="L88" s="695"/>
      <c r="M88" s="693" t="str">
        <f>D112&amp;E112&amp;F112&amp;G112&amp;H112&amp;I112&amp;J112&amp;K112</f>
        <v/>
      </c>
      <c r="N88" s="664"/>
      <c r="O88" s="693"/>
    </row>
    <row r="89" spans="1:15" ht="13.2" customHeight="1" thickBot="1">
      <c r="A89" s="670"/>
      <c r="B89" s="670"/>
      <c r="D89" s="693"/>
      <c r="E89" s="693"/>
      <c r="F89" s="693"/>
      <c r="G89" s="693"/>
      <c r="H89" s="693"/>
      <c r="I89" s="693"/>
      <c r="J89" s="693"/>
      <c r="K89" s="693"/>
      <c r="L89" s="693"/>
      <c r="M89" s="693"/>
      <c r="N89" s="664"/>
      <c r="O89" s="693"/>
    </row>
    <row r="90" spans="1:15" ht="13.2" customHeight="1">
      <c r="A90" s="1422" t="s">
        <v>262</v>
      </c>
      <c r="B90" s="703"/>
      <c r="C90" s="167"/>
      <c r="D90" s="690"/>
      <c r="E90" s="690"/>
      <c r="F90" s="690"/>
      <c r="G90" s="690"/>
      <c r="H90" s="690"/>
      <c r="I90" s="709"/>
      <c r="J90" s="690"/>
      <c r="K90" s="708"/>
      <c r="L90" s="691"/>
      <c r="M90" s="693"/>
      <c r="N90" s="664"/>
      <c r="O90" s="693"/>
    </row>
    <row r="91" spans="1:15" ht="13.2" customHeight="1">
      <c r="A91" s="1419"/>
      <c r="B91" s="678" t="s">
        <v>293</v>
      </c>
      <c r="C91" s="1061"/>
      <c r="D91" s="693"/>
      <c r="E91" s="693"/>
      <c r="F91" s="693"/>
      <c r="G91" s="693"/>
      <c r="H91" s="693"/>
      <c r="I91" s="711"/>
      <c r="J91" s="693"/>
      <c r="K91" s="710"/>
      <c r="L91" s="692"/>
      <c r="M91" s="693"/>
      <c r="N91" s="664"/>
      <c r="O91" s="693"/>
    </row>
    <row r="92" spans="1:15" ht="13.2" customHeight="1" thickBot="1">
      <c r="A92" s="1425"/>
      <c r="B92" s="684"/>
      <c r="C92" s="193" t="str">
        <f>"S21="&amp;C91</f>
        <v>S21=</v>
      </c>
      <c r="D92" s="694"/>
      <c r="E92" s="694"/>
      <c r="F92" s="694"/>
      <c r="G92" s="694"/>
      <c r="H92" s="694"/>
      <c r="I92" s="694"/>
      <c r="J92" s="694"/>
      <c r="K92" s="694"/>
      <c r="L92" s="695"/>
      <c r="M92" s="693"/>
      <c r="N92" s="664"/>
      <c r="O92" s="693"/>
    </row>
    <row r="93" spans="1:15" ht="13.2" customHeight="1" thickBot="1">
      <c r="A93" s="724"/>
      <c r="B93" s="667"/>
      <c r="C93" s="158"/>
      <c r="D93" s="693"/>
      <c r="E93" s="693"/>
      <c r="F93" s="693"/>
      <c r="G93" s="693"/>
      <c r="H93" s="693"/>
      <c r="I93" s="693"/>
      <c r="J93" s="693"/>
      <c r="K93" s="693"/>
      <c r="L93" s="693"/>
      <c r="M93" s="693"/>
      <c r="N93" s="664"/>
      <c r="O93" s="693"/>
    </row>
    <row r="94" spans="1:15" ht="13.2" customHeight="1">
      <c r="A94" s="1422" t="s">
        <v>267</v>
      </c>
      <c r="B94" s="703"/>
      <c r="C94" s="167"/>
      <c r="D94" s="690"/>
      <c r="E94" s="690"/>
      <c r="F94" s="690"/>
      <c r="G94" s="690"/>
      <c r="H94" s="690"/>
      <c r="I94" s="709"/>
      <c r="J94" s="690"/>
      <c r="K94" s="708"/>
      <c r="L94" s="691"/>
      <c r="M94" s="693"/>
      <c r="N94" s="664"/>
      <c r="O94" s="693"/>
    </row>
    <row r="95" spans="1:15" ht="13.2" customHeight="1">
      <c r="A95" s="1419"/>
      <c r="B95" s="678" t="s">
        <v>284</v>
      </c>
      <c r="C95" s="1061"/>
      <c r="D95" s="693"/>
      <c r="E95" s="693"/>
      <c r="F95" s="693"/>
      <c r="G95" s="693"/>
      <c r="H95" s="693"/>
      <c r="I95" s="711"/>
      <c r="J95" s="693"/>
      <c r="K95" s="710"/>
      <c r="L95" s="692"/>
      <c r="M95" s="693"/>
      <c r="N95" s="664"/>
      <c r="O95" s="693"/>
    </row>
    <row r="96" spans="1:15" ht="13.2" customHeight="1" thickBot="1">
      <c r="A96" s="1425"/>
      <c r="B96" s="684"/>
      <c r="C96" s="193" t="str">
        <f>"S22="&amp;C95</f>
        <v>S22=</v>
      </c>
      <c r="D96" s="694"/>
      <c r="E96" s="694"/>
      <c r="F96" s="694"/>
      <c r="G96" s="694"/>
      <c r="H96" s="694"/>
      <c r="I96" s="694"/>
      <c r="J96" s="694"/>
      <c r="K96" s="694"/>
      <c r="L96" s="695"/>
      <c r="M96" s="693"/>
      <c r="N96" s="664"/>
      <c r="O96" s="693"/>
    </row>
    <row r="97" spans="1:15" ht="13.2" customHeight="1" thickBot="1">
      <c r="A97" s="670"/>
      <c r="B97" s="670"/>
      <c r="C97" s="163"/>
      <c r="D97" s="693"/>
      <c r="E97" s="693"/>
      <c r="F97" s="693"/>
      <c r="G97" s="693"/>
      <c r="H97" s="693"/>
      <c r="I97" s="693"/>
      <c r="J97" s="693"/>
      <c r="K97" s="693"/>
      <c r="L97" s="693"/>
      <c r="M97" s="693"/>
      <c r="N97" s="664"/>
      <c r="O97" s="693"/>
    </row>
    <row r="98" spans="1:15" ht="13.2" customHeight="1">
      <c r="A98" s="1411" t="s">
        <v>205</v>
      </c>
      <c r="B98" s="673"/>
      <c r="C98" s="167"/>
      <c r="D98" s="690"/>
      <c r="E98" s="690"/>
      <c r="F98" s="690"/>
      <c r="G98" s="690"/>
      <c r="H98" s="690"/>
      <c r="I98" s="690"/>
      <c r="J98" s="690"/>
      <c r="K98" s="690"/>
      <c r="L98" s="691"/>
      <c r="M98" s="693"/>
      <c r="N98" s="664"/>
      <c r="O98" s="693"/>
    </row>
    <row r="99" spans="1:15" ht="13.2" customHeight="1">
      <c r="A99" s="1406"/>
      <c r="B99" s="670" t="s">
        <v>206</v>
      </c>
      <c r="C99" s="1054">
        <v>1</v>
      </c>
      <c r="D99" s="693"/>
      <c r="E99" s="693"/>
      <c r="F99" s="693"/>
      <c r="G99" s="693"/>
      <c r="H99" s="693"/>
      <c r="I99" s="693"/>
      <c r="J99" s="693"/>
      <c r="K99" s="693"/>
      <c r="L99" s="692"/>
      <c r="M99" s="693"/>
      <c r="N99" s="664"/>
      <c r="O99" s="693"/>
    </row>
    <row r="100" spans="1:15" ht="13.2" customHeight="1">
      <c r="A100" s="1406"/>
      <c r="B100" s="670" t="s">
        <v>207</v>
      </c>
      <c r="C100" s="1054">
        <v>30</v>
      </c>
      <c r="D100" s="693"/>
      <c r="E100" s="693"/>
      <c r="F100" s="693"/>
      <c r="G100" s="693"/>
      <c r="H100" s="693"/>
      <c r="I100" s="693"/>
      <c r="J100" s="693"/>
      <c r="K100" s="693"/>
      <c r="L100" s="692"/>
      <c r="M100" s="693"/>
      <c r="N100" s="664"/>
      <c r="O100" s="693"/>
    </row>
    <row r="101" spans="1:15" ht="13.2" customHeight="1" thickBot="1">
      <c r="A101" s="1412"/>
      <c r="B101" s="672"/>
      <c r="C101" s="161" t="str">
        <f>"S23="&amp;DEC2HEX( (C99-1) + (INT(C100/10) -1)*8,2)</f>
        <v>S23=10</v>
      </c>
      <c r="D101" s="694"/>
      <c r="E101" s="694"/>
      <c r="F101" s="694"/>
      <c r="G101" s="694"/>
      <c r="H101" s="694"/>
      <c r="I101" s="694"/>
      <c r="J101" s="694"/>
      <c r="K101" s="694"/>
      <c r="L101" s="695"/>
      <c r="M101" s="693"/>
      <c r="N101" s="664"/>
      <c r="O101" s="693"/>
    </row>
    <row r="102" spans="1:15" ht="13.2" customHeight="1" thickBot="1">
      <c r="A102" s="725"/>
      <c r="B102" s="670"/>
      <c r="C102" s="163"/>
      <c r="D102" s="670"/>
      <c r="E102" s="670"/>
      <c r="F102" s="670"/>
      <c r="G102" s="670"/>
      <c r="H102" s="670"/>
      <c r="I102" s="670"/>
      <c r="J102" s="670"/>
      <c r="K102" s="670"/>
      <c r="L102" s="670"/>
      <c r="M102" s="693"/>
      <c r="N102" s="664"/>
      <c r="O102" s="693"/>
    </row>
    <row r="103" spans="1:15" ht="13.2" customHeight="1">
      <c r="A103" s="1411" t="s">
        <v>208</v>
      </c>
      <c r="B103" s="673"/>
      <c r="C103" s="167"/>
      <c r="D103" s="673"/>
      <c r="E103" s="673"/>
      <c r="F103" s="673"/>
      <c r="G103" s="673"/>
      <c r="H103" s="673"/>
      <c r="I103" s="673"/>
      <c r="J103" s="673"/>
      <c r="K103" s="673"/>
      <c r="L103" s="730"/>
      <c r="M103" s="693"/>
      <c r="N103" s="664"/>
      <c r="O103" s="693"/>
    </row>
    <row r="104" spans="1:15" ht="13.2" customHeight="1">
      <c r="A104" s="1406"/>
      <c r="B104" s="670" t="s">
        <v>209</v>
      </c>
      <c r="C104" s="1054">
        <v>0</v>
      </c>
      <c r="D104" s="731" t="s">
        <v>156</v>
      </c>
      <c r="E104" s="731"/>
      <c r="F104" s="670"/>
      <c r="G104" s="670"/>
      <c r="H104" s="670"/>
      <c r="I104" s="670"/>
      <c r="J104" s="670"/>
      <c r="K104" s="670"/>
      <c r="L104" s="683"/>
      <c r="M104" s="693"/>
      <c r="N104" s="664"/>
      <c r="O104" s="693"/>
    </row>
    <row r="105" spans="1:15" ht="13.2" customHeight="1" thickBot="1">
      <c r="A105" s="1412"/>
      <c r="B105" s="672"/>
      <c r="C105" s="161" t="str">
        <f>"S24="&amp;DEC2HEX( C104,2)</f>
        <v>S24=00</v>
      </c>
      <c r="D105" s="696"/>
      <c r="E105" s="696"/>
      <c r="F105" s="672"/>
      <c r="G105" s="672"/>
      <c r="H105" s="672"/>
      <c r="I105" s="672"/>
      <c r="J105" s="672"/>
      <c r="K105" s="672"/>
      <c r="L105" s="732"/>
      <c r="M105" s="693"/>
      <c r="N105" s="664"/>
      <c r="O105" s="693"/>
    </row>
    <row r="106" spans="1:15" ht="13.2" customHeight="1" thickBot="1">
      <c r="A106" s="724"/>
      <c r="B106" s="667"/>
      <c r="C106" s="158"/>
      <c r="D106" s="693"/>
      <c r="E106" s="693"/>
      <c r="F106" s="693"/>
      <c r="G106" s="693"/>
      <c r="H106" s="693"/>
      <c r="I106" s="693"/>
      <c r="J106" s="693"/>
      <c r="K106" s="693"/>
      <c r="L106" s="693"/>
      <c r="M106" s="693"/>
      <c r="N106" s="664"/>
      <c r="O106" s="693"/>
    </row>
    <row r="107" spans="1:15" ht="13.2" customHeight="1">
      <c r="A107" s="1422" t="s">
        <v>232</v>
      </c>
      <c r="B107" s="703"/>
      <c r="C107" s="167"/>
      <c r="D107" s="690"/>
      <c r="E107" s="690"/>
      <c r="F107" s="690"/>
      <c r="G107" s="690"/>
      <c r="H107" s="690"/>
      <c r="I107" s="709"/>
      <c r="J107" s="690"/>
      <c r="K107" s="708"/>
      <c r="L107" s="691"/>
      <c r="M107" s="693"/>
      <c r="N107" s="664"/>
      <c r="O107" s="693"/>
    </row>
    <row r="108" spans="1:15" ht="13.2" customHeight="1">
      <c r="A108" s="1419"/>
      <c r="B108" s="678"/>
      <c r="C108" s="1061">
        <v>0</v>
      </c>
      <c r="D108" s="693"/>
      <c r="E108" s="693"/>
      <c r="F108" s="693"/>
      <c r="G108" s="693"/>
      <c r="H108" s="693"/>
      <c r="I108" s="711"/>
      <c r="J108" s="693"/>
      <c r="K108" s="710"/>
      <c r="L108" s="692"/>
      <c r="M108" s="693"/>
      <c r="N108" s="664"/>
      <c r="O108" s="693"/>
    </row>
    <row r="109" spans="1:15" ht="13.2" customHeight="1" thickBot="1">
      <c r="A109" s="1425"/>
      <c r="B109" s="684"/>
      <c r="C109" s="193" t="str">
        <f>"S25="</f>
        <v>S25=</v>
      </c>
      <c r="D109" s="694"/>
      <c r="E109" s="694"/>
      <c r="F109" s="694"/>
      <c r="G109" s="694"/>
      <c r="H109" s="694"/>
      <c r="I109" s="694"/>
      <c r="J109" s="694"/>
      <c r="K109" s="694"/>
      <c r="L109" s="695"/>
      <c r="M109" s="693"/>
      <c r="N109" s="664"/>
      <c r="O109" s="693"/>
    </row>
    <row r="110" spans="1:15" ht="13.2" customHeight="1" thickBot="1">
      <c r="A110" s="726"/>
      <c r="B110" s="726"/>
      <c r="C110" s="192"/>
      <c r="D110" s="733"/>
      <c r="E110" s="733"/>
      <c r="F110" s="733"/>
      <c r="G110" s="733"/>
      <c r="H110" s="733"/>
      <c r="I110" s="733"/>
      <c r="J110" s="733"/>
      <c r="K110" s="693"/>
      <c r="L110" s="693"/>
      <c r="M110" s="693"/>
      <c r="N110" s="664"/>
      <c r="O110" s="693"/>
    </row>
    <row r="111" spans="1:15" ht="13.2" customHeight="1">
      <c r="A111" s="1422" t="s">
        <v>223</v>
      </c>
      <c r="B111" s="673"/>
      <c r="C111" s="167"/>
      <c r="D111" s="690"/>
      <c r="E111" s="690"/>
      <c r="F111" s="690"/>
      <c r="G111" s="690"/>
      <c r="H111" s="690"/>
      <c r="I111" s="690"/>
      <c r="J111" s="690"/>
      <c r="K111" s="690"/>
      <c r="L111" s="691"/>
      <c r="M111" s="757"/>
      <c r="N111" s="765"/>
      <c r="O111" s="758"/>
    </row>
    <row r="112" spans="1:15" ht="13.2" customHeight="1">
      <c r="A112" s="1419"/>
      <c r="B112" s="701" t="s">
        <v>274</v>
      </c>
      <c r="C112" s="1059">
        <v>0</v>
      </c>
      <c r="D112" s="699"/>
      <c r="E112" s="699"/>
      <c r="F112" s="699"/>
      <c r="G112" s="699"/>
      <c r="H112" s="699"/>
      <c r="I112" s="699"/>
      <c r="J112" s="700"/>
      <c r="K112" s="700"/>
      <c r="L112" s="692"/>
      <c r="M112" s="693"/>
      <c r="N112" s="765"/>
      <c r="O112" s="758"/>
    </row>
    <row r="113" spans="1:15" ht="13.2" customHeight="1">
      <c r="A113" s="1419"/>
      <c r="B113" s="670" t="s">
        <v>278</v>
      </c>
      <c r="C113" s="1054">
        <v>0</v>
      </c>
      <c r="D113" s="693"/>
      <c r="E113" s="693"/>
      <c r="F113" s="693"/>
      <c r="G113" s="693"/>
      <c r="H113" s="693"/>
      <c r="I113" s="693"/>
      <c r="J113" s="693"/>
      <c r="K113" s="693"/>
      <c r="L113" s="692"/>
      <c r="M113" s="693"/>
      <c r="N113" s="765"/>
      <c r="O113" s="758"/>
    </row>
    <row r="114" spans="1:15" ht="13.2" customHeight="1">
      <c r="A114" s="1419"/>
      <c r="B114" s="670" t="s">
        <v>278</v>
      </c>
      <c r="C114" s="1062">
        <v>0</v>
      </c>
      <c r="D114" s="693"/>
      <c r="E114" s="693"/>
      <c r="F114" s="693"/>
      <c r="G114" s="693"/>
      <c r="H114" s="693"/>
      <c r="I114" s="693"/>
      <c r="J114" s="693"/>
      <c r="K114" s="693"/>
      <c r="L114" s="692"/>
      <c r="M114" s="757"/>
      <c r="N114" s="765"/>
      <c r="O114" s="758"/>
    </row>
    <row r="115" spans="1:15" ht="13.2" customHeight="1">
      <c r="A115" s="1419"/>
      <c r="B115" s="670" t="s">
        <v>278</v>
      </c>
      <c r="C115" s="1062">
        <v>0</v>
      </c>
      <c r="D115" s="693"/>
      <c r="E115" s="693"/>
      <c r="F115" s="693"/>
      <c r="G115" s="693"/>
      <c r="H115" s="693"/>
      <c r="I115" s="693"/>
      <c r="J115" s="693"/>
      <c r="K115" s="693"/>
      <c r="L115" s="692"/>
      <c r="M115" s="757"/>
      <c r="N115" s="765"/>
      <c r="O115" s="758"/>
    </row>
    <row r="116" spans="1:15" ht="13.2" customHeight="1">
      <c r="A116" s="1419"/>
      <c r="B116" s="670" t="s">
        <v>286</v>
      </c>
      <c r="C116" s="1054">
        <v>0</v>
      </c>
      <c r="D116" s="693"/>
      <c r="E116" s="693"/>
      <c r="F116" s="693"/>
      <c r="G116" s="693"/>
      <c r="H116" s="693"/>
      <c r="I116" s="693"/>
      <c r="J116" s="693"/>
      <c r="K116" s="693"/>
      <c r="L116" s="692"/>
      <c r="M116" s="757"/>
      <c r="N116" s="765"/>
      <c r="O116" s="758"/>
    </row>
    <row r="117" spans="1:15" ht="13.2" customHeight="1">
      <c r="A117" s="1419"/>
      <c r="B117" s="670" t="s">
        <v>278</v>
      </c>
      <c r="C117" s="1062">
        <v>0</v>
      </c>
      <c r="D117" s="693"/>
      <c r="E117" s="734"/>
      <c r="F117" s="734"/>
      <c r="G117" s="734"/>
      <c r="H117" s="734"/>
      <c r="I117" s="734"/>
      <c r="J117" s="734"/>
      <c r="K117" s="734"/>
      <c r="L117" s="692"/>
      <c r="M117" s="757"/>
      <c r="N117" s="765"/>
      <c r="O117" s="758"/>
    </row>
    <row r="118" spans="1:15" ht="13.2" customHeight="1">
      <c r="A118" s="1419"/>
      <c r="B118" s="670" t="s">
        <v>278</v>
      </c>
      <c r="C118" s="1062">
        <v>0</v>
      </c>
      <c r="D118" s="693"/>
      <c r="E118" s="734"/>
      <c r="F118" s="734"/>
      <c r="G118" s="734"/>
      <c r="H118" s="734"/>
      <c r="I118" s="734"/>
      <c r="J118" s="734"/>
      <c r="K118" s="734"/>
      <c r="L118" s="692"/>
      <c r="M118" s="757"/>
      <c r="N118" s="765"/>
      <c r="O118" s="758"/>
    </row>
    <row r="119" spans="1:15" ht="13.2" customHeight="1">
      <c r="A119" s="1419"/>
      <c r="B119" s="670" t="s">
        <v>278</v>
      </c>
      <c r="C119" s="1062">
        <v>0</v>
      </c>
      <c r="D119" s="693"/>
      <c r="E119" s="734"/>
      <c r="F119" s="734"/>
      <c r="G119" s="734"/>
      <c r="H119" s="734"/>
      <c r="I119" s="734"/>
      <c r="J119" s="734"/>
      <c r="K119" s="734"/>
      <c r="L119" s="692"/>
      <c r="M119" s="1440"/>
      <c r="N119" s="1440"/>
      <c r="O119" s="1440"/>
    </row>
    <row r="120" spans="1:15" ht="13.2" customHeight="1" thickBot="1">
      <c r="A120" s="1425"/>
      <c r="B120" s="736"/>
      <c r="C120" s="737" t="str">
        <f>"S26="&amp;(BIN2HEX((C119&amp;C118&amp;C117&amp;C116&amp;C115&amp;C114&amp;C113&amp;C112),2))</f>
        <v>S26=00</v>
      </c>
      <c r="D120" s="694"/>
      <c r="E120" s="694"/>
      <c r="F120" s="694"/>
      <c r="G120" s="694"/>
      <c r="H120" s="694"/>
      <c r="I120" s="694"/>
      <c r="J120" s="694"/>
      <c r="K120" s="694"/>
      <c r="L120" s="695"/>
      <c r="M120" s="693"/>
      <c r="N120" s="664"/>
      <c r="O120" s="693"/>
    </row>
    <row r="121" spans="1:15" ht="13.2" customHeight="1" thickBot="1">
      <c r="A121" s="667"/>
      <c r="B121" s="670"/>
      <c r="C121" s="181"/>
      <c r="D121" s="693"/>
      <c r="E121" s="693"/>
      <c r="F121" s="693"/>
      <c r="G121" s="693"/>
      <c r="H121" s="693"/>
      <c r="I121" s="693"/>
      <c r="J121" s="693"/>
      <c r="K121" s="693"/>
      <c r="L121" s="693"/>
      <c r="M121" s="693"/>
      <c r="N121" s="664"/>
      <c r="O121" s="693"/>
    </row>
    <row r="122" spans="1:15" ht="13.2" customHeight="1">
      <c r="A122" s="680"/>
      <c r="B122" s="673"/>
      <c r="C122" s="179"/>
      <c r="D122" s="690"/>
      <c r="E122" s="690"/>
      <c r="F122" s="690"/>
      <c r="G122" s="690"/>
      <c r="H122" s="690"/>
      <c r="I122" s="690"/>
      <c r="J122" s="690"/>
      <c r="K122" s="690"/>
      <c r="L122" s="691"/>
      <c r="M122" s="693"/>
      <c r="N122" s="766"/>
      <c r="O122" s="734"/>
    </row>
    <row r="123" spans="1:15" ht="13.2" customHeight="1">
      <c r="A123" s="1429" t="s">
        <v>228</v>
      </c>
      <c r="B123" s="677" t="s">
        <v>229</v>
      </c>
      <c r="C123" s="1055">
        <v>1</v>
      </c>
      <c r="D123" s="711"/>
      <c r="E123" s="711"/>
      <c r="F123" s="711"/>
      <c r="G123" s="711"/>
      <c r="H123" s="711"/>
      <c r="I123" s="711"/>
      <c r="J123" s="693"/>
      <c r="K123" s="710"/>
      <c r="L123" s="692"/>
      <c r="M123" s="693"/>
      <c r="N123" s="766"/>
      <c r="O123" s="734"/>
    </row>
    <row r="124" spans="1:15" ht="13.2" customHeight="1">
      <c r="A124" s="1429"/>
      <c r="B124" s="727" t="s">
        <v>242</v>
      </c>
      <c r="C124" s="1055">
        <v>9</v>
      </c>
      <c r="D124" s="711"/>
      <c r="E124" s="711"/>
      <c r="F124" s="711"/>
      <c r="G124" s="711"/>
      <c r="H124" s="711"/>
      <c r="I124" s="711"/>
      <c r="J124" s="693"/>
      <c r="K124" s="710"/>
      <c r="L124" s="692"/>
      <c r="M124" s="693"/>
      <c r="N124" s="766"/>
      <c r="O124" s="734"/>
    </row>
    <row r="125" spans="1:15" ht="13.2" customHeight="1" thickBot="1">
      <c r="A125" s="1430"/>
      <c r="B125" s="719"/>
      <c r="C125" s="715" t="str">
        <f>"S27="&amp;DEC2HEX(C123,1)&amp;DEC2HEX(C124,1)</f>
        <v>S27=19</v>
      </c>
      <c r="D125" s="694"/>
      <c r="E125" s="694"/>
      <c r="F125" s="694"/>
      <c r="G125" s="694"/>
      <c r="H125" s="694"/>
      <c r="I125" s="713"/>
      <c r="J125" s="694"/>
      <c r="K125" s="714"/>
      <c r="L125" s="695"/>
      <c r="M125" s="693"/>
      <c r="N125" s="766"/>
      <c r="O125" s="734"/>
    </row>
    <row r="126" spans="1:15" ht="13.2" customHeight="1" thickBot="1">
      <c r="A126" s="670"/>
      <c r="B126" s="670"/>
      <c r="C126" s="670"/>
      <c r="D126" s="670"/>
      <c r="E126" s="670"/>
      <c r="F126" s="670"/>
      <c r="G126" s="670"/>
      <c r="H126" s="670"/>
      <c r="I126" s="670"/>
      <c r="J126" s="670"/>
      <c r="K126" s="670"/>
      <c r="L126" s="670"/>
      <c r="M126" s="693"/>
      <c r="N126" s="664"/>
      <c r="O126" s="693"/>
    </row>
    <row r="127" spans="1:15" ht="13.2" customHeight="1">
      <c r="A127" s="1422" t="s">
        <v>436</v>
      </c>
      <c r="B127" s="703"/>
      <c r="C127" s="673"/>
      <c r="D127" s="673"/>
      <c r="E127" s="673"/>
      <c r="F127" s="673"/>
      <c r="G127" s="673"/>
      <c r="H127" s="673"/>
      <c r="I127" s="784"/>
      <c r="J127" s="673"/>
      <c r="K127" s="785"/>
      <c r="L127" s="730"/>
      <c r="M127" s="693"/>
    </row>
    <row r="128" spans="1:15" ht="13.2" customHeight="1">
      <c r="A128" s="1419"/>
      <c r="B128" s="678"/>
      <c r="C128" s="1061" t="s">
        <v>374</v>
      </c>
      <c r="D128" s="670"/>
      <c r="E128" s="670"/>
      <c r="F128" s="670"/>
      <c r="G128" s="670"/>
      <c r="H128" s="670"/>
      <c r="I128" s="677"/>
      <c r="J128" s="670"/>
      <c r="K128" s="722"/>
      <c r="L128" s="683"/>
      <c r="M128" s="693"/>
    </row>
    <row r="129" spans="1:13" ht="13.2" customHeight="1" thickBot="1">
      <c r="A129" s="1425"/>
      <c r="B129" s="684"/>
      <c r="C129" s="715" t="str">
        <f>"S28="</f>
        <v>S28=</v>
      </c>
      <c r="D129" s="684"/>
      <c r="E129" s="684"/>
      <c r="F129" s="684"/>
      <c r="G129" s="684"/>
      <c r="H129" s="684"/>
      <c r="I129" s="684"/>
      <c r="J129" s="684"/>
      <c r="K129" s="684"/>
      <c r="L129" s="685"/>
      <c r="M129" s="693"/>
    </row>
    <row r="130" spans="1:13" ht="13.2" customHeight="1" thickBot="1">
      <c r="B130" s="670"/>
      <c r="C130" s="670"/>
      <c r="D130" s="670"/>
      <c r="E130" s="670"/>
      <c r="F130" s="670"/>
      <c r="G130" s="670"/>
      <c r="H130" s="670"/>
      <c r="I130" s="670"/>
      <c r="J130" s="670"/>
      <c r="K130" s="670"/>
      <c r="L130" s="670"/>
      <c r="M130" s="693"/>
    </row>
    <row r="131" spans="1:13" ht="13.2" customHeight="1">
      <c r="A131" s="1422" t="s">
        <v>437</v>
      </c>
      <c r="B131" s="673"/>
      <c r="C131" s="673"/>
      <c r="D131" s="673"/>
      <c r="E131" s="673"/>
      <c r="F131" s="673"/>
      <c r="G131" s="673"/>
      <c r="H131" s="673"/>
      <c r="I131" s="673"/>
      <c r="J131" s="673"/>
      <c r="K131" s="673"/>
      <c r="L131" s="730"/>
      <c r="M131" s="693"/>
    </row>
    <row r="132" spans="1:13" ht="13.2" customHeight="1">
      <c r="A132" s="1419"/>
      <c r="B132" s="1" t="s">
        <v>469</v>
      </c>
      <c r="C132" s="1054">
        <v>1</v>
      </c>
      <c r="D132" s="699"/>
      <c r="E132" s="699"/>
      <c r="F132" s="699"/>
      <c r="G132" s="699"/>
      <c r="H132" s="699"/>
      <c r="I132" s="699"/>
      <c r="J132" s="700"/>
      <c r="K132" s="700"/>
      <c r="L132" s="692"/>
      <c r="M132" s="693"/>
    </row>
    <row r="133" spans="1:13" ht="13.2" customHeight="1">
      <c r="A133" s="1419"/>
      <c r="B133" s="670" t="s">
        <v>278</v>
      </c>
      <c r="C133" s="1062">
        <v>0</v>
      </c>
      <c r="D133" s="693"/>
      <c r="E133" s="693"/>
      <c r="F133" s="693"/>
      <c r="G133" s="693"/>
      <c r="H133" s="693"/>
      <c r="I133" s="693"/>
      <c r="J133" s="693"/>
      <c r="K133" s="693"/>
      <c r="L133" s="692"/>
      <c r="M133" s="693"/>
    </row>
    <row r="134" spans="1:13" ht="13.2" customHeight="1">
      <c r="A134" s="1419"/>
      <c r="B134" s="670" t="s">
        <v>278</v>
      </c>
      <c r="C134" s="1062">
        <v>0</v>
      </c>
      <c r="D134" s="693"/>
      <c r="E134" s="693"/>
      <c r="F134" s="693"/>
      <c r="G134" s="693"/>
      <c r="H134" s="693"/>
      <c r="I134" s="693"/>
      <c r="J134" s="693"/>
      <c r="K134" s="693"/>
      <c r="L134" s="692"/>
      <c r="M134" s="693"/>
    </row>
    <row r="135" spans="1:13" ht="13.2" customHeight="1">
      <c r="A135" s="1419"/>
      <c r="B135" s="670" t="s">
        <v>650</v>
      </c>
      <c r="C135" s="1054">
        <v>1</v>
      </c>
      <c r="D135" s="693"/>
      <c r="E135" s="693"/>
      <c r="F135" s="693"/>
      <c r="G135" s="693"/>
      <c r="H135" s="693"/>
      <c r="I135" s="693"/>
      <c r="J135" s="693"/>
      <c r="K135" s="693"/>
      <c r="L135" s="692"/>
      <c r="M135" s="693"/>
    </row>
    <row r="136" spans="1:13" ht="13.2" customHeight="1">
      <c r="A136" s="1419"/>
      <c r="B136" s="670" t="s">
        <v>651</v>
      </c>
      <c r="C136" s="1059">
        <v>0</v>
      </c>
      <c r="D136" s="693"/>
      <c r="E136" s="693"/>
      <c r="F136" s="693"/>
      <c r="G136" s="693"/>
      <c r="H136" s="693"/>
      <c r="I136" s="693"/>
      <c r="J136" s="693"/>
      <c r="K136" s="693"/>
      <c r="L136" s="692"/>
      <c r="M136" s="693"/>
    </row>
    <row r="137" spans="1:13" ht="13.2" customHeight="1">
      <c r="A137" s="1419"/>
      <c r="B137" s="670" t="s">
        <v>278</v>
      </c>
      <c r="C137" s="1062">
        <v>0</v>
      </c>
      <c r="D137" s="693"/>
      <c r="E137" s="734"/>
      <c r="F137" s="734"/>
      <c r="G137" s="734"/>
      <c r="H137" s="734"/>
      <c r="I137" s="734"/>
      <c r="J137" s="734"/>
      <c r="K137" s="734"/>
      <c r="L137" s="692"/>
      <c r="M137" s="693"/>
    </row>
    <row r="138" spans="1:13" ht="13.2" customHeight="1">
      <c r="A138" s="1419"/>
      <c r="B138" s="670" t="s">
        <v>278</v>
      </c>
      <c r="C138" s="1062">
        <v>0</v>
      </c>
      <c r="D138" s="693"/>
      <c r="E138" s="734"/>
      <c r="F138" s="734"/>
      <c r="G138" s="734"/>
      <c r="H138" s="734"/>
      <c r="I138" s="734"/>
      <c r="J138" s="734"/>
      <c r="K138" s="734"/>
      <c r="L138" s="692"/>
      <c r="M138" s="693"/>
    </row>
    <row r="139" spans="1:13" ht="13.2" customHeight="1" thickBot="1">
      <c r="A139" s="1425"/>
      <c r="B139" s="736"/>
      <c r="C139" s="737" t="str">
        <f>"S29="&amp;(BIN2HEX((C138&amp;C137&amp;DEC2BIN(C136,2)&amp;C135&amp;C134&amp;C133&amp;C132),2))</f>
        <v>S29=09</v>
      </c>
      <c r="D139" s="694"/>
      <c r="E139" s="694"/>
      <c r="F139" s="694"/>
      <c r="G139" s="694"/>
      <c r="H139" s="694"/>
      <c r="I139" s="694"/>
      <c r="J139" s="694"/>
      <c r="K139" s="694"/>
      <c r="L139" s="695"/>
      <c r="M139" s="693"/>
    </row>
    <row r="140" spans="1:13" ht="13.2" customHeight="1" thickBot="1">
      <c r="A140" s="724"/>
      <c r="B140" s="1063"/>
      <c r="C140" s="1064"/>
      <c r="D140" s="693"/>
      <c r="E140" s="693"/>
      <c r="F140" s="693"/>
      <c r="G140" s="693"/>
      <c r="H140" s="693"/>
      <c r="I140" s="693"/>
      <c r="J140" s="693"/>
      <c r="K140" s="693"/>
      <c r="L140" s="693"/>
      <c r="M140" s="693"/>
    </row>
    <row r="141" spans="1:13" ht="13.2" customHeight="1">
      <c r="A141" s="358" t="s">
        <v>215</v>
      </c>
      <c r="B141" s="359"/>
      <c r="C141" s="360"/>
      <c r="D141" s="361"/>
      <c r="E141" s="361"/>
      <c r="F141" s="361"/>
      <c r="G141" s="361"/>
      <c r="H141" s="361"/>
      <c r="I141" s="362"/>
      <c r="J141" s="361"/>
      <c r="K141" s="360"/>
      <c r="L141" s="363"/>
      <c r="M141" s="693"/>
    </row>
    <row r="142" spans="1:13" ht="13.2" customHeight="1">
      <c r="A142" s="364"/>
      <c r="B142" s="336"/>
      <c r="C142" s="305"/>
      <c r="D142" s="1"/>
      <c r="E142" s="1"/>
      <c r="F142" s="1"/>
      <c r="G142" s="1"/>
      <c r="H142" s="1"/>
      <c r="I142" s="350"/>
      <c r="J142" s="1"/>
      <c r="K142" s="305"/>
      <c r="L142" s="312"/>
      <c r="M142" s="693"/>
    </row>
    <row r="143" spans="1:13" ht="13.2" customHeight="1">
      <c r="A143" s="365" t="s">
        <v>470</v>
      </c>
      <c r="B143"/>
      <c r="C143" s="1249"/>
      <c r="D143" s="1250"/>
      <c r="E143" s="1250"/>
      <c r="F143" s="1250"/>
      <c r="G143" s="1251"/>
      <c r="H143" s="1"/>
      <c r="I143" s="350"/>
      <c r="J143" s="1"/>
      <c r="K143" s="305"/>
      <c r="L143" s="312"/>
      <c r="M143" s="693"/>
    </row>
    <row r="144" spans="1:13" ht="13.2" customHeight="1">
      <c r="A144" s="364"/>
      <c r="B144" s="336"/>
      <c r="C144" s="305" t="str">
        <f>"S30="&amp;C143</f>
        <v>S30=</v>
      </c>
      <c r="D144" s="1"/>
      <c r="E144" s="1"/>
      <c r="F144" s="1"/>
      <c r="G144" s="1"/>
      <c r="H144" s="1"/>
      <c r="I144" s="350"/>
      <c r="J144" s="1"/>
      <c r="K144" s="305"/>
      <c r="L144" s="312"/>
      <c r="M144" s="693"/>
    </row>
    <row r="145" spans="1:13" ht="13.2" customHeight="1">
      <c r="A145" s="365" t="s">
        <v>471</v>
      </c>
      <c r="B145"/>
      <c r="C145" s="1249"/>
      <c r="D145" s="1250"/>
      <c r="E145" s="1250"/>
      <c r="F145" s="1250"/>
      <c r="G145" s="1251"/>
      <c r="H145" s="1"/>
      <c r="I145" s="350"/>
      <c r="J145" s="1"/>
      <c r="K145" s="305"/>
      <c r="L145" s="312"/>
      <c r="M145" s="693"/>
    </row>
    <row r="146" spans="1:13" ht="13.2" customHeight="1">
      <c r="A146" s="365"/>
      <c r="B146"/>
      <c r="C146" s="367" t="str">
        <f>"S31="&amp;C145</f>
        <v>S31=</v>
      </c>
      <c r="D146" s="1"/>
      <c r="E146" s="1"/>
      <c r="F146" s="1"/>
      <c r="G146" s="1"/>
      <c r="H146" s="1"/>
      <c r="I146" s="350"/>
      <c r="J146" s="1"/>
      <c r="K146" s="305"/>
      <c r="L146" s="312"/>
      <c r="M146" s="693"/>
    </row>
    <row r="147" spans="1:13" ht="13.2" customHeight="1">
      <c r="A147" s="365" t="s">
        <v>472</v>
      </c>
      <c r="B147"/>
      <c r="C147" s="1249"/>
      <c r="D147" s="1250"/>
      <c r="E147" s="1250"/>
      <c r="F147" s="1250"/>
      <c r="G147" s="1251"/>
      <c r="H147" s="1"/>
      <c r="I147" s="350"/>
      <c r="J147" s="1"/>
      <c r="K147" s="305"/>
      <c r="L147" s="312"/>
      <c r="M147" s="693"/>
    </row>
    <row r="148" spans="1:13" ht="13.2" customHeight="1">
      <c r="A148" s="365"/>
      <c r="B148"/>
      <c r="C148" s="367" t="str">
        <f>"S32="&amp;C147</f>
        <v>S32=</v>
      </c>
      <c r="D148" s="428"/>
      <c r="E148" s="428"/>
      <c r="F148" s="428"/>
      <c r="G148" s="428"/>
      <c r="H148" s="1"/>
      <c r="I148" s="350"/>
      <c r="J148" s="1"/>
      <c r="K148" s="305"/>
      <c r="L148" s="312"/>
      <c r="M148" s="693"/>
    </row>
    <row r="149" spans="1:13" ht="13.2" customHeight="1">
      <c r="A149" s="365" t="s">
        <v>473</v>
      </c>
      <c r="B149"/>
      <c r="C149" s="1249"/>
      <c r="D149" s="1250"/>
      <c r="E149" s="1250"/>
      <c r="F149" s="1250"/>
      <c r="G149" s="1251"/>
      <c r="H149" s="1"/>
      <c r="I149" s="350"/>
      <c r="J149" s="1"/>
      <c r="K149" s="305"/>
      <c r="L149" s="312"/>
      <c r="M149" s="693"/>
    </row>
    <row r="150" spans="1:13" ht="13.2" customHeight="1">
      <c r="A150" s="365"/>
      <c r="B150"/>
      <c r="C150" s="367" t="str">
        <f>"S33="&amp;C149</f>
        <v>S33=</v>
      </c>
      <c r="D150" s="1"/>
      <c r="E150" s="1"/>
      <c r="F150" s="1"/>
      <c r="G150" s="1"/>
      <c r="H150" s="1"/>
      <c r="I150" s="350"/>
      <c r="J150" s="1"/>
      <c r="K150" s="305"/>
      <c r="L150" s="312"/>
      <c r="M150" s="693"/>
    </row>
    <row r="151" spans="1:13" ht="13.2" customHeight="1">
      <c r="A151" s="365" t="s">
        <v>474</v>
      </c>
      <c r="B151"/>
      <c r="C151" s="1249"/>
      <c r="D151" s="1250"/>
      <c r="E151" s="1250"/>
      <c r="F151" s="1250"/>
      <c r="G151" s="1251"/>
      <c r="H151" s="1"/>
      <c r="I151" s="350"/>
      <c r="J151" s="1"/>
      <c r="K151" s="305"/>
      <c r="L151" s="312"/>
      <c r="M151" s="693"/>
    </row>
    <row r="152" spans="1:13" ht="13.2" customHeight="1" thickBot="1">
      <c r="A152" s="368"/>
      <c r="B152" s="292"/>
      <c r="C152" s="369" t="str">
        <f>"S34="&amp;C151</f>
        <v>S34=</v>
      </c>
      <c r="D152" s="291"/>
      <c r="E152" s="291"/>
      <c r="F152" s="291"/>
      <c r="G152" s="291"/>
      <c r="H152" s="291"/>
      <c r="I152" s="371"/>
      <c r="J152" s="291"/>
      <c r="K152" s="328"/>
      <c r="L152" s="354"/>
      <c r="M152" s="693"/>
    </row>
    <row r="153" spans="1:13" ht="13.2" customHeight="1">
      <c r="A153" s="724"/>
      <c r="B153" s="1063"/>
      <c r="C153" s="1064"/>
      <c r="D153" s="693"/>
      <c r="E153" s="693"/>
      <c r="F153" s="693"/>
      <c r="G153" s="693"/>
      <c r="H153" s="693"/>
      <c r="I153" s="693"/>
      <c r="J153" s="693"/>
      <c r="K153" s="693"/>
      <c r="L153" s="693"/>
      <c r="M153" s="693"/>
    </row>
  </sheetData>
  <mergeCells count="38">
    <mergeCell ref="A21:A23"/>
    <mergeCell ref="B5:L5"/>
    <mergeCell ref="A7:A10"/>
    <mergeCell ref="A12:A14"/>
    <mergeCell ref="A17:A19"/>
    <mergeCell ref="E18:I19"/>
    <mergeCell ref="C71:G71"/>
    <mergeCell ref="A25:A26"/>
    <mergeCell ref="A30:A38"/>
    <mergeCell ref="A40:A45"/>
    <mergeCell ref="A47:A53"/>
    <mergeCell ref="C57:G57"/>
    <mergeCell ref="C59:G59"/>
    <mergeCell ref="C61:G61"/>
    <mergeCell ref="C63:G63"/>
    <mergeCell ref="C65:G65"/>
    <mergeCell ref="C67:G67"/>
    <mergeCell ref="C69:G69"/>
    <mergeCell ref="M119:O119"/>
    <mergeCell ref="A74:A76"/>
    <mergeCell ref="C75:G75"/>
    <mergeCell ref="A78:A80"/>
    <mergeCell ref="A82:A84"/>
    <mergeCell ref="A86:A88"/>
    <mergeCell ref="A90:A92"/>
    <mergeCell ref="A94:A96"/>
    <mergeCell ref="A98:A101"/>
    <mergeCell ref="A103:A105"/>
    <mergeCell ref="A107:A109"/>
    <mergeCell ref="A111:A120"/>
    <mergeCell ref="C149:G149"/>
    <mergeCell ref="C151:G151"/>
    <mergeCell ref="A123:A125"/>
    <mergeCell ref="A127:A129"/>
    <mergeCell ref="A131:A139"/>
    <mergeCell ref="C143:G143"/>
    <mergeCell ref="C145:G145"/>
    <mergeCell ref="C147:G147"/>
  </mergeCells>
  <conditionalFormatting sqref="D17:J17">
    <cfRule type="expression" dxfId="87" priority="3" stopIfTrue="1">
      <formula>$C$25=1</formula>
    </cfRule>
  </conditionalFormatting>
  <conditionalFormatting sqref="C23">
    <cfRule type="expression" dxfId="86" priority="2" stopIfTrue="1">
      <formula>$C$21=0</formula>
    </cfRule>
  </conditionalFormatting>
  <conditionalFormatting sqref="C21">
    <cfRule type="expression" dxfId="85" priority="1" stopIfTrue="1">
      <formula>$C$25=1</formula>
    </cfRule>
  </conditionalFormatting>
  <conditionalFormatting sqref="C23">
    <cfRule type="expression" dxfId="84" priority="4" stopIfTrue="1">
      <formula>$C$25=1</formula>
    </cfRule>
    <cfRule type="cellIs" priority="5" stopIfTrue="1" operator="greaterThan">
      <formula>$C$18 + $C$19 * $B$23/60</formula>
    </cfRule>
  </conditionalFormatting>
  <conditionalFormatting sqref="F48">
    <cfRule type="expression" dxfId="83" priority="6" stopIfTrue="1">
      <formula>$C$116=1</formula>
    </cfRule>
  </conditionalFormatting>
  <conditionalFormatting sqref="F52:F53">
    <cfRule type="expression" dxfId="82" priority="7" stopIfTrue="1">
      <formula>$C$116=1</formula>
    </cfRule>
  </conditionalFormatting>
  <conditionalFormatting sqref="F49:F51">
    <cfRule type="expression" dxfId="81" priority="8" stopIfTrue="1">
      <formula>$C$116=1</formula>
    </cfRule>
  </conditionalFormatting>
  <conditionalFormatting sqref="I48:I51">
    <cfRule type="expression" dxfId="80" priority="9" stopIfTrue="1">
      <formula>$C$116=0</formula>
    </cfRule>
  </conditionalFormatting>
  <conditionalFormatting sqref="I52:I53">
    <cfRule type="expression" dxfId="79" priority="10" stopIfTrue="1">
      <formula>$C$116=0</formula>
    </cfRule>
  </conditionalFormatting>
  <dataValidations count="27">
    <dataValidation type="whole" allowBlank="1" showInputMessage="1" showErrorMessage="1" sqref="C100" xr:uid="{ADCA37C0-4262-4389-8189-A0794E4FDFEA}">
      <formula1>10</formula1>
      <formula2>320</formula2>
    </dataValidation>
    <dataValidation type="whole" allowBlank="1" showInputMessage="1" showErrorMessage="1" sqref="C99" xr:uid="{44C3BCC0-CE09-4991-A1FC-D6F412D28E6A}">
      <formula1>1</formula1>
      <formula2>8</formula2>
    </dataValidation>
    <dataValidation type="textLength" allowBlank="1" showInputMessage="1" showErrorMessage="1" sqref="C91 C95" xr:uid="{5C12CA16-8AA3-457A-B89A-2F77FDAEC5ED}">
      <formula1>0</formula1>
      <formula2>12</formula2>
    </dataValidation>
    <dataValidation type="textLength" allowBlank="1" showInputMessage="1" showErrorMessage="1" sqref="C75:G75" xr:uid="{6DB7A198-6650-4D1D-A2B7-0486954815EB}">
      <formula1>10</formula1>
      <formula2>10</formula2>
    </dataValidation>
    <dataValidation type="whole" allowBlank="1" showInputMessage="1" showErrorMessage="1" sqref="C71:G71" xr:uid="{0FA6CB00-B1B5-4B1C-938D-CDE64FD35CB5}">
      <formula1>0</formula1>
      <formula2>65535</formula2>
    </dataValidation>
    <dataValidation type="textLength" allowBlank="1" showInputMessage="1" showErrorMessage="1" sqref="C63:G63 C69:G69 C83 C145:G145 C149:G149" xr:uid="{D4CE1A73-4A80-4568-9EFE-9293DF7FB22E}">
      <formula1>0</formula1>
      <formula2>40</formula2>
    </dataValidation>
    <dataValidation type="textLength" allowBlank="1" showInputMessage="1" showErrorMessage="1" sqref="C61:G61" xr:uid="{211235E5-0FEA-40CB-AD15-D78729321A52}">
      <formula1>0</formula1>
      <formula2>6</formula2>
    </dataValidation>
    <dataValidation type="textLength" allowBlank="1" showInputMessage="1" showErrorMessage="1" sqref="C57:G57 C65:G65 C67:G67" xr:uid="{7B83714C-68AA-4413-8526-62A9D0FDC6E5}">
      <formula1>0</formula1>
      <formula2>20</formula2>
    </dataValidation>
    <dataValidation type="whole" allowBlank="1" showInputMessage="1" showErrorMessage="1" sqref="C136" xr:uid="{3EE3229E-0193-45C0-AD10-AEA48C2740D8}">
      <formula1>0</formula1>
      <formula2>3</formula2>
    </dataValidation>
    <dataValidation type="whole" allowBlank="1" showInputMessage="1" showErrorMessage="1" sqref="C23" xr:uid="{4A306048-77DA-4158-B9E9-ABE96CE2C9F4}">
      <formula1>C18 + C19/60</formula1>
      <formula2>23</formula2>
    </dataValidation>
    <dataValidation type="whole" operator="lessThanOrEqual" allowBlank="1" showInputMessage="1" showErrorMessage="1" sqref="C21" xr:uid="{816E9A4A-BD80-42E6-89CD-280E98A73C54}">
      <formula1>7</formula1>
    </dataValidation>
    <dataValidation type="whole" allowBlank="1" showInputMessage="1" showErrorMessage="1" sqref="C31" xr:uid="{6480C759-82A0-48C6-B678-DB411F4CE293}">
      <formula1>0</formula1>
      <formula2>2</formula2>
    </dataValidation>
    <dataValidation type="whole" allowBlank="1" showInputMessage="1" showErrorMessage="1" sqref="I44 F44" xr:uid="{277A4BA5-16E9-484E-8647-6C43A8008F8B}">
      <formula1>20</formula1>
      <formula2>1023</formula2>
    </dataValidation>
    <dataValidation type="whole" allowBlank="1" showInputMessage="1" showErrorMessage="1" sqref="C104" xr:uid="{3851708B-D9E8-47D7-B49C-1824A83BF690}">
      <formula1>0</formula1>
      <formula2>14</formula2>
    </dataValidation>
    <dataValidation type="whole" allowBlank="1" showInputMessage="1" showErrorMessage="1" sqref="F51 C51" xr:uid="{D05F3E1C-72F5-4CD6-BB6B-F07DC563FAC5}">
      <formula1>5</formula1>
      <formula2>63</formula2>
    </dataValidation>
    <dataValidation type="whole" allowBlank="1" showInputMessage="1" showErrorMessage="1" sqref="C19" xr:uid="{2BE749C4-4ADD-49C5-AC56-3A1276BE860C}">
      <formula1>0</formula1>
      <formula2>59</formula2>
    </dataValidation>
    <dataValidation type="decimal" allowBlank="1" showInputMessage="1" showErrorMessage="1" sqref="C8" xr:uid="{2D261739-FC21-46E9-8581-9944A078C901}">
      <formula1>0</formula1>
      <formula2>31</formula2>
    </dataValidation>
    <dataValidation type="whole" allowBlank="1" showInputMessage="1" showErrorMessage="1" sqref="C18" xr:uid="{61566009-F029-482F-B9B1-28CC862F309A}">
      <formula1>0</formula1>
      <formula2>23</formula2>
    </dataValidation>
    <dataValidation type="whole" allowBlank="1" showInputMessage="1" showErrorMessage="1" sqref="C13" xr:uid="{6814C7FA-D046-467D-B534-4D8885DA3593}">
      <formula1>0</formula1>
      <formula2>60</formula2>
    </dataValidation>
    <dataValidation type="whole" allowBlank="1" showInputMessage="1" showErrorMessage="1" sqref="C43 F43 I43" xr:uid="{D3AD8CFE-10F8-48EF-A28D-D7802900E1C1}">
      <formula1>0</formula1>
      <formula2>15</formula2>
    </dataValidation>
    <dataValidation type="whole" allowBlank="1" showInputMessage="1" showErrorMessage="1" sqref="I51" xr:uid="{3F9A39DD-09A5-4074-910A-6E0CC3184D46}">
      <formula1>0</formula1>
      <formula2>63</formula2>
    </dataValidation>
    <dataValidation type="whole" allowBlank="1" showInputMessage="1" showErrorMessage="1" sqref="C123:C124" xr:uid="{1B7F8F6B-2AB5-4C72-8433-57024FE5902E}">
      <formula1>0</formula1>
      <formula2>10</formula2>
    </dataValidation>
    <dataValidation type="whole" allowBlank="1" showInputMessage="1" showErrorMessage="1" sqref="C25:C26 I49:I50 F49:F50 C41:C42 F41:F42 I41:I42 C49:C50 C32:C37 C9 C112:C119 C137:C138 C132:C135" xr:uid="{6593152A-8C25-47B8-AC0C-9CB635EC4FE4}">
      <formula1>0</formula1>
      <formula2>1</formula2>
    </dataValidation>
    <dataValidation type="whole" allowBlank="1" showInputMessage="1" showErrorMessage="1" sqref="C44" xr:uid="{7CACA18F-9D16-4442-9CBB-0B6A63080109}">
      <formula1>20</formula1>
      <formula2>1000</formula2>
    </dataValidation>
    <dataValidation type="whole" allowBlank="1" showInputMessage="1" showErrorMessage="1" sqref="C79" xr:uid="{48F4251D-1C91-4BD9-ABEF-034F313E36D6}">
      <formula1>20</formula1>
      <formula2>520</formula2>
    </dataValidation>
    <dataValidation type="decimal" allowBlank="1" showInputMessage="1" showErrorMessage="1" sqref="C147:G147" xr:uid="{8D10B2A9-C13F-4FA4-BD95-DF93E1A9EB8A}">
      <formula1>0</formula1>
      <formula2>99999</formula2>
    </dataValidation>
    <dataValidation type="textLength" allowBlank="1" showInputMessage="1" showErrorMessage="1" sqref="C151:G151 C143:G143" xr:uid="{AFFED2E3-7794-4B87-ACE7-DAE82D54AD2D}">
      <formula1>0</formula1>
      <formula2>80</formula2>
    </dataValidation>
  </dataValidations>
  <pageMargins left="0.7" right="0.7" top="0.75" bottom="0.75" header="0.3" footer="0.3"/>
  <pageSetup paperSize="9" orientation="portrait"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8D1C1-87B9-48AD-83C7-12711E24EAC8}">
  <sheetPr codeName="Sheet14"/>
  <dimension ref="A1:AL999"/>
  <sheetViews>
    <sheetView zoomScaleNormal="100" workbookViewId="0">
      <selection activeCell="H2" sqref="H2"/>
    </sheetView>
  </sheetViews>
  <sheetFormatPr defaultColWidth="0" defaultRowHeight="13.2" customHeight="1" zeroHeight="1"/>
  <cols>
    <col min="1" max="1" width="15.109375" style="41" customWidth="1"/>
    <col min="2" max="2" width="9.33203125" style="41" customWidth="1"/>
    <col min="3" max="3" width="9.5546875" style="41" customWidth="1"/>
    <col min="4" max="4" width="8.88671875" style="41" customWidth="1"/>
    <col min="5" max="5" width="8.6640625" style="41" customWidth="1"/>
    <col min="6" max="6" width="8.88671875" style="41" customWidth="1"/>
    <col min="7" max="7" width="6.44140625" style="42" customWidth="1"/>
    <col min="8" max="8" width="25.5546875" style="41" customWidth="1"/>
    <col min="9" max="9" width="11.88671875" style="41" customWidth="1"/>
    <col min="10" max="10" width="4.33203125" style="41" customWidth="1"/>
    <col min="11" max="11" width="5.5546875" style="41" customWidth="1"/>
    <col min="12" max="12" width="5.6640625" style="41" customWidth="1"/>
    <col min="13" max="13" width="6" style="41" customWidth="1"/>
    <col min="14" max="14" width="4.88671875" style="41" customWidth="1"/>
    <col min="15" max="15" width="5.44140625" style="41" customWidth="1"/>
    <col min="16" max="16" width="3.88671875" style="41" customWidth="1"/>
    <col min="17" max="17" width="6.44140625" style="41" customWidth="1"/>
    <col min="18" max="18" width="14.109375" style="41" customWidth="1"/>
    <col min="19" max="27" width="9.109375" style="41" customWidth="1"/>
  </cols>
  <sheetData>
    <row r="1" spans="1:35" s="139" customFormat="1" ht="23.25" customHeight="1">
      <c r="A1" s="1282" t="s">
        <v>170</v>
      </c>
      <c r="B1" s="1283"/>
      <c r="C1" s="1283"/>
      <c r="D1" s="1283"/>
      <c r="E1" s="1283"/>
      <c r="F1" s="1283"/>
      <c r="G1" s="1284"/>
      <c r="H1" s="401" t="s">
        <v>904</v>
      </c>
      <c r="I1" s="137"/>
      <c r="J1" s="137"/>
      <c r="K1" s="137"/>
      <c r="L1" s="137"/>
      <c r="M1" s="137"/>
      <c r="N1" s="137"/>
      <c r="O1" s="137"/>
      <c r="P1" s="138"/>
      <c r="Q1" s="138"/>
      <c r="R1" s="138"/>
      <c r="S1" s="138"/>
      <c r="T1" s="138"/>
      <c r="U1" s="138"/>
      <c r="V1" s="138"/>
    </row>
    <row r="2" spans="1:35" s="4" customFormat="1" ht="12.9" customHeight="1" thickBot="1">
      <c r="A2" s="1289" t="s">
        <v>258</v>
      </c>
      <c r="B2" s="1289"/>
      <c r="C2" s="1289"/>
      <c r="D2" s="1289"/>
      <c r="E2" s="1289"/>
      <c r="F2" s="1289"/>
      <c r="G2" s="787"/>
      <c r="H2" s="788"/>
      <c r="I2" s="787"/>
      <c r="J2" s="789"/>
      <c r="K2" s="1132" t="str">
        <f>H16</f>
        <v>Contact Reason</v>
      </c>
      <c r="L2" s="45" t="s">
        <v>273</v>
      </c>
      <c r="M2" s="46"/>
      <c r="N2" s="46"/>
      <c r="O2" s="47"/>
      <c r="P2" s="11" t="str">
        <f>MID($C16,1,1)</f>
        <v>0</v>
      </c>
      <c r="Q2" s="12"/>
      <c r="R2" s="12"/>
      <c r="S2" s="10"/>
      <c r="W2" s="12"/>
      <c r="AC2" s="12"/>
      <c r="AD2" s="12"/>
      <c r="AE2" s="12"/>
      <c r="AF2" s="12"/>
    </row>
    <row r="3" spans="1:35" s="4" customFormat="1" ht="12.9" customHeight="1">
      <c r="A3" s="1289"/>
      <c r="B3" s="1289"/>
      <c r="C3" s="1289"/>
      <c r="D3" s="1289"/>
      <c r="E3" s="1289"/>
      <c r="F3" s="1289"/>
      <c r="G3" s="787"/>
      <c r="H3" s="787"/>
      <c r="I3" s="787"/>
      <c r="J3" s="789"/>
      <c r="K3" s="1133"/>
      <c r="L3" s="45" t="s">
        <v>172</v>
      </c>
      <c r="M3" s="46"/>
      <c r="N3" s="46"/>
      <c r="O3" s="47"/>
      <c r="P3" s="11" t="str">
        <f>MID($C16,2,1)</f>
        <v>0</v>
      </c>
      <c r="Q3" s="12"/>
      <c r="R3" s="1135" t="s">
        <v>1</v>
      </c>
      <c r="S3" s="1294"/>
      <c r="T3" s="1294"/>
      <c r="U3" s="1294"/>
      <c r="V3" s="1295"/>
      <c r="W3" s="1295"/>
      <c r="X3" s="1296"/>
      <c r="AC3" s="12"/>
      <c r="AD3" s="12"/>
      <c r="AE3" s="12"/>
      <c r="AF3" s="12"/>
    </row>
    <row r="4" spans="1:35" s="4" customFormat="1" ht="12.9" customHeight="1">
      <c r="A4" s="1289"/>
      <c r="B4" s="1289"/>
      <c r="C4" s="1289"/>
      <c r="D4" s="1289"/>
      <c r="E4" s="1289"/>
      <c r="F4" s="1289"/>
      <c r="G4" s="787"/>
      <c r="H4" s="787"/>
      <c r="I4" s="787"/>
      <c r="J4" s="789"/>
      <c r="K4" s="1133"/>
      <c r="L4" s="45" t="s">
        <v>173</v>
      </c>
      <c r="M4" s="46"/>
      <c r="N4" s="46"/>
      <c r="O4" s="47"/>
      <c r="P4" s="11" t="str">
        <f>MID($C16,3,1)</f>
        <v>0</v>
      </c>
      <c r="R4" s="1297"/>
      <c r="S4" s="1298"/>
      <c r="T4" s="1298"/>
      <c r="U4" s="1298"/>
      <c r="V4" s="1299"/>
      <c r="W4" s="1299"/>
      <c r="X4" s="1300"/>
      <c r="AC4" s="12"/>
      <c r="AD4" s="12"/>
      <c r="AE4" s="12"/>
      <c r="AF4" s="12"/>
    </row>
    <row r="5" spans="1:35" s="4" customFormat="1" ht="12.9" customHeight="1" thickBot="1">
      <c r="A5" s="1289"/>
      <c r="B5" s="1289"/>
      <c r="C5" s="1289"/>
      <c r="D5" s="1289"/>
      <c r="E5" s="1289"/>
      <c r="F5" s="1289"/>
      <c r="G5" s="787"/>
      <c r="H5" s="787"/>
      <c r="I5" s="787"/>
      <c r="J5" s="789"/>
      <c r="K5" s="1133"/>
      <c r="L5" s="45" t="s">
        <v>174</v>
      </c>
      <c r="M5" s="46"/>
      <c r="N5" s="46"/>
      <c r="O5" s="47"/>
      <c r="P5" s="11" t="str">
        <f>MID($C16,4,1)</f>
        <v>0</v>
      </c>
      <c r="R5" s="1301"/>
      <c r="S5" s="1302"/>
      <c r="T5" s="1302"/>
      <c r="U5" s="1302"/>
      <c r="V5" s="1303"/>
      <c r="W5" s="1303"/>
      <c r="X5" s="1304"/>
      <c r="AC5" s="12"/>
      <c r="AD5" s="12"/>
      <c r="AE5" s="12"/>
      <c r="AF5" s="12"/>
    </row>
    <row r="6" spans="1:35" s="4" customFormat="1" ht="12.9" customHeight="1">
      <c r="A6" s="1289"/>
      <c r="B6" s="1289"/>
      <c r="C6" s="1289"/>
      <c r="D6" s="1289"/>
      <c r="E6" s="1289"/>
      <c r="F6" s="1289"/>
      <c r="G6" s="787"/>
      <c r="H6" s="787"/>
      <c r="I6" s="787"/>
      <c r="J6" s="790"/>
      <c r="K6" s="1133"/>
      <c r="L6" s="45" t="s">
        <v>177</v>
      </c>
      <c r="M6" s="46"/>
      <c r="N6" s="46"/>
      <c r="O6" s="47"/>
      <c r="P6" s="11" t="str">
        <f>MID($C16,5,1)</f>
        <v>1</v>
      </c>
      <c r="R6" s="12" t="s">
        <v>240</v>
      </c>
      <c r="S6" s="135"/>
      <c r="AC6" s="12"/>
      <c r="AD6" s="12"/>
      <c r="AE6" s="12"/>
      <c r="AF6" s="12"/>
    </row>
    <row r="7" spans="1:35" s="4" customFormat="1" ht="12.9" customHeight="1">
      <c r="A7" s="1289"/>
      <c r="B7" s="1289"/>
      <c r="C7" s="1289"/>
      <c r="D7" s="1289"/>
      <c r="E7" s="1289"/>
      <c r="F7" s="1289"/>
      <c r="G7" s="787"/>
      <c r="H7" s="790"/>
      <c r="I7" s="787"/>
      <c r="J7" s="790"/>
      <c r="K7" s="1133"/>
      <c r="L7" s="45" t="s">
        <v>175</v>
      </c>
      <c r="M7" s="46"/>
      <c r="N7" s="46"/>
      <c r="O7" s="47"/>
      <c r="P7" s="11" t="str">
        <f>MID($C16,6,1)</f>
        <v>0</v>
      </c>
      <c r="R7" s="10" t="s">
        <v>234</v>
      </c>
      <c r="S7" s="135" t="s">
        <v>910</v>
      </c>
      <c r="T7" s="134"/>
      <c r="U7" s="134"/>
      <c r="V7" s="134"/>
      <c r="W7" s="134"/>
      <c r="X7" s="134"/>
      <c r="Y7" s="134"/>
      <c r="Z7" s="134"/>
      <c r="AC7" s="12"/>
      <c r="AD7" s="12"/>
      <c r="AE7" s="12"/>
      <c r="AF7" s="12"/>
    </row>
    <row r="8" spans="1:35" s="4" customFormat="1" ht="12.9" customHeight="1" thickBot="1">
      <c r="A8" s="1289"/>
      <c r="B8" s="1289"/>
      <c r="C8" s="1289"/>
      <c r="D8" s="1289"/>
      <c r="E8" s="1289"/>
      <c r="F8" s="1289"/>
      <c r="G8" s="787"/>
      <c r="H8" s="787"/>
      <c r="I8" s="787"/>
      <c r="J8" s="790"/>
      <c r="K8" s="1133"/>
      <c r="L8" s="45" t="s">
        <v>176</v>
      </c>
      <c r="M8" s="46"/>
      <c r="N8" s="46"/>
      <c r="O8" s="47"/>
      <c r="P8" s="11" t="str">
        <f>MID($C16,7,1)</f>
        <v>0</v>
      </c>
      <c r="R8" s="10" t="s">
        <v>235</v>
      </c>
      <c r="S8" s="135" t="s">
        <v>904</v>
      </c>
      <c r="T8" s="135"/>
      <c r="U8" s="135"/>
      <c r="V8" s="135"/>
      <c r="W8" s="135"/>
      <c r="X8" s="135"/>
      <c r="Y8" s="135"/>
      <c r="Z8" s="135"/>
      <c r="AC8" s="12"/>
      <c r="AD8" s="12"/>
      <c r="AE8" s="12"/>
      <c r="AF8" s="12"/>
    </row>
    <row r="9" spans="1:35" s="4" customFormat="1" ht="12.9" customHeight="1">
      <c r="A9" s="1289"/>
      <c r="B9" s="1289"/>
      <c r="C9" s="1289"/>
      <c r="D9" s="1289"/>
      <c r="E9" s="1289"/>
      <c r="F9" s="1289"/>
      <c r="G9" s="61">
        <v>1</v>
      </c>
      <c r="H9" s="54" t="s">
        <v>162</v>
      </c>
      <c r="K9" s="1134"/>
      <c r="L9" s="45" t="s">
        <v>186</v>
      </c>
      <c r="M9" s="46"/>
      <c r="N9" s="46"/>
      <c r="O9" s="47"/>
      <c r="P9" s="11" t="str">
        <f>MID($C16,8,1)</f>
        <v>0</v>
      </c>
      <c r="R9" s="10" t="s">
        <v>914</v>
      </c>
      <c r="S9" s="10" t="s">
        <v>912</v>
      </c>
      <c r="T9" s="135"/>
      <c r="U9" s="135"/>
      <c r="V9" s="135"/>
      <c r="W9" s="135"/>
      <c r="X9" s="135"/>
      <c r="Y9" s="135"/>
      <c r="Z9" s="135"/>
      <c r="AC9" s="12"/>
      <c r="AD9" s="12"/>
      <c r="AE9" s="12"/>
      <c r="AF9" s="12"/>
    </row>
    <row r="10" spans="1:35" s="4" customFormat="1" ht="12.9" customHeight="1" thickBot="1">
      <c r="A10" s="1289"/>
      <c r="B10" s="1289"/>
      <c r="C10" s="1289"/>
      <c r="D10" s="1289"/>
      <c r="E10" s="1289"/>
      <c r="F10" s="1289"/>
      <c r="G10" s="62"/>
      <c r="H10" s="55"/>
      <c r="I10" s="13"/>
      <c r="J10" s="13"/>
      <c r="K10" s="77"/>
      <c r="L10" s="14"/>
      <c r="M10" s="14"/>
      <c r="N10" s="14"/>
      <c r="O10" s="14"/>
      <c r="P10" s="14"/>
      <c r="R10" s="10" t="s">
        <v>913</v>
      </c>
      <c r="S10" s="135" t="s">
        <v>905</v>
      </c>
      <c r="T10" s="135"/>
      <c r="U10" s="135"/>
      <c r="V10" s="135"/>
      <c r="W10" s="135"/>
      <c r="X10" s="135"/>
      <c r="Y10" s="135"/>
      <c r="Z10" s="135"/>
    </row>
    <row r="11" spans="1:35" s="4" customFormat="1" ht="12.9" customHeight="1">
      <c r="A11" s="1289"/>
      <c r="B11" s="1289"/>
      <c r="C11" s="1289"/>
      <c r="D11" s="1289"/>
      <c r="E11" s="1289"/>
      <c r="F11" s="1289"/>
      <c r="G11" s="15"/>
      <c r="K11" s="1132" t="str">
        <f>H17</f>
        <v>Alarm/ Status</v>
      </c>
      <c r="L11" s="45" t="s">
        <v>178</v>
      </c>
      <c r="M11" s="46"/>
      <c r="N11" s="46"/>
      <c r="O11" s="47"/>
      <c r="P11" s="11" t="str">
        <f>MID($C17,1,1)</f>
        <v>0</v>
      </c>
      <c r="Q11" s="12"/>
      <c r="R11" s="10" t="s">
        <v>737</v>
      </c>
      <c r="S11" s="10" t="s">
        <v>902</v>
      </c>
      <c r="T11" s="136"/>
      <c r="U11" s="136"/>
      <c r="V11" s="136"/>
      <c r="W11" s="136"/>
      <c r="X11" s="136"/>
      <c r="Y11" s="136"/>
      <c r="Z11" s="136"/>
      <c r="AA11" s="12"/>
    </row>
    <row r="12" spans="1:35" s="4" customFormat="1" ht="12.9" customHeight="1">
      <c r="A12" s="76"/>
      <c r="B12" s="16"/>
      <c r="D12" s="16"/>
      <c r="E12" s="16"/>
      <c r="F12" s="16"/>
      <c r="G12" s="17" t="s">
        <v>141</v>
      </c>
      <c r="K12" s="1133"/>
      <c r="L12" s="45" t="s">
        <v>179</v>
      </c>
      <c r="M12" s="46"/>
      <c r="N12" s="46"/>
      <c r="O12" s="47"/>
      <c r="P12" s="11" t="str">
        <f>MID($C17,2,1)</f>
        <v>0</v>
      </c>
      <c r="Q12" s="18"/>
      <c r="R12" s="10" t="s">
        <v>237</v>
      </c>
      <c r="S12" s="135" t="s">
        <v>924</v>
      </c>
      <c r="T12" s="135"/>
      <c r="U12" s="135"/>
      <c r="V12" s="135"/>
      <c r="W12" s="135"/>
      <c r="X12" s="135"/>
      <c r="Y12" s="135"/>
      <c r="Z12" s="135"/>
      <c r="AA12" s="12"/>
    </row>
    <row r="13" spans="1:35" s="4" customFormat="1" ht="12.9" customHeight="1">
      <c r="A13" s="4" t="str">
        <f>MID($H$1,$G$9+2*G13,2)</f>
        <v>0B</v>
      </c>
      <c r="B13" s="19" t="str">
        <f t="shared" ref="B13:B29" si="0">HEX2BIN(A13,8)</f>
        <v>00001011</v>
      </c>
      <c r="C13" s="59">
        <f>HEX2DEC(A13)</f>
        <v>11</v>
      </c>
      <c r="D13" s="786"/>
      <c r="E13" s="786"/>
      <c r="F13" s="786"/>
      <c r="G13" s="15">
        <v>0</v>
      </c>
      <c r="H13" s="20" t="s">
        <v>142</v>
      </c>
      <c r="I13" s="21" t="str">
        <f>IF(C13=11,"TEK811A")</f>
        <v>TEK811A</v>
      </c>
      <c r="K13" s="1133"/>
      <c r="L13" s="45" t="s">
        <v>180</v>
      </c>
      <c r="M13" s="46"/>
      <c r="N13" s="46"/>
      <c r="O13" s="47"/>
      <c r="P13" s="11" t="str">
        <f>MID($C17,3,1)</f>
        <v>0</v>
      </c>
      <c r="Q13" s="18"/>
      <c r="R13" s="10" t="s">
        <v>238</v>
      </c>
      <c r="S13" s="136" t="s">
        <v>907</v>
      </c>
      <c r="T13" s="18"/>
      <c r="Z13" s="18"/>
      <c r="AA13" s="18"/>
      <c r="AC13" s="22"/>
      <c r="AD13" s="12"/>
      <c r="AE13" s="12"/>
      <c r="AF13" s="12"/>
      <c r="AG13" s="12"/>
      <c r="AH13" s="12"/>
      <c r="AI13" s="12"/>
    </row>
    <row r="14" spans="1:35" s="4" customFormat="1" ht="12.9" customHeight="1">
      <c r="A14" s="4" t="str">
        <f t="shared" ref="A14:A29" si="1">MID($H$1,$G$9+2*G14,2)</f>
        <v>29</v>
      </c>
      <c r="B14" s="19" t="str">
        <f t="shared" si="0"/>
        <v>00101001</v>
      </c>
      <c r="C14" s="59" t="str">
        <f>BIN2DEC(I23) &amp; "." &amp;BIN2DEC( I22)</f>
        <v>1.5</v>
      </c>
      <c r="D14" s="786"/>
      <c r="E14" s="786"/>
      <c r="F14" s="786"/>
      <c r="G14" s="15">
        <v>1</v>
      </c>
      <c r="H14" s="20" t="s">
        <v>143</v>
      </c>
      <c r="I14" s="905" t="str">
        <f>IF(RIGHT(C14,1)="4","BG96",IF(RIGHT(C14,1)="5","BG95"))</f>
        <v>BG95</v>
      </c>
      <c r="J14" s="23"/>
      <c r="K14" s="1133"/>
      <c r="L14" s="45"/>
      <c r="M14" s="46"/>
      <c r="N14" s="46"/>
      <c r="O14" s="47"/>
      <c r="P14" s="11" t="str">
        <f>MID($C17,4,1)</f>
        <v>0</v>
      </c>
      <c r="Q14" s="18"/>
      <c r="R14" s="10" t="s">
        <v>239</v>
      </c>
      <c r="S14" s="135" t="s">
        <v>906</v>
      </c>
      <c r="T14" s="168"/>
      <c r="Z14" s="18"/>
      <c r="AA14" s="18"/>
      <c r="AC14" s="12"/>
      <c r="AD14" s="12"/>
      <c r="AE14" s="12"/>
      <c r="AF14" s="12"/>
      <c r="AG14" s="24"/>
      <c r="AH14" s="24"/>
      <c r="AI14" s="24"/>
    </row>
    <row r="15" spans="1:35" s="4" customFormat="1" ht="12.9" customHeight="1">
      <c r="A15" s="4" t="str">
        <f t="shared" si="1"/>
        <v>A4</v>
      </c>
      <c r="B15" s="275" t="str">
        <f>HEX2BIN(A15,8)</f>
        <v>10100100</v>
      </c>
      <c r="C15" s="59" t="str">
        <f>BIN2DEC(RIGHT(B15,5)) &amp; "." &amp;BIN2DEC( LEFT(B15,3))</f>
        <v>4.5</v>
      </c>
      <c r="D15" s="786"/>
      <c r="E15" s="786"/>
      <c r="F15" s="786"/>
      <c r="G15" s="15">
        <v>2</v>
      </c>
      <c r="H15" s="20" t="s">
        <v>168</v>
      </c>
      <c r="I15" s="21" t="str">
        <f>"FW "&amp; C15</f>
        <v>FW 4.5</v>
      </c>
      <c r="K15" s="1133"/>
      <c r="L15" s="45" t="s">
        <v>171</v>
      </c>
      <c r="M15" s="46"/>
      <c r="N15" s="46"/>
      <c r="O15" s="47"/>
      <c r="P15" s="11" t="str">
        <f>IF(R17=1,"0","1")</f>
        <v>0</v>
      </c>
      <c r="Q15" s="791" t="str">
        <f>MID($C17,5,1)</f>
        <v>0</v>
      </c>
      <c r="R15" s="10" t="s">
        <v>266</v>
      </c>
      <c r="S15" s="1" t="s">
        <v>908</v>
      </c>
      <c r="T15" s="663"/>
      <c r="U15" s="790"/>
      <c r="V15" s="790"/>
      <c r="W15" s="790"/>
      <c r="X15" s="790"/>
      <c r="Y15" s="790"/>
      <c r="Z15" s="663"/>
      <c r="AA15" s="663"/>
      <c r="AC15" s="25"/>
      <c r="AD15" s="18"/>
      <c r="AE15" s="18"/>
      <c r="AF15" s="18"/>
      <c r="AG15" s="18"/>
      <c r="AH15" s="18"/>
      <c r="AI15" s="18"/>
    </row>
    <row r="16" spans="1:35" s="4" customFormat="1" ht="12.9" customHeight="1">
      <c r="A16" s="4" t="str">
        <f t="shared" si="1"/>
        <v>08</v>
      </c>
      <c r="B16" s="19" t="str">
        <f t="shared" si="0"/>
        <v>00001000</v>
      </c>
      <c r="C16" s="59" t="str">
        <f>HEX2BIN(A16,8)</f>
        <v>00001000</v>
      </c>
      <c r="D16" s="786"/>
      <c r="E16" s="786"/>
      <c r="F16" s="786"/>
      <c r="G16" s="15">
        <v>3</v>
      </c>
      <c r="H16" s="20" t="s">
        <v>144</v>
      </c>
      <c r="K16" s="1133"/>
      <c r="L16" s="45" t="s">
        <v>181</v>
      </c>
      <c r="M16" s="46"/>
      <c r="N16" s="46"/>
      <c r="O16" s="47"/>
      <c r="P16" s="11" t="str">
        <f>MID($C17,6,1)</f>
        <v>0</v>
      </c>
      <c r="Q16" s="792"/>
      <c r="R16" s="782" t="s">
        <v>652</v>
      </c>
      <c r="S16" s="136" t="s">
        <v>909</v>
      </c>
      <c r="T16" s="663"/>
      <c r="U16" s="663"/>
      <c r="V16" s="663"/>
      <c r="W16" s="663"/>
      <c r="X16" s="663"/>
      <c r="Y16" s="663"/>
      <c r="Z16" s="663"/>
      <c r="AA16" s="663"/>
      <c r="AC16" s="25"/>
      <c r="AD16" s="18"/>
      <c r="AE16" s="18"/>
      <c r="AF16" s="18"/>
      <c r="AG16" s="18"/>
      <c r="AH16" s="18"/>
      <c r="AI16" s="18"/>
    </row>
    <row r="17" spans="1:35" s="4" customFormat="1" ht="12.9" customHeight="1">
      <c r="A17" s="4" t="str">
        <f t="shared" si="1"/>
        <v>00</v>
      </c>
      <c r="B17" s="19" t="str">
        <f t="shared" si="0"/>
        <v>00000000</v>
      </c>
      <c r="C17" s="59" t="str">
        <f>HEX2BIN(A17,8)</f>
        <v>00000000</v>
      </c>
      <c r="D17" s="786"/>
      <c r="E17" s="786"/>
      <c r="F17" s="786"/>
      <c r="G17" s="15">
        <v>4</v>
      </c>
      <c r="H17" s="20" t="s">
        <v>166</v>
      </c>
      <c r="K17" s="1133"/>
      <c r="L17" s="45" t="s">
        <v>182</v>
      </c>
      <c r="M17" s="46"/>
      <c r="N17" s="46"/>
      <c r="O17" s="47"/>
      <c r="P17" s="11" t="str">
        <f>MID($C17,7,1)</f>
        <v>0</v>
      </c>
      <c r="Q17" s="790"/>
      <c r="R17" s="663">
        <f>IF('811 CC'!C33=1,Q15,1)</f>
        <v>1</v>
      </c>
      <c r="S17" s="790" t="s">
        <v>276</v>
      </c>
      <c r="T17" s="792"/>
      <c r="U17" s="792"/>
      <c r="V17" s="792"/>
      <c r="W17" s="792"/>
      <c r="X17" s="792"/>
      <c r="Y17" s="792"/>
      <c r="Z17" s="792"/>
      <c r="AA17" s="792"/>
      <c r="AC17" s="25"/>
      <c r="AD17" s="18"/>
      <c r="AE17" s="18"/>
      <c r="AF17" s="18"/>
      <c r="AG17" s="18"/>
      <c r="AH17" s="18"/>
      <c r="AI17" s="18"/>
    </row>
    <row r="18" spans="1:35" s="4" customFormat="1" ht="12.9" customHeight="1">
      <c r="A18" s="4" t="str">
        <f t="shared" si="1"/>
        <v>1F</v>
      </c>
      <c r="B18" s="19" t="str">
        <f t="shared" si="0"/>
        <v>00011111</v>
      </c>
      <c r="C18" s="59">
        <f>HEX2DEC(A18)</f>
        <v>31</v>
      </c>
      <c r="D18" s="786"/>
      <c r="E18" s="786"/>
      <c r="F18" s="786"/>
      <c r="G18" s="15">
        <v>5</v>
      </c>
      <c r="H18" s="269" t="s">
        <v>283</v>
      </c>
      <c r="K18" s="1134"/>
      <c r="L18" s="45" t="s">
        <v>183</v>
      </c>
      <c r="M18" s="46"/>
      <c r="N18" s="46"/>
      <c r="O18" s="47"/>
      <c r="P18" s="11" t="str">
        <f>MID($C17,8,1)</f>
        <v>0</v>
      </c>
      <c r="Q18" s="790"/>
      <c r="R18" s="790"/>
      <c r="S18" s="790"/>
      <c r="T18" s="790"/>
      <c r="U18" s="790"/>
      <c r="V18" s="790"/>
      <c r="W18" s="790"/>
      <c r="X18" s="790"/>
      <c r="Y18" s="790"/>
      <c r="Z18" s="790"/>
      <c r="AA18" s="790"/>
      <c r="AC18" s="25"/>
      <c r="AD18" s="18"/>
      <c r="AE18" s="18"/>
      <c r="AF18" s="18"/>
      <c r="AG18" s="18"/>
      <c r="AH18" s="18"/>
      <c r="AI18" s="18"/>
    </row>
    <row r="19" spans="1:35" s="4" customFormat="1" ht="12.9" customHeight="1" thickBot="1">
      <c r="A19" s="4" t="str">
        <f t="shared" si="1"/>
        <v>1C</v>
      </c>
      <c r="B19" s="19" t="str">
        <f t="shared" si="0"/>
        <v>00011100</v>
      </c>
      <c r="C19" s="59" t="str">
        <f xml:space="preserve"> ((BIN2DEC(RIGHT(B19,5)) +30)/10 ) &amp; " Volts"</f>
        <v>5.8 Volts</v>
      </c>
      <c r="D19" s="786"/>
      <c r="E19" s="786"/>
      <c r="F19" s="786"/>
      <c r="G19" s="15">
        <v>6</v>
      </c>
      <c r="H19" s="20" t="s">
        <v>159</v>
      </c>
      <c r="K19" s="78"/>
      <c r="L19" s="23"/>
      <c r="M19" s="23"/>
      <c r="N19" s="23"/>
      <c r="O19" s="23"/>
      <c r="P19" s="23"/>
      <c r="Q19" s="790"/>
      <c r="R19" s="790"/>
      <c r="S19" s="545"/>
      <c r="T19" s="790"/>
      <c r="U19" s="790"/>
      <c r="V19" s="790"/>
      <c r="W19" s="790"/>
      <c r="X19" s="790"/>
      <c r="Y19" s="790"/>
      <c r="Z19" s="790"/>
      <c r="AA19" s="793"/>
      <c r="AC19" s="26"/>
      <c r="AD19" s="26"/>
      <c r="AE19" s="26"/>
      <c r="AF19" s="26"/>
      <c r="AG19" s="26"/>
      <c r="AH19" s="26"/>
      <c r="AI19" s="26"/>
    </row>
    <row r="20" spans="1:35" s="4" customFormat="1" ht="12.9" customHeight="1">
      <c r="A20" s="4" t="str">
        <f t="shared" si="1"/>
        <v>08</v>
      </c>
      <c r="B20" s="19" t="str">
        <f t="shared" si="0"/>
        <v>00001000</v>
      </c>
      <c r="C20" s="1346" t="str">
        <f>"IMEI: " &amp;A20&amp;A21&amp;A22&amp;A23&amp;A24&amp;A25&amp;A26&amp;A27</f>
        <v>IMEI: 0864200059003138</v>
      </c>
      <c r="D20" s="1347"/>
      <c r="E20" s="1347"/>
      <c r="F20" s="1348"/>
      <c r="G20" s="15">
        <v>7</v>
      </c>
      <c r="H20" s="63" t="s">
        <v>139</v>
      </c>
      <c r="K20" s="1132" t="str">
        <f>H19</f>
        <v>Battery/Status</v>
      </c>
      <c r="L20" s="56" t="s">
        <v>185</v>
      </c>
      <c r="M20" s="57"/>
      <c r="N20" s="57"/>
      <c r="O20" s="58"/>
      <c r="P20" s="11" t="str">
        <f>MID($B19,1,1)</f>
        <v>0</v>
      </c>
      <c r="Q20" s="790"/>
      <c r="R20" s="790"/>
      <c r="S20" s="790"/>
      <c r="T20" s="790"/>
      <c r="U20" s="790"/>
      <c r="V20" s="790"/>
      <c r="W20" s="790"/>
      <c r="X20" s="790"/>
      <c r="Y20" s="790"/>
      <c r="Z20" s="790"/>
      <c r="AA20" s="790"/>
    </row>
    <row r="21" spans="1:35" s="4" customFormat="1" ht="12.9" customHeight="1">
      <c r="A21" s="4" t="str">
        <f t="shared" si="1"/>
        <v>64</v>
      </c>
      <c r="B21" s="19" t="str">
        <f t="shared" si="0"/>
        <v>01100100</v>
      </c>
      <c r="C21" s="1349"/>
      <c r="D21" s="1350"/>
      <c r="E21" s="1350"/>
      <c r="F21" s="1351"/>
      <c r="G21" s="15">
        <v>8</v>
      </c>
      <c r="H21" s="64"/>
      <c r="I21" s="28"/>
      <c r="J21" s="28"/>
      <c r="K21" s="1133"/>
      <c r="L21" s="45"/>
      <c r="M21" s="46"/>
      <c r="N21" s="46"/>
      <c r="O21" s="47"/>
      <c r="P21" s="11" t="str">
        <f>MID($B19,2,1)</f>
        <v>0</v>
      </c>
      <c r="Q21" s="790"/>
      <c r="R21" s="790"/>
      <c r="S21" s="790"/>
      <c r="T21" s="790"/>
      <c r="U21" s="790"/>
      <c r="V21" s="790"/>
      <c r="W21" s="790"/>
      <c r="X21" s="790"/>
      <c r="Y21" s="790"/>
      <c r="Z21" s="790"/>
      <c r="AA21" s="790"/>
    </row>
    <row r="22" spans="1:35" s="4" customFormat="1" ht="12.9" customHeight="1">
      <c r="A22" s="4" t="str">
        <f t="shared" si="1"/>
        <v>20</v>
      </c>
      <c r="B22" s="19" t="str">
        <f t="shared" si="0"/>
        <v>00100000</v>
      </c>
      <c r="C22" s="1349"/>
      <c r="D22" s="1350"/>
      <c r="E22" s="1350"/>
      <c r="F22" s="1351"/>
      <c r="G22" s="15">
        <v>9</v>
      </c>
      <c r="H22" s="64"/>
      <c r="I22" s="155" t="str">
        <f>LEFT(B14,5)</f>
        <v>00101</v>
      </c>
      <c r="J22" s="28"/>
      <c r="K22" s="1133"/>
      <c r="L22" s="45" t="s">
        <v>184</v>
      </c>
      <c r="M22" s="46"/>
      <c r="N22" s="46"/>
      <c r="O22" s="47"/>
      <c r="P22" s="11" t="str">
        <f>MID($B19,3,1)</f>
        <v>0</v>
      </c>
      <c r="Q22" s="790"/>
      <c r="R22" s="790"/>
      <c r="S22" s="790"/>
      <c r="T22" s="790"/>
      <c r="U22" s="790"/>
      <c r="V22" s="790"/>
      <c r="W22" s="790"/>
      <c r="X22" s="790"/>
      <c r="Y22" s="790"/>
      <c r="Z22" s="790"/>
      <c r="AA22" s="790"/>
    </row>
    <row r="23" spans="1:35" s="4" customFormat="1" ht="12.9" customHeight="1">
      <c r="A23" s="4" t="str">
        <f t="shared" si="1"/>
        <v>00</v>
      </c>
      <c r="B23" s="19" t="str">
        <f t="shared" si="0"/>
        <v>00000000</v>
      </c>
      <c r="C23" s="1349"/>
      <c r="D23" s="1350"/>
      <c r="E23" s="1350"/>
      <c r="F23" s="1351"/>
      <c r="G23" s="15">
        <v>10</v>
      </c>
      <c r="H23" s="64"/>
      <c r="I23" s="28" t="str">
        <f>RIGHT(B14,3)</f>
        <v>001</v>
      </c>
      <c r="J23" s="28"/>
      <c r="K23" s="1133"/>
      <c r="L23" s="1314" t="s">
        <v>169</v>
      </c>
      <c r="M23" s="1315"/>
      <c r="N23" s="1315"/>
      <c r="O23" s="1316"/>
      <c r="P23" s="11" t="str">
        <f>MID($B19,4,1)</f>
        <v>1</v>
      </c>
      <c r="Q23" s="790"/>
      <c r="R23" s="790"/>
      <c r="S23" s="790"/>
      <c r="T23" s="790"/>
      <c r="U23" s="790"/>
      <c r="V23" s="790"/>
      <c r="W23" s="790"/>
      <c r="X23" s="790"/>
      <c r="Y23" s="790"/>
      <c r="Z23" s="790"/>
      <c r="AA23" s="790"/>
    </row>
    <row r="24" spans="1:35" s="4" customFormat="1" ht="12.9" customHeight="1">
      <c r="A24" s="4" t="str">
        <f t="shared" si="1"/>
        <v>59</v>
      </c>
      <c r="B24" s="19" t="str">
        <f t="shared" si="0"/>
        <v>01011001</v>
      </c>
      <c r="C24" s="1349"/>
      <c r="D24" s="1350"/>
      <c r="E24" s="1350"/>
      <c r="F24" s="1351"/>
      <c r="G24" s="15">
        <v>11</v>
      </c>
      <c r="H24" s="64"/>
      <c r="I24" s="155"/>
      <c r="J24" s="28"/>
      <c r="K24" s="1133"/>
      <c r="L24" s="1317"/>
      <c r="M24" s="1318"/>
      <c r="N24" s="1318"/>
      <c r="O24" s="1319"/>
      <c r="P24" s="11" t="str">
        <f>MID($B19,5,1)</f>
        <v>1</v>
      </c>
      <c r="Q24" s="790"/>
      <c r="R24" s="790"/>
      <c r="S24" s="790"/>
      <c r="T24" s="790"/>
      <c r="U24" s="790"/>
      <c r="V24" s="790"/>
      <c r="W24" s="790"/>
      <c r="X24" s="790"/>
      <c r="Y24" s="790"/>
      <c r="Z24" s="790"/>
      <c r="AA24" s="790"/>
    </row>
    <row r="25" spans="1:35" s="4" customFormat="1" ht="12.9" customHeight="1">
      <c r="A25" s="4" t="str">
        <f t="shared" si="1"/>
        <v>00</v>
      </c>
      <c r="B25" s="19" t="str">
        <f t="shared" si="0"/>
        <v>00000000</v>
      </c>
      <c r="C25" s="1349"/>
      <c r="D25" s="1350"/>
      <c r="E25" s="1350"/>
      <c r="F25" s="1351"/>
      <c r="G25" s="15">
        <v>12</v>
      </c>
      <c r="H25" s="64"/>
      <c r="I25" s="155"/>
      <c r="J25" s="28"/>
      <c r="K25" s="1133"/>
      <c r="L25" s="1317"/>
      <c r="M25" s="1318"/>
      <c r="N25" s="1318"/>
      <c r="O25" s="1319"/>
      <c r="P25" s="11" t="str">
        <f>MID($B19,6,1)</f>
        <v>1</v>
      </c>
      <c r="Q25" s="790"/>
      <c r="R25" s="790"/>
      <c r="S25" s="790"/>
      <c r="T25" s="790"/>
      <c r="U25" s="790"/>
      <c r="V25" s="790"/>
      <c r="W25" s="790"/>
      <c r="X25" s="790"/>
      <c r="Y25" s="790"/>
      <c r="Z25" s="790"/>
      <c r="AA25" s="790"/>
    </row>
    <row r="26" spans="1:35" s="4" customFormat="1" ht="12.9" customHeight="1">
      <c r="A26" s="4" t="str">
        <f t="shared" si="1"/>
        <v>31</v>
      </c>
      <c r="B26" s="19" t="str">
        <f t="shared" si="0"/>
        <v>00110001</v>
      </c>
      <c r="C26" s="1349"/>
      <c r="D26" s="1350"/>
      <c r="E26" s="1350"/>
      <c r="F26" s="1351"/>
      <c r="G26" s="15">
        <v>13</v>
      </c>
      <c r="H26" s="64"/>
      <c r="I26" s="10"/>
      <c r="J26" s="10"/>
      <c r="K26" s="1133"/>
      <c r="L26" s="1317"/>
      <c r="M26" s="1318"/>
      <c r="N26" s="1318"/>
      <c r="O26" s="1319"/>
      <c r="P26" s="11" t="str">
        <f>MID($B19,7,1)</f>
        <v>0</v>
      </c>
      <c r="Q26" s="790"/>
      <c r="R26" s="790"/>
      <c r="S26" s="790"/>
      <c r="T26" s="790"/>
      <c r="U26" s="790"/>
      <c r="V26" s="790"/>
      <c r="W26" s="790"/>
      <c r="X26" s="790"/>
      <c r="Y26" s="790"/>
      <c r="Z26" s="790"/>
      <c r="AA26" s="790"/>
    </row>
    <row r="27" spans="1:35" s="4" customFormat="1" ht="12.9" customHeight="1" thickBot="1">
      <c r="A27" s="4" t="str">
        <f t="shared" si="1"/>
        <v>38</v>
      </c>
      <c r="B27" s="19" t="str">
        <f t="shared" si="0"/>
        <v>00111000</v>
      </c>
      <c r="C27" s="1352"/>
      <c r="D27" s="1353"/>
      <c r="E27" s="1353"/>
      <c r="F27" s="1354"/>
      <c r="G27" s="15">
        <v>14</v>
      </c>
      <c r="H27" s="65"/>
      <c r="K27" s="1134"/>
      <c r="L27" s="1320"/>
      <c r="M27" s="1321"/>
      <c r="N27" s="1321"/>
      <c r="O27" s="1322"/>
      <c r="P27" s="11" t="str">
        <f>MID($B19,8,1)</f>
        <v>0</v>
      </c>
      <c r="Q27" s="790"/>
      <c r="R27" s="790"/>
      <c r="S27" s="790"/>
      <c r="T27" s="790"/>
      <c r="U27" s="790"/>
      <c r="V27" s="790"/>
      <c r="W27" s="790"/>
      <c r="X27" s="790"/>
      <c r="Y27" s="790"/>
      <c r="Z27" s="790"/>
      <c r="AA27" s="790"/>
    </row>
    <row r="28" spans="1:35" s="4" customFormat="1" ht="12.9" customHeight="1" thickBot="1">
      <c r="A28" s="4" t="str">
        <f t="shared" si="1"/>
        <v>04</v>
      </c>
      <c r="B28" s="19" t="str">
        <f t="shared" si="0"/>
        <v>00000100</v>
      </c>
      <c r="C28" s="66">
        <f>BIN2DEC(RIGHT(B28,6))</f>
        <v>4</v>
      </c>
      <c r="D28" s="67"/>
      <c r="E28" s="67"/>
      <c r="F28" s="68"/>
      <c r="G28" s="15">
        <v>15</v>
      </c>
      <c r="H28" s="29" t="s">
        <v>158</v>
      </c>
      <c r="I28" s="30" t="str">
        <f>IF(C28=2,"Message Valid",IF(C28=4,"Message Valid",IF(C28=6,"Message Valid",IF(C28=8,"Message Valid",IF(C28=16,"Message Valid",IF(C28=17,"Message Valid","Message Unsupported"))))))</f>
        <v>Message Valid</v>
      </c>
      <c r="Q28" s="790"/>
      <c r="R28" s="790"/>
      <c r="S28" s="790"/>
      <c r="T28" s="790"/>
      <c r="U28" s="790"/>
      <c r="V28" s="790"/>
      <c r="W28" s="790"/>
      <c r="X28" s="790"/>
      <c r="Y28" s="790"/>
      <c r="Z28" s="790"/>
      <c r="AA28" s="790"/>
    </row>
    <row r="29" spans="1:35" s="4" customFormat="1" ht="12.9" customHeight="1" thickBot="1">
      <c r="A29" s="31" t="str">
        <f t="shared" si="1"/>
        <v>7B</v>
      </c>
      <c r="B29" s="19" t="str">
        <f t="shared" si="0"/>
        <v>01111011</v>
      </c>
      <c r="C29" s="27">
        <f>HEX2DEC(A29) +BIN2DEC(LEFT( B28,2)) *256</f>
        <v>123</v>
      </c>
      <c r="D29" s="70"/>
      <c r="E29" s="70"/>
      <c r="F29" s="70"/>
      <c r="G29" s="32">
        <v>16</v>
      </c>
      <c r="H29" s="33" t="s">
        <v>160</v>
      </c>
      <c r="I29" s="31"/>
      <c r="J29" s="31"/>
      <c r="K29" s="31"/>
      <c r="L29" s="31"/>
      <c r="M29" s="31"/>
      <c r="N29" s="31"/>
      <c r="O29" s="31"/>
      <c r="P29" s="31"/>
      <c r="Q29" s="794"/>
      <c r="R29" s="794"/>
      <c r="S29" s="794"/>
      <c r="T29" s="794"/>
      <c r="U29" s="794"/>
      <c r="V29" s="794"/>
      <c r="W29" s="794"/>
      <c r="X29" s="794"/>
      <c r="Y29" s="794"/>
      <c r="Z29" s="794"/>
      <c r="AA29" s="794"/>
      <c r="AB29" s="31"/>
      <c r="AC29" s="31"/>
      <c r="AD29" s="31"/>
      <c r="AE29" s="31"/>
      <c r="AF29" s="31"/>
      <c r="AG29" s="31"/>
      <c r="AH29" s="31"/>
      <c r="AI29" s="31"/>
    </row>
    <row r="30" spans="1:35" s="4" customFormat="1" ht="12.9" hidden="1" customHeight="1">
      <c r="A30" s="1277" t="s">
        <v>252</v>
      </c>
      <c r="B30" s="1277"/>
      <c r="C30" s="84"/>
      <c r="D30" s="84"/>
      <c r="E30" s="84"/>
      <c r="F30" s="84"/>
      <c r="G30" s="10" t="e">
        <f ca="1">FIND(",",A47,1)</f>
        <v>#VALUE!</v>
      </c>
      <c r="H30" s="85" t="s">
        <v>136</v>
      </c>
      <c r="I30" s="10"/>
      <c r="J30" s="10"/>
      <c r="K30" s="10"/>
      <c r="L30" s="10"/>
      <c r="M30" s="10"/>
      <c r="N30" s="10"/>
      <c r="O30" s="10"/>
      <c r="P30" s="10"/>
      <c r="Q30" s="10"/>
      <c r="R30" s="10"/>
      <c r="S30" s="10"/>
    </row>
    <row r="31" spans="1:35" s="4" customFormat="1" ht="12.9" hidden="1" customHeight="1">
      <c r="A31" s="1278"/>
      <c r="B31" s="1278"/>
      <c r="C31" s="83" t="e">
        <f ca="1">MID($A$47,G30+1,G31-G30-1)</f>
        <v>#VALUE!</v>
      </c>
      <c r="D31" s="83"/>
      <c r="E31" s="83"/>
      <c r="F31" s="83"/>
      <c r="G31" s="10" t="e">
        <f t="shared" ref="G31:G42" ca="1" si="2">FIND(",",$A$47,1+G30)</f>
        <v>#VALUE!</v>
      </c>
      <c r="H31" s="85" t="s">
        <v>251</v>
      </c>
      <c r="I31" s="10"/>
      <c r="J31" s="10"/>
      <c r="K31" s="10"/>
      <c r="L31" s="10"/>
      <c r="M31" s="10"/>
      <c r="N31" s="10"/>
      <c r="O31" s="10"/>
      <c r="P31" s="10"/>
      <c r="Q31" s="10"/>
      <c r="R31" s="10"/>
      <c r="S31" s="10"/>
      <c r="T31" s="10"/>
      <c r="U31" s="10"/>
      <c r="V31" s="10"/>
      <c r="W31" s="10"/>
      <c r="X31" s="10"/>
      <c r="Y31" s="10"/>
    </row>
    <row r="32" spans="1:35" s="4" customFormat="1" ht="12.9" hidden="1" customHeight="1">
      <c r="A32" s="1278"/>
      <c r="B32" s="1278"/>
      <c r="C32" s="83" t="e">
        <f ca="1">MID($A$47,G31+1,G32-G31-1)</f>
        <v>#VALUE!</v>
      </c>
      <c r="D32" s="83"/>
      <c r="E32" s="83"/>
      <c r="F32" s="83"/>
      <c r="G32" s="10" t="e">
        <f t="shared" ca="1" si="2"/>
        <v>#VALUE!</v>
      </c>
      <c r="H32" s="85" t="s">
        <v>125</v>
      </c>
      <c r="I32" s="10"/>
      <c r="J32" s="10"/>
      <c r="K32" s="10"/>
      <c r="L32" s="10"/>
      <c r="M32" s="10"/>
      <c r="N32" s="10"/>
      <c r="O32" s="10"/>
      <c r="P32" s="10"/>
      <c r="Q32" s="10"/>
      <c r="R32" s="10"/>
      <c r="S32" s="10"/>
      <c r="T32" s="10"/>
      <c r="U32" s="10"/>
      <c r="V32" s="10"/>
      <c r="W32" s="10"/>
      <c r="X32" s="10"/>
      <c r="Y32" s="10"/>
    </row>
    <row r="33" spans="1:25" s="4" customFormat="1" ht="12.9" hidden="1" customHeight="1">
      <c r="A33" s="1278"/>
      <c r="B33" s="1278"/>
      <c r="C33" s="83" t="e">
        <f ca="1">IF(I33&gt;=13,MID($A$47,G32+1,G33-G32-1),"no fix")</f>
        <v>#VALUE!</v>
      </c>
      <c r="D33" s="83"/>
      <c r="E33" s="83"/>
      <c r="F33" s="83"/>
      <c r="G33" s="10" t="e">
        <f t="shared" ca="1" si="2"/>
        <v>#VALUE!</v>
      </c>
      <c r="H33" s="85" t="s">
        <v>126</v>
      </c>
      <c r="I33" s="10" t="e">
        <f ca="1">LEN(A47)-LEN(SUBSTITUTE(A47,",",""))</f>
        <v>#VALUE!</v>
      </c>
      <c r="J33" s="10"/>
      <c r="K33" s="10"/>
      <c r="L33" s="10"/>
      <c r="M33" s="10"/>
      <c r="N33" s="10"/>
      <c r="O33" s="10"/>
      <c r="P33" s="10"/>
      <c r="Q33" s="10"/>
      <c r="R33" s="10"/>
      <c r="S33" s="10"/>
      <c r="T33" s="10"/>
      <c r="U33" s="10"/>
      <c r="V33" s="10"/>
      <c r="W33" s="10"/>
      <c r="X33" s="10"/>
      <c r="Y33" s="10"/>
    </row>
    <row r="34" spans="1:25" s="4" customFormat="1" ht="12.9" hidden="1" customHeight="1">
      <c r="A34" s="1278"/>
      <c r="B34" s="1278"/>
      <c r="C34" s="83" t="e">
        <f ca="1">IF(I33&gt;=13,MID($A$47,G33+1,G34-G33-1),"no fix")</f>
        <v>#VALUE!</v>
      </c>
      <c r="D34" s="83"/>
      <c r="E34" s="83"/>
      <c r="F34" s="83"/>
      <c r="G34" s="10" t="e">
        <f t="shared" ca="1" si="2"/>
        <v>#VALUE!</v>
      </c>
      <c r="H34" s="85" t="s">
        <v>127</v>
      </c>
      <c r="I34" s="10"/>
      <c r="J34" s="10"/>
      <c r="K34" s="10"/>
      <c r="L34" s="10"/>
      <c r="M34" s="10"/>
      <c r="N34" s="10"/>
      <c r="O34" s="10"/>
      <c r="P34" s="10"/>
      <c r="Q34" s="10"/>
      <c r="R34" s="10"/>
      <c r="S34" s="10"/>
      <c r="T34" s="10"/>
      <c r="U34" s="10"/>
      <c r="V34" s="10"/>
      <c r="W34" s="10"/>
      <c r="X34" s="10"/>
      <c r="Y34" s="10"/>
    </row>
    <row r="35" spans="1:25" s="4" customFormat="1" ht="12.9" hidden="1" customHeight="1">
      <c r="A35" s="1278"/>
      <c r="B35" s="1278"/>
      <c r="C35" s="83" t="e">
        <f ca="1">IF(I33&gt;=13,MID($A$47,G34+1,G35-G34-1),"no fix")</f>
        <v>#VALUE!</v>
      </c>
      <c r="D35" s="83"/>
      <c r="E35" s="83"/>
      <c r="F35" s="83"/>
      <c r="G35" s="10" t="e">
        <f t="shared" ca="1" si="2"/>
        <v>#VALUE!</v>
      </c>
      <c r="H35" s="85" t="s">
        <v>128</v>
      </c>
      <c r="I35" s="10"/>
      <c r="J35" s="10"/>
      <c r="K35" s="10"/>
      <c r="L35" s="10"/>
      <c r="M35" s="10"/>
      <c r="N35" s="10"/>
      <c r="O35" s="10"/>
      <c r="P35" s="10"/>
      <c r="Q35" s="10"/>
      <c r="R35" s="10"/>
      <c r="S35" s="10"/>
      <c r="T35" s="10"/>
      <c r="U35" s="10"/>
      <c r="V35" s="10"/>
      <c r="W35" s="10"/>
      <c r="X35" s="10"/>
      <c r="Y35" s="10"/>
    </row>
    <row r="36" spans="1:25" s="4" customFormat="1" ht="12.9" hidden="1" customHeight="1">
      <c r="A36" s="1278"/>
      <c r="B36" s="1278"/>
      <c r="C36" s="83" t="e">
        <f ca="1">IF(I33&gt;=13,MID($A$47,G35+1,G36-G35-1),"no fix")</f>
        <v>#VALUE!</v>
      </c>
      <c r="D36" s="83"/>
      <c r="E36" s="83"/>
      <c r="F36" s="83"/>
      <c r="G36" s="10" t="e">
        <f t="shared" ca="1" si="2"/>
        <v>#VALUE!</v>
      </c>
      <c r="H36" s="85" t="s">
        <v>129</v>
      </c>
      <c r="I36" s="10"/>
      <c r="J36" s="10"/>
      <c r="K36" s="10"/>
      <c r="L36" s="10"/>
      <c r="M36" s="10"/>
      <c r="N36" s="10"/>
      <c r="O36" s="10"/>
      <c r="P36" s="10"/>
      <c r="Q36" s="10"/>
      <c r="R36" s="10"/>
      <c r="S36" s="10"/>
      <c r="T36" s="10"/>
      <c r="U36" s="10"/>
      <c r="V36" s="10"/>
      <c r="W36" s="10"/>
      <c r="X36" s="10"/>
      <c r="Y36" s="10"/>
    </row>
    <row r="37" spans="1:25" s="4" customFormat="1" ht="12.9" hidden="1" customHeight="1">
      <c r="A37" s="1278"/>
      <c r="B37" s="1278"/>
      <c r="C37" s="83" t="e">
        <f ca="1">IF(I33&gt;=13,MID($A$47,G36+1,G37-G36-1),"no fix")</f>
        <v>#VALUE!</v>
      </c>
      <c r="D37" s="83"/>
      <c r="E37" s="83"/>
      <c r="F37" s="83"/>
      <c r="G37" s="10" t="e">
        <f t="shared" ca="1" si="2"/>
        <v>#VALUE!</v>
      </c>
      <c r="H37" s="85" t="s">
        <v>130</v>
      </c>
      <c r="I37" s="10"/>
      <c r="J37" s="10"/>
      <c r="K37" s="10"/>
      <c r="L37" s="10"/>
      <c r="M37" s="10"/>
      <c r="N37" s="10"/>
      <c r="O37" s="10"/>
      <c r="P37" s="10"/>
      <c r="Q37" s="10"/>
      <c r="R37" s="10"/>
      <c r="S37" s="10"/>
      <c r="T37" s="10"/>
      <c r="U37" s="10"/>
      <c r="V37" s="10"/>
      <c r="W37" s="10"/>
      <c r="X37" s="10"/>
      <c r="Y37" s="10"/>
    </row>
    <row r="38" spans="1:25" s="4" customFormat="1" ht="12.9" hidden="1" customHeight="1">
      <c r="A38" s="1278"/>
      <c r="B38" s="1278"/>
      <c r="C38" s="83" t="e">
        <f ca="1">IF(I33&gt;=13,MID($A$47,G37+1,G38-G37-1),"no fix")</f>
        <v>#VALUE!</v>
      </c>
      <c r="D38" s="83"/>
      <c r="E38" s="83"/>
      <c r="F38" s="83"/>
      <c r="G38" s="10" t="e">
        <f t="shared" ca="1" si="2"/>
        <v>#VALUE!</v>
      </c>
      <c r="H38" s="85" t="s">
        <v>131</v>
      </c>
      <c r="I38" s="10"/>
      <c r="J38" s="10"/>
      <c r="K38" s="10"/>
      <c r="L38" s="10"/>
      <c r="M38" s="10"/>
      <c r="N38" s="10"/>
      <c r="O38" s="10"/>
      <c r="P38" s="10"/>
      <c r="Q38" s="10"/>
      <c r="R38" s="10"/>
      <c r="S38" s="10"/>
      <c r="T38" s="10"/>
      <c r="U38" s="10"/>
      <c r="V38" s="10"/>
      <c r="W38" s="10"/>
      <c r="X38" s="10"/>
      <c r="Y38" s="10"/>
    </row>
    <row r="39" spans="1:25" s="4" customFormat="1" ht="12.9" hidden="1" customHeight="1">
      <c r="A39" s="1278"/>
      <c r="B39" s="1278"/>
      <c r="C39" s="83" t="e">
        <f ca="1">IF(I33&gt;=13,MID($A$47,G38+1,G39-G38-1),"no fix")</f>
        <v>#VALUE!</v>
      </c>
      <c r="D39" s="83"/>
      <c r="E39" s="83"/>
      <c r="F39" s="83"/>
      <c r="G39" s="10" t="e">
        <f t="shared" ca="1" si="2"/>
        <v>#VALUE!</v>
      </c>
      <c r="H39" s="85" t="s">
        <v>132</v>
      </c>
      <c r="I39" s="10"/>
      <c r="J39" s="10"/>
      <c r="K39" s="10"/>
      <c r="L39" s="10"/>
      <c r="M39" s="10"/>
      <c r="N39" s="10"/>
      <c r="O39" s="10"/>
      <c r="P39" s="10"/>
      <c r="Q39" s="10"/>
      <c r="R39" s="10"/>
      <c r="S39" s="10"/>
      <c r="T39" s="10"/>
      <c r="U39" s="10"/>
      <c r="V39" s="10"/>
      <c r="W39" s="10"/>
      <c r="X39" s="10"/>
      <c r="Y39" s="10"/>
    </row>
    <row r="40" spans="1:25" s="4" customFormat="1" ht="12.9" hidden="1" customHeight="1">
      <c r="A40" s="1278"/>
      <c r="B40" s="1278"/>
      <c r="C40" s="83" t="e">
        <f ca="1">IF(I33&gt;=13,MID($A$47,G39+1,G40-G39-1),"no fix")</f>
        <v>#VALUE!</v>
      </c>
      <c r="D40" s="83"/>
      <c r="E40" s="83"/>
      <c r="F40" s="83"/>
      <c r="G40" s="10" t="e">
        <f t="shared" ca="1" si="2"/>
        <v>#VALUE!</v>
      </c>
      <c r="H40" s="85" t="s">
        <v>133</v>
      </c>
      <c r="I40" s="10"/>
      <c r="J40" s="10"/>
      <c r="K40" s="10"/>
      <c r="L40" s="10"/>
      <c r="M40" s="10"/>
      <c r="N40" s="10"/>
      <c r="O40" s="10"/>
      <c r="P40" s="10"/>
      <c r="Q40" s="10"/>
      <c r="R40" s="10"/>
      <c r="S40" s="10"/>
      <c r="T40" s="10"/>
      <c r="U40" s="10"/>
      <c r="V40" s="10"/>
      <c r="W40" s="10"/>
      <c r="X40" s="10"/>
      <c r="Y40" s="10"/>
    </row>
    <row r="41" spans="1:25" s="4" customFormat="1" ht="12.9" hidden="1" customHeight="1">
      <c r="A41" s="1278"/>
      <c r="B41" s="1278"/>
      <c r="C41" s="83" t="e">
        <f ca="1">IF(I33&gt;=13,MID($A$47,G40+1,G41-G40-1),"no fix")</f>
        <v>#VALUE!</v>
      </c>
      <c r="D41" s="83"/>
      <c r="E41" s="83"/>
      <c r="F41" s="83"/>
      <c r="G41" s="10" t="e">
        <f t="shared" ca="1" si="2"/>
        <v>#VALUE!</v>
      </c>
      <c r="H41" s="85" t="s">
        <v>134</v>
      </c>
      <c r="I41" s="10"/>
      <c r="J41" s="10"/>
      <c r="K41" s="10"/>
      <c r="L41" s="10"/>
      <c r="M41" s="10"/>
      <c r="N41" s="10"/>
      <c r="O41" s="10"/>
      <c r="P41" s="10"/>
      <c r="Q41" s="10"/>
      <c r="R41" s="10"/>
      <c r="S41" s="10"/>
      <c r="T41" s="10"/>
      <c r="U41" s="10"/>
      <c r="V41" s="10"/>
      <c r="W41" s="10"/>
      <c r="X41" s="10"/>
      <c r="Y41" s="10"/>
    </row>
    <row r="42" spans="1:25" s="4" customFormat="1" ht="12.9" hidden="1" customHeight="1">
      <c r="A42" s="1278"/>
      <c r="B42" s="1278"/>
      <c r="C42" s="83" t="e">
        <f ca="1">IF(I33&gt;=13,MID($A$47,G41+1,G42-G41-1),"no fix")</f>
        <v>#VALUE!</v>
      </c>
      <c r="D42" s="83"/>
      <c r="E42" s="83"/>
      <c r="F42" s="83"/>
      <c r="G42" s="10" t="e">
        <f t="shared" ca="1" si="2"/>
        <v>#VALUE!</v>
      </c>
      <c r="H42" s="85" t="s">
        <v>135</v>
      </c>
      <c r="I42" s="10"/>
      <c r="J42" s="10"/>
      <c r="K42" s="10"/>
      <c r="L42" s="10"/>
      <c r="M42" s="10"/>
      <c r="N42" s="10"/>
      <c r="O42" s="10"/>
      <c r="P42" s="10"/>
      <c r="Q42" s="10"/>
      <c r="R42" s="10"/>
      <c r="S42" s="10"/>
      <c r="T42" s="10"/>
      <c r="U42" s="10"/>
      <c r="V42" s="10"/>
      <c r="W42" s="10"/>
      <c r="X42" s="10"/>
      <c r="Y42" s="10"/>
    </row>
    <row r="43" spans="1:25" s="4" customFormat="1" ht="12.9" hidden="1" customHeight="1">
      <c r="A43" s="1278"/>
      <c r="B43" s="1278"/>
      <c r="C43" s="83"/>
      <c r="D43" s="83"/>
      <c r="E43" s="83"/>
      <c r="F43" s="83"/>
      <c r="G43" s="10"/>
      <c r="H43" s="85" t="s">
        <v>136</v>
      </c>
      <c r="I43" s="10"/>
      <c r="J43" s="10"/>
      <c r="K43" s="10"/>
      <c r="L43" s="10"/>
      <c r="M43" s="10"/>
      <c r="N43" s="10"/>
      <c r="O43" s="10"/>
      <c r="P43" s="10"/>
      <c r="Q43" s="10"/>
      <c r="R43" s="10"/>
      <c r="S43" s="10"/>
      <c r="T43" s="10"/>
      <c r="U43" s="10"/>
      <c r="V43" s="10"/>
      <c r="W43" s="10"/>
      <c r="X43" s="10"/>
      <c r="Y43" s="10"/>
    </row>
    <row r="44" spans="1:25" s="4" customFormat="1" ht="12.9" hidden="1" customHeight="1">
      <c r="A44" s="10"/>
      <c r="B44" s="10"/>
      <c r="C44" s="10"/>
      <c r="D44" s="10"/>
      <c r="E44" s="10"/>
      <c r="F44" s="10"/>
      <c r="G44" s="10"/>
      <c r="H44" s="86" t="s">
        <v>85</v>
      </c>
      <c r="I44" s="10"/>
      <c r="J44" s="10"/>
      <c r="K44" s="10"/>
      <c r="L44" s="10"/>
      <c r="M44" s="10"/>
      <c r="N44" s="10"/>
      <c r="O44" s="10"/>
      <c r="P44" s="10"/>
      <c r="Q44" s="10"/>
      <c r="R44" s="10"/>
      <c r="S44" s="10"/>
      <c r="T44" s="10"/>
      <c r="U44" s="10"/>
      <c r="V44" s="10"/>
      <c r="W44" s="10"/>
      <c r="X44" s="10"/>
      <c r="Y44" s="10"/>
    </row>
    <row r="45" spans="1:25" s="4" customFormat="1" ht="12.9" hidden="1" customHeight="1">
      <c r="A45" s="10"/>
      <c r="B45" s="10"/>
      <c r="C45" s="10"/>
      <c r="D45" s="10"/>
      <c r="E45" s="10"/>
      <c r="F45" s="10"/>
      <c r="G45" s="10"/>
      <c r="H45" s="87"/>
      <c r="I45" s="10"/>
      <c r="J45" s="10"/>
      <c r="K45" s="10"/>
      <c r="L45" s="10"/>
      <c r="M45" s="10"/>
      <c r="N45" s="10"/>
      <c r="O45" s="10"/>
      <c r="P45" s="10"/>
      <c r="Q45" s="10"/>
      <c r="R45" s="10"/>
      <c r="S45" s="10"/>
      <c r="T45" s="10"/>
      <c r="U45" s="10"/>
      <c r="V45" s="10"/>
      <c r="W45" s="10"/>
      <c r="X45" s="10"/>
      <c r="Y45" s="10"/>
    </row>
    <row r="46" spans="1:25" s="4" customFormat="1" ht="12.9" hidden="1" customHeight="1">
      <c r="A46" s="10"/>
      <c r="B46" s="10"/>
      <c r="C46" s="10"/>
      <c r="D46" s="10"/>
      <c r="E46" s="10"/>
      <c r="F46" s="10"/>
      <c r="G46" s="10"/>
      <c r="H46" s="10"/>
      <c r="I46" s="10"/>
      <c r="J46" s="10"/>
      <c r="K46" s="10"/>
      <c r="L46" s="10"/>
      <c r="M46" s="10"/>
      <c r="N46" s="10"/>
      <c r="O46" s="10"/>
      <c r="P46" s="10"/>
      <c r="Q46" s="10"/>
      <c r="R46" s="10"/>
      <c r="S46" s="10"/>
      <c r="T46" s="10"/>
      <c r="U46" s="10"/>
      <c r="V46" s="10"/>
      <c r="W46" s="10"/>
      <c r="X46" s="10"/>
      <c r="Y46" s="10"/>
    </row>
    <row r="47" spans="1:25" s="4" customFormat="1" ht="12.9" hidden="1" customHeight="1">
      <c r="A47" s="71" t="e">
        <f ca="1">A497</f>
        <v>#VALUE!</v>
      </c>
      <c r="B47" s="10"/>
      <c r="C47" s="10"/>
      <c r="D47" s="10"/>
      <c r="E47" s="10"/>
      <c r="F47" s="10"/>
      <c r="G47" s="10"/>
      <c r="H47" s="10"/>
      <c r="I47" s="10"/>
    </row>
    <row r="48" spans="1:25" s="4" customFormat="1" ht="12.9" hidden="1" customHeight="1">
      <c r="B48" s="10"/>
      <c r="C48" s="10"/>
      <c r="D48" s="10"/>
      <c r="E48" s="10"/>
      <c r="F48" s="10"/>
      <c r="G48" s="10"/>
      <c r="H48" s="10"/>
      <c r="I48" s="10"/>
    </row>
    <row r="49" spans="1:37" s="4" customFormat="1" ht="12.9" hidden="1" customHeight="1">
      <c r="A49" s="10"/>
      <c r="B49" s="10"/>
      <c r="C49" s="10"/>
      <c r="D49" s="10"/>
      <c r="E49" s="10"/>
      <c r="F49" s="10"/>
      <c r="G49" s="10"/>
      <c r="H49" s="10"/>
    </row>
    <row r="50" spans="1:37" s="4" customFormat="1" ht="12.9" hidden="1" customHeight="1">
      <c r="A50" s="10"/>
      <c r="B50" s="10"/>
      <c r="C50" s="10"/>
      <c r="D50" s="10"/>
      <c r="E50" s="10"/>
      <c r="F50" s="10"/>
      <c r="G50" s="10"/>
      <c r="H50" s="10"/>
      <c r="I50" s="10"/>
    </row>
    <row r="51" spans="1:37" s="4" customFormat="1" ht="12.9" hidden="1" customHeight="1">
      <c r="A51" s="10"/>
      <c r="B51" s="10"/>
      <c r="C51" s="10"/>
      <c r="D51" s="10"/>
      <c r="E51" s="10"/>
      <c r="F51" s="10"/>
      <c r="G51" s="17"/>
      <c r="H51" s="10"/>
      <c r="I51" s="10"/>
      <c r="J51" s="10"/>
      <c r="K51" s="10"/>
    </row>
    <row r="52" spans="1:37" s="4" customFormat="1" ht="12.9" hidden="1" customHeight="1">
      <c r="A52" s="10"/>
      <c r="B52" s="10"/>
      <c r="C52" s="10"/>
      <c r="D52" s="10"/>
      <c r="E52" s="10"/>
      <c r="F52" s="10"/>
      <c r="G52" s="17"/>
      <c r="H52" s="10"/>
      <c r="I52" s="10"/>
      <c r="J52" s="10"/>
      <c r="K52" s="10"/>
      <c r="L52" s="10"/>
      <c r="M52" s="10"/>
      <c r="N52" s="10"/>
      <c r="O52" s="10"/>
      <c r="P52" s="10"/>
      <c r="Q52" s="10"/>
      <c r="R52" s="10"/>
      <c r="S52" s="10"/>
    </row>
    <row r="53" spans="1:37" s="4" customFormat="1" ht="12.9" hidden="1" customHeight="1">
      <c r="A53" s="10"/>
      <c r="B53" s="10"/>
      <c r="C53" s="10"/>
      <c r="D53" s="10"/>
      <c r="E53" s="10"/>
      <c r="F53" s="10"/>
      <c r="G53" s="17"/>
      <c r="H53" s="10"/>
      <c r="I53" s="10"/>
      <c r="J53" s="10"/>
      <c r="K53" s="10"/>
      <c r="L53" s="10"/>
      <c r="M53" s="10"/>
      <c r="N53" s="10"/>
      <c r="O53" s="10"/>
      <c r="P53" s="10"/>
      <c r="Q53" s="10"/>
      <c r="R53" s="10"/>
      <c r="S53" s="10"/>
    </row>
    <row r="54" spans="1:37" s="4" customFormat="1" ht="12.9" hidden="1" customHeight="1">
      <c r="A54" s="10"/>
      <c r="B54" s="10"/>
      <c r="C54" s="10"/>
      <c r="D54" s="10"/>
      <c r="E54" s="10"/>
      <c r="F54" s="10"/>
      <c r="G54" s="17"/>
      <c r="H54" s="10"/>
      <c r="I54" s="10"/>
      <c r="J54" s="10"/>
      <c r="K54" s="10"/>
      <c r="L54" s="10"/>
      <c r="M54" s="10"/>
      <c r="N54" s="10"/>
      <c r="O54" s="10"/>
      <c r="P54" s="10"/>
      <c r="Q54" s="10"/>
      <c r="R54" s="10"/>
      <c r="S54" s="10"/>
    </row>
    <row r="55" spans="1:37" s="4" customFormat="1" ht="12.9" hidden="1" customHeight="1" thickBot="1">
      <c r="A55" s="133" t="s">
        <v>253</v>
      </c>
      <c r="B55" s="74"/>
      <c r="C55" s="74"/>
      <c r="D55" s="74"/>
      <c r="E55" s="74"/>
      <c r="F55" s="74"/>
      <c r="G55" s="74"/>
      <c r="H55" s="74"/>
      <c r="I55" s="74"/>
      <c r="J55" s="74"/>
      <c r="K55" s="74"/>
      <c r="L55" s="74"/>
      <c r="M55" s="74"/>
      <c r="N55" s="10"/>
      <c r="O55" s="10"/>
      <c r="P55" s="10"/>
      <c r="Q55" s="10"/>
      <c r="R55" s="10"/>
      <c r="S55" s="10"/>
    </row>
    <row r="56" spans="1:37" ht="12.9" customHeight="1">
      <c r="A56" s="88" t="str">
        <f t="shared" ref="A56:A63" si="3">MID($H$1,$G$9+2*G56,2)</f>
        <v>00</v>
      </c>
      <c r="B56" s="89" t="str">
        <f>HEX2BIN(A56,8)</f>
        <v>00000000</v>
      </c>
      <c r="C56" s="1343">
        <f>HEX2DEC(A56) * 256 +HEX2DEC( A57)</f>
        <v>1</v>
      </c>
      <c r="D56" s="90"/>
      <c r="E56" s="90"/>
      <c r="F56" s="90"/>
      <c r="G56" s="91">
        <v>17</v>
      </c>
      <c r="H56" s="92" t="s">
        <v>245</v>
      </c>
      <c r="I56"/>
      <c r="J56" s="93">
        <v>1</v>
      </c>
      <c r="K56"/>
      <c r="L56"/>
      <c r="M56"/>
      <c r="N56"/>
      <c r="O56"/>
      <c r="P56"/>
      <c r="Q56"/>
      <c r="R56"/>
      <c r="S56"/>
      <c r="T56"/>
      <c r="U56"/>
      <c r="V56"/>
      <c r="W56"/>
      <c r="X56"/>
      <c r="Y56"/>
      <c r="Z56"/>
      <c r="AA56"/>
    </row>
    <row r="57" spans="1:37" ht="12.9" customHeight="1">
      <c r="A57" s="88" t="str">
        <f t="shared" si="3"/>
        <v>01</v>
      </c>
      <c r="B57" s="89" t="s">
        <v>2</v>
      </c>
      <c r="C57" s="1344"/>
      <c r="D57" s="70"/>
      <c r="E57" s="70"/>
      <c r="F57" s="70"/>
      <c r="G57" s="91">
        <v>18</v>
      </c>
      <c r="H57" s="94"/>
      <c r="I57"/>
      <c r="J57" s="93">
        <v>2</v>
      </c>
      <c r="K57"/>
      <c r="L57"/>
      <c r="M57"/>
      <c r="N57"/>
      <c r="O57"/>
      <c r="P57"/>
      <c r="Q57"/>
      <c r="R57"/>
      <c r="S57"/>
      <c r="T57"/>
      <c r="U57"/>
      <c r="V57"/>
      <c r="W57"/>
      <c r="X57"/>
      <c r="Y57"/>
      <c r="Z57"/>
      <c r="AA57"/>
    </row>
    <row r="58" spans="1:37" ht="12.9" customHeight="1">
      <c r="A58" s="88" t="str">
        <f>MID($H$1,$G$9+2*G58,2)</f>
        <v>48</v>
      </c>
      <c r="B58" s="89" t="str">
        <f>RIGHT(HEX2BIN(A58,8),5)</f>
        <v>01000</v>
      </c>
      <c r="C58" s="123" t="str">
        <f>BIN2DEC(LEFT(HEX2BIN(A58,8),3)) &amp; " Try Tickets Remaining"</f>
        <v>2 Try Tickets Remaining</v>
      </c>
      <c r="D58" s="70"/>
      <c r="E58" s="70"/>
      <c r="F58" s="70"/>
      <c r="G58" s="91">
        <v>19</v>
      </c>
      <c r="H58" s="95" t="s">
        <v>246</v>
      </c>
      <c r="I58"/>
      <c r="J58" s="93">
        <v>3</v>
      </c>
      <c r="K58"/>
      <c r="L58"/>
      <c r="M58"/>
      <c r="N58"/>
      <c r="O58"/>
      <c r="P58"/>
      <c r="Q58"/>
      <c r="R58"/>
      <c r="S58"/>
      <c r="T58"/>
      <c r="U58"/>
      <c r="V58"/>
      <c r="W58"/>
      <c r="X58"/>
      <c r="Y58"/>
      <c r="Z58"/>
      <c r="AA58"/>
    </row>
    <row r="59" spans="1:37" ht="13.5" customHeight="1">
      <c r="A59" s="88" t="str">
        <f t="shared" si="3"/>
        <v>00</v>
      </c>
      <c r="B59" s="1432" t="str">
        <f>A59 &amp; A60</f>
        <v>0000</v>
      </c>
      <c r="C59" s="1344">
        <f>HEX2DEC(B59)</f>
        <v>0</v>
      </c>
      <c r="D59" s="70"/>
      <c r="E59" s="70"/>
      <c r="F59" s="70"/>
      <c r="G59" s="91">
        <v>20</v>
      </c>
      <c r="H59" s="1433" t="s">
        <v>270</v>
      </c>
      <c r="I59"/>
      <c r="J59" s="93">
        <v>4</v>
      </c>
      <c r="K59"/>
      <c r="L59"/>
      <c r="M59"/>
      <c r="N59"/>
      <c r="O59"/>
      <c r="P59"/>
      <c r="Q59"/>
      <c r="R59"/>
      <c r="S59"/>
      <c r="T59"/>
      <c r="U59"/>
      <c r="V59"/>
      <c r="W59"/>
      <c r="X59"/>
      <c r="Y59"/>
      <c r="Z59"/>
      <c r="AA59"/>
      <c r="AC59" s="96">
        <v>41388</v>
      </c>
      <c r="AD59" s="96"/>
      <c r="AE59" s="96"/>
      <c r="AF59" s="96"/>
      <c r="AH59" s="97"/>
      <c r="AI59" s="97"/>
      <c r="AJ59" s="97"/>
      <c r="AK59" s="97"/>
    </row>
    <row r="60" spans="1:37" ht="15.75" customHeight="1">
      <c r="A60" s="88" t="str">
        <f t="shared" si="3"/>
        <v>00</v>
      </c>
      <c r="B60" s="1432"/>
      <c r="C60" s="1344"/>
      <c r="D60" s="70"/>
      <c r="E60" s="70"/>
      <c r="F60" s="70"/>
      <c r="G60" s="91">
        <v>21</v>
      </c>
      <c r="H60" s="1434"/>
      <c r="I60"/>
      <c r="J60" s="93">
        <v>5</v>
      </c>
      <c r="K60"/>
      <c r="L60"/>
      <c r="M60"/>
      <c r="N60"/>
      <c r="O60"/>
      <c r="P60"/>
      <c r="Q60"/>
      <c r="R60"/>
      <c r="S60"/>
      <c r="T60"/>
      <c r="U60"/>
      <c r="V60"/>
      <c r="W60"/>
      <c r="X60"/>
      <c r="Y60"/>
      <c r="Z60"/>
      <c r="AA60"/>
      <c r="AC60" s="98"/>
      <c r="AD60" s="98"/>
      <c r="AE60" s="98"/>
      <c r="AF60" s="98"/>
      <c r="AH60" s="97"/>
      <c r="AI60" s="97"/>
      <c r="AJ60" s="97"/>
      <c r="AK60" s="97"/>
    </row>
    <row r="61" spans="1:37" ht="13.8">
      <c r="A61" s="88" t="str">
        <f t="shared" si="3"/>
        <v>60</v>
      </c>
      <c r="B61" s="89" t="str">
        <f>HEX2BIN(A61,8)</f>
        <v>01100000</v>
      </c>
      <c r="C61" s="123">
        <f>-(BIN2DEC(RIGHT(B61,7))+44)</f>
        <v>-140</v>
      </c>
      <c r="D61" t="str">
        <f>MID(B61,1,1)</f>
        <v>0</v>
      </c>
      <c r="E61" s="268">
        <f>TRUNC((140+C61)*31/65,0)</f>
        <v>0</v>
      </c>
      <c r="F61" s="268">
        <f>TRUNC((120+C61)*31/45,0)</f>
        <v>-13</v>
      </c>
      <c r="G61" s="91">
        <v>22</v>
      </c>
      <c r="H61" s="95" t="s">
        <v>278</v>
      </c>
      <c r="I61"/>
      <c r="J61" s="93">
        <v>6</v>
      </c>
      <c r="K61" s="397">
        <v>41388</v>
      </c>
      <c r="L61" s="397"/>
      <c r="M61" s="397"/>
      <c r="N61"/>
      <c r="O61"/>
      <c r="P61"/>
      <c r="Q61"/>
      <c r="R61"/>
      <c r="S61"/>
      <c r="T61"/>
      <c r="U61"/>
      <c r="V61"/>
      <c r="W61"/>
      <c r="X61"/>
      <c r="Y61"/>
      <c r="Z61"/>
      <c r="AA61"/>
      <c r="AI61" s="97"/>
      <c r="AJ61" s="97"/>
      <c r="AK61" s="97"/>
    </row>
    <row r="62" spans="1:37" ht="13.8">
      <c r="A62" s="88" t="str">
        <f t="shared" si="3"/>
        <v>81</v>
      </c>
      <c r="B62" s="89" t="str">
        <f>HEX2BIN(A62,8)</f>
        <v>10000001</v>
      </c>
      <c r="C62" s="124">
        <f>(IF(A62="00",1,IF(A62="80",15,BIN2DEC(RIGHT(  B62,7))*15))) /1440</f>
        <v>1.0416666666666666E-2</v>
      </c>
      <c r="D62" s="70" t="str">
        <f>LEFT(B62,1)</f>
        <v>1</v>
      </c>
      <c r="E62" s="70"/>
      <c r="F62" s="70"/>
      <c r="G62" s="91">
        <v>23</v>
      </c>
      <c r="H62" s="99" t="s">
        <v>247</v>
      </c>
      <c r="J62" s="93">
        <v>7</v>
      </c>
      <c r="K62" s="101">
        <f>IF(LEFT(B62,1)="0",1/(24*60),15/(24*60))</f>
        <v>1.0416666666666666E-2</v>
      </c>
      <c r="L62" s="102" t="s">
        <v>256</v>
      </c>
      <c r="M62"/>
      <c r="N62" s="103"/>
      <c r="O62" s="103"/>
      <c r="P62" s="1"/>
      <c r="Q62" s="1" t="s">
        <v>122</v>
      </c>
      <c r="R62" s="69"/>
      <c r="S62">
        <f>'811 CC'!C104</f>
        <v>0</v>
      </c>
      <c r="T62" s="1" t="s">
        <v>255</v>
      </c>
      <c r="U62"/>
      <c r="X62"/>
      <c r="Y62"/>
      <c r="Z62"/>
      <c r="AA62" s="43" t="s">
        <v>221</v>
      </c>
      <c r="AB62" s="1" t="s">
        <v>255</v>
      </c>
    </row>
    <row r="63" spans="1:37" ht="13.8">
      <c r="A63" s="88" t="str">
        <f t="shared" si="3"/>
        <v>07</v>
      </c>
      <c r="B63" s="89" t="str">
        <f>HEX2BIN(A63,8)</f>
        <v>00000111</v>
      </c>
      <c r="C63" s="123">
        <f>HEX2DEC(A63)*5</f>
        <v>35</v>
      </c>
      <c r="D63" s="70"/>
      <c r="E63" s="70"/>
      <c r="F63" s="70"/>
      <c r="G63" s="91">
        <v>24</v>
      </c>
      <c r="H63" s="104" t="s">
        <v>248</v>
      </c>
      <c r="I63"/>
      <c r="J63" s="93">
        <v>8</v>
      </c>
      <c r="K63" s="2"/>
      <c r="L63" s="2"/>
      <c r="M63" s="2"/>
      <c r="N63" s="105"/>
      <c r="O63" s="106"/>
      <c r="P63" s="43"/>
      <c r="Q63" s="43">
        <f>(IF(A62="00",1,IF(A62="80",15,BIN2DEC(RIGHT(  B62,7))*15)))</f>
        <v>15</v>
      </c>
      <c r="R63" s="43">
        <f>Q63/60</f>
        <v>0.25</v>
      </c>
      <c r="S63" s="43">
        <f>R63/24</f>
        <v>1.0416666666666666E-2</v>
      </c>
      <c r="T63" s="2">
        <f>S63/7</f>
        <v>1.488095238095238E-3</v>
      </c>
      <c r="U63"/>
      <c r="V63"/>
      <c r="W63"/>
      <c r="X63"/>
      <c r="Y63"/>
      <c r="Z63"/>
      <c r="AA63"/>
    </row>
    <row r="64" spans="1:37" ht="13.8">
      <c r="A64" s="88" t="str">
        <f>MID($H$1,$G$9+2*G64,2)</f>
        <v>0A</v>
      </c>
      <c r="B64" s="89" t="str">
        <f>HEX2BIN(A64,8)</f>
        <v>00001010</v>
      </c>
      <c r="C64" s="126">
        <f>(BIN2DEC(B58)/24)+(BIN2DEC(B64)/1440) + K61</f>
        <v>41388.340277777781</v>
      </c>
      <c r="D64" s="70"/>
      <c r="E64" s="70"/>
      <c r="F64" s="70"/>
      <c r="G64" s="91">
        <v>25</v>
      </c>
      <c r="H64" s="99" t="s">
        <v>249</v>
      </c>
      <c r="I64"/>
      <c r="J64" s="93">
        <v>9</v>
      </c>
      <c r="K64"/>
      <c r="L64"/>
      <c r="M64"/>
      <c r="N64"/>
      <c r="O64"/>
      <c r="P64"/>
      <c r="Q64"/>
      <c r="R64"/>
      <c r="S64"/>
      <c r="T64"/>
      <c r="U64"/>
      <c r="V64"/>
      <c r="W64"/>
      <c r="X64"/>
      <c r="Y64"/>
      <c r="Z64"/>
      <c r="AA64"/>
      <c r="AE64" s="71"/>
      <c r="AF64" s="71"/>
      <c r="AG64" s="71"/>
      <c r="AH64" s="71"/>
      <c r="AI64" s="71"/>
    </row>
    <row r="65" spans="1:38" ht="13.8">
      <c r="A65" s="88"/>
      <c r="B65" s="107" t="s">
        <v>86</v>
      </c>
      <c r="C65" s="107" t="s">
        <v>233</v>
      </c>
      <c r="D65" s="107" t="s">
        <v>87</v>
      </c>
      <c r="E65" s="107" t="s">
        <v>88</v>
      </c>
      <c r="F65" s="107" t="s">
        <v>89</v>
      </c>
      <c r="G65" s="108"/>
      <c r="H65" s="109"/>
      <c r="I65"/>
      <c r="J65" s="93"/>
      <c r="K65"/>
      <c r="L65"/>
      <c r="M65"/>
      <c r="N65"/>
      <c r="O65"/>
      <c r="P65"/>
      <c r="Q65"/>
      <c r="R65"/>
      <c r="S65"/>
      <c r="T65"/>
      <c r="U65"/>
      <c r="V65"/>
      <c r="W65"/>
      <c r="X65"/>
      <c r="Y65"/>
      <c r="Z65"/>
      <c r="AA65"/>
      <c r="AE65" s="71"/>
      <c r="AF65" s="71"/>
      <c r="AG65" s="71"/>
      <c r="AH65" s="71"/>
      <c r="AI65" s="71"/>
    </row>
    <row r="66" spans="1:38" ht="12.75" customHeight="1">
      <c r="A66" s="110" t="str">
        <f>MID($H$1,$G$9+2*G66,8)</f>
        <v>0658281D</v>
      </c>
      <c r="B66" s="111">
        <f>IF(OR($P$6="1",LEFT($B$62,1)="0"),$C$64,IF((($C$64/$K$62)-TRUNC($C$64/$K$62))=0,$C$64,$C$64-MOD($C$64,$K$62)))</f>
        <v>41388.340277777781</v>
      </c>
      <c r="C66" s="82">
        <f>BIN2DEC(RIGHT(HEX2BIN(M66,8),2))*256 +HEX2DEC(N66)</f>
        <v>29</v>
      </c>
      <c r="D66" s="82">
        <f>BIN2DEC(MID(HEX2BIN(M66,8),3,4))</f>
        <v>10</v>
      </c>
      <c r="E66" s="82">
        <f>HEX2DEC(K66)</f>
        <v>6</v>
      </c>
      <c r="F66" s="399">
        <f t="shared" ref="F66:F93" si="4">ROUNDDOWN((HEX2DEC(L66)/2),0)-30</f>
        <v>14</v>
      </c>
      <c r="G66" s="112">
        <f>G64+1</f>
        <v>26</v>
      </c>
      <c r="H66" s="113" t="s">
        <v>90</v>
      </c>
      <c r="I66" s="2">
        <v>1</v>
      </c>
      <c r="J66" s="93">
        <f>T63*28</f>
        <v>4.1666666666666664E-2</v>
      </c>
      <c r="K66" s="106" t="str">
        <f>MID(A66,1,2)</f>
        <v>06</v>
      </c>
      <c r="L66" s="106" t="str">
        <f>MID(A66,3,2)</f>
        <v>58</v>
      </c>
      <c r="M66" s="2" t="str">
        <f>MID(A66,5,2)</f>
        <v>28</v>
      </c>
      <c r="N66" s="106" t="str">
        <f>MID(A66,7,2)</f>
        <v>1D</v>
      </c>
      <c r="O66" s="1345" t="str">
        <f>MID(HEX2BIN(M66,8),3,4)</f>
        <v>1010</v>
      </c>
      <c r="P66" s="1345"/>
      <c r="Q66" s="1345"/>
      <c r="R66" s="41">
        <f>BIN2DEC(RIGHT(HEX2BIN(M66,8),2))</f>
        <v>0</v>
      </c>
      <c r="S66" s="41">
        <f>HEX2DEC(N66)</f>
        <v>29</v>
      </c>
      <c r="T66">
        <f>BIN2DEC(O66)</f>
        <v>10</v>
      </c>
      <c r="U66" s="3"/>
      <c r="V66"/>
      <c r="W66" s="69"/>
      <c r="X66" s="69"/>
      <c r="Y66" s="70"/>
      <c r="Z66" s="69"/>
      <c r="AA66" s="69"/>
      <c r="AB66" s="69"/>
      <c r="AC66" s="69"/>
      <c r="AD66" s="69"/>
      <c r="AL66" s="114" t="str">
        <f t="shared" ref="AL66:AL93" si="5">"DataLog["&amp;I66-1&amp;"] = 0x"&amp;A66&amp;";"</f>
        <v>DataLog[0] = 0x0658281D;</v>
      </c>
    </row>
    <row r="67" spans="1:38">
      <c r="A67" s="110" t="str">
        <f t="shared" ref="A67:A94" si="6">MID($H$1,$G$9+2*G67,8)</f>
        <v>0658281D</v>
      </c>
      <c r="B67" s="100">
        <f>IF(C$28=4,$B$66-(I66*$C$62),IF(OR($P$4="1",$P$6="1"),$B$66,IF($P$8="1",$B$66-(I66*$K$62),$B$66-(I66*$K$62))))</f>
        <v>41388.329861111117</v>
      </c>
      <c r="C67" s="69">
        <f>BIN2DEC(RIGHT(HEX2BIN(M67,8),2))*256 +HEX2DEC(N67)</f>
        <v>29</v>
      </c>
      <c r="D67" s="154">
        <f>BIN2DEC(MID(HEX2BIN(M67,8),3,4))</f>
        <v>10</v>
      </c>
      <c r="E67" s="69">
        <f t="shared" ref="E67:E93" si="7">HEX2DEC(K67)</f>
        <v>6</v>
      </c>
      <c r="F67" s="69">
        <f t="shared" si="4"/>
        <v>14</v>
      </c>
      <c r="G67" s="91">
        <f>G66+4</f>
        <v>30</v>
      </c>
      <c r="H67" s="115" t="s">
        <v>91</v>
      </c>
      <c r="I67" s="2">
        <v>2</v>
      </c>
      <c r="J67" s="116">
        <f>J66-$T$63</f>
        <v>4.0178571428571425E-2</v>
      </c>
      <c r="K67" s="106" t="str">
        <f t="shared" ref="K67:K93" si="8">MID(A67,1,2)</f>
        <v>06</v>
      </c>
      <c r="L67" s="106" t="str">
        <f t="shared" ref="L67:L93" si="9">MID(A67,3,2)</f>
        <v>58</v>
      </c>
      <c r="M67" s="2" t="str">
        <f>MID(A67,5,2)</f>
        <v>28</v>
      </c>
      <c r="N67" s="106" t="str">
        <f t="shared" ref="N67:N93" si="10">MID(A67,7,2)</f>
        <v>1D</v>
      </c>
      <c r="O67" s="2"/>
      <c r="P67" s="3"/>
      <c r="Q67" s="3"/>
      <c r="R67" s="41">
        <f>BIN2DEC(RIGHT(HEX2BIN(M67,8),2))</f>
        <v>0</v>
      </c>
      <c r="S67" s="41">
        <f>HEX2DEC(N67)</f>
        <v>29</v>
      </c>
      <c r="T67"/>
      <c r="U67"/>
      <c r="V67"/>
      <c r="W67" s="69"/>
      <c r="X67" s="69"/>
      <c r="Y67" s="69"/>
      <c r="Z67" s="69"/>
      <c r="AA67" s="69"/>
      <c r="AB67" s="69"/>
      <c r="AC67" s="69"/>
      <c r="AD67" s="69"/>
      <c r="AE67" s="69"/>
      <c r="AF67" s="69"/>
      <c r="AG67" s="69"/>
      <c r="AH67" s="69"/>
      <c r="AI67" s="69"/>
      <c r="AL67" s="114" t="str">
        <f t="shared" si="5"/>
        <v>DataLog[1] = 0x0658281D;</v>
      </c>
    </row>
    <row r="68" spans="1:38" ht="15.6">
      <c r="A68" s="110" t="str">
        <f t="shared" si="6"/>
        <v>0658281D</v>
      </c>
      <c r="B68" s="1071">
        <f t="shared" ref="B68:B93" si="11">IF(C$28=4,$B$66-(I67*$C$62),IF(OR($P$4="1",$P$6="1"),$B$66,IF($P$8="1",$B$66-(I67*$K$62),$B$66-(I67*$K$62))))</f>
        <v>41388.319444444445</v>
      </c>
      <c r="C68" s="82">
        <f>BIN2DEC(RIGHT(HEX2BIN(M68,8),2))*256 +HEX2DEC(N68)</f>
        <v>29</v>
      </c>
      <c r="D68" s="82">
        <f t="shared" ref="D68:D93" si="12">BIN2DEC(MID(HEX2BIN(M68,8),3,4))</f>
        <v>10</v>
      </c>
      <c r="E68" s="82">
        <f t="shared" si="7"/>
        <v>6</v>
      </c>
      <c r="F68" s="399">
        <f t="shared" si="4"/>
        <v>14</v>
      </c>
      <c r="G68" s="112">
        <f t="shared" ref="G68:G95" si="13">G67+4</f>
        <v>34</v>
      </c>
      <c r="H68" s="113" t="s">
        <v>92</v>
      </c>
      <c r="I68" s="2">
        <v>3</v>
      </c>
      <c r="J68" s="116">
        <f t="shared" ref="J68:J93" si="14">J67-$T$63</f>
        <v>3.8690476190476185E-2</v>
      </c>
      <c r="K68" s="106" t="str">
        <f t="shared" si="8"/>
        <v>06</v>
      </c>
      <c r="L68" s="106" t="str">
        <f t="shared" si="9"/>
        <v>58</v>
      </c>
      <c r="M68" s="2" t="str">
        <f t="shared" ref="M68:M93" si="15">MID(A68,5,2)</f>
        <v>28</v>
      </c>
      <c r="N68" s="106" t="str">
        <f t="shared" si="10"/>
        <v>1D</v>
      </c>
      <c r="O68" s="2"/>
      <c r="P68" s="3"/>
      <c r="Q68" s="3"/>
      <c r="R68" s="41">
        <f>BIN2DEC(RIGHT(HEX2BIN(M68,8),2))*256 +HEX2DEC(N68)</f>
        <v>29</v>
      </c>
      <c r="S68" s="41">
        <f>HEX2DEC(N68)</f>
        <v>29</v>
      </c>
      <c r="T68" s="69"/>
      <c r="U68" s="117"/>
      <c r="V68"/>
      <c r="W68" s="69"/>
      <c r="X68" s="69"/>
      <c r="Y68" s="69"/>
      <c r="Z68" s="69"/>
      <c r="AA68" s="69"/>
      <c r="AB68" s="69"/>
      <c r="AC68" s="69"/>
      <c r="AD68" s="69"/>
      <c r="AE68" s="69"/>
      <c r="AF68" s="69"/>
      <c r="AG68" s="69"/>
      <c r="AH68" s="69"/>
      <c r="AI68" s="69"/>
      <c r="AL68" s="114" t="str">
        <f t="shared" si="5"/>
        <v>DataLog[2] = 0x0658281D;</v>
      </c>
    </row>
    <row r="69" spans="1:38" ht="15.6">
      <c r="A69" s="110" t="str">
        <f t="shared" si="6"/>
        <v>0658281E</v>
      </c>
      <c r="B69" s="100">
        <f t="shared" si="11"/>
        <v>41388.309027777781</v>
      </c>
      <c r="C69" s="69">
        <f>BIN2DEC(RIGHT(HEX2BIN(M69,8),2))*256 +HEX2DEC(N69)</f>
        <v>30</v>
      </c>
      <c r="D69" s="154">
        <f t="shared" si="12"/>
        <v>10</v>
      </c>
      <c r="E69" s="69">
        <f t="shared" si="7"/>
        <v>6</v>
      </c>
      <c r="F69" s="69">
        <f t="shared" si="4"/>
        <v>14</v>
      </c>
      <c r="G69" s="91">
        <f t="shared" si="13"/>
        <v>38</v>
      </c>
      <c r="H69" s="115" t="s">
        <v>93</v>
      </c>
      <c r="I69" s="2">
        <v>4</v>
      </c>
      <c r="J69" s="116">
        <f t="shared" si="14"/>
        <v>3.7202380952380945E-2</v>
      </c>
      <c r="K69" s="106" t="str">
        <f t="shared" si="8"/>
        <v>06</v>
      </c>
      <c r="L69" s="106" t="str">
        <f t="shared" si="9"/>
        <v>58</v>
      </c>
      <c r="M69" s="2" t="str">
        <f t="shared" si="15"/>
        <v>28</v>
      </c>
      <c r="N69" s="106" t="str">
        <f t="shared" si="10"/>
        <v>1E</v>
      </c>
      <c r="O69" s="2"/>
      <c r="P69" s="3"/>
      <c r="Q69" s="3"/>
      <c r="R69" s="41">
        <f t="shared" ref="R69:R78" si="16">BIN2DEC(RIGHT(HEX2BIN(M69,8),2))*256 +HEX2DEC(N69)</f>
        <v>30</v>
      </c>
      <c r="S69" s="41">
        <f>HEX2DEC(N69)</f>
        <v>30</v>
      </c>
      <c r="T69" s="69"/>
      <c r="U69" s="117"/>
      <c r="V69"/>
      <c r="W69" s="69"/>
      <c r="X69" s="69"/>
      <c r="Y69" s="69"/>
      <c r="Z69" s="69"/>
      <c r="AA69" s="69"/>
      <c r="AB69" s="69"/>
      <c r="AC69" s="69"/>
      <c r="AD69" s="69"/>
      <c r="AE69" s="69"/>
      <c r="AF69" s="69"/>
      <c r="AG69" s="69"/>
      <c r="AH69" s="69"/>
      <c r="AI69" s="69"/>
      <c r="AL69" s="114" t="str">
        <f t="shared" si="5"/>
        <v>DataLog[3] = 0x0658281E;</v>
      </c>
    </row>
    <row r="70" spans="1:38">
      <c r="A70" s="110" t="str">
        <f t="shared" si="6"/>
        <v>0658281E</v>
      </c>
      <c r="B70" s="1071">
        <f t="shared" si="11"/>
        <v>41388.298611111117</v>
      </c>
      <c r="C70" s="82">
        <f>BIN2DEC(RIGHT(HEX2BIN(M70,8),2))*256 +HEX2DEC(N70)</f>
        <v>30</v>
      </c>
      <c r="D70" s="82">
        <f t="shared" si="12"/>
        <v>10</v>
      </c>
      <c r="E70" s="82">
        <f t="shared" si="7"/>
        <v>6</v>
      </c>
      <c r="F70" s="399">
        <f t="shared" si="4"/>
        <v>14</v>
      </c>
      <c r="G70" s="112">
        <f t="shared" si="13"/>
        <v>42</v>
      </c>
      <c r="H70" s="113" t="s">
        <v>94</v>
      </c>
      <c r="I70" s="2">
        <v>5</v>
      </c>
      <c r="J70" s="116">
        <f t="shared" si="14"/>
        <v>3.5714285714285705E-2</v>
      </c>
      <c r="K70" s="106" t="str">
        <f t="shared" si="8"/>
        <v>06</v>
      </c>
      <c r="L70" s="106" t="str">
        <f t="shared" si="9"/>
        <v>58</v>
      </c>
      <c r="M70" s="2" t="str">
        <f t="shared" si="15"/>
        <v>28</v>
      </c>
      <c r="N70" s="106" t="str">
        <f t="shared" si="10"/>
        <v>1E</v>
      </c>
      <c r="O70" s="2"/>
      <c r="P70" s="3"/>
      <c r="Q70" s="3"/>
      <c r="R70" s="41">
        <f t="shared" si="16"/>
        <v>30</v>
      </c>
      <c r="S70" s="91"/>
      <c r="T70" s="69"/>
      <c r="U70"/>
      <c r="V70"/>
      <c r="W70" s="69"/>
      <c r="X70" s="69"/>
      <c r="Y70" s="69"/>
      <c r="Z70"/>
      <c r="AA70"/>
      <c r="AF70" s="69"/>
      <c r="AG70" s="69"/>
      <c r="AH70" s="69"/>
      <c r="AI70" s="69"/>
      <c r="AL70" s="114" t="str">
        <f t="shared" si="5"/>
        <v>DataLog[4] = 0x0658281E;</v>
      </c>
    </row>
    <row r="71" spans="1:38" ht="15.6">
      <c r="A71" s="110" t="str">
        <f t="shared" si="6"/>
        <v>0658281D</v>
      </c>
      <c r="B71" s="100">
        <f t="shared" si="11"/>
        <v>41388.288194444445</v>
      </c>
      <c r="C71" s="69">
        <f t="shared" ref="C71:C93" si="17">BIN2DEC(RIGHT(HEX2BIN(M71,8),2))*256 +HEX2DEC(N71)</f>
        <v>29</v>
      </c>
      <c r="D71" s="154">
        <f t="shared" si="12"/>
        <v>10</v>
      </c>
      <c r="E71" s="69">
        <f t="shared" si="7"/>
        <v>6</v>
      </c>
      <c r="F71" s="69">
        <f t="shared" si="4"/>
        <v>14</v>
      </c>
      <c r="G71" s="91">
        <f t="shared" si="13"/>
        <v>46</v>
      </c>
      <c r="H71" s="115" t="s">
        <v>95</v>
      </c>
      <c r="I71" s="2">
        <v>6</v>
      </c>
      <c r="J71" s="116">
        <f t="shared" si="14"/>
        <v>3.4226190476190466E-2</v>
      </c>
      <c r="K71" s="106" t="str">
        <f t="shared" si="8"/>
        <v>06</v>
      </c>
      <c r="L71" s="106" t="str">
        <f t="shared" si="9"/>
        <v>58</v>
      </c>
      <c r="M71" s="2" t="str">
        <f t="shared" si="15"/>
        <v>28</v>
      </c>
      <c r="N71" s="106" t="str">
        <f t="shared" si="10"/>
        <v>1D</v>
      </c>
      <c r="O71" s="2"/>
      <c r="P71" s="3"/>
      <c r="Q71" s="3"/>
      <c r="R71" s="41">
        <f t="shared" si="16"/>
        <v>29</v>
      </c>
      <c r="S71" s="91"/>
      <c r="T71" s="69"/>
      <c r="U71" s="117"/>
      <c r="V71" s="69"/>
      <c r="W71" s="69"/>
      <c r="X71" s="69"/>
      <c r="Y71" s="69"/>
      <c r="Z71" s="69"/>
      <c r="AA71" s="69"/>
      <c r="AB71" s="69"/>
      <c r="AC71" s="69"/>
      <c r="AD71" s="69"/>
      <c r="AE71" s="69"/>
      <c r="AF71" s="69"/>
      <c r="AG71" s="69"/>
      <c r="AH71" s="69"/>
      <c r="AI71" s="69"/>
      <c r="AL71" s="114" t="str">
        <f t="shared" si="5"/>
        <v>DataLog[5] = 0x0658281D;</v>
      </c>
    </row>
    <row r="72" spans="1:38">
      <c r="A72" s="110" t="str">
        <f t="shared" si="6"/>
        <v>0658281D</v>
      </c>
      <c r="B72" s="1071">
        <f t="shared" si="11"/>
        <v>41388.277777777781</v>
      </c>
      <c r="C72" s="82">
        <f t="shared" si="17"/>
        <v>29</v>
      </c>
      <c r="D72" s="82">
        <f t="shared" si="12"/>
        <v>10</v>
      </c>
      <c r="E72" s="82">
        <f t="shared" si="7"/>
        <v>6</v>
      </c>
      <c r="F72" s="399">
        <f t="shared" si="4"/>
        <v>14</v>
      </c>
      <c r="G72" s="112">
        <f t="shared" si="13"/>
        <v>50</v>
      </c>
      <c r="H72" s="113" t="s">
        <v>96</v>
      </c>
      <c r="I72" s="2">
        <v>7</v>
      </c>
      <c r="J72" s="116">
        <f t="shared" si="14"/>
        <v>3.2738095238095226E-2</v>
      </c>
      <c r="K72" s="106" t="str">
        <f t="shared" si="8"/>
        <v>06</v>
      </c>
      <c r="L72" s="106" t="str">
        <f t="shared" si="9"/>
        <v>58</v>
      </c>
      <c r="M72" s="2" t="str">
        <f t="shared" si="15"/>
        <v>28</v>
      </c>
      <c r="N72" s="106" t="str">
        <f t="shared" si="10"/>
        <v>1D</v>
      </c>
      <c r="O72" s="2"/>
      <c r="P72" s="3"/>
      <c r="Q72" s="3"/>
      <c r="R72" s="41">
        <f t="shared" si="16"/>
        <v>29</v>
      </c>
      <c r="S72" s="3"/>
      <c r="T72"/>
      <c r="U72"/>
      <c r="V72"/>
      <c r="W72"/>
      <c r="X72"/>
      <c r="Y72"/>
      <c r="Z72"/>
      <c r="AA72"/>
      <c r="AL72" s="114" t="str">
        <f t="shared" si="5"/>
        <v>DataLog[6] = 0x0658281D;</v>
      </c>
    </row>
    <row r="73" spans="1:38">
      <c r="A73" s="110" t="str">
        <f t="shared" si="6"/>
        <v>0558281C</v>
      </c>
      <c r="B73" s="100">
        <f t="shared" si="11"/>
        <v>41388.267361111117</v>
      </c>
      <c r="C73" s="69">
        <f t="shared" si="17"/>
        <v>28</v>
      </c>
      <c r="D73" s="154">
        <f t="shared" si="12"/>
        <v>10</v>
      </c>
      <c r="E73" s="69">
        <f t="shared" si="7"/>
        <v>5</v>
      </c>
      <c r="F73" s="69">
        <f t="shared" si="4"/>
        <v>14</v>
      </c>
      <c r="G73" s="91">
        <f t="shared" si="13"/>
        <v>54</v>
      </c>
      <c r="H73" s="115" t="s">
        <v>97</v>
      </c>
      <c r="I73" s="2">
        <v>8</v>
      </c>
      <c r="J73" s="116">
        <f t="shared" si="14"/>
        <v>3.1249999999999986E-2</v>
      </c>
      <c r="K73" s="106" t="str">
        <f t="shared" si="8"/>
        <v>05</v>
      </c>
      <c r="L73" s="106" t="str">
        <f t="shared" si="9"/>
        <v>58</v>
      </c>
      <c r="M73" s="2" t="str">
        <f t="shared" si="15"/>
        <v>28</v>
      </c>
      <c r="N73" s="106" t="str">
        <f t="shared" si="10"/>
        <v>1C</v>
      </c>
      <c r="O73" s="2"/>
      <c r="P73" s="3"/>
      <c r="Q73" s="3"/>
      <c r="R73" s="41">
        <f t="shared" si="16"/>
        <v>28</v>
      </c>
      <c r="S73" s="3"/>
      <c r="T73"/>
      <c r="U73"/>
      <c r="V73"/>
      <c r="W73"/>
      <c r="X73"/>
      <c r="Y73"/>
      <c r="Z73"/>
      <c r="AA73"/>
      <c r="AL73" s="114" t="str">
        <f t="shared" si="5"/>
        <v>DataLog[7] = 0x0558281C;</v>
      </c>
    </row>
    <row r="74" spans="1:38">
      <c r="A74" s="110" t="str">
        <f t="shared" si="6"/>
        <v>0658281D</v>
      </c>
      <c r="B74" s="1071">
        <f t="shared" si="11"/>
        <v>41388.256944444445</v>
      </c>
      <c r="C74" s="82">
        <f t="shared" si="17"/>
        <v>29</v>
      </c>
      <c r="D74" s="82">
        <f t="shared" si="12"/>
        <v>10</v>
      </c>
      <c r="E74" s="82">
        <f t="shared" si="7"/>
        <v>6</v>
      </c>
      <c r="F74" s="399">
        <f t="shared" si="4"/>
        <v>14</v>
      </c>
      <c r="G74" s="112">
        <f t="shared" si="13"/>
        <v>58</v>
      </c>
      <c r="H74" s="113" t="s">
        <v>98</v>
      </c>
      <c r="I74" s="2">
        <v>9</v>
      </c>
      <c r="J74" s="116">
        <f t="shared" si="14"/>
        <v>2.9761904761904746E-2</v>
      </c>
      <c r="K74" s="106" t="str">
        <f t="shared" si="8"/>
        <v>06</v>
      </c>
      <c r="L74" s="106" t="str">
        <f t="shared" si="9"/>
        <v>58</v>
      </c>
      <c r="M74" s="2" t="str">
        <f t="shared" si="15"/>
        <v>28</v>
      </c>
      <c r="N74" s="106" t="str">
        <f t="shared" si="10"/>
        <v>1D</v>
      </c>
      <c r="O74" s="2"/>
      <c r="P74" s="3"/>
      <c r="Q74" s="3"/>
      <c r="R74" s="41">
        <f t="shared" si="16"/>
        <v>29</v>
      </c>
      <c r="S74" s="3"/>
      <c r="T74"/>
      <c r="U74"/>
      <c r="V74"/>
      <c r="W74"/>
      <c r="X74"/>
      <c r="Y74"/>
      <c r="Z74"/>
      <c r="AA74"/>
      <c r="AL74" s="114" t="str">
        <f t="shared" si="5"/>
        <v>DataLog[8] = 0x0658281D;</v>
      </c>
    </row>
    <row r="75" spans="1:38">
      <c r="A75" s="110" t="str">
        <f t="shared" si="6"/>
        <v>065A281D</v>
      </c>
      <c r="B75" s="100">
        <f t="shared" si="11"/>
        <v>41388.246527777781</v>
      </c>
      <c r="C75" s="69">
        <f t="shared" si="17"/>
        <v>29</v>
      </c>
      <c r="D75" s="154">
        <f t="shared" si="12"/>
        <v>10</v>
      </c>
      <c r="E75" s="69">
        <f t="shared" si="7"/>
        <v>6</v>
      </c>
      <c r="F75" s="69">
        <f t="shared" si="4"/>
        <v>15</v>
      </c>
      <c r="G75" s="91">
        <f t="shared" si="13"/>
        <v>62</v>
      </c>
      <c r="H75" s="115" t="s">
        <v>99</v>
      </c>
      <c r="I75" s="2">
        <v>10</v>
      </c>
      <c r="J75" s="116">
        <f t="shared" si="14"/>
        <v>2.8273809523809507E-2</v>
      </c>
      <c r="K75" s="106" t="str">
        <f t="shared" si="8"/>
        <v>06</v>
      </c>
      <c r="L75" s="106" t="str">
        <f t="shared" si="9"/>
        <v>5A</v>
      </c>
      <c r="M75" s="2" t="str">
        <f t="shared" si="15"/>
        <v>28</v>
      </c>
      <c r="N75" s="106" t="str">
        <f t="shared" si="10"/>
        <v>1D</v>
      </c>
      <c r="O75" s="2"/>
      <c r="P75" s="3"/>
      <c r="Q75" s="3"/>
      <c r="R75" s="41">
        <f t="shared" si="16"/>
        <v>29</v>
      </c>
      <c r="S75" s="3"/>
      <c r="T75"/>
      <c r="U75"/>
      <c r="V75"/>
      <c r="W75"/>
      <c r="X75"/>
      <c r="Y75"/>
      <c r="Z75"/>
      <c r="AA75"/>
      <c r="AL75" s="114" t="str">
        <f t="shared" si="5"/>
        <v>DataLog[9] = 0x065A281D;</v>
      </c>
    </row>
    <row r="76" spans="1:38">
      <c r="A76" s="110" t="str">
        <f t="shared" si="6"/>
        <v>00000000</v>
      </c>
      <c r="B76" s="1071">
        <f t="shared" si="11"/>
        <v>41388.236111111117</v>
      </c>
      <c r="C76" s="82">
        <f t="shared" si="17"/>
        <v>0</v>
      </c>
      <c r="D76" s="82">
        <f t="shared" si="12"/>
        <v>0</v>
      </c>
      <c r="E76" s="82">
        <f t="shared" si="7"/>
        <v>0</v>
      </c>
      <c r="F76" s="399">
        <f t="shared" si="4"/>
        <v>-30</v>
      </c>
      <c r="G76" s="112">
        <f t="shared" si="13"/>
        <v>66</v>
      </c>
      <c r="H76" s="113" t="s">
        <v>100</v>
      </c>
      <c r="I76" s="2">
        <v>11</v>
      </c>
      <c r="J76" s="116">
        <f t="shared" si="14"/>
        <v>2.6785714285714267E-2</v>
      </c>
      <c r="K76" s="106" t="str">
        <f t="shared" si="8"/>
        <v>00</v>
      </c>
      <c r="L76" s="106" t="str">
        <f t="shared" si="9"/>
        <v>00</v>
      </c>
      <c r="M76" s="2" t="str">
        <f t="shared" si="15"/>
        <v>00</v>
      </c>
      <c r="N76" s="106" t="str">
        <f t="shared" si="10"/>
        <v>00</v>
      </c>
      <c r="O76" s="2"/>
      <c r="P76" s="3"/>
      <c r="Q76" s="3"/>
      <c r="R76" s="41">
        <f t="shared" si="16"/>
        <v>0</v>
      </c>
      <c r="S76" s="3"/>
      <c r="T76"/>
      <c r="U76"/>
      <c r="V76"/>
      <c r="W76"/>
      <c r="X76"/>
      <c r="Y76"/>
      <c r="Z76"/>
      <c r="AA76"/>
      <c r="AL76" s="114" t="str">
        <f t="shared" si="5"/>
        <v>DataLog[10] = 0x00000000;</v>
      </c>
    </row>
    <row r="77" spans="1:38">
      <c r="A77" s="110" t="str">
        <f t="shared" si="6"/>
        <v>00000000</v>
      </c>
      <c r="B77" s="100">
        <f t="shared" si="11"/>
        <v>41388.225694444445</v>
      </c>
      <c r="C77" s="69">
        <f t="shared" si="17"/>
        <v>0</v>
      </c>
      <c r="D77" s="154">
        <f t="shared" si="12"/>
        <v>0</v>
      </c>
      <c r="E77" s="69">
        <f t="shared" si="7"/>
        <v>0</v>
      </c>
      <c r="F77" s="69">
        <f t="shared" si="4"/>
        <v>-30</v>
      </c>
      <c r="G77" s="91">
        <f t="shared" si="13"/>
        <v>70</v>
      </c>
      <c r="H77" s="115" t="s">
        <v>101</v>
      </c>
      <c r="I77" s="2">
        <v>12</v>
      </c>
      <c r="J77" s="116">
        <f t="shared" si="14"/>
        <v>2.5297619047619027E-2</v>
      </c>
      <c r="K77" s="106" t="str">
        <f t="shared" si="8"/>
        <v>00</v>
      </c>
      <c r="L77" s="106" t="str">
        <f t="shared" si="9"/>
        <v>00</v>
      </c>
      <c r="M77" s="2" t="str">
        <f t="shared" si="15"/>
        <v>00</v>
      </c>
      <c r="N77" s="106" t="str">
        <f t="shared" si="10"/>
        <v>00</v>
      </c>
      <c r="O77" s="2"/>
      <c r="P77" s="3"/>
      <c r="Q77" s="3"/>
      <c r="R77" s="41">
        <f t="shared" si="16"/>
        <v>0</v>
      </c>
      <c r="S77" s="3"/>
      <c r="T77"/>
      <c r="U77"/>
      <c r="V77"/>
      <c r="W77"/>
      <c r="X77"/>
      <c r="Y77"/>
      <c r="Z77"/>
      <c r="AA77"/>
      <c r="AL77" s="114" t="str">
        <f t="shared" si="5"/>
        <v>DataLog[11] = 0x00000000;</v>
      </c>
    </row>
    <row r="78" spans="1:38">
      <c r="A78" s="110" t="str">
        <f t="shared" si="6"/>
        <v>00000000</v>
      </c>
      <c r="B78" s="1071">
        <f t="shared" si="11"/>
        <v>41388.215277777781</v>
      </c>
      <c r="C78" s="82">
        <f t="shared" si="17"/>
        <v>0</v>
      </c>
      <c r="D78" s="82">
        <f t="shared" si="12"/>
        <v>0</v>
      </c>
      <c r="E78" s="82">
        <f t="shared" si="7"/>
        <v>0</v>
      </c>
      <c r="F78" s="399">
        <f t="shared" si="4"/>
        <v>-30</v>
      </c>
      <c r="G78" s="112">
        <f t="shared" si="13"/>
        <v>74</v>
      </c>
      <c r="H78" s="113" t="s">
        <v>102</v>
      </c>
      <c r="I78" s="2">
        <v>13</v>
      </c>
      <c r="J78" s="116">
        <f t="shared" si="14"/>
        <v>2.3809523809523787E-2</v>
      </c>
      <c r="K78" s="106" t="str">
        <f t="shared" si="8"/>
        <v>00</v>
      </c>
      <c r="L78" s="106" t="str">
        <f t="shared" si="9"/>
        <v>00</v>
      </c>
      <c r="M78" s="2" t="str">
        <f t="shared" si="15"/>
        <v>00</v>
      </c>
      <c r="N78" s="106" t="str">
        <f t="shared" si="10"/>
        <v>00</v>
      </c>
      <c r="O78" s="2"/>
      <c r="P78" s="3"/>
      <c r="Q78" s="3"/>
      <c r="R78" s="41">
        <f t="shared" si="16"/>
        <v>0</v>
      </c>
      <c r="S78" s="3"/>
      <c r="T78"/>
      <c r="U78"/>
      <c r="V78"/>
      <c r="W78"/>
      <c r="X78"/>
      <c r="Y78"/>
      <c r="Z78"/>
      <c r="AA78"/>
      <c r="AL78" s="114" t="str">
        <f t="shared" si="5"/>
        <v>DataLog[12] = 0x00000000;</v>
      </c>
    </row>
    <row r="79" spans="1:38">
      <c r="A79" s="110" t="str">
        <f t="shared" si="6"/>
        <v>00000000</v>
      </c>
      <c r="B79" s="100">
        <f t="shared" si="11"/>
        <v>41388.204861111117</v>
      </c>
      <c r="C79" s="69">
        <f t="shared" si="17"/>
        <v>0</v>
      </c>
      <c r="D79" s="154">
        <f t="shared" si="12"/>
        <v>0</v>
      </c>
      <c r="E79" s="69">
        <f t="shared" si="7"/>
        <v>0</v>
      </c>
      <c r="F79" s="69">
        <f t="shared" si="4"/>
        <v>-30</v>
      </c>
      <c r="G79" s="91">
        <f t="shared" si="13"/>
        <v>78</v>
      </c>
      <c r="H79" s="115" t="s">
        <v>103</v>
      </c>
      <c r="I79" s="2">
        <v>14</v>
      </c>
      <c r="J79" s="116">
        <f t="shared" si="14"/>
        <v>2.2321428571428548E-2</v>
      </c>
      <c r="K79" s="106" t="str">
        <f t="shared" si="8"/>
        <v>00</v>
      </c>
      <c r="L79" s="106" t="str">
        <f t="shared" si="9"/>
        <v>00</v>
      </c>
      <c r="M79" s="2" t="str">
        <f t="shared" si="15"/>
        <v>00</v>
      </c>
      <c r="N79" s="106" t="str">
        <f t="shared" si="10"/>
        <v>00</v>
      </c>
      <c r="O79" s="2"/>
      <c r="P79" s="3"/>
      <c r="Q79" s="3"/>
      <c r="R79" s="3"/>
      <c r="S79" s="3"/>
      <c r="T79"/>
      <c r="U79"/>
      <c r="V79"/>
      <c r="W79"/>
      <c r="X79"/>
      <c r="Y79"/>
      <c r="Z79"/>
      <c r="AA79"/>
      <c r="AL79" s="114" t="str">
        <f t="shared" si="5"/>
        <v>DataLog[13] = 0x00000000;</v>
      </c>
    </row>
    <row r="80" spans="1:38">
      <c r="A80" s="110" t="str">
        <f t="shared" si="6"/>
        <v>00000000</v>
      </c>
      <c r="B80" s="1071">
        <f t="shared" si="11"/>
        <v>41388.194444444445</v>
      </c>
      <c r="C80" s="82">
        <f t="shared" si="17"/>
        <v>0</v>
      </c>
      <c r="D80" s="82">
        <f t="shared" si="12"/>
        <v>0</v>
      </c>
      <c r="E80" s="82">
        <f t="shared" si="7"/>
        <v>0</v>
      </c>
      <c r="F80" s="399">
        <f t="shared" si="4"/>
        <v>-30</v>
      </c>
      <c r="G80" s="112">
        <f t="shared" si="13"/>
        <v>82</v>
      </c>
      <c r="H80" s="113" t="s">
        <v>104</v>
      </c>
      <c r="I80" s="2">
        <v>15</v>
      </c>
      <c r="J80" s="116">
        <f t="shared" si="14"/>
        <v>2.0833333333333308E-2</v>
      </c>
      <c r="K80" s="106" t="str">
        <f t="shared" si="8"/>
        <v>00</v>
      </c>
      <c r="L80" s="106" t="str">
        <f t="shared" si="9"/>
        <v>00</v>
      </c>
      <c r="M80" s="2" t="str">
        <f t="shared" si="15"/>
        <v>00</v>
      </c>
      <c r="N80" s="106" t="str">
        <f t="shared" si="10"/>
        <v>00</v>
      </c>
      <c r="O80" s="2"/>
      <c r="P80" s="3"/>
      <c r="Q80" s="3"/>
      <c r="R80" s="3"/>
      <c r="S80" s="3"/>
      <c r="T80"/>
      <c r="U80"/>
      <c r="V80"/>
      <c r="W80"/>
      <c r="X80"/>
      <c r="Y80"/>
      <c r="Z80"/>
      <c r="AA80"/>
      <c r="AL80" s="114" t="str">
        <f t="shared" si="5"/>
        <v>DataLog[14] = 0x00000000;</v>
      </c>
    </row>
    <row r="81" spans="1:38">
      <c r="A81" s="110" t="str">
        <f t="shared" si="6"/>
        <v>00000000</v>
      </c>
      <c r="B81" s="100">
        <f t="shared" si="11"/>
        <v>41388.184027777781</v>
      </c>
      <c r="C81" s="69">
        <f t="shared" si="17"/>
        <v>0</v>
      </c>
      <c r="D81" s="154">
        <f t="shared" si="12"/>
        <v>0</v>
      </c>
      <c r="E81" s="69">
        <f t="shared" si="7"/>
        <v>0</v>
      </c>
      <c r="F81" s="69">
        <f t="shared" si="4"/>
        <v>-30</v>
      </c>
      <c r="G81" s="91">
        <f t="shared" si="13"/>
        <v>86</v>
      </c>
      <c r="H81" s="115" t="s">
        <v>105</v>
      </c>
      <c r="I81" s="2">
        <v>16</v>
      </c>
      <c r="J81" s="116">
        <f t="shared" si="14"/>
        <v>1.9345238095238068E-2</v>
      </c>
      <c r="K81" s="106" t="str">
        <f t="shared" si="8"/>
        <v>00</v>
      </c>
      <c r="L81" s="106" t="str">
        <f t="shared" si="9"/>
        <v>00</v>
      </c>
      <c r="M81" s="2" t="str">
        <f t="shared" si="15"/>
        <v>00</v>
      </c>
      <c r="N81" s="106" t="str">
        <f t="shared" si="10"/>
        <v>00</v>
      </c>
      <c r="O81" s="2"/>
      <c r="P81" s="3"/>
      <c r="Q81" s="3"/>
      <c r="R81" s="3"/>
      <c r="S81" s="3"/>
      <c r="T81"/>
      <c r="U81"/>
      <c r="V81"/>
      <c r="W81"/>
      <c r="X81"/>
      <c r="Y81"/>
      <c r="Z81"/>
      <c r="AA81"/>
      <c r="AL81" s="114" t="str">
        <f t="shared" si="5"/>
        <v>DataLog[15] = 0x00000000;</v>
      </c>
    </row>
    <row r="82" spans="1:38">
      <c r="A82" s="110" t="str">
        <f t="shared" si="6"/>
        <v>00000000</v>
      </c>
      <c r="B82" s="1071">
        <f t="shared" si="11"/>
        <v>41388.173611111117</v>
      </c>
      <c r="C82" s="82">
        <f t="shared" si="17"/>
        <v>0</v>
      </c>
      <c r="D82" s="82">
        <f t="shared" si="12"/>
        <v>0</v>
      </c>
      <c r="E82" s="82">
        <f t="shared" si="7"/>
        <v>0</v>
      </c>
      <c r="F82" s="399">
        <f t="shared" si="4"/>
        <v>-30</v>
      </c>
      <c r="G82" s="112">
        <f t="shared" si="13"/>
        <v>90</v>
      </c>
      <c r="H82" s="113" t="s">
        <v>106</v>
      </c>
      <c r="I82" s="2">
        <v>17</v>
      </c>
      <c r="J82" s="116">
        <f t="shared" si="14"/>
        <v>1.7857142857142828E-2</v>
      </c>
      <c r="K82" s="106" t="str">
        <f t="shared" si="8"/>
        <v>00</v>
      </c>
      <c r="L82" s="106" t="str">
        <f t="shared" si="9"/>
        <v>00</v>
      </c>
      <c r="M82" s="2" t="str">
        <f t="shared" si="15"/>
        <v>00</v>
      </c>
      <c r="N82" s="106" t="str">
        <f t="shared" si="10"/>
        <v>00</v>
      </c>
      <c r="O82" s="2"/>
      <c r="P82" s="3"/>
      <c r="Q82" s="3"/>
      <c r="R82" s="3"/>
      <c r="S82" s="3"/>
      <c r="T82"/>
      <c r="U82"/>
      <c r="V82"/>
      <c r="W82"/>
      <c r="X82"/>
      <c r="Y82"/>
      <c r="Z82"/>
      <c r="AA82"/>
      <c r="AL82" s="114" t="str">
        <f t="shared" si="5"/>
        <v>DataLog[16] = 0x00000000;</v>
      </c>
    </row>
    <row r="83" spans="1:38">
      <c r="A83" s="110" t="str">
        <f t="shared" si="6"/>
        <v>00000000</v>
      </c>
      <c r="B83" s="100">
        <f t="shared" si="11"/>
        <v>41388.163194444445</v>
      </c>
      <c r="C83" s="69">
        <f t="shared" si="17"/>
        <v>0</v>
      </c>
      <c r="D83" s="154">
        <f t="shared" si="12"/>
        <v>0</v>
      </c>
      <c r="E83" s="69">
        <f t="shared" si="7"/>
        <v>0</v>
      </c>
      <c r="F83" s="69">
        <f t="shared" si="4"/>
        <v>-30</v>
      </c>
      <c r="G83" s="91">
        <f t="shared" si="13"/>
        <v>94</v>
      </c>
      <c r="H83" s="115" t="s">
        <v>107</v>
      </c>
      <c r="I83" s="2">
        <v>18</v>
      </c>
      <c r="J83" s="116">
        <f t="shared" si="14"/>
        <v>1.6369047619047589E-2</v>
      </c>
      <c r="K83" s="106" t="str">
        <f t="shared" si="8"/>
        <v>00</v>
      </c>
      <c r="L83" s="106" t="str">
        <f t="shared" si="9"/>
        <v>00</v>
      </c>
      <c r="M83" s="2" t="str">
        <f t="shared" si="15"/>
        <v>00</v>
      </c>
      <c r="N83" s="106" t="str">
        <f t="shared" si="10"/>
        <v>00</v>
      </c>
      <c r="O83" s="2"/>
      <c r="P83" s="3"/>
      <c r="Q83" s="3"/>
      <c r="R83" s="3"/>
      <c r="S83" s="3"/>
      <c r="T83"/>
      <c r="U83"/>
      <c r="V83"/>
      <c r="W83"/>
      <c r="X83"/>
      <c r="Y83"/>
      <c r="Z83"/>
      <c r="AA83"/>
      <c r="AL83" s="114" t="str">
        <f t="shared" si="5"/>
        <v>DataLog[17] = 0x00000000;</v>
      </c>
    </row>
    <row r="84" spans="1:38">
      <c r="A84" s="110" t="str">
        <f t="shared" si="6"/>
        <v>00000000</v>
      </c>
      <c r="B84" s="1071">
        <f t="shared" si="11"/>
        <v>41388.152777777781</v>
      </c>
      <c r="C84" s="82">
        <f t="shared" si="17"/>
        <v>0</v>
      </c>
      <c r="D84" s="82">
        <f t="shared" si="12"/>
        <v>0</v>
      </c>
      <c r="E84" s="82">
        <f t="shared" si="7"/>
        <v>0</v>
      </c>
      <c r="F84" s="399">
        <f t="shared" si="4"/>
        <v>-30</v>
      </c>
      <c r="G84" s="112">
        <f t="shared" si="13"/>
        <v>98</v>
      </c>
      <c r="H84" s="113" t="s">
        <v>108</v>
      </c>
      <c r="I84" s="2">
        <v>19</v>
      </c>
      <c r="J84" s="116">
        <f t="shared" si="14"/>
        <v>1.4880952380952351E-2</v>
      </c>
      <c r="K84" s="106" t="str">
        <f t="shared" si="8"/>
        <v>00</v>
      </c>
      <c r="L84" s="106" t="str">
        <f t="shared" si="9"/>
        <v>00</v>
      </c>
      <c r="M84" s="2" t="str">
        <f t="shared" si="15"/>
        <v>00</v>
      </c>
      <c r="N84" s="106" t="str">
        <f t="shared" si="10"/>
        <v>00</v>
      </c>
      <c r="O84" s="2"/>
      <c r="P84" s="3"/>
      <c r="Q84" s="3"/>
      <c r="R84" s="3"/>
      <c r="S84" s="3"/>
      <c r="T84"/>
      <c r="U84"/>
      <c r="V84"/>
      <c r="W84"/>
      <c r="X84"/>
      <c r="Y84"/>
      <c r="Z84"/>
      <c r="AA84"/>
      <c r="AL84" s="114" t="str">
        <f t="shared" si="5"/>
        <v>DataLog[18] = 0x00000000;</v>
      </c>
    </row>
    <row r="85" spans="1:38">
      <c r="A85" s="110" t="str">
        <f t="shared" si="6"/>
        <v>00000000</v>
      </c>
      <c r="B85" s="100">
        <f t="shared" si="11"/>
        <v>41388.142361111117</v>
      </c>
      <c r="C85" s="69">
        <f t="shared" si="17"/>
        <v>0</v>
      </c>
      <c r="D85" s="154">
        <f t="shared" si="12"/>
        <v>0</v>
      </c>
      <c r="E85" s="69">
        <f t="shared" si="7"/>
        <v>0</v>
      </c>
      <c r="F85" s="69">
        <f t="shared" si="4"/>
        <v>-30</v>
      </c>
      <c r="G85" s="91">
        <f t="shared" si="13"/>
        <v>102</v>
      </c>
      <c r="H85" s="115" t="s">
        <v>109</v>
      </c>
      <c r="I85" s="2">
        <v>20</v>
      </c>
      <c r="J85" s="116">
        <f t="shared" si="14"/>
        <v>1.3392857142857113E-2</v>
      </c>
      <c r="K85" s="106" t="str">
        <f t="shared" si="8"/>
        <v>00</v>
      </c>
      <c r="L85" s="106" t="str">
        <f t="shared" si="9"/>
        <v>00</v>
      </c>
      <c r="M85" s="2" t="str">
        <f t="shared" si="15"/>
        <v>00</v>
      </c>
      <c r="N85" s="106" t="str">
        <f t="shared" si="10"/>
        <v>00</v>
      </c>
      <c r="O85" s="2"/>
      <c r="P85" s="3"/>
      <c r="Q85" s="3"/>
      <c r="R85" s="3"/>
      <c r="S85" s="3"/>
      <c r="T85"/>
      <c r="U85"/>
      <c r="V85"/>
      <c r="W85"/>
      <c r="X85"/>
      <c r="Y85"/>
      <c r="Z85"/>
      <c r="AA85"/>
      <c r="AL85" s="114" t="str">
        <f t="shared" si="5"/>
        <v>DataLog[19] = 0x00000000;</v>
      </c>
    </row>
    <row r="86" spans="1:38">
      <c r="A86" s="110" t="str">
        <f t="shared" si="6"/>
        <v>00000000</v>
      </c>
      <c r="B86" s="1071">
        <f t="shared" si="11"/>
        <v>41388.131944444445</v>
      </c>
      <c r="C86" s="82">
        <f t="shared" si="17"/>
        <v>0</v>
      </c>
      <c r="D86" s="82">
        <f t="shared" si="12"/>
        <v>0</v>
      </c>
      <c r="E86" s="82">
        <f t="shared" si="7"/>
        <v>0</v>
      </c>
      <c r="F86" s="399">
        <f t="shared" si="4"/>
        <v>-30</v>
      </c>
      <c r="G86" s="112">
        <f t="shared" si="13"/>
        <v>106</v>
      </c>
      <c r="H86" s="113" t="s">
        <v>110</v>
      </c>
      <c r="I86" s="2">
        <v>21</v>
      </c>
      <c r="J86" s="116">
        <f t="shared" si="14"/>
        <v>1.1904761904761875E-2</v>
      </c>
      <c r="K86" s="106" t="str">
        <f t="shared" si="8"/>
        <v>00</v>
      </c>
      <c r="L86" s="106" t="str">
        <f t="shared" si="9"/>
        <v>00</v>
      </c>
      <c r="M86" s="2" t="str">
        <f t="shared" si="15"/>
        <v>00</v>
      </c>
      <c r="N86" s="106" t="str">
        <f t="shared" si="10"/>
        <v>00</v>
      </c>
      <c r="O86" s="2"/>
      <c r="P86" s="3"/>
      <c r="Q86" s="3"/>
      <c r="R86" s="3"/>
      <c r="S86" s="3"/>
      <c r="T86"/>
      <c r="U86"/>
      <c r="V86"/>
      <c r="W86"/>
      <c r="X86"/>
      <c r="Y86"/>
      <c r="Z86"/>
      <c r="AA86"/>
      <c r="AL86" s="114" t="str">
        <f t="shared" si="5"/>
        <v>DataLog[20] = 0x00000000;</v>
      </c>
    </row>
    <row r="87" spans="1:38">
      <c r="A87" s="110" t="str">
        <f t="shared" si="6"/>
        <v>00000000</v>
      </c>
      <c r="B87" s="100">
        <f t="shared" si="11"/>
        <v>41388.121527777781</v>
      </c>
      <c r="C87" s="69">
        <f t="shared" si="17"/>
        <v>0</v>
      </c>
      <c r="D87" s="154">
        <f t="shared" si="12"/>
        <v>0</v>
      </c>
      <c r="E87" s="69">
        <f t="shared" si="7"/>
        <v>0</v>
      </c>
      <c r="F87" s="69">
        <f t="shared" si="4"/>
        <v>-30</v>
      </c>
      <c r="G87" s="91">
        <f t="shared" si="13"/>
        <v>110</v>
      </c>
      <c r="H87" s="115" t="s">
        <v>111</v>
      </c>
      <c r="I87" s="2">
        <v>22</v>
      </c>
      <c r="J87" s="116">
        <f t="shared" si="14"/>
        <v>1.0416666666666637E-2</v>
      </c>
      <c r="K87" s="106" t="str">
        <f t="shared" si="8"/>
        <v>00</v>
      </c>
      <c r="L87" s="106" t="str">
        <f t="shared" si="9"/>
        <v>00</v>
      </c>
      <c r="M87" s="2" t="str">
        <f t="shared" si="15"/>
        <v>00</v>
      </c>
      <c r="N87" s="106" t="str">
        <f t="shared" si="10"/>
        <v>00</v>
      </c>
      <c r="O87" s="2"/>
      <c r="P87" s="3"/>
      <c r="Q87" s="3"/>
      <c r="R87" s="3"/>
      <c r="S87" s="3"/>
      <c r="T87"/>
      <c r="U87"/>
      <c r="V87"/>
      <c r="W87"/>
      <c r="X87"/>
      <c r="Y87"/>
      <c r="Z87"/>
      <c r="AA87"/>
      <c r="AL87" s="114" t="str">
        <f t="shared" si="5"/>
        <v>DataLog[21] = 0x00000000;</v>
      </c>
    </row>
    <row r="88" spans="1:38">
      <c r="A88" s="110" t="str">
        <f t="shared" si="6"/>
        <v>00000000</v>
      </c>
      <c r="B88" s="1071">
        <f t="shared" si="11"/>
        <v>41388.111111111117</v>
      </c>
      <c r="C88" s="82">
        <f t="shared" si="17"/>
        <v>0</v>
      </c>
      <c r="D88" s="82">
        <f t="shared" si="12"/>
        <v>0</v>
      </c>
      <c r="E88" s="82">
        <f t="shared" si="7"/>
        <v>0</v>
      </c>
      <c r="F88" s="399">
        <f t="shared" si="4"/>
        <v>-30</v>
      </c>
      <c r="G88" s="112">
        <f t="shared" si="13"/>
        <v>114</v>
      </c>
      <c r="H88" s="113" t="s">
        <v>112</v>
      </c>
      <c r="I88" s="2">
        <v>23</v>
      </c>
      <c r="J88" s="116">
        <f t="shared" si="14"/>
        <v>8.9285714285713986E-3</v>
      </c>
      <c r="K88" s="106" t="str">
        <f t="shared" si="8"/>
        <v>00</v>
      </c>
      <c r="L88" s="106" t="str">
        <f t="shared" si="9"/>
        <v>00</v>
      </c>
      <c r="M88" s="2" t="str">
        <f t="shared" si="15"/>
        <v>00</v>
      </c>
      <c r="N88" s="106" t="str">
        <f t="shared" si="10"/>
        <v>00</v>
      </c>
      <c r="O88" s="2"/>
      <c r="P88" s="3"/>
      <c r="Q88" s="3"/>
      <c r="R88" s="3"/>
      <c r="S88" s="3"/>
      <c r="T88"/>
      <c r="U88"/>
      <c r="V88"/>
      <c r="W88"/>
      <c r="X88"/>
      <c r="Y88"/>
      <c r="Z88"/>
      <c r="AA88"/>
      <c r="AL88" s="114" t="str">
        <f t="shared" si="5"/>
        <v>DataLog[22] = 0x00000000;</v>
      </c>
    </row>
    <row r="89" spans="1:38">
      <c r="A89" s="110" t="str">
        <f t="shared" si="6"/>
        <v>00000000</v>
      </c>
      <c r="B89" s="100">
        <f t="shared" si="11"/>
        <v>41388.100694444445</v>
      </c>
      <c r="C89" s="69">
        <f t="shared" si="17"/>
        <v>0</v>
      </c>
      <c r="D89" s="154">
        <f t="shared" si="12"/>
        <v>0</v>
      </c>
      <c r="E89" s="69">
        <f t="shared" si="7"/>
        <v>0</v>
      </c>
      <c r="F89" s="69">
        <f t="shared" si="4"/>
        <v>-30</v>
      </c>
      <c r="G89" s="91">
        <f t="shared" si="13"/>
        <v>118</v>
      </c>
      <c r="H89" s="115" t="s">
        <v>113</v>
      </c>
      <c r="I89" s="2">
        <v>24</v>
      </c>
      <c r="J89" s="116">
        <f t="shared" si="14"/>
        <v>7.4404761904761606E-3</v>
      </c>
      <c r="K89" s="106" t="str">
        <f t="shared" si="8"/>
        <v>00</v>
      </c>
      <c r="L89" s="106" t="str">
        <f t="shared" si="9"/>
        <v>00</v>
      </c>
      <c r="M89" s="2" t="str">
        <f t="shared" si="15"/>
        <v>00</v>
      </c>
      <c r="N89" s="106" t="str">
        <f t="shared" si="10"/>
        <v>00</v>
      </c>
      <c r="O89" s="2"/>
      <c r="P89" s="3"/>
      <c r="Q89" s="3"/>
      <c r="R89" s="3"/>
      <c r="S89" s="3"/>
      <c r="T89"/>
      <c r="U89"/>
      <c r="V89"/>
      <c r="W89"/>
      <c r="X89"/>
      <c r="Y89"/>
      <c r="Z89"/>
      <c r="AA89"/>
      <c r="AL89" s="114" t="str">
        <f t="shared" si="5"/>
        <v>DataLog[23] = 0x00000000;</v>
      </c>
    </row>
    <row r="90" spans="1:38">
      <c r="A90" s="110" t="str">
        <f t="shared" si="6"/>
        <v>00000000</v>
      </c>
      <c r="B90" s="1071">
        <f t="shared" si="11"/>
        <v>41388.090277777781</v>
      </c>
      <c r="C90" s="82">
        <f t="shared" si="17"/>
        <v>0</v>
      </c>
      <c r="D90" s="82">
        <f t="shared" si="12"/>
        <v>0</v>
      </c>
      <c r="E90" s="82">
        <f t="shared" si="7"/>
        <v>0</v>
      </c>
      <c r="F90" s="399">
        <f t="shared" si="4"/>
        <v>-30</v>
      </c>
      <c r="G90" s="112">
        <f t="shared" si="13"/>
        <v>122</v>
      </c>
      <c r="H90" s="113" t="s">
        <v>114</v>
      </c>
      <c r="I90" s="2">
        <v>25</v>
      </c>
      <c r="J90" s="116">
        <f t="shared" si="14"/>
        <v>5.9523809523809226E-3</v>
      </c>
      <c r="K90" s="106" t="str">
        <f t="shared" si="8"/>
        <v>00</v>
      </c>
      <c r="L90" s="106" t="str">
        <f t="shared" si="9"/>
        <v>00</v>
      </c>
      <c r="M90" s="2" t="str">
        <f t="shared" si="15"/>
        <v>00</v>
      </c>
      <c r="N90" s="106" t="str">
        <f t="shared" si="10"/>
        <v>00</v>
      </c>
      <c r="O90" s="2"/>
      <c r="P90" s="3"/>
      <c r="Q90" s="3"/>
      <c r="R90" s="3"/>
      <c r="S90" s="118"/>
      <c r="T90"/>
      <c r="U90"/>
      <c r="V90"/>
      <c r="W90"/>
      <c r="X90"/>
      <c r="Y90"/>
      <c r="Z90"/>
      <c r="AA90"/>
      <c r="AL90" s="114" t="str">
        <f t="shared" si="5"/>
        <v>DataLog[24] = 0x00000000;</v>
      </c>
    </row>
    <row r="91" spans="1:38">
      <c r="A91" s="110" t="str">
        <f t="shared" si="6"/>
        <v>00000000</v>
      </c>
      <c r="B91" s="100">
        <f t="shared" si="11"/>
        <v>41388.079861111117</v>
      </c>
      <c r="C91" s="69">
        <f t="shared" si="17"/>
        <v>0</v>
      </c>
      <c r="D91" s="154">
        <f t="shared" si="12"/>
        <v>0</v>
      </c>
      <c r="E91" s="69">
        <f t="shared" si="7"/>
        <v>0</v>
      </c>
      <c r="F91" s="69">
        <f t="shared" si="4"/>
        <v>-30</v>
      </c>
      <c r="G91" s="91">
        <f t="shared" si="13"/>
        <v>126</v>
      </c>
      <c r="H91" s="115" t="s">
        <v>115</v>
      </c>
      <c r="I91" s="2">
        <v>26</v>
      </c>
      <c r="J91" s="116">
        <f t="shared" si="14"/>
        <v>4.4642857142856845E-3</v>
      </c>
      <c r="K91" s="106" t="str">
        <f t="shared" si="8"/>
        <v>00</v>
      </c>
      <c r="L91" s="106" t="str">
        <f t="shared" si="9"/>
        <v>00</v>
      </c>
      <c r="M91" s="2" t="str">
        <f t="shared" si="15"/>
        <v>00</v>
      </c>
      <c r="N91" s="106" t="str">
        <f t="shared" si="10"/>
        <v>00</v>
      </c>
      <c r="O91" s="2"/>
      <c r="P91" s="3"/>
      <c r="Q91" s="3"/>
      <c r="R91" s="3"/>
      <c r="S91" s="3"/>
      <c r="T91"/>
      <c r="U91"/>
      <c r="V91"/>
      <c r="W91"/>
      <c r="X91"/>
      <c r="Y91"/>
      <c r="Z91"/>
      <c r="AA91"/>
      <c r="AL91" s="114" t="str">
        <f t="shared" si="5"/>
        <v>DataLog[25] = 0x00000000;</v>
      </c>
    </row>
    <row r="92" spans="1:38">
      <c r="A92" s="110" t="str">
        <f t="shared" si="6"/>
        <v>00000000</v>
      </c>
      <c r="B92" s="1071">
        <f t="shared" si="11"/>
        <v>41388.069444444445</v>
      </c>
      <c r="C92" s="82">
        <f t="shared" si="17"/>
        <v>0</v>
      </c>
      <c r="D92" s="82">
        <f t="shared" si="12"/>
        <v>0</v>
      </c>
      <c r="E92" s="82">
        <f t="shared" si="7"/>
        <v>0</v>
      </c>
      <c r="F92" s="399">
        <f t="shared" si="4"/>
        <v>-30</v>
      </c>
      <c r="G92" s="112">
        <f t="shared" si="13"/>
        <v>130</v>
      </c>
      <c r="H92" s="113" t="s">
        <v>116</v>
      </c>
      <c r="I92" s="2">
        <v>27</v>
      </c>
      <c r="J92" s="116">
        <f t="shared" si="14"/>
        <v>2.9761904761904465E-3</v>
      </c>
      <c r="K92" s="106" t="str">
        <f t="shared" si="8"/>
        <v>00</v>
      </c>
      <c r="L92" s="106" t="str">
        <f t="shared" si="9"/>
        <v>00</v>
      </c>
      <c r="M92" s="2" t="str">
        <f t="shared" si="15"/>
        <v>00</v>
      </c>
      <c r="N92" s="106" t="str">
        <f t="shared" si="10"/>
        <v>00</v>
      </c>
      <c r="O92" s="2"/>
      <c r="P92" s="3"/>
      <c r="Q92" s="3"/>
      <c r="R92" s="3"/>
      <c r="S92" s="3"/>
      <c r="T92"/>
      <c r="U92"/>
      <c r="V92"/>
      <c r="W92"/>
      <c r="X92"/>
      <c r="Y92"/>
      <c r="Z92"/>
      <c r="AA92"/>
      <c r="AL92" s="114" t="str">
        <f t="shared" si="5"/>
        <v>DataLog[26] = 0x00000000;</v>
      </c>
    </row>
    <row r="93" spans="1:38">
      <c r="A93" s="110" t="str">
        <f t="shared" si="6"/>
        <v>00000000</v>
      </c>
      <c r="B93" s="100">
        <f t="shared" si="11"/>
        <v>41388.059027777781</v>
      </c>
      <c r="C93" s="69">
        <f t="shared" si="17"/>
        <v>0</v>
      </c>
      <c r="D93" s="154">
        <f t="shared" si="12"/>
        <v>0</v>
      </c>
      <c r="E93" s="69">
        <f t="shared" si="7"/>
        <v>0</v>
      </c>
      <c r="F93" s="69">
        <f t="shared" si="4"/>
        <v>-30</v>
      </c>
      <c r="G93" s="91">
        <f t="shared" si="13"/>
        <v>134</v>
      </c>
      <c r="H93" s="115" t="s">
        <v>117</v>
      </c>
      <c r="I93" s="2">
        <v>28</v>
      </c>
      <c r="J93" s="116">
        <f t="shared" si="14"/>
        <v>1.4880952380952085E-3</v>
      </c>
      <c r="K93" s="106" t="str">
        <f t="shared" si="8"/>
        <v>00</v>
      </c>
      <c r="L93" s="106" t="str">
        <f t="shared" si="9"/>
        <v>00</v>
      </c>
      <c r="M93" s="2" t="str">
        <f t="shared" si="15"/>
        <v>00</v>
      </c>
      <c r="N93" s="106" t="str">
        <f t="shared" si="10"/>
        <v>00</v>
      </c>
      <c r="O93" s="2"/>
      <c r="P93" s="3"/>
      <c r="Q93" s="3"/>
      <c r="R93" s="3"/>
      <c r="S93" s="3"/>
      <c r="T93"/>
      <c r="U93"/>
      <c r="V93"/>
      <c r="W93"/>
      <c r="X93"/>
      <c r="Y93"/>
      <c r="Z93"/>
      <c r="AA93"/>
      <c r="AL93" s="114" t="str">
        <f t="shared" si="5"/>
        <v>DataLog[27] = 0x00000000;</v>
      </c>
    </row>
    <row r="94" spans="1:38">
      <c r="A94" s="110" t="str">
        <f t="shared" si="6"/>
        <v>91CE</v>
      </c>
      <c r="B94" s="127"/>
      <c r="C94" s="127" t="s">
        <v>118</v>
      </c>
      <c r="D94" s="128"/>
      <c r="E94" s="128"/>
      <c r="F94" s="128"/>
      <c r="G94" s="112">
        <f t="shared" si="13"/>
        <v>138</v>
      </c>
      <c r="H94" s="129" t="s">
        <v>119</v>
      </c>
      <c r="I94" s="119"/>
      <c r="J94" s="93"/>
      <c r="K94" s="120"/>
      <c r="L94" s="120"/>
      <c r="M94" s="120"/>
      <c r="N94" s="120"/>
      <c r="O94" s="121"/>
      <c r="P94" s="91"/>
      <c r="Q94" s="3" t="str">
        <f>MID(A94,5,2)</f>
        <v/>
      </c>
      <c r="R94" s="91" t="str">
        <f>MID(A94,7,2)</f>
        <v/>
      </c>
      <c r="S94" s="3"/>
      <c r="T94"/>
      <c r="U94"/>
      <c r="V94"/>
      <c r="W94"/>
      <c r="X94"/>
      <c r="Y94"/>
      <c r="Z94"/>
      <c r="AA94"/>
      <c r="AL94" s="114"/>
    </row>
    <row r="95" spans="1:38" ht="13.8">
      <c r="A95" s="88" t="str">
        <f>MID($G$1,$G$2+2*G95,8)</f>
        <v/>
      </c>
      <c r="B95" s="127"/>
      <c r="C95" s="127" t="s">
        <v>120</v>
      </c>
      <c r="D95" s="127"/>
      <c r="E95" s="127"/>
      <c r="F95" s="127"/>
      <c r="G95" s="399">
        <f t="shared" si="13"/>
        <v>142</v>
      </c>
      <c r="H95" s="400" t="s">
        <v>121</v>
      </c>
      <c r="I95" s="122"/>
      <c r="J95" s="93"/>
      <c r="K95"/>
      <c r="L95"/>
      <c r="M95"/>
      <c r="N95"/>
      <c r="O95"/>
      <c r="P95"/>
      <c r="Q95"/>
      <c r="R95"/>
      <c r="S95"/>
      <c r="T95"/>
      <c r="U95"/>
      <c r="V95"/>
      <c r="W95"/>
      <c r="X95"/>
      <c r="Y95"/>
      <c r="Z95"/>
      <c r="AA95"/>
    </row>
    <row r="96" spans="1:38">
      <c r="A96" s="10"/>
      <c r="B96" s="10"/>
      <c r="C96" s="10"/>
      <c r="D96" s="10"/>
      <c r="E96" s="10"/>
      <c r="F96" s="10"/>
      <c r="G96" s="17"/>
      <c r="H96" s="17"/>
      <c r="I96" s="34"/>
      <c r="J96" s="10"/>
      <c r="K96" s="10"/>
      <c r="L96" s="10"/>
      <c r="M96" s="10"/>
      <c r="N96" s="10"/>
      <c r="O96" s="10"/>
      <c r="P96" s="10"/>
      <c r="Q96" s="4"/>
      <c r="R96" s="4"/>
      <c r="S96" s="4"/>
      <c r="T96" s="4"/>
      <c r="U96" s="4"/>
      <c r="V96" s="4"/>
      <c r="W96" s="4"/>
      <c r="X96" s="4"/>
      <c r="Y96" s="4"/>
      <c r="Z96" s="4"/>
      <c r="AA96" s="4"/>
      <c r="AB96" s="4"/>
      <c r="AC96" s="4"/>
      <c r="AD96" s="4"/>
      <c r="AE96" s="4"/>
      <c r="AF96" s="4"/>
    </row>
    <row r="97" spans="1:35">
      <c r="A97" s="10"/>
      <c r="B97" s="10"/>
      <c r="C97" s="10"/>
      <c r="D97" s="10"/>
      <c r="E97" s="10"/>
      <c r="F97" s="10"/>
      <c r="G97" s="17"/>
      <c r="H97" s="17"/>
      <c r="I97" s="34"/>
      <c r="J97" s="10"/>
      <c r="K97" s="10"/>
      <c r="L97" s="10"/>
      <c r="M97" s="10"/>
      <c r="N97" s="10"/>
      <c r="O97" s="10"/>
      <c r="P97" s="10"/>
      <c r="Q97" s="4"/>
      <c r="R97" s="4"/>
      <c r="S97" s="4"/>
      <c r="T97" s="4"/>
      <c r="U97" s="4"/>
      <c r="V97" s="4"/>
      <c r="W97" s="4"/>
      <c r="X97" s="4"/>
      <c r="Y97" s="4"/>
      <c r="Z97" s="4"/>
      <c r="AA97" s="4"/>
      <c r="AB97" s="4"/>
      <c r="AC97" s="4"/>
      <c r="AD97" s="4"/>
      <c r="AE97" s="4"/>
      <c r="AF97" s="4"/>
    </row>
    <row r="98" spans="1:35">
      <c r="A98" s="10"/>
      <c r="B98" s="10"/>
      <c r="C98" s="10"/>
      <c r="D98" s="10"/>
      <c r="E98" s="10"/>
      <c r="F98" s="10"/>
      <c r="G98" s="17"/>
      <c r="H98" s="17"/>
      <c r="I98" s="34"/>
      <c r="J98" s="10"/>
      <c r="K98" s="10"/>
      <c r="L98" s="10"/>
      <c r="M98" s="10"/>
      <c r="N98" s="10"/>
      <c r="O98" s="10"/>
      <c r="P98" s="10"/>
      <c r="Q98" s="4"/>
      <c r="R98" s="4"/>
      <c r="S98" s="4"/>
      <c r="T98" s="4"/>
      <c r="U98" s="4"/>
      <c r="V98" s="4"/>
      <c r="W98" s="4"/>
      <c r="X98" s="4"/>
      <c r="Y98" s="4"/>
      <c r="Z98" s="4"/>
      <c r="AA98" s="4"/>
      <c r="AB98" s="4"/>
      <c r="AC98" s="4"/>
      <c r="AD98" s="4"/>
      <c r="AE98" s="4"/>
      <c r="AF98" s="4"/>
    </row>
    <row r="99" spans="1:35">
      <c r="A99" s="10"/>
      <c r="B99" s="10"/>
      <c r="C99" s="10"/>
      <c r="D99" s="10"/>
      <c r="E99" s="10"/>
      <c r="F99" s="10"/>
      <c r="G99" s="17"/>
      <c r="H99" s="17"/>
      <c r="I99" s="34"/>
      <c r="J99" s="10"/>
      <c r="K99" s="10"/>
      <c r="L99" s="10"/>
      <c r="M99" s="10"/>
      <c r="N99" s="10"/>
      <c r="O99" s="10"/>
      <c r="P99" s="10"/>
      <c r="Q99" s="4"/>
      <c r="R99" s="4"/>
      <c r="S99" s="4"/>
      <c r="T99" s="4"/>
      <c r="U99" s="4"/>
      <c r="V99" s="4"/>
      <c r="W99" s="4"/>
      <c r="X99" s="4"/>
      <c r="Y99" s="4"/>
      <c r="Z99" s="4"/>
      <c r="AA99" s="4"/>
      <c r="AB99" s="4"/>
      <c r="AC99" s="4"/>
      <c r="AD99" s="4"/>
      <c r="AE99" s="4"/>
      <c r="AF99" s="4"/>
    </row>
    <row r="100" spans="1:35">
      <c r="A100" s="4" t="str">
        <f>MID($H$1,$G$9+2*G100,2)</f>
        <v>00</v>
      </c>
      <c r="B100" s="10" t="s">
        <v>266</v>
      </c>
      <c r="C100" s="10" t="e">
        <f>CHAR(HEX2DEC(A100))</f>
        <v>#VALUE!</v>
      </c>
      <c r="D100" s="10"/>
      <c r="E100" s="10"/>
      <c r="F100" s="10"/>
      <c r="G100" s="17">
        <v>17</v>
      </c>
      <c r="H100" s="17"/>
      <c r="I100" s="34"/>
      <c r="J100" s="10"/>
      <c r="K100" s="10"/>
      <c r="L100" s="10"/>
      <c r="M100" s="10"/>
      <c r="N100" s="10"/>
      <c r="O100" s="10"/>
      <c r="P100" s="10"/>
      <c r="Q100" s="4"/>
      <c r="R100" s="4"/>
      <c r="S100" s="4"/>
      <c r="T100" s="4"/>
      <c r="U100" s="4"/>
      <c r="V100" s="4"/>
      <c r="W100" s="4"/>
      <c r="X100" s="4"/>
      <c r="Y100" s="4"/>
      <c r="Z100" s="4"/>
      <c r="AA100" s="4"/>
      <c r="AB100" s="4"/>
      <c r="AC100" s="4"/>
      <c r="AD100" s="4"/>
      <c r="AE100" s="4"/>
      <c r="AF100" s="4"/>
    </row>
    <row r="101" spans="1:35">
      <c r="A101" s="4" t="str">
        <f t="shared" ref="A101:A114" si="18">MID($H$1,$G$9+2*G101,2)</f>
        <v>01</v>
      </c>
      <c r="B101" s="10"/>
      <c r="C101" s="10" t="str">
        <f>CHAR(HEX2DEC(A101))</f>
        <v>_x0001_</v>
      </c>
      <c r="D101" s="10"/>
      <c r="E101" s="10"/>
      <c r="F101" s="10"/>
      <c r="G101" s="17">
        <v>18</v>
      </c>
      <c r="H101" s="17"/>
      <c r="I101" s="34"/>
      <c r="J101" s="10"/>
      <c r="K101" s="10"/>
      <c r="L101" s="10"/>
      <c r="M101" s="10"/>
      <c r="N101" s="10"/>
      <c r="O101" s="10"/>
      <c r="P101" s="10"/>
      <c r="Q101" s="4"/>
      <c r="R101" s="4"/>
      <c r="S101" s="4"/>
      <c r="T101" s="4"/>
      <c r="U101" s="4"/>
      <c r="V101" s="4"/>
      <c r="W101" s="4"/>
      <c r="X101" s="4"/>
      <c r="Y101" s="4"/>
      <c r="Z101" s="4"/>
      <c r="AA101" s="4"/>
      <c r="AB101" s="4"/>
      <c r="AC101" s="4"/>
      <c r="AD101" s="4"/>
      <c r="AE101" s="4"/>
      <c r="AF101" s="4"/>
    </row>
    <row r="102" spans="1:35">
      <c r="A102" s="4" t="str">
        <f t="shared" si="18"/>
        <v>48</v>
      </c>
      <c r="B102" s="10"/>
      <c r="C102" s="10" t="str">
        <f>CHAR(HEX2DEC(A102))</f>
        <v>H</v>
      </c>
      <c r="D102" s="10"/>
      <c r="E102" s="10"/>
      <c r="F102" s="10"/>
      <c r="G102" s="17">
        <v>19</v>
      </c>
      <c r="H102" s="17"/>
      <c r="I102" s="34"/>
      <c r="J102" s="10"/>
      <c r="K102" s="10"/>
      <c r="L102" s="10"/>
      <c r="M102" s="10"/>
      <c r="N102" s="10"/>
      <c r="O102" s="10"/>
      <c r="P102" s="10"/>
      <c r="Q102" s="4"/>
      <c r="R102" s="4"/>
      <c r="S102" s="4"/>
      <c r="T102" s="4"/>
      <c r="U102" s="4"/>
      <c r="V102" s="4"/>
      <c r="W102" s="4"/>
      <c r="X102" s="4"/>
      <c r="Y102" s="4"/>
      <c r="Z102" s="4"/>
      <c r="AA102" s="4"/>
      <c r="AB102" s="4"/>
      <c r="AC102" s="4"/>
      <c r="AD102" s="4"/>
      <c r="AE102" s="4"/>
      <c r="AF102" s="4"/>
    </row>
    <row r="103" spans="1:35" hidden="1">
      <c r="A103" s="4" t="str">
        <f t="shared" si="18"/>
        <v>00</v>
      </c>
      <c r="B103" s="10"/>
      <c r="C103" s="10" t="e">
        <f>CHAR(HEX2DEC(A103))</f>
        <v>#VALUE!</v>
      </c>
      <c r="D103" s="10"/>
      <c r="E103" s="10"/>
      <c r="F103" s="10"/>
      <c r="G103" s="17">
        <v>20</v>
      </c>
      <c r="H103" s="17"/>
      <c r="I103" s="34"/>
      <c r="J103" s="10"/>
      <c r="K103" s="10"/>
      <c r="L103" s="10"/>
      <c r="M103" s="10"/>
      <c r="N103" s="10"/>
      <c r="O103" s="10"/>
      <c r="P103" s="10"/>
      <c r="Q103" s="4"/>
      <c r="R103" s="4"/>
      <c r="S103" s="4"/>
      <c r="T103" s="4"/>
      <c r="U103" s="4"/>
      <c r="V103" s="4"/>
      <c r="W103" s="4"/>
      <c r="X103" s="4"/>
      <c r="Y103" s="4"/>
      <c r="Z103" s="4"/>
      <c r="AA103" s="4"/>
      <c r="AB103" s="4"/>
      <c r="AC103" s="4"/>
      <c r="AD103" s="4"/>
      <c r="AE103" s="4"/>
      <c r="AF103" s="4"/>
    </row>
    <row r="104" spans="1:35" hidden="1">
      <c r="A104" s="4" t="str">
        <f t="shared" si="18"/>
        <v>00</v>
      </c>
      <c r="B104" s="10"/>
      <c r="C104" s="10" t="e">
        <f>CHAR(HEX2DEC(A104))</f>
        <v>#VALUE!</v>
      </c>
      <c r="D104" s="10"/>
      <c r="E104" s="10"/>
      <c r="F104" s="10"/>
      <c r="G104" s="17">
        <v>21</v>
      </c>
      <c r="H104" s="17"/>
      <c r="I104" s="34"/>
      <c r="J104" s="10"/>
      <c r="K104" s="10"/>
      <c r="L104" s="10"/>
      <c r="M104" s="10"/>
      <c r="N104" s="10"/>
      <c r="O104" s="10"/>
      <c r="P104" s="10"/>
      <c r="Q104" s="4"/>
      <c r="R104" s="4"/>
      <c r="S104" s="4"/>
      <c r="T104" s="4"/>
      <c r="U104" s="4"/>
      <c r="V104" s="4"/>
      <c r="W104" s="4"/>
      <c r="X104" s="4"/>
      <c r="Y104" s="4"/>
      <c r="Z104" s="4"/>
      <c r="AA104" s="4"/>
      <c r="AB104" s="4"/>
      <c r="AC104" s="4"/>
      <c r="AD104" s="4"/>
      <c r="AE104" s="4"/>
      <c r="AF104" s="4"/>
    </row>
    <row r="105" spans="1:35" hidden="1">
      <c r="A105" s="4" t="str">
        <f t="shared" si="18"/>
        <v>60</v>
      </c>
      <c r="B105" s="10"/>
      <c r="C105" s="10" t="str">
        <f t="shared" ref="C105:C111" si="19">CHAR(HEX2DEC(A105))</f>
        <v>`</v>
      </c>
      <c r="D105" s="10"/>
      <c r="E105" s="10"/>
      <c r="F105" s="10"/>
      <c r="G105" s="17">
        <v>22</v>
      </c>
      <c r="H105" s="17"/>
      <c r="I105" s="34"/>
      <c r="J105" s="10"/>
      <c r="K105" s="10"/>
      <c r="L105" s="10"/>
      <c r="M105" s="10"/>
      <c r="N105" s="10"/>
      <c r="O105" s="10"/>
      <c r="P105" s="10"/>
      <c r="Q105" s="4"/>
      <c r="R105" s="4"/>
      <c r="S105" s="4"/>
      <c r="T105" s="4"/>
      <c r="U105" s="4"/>
      <c r="V105" s="4"/>
      <c r="W105" s="4"/>
      <c r="X105" s="4"/>
      <c r="Y105" s="4"/>
      <c r="Z105" s="4"/>
      <c r="AA105" s="4"/>
      <c r="AB105" s="4"/>
      <c r="AC105" s="4"/>
      <c r="AD105" s="4"/>
      <c r="AE105" s="4"/>
      <c r="AF105" s="4"/>
      <c r="AG105" s="4"/>
      <c r="AH105" s="4"/>
      <c r="AI105" s="4"/>
    </row>
    <row r="106" spans="1:35" hidden="1">
      <c r="A106" s="4" t="str">
        <f t="shared" si="18"/>
        <v>81</v>
      </c>
      <c r="B106" s="10"/>
      <c r="C106" s="10" t="str">
        <f t="shared" si="19"/>
        <v></v>
      </c>
      <c r="D106" s="10"/>
      <c r="E106" s="10"/>
      <c r="F106" s="10"/>
      <c r="G106" s="17">
        <v>23</v>
      </c>
      <c r="H106" s="17"/>
      <c r="I106" s="34"/>
      <c r="J106" s="10"/>
      <c r="K106" s="10"/>
      <c r="L106" s="10"/>
      <c r="M106" s="10"/>
      <c r="N106" s="10"/>
      <c r="O106" s="10"/>
      <c r="P106" s="10"/>
      <c r="Q106" s="4"/>
      <c r="R106" s="4"/>
      <c r="S106" s="4"/>
      <c r="T106" s="4"/>
      <c r="U106" s="4"/>
      <c r="V106" s="4"/>
      <c r="W106" s="4"/>
      <c r="X106" s="4"/>
      <c r="Y106" s="4"/>
      <c r="Z106" s="4"/>
      <c r="AA106" s="4"/>
      <c r="AB106" s="4"/>
      <c r="AC106" s="4"/>
      <c r="AD106" s="4"/>
      <c r="AE106" s="4"/>
      <c r="AF106" s="4"/>
      <c r="AG106" s="4"/>
      <c r="AH106" s="4"/>
      <c r="AI106" s="4"/>
    </row>
    <row r="107" spans="1:35" hidden="1">
      <c r="A107" s="4" t="str">
        <f t="shared" si="18"/>
        <v>07</v>
      </c>
      <c r="B107" s="10"/>
      <c r="C107" s="10" t="str">
        <f t="shared" si="19"/>
        <v>_x0007_</v>
      </c>
      <c r="D107" s="10"/>
      <c r="E107" s="10"/>
      <c r="F107" s="10"/>
      <c r="G107" s="17">
        <v>24</v>
      </c>
      <c r="H107" s="17"/>
      <c r="I107" s="34"/>
      <c r="J107" s="10"/>
      <c r="K107" s="10"/>
      <c r="L107" s="10"/>
      <c r="M107" s="10"/>
      <c r="N107" s="10"/>
      <c r="O107" s="10"/>
      <c r="P107" s="10"/>
      <c r="Q107" s="4"/>
      <c r="R107" s="4"/>
      <c r="S107" s="4"/>
      <c r="T107" s="4"/>
      <c r="U107" s="4"/>
      <c r="V107" s="4"/>
      <c r="W107" s="4"/>
      <c r="X107" s="4"/>
      <c r="Y107" s="4"/>
      <c r="Z107" s="4"/>
      <c r="AA107" s="4"/>
      <c r="AB107" s="4"/>
      <c r="AC107" s="4"/>
      <c r="AD107" s="4"/>
      <c r="AE107" s="4"/>
      <c r="AF107" s="4"/>
      <c r="AG107" s="4"/>
      <c r="AH107" s="4"/>
      <c r="AI107" s="4"/>
    </row>
    <row r="108" spans="1:35" hidden="1">
      <c r="A108" s="4" t="str">
        <f t="shared" si="18"/>
        <v>0A</v>
      </c>
      <c r="B108" s="10"/>
      <c r="C108" s="10" t="str">
        <f t="shared" si="19"/>
        <v xml:space="preserve">
</v>
      </c>
      <c r="D108" s="10"/>
      <c r="E108" s="10"/>
      <c r="F108" s="10"/>
      <c r="G108" s="17">
        <v>25</v>
      </c>
      <c r="H108" s="17"/>
      <c r="I108" s="34"/>
      <c r="J108" s="10"/>
      <c r="K108" s="10"/>
      <c r="L108" s="10"/>
      <c r="M108" s="10"/>
      <c r="N108" s="10"/>
      <c r="O108" s="10"/>
      <c r="P108" s="10"/>
      <c r="Q108" s="4"/>
      <c r="R108" s="4"/>
      <c r="S108" s="4"/>
      <c r="T108" s="4"/>
      <c r="U108" s="4"/>
      <c r="V108" s="4"/>
      <c r="W108" s="4"/>
      <c r="X108" s="4"/>
      <c r="Y108" s="4"/>
      <c r="Z108" s="4"/>
      <c r="AA108" s="4"/>
      <c r="AB108" s="4"/>
      <c r="AC108" s="4"/>
      <c r="AD108" s="4"/>
      <c r="AE108" s="4"/>
      <c r="AF108" s="4"/>
      <c r="AG108" s="4"/>
      <c r="AH108" s="4"/>
      <c r="AI108" s="4"/>
    </row>
    <row r="109" spans="1:35" hidden="1">
      <c r="A109" s="4" t="str">
        <f t="shared" si="18"/>
        <v>06</v>
      </c>
      <c r="B109" s="10"/>
      <c r="C109" s="10" t="str">
        <f t="shared" si="19"/>
        <v>_x0006_</v>
      </c>
      <c r="D109" s="10"/>
      <c r="E109" s="10"/>
      <c r="F109" s="10"/>
      <c r="G109" s="17">
        <v>26</v>
      </c>
      <c r="H109" s="17"/>
      <c r="I109" s="34"/>
      <c r="J109" s="10"/>
      <c r="K109" s="10"/>
      <c r="L109" s="10"/>
      <c r="M109" s="10"/>
      <c r="N109" s="10"/>
      <c r="O109" s="10"/>
      <c r="P109" s="10"/>
      <c r="Q109" s="4"/>
      <c r="R109" s="4"/>
      <c r="S109" s="4"/>
      <c r="T109" s="4"/>
      <c r="U109" s="4"/>
      <c r="V109" s="4"/>
      <c r="W109" s="4"/>
      <c r="X109" s="4"/>
      <c r="Y109" s="4"/>
      <c r="Z109" s="4"/>
      <c r="AA109" s="4"/>
      <c r="AB109" s="4"/>
      <c r="AC109" s="4"/>
      <c r="AD109" s="4"/>
      <c r="AE109" s="4"/>
      <c r="AF109" s="4"/>
      <c r="AG109" s="4"/>
      <c r="AH109" s="4"/>
      <c r="AI109" s="4"/>
    </row>
    <row r="110" spans="1:35" hidden="1">
      <c r="A110" s="4" t="str">
        <f t="shared" si="18"/>
        <v>58</v>
      </c>
      <c r="B110" s="10"/>
      <c r="C110" s="10" t="str">
        <f t="shared" si="19"/>
        <v>X</v>
      </c>
      <c r="D110" s="10"/>
      <c r="E110" s="10"/>
      <c r="F110" s="10"/>
      <c r="G110" s="17">
        <v>27</v>
      </c>
      <c r="H110" s="17"/>
      <c r="I110" s="34"/>
      <c r="J110" s="10"/>
      <c r="K110" s="10"/>
      <c r="L110" s="10"/>
      <c r="M110" s="10"/>
      <c r="N110" s="10"/>
      <c r="O110" s="10"/>
      <c r="P110" s="10"/>
      <c r="Q110" s="4"/>
      <c r="R110" s="4"/>
      <c r="S110" s="4"/>
      <c r="T110" s="4"/>
      <c r="U110" s="4"/>
      <c r="V110" s="4"/>
      <c r="W110" s="4"/>
      <c r="X110" s="4"/>
      <c r="Y110" s="4"/>
      <c r="Z110" s="4"/>
      <c r="AA110" s="4"/>
      <c r="AB110" s="4"/>
      <c r="AC110" s="4"/>
      <c r="AD110" s="4"/>
      <c r="AE110" s="4"/>
      <c r="AF110" s="4"/>
      <c r="AG110" s="4"/>
      <c r="AH110" s="4"/>
      <c r="AI110" s="4"/>
    </row>
    <row r="111" spans="1:35" hidden="1">
      <c r="A111" s="4" t="str">
        <f t="shared" si="18"/>
        <v>28</v>
      </c>
      <c r="B111" s="10"/>
      <c r="C111" s="10" t="str">
        <f t="shared" si="19"/>
        <v>(</v>
      </c>
      <c r="D111" s="10"/>
      <c r="E111" s="10"/>
      <c r="F111" s="10"/>
      <c r="G111" s="17">
        <v>28</v>
      </c>
      <c r="H111" s="17"/>
      <c r="I111" s="34"/>
      <c r="J111" s="10"/>
      <c r="K111" s="10"/>
      <c r="L111" s="10"/>
      <c r="M111" s="10"/>
      <c r="N111" s="10"/>
      <c r="O111" s="10"/>
      <c r="P111" s="10"/>
      <c r="Q111" s="4"/>
      <c r="R111" s="4"/>
      <c r="S111" s="4"/>
      <c r="T111" s="4"/>
      <c r="U111" s="4"/>
      <c r="V111" s="4"/>
      <c r="W111" s="4"/>
      <c r="X111" s="4"/>
      <c r="Y111" s="4"/>
      <c r="Z111" s="4"/>
      <c r="AA111" s="4"/>
      <c r="AB111" s="4"/>
      <c r="AC111" s="4"/>
      <c r="AD111" s="4"/>
      <c r="AE111" s="4"/>
      <c r="AF111" s="4"/>
      <c r="AG111" s="4"/>
      <c r="AH111" s="4"/>
      <c r="AI111" s="4"/>
    </row>
    <row r="112" spans="1:35" hidden="1">
      <c r="A112" s="4" t="str">
        <f t="shared" si="18"/>
        <v>1D</v>
      </c>
      <c r="B112" s="10"/>
      <c r="C112" s="10"/>
      <c r="D112" s="10"/>
      <c r="E112" s="10"/>
      <c r="F112" s="10"/>
      <c r="G112" s="17">
        <v>29</v>
      </c>
      <c r="H112" s="17"/>
      <c r="I112" s="34"/>
      <c r="J112" s="10"/>
      <c r="K112" s="10"/>
      <c r="L112" s="10"/>
      <c r="M112" s="10"/>
      <c r="N112" s="10"/>
      <c r="O112" s="10"/>
      <c r="P112" s="10"/>
      <c r="Q112" s="4"/>
      <c r="R112" s="4"/>
      <c r="S112" s="4"/>
      <c r="T112" s="4"/>
      <c r="U112" s="4"/>
      <c r="V112" s="4"/>
      <c r="W112" s="4"/>
      <c r="X112" s="4"/>
      <c r="Y112" s="4"/>
      <c r="Z112" s="4"/>
      <c r="AA112" s="4"/>
      <c r="AB112" s="4"/>
      <c r="AC112" s="4"/>
      <c r="AD112" s="4"/>
      <c r="AE112" s="4"/>
      <c r="AF112" s="4"/>
      <c r="AG112" s="4"/>
      <c r="AH112" s="4"/>
      <c r="AI112" s="4"/>
    </row>
    <row r="113" spans="1:35" hidden="1">
      <c r="A113" s="4" t="str">
        <f t="shared" si="18"/>
        <v>06</v>
      </c>
      <c r="B113" s="10"/>
      <c r="C113" s="10"/>
      <c r="D113" s="10"/>
      <c r="E113" s="10"/>
      <c r="F113" s="10"/>
      <c r="G113" s="17">
        <v>30</v>
      </c>
      <c r="H113" s="17"/>
      <c r="I113" s="34"/>
      <c r="J113" s="10"/>
      <c r="K113" s="10"/>
      <c r="L113" s="10"/>
      <c r="M113" s="10"/>
      <c r="N113" s="10"/>
      <c r="O113" s="10"/>
      <c r="P113" s="10"/>
      <c r="Q113" s="4"/>
      <c r="R113" s="4"/>
      <c r="S113" s="4"/>
      <c r="T113" s="4"/>
      <c r="U113" s="4"/>
      <c r="V113" s="4"/>
      <c r="W113" s="4"/>
      <c r="X113" s="4"/>
      <c r="Y113" s="4"/>
      <c r="Z113" s="4"/>
      <c r="AA113" s="4"/>
      <c r="AB113" s="4"/>
      <c r="AC113" s="4"/>
      <c r="AD113" s="4"/>
      <c r="AE113" s="4"/>
      <c r="AF113" s="4"/>
      <c r="AG113" s="4"/>
      <c r="AH113" s="4"/>
      <c r="AI113" s="4"/>
    </row>
    <row r="114" spans="1:35" hidden="1">
      <c r="A114" s="4" t="str">
        <f t="shared" si="18"/>
        <v>58</v>
      </c>
      <c r="B114" s="10"/>
      <c r="C114" s="10"/>
      <c r="D114" s="10"/>
      <c r="E114" s="10"/>
      <c r="F114" s="10"/>
      <c r="G114" s="17">
        <v>31</v>
      </c>
      <c r="H114" s="17"/>
      <c r="I114" s="34"/>
      <c r="J114" s="10"/>
      <c r="K114" s="10"/>
      <c r="L114" s="10"/>
      <c r="M114" s="10"/>
      <c r="N114" s="10"/>
      <c r="O114" s="10"/>
      <c r="P114" s="10"/>
      <c r="Q114" s="4"/>
      <c r="R114" s="4"/>
      <c r="S114" s="4"/>
      <c r="T114" s="4"/>
      <c r="U114" s="4"/>
      <c r="V114" s="4"/>
      <c r="W114" s="4"/>
      <c r="X114" s="4"/>
      <c r="Y114" s="4"/>
      <c r="Z114" s="4"/>
      <c r="AA114" s="4"/>
      <c r="AB114" s="4"/>
      <c r="AC114" s="4"/>
      <c r="AD114" s="4"/>
      <c r="AE114" s="4"/>
      <c r="AF114" s="4"/>
      <c r="AG114" s="4"/>
      <c r="AH114" s="4"/>
      <c r="AI114" s="4"/>
    </row>
    <row r="115" spans="1:35" hidden="1">
      <c r="A115" s="10"/>
      <c r="B115" s="10"/>
      <c r="C115" s="10"/>
      <c r="D115" s="10"/>
      <c r="E115" s="10"/>
      <c r="F115" s="10"/>
      <c r="G115" s="17"/>
      <c r="H115" s="17"/>
      <c r="I115" s="34"/>
      <c r="J115" s="10"/>
      <c r="K115" s="10"/>
      <c r="L115" s="10"/>
      <c r="M115" s="10"/>
      <c r="N115" s="10"/>
      <c r="O115" s="10"/>
      <c r="P115" s="10"/>
      <c r="Q115" s="4"/>
      <c r="R115" s="4"/>
      <c r="S115" s="4"/>
      <c r="T115" s="4"/>
      <c r="U115" s="4"/>
      <c r="V115" s="4"/>
      <c r="W115" s="4"/>
      <c r="X115" s="4"/>
      <c r="Y115" s="4"/>
      <c r="Z115" s="4"/>
      <c r="AA115" s="4"/>
      <c r="AB115" s="4"/>
      <c r="AC115" s="4"/>
      <c r="AD115" s="4"/>
      <c r="AE115" s="4"/>
      <c r="AF115" s="4"/>
      <c r="AG115" s="4"/>
      <c r="AH115" s="4"/>
      <c r="AI115" s="4"/>
    </row>
    <row r="116" spans="1:35" hidden="1">
      <c r="A116" s="10"/>
      <c r="B116" s="10"/>
      <c r="C116" s="10"/>
      <c r="D116" s="10"/>
      <c r="E116" s="10"/>
      <c r="F116" s="10"/>
      <c r="G116" s="17"/>
      <c r="H116" s="17"/>
      <c r="I116" s="34"/>
      <c r="J116" s="10"/>
      <c r="K116" s="10"/>
      <c r="L116" s="10"/>
      <c r="M116" s="10"/>
      <c r="N116" s="10"/>
      <c r="O116" s="10"/>
      <c r="P116" s="10"/>
      <c r="Q116" s="4"/>
      <c r="R116" s="4"/>
      <c r="S116" s="4"/>
      <c r="T116" s="4"/>
      <c r="U116" s="4"/>
      <c r="V116" s="4"/>
      <c r="W116" s="4"/>
      <c r="X116" s="4"/>
      <c r="Y116" s="4"/>
      <c r="Z116" s="4"/>
      <c r="AA116" s="4"/>
      <c r="AB116" s="4"/>
      <c r="AC116" s="4"/>
      <c r="AD116" s="4"/>
      <c r="AE116" s="4"/>
      <c r="AF116" s="4"/>
      <c r="AG116" s="4"/>
      <c r="AH116" s="4"/>
      <c r="AI116" s="4"/>
    </row>
    <row r="117" spans="1:35" hidden="1">
      <c r="A117" s="10"/>
      <c r="B117" s="10"/>
      <c r="C117" s="10"/>
      <c r="D117" s="10"/>
      <c r="E117" s="10"/>
      <c r="F117" s="10"/>
      <c r="G117" s="17"/>
      <c r="H117" s="17"/>
      <c r="I117" s="34"/>
      <c r="J117" s="10"/>
      <c r="K117" s="10"/>
      <c r="L117" s="10"/>
      <c r="M117" s="10"/>
      <c r="N117" s="10"/>
      <c r="O117" s="10"/>
      <c r="P117" s="10"/>
      <c r="Q117" s="4"/>
      <c r="R117" s="4"/>
      <c r="S117" s="4"/>
      <c r="T117" s="4"/>
      <c r="U117" s="4"/>
      <c r="V117" s="4"/>
      <c r="W117" s="4"/>
      <c r="X117" s="4"/>
      <c r="Y117" s="4"/>
      <c r="Z117" s="4"/>
      <c r="AA117" s="4"/>
      <c r="AB117" s="4"/>
      <c r="AC117" s="4"/>
      <c r="AD117" s="4"/>
      <c r="AE117" s="4"/>
      <c r="AF117" s="4"/>
      <c r="AG117" s="4"/>
      <c r="AH117" s="4"/>
      <c r="AI117" s="4"/>
    </row>
    <row r="118" spans="1:35" hidden="1">
      <c r="A118" s="10"/>
      <c r="B118" s="10"/>
      <c r="C118" s="10"/>
      <c r="D118" s="10"/>
      <c r="E118" s="10"/>
      <c r="F118" s="10"/>
      <c r="G118" s="17"/>
      <c r="H118" s="17"/>
      <c r="I118" s="34"/>
      <c r="J118" s="10"/>
      <c r="K118" s="10"/>
      <c r="L118" s="10"/>
      <c r="M118" s="10"/>
      <c r="N118" s="10"/>
      <c r="O118" s="10"/>
      <c r="P118" s="10"/>
      <c r="Q118" s="4"/>
      <c r="R118" s="4"/>
      <c r="S118" s="4"/>
      <c r="T118" s="4"/>
      <c r="U118" s="4"/>
      <c r="V118" s="4"/>
      <c r="W118" s="4"/>
      <c r="X118" s="4"/>
      <c r="Y118" s="4"/>
      <c r="Z118" s="4"/>
      <c r="AA118" s="4"/>
      <c r="AB118" s="4"/>
      <c r="AC118" s="4"/>
      <c r="AD118" s="4"/>
      <c r="AE118" s="4"/>
      <c r="AF118" s="4"/>
      <c r="AG118" s="4"/>
      <c r="AH118" s="4"/>
      <c r="AI118" s="4"/>
    </row>
    <row r="119" spans="1:35" hidden="1">
      <c r="A119" s="10"/>
      <c r="B119" s="10"/>
      <c r="C119" s="10"/>
      <c r="D119" s="10"/>
      <c r="E119" s="10"/>
      <c r="F119" s="10"/>
      <c r="G119" s="17"/>
      <c r="H119" s="17"/>
      <c r="I119" s="34"/>
      <c r="J119" s="10"/>
      <c r="K119" s="10"/>
      <c r="L119" s="10"/>
      <c r="M119" s="10"/>
      <c r="N119" s="10"/>
      <c r="O119" s="10"/>
      <c r="P119" s="10"/>
      <c r="Q119" s="4"/>
      <c r="R119" s="4"/>
      <c r="S119" s="4"/>
      <c r="T119" s="4"/>
      <c r="U119" s="4"/>
      <c r="V119" s="4"/>
      <c r="W119" s="4"/>
      <c r="X119" s="4"/>
      <c r="Y119" s="4"/>
      <c r="Z119" s="4"/>
      <c r="AA119" s="4"/>
      <c r="AB119" s="4"/>
      <c r="AC119" s="4"/>
      <c r="AD119" s="4"/>
      <c r="AE119" s="4"/>
      <c r="AF119" s="4"/>
      <c r="AG119" s="4"/>
      <c r="AH119" s="4"/>
      <c r="AI119" s="4"/>
    </row>
    <row r="120" spans="1:35" hidden="1">
      <c r="A120" s="10"/>
      <c r="B120" s="10"/>
      <c r="C120" s="10"/>
      <c r="D120" s="10"/>
      <c r="E120" s="10"/>
      <c r="F120" s="10"/>
      <c r="G120" s="17"/>
      <c r="H120" s="17"/>
      <c r="I120" s="34"/>
      <c r="J120" s="10"/>
      <c r="K120" s="10"/>
      <c r="L120" s="10"/>
      <c r="M120" s="10"/>
      <c r="N120" s="10"/>
      <c r="O120" s="10"/>
      <c r="P120" s="10"/>
      <c r="Q120" s="4"/>
      <c r="R120" s="4"/>
      <c r="S120" s="4"/>
      <c r="T120" s="4"/>
      <c r="U120" s="4"/>
      <c r="V120" s="4"/>
      <c r="W120" s="4"/>
      <c r="X120" s="4"/>
      <c r="Y120" s="4"/>
      <c r="Z120" s="4"/>
      <c r="AA120" s="4"/>
      <c r="AB120" s="4"/>
      <c r="AC120" s="4"/>
      <c r="AD120" s="4"/>
      <c r="AE120" s="4"/>
      <c r="AF120" s="4"/>
      <c r="AG120" s="4"/>
      <c r="AH120" s="4"/>
      <c r="AI120" s="4"/>
    </row>
    <row r="121" spans="1:35" hidden="1">
      <c r="A121" s="10"/>
      <c r="B121" s="10"/>
      <c r="C121" s="10"/>
      <c r="D121" s="10"/>
      <c r="E121" s="10"/>
      <c r="F121" s="10"/>
      <c r="G121" s="17"/>
      <c r="H121" s="17"/>
      <c r="I121" s="34"/>
      <c r="J121" s="10"/>
      <c r="K121" s="10"/>
      <c r="L121" s="10"/>
      <c r="M121" s="10"/>
      <c r="N121" s="10"/>
      <c r="O121" s="10"/>
      <c r="P121" s="10"/>
      <c r="Q121" s="4"/>
      <c r="R121" s="4"/>
      <c r="S121" s="4"/>
      <c r="T121" s="4"/>
      <c r="U121" s="4"/>
      <c r="V121" s="4"/>
      <c r="W121" s="4"/>
      <c r="X121" s="4"/>
      <c r="Y121" s="4"/>
      <c r="Z121" s="4"/>
      <c r="AA121" s="4"/>
      <c r="AB121" s="4"/>
      <c r="AC121" s="4"/>
      <c r="AD121" s="4"/>
      <c r="AE121" s="4"/>
      <c r="AF121" s="4"/>
      <c r="AG121" s="4"/>
      <c r="AH121" s="4"/>
      <c r="AI121" s="4"/>
    </row>
    <row r="122" spans="1:35" hidden="1">
      <c r="A122" s="10"/>
      <c r="B122" s="10"/>
      <c r="C122" s="10"/>
      <c r="D122" s="10"/>
      <c r="E122" s="10"/>
      <c r="F122" s="10"/>
      <c r="G122" s="17"/>
      <c r="H122" s="17"/>
      <c r="I122" s="34"/>
      <c r="J122" s="10"/>
      <c r="K122" s="10"/>
      <c r="L122" s="10"/>
      <c r="M122" s="10"/>
      <c r="N122" s="10"/>
      <c r="O122" s="10"/>
      <c r="P122" s="10"/>
      <c r="Q122" s="4"/>
      <c r="R122" s="4"/>
      <c r="S122" s="4"/>
      <c r="T122" s="4"/>
      <c r="U122" s="4"/>
      <c r="V122" s="4"/>
      <c r="W122" s="4"/>
      <c r="X122" s="4"/>
      <c r="Y122" s="4"/>
      <c r="Z122" s="4"/>
      <c r="AA122" s="4"/>
      <c r="AB122" s="4"/>
      <c r="AC122" s="4"/>
      <c r="AD122" s="4"/>
      <c r="AE122" s="4"/>
      <c r="AF122" s="4"/>
      <c r="AG122" s="4"/>
      <c r="AH122" s="4"/>
      <c r="AI122" s="4"/>
    </row>
    <row r="123" spans="1:35" hidden="1">
      <c r="A123" s="10"/>
      <c r="B123" s="10"/>
      <c r="C123" s="10"/>
      <c r="D123" s="10"/>
      <c r="E123" s="10"/>
      <c r="F123" s="10"/>
      <c r="G123" s="17"/>
      <c r="H123" s="17"/>
      <c r="I123" s="34"/>
      <c r="J123" s="10"/>
      <c r="K123" s="10"/>
      <c r="L123" s="10"/>
      <c r="M123" s="10"/>
      <c r="N123" s="10"/>
      <c r="O123" s="10"/>
      <c r="P123" s="10"/>
      <c r="Q123" s="4"/>
      <c r="R123" s="4"/>
      <c r="S123" s="4"/>
      <c r="T123" s="4"/>
      <c r="U123" s="4"/>
      <c r="V123" s="4"/>
      <c r="W123" s="4"/>
      <c r="X123" s="4"/>
      <c r="Y123" s="4"/>
      <c r="Z123" s="4"/>
      <c r="AA123" s="4"/>
      <c r="AB123" s="4"/>
      <c r="AC123" s="4"/>
      <c r="AD123" s="4"/>
      <c r="AE123" s="4"/>
      <c r="AF123" s="4"/>
      <c r="AG123" s="4"/>
      <c r="AH123" s="4"/>
      <c r="AI123" s="4"/>
    </row>
    <row r="124" spans="1:35" hidden="1">
      <c r="A124" s="10"/>
      <c r="B124" s="10"/>
      <c r="C124" s="10"/>
      <c r="D124" s="10"/>
      <c r="E124" s="10"/>
      <c r="F124" s="10"/>
      <c r="G124" s="17"/>
      <c r="H124" s="17"/>
      <c r="I124" s="34"/>
      <c r="J124" s="10"/>
      <c r="K124" s="10"/>
      <c r="L124" s="10"/>
      <c r="M124" s="10"/>
      <c r="N124" s="10"/>
      <c r="O124" s="10"/>
      <c r="P124" s="10"/>
      <c r="Q124" s="4"/>
      <c r="R124" s="4"/>
      <c r="S124" s="4"/>
      <c r="T124" s="4"/>
      <c r="U124" s="4"/>
      <c r="V124" s="4"/>
      <c r="W124" s="4"/>
      <c r="X124" s="4"/>
      <c r="Y124" s="4"/>
      <c r="Z124" s="4"/>
      <c r="AA124" s="4"/>
      <c r="AB124" s="4"/>
      <c r="AC124" s="4"/>
      <c r="AD124" s="4"/>
      <c r="AE124" s="4"/>
      <c r="AF124" s="4"/>
      <c r="AG124" s="4"/>
      <c r="AH124" s="4"/>
      <c r="AI124" s="4"/>
    </row>
    <row r="125" spans="1:35" hidden="1">
      <c r="A125" s="10"/>
      <c r="B125" s="10"/>
      <c r="C125" s="10"/>
      <c r="D125" s="10"/>
      <c r="E125" s="10"/>
      <c r="F125" s="10"/>
      <c r="G125" s="17"/>
      <c r="H125" s="17"/>
      <c r="I125" s="34"/>
      <c r="J125" s="10"/>
      <c r="K125" s="10"/>
      <c r="L125" s="10"/>
      <c r="M125" s="10"/>
      <c r="N125" s="10"/>
      <c r="O125" s="10"/>
      <c r="P125" s="10"/>
      <c r="Q125" s="4"/>
      <c r="R125" s="4"/>
      <c r="S125" s="4"/>
      <c r="T125" s="4"/>
      <c r="U125" s="4"/>
      <c r="V125" s="4"/>
      <c r="W125" s="4"/>
      <c r="X125" s="4"/>
      <c r="Y125" s="4"/>
      <c r="Z125" s="4"/>
      <c r="AA125" s="4"/>
      <c r="AB125" s="4"/>
      <c r="AC125" s="4"/>
      <c r="AD125" s="4"/>
      <c r="AE125" s="4"/>
      <c r="AF125" s="4"/>
      <c r="AG125" s="4"/>
      <c r="AH125" s="4"/>
      <c r="AI125" s="4"/>
    </row>
    <row r="126" spans="1:35" hidden="1">
      <c r="A126" s="10"/>
      <c r="B126" s="10"/>
      <c r="C126" s="10"/>
      <c r="D126" s="10"/>
      <c r="E126" s="10"/>
      <c r="F126" s="10"/>
      <c r="G126" s="17"/>
      <c r="H126" s="17"/>
      <c r="I126" s="34"/>
      <c r="J126" s="10"/>
      <c r="K126" s="10"/>
      <c r="L126" s="10"/>
      <c r="M126" s="10"/>
      <c r="N126" s="10"/>
      <c r="O126" s="10"/>
      <c r="P126" s="10"/>
      <c r="Q126" s="4"/>
      <c r="R126" s="4"/>
      <c r="S126" s="4"/>
      <c r="T126" s="4"/>
      <c r="U126" s="4"/>
      <c r="V126" s="4"/>
      <c r="W126" s="4"/>
      <c r="X126" s="4"/>
      <c r="Y126" s="4"/>
      <c r="Z126" s="4"/>
      <c r="AA126" s="4"/>
      <c r="AB126" s="4"/>
      <c r="AC126" s="4"/>
      <c r="AD126" s="4"/>
      <c r="AE126" s="4"/>
      <c r="AF126" s="4"/>
      <c r="AG126" s="4"/>
      <c r="AH126" s="4"/>
      <c r="AI126" s="4"/>
    </row>
    <row r="127" spans="1:35" hidden="1">
      <c r="A127" s="10"/>
      <c r="B127" s="10"/>
      <c r="C127" s="10"/>
      <c r="D127" s="10"/>
      <c r="E127" s="10"/>
      <c r="F127" s="10"/>
      <c r="G127" s="17"/>
      <c r="H127" s="17"/>
      <c r="I127" s="34"/>
      <c r="J127" s="10"/>
      <c r="K127" s="10"/>
      <c r="L127" s="10"/>
      <c r="M127" s="10"/>
      <c r="N127" s="10"/>
      <c r="O127" s="10"/>
      <c r="P127" s="10"/>
      <c r="Q127" s="4"/>
      <c r="R127" s="4"/>
      <c r="S127" s="4"/>
      <c r="T127" s="4"/>
      <c r="U127" s="4"/>
      <c r="V127" s="4"/>
      <c r="W127" s="4"/>
      <c r="X127" s="4"/>
      <c r="Y127" s="4"/>
      <c r="Z127" s="4"/>
      <c r="AA127" s="4"/>
      <c r="AB127" s="4"/>
      <c r="AC127" s="4"/>
      <c r="AD127" s="4"/>
      <c r="AE127" s="4"/>
      <c r="AF127" s="4"/>
      <c r="AG127" s="4"/>
      <c r="AH127" s="4"/>
      <c r="AI127" s="4"/>
    </row>
    <row r="128" spans="1:35" hidden="1">
      <c r="A128" s="10"/>
      <c r="B128" s="10"/>
      <c r="C128" s="10"/>
      <c r="D128" s="10"/>
      <c r="E128" s="10"/>
      <c r="F128" s="10"/>
      <c r="G128" s="17"/>
      <c r="H128" s="17"/>
      <c r="I128" s="34"/>
      <c r="J128" s="10"/>
      <c r="K128" s="10"/>
      <c r="L128" s="10"/>
      <c r="M128" s="10"/>
      <c r="N128" s="10"/>
      <c r="O128" s="10"/>
      <c r="P128" s="10"/>
      <c r="Q128" s="4"/>
      <c r="R128" s="4"/>
      <c r="S128" s="4"/>
      <c r="T128" s="4"/>
      <c r="U128" s="4"/>
      <c r="V128" s="4"/>
      <c r="W128" s="4"/>
      <c r="X128" s="4"/>
      <c r="Y128" s="4"/>
      <c r="Z128" s="4"/>
      <c r="AA128" s="4"/>
      <c r="AB128" s="4"/>
      <c r="AC128" s="4"/>
      <c r="AD128" s="4"/>
      <c r="AE128" s="4"/>
      <c r="AF128" s="4"/>
      <c r="AG128" s="4"/>
      <c r="AH128" s="4"/>
      <c r="AI128" s="4"/>
    </row>
    <row r="129" spans="1:35" hidden="1">
      <c r="A129" s="10"/>
      <c r="B129" s="10"/>
      <c r="C129" s="10"/>
      <c r="D129" s="10"/>
      <c r="E129" s="10"/>
      <c r="F129" s="10"/>
      <c r="G129" s="17"/>
      <c r="H129" s="17"/>
      <c r="I129" s="34"/>
      <c r="J129" s="10"/>
      <c r="K129" s="10"/>
      <c r="L129" s="10"/>
      <c r="M129" s="10"/>
      <c r="N129" s="10"/>
      <c r="O129" s="10"/>
      <c r="P129" s="10"/>
      <c r="Q129" s="4"/>
      <c r="R129" s="4"/>
      <c r="S129" s="4"/>
      <c r="T129" s="4"/>
      <c r="U129" s="4"/>
      <c r="V129" s="4"/>
      <c r="W129" s="4"/>
      <c r="X129" s="4"/>
      <c r="Y129" s="4"/>
      <c r="Z129" s="4"/>
      <c r="AA129" s="4"/>
      <c r="AB129" s="4"/>
      <c r="AC129" s="4"/>
      <c r="AD129" s="4"/>
      <c r="AE129" s="4"/>
      <c r="AF129" s="4"/>
      <c r="AG129" s="4"/>
      <c r="AH129" s="4"/>
      <c r="AI129" s="4"/>
    </row>
    <row r="130" spans="1:35" hidden="1">
      <c r="A130" s="10"/>
      <c r="B130" s="10"/>
      <c r="C130" s="10"/>
      <c r="D130" s="10"/>
      <c r="E130" s="10"/>
      <c r="F130" s="10"/>
      <c r="G130" s="17"/>
      <c r="H130" s="17"/>
      <c r="I130" s="34"/>
      <c r="J130" s="10"/>
      <c r="K130" s="10"/>
      <c r="L130" s="10"/>
      <c r="M130" s="10"/>
      <c r="N130" s="10"/>
      <c r="O130" s="10"/>
      <c r="P130" s="10"/>
      <c r="Q130" s="4"/>
      <c r="R130" s="4"/>
      <c r="S130" s="4"/>
      <c r="T130" s="4"/>
      <c r="U130" s="4"/>
      <c r="V130" s="4"/>
      <c r="W130" s="4"/>
      <c r="X130" s="4"/>
      <c r="Y130" s="4"/>
      <c r="Z130" s="4"/>
      <c r="AA130" s="4"/>
      <c r="AB130" s="4"/>
      <c r="AC130" s="4"/>
      <c r="AD130" s="4"/>
      <c r="AE130" s="4"/>
      <c r="AF130" s="4"/>
      <c r="AG130" s="4"/>
      <c r="AH130" s="4"/>
      <c r="AI130" s="4"/>
    </row>
    <row r="131" spans="1:35" hidden="1">
      <c r="A131" s="10"/>
      <c r="B131" s="10"/>
      <c r="C131" s="10"/>
      <c r="D131" s="10"/>
      <c r="E131" s="10"/>
      <c r="F131" s="10"/>
      <c r="G131" s="17"/>
      <c r="H131" s="17"/>
      <c r="I131" s="34"/>
      <c r="J131" s="10"/>
      <c r="K131" s="10"/>
      <c r="L131" s="10"/>
      <c r="M131" s="10"/>
      <c r="N131" s="10"/>
      <c r="O131" s="10"/>
      <c r="P131" s="10"/>
      <c r="Q131" s="4"/>
      <c r="R131" s="4"/>
      <c r="S131" s="4"/>
      <c r="T131" s="4"/>
      <c r="U131" s="4"/>
      <c r="V131" s="4"/>
      <c r="W131" s="4"/>
      <c r="X131" s="4"/>
      <c r="Y131" s="4"/>
      <c r="Z131" s="4"/>
      <c r="AA131" s="4"/>
      <c r="AB131" s="4"/>
      <c r="AC131" s="4"/>
      <c r="AD131" s="4"/>
      <c r="AE131" s="4"/>
      <c r="AF131" s="4"/>
      <c r="AG131" s="4"/>
      <c r="AH131" s="4"/>
      <c r="AI131" s="4"/>
    </row>
    <row r="132" spans="1:35" hidden="1">
      <c r="A132" s="10"/>
      <c r="B132" s="10"/>
      <c r="C132" s="10"/>
      <c r="D132" s="10"/>
      <c r="E132" s="10"/>
      <c r="F132" s="10"/>
      <c r="G132" s="17"/>
      <c r="H132" s="17"/>
      <c r="I132" s="34"/>
      <c r="J132" s="10"/>
      <c r="K132" s="10"/>
      <c r="L132" s="10"/>
      <c r="M132" s="10"/>
      <c r="N132" s="10"/>
      <c r="O132" s="10"/>
      <c r="P132" s="10"/>
      <c r="Q132" s="4"/>
      <c r="R132" s="4"/>
      <c r="S132" s="4"/>
      <c r="T132" s="4"/>
      <c r="U132" s="4"/>
      <c r="V132" s="4"/>
      <c r="W132" s="4"/>
      <c r="X132" s="4"/>
      <c r="Y132" s="4"/>
      <c r="Z132" s="4"/>
      <c r="AA132" s="4"/>
      <c r="AB132" s="4"/>
      <c r="AC132" s="4"/>
      <c r="AD132" s="4"/>
      <c r="AE132" s="4"/>
      <c r="AF132" s="4"/>
      <c r="AG132" s="4"/>
      <c r="AH132" s="4"/>
      <c r="AI132" s="4"/>
    </row>
    <row r="133" spans="1:35" hidden="1">
      <c r="A133" s="10"/>
      <c r="B133" s="10"/>
      <c r="C133" s="10"/>
      <c r="D133" s="10"/>
      <c r="E133" s="10"/>
      <c r="F133" s="10"/>
      <c r="G133" s="17"/>
      <c r="H133" s="17"/>
      <c r="I133" s="34"/>
      <c r="J133" s="10"/>
      <c r="K133" s="10"/>
      <c r="L133" s="10"/>
      <c r="M133" s="10"/>
      <c r="N133" s="10"/>
      <c r="O133" s="10"/>
      <c r="P133" s="10"/>
      <c r="Q133" s="4"/>
      <c r="R133" s="4"/>
      <c r="S133" s="4"/>
      <c r="T133" s="4"/>
      <c r="U133" s="4"/>
      <c r="V133" s="4"/>
      <c r="W133" s="4"/>
      <c r="X133" s="4"/>
      <c r="Y133" s="4"/>
      <c r="Z133" s="4"/>
      <c r="AA133" s="4"/>
      <c r="AB133" s="4"/>
      <c r="AC133" s="4"/>
      <c r="AD133" s="4"/>
      <c r="AE133" s="4"/>
      <c r="AF133" s="4"/>
      <c r="AG133" s="4"/>
      <c r="AH133" s="4"/>
      <c r="AI133" s="4"/>
    </row>
    <row r="134" spans="1:35" hidden="1">
      <c r="A134" s="10"/>
      <c r="B134" s="10"/>
      <c r="C134" s="10"/>
      <c r="D134" s="10"/>
      <c r="E134" s="10"/>
      <c r="F134" s="10"/>
      <c r="G134" s="17"/>
      <c r="H134" s="17"/>
      <c r="I134" s="34"/>
      <c r="J134" s="10"/>
      <c r="K134" s="10"/>
      <c r="L134" s="10"/>
      <c r="M134" s="10"/>
      <c r="N134" s="10"/>
      <c r="O134" s="10"/>
      <c r="P134" s="10"/>
      <c r="Q134" s="4"/>
      <c r="R134" s="4"/>
      <c r="S134" s="4"/>
      <c r="T134" s="4"/>
      <c r="U134" s="4"/>
      <c r="V134" s="4"/>
      <c r="W134" s="4"/>
      <c r="X134" s="4"/>
      <c r="Y134" s="4"/>
      <c r="Z134" s="4"/>
      <c r="AA134" s="4"/>
      <c r="AB134" s="4"/>
      <c r="AC134" s="4"/>
      <c r="AD134" s="4"/>
      <c r="AE134" s="4"/>
      <c r="AF134" s="4"/>
      <c r="AG134" s="4"/>
      <c r="AH134" s="4"/>
      <c r="AI134" s="4"/>
    </row>
    <row r="135" spans="1:35" hidden="1">
      <c r="A135" s="10"/>
      <c r="B135" s="10"/>
      <c r="C135" s="10"/>
      <c r="D135" s="10"/>
      <c r="E135" s="10"/>
      <c r="F135" s="10"/>
      <c r="G135" s="17"/>
      <c r="H135" s="17"/>
      <c r="I135" s="34"/>
      <c r="J135" s="10"/>
      <c r="K135" s="10"/>
      <c r="L135" s="10"/>
      <c r="M135" s="10"/>
      <c r="N135" s="10"/>
      <c r="O135" s="10"/>
      <c r="P135" s="10"/>
      <c r="Q135" s="4"/>
      <c r="R135" s="4"/>
      <c r="S135" s="4"/>
      <c r="T135" s="4"/>
      <c r="U135" s="4"/>
      <c r="V135" s="4"/>
      <c r="W135" s="4"/>
      <c r="X135" s="4"/>
      <c r="Y135" s="4"/>
      <c r="Z135" s="4"/>
      <c r="AA135" s="4"/>
      <c r="AB135" s="4"/>
      <c r="AC135" s="4"/>
      <c r="AD135" s="4"/>
      <c r="AE135" s="4"/>
      <c r="AF135" s="4"/>
      <c r="AG135" s="4"/>
      <c r="AH135" s="4"/>
      <c r="AI135" s="4"/>
    </row>
    <row r="136" spans="1:35" hidden="1">
      <c r="A136" s="10"/>
      <c r="B136" s="10"/>
      <c r="C136" s="10"/>
      <c r="D136" s="10"/>
      <c r="E136" s="10"/>
      <c r="F136" s="10"/>
      <c r="G136" s="17"/>
      <c r="H136" s="17"/>
      <c r="I136" s="34"/>
      <c r="J136" s="10"/>
      <c r="K136" s="10"/>
      <c r="L136" s="10"/>
      <c r="M136" s="10"/>
      <c r="N136" s="10"/>
      <c r="O136" s="10"/>
      <c r="P136" s="10"/>
      <c r="Q136" s="4"/>
      <c r="R136" s="4"/>
      <c r="S136" s="4"/>
      <c r="T136" s="4"/>
      <c r="U136" s="4"/>
      <c r="V136" s="4"/>
      <c r="W136" s="4"/>
      <c r="X136" s="4"/>
      <c r="Y136" s="4"/>
      <c r="Z136" s="4"/>
      <c r="AA136" s="4"/>
      <c r="AB136" s="4"/>
      <c r="AC136" s="4"/>
      <c r="AD136" s="4"/>
      <c r="AE136" s="4"/>
      <c r="AF136" s="4"/>
      <c r="AG136" s="4"/>
      <c r="AH136" s="4"/>
      <c r="AI136" s="4"/>
    </row>
    <row r="137" spans="1:35" hidden="1">
      <c r="A137" s="10"/>
      <c r="B137" s="10"/>
      <c r="C137" s="10"/>
      <c r="D137" s="10"/>
      <c r="E137" s="10"/>
      <c r="F137" s="10"/>
      <c r="G137" s="17"/>
      <c r="H137" s="17"/>
      <c r="I137" s="34"/>
      <c r="J137" s="10"/>
      <c r="K137" s="10"/>
      <c r="L137" s="10"/>
      <c r="M137" s="10"/>
      <c r="N137" s="10"/>
      <c r="O137" s="10"/>
      <c r="P137" s="10"/>
      <c r="Q137" s="4"/>
      <c r="R137" s="4"/>
      <c r="S137" s="4"/>
      <c r="T137" s="4"/>
      <c r="U137" s="4"/>
      <c r="V137" s="4"/>
      <c r="W137" s="4"/>
      <c r="X137" s="4"/>
      <c r="Y137" s="4"/>
      <c r="Z137" s="4"/>
      <c r="AA137" s="4"/>
      <c r="AB137" s="4"/>
      <c r="AC137" s="4"/>
      <c r="AD137" s="4"/>
      <c r="AE137" s="4"/>
      <c r="AF137" s="4"/>
      <c r="AG137" s="4"/>
      <c r="AH137" s="4"/>
      <c r="AI137" s="4"/>
    </row>
    <row r="138" spans="1:35" hidden="1">
      <c r="A138" s="10"/>
      <c r="B138" s="10"/>
      <c r="C138" s="10"/>
      <c r="D138" s="10"/>
      <c r="E138" s="10"/>
      <c r="F138" s="10"/>
      <c r="G138" s="17"/>
      <c r="H138" s="17"/>
      <c r="I138" s="34"/>
      <c r="J138" s="10"/>
      <c r="K138" s="10"/>
      <c r="L138" s="10"/>
      <c r="M138" s="10"/>
      <c r="N138" s="10"/>
      <c r="O138" s="10"/>
      <c r="P138" s="10"/>
      <c r="Q138" s="4"/>
      <c r="R138" s="4"/>
      <c r="S138" s="4"/>
      <c r="T138" s="4"/>
      <c r="U138" s="4"/>
      <c r="V138" s="4"/>
      <c r="W138" s="4"/>
      <c r="X138" s="4"/>
      <c r="Y138" s="4"/>
      <c r="Z138" s="4"/>
      <c r="AA138" s="4"/>
      <c r="AB138" s="4"/>
      <c r="AC138" s="4"/>
      <c r="AD138" s="4"/>
      <c r="AE138" s="4"/>
      <c r="AF138" s="4"/>
      <c r="AG138" s="4"/>
      <c r="AH138" s="4"/>
      <c r="AI138" s="4"/>
    </row>
    <row r="139" spans="1:35" hidden="1">
      <c r="A139" s="10"/>
      <c r="B139" s="10"/>
      <c r="C139" s="10"/>
      <c r="D139" s="10"/>
      <c r="E139" s="10"/>
      <c r="F139" s="10"/>
      <c r="G139" s="17"/>
      <c r="H139" s="17"/>
      <c r="I139" s="34"/>
      <c r="J139" s="10"/>
      <c r="K139" s="10"/>
      <c r="L139" s="10"/>
      <c r="M139" s="10"/>
      <c r="N139" s="10"/>
      <c r="O139" s="10"/>
      <c r="P139" s="10"/>
      <c r="Q139" s="4"/>
      <c r="R139" s="4"/>
      <c r="S139" s="4"/>
      <c r="T139" s="4"/>
      <c r="U139" s="4"/>
      <c r="V139" s="4"/>
      <c r="W139" s="4"/>
      <c r="X139" s="4"/>
      <c r="Y139" s="4"/>
      <c r="Z139" s="4"/>
      <c r="AA139" s="4"/>
      <c r="AB139" s="4"/>
      <c r="AC139" s="4"/>
      <c r="AD139" s="4"/>
      <c r="AE139" s="4"/>
      <c r="AF139" s="4"/>
      <c r="AG139" s="4"/>
      <c r="AH139" s="4"/>
      <c r="AI139" s="4"/>
    </row>
    <row r="140" spans="1:35" hidden="1">
      <c r="A140" s="10"/>
      <c r="B140" s="10"/>
      <c r="C140" s="10"/>
      <c r="D140" s="10"/>
      <c r="E140" s="10"/>
      <c r="F140" s="10"/>
      <c r="G140" s="17"/>
      <c r="H140" s="17"/>
      <c r="I140" s="34"/>
      <c r="J140" s="10"/>
      <c r="K140" s="10"/>
      <c r="L140" s="10"/>
      <c r="M140" s="10"/>
      <c r="N140" s="10"/>
      <c r="O140" s="10"/>
      <c r="P140" s="10"/>
      <c r="Q140" s="4"/>
      <c r="R140" s="4"/>
      <c r="S140" s="4"/>
      <c r="T140" s="4"/>
      <c r="U140" s="4"/>
      <c r="V140" s="4"/>
      <c r="W140" s="4"/>
      <c r="X140" s="4"/>
      <c r="Y140" s="4"/>
      <c r="Z140" s="4"/>
      <c r="AA140" s="4"/>
      <c r="AB140" s="4"/>
      <c r="AC140" s="4"/>
      <c r="AD140" s="4"/>
      <c r="AE140" s="4"/>
      <c r="AF140" s="4"/>
      <c r="AG140" s="4"/>
      <c r="AH140" s="4"/>
      <c r="AI140" s="4"/>
    </row>
    <row r="141" spans="1:35" hidden="1">
      <c r="A141" s="10"/>
      <c r="B141" s="10"/>
      <c r="C141" s="10"/>
      <c r="D141" s="10"/>
      <c r="E141" s="10"/>
      <c r="F141" s="10"/>
      <c r="G141" s="17"/>
      <c r="H141" s="17"/>
      <c r="I141" s="34"/>
      <c r="J141" s="10"/>
      <c r="K141" s="10"/>
      <c r="L141" s="10"/>
      <c r="M141" s="10"/>
      <c r="N141" s="10"/>
      <c r="O141" s="10"/>
      <c r="P141" s="10"/>
      <c r="Q141" s="4"/>
      <c r="R141" s="4"/>
      <c r="S141" s="4"/>
      <c r="T141" s="4"/>
      <c r="U141" s="4"/>
      <c r="V141" s="4"/>
      <c r="W141" s="4"/>
      <c r="X141" s="4"/>
      <c r="Y141" s="4"/>
      <c r="Z141" s="4"/>
      <c r="AA141" s="4"/>
      <c r="AB141" s="4"/>
      <c r="AC141" s="4"/>
      <c r="AD141" s="4"/>
      <c r="AE141" s="4"/>
      <c r="AF141" s="4"/>
      <c r="AG141" s="4"/>
      <c r="AH141" s="4"/>
      <c r="AI141" s="4"/>
    </row>
    <row r="142" spans="1:35" hidden="1">
      <c r="A142" s="10"/>
      <c r="B142" s="10"/>
      <c r="C142" s="10"/>
      <c r="D142" s="10"/>
      <c r="E142" s="10"/>
      <c r="F142" s="10"/>
      <c r="G142" s="17"/>
      <c r="H142" s="17"/>
      <c r="I142" s="34"/>
      <c r="J142" s="10"/>
      <c r="K142" s="10"/>
      <c r="L142" s="10"/>
      <c r="M142" s="10"/>
      <c r="N142" s="10"/>
      <c r="O142" s="10"/>
      <c r="P142" s="10"/>
      <c r="Q142" s="4"/>
      <c r="R142" s="4"/>
      <c r="S142" s="4"/>
      <c r="T142" s="4"/>
      <c r="U142" s="4"/>
      <c r="V142" s="4"/>
      <c r="W142" s="4"/>
      <c r="X142" s="4"/>
      <c r="Y142" s="4"/>
      <c r="Z142" s="4"/>
      <c r="AA142" s="4"/>
      <c r="AB142" s="4"/>
      <c r="AC142" s="4"/>
      <c r="AD142" s="4"/>
      <c r="AE142" s="4"/>
      <c r="AF142" s="4"/>
      <c r="AG142" s="4"/>
      <c r="AH142" s="4"/>
      <c r="AI142" s="4"/>
    </row>
    <row r="143" spans="1:35" hidden="1">
      <c r="A143" s="10"/>
      <c r="B143" s="10"/>
      <c r="C143" s="10"/>
      <c r="D143" s="10"/>
      <c r="E143" s="10"/>
      <c r="F143" s="10"/>
      <c r="G143" s="17"/>
      <c r="H143" s="17"/>
      <c r="I143" s="34"/>
      <c r="J143" s="10"/>
      <c r="K143" s="10"/>
      <c r="L143" s="10"/>
      <c r="M143" s="10"/>
      <c r="N143" s="10"/>
      <c r="O143" s="10"/>
      <c r="P143" s="10"/>
      <c r="Q143" s="4"/>
      <c r="R143" s="4"/>
      <c r="S143" s="4"/>
      <c r="T143" s="4"/>
      <c r="U143" s="4"/>
      <c r="V143" s="4"/>
      <c r="W143" s="4"/>
      <c r="X143" s="4"/>
      <c r="Y143" s="4"/>
      <c r="Z143" s="4"/>
      <c r="AA143" s="4"/>
      <c r="AB143" s="4"/>
      <c r="AC143" s="4"/>
      <c r="AD143" s="4"/>
      <c r="AE143" s="4"/>
      <c r="AF143" s="4"/>
      <c r="AG143" s="4"/>
      <c r="AH143" s="4"/>
      <c r="AI143" s="4"/>
    </row>
    <row r="144" spans="1:35" hidden="1">
      <c r="A144" s="10"/>
      <c r="B144" s="10"/>
      <c r="C144" s="10"/>
      <c r="D144" s="10"/>
      <c r="E144" s="10"/>
      <c r="F144" s="10"/>
      <c r="G144" s="17"/>
      <c r="H144" s="17"/>
      <c r="I144" s="34"/>
      <c r="J144" s="10"/>
      <c r="K144" s="10"/>
      <c r="L144" s="10"/>
      <c r="M144" s="10"/>
      <c r="N144" s="10"/>
      <c r="O144" s="10"/>
      <c r="P144" s="10"/>
      <c r="Q144" s="4"/>
      <c r="R144" s="4"/>
      <c r="S144" s="4"/>
      <c r="T144" s="4"/>
      <c r="U144" s="4"/>
      <c r="V144" s="4"/>
      <c r="W144" s="4"/>
      <c r="X144" s="4"/>
      <c r="Y144" s="4"/>
      <c r="Z144" s="4"/>
      <c r="AA144" s="4"/>
      <c r="AB144" s="4"/>
      <c r="AC144" s="4"/>
      <c r="AD144" s="4"/>
      <c r="AE144" s="4"/>
      <c r="AF144" s="4"/>
      <c r="AG144" s="4"/>
      <c r="AH144" s="4"/>
      <c r="AI144" s="4"/>
    </row>
    <row r="145" spans="1:35" hidden="1">
      <c r="A145" s="10"/>
      <c r="B145" s="10"/>
      <c r="C145" s="10"/>
      <c r="D145" s="10"/>
      <c r="E145" s="10"/>
      <c r="F145" s="10"/>
      <c r="G145" s="17"/>
      <c r="H145" s="17"/>
      <c r="I145" s="34"/>
      <c r="J145" s="10"/>
      <c r="K145" s="10"/>
      <c r="L145" s="10"/>
      <c r="M145" s="10"/>
      <c r="N145" s="10"/>
      <c r="O145" s="10"/>
      <c r="P145" s="10"/>
      <c r="Q145" s="4"/>
      <c r="R145" s="4"/>
      <c r="S145" s="4"/>
      <c r="T145" s="4"/>
      <c r="U145" s="4"/>
      <c r="V145" s="4"/>
      <c r="W145" s="4"/>
      <c r="X145" s="4"/>
      <c r="Y145" s="4"/>
      <c r="Z145" s="4"/>
      <c r="AA145" s="4"/>
      <c r="AB145" s="4"/>
      <c r="AC145" s="4"/>
      <c r="AD145" s="4"/>
      <c r="AE145" s="4"/>
      <c r="AF145" s="4"/>
      <c r="AG145" s="4"/>
      <c r="AH145" s="4"/>
      <c r="AI145" s="4"/>
    </row>
    <row r="146" spans="1:35" hidden="1">
      <c r="A146" s="10"/>
      <c r="B146" s="10"/>
      <c r="C146" s="10"/>
      <c r="D146" s="10"/>
      <c r="E146" s="10"/>
      <c r="F146" s="10"/>
      <c r="G146" s="17"/>
      <c r="H146" s="17"/>
      <c r="I146" s="34"/>
      <c r="J146" s="10"/>
      <c r="K146" s="10"/>
      <c r="L146" s="10"/>
      <c r="M146" s="10"/>
      <c r="N146" s="10"/>
      <c r="O146" s="10"/>
      <c r="P146" s="10"/>
      <c r="Q146" s="4"/>
      <c r="R146" s="4"/>
      <c r="S146" s="4"/>
      <c r="T146" s="4"/>
      <c r="U146" s="4"/>
      <c r="V146" s="4"/>
      <c r="W146" s="4"/>
      <c r="X146" s="4"/>
      <c r="Y146" s="4"/>
      <c r="Z146" s="4"/>
      <c r="AA146" s="4"/>
      <c r="AB146" s="4"/>
      <c r="AC146" s="4"/>
      <c r="AD146" s="4"/>
      <c r="AE146" s="4"/>
      <c r="AF146" s="4"/>
      <c r="AG146" s="4"/>
      <c r="AH146" s="4"/>
      <c r="AI146" s="4"/>
    </row>
    <row r="147" spans="1:35" hidden="1">
      <c r="A147" s="10"/>
      <c r="B147" s="10"/>
      <c r="C147" s="10"/>
      <c r="D147" s="10"/>
      <c r="E147" s="10"/>
      <c r="F147" s="10"/>
      <c r="G147" s="17"/>
      <c r="H147" s="17"/>
      <c r="I147" s="34"/>
      <c r="J147" s="10"/>
      <c r="K147" s="10"/>
      <c r="L147" s="10"/>
      <c r="M147" s="10"/>
      <c r="N147" s="10"/>
      <c r="O147" s="10"/>
      <c r="P147" s="10"/>
      <c r="Q147" s="4"/>
      <c r="R147" s="4"/>
      <c r="S147" s="4"/>
      <c r="T147" s="4"/>
      <c r="U147" s="4"/>
      <c r="V147" s="4"/>
      <c r="W147" s="4"/>
      <c r="X147" s="4"/>
      <c r="Y147" s="4"/>
      <c r="Z147" s="4"/>
      <c r="AA147" s="4"/>
      <c r="AB147" s="4"/>
      <c r="AC147" s="4"/>
      <c r="AD147" s="4"/>
      <c r="AE147" s="4"/>
      <c r="AF147" s="4"/>
      <c r="AG147" s="4"/>
      <c r="AH147" s="4"/>
      <c r="AI147" s="4"/>
    </row>
    <row r="148" spans="1:35" hidden="1">
      <c r="A148" s="10"/>
      <c r="B148" s="10"/>
      <c r="C148" s="10"/>
      <c r="D148" s="10"/>
      <c r="E148" s="10"/>
      <c r="F148" s="10"/>
      <c r="G148" s="17"/>
      <c r="H148" s="17"/>
      <c r="I148" s="34"/>
      <c r="J148" s="10"/>
      <c r="K148" s="10"/>
      <c r="L148" s="10"/>
      <c r="M148" s="10"/>
      <c r="N148" s="10"/>
      <c r="O148" s="10"/>
      <c r="P148" s="10"/>
      <c r="Q148" s="4"/>
      <c r="R148" s="4"/>
      <c r="S148" s="4"/>
      <c r="T148" s="4"/>
      <c r="U148" s="4"/>
      <c r="V148" s="4"/>
      <c r="W148" s="4"/>
      <c r="X148" s="4"/>
      <c r="Y148" s="4"/>
      <c r="Z148" s="4"/>
      <c r="AA148" s="4"/>
      <c r="AB148" s="4"/>
      <c r="AC148" s="4"/>
      <c r="AD148" s="4"/>
      <c r="AE148" s="4"/>
      <c r="AF148" s="4"/>
      <c r="AG148" s="4"/>
      <c r="AH148" s="4"/>
      <c r="AI148" s="4"/>
    </row>
    <row r="149" spans="1:35" hidden="1">
      <c r="A149" s="10"/>
      <c r="B149" s="10"/>
      <c r="C149" s="10"/>
      <c r="D149" s="10"/>
      <c r="E149" s="10"/>
      <c r="F149" s="10"/>
      <c r="G149" s="17"/>
      <c r="H149" s="17"/>
      <c r="I149" s="34"/>
      <c r="J149" s="10"/>
      <c r="K149" s="10"/>
      <c r="L149" s="10"/>
      <c r="M149" s="10"/>
      <c r="N149" s="10"/>
      <c r="O149" s="10"/>
      <c r="P149" s="10"/>
      <c r="Q149" s="4"/>
      <c r="R149" s="4"/>
      <c r="S149" s="4"/>
      <c r="T149" s="4"/>
      <c r="U149" s="4"/>
      <c r="V149" s="4"/>
      <c r="W149" s="4"/>
      <c r="X149" s="4"/>
      <c r="Y149" s="4"/>
      <c r="Z149" s="4"/>
      <c r="AA149" s="4"/>
      <c r="AB149" s="4"/>
      <c r="AC149" s="4"/>
      <c r="AD149" s="4"/>
      <c r="AE149" s="4"/>
      <c r="AF149" s="4"/>
      <c r="AG149" s="4"/>
      <c r="AH149" s="4"/>
      <c r="AI149" s="4"/>
    </row>
    <row r="150" spans="1:35" hidden="1">
      <c r="A150" s="10"/>
      <c r="B150" s="10"/>
      <c r="C150" s="10"/>
      <c r="D150" s="10"/>
      <c r="E150" s="10"/>
      <c r="F150" s="10"/>
      <c r="G150" s="17"/>
      <c r="H150" s="17"/>
      <c r="I150" s="34"/>
      <c r="J150" s="10"/>
      <c r="K150" s="10"/>
      <c r="L150" s="10"/>
      <c r="M150" s="10"/>
      <c r="N150" s="10"/>
      <c r="O150" s="10"/>
      <c r="P150" s="10"/>
      <c r="Q150" s="4"/>
      <c r="R150" s="4"/>
      <c r="S150" s="4"/>
      <c r="T150" s="4"/>
      <c r="U150" s="4"/>
      <c r="V150" s="4"/>
      <c r="W150" s="4"/>
      <c r="X150" s="4"/>
      <c r="Y150" s="4"/>
      <c r="Z150" s="4"/>
      <c r="AA150" s="4"/>
      <c r="AB150" s="4"/>
      <c r="AC150" s="4"/>
      <c r="AD150" s="4"/>
      <c r="AE150" s="4"/>
      <c r="AF150" s="4"/>
      <c r="AG150" s="4"/>
      <c r="AH150" s="4"/>
      <c r="AI150" s="4"/>
    </row>
    <row r="151" spans="1:35" hidden="1">
      <c r="A151" s="10"/>
      <c r="B151" s="10"/>
      <c r="C151" s="10"/>
      <c r="D151" s="10"/>
      <c r="E151" s="10"/>
      <c r="F151" s="10"/>
      <c r="G151" s="17"/>
      <c r="H151" s="17"/>
      <c r="I151" s="34"/>
      <c r="J151" s="10"/>
      <c r="K151" s="10"/>
      <c r="L151" s="10"/>
      <c r="M151" s="10"/>
      <c r="N151" s="10"/>
      <c r="O151" s="10"/>
      <c r="P151" s="10"/>
      <c r="Q151" s="4"/>
      <c r="R151" s="4"/>
      <c r="S151" s="4"/>
      <c r="T151" s="4"/>
      <c r="U151" s="4"/>
      <c r="V151" s="4"/>
      <c r="W151" s="4"/>
      <c r="X151" s="4"/>
      <c r="Y151" s="4"/>
      <c r="Z151" s="4"/>
      <c r="AA151" s="4"/>
      <c r="AB151" s="4"/>
      <c r="AC151" s="4"/>
      <c r="AD151" s="4"/>
      <c r="AE151" s="4"/>
      <c r="AF151" s="4"/>
      <c r="AG151" s="4"/>
      <c r="AH151" s="4"/>
      <c r="AI151" s="4"/>
    </row>
    <row r="152" spans="1:35" hidden="1">
      <c r="A152" s="10"/>
      <c r="B152" s="10"/>
      <c r="C152" s="10"/>
      <c r="D152" s="10"/>
      <c r="E152" s="10"/>
      <c r="F152" s="10"/>
      <c r="G152" s="17"/>
      <c r="H152" s="17"/>
      <c r="I152" s="34"/>
      <c r="J152" s="10"/>
      <c r="K152" s="10"/>
      <c r="L152" s="10"/>
      <c r="M152" s="10"/>
      <c r="N152" s="10"/>
      <c r="O152" s="10"/>
      <c r="P152" s="10"/>
      <c r="Q152" s="4"/>
      <c r="R152" s="4"/>
      <c r="S152" s="4"/>
      <c r="T152" s="4"/>
      <c r="U152" s="4"/>
      <c r="V152" s="4"/>
      <c r="W152" s="4"/>
      <c r="X152" s="4"/>
      <c r="Y152" s="4"/>
      <c r="Z152" s="4"/>
      <c r="AA152" s="4"/>
      <c r="AB152" s="4"/>
      <c r="AC152" s="4"/>
      <c r="AD152" s="4"/>
      <c r="AE152" s="4"/>
      <c r="AF152" s="4"/>
      <c r="AG152" s="4"/>
      <c r="AH152" s="4"/>
      <c r="AI152" s="4"/>
    </row>
    <row r="153" spans="1:35" hidden="1">
      <c r="A153" s="10"/>
      <c r="B153" s="10"/>
      <c r="C153" s="10"/>
      <c r="D153" s="10"/>
      <c r="E153" s="10"/>
      <c r="F153" s="10"/>
      <c r="G153" s="17"/>
      <c r="H153" s="17"/>
      <c r="I153" s="34"/>
      <c r="J153" s="10"/>
      <c r="K153" s="10"/>
      <c r="L153" s="10"/>
      <c r="M153" s="10"/>
      <c r="N153" s="10"/>
      <c r="O153" s="10"/>
      <c r="P153" s="10"/>
      <c r="Q153" s="4"/>
      <c r="R153" s="4"/>
      <c r="S153" s="4"/>
      <c r="T153" s="4"/>
      <c r="U153" s="4"/>
      <c r="V153" s="4"/>
      <c r="W153" s="4"/>
      <c r="X153" s="4"/>
      <c r="Y153" s="4"/>
      <c r="Z153" s="4"/>
      <c r="AA153" s="4"/>
      <c r="AB153" s="4"/>
      <c r="AC153" s="4"/>
      <c r="AD153" s="4"/>
      <c r="AE153" s="4"/>
      <c r="AF153" s="4"/>
      <c r="AG153" s="4"/>
      <c r="AH153" s="4"/>
      <c r="AI153" s="4"/>
    </row>
    <row r="154" spans="1:35" hidden="1">
      <c r="A154" s="10"/>
      <c r="B154" s="10"/>
      <c r="C154" s="10"/>
      <c r="D154" s="10"/>
      <c r="E154" s="10"/>
      <c r="F154" s="10"/>
      <c r="G154" s="17"/>
      <c r="H154" s="17"/>
      <c r="I154" s="34"/>
      <c r="J154" s="10"/>
      <c r="K154" s="10"/>
      <c r="L154" s="10"/>
      <c r="M154" s="10"/>
      <c r="N154" s="10"/>
      <c r="O154" s="10"/>
      <c r="P154" s="10"/>
      <c r="Q154" s="4"/>
      <c r="R154" s="4"/>
      <c r="S154" s="4"/>
      <c r="T154" s="4"/>
      <c r="U154" s="4"/>
      <c r="V154" s="4"/>
      <c r="W154" s="4"/>
      <c r="X154" s="4"/>
      <c r="Y154" s="4"/>
      <c r="Z154" s="4"/>
      <c r="AA154" s="4"/>
      <c r="AB154" s="4"/>
      <c r="AC154" s="4"/>
      <c r="AD154" s="4"/>
      <c r="AE154" s="4"/>
      <c r="AF154" s="4"/>
      <c r="AG154" s="4"/>
      <c r="AH154" s="4"/>
      <c r="AI154" s="4"/>
    </row>
    <row r="155" spans="1:35" hidden="1">
      <c r="A155" s="10"/>
      <c r="B155" s="10"/>
      <c r="C155" s="10"/>
      <c r="D155" s="10"/>
      <c r="E155" s="10"/>
      <c r="F155" s="10"/>
      <c r="G155" s="17"/>
      <c r="H155" s="17"/>
      <c r="I155" s="34"/>
      <c r="J155" s="10"/>
      <c r="K155" s="10"/>
      <c r="L155" s="10"/>
      <c r="M155" s="10"/>
      <c r="N155" s="10"/>
      <c r="O155" s="10"/>
      <c r="P155" s="10"/>
      <c r="Q155" s="4"/>
      <c r="R155" s="4"/>
      <c r="S155" s="4"/>
      <c r="T155" s="4"/>
      <c r="U155" s="4"/>
      <c r="V155" s="4"/>
      <c r="W155" s="4"/>
      <c r="X155" s="4"/>
      <c r="Y155" s="4"/>
      <c r="Z155" s="4"/>
      <c r="AA155" s="4"/>
      <c r="AB155" s="4"/>
      <c r="AC155" s="4"/>
      <c r="AD155" s="4"/>
      <c r="AE155" s="4"/>
      <c r="AF155" s="4"/>
      <c r="AG155" s="4"/>
      <c r="AH155" s="4"/>
      <c r="AI155" s="4"/>
    </row>
    <row r="156" spans="1:35" hidden="1">
      <c r="A156" s="10"/>
      <c r="B156" s="10"/>
      <c r="C156" s="10"/>
      <c r="D156" s="10"/>
      <c r="E156" s="10"/>
      <c r="F156" s="10"/>
      <c r="G156" s="17"/>
      <c r="H156" s="17"/>
      <c r="I156" s="34"/>
      <c r="J156" s="10"/>
      <c r="K156" s="10"/>
      <c r="L156" s="10"/>
      <c r="M156" s="10"/>
      <c r="N156" s="10"/>
      <c r="O156" s="10"/>
      <c r="P156" s="10"/>
      <c r="Q156" s="4"/>
      <c r="R156" s="4"/>
      <c r="S156" s="4"/>
      <c r="T156" s="4"/>
      <c r="U156" s="4"/>
      <c r="V156" s="4"/>
      <c r="W156" s="4"/>
      <c r="X156" s="4"/>
      <c r="Y156" s="4"/>
      <c r="Z156" s="4"/>
      <c r="AA156" s="4"/>
      <c r="AB156" s="4"/>
      <c r="AC156" s="4"/>
      <c r="AD156" s="4"/>
      <c r="AE156" s="4"/>
      <c r="AF156" s="4"/>
      <c r="AG156" s="4"/>
      <c r="AH156" s="4"/>
      <c r="AI156" s="4"/>
    </row>
    <row r="157" spans="1:35" hidden="1">
      <c r="A157" s="10"/>
      <c r="B157" s="10"/>
      <c r="C157" s="10"/>
      <c r="D157" s="10"/>
      <c r="E157" s="10"/>
      <c r="F157" s="10"/>
      <c r="G157" s="17"/>
      <c r="H157" s="17"/>
      <c r="I157" s="34"/>
      <c r="J157" s="10"/>
      <c r="K157" s="10"/>
      <c r="L157" s="10"/>
      <c r="M157" s="10"/>
      <c r="N157" s="10"/>
      <c r="O157" s="10"/>
      <c r="P157" s="10"/>
      <c r="Q157" s="4"/>
      <c r="R157" s="4"/>
      <c r="S157" s="4"/>
      <c r="T157" s="4"/>
      <c r="U157" s="4"/>
      <c r="V157" s="4"/>
      <c r="W157" s="4"/>
      <c r="X157" s="4"/>
      <c r="Y157" s="4"/>
      <c r="Z157" s="4"/>
      <c r="AA157" s="4"/>
      <c r="AB157" s="4"/>
      <c r="AC157" s="4"/>
      <c r="AD157" s="4"/>
      <c r="AE157" s="4"/>
      <c r="AF157" s="4"/>
      <c r="AG157" s="4"/>
      <c r="AH157" s="4"/>
      <c r="AI157" s="4"/>
    </row>
    <row r="158" spans="1:35" hidden="1">
      <c r="A158" s="10"/>
      <c r="B158" s="10"/>
      <c r="C158" s="10"/>
      <c r="D158" s="10"/>
      <c r="E158" s="10"/>
      <c r="F158" s="10"/>
      <c r="G158" s="17"/>
      <c r="H158" s="17"/>
      <c r="I158" s="34"/>
      <c r="J158" s="10"/>
      <c r="K158" s="10"/>
      <c r="L158" s="10"/>
      <c r="M158" s="10"/>
      <c r="N158" s="10"/>
      <c r="O158" s="10"/>
      <c r="P158" s="10"/>
      <c r="Q158" s="4"/>
      <c r="R158" s="4"/>
      <c r="S158" s="4"/>
      <c r="T158" s="4"/>
      <c r="U158" s="4"/>
      <c r="V158" s="4"/>
      <c r="W158" s="4"/>
      <c r="X158" s="4"/>
      <c r="Y158" s="4"/>
      <c r="Z158" s="4"/>
      <c r="AA158" s="4"/>
      <c r="AB158" s="4"/>
      <c r="AC158" s="4"/>
      <c r="AD158" s="4"/>
      <c r="AE158" s="4"/>
      <c r="AF158" s="4"/>
      <c r="AG158" s="4"/>
      <c r="AH158" s="4"/>
      <c r="AI158" s="4"/>
    </row>
    <row r="159" spans="1:35" hidden="1">
      <c r="A159" s="10"/>
      <c r="B159" s="10"/>
      <c r="C159" s="10"/>
      <c r="D159" s="10"/>
      <c r="E159" s="10"/>
      <c r="F159" s="10"/>
      <c r="G159" s="17"/>
      <c r="H159" s="17"/>
      <c r="I159" s="34"/>
      <c r="J159" s="10"/>
      <c r="K159" s="10"/>
      <c r="L159" s="10"/>
      <c r="M159" s="10"/>
      <c r="N159" s="10"/>
      <c r="O159" s="10"/>
      <c r="P159" s="10"/>
      <c r="Q159" s="4"/>
      <c r="R159" s="4"/>
      <c r="S159" s="4"/>
      <c r="T159" s="4"/>
      <c r="U159" s="4"/>
      <c r="V159" s="4"/>
      <c r="W159" s="4"/>
      <c r="X159" s="4"/>
      <c r="Y159" s="4"/>
      <c r="Z159" s="4"/>
      <c r="AA159" s="4"/>
      <c r="AB159" s="4"/>
      <c r="AC159" s="4"/>
      <c r="AD159" s="4"/>
      <c r="AE159" s="4"/>
      <c r="AF159" s="4"/>
      <c r="AG159" s="4"/>
      <c r="AH159" s="4"/>
      <c r="AI159" s="4"/>
    </row>
    <row r="160" spans="1:35" hidden="1">
      <c r="A160" s="10"/>
      <c r="B160" s="10"/>
      <c r="C160" s="10"/>
      <c r="D160" s="10"/>
      <c r="E160" s="10"/>
      <c r="F160" s="10"/>
      <c r="G160" s="17"/>
      <c r="H160" s="17"/>
      <c r="I160" s="34"/>
      <c r="J160" s="10"/>
      <c r="K160" s="10"/>
      <c r="L160" s="10"/>
      <c r="M160" s="10"/>
      <c r="N160" s="10"/>
      <c r="O160" s="10"/>
      <c r="P160" s="10"/>
      <c r="Q160" s="4"/>
      <c r="R160" s="4"/>
      <c r="S160" s="4"/>
      <c r="T160" s="4"/>
      <c r="U160" s="4"/>
      <c r="V160" s="4"/>
      <c r="W160" s="4"/>
      <c r="X160" s="4"/>
      <c r="Y160" s="4"/>
      <c r="Z160" s="4"/>
      <c r="AA160" s="4"/>
      <c r="AB160" s="4"/>
      <c r="AC160" s="4"/>
      <c r="AD160" s="4"/>
      <c r="AE160" s="4"/>
      <c r="AF160" s="4"/>
      <c r="AG160" s="4"/>
      <c r="AH160" s="4"/>
      <c r="AI160" s="4"/>
    </row>
    <row r="161" spans="1:35" hidden="1">
      <c r="A161" s="10"/>
      <c r="B161" s="10"/>
      <c r="C161" s="10"/>
      <c r="D161" s="10"/>
      <c r="E161" s="10"/>
      <c r="F161" s="10"/>
      <c r="G161" s="17"/>
      <c r="H161" s="17"/>
      <c r="I161" s="34"/>
      <c r="J161" s="10"/>
      <c r="K161" s="10"/>
      <c r="L161" s="10"/>
      <c r="M161" s="10"/>
      <c r="N161" s="10"/>
      <c r="O161" s="10"/>
      <c r="P161" s="10"/>
      <c r="Q161" s="4"/>
      <c r="R161" s="4"/>
      <c r="S161" s="4"/>
      <c r="T161" s="4"/>
      <c r="U161" s="4"/>
      <c r="V161" s="4"/>
      <c r="W161" s="4"/>
      <c r="X161" s="4"/>
      <c r="Y161" s="4"/>
      <c r="Z161" s="4"/>
      <c r="AA161" s="4"/>
      <c r="AB161" s="4"/>
      <c r="AC161" s="4"/>
      <c r="AD161" s="4"/>
      <c r="AE161" s="4"/>
      <c r="AF161" s="4"/>
      <c r="AG161" s="4"/>
      <c r="AH161" s="4"/>
      <c r="AI161" s="4"/>
    </row>
    <row r="162" spans="1:35" hidden="1">
      <c r="A162" s="10"/>
      <c r="B162" s="10"/>
      <c r="C162" s="10"/>
      <c r="D162" s="10"/>
      <c r="E162" s="10"/>
      <c r="F162" s="10"/>
      <c r="G162" s="17"/>
      <c r="H162" s="17"/>
      <c r="I162" s="34"/>
      <c r="J162" s="10"/>
      <c r="K162" s="10"/>
      <c r="L162" s="10"/>
      <c r="M162" s="10"/>
      <c r="N162" s="10"/>
      <c r="O162" s="10"/>
      <c r="P162" s="10"/>
      <c r="Q162" s="4"/>
      <c r="R162" s="4"/>
      <c r="S162" s="4"/>
      <c r="T162" s="4"/>
      <c r="U162" s="4"/>
      <c r="V162" s="4"/>
      <c r="W162" s="4"/>
      <c r="X162" s="4"/>
      <c r="Y162" s="4"/>
      <c r="Z162" s="4"/>
      <c r="AA162" s="4"/>
      <c r="AB162" s="4"/>
      <c r="AC162" s="4"/>
      <c r="AD162" s="4"/>
      <c r="AE162" s="4"/>
      <c r="AF162" s="4"/>
      <c r="AG162" s="4"/>
      <c r="AH162" s="4"/>
      <c r="AI162" s="4"/>
    </row>
    <row r="163" spans="1:35" hidden="1">
      <c r="A163" s="10"/>
      <c r="B163" s="10"/>
      <c r="C163" s="10"/>
      <c r="D163" s="10"/>
      <c r="E163" s="10"/>
      <c r="F163" s="10"/>
      <c r="G163" s="17"/>
      <c r="H163" s="17"/>
      <c r="I163" s="34"/>
      <c r="J163" s="10"/>
      <c r="K163" s="10"/>
      <c r="L163" s="10"/>
      <c r="M163" s="10"/>
      <c r="N163" s="10"/>
      <c r="O163" s="10"/>
      <c r="P163" s="10"/>
      <c r="Q163" s="4"/>
      <c r="R163" s="4"/>
      <c r="S163" s="4"/>
      <c r="T163" s="4"/>
      <c r="U163" s="4"/>
      <c r="V163" s="4"/>
      <c r="W163" s="4"/>
      <c r="X163" s="4"/>
      <c r="Y163" s="4"/>
      <c r="Z163" s="4"/>
      <c r="AA163" s="4"/>
      <c r="AB163" s="4"/>
      <c r="AC163" s="4"/>
      <c r="AD163" s="4"/>
      <c r="AE163" s="4"/>
      <c r="AF163" s="4"/>
      <c r="AG163" s="4"/>
      <c r="AH163" s="4"/>
      <c r="AI163" s="4"/>
    </row>
    <row r="164" spans="1:35" hidden="1">
      <c r="A164" s="10"/>
      <c r="B164" s="10"/>
      <c r="C164" s="10"/>
      <c r="D164" s="10"/>
      <c r="E164" s="10"/>
      <c r="F164" s="10"/>
      <c r="G164" s="17"/>
      <c r="H164" s="17"/>
      <c r="I164" s="34"/>
      <c r="J164" s="10"/>
      <c r="K164" s="10"/>
      <c r="L164" s="10"/>
      <c r="M164" s="10"/>
      <c r="N164" s="10"/>
      <c r="O164" s="10"/>
      <c r="P164" s="10"/>
      <c r="Q164" s="4"/>
      <c r="R164" s="4"/>
      <c r="S164" s="4"/>
      <c r="T164" s="4"/>
      <c r="U164" s="4"/>
      <c r="V164" s="4"/>
      <c r="W164" s="4"/>
      <c r="X164" s="4"/>
      <c r="Y164" s="4"/>
      <c r="Z164" s="4"/>
      <c r="AA164" s="4"/>
      <c r="AB164" s="4"/>
      <c r="AC164" s="4"/>
      <c r="AD164" s="4"/>
      <c r="AE164" s="4"/>
      <c r="AF164" s="4"/>
      <c r="AG164" s="4"/>
      <c r="AH164" s="4"/>
      <c r="AI164" s="4"/>
    </row>
    <row r="165" spans="1:35" hidden="1">
      <c r="A165" s="10"/>
      <c r="B165" s="10"/>
      <c r="C165" s="10"/>
      <c r="D165" s="10"/>
      <c r="E165" s="10"/>
      <c r="F165" s="10"/>
      <c r="G165" s="17"/>
      <c r="H165" s="17"/>
      <c r="I165" s="34"/>
      <c r="J165" s="10"/>
      <c r="K165" s="10"/>
      <c r="L165" s="10"/>
      <c r="M165" s="10"/>
      <c r="N165" s="10"/>
      <c r="O165" s="10"/>
      <c r="P165" s="10"/>
      <c r="Q165" s="4"/>
      <c r="R165" s="4"/>
      <c r="S165" s="4"/>
      <c r="T165" s="4"/>
      <c r="U165" s="4"/>
      <c r="V165" s="4"/>
      <c r="W165" s="4"/>
      <c r="X165" s="4"/>
      <c r="Y165" s="4"/>
      <c r="Z165" s="4"/>
      <c r="AA165" s="4"/>
      <c r="AB165" s="4"/>
      <c r="AC165" s="4"/>
      <c r="AD165" s="4"/>
      <c r="AE165" s="4"/>
      <c r="AF165" s="4"/>
      <c r="AG165" s="4"/>
      <c r="AH165" s="4"/>
      <c r="AI165" s="4"/>
    </row>
    <row r="166" spans="1:35" hidden="1">
      <c r="A166" s="10"/>
      <c r="B166" s="10"/>
      <c r="C166" s="10"/>
      <c r="D166" s="10"/>
      <c r="E166" s="10"/>
      <c r="F166" s="10"/>
      <c r="G166" s="17"/>
      <c r="H166" s="17"/>
      <c r="I166" s="34"/>
      <c r="J166" s="10"/>
      <c r="K166" s="10"/>
      <c r="L166" s="10"/>
      <c r="M166" s="10"/>
      <c r="N166" s="10"/>
      <c r="O166" s="10"/>
      <c r="P166" s="10"/>
      <c r="Q166" s="4"/>
      <c r="R166" s="4"/>
      <c r="S166" s="4"/>
      <c r="T166" s="4"/>
      <c r="U166" s="4"/>
      <c r="V166" s="4"/>
      <c r="W166" s="4"/>
      <c r="X166" s="4"/>
      <c r="Y166" s="4"/>
      <c r="Z166" s="4"/>
      <c r="AA166" s="4"/>
      <c r="AB166" s="4"/>
      <c r="AC166" s="4"/>
      <c r="AD166" s="4"/>
      <c r="AE166" s="4"/>
      <c r="AF166" s="4"/>
      <c r="AG166" s="4"/>
      <c r="AH166" s="4"/>
      <c r="AI166" s="4"/>
    </row>
    <row r="167" spans="1:35" hidden="1">
      <c r="A167" s="10"/>
      <c r="B167" s="10"/>
      <c r="C167" s="10"/>
      <c r="D167" s="10"/>
      <c r="E167" s="10"/>
      <c r="F167" s="10"/>
      <c r="G167" s="17"/>
      <c r="H167" s="17"/>
      <c r="I167" s="34"/>
      <c r="J167" s="10"/>
      <c r="K167" s="10"/>
      <c r="L167" s="10"/>
      <c r="M167" s="10"/>
      <c r="N167" s="10"/>
      <c r="O167" s="10"/>
      <c r="P167" s="10"/>
      <c r="Q167" s="4"/>
      <c r="R167" s="4"/>
      <c r="S167" s="4"/>
      <c r="T167" s="4"/>
      <c r="U167" s="4"/>
      <c r="V167" s="4"/>
      <c r="W167" s="4"/>
      <c r="X167" s="4"/>
      <c r="Y167" s="4"/>
      <c r="Z167" s="4"/>
      <c r="AA167" s="4"/>
      <c r="AB167" s="4"/>
      <c r="AC167" s="4"/>
      <c r="AD167" s="4"/>
      <c r="AE167" s="4"/>
      <c r="AF167" s="4"/>
      <c r="AG167" s="4"/>
      <c r="AH167" s="4"/>
      <c r="AI167" s="4"/>
    </row>
    <row r="168" spans="1:35" hidden="1">
      <c r="A168" s="10"/>
      <c r="B168" s="10"/>
      <c r="C168" s="10"/>
      <c r="D168" s="10"/>
      <c r="E168" s="10"/>
      <c r="F168" s="10"/>
      <c r="G168" s="17"/>
      <c r="H168" s="17"/>
      <c r="I168" s="34"/>
      <c r="J168" s="10"/>
      <c r="K168" s="10"/>
      <c r="L168" s="10"/>
      <c r="M168" s="10"/>
      <c r="N168" s="10"/>
      <c r="O168" s="10"/>
      <c r="P168" s="10"/>
      <c r="Q168" s="4"/>
      <c r="R168" s="4"/>
      <c r="S168" s="4"/>
      <c r="T168" s="4"/>
      <c r="U168" s="4"/>
      <c r="V168" s="4"/>
      <c r="W168" s="4"/>
      <c r="X168" s="4"/>
      <c r="Y168" s="4"/>
      <c r="Z168" s="4"/>
      <c r="AA168" s="4"/>
      <c r="AB168" s="4"/>
      <c r="AC168" s="4"/>
      <c r="AD168" s="4"/>
      <c r="AE168" s="4"/>
      <c r="AF168" s="4"/>
      <c r="AG168" s="4"/>
      <c r="AH168" s="4"/>
      <c r="AI168" s="4"/>
    </row>
    <row r="169" spans="1:35" hidden="1">
      <c r="A169" s="10"/>
      <c r="B169" s="10"/>
      <c r="C169" s="10"/>
      <c r="D169" s="10"/>
      <c r="E169" s="10"/>
      <c r="F169" s="10"/>
      <c r="G169" s="17"/>
      <c r="H169" s="17"/>
      <c r="I169" s="34"/>
      <c r="J169" s="10"/>
      <c r="K169" s="10"/>
      <c r="L169" s="10"/>
      <c r="M169" s="10"/>
      <c r="N169" s="10"/>
      <c r="O169" s="10"/>
      <c r="P169" s="10"/>
      <c r="Q169" s="4"/>
      <c r="R169" s="4"/>
      <c r="S169" s="4"/>
      <c r="T169" s="4"/>
      <c r="U169" s="4"/>
      <c r="V169" s="4"/>
      <c r="W169" s="4"/>
      <c r="X169" s="4"/>
      <c r="Y169" s="4"/>
      <c r="Z169" s="4"/>
      <c r="AA169" s="4"/>
      <c r="AB169" s="4"/>
      <c r="AC169" s="4"/>
      <c r="AD169" s="4"/>
      <c r="AE169" s="4"/>
      <c r="AF169" s="4"/>
      <c r="AG169" s="4"/>
      <c r="AH169" s="4"/>
      <c r="AI169" s="4"/>
    </row>
    <row r="170" spans="1:35" hidden="1">
      <c r="A170" s="10"/>
      <c r="B170" s="10"/>
      <c r="C170" s="10"/>
      <c r="D170" s="10"/>
      <c r="E170" s="10"/>
      <c r="F170" s="10"/>
      <c r="G170" s="17"/>
      <c r="H170" s="17"/>
      <c r="I170" s="34"/>
      <c r="J170" s="10"/>
      <c r="K170" s="10"/>
      <c r="L170" s="10"/>
      <c r="M170" s="10"/>
      <c r="N170" s="10"/>
      <c r="O170" s="10"/>
      <c r="P170" s="10"/>
      <c r="Q170" s="4"/>
      <c r="R170" s="4"/>
      <c r="S170" s="4"/>
      <c r="T170" s="4"/>
      <c r="U170" s="4"/>
      <c r="V170" s="4"/>
      <c r="W170" s="4"/>
      <c r="X170" s="4"/>
      <c r="Y170" s="4"/>
      <c r="Z170" s="4"/>
      <c r="AA170" s="4"/>
      <c r="AB170" s="4"/>
      <c r="AC170" s="4"/>
      <c r="AD170" s="4"/>
      <c r="AE170" s="4"/>
      <c r="AF170" s="4"/>
      <c r="AG170" s="4"/>
      <c r="AH170" s="4"/>
      <c r="AI170" s="4"/>
    </row>
    <row r="171" spans="1:35" ht="15" hidden="1">
      <c r="A171" s="10"/>
      <c r="B171" s="10"/>
      <c r="C171" s="10"/>
      <c r="D171" s="10"/>
      <c r="E171" s="10"/>
      <c r="F171" s="10"/>
      <c r="G171" s="17"/>
      <c r="H171" s="17"/>
      <c r="I171" s="34"/>
      <c r="J171" s="10"/>
      <c r="K171" s="10"/>
      <c r="L171" s="10"/>
      <c r="M171" s="10"/>
      <c r="N171" s="10"/>
      <c r="O171" s="10"/>
      <c r="P171" s="36"/>
      <c r="Q171" s="36"/>
      <c r="R171" s="36"/>
      <c r="S171" s="36"/>
      <c r="T171" s="4"/>
      <c r="U171" s="4"/>
      <c r="V171" s="4"/>
      <c r="W171" s="4"/>
      <c r="X171" s="4"/>
      <c r="Y171" s="4"/>
      <c r="Z171" s="4"/>
      <c r="AA171" s="4"/>
      <c r="AB171" s="4"/>
      <c r="AC171" s="4"/>
      <c r="AD171" s="4"/>
      <c r="AE171" s="4"/>
      <c r="AF171" s="4"/>
      <c r="AG171" s="4"/>
      <c r="AH171" s="4"/>
      <c r="AI171" s="4"/>
    </row>
    <row r="172" spans="1:35" ht="15" hidden="1">
      <c r="A172" s="10"/>
      <c r="B172" s="10"/>
      <c r="C172" s="10"/>
      <c r="D172" s="10"/>
      <c r="E172" s="10"/>
      <c r="F172" s="10"/>
      <c r="G172" s="17"/>
      <c r="H172" s="17"/>
      <c r="I172" s="34"/>
      <c r="J172" s="10"/>
      <c r="K172" s="10"/>
      <c r="L172" s="10"/>
      <c r="M172" s="10"/>
      <c r="N172" s="10"/>
      <c r="O172" s="10"/>
      <c r="P172" s="36"/>
      <c r="Q172" s="36"/>
      <c r="R172" s="36"/>
      <c r="S172" s="36"/>
      <c r="T172" s="4"/>
      <c r="U172" s="4"/>
      <c r="V172" s="4"/>
      <c r="W172" s="4"/>
      <c r="X172" s="4"/>
      <c r="Y172" s="4"/>
      <c r="Z172" s="4"/>
      <c r="AA172" s="4"/>
      <c r="AB172" s="4"/>
      <c r="AC172" s="4"/>
      <c r="AD172" s="4"/>
      <c r="AE172" s="4"/>
      <c r="AF172" s="4"/>
      <c r="AG172" s="4"/>
      <c r="AH172" s="4"/>
      <c r="AI172" s="4"/>
    </row>
    <row r="173" spans="1:35" ht="15" hidden="1">
      <c r="A173" s="10"/>
      <c r="B173" s="10"/>
      <c r="C173" s="10"/>
      <c r="D173" s="10"/>
      <c r="E173" s="10"/>
      <c r="F173" s="10"/>
      <c r="G173" s="17"/>
      <c r="H173" s="17"/>
      <c r="I173" s="34"/>
      <c r="J173" s="10"/>
      <c r="K173" s="10"/>
      <c r="L173" s="10"/>
      <c r="M173" s="10"/>
      <c r="N173" s="10"/>
      <c r="O173" s="10"/>
      <c r="P173" s="36"/>
      <c r="Q173" s="36"/>
      <c r="R173" s="36"/>
      <c r="S173" s="36"/>
      <c r="T173" s="4"/>
      <c r="U173" s="4"/>
      <c r="V173" s="4"/>
      <c r="W173" s="4"/>
      <c r="X173" s="4"/>
      <c r="Y173" s="4"/>
      <c r="Z173" s="4"/>
      <c r="AA173" s="4"/>
      <c r="AB173" s="4"/>
      <c r="AC173" s="4"/>
      <c r="AD173" s="4"/>
      <c r="AE173" s="4"/>
      <c r="AF173" s="4"/>
      <c r="AG173" s="4"/>
      <c r="AH173" s="4"/>
      <c r="AI173" s="4"/>
    </row>
    <row r="174" spans="1:35" ht="15" hidden="1">
      <c r="A174" s="10"/>
      <c r="B174" s="10"/>
      <c r="C174" s="10"/>
      <c r="D174" s="10"/>
      <c r="E174" s="10"/>
      <c r="F174" s="10"/>
      <c r="G174" s="17"/>
      <c r="H174" s="17"/>
      <c r="I174" s="34"/>
      <c r="J174" s="10"/>
      <c r="K174" s="10"/>
      <c r="L174" s="10"/>
      <c r="M174" s="10"/>
      <c r="N174" s="10"/>
      <c r="O174" s="10"/>
      <c r="P174" s="36"/>
      <c r="Q174" s="36"/>
      <c r="R174" s="36"/>
      <c r="S174" s="36"/>
      <c r="T174" s="4"/>
      <c r="U174" s="4"/>
      <c r="V174" s="4"/>
      <c r="W174" s="4"/>
      <c r="X174" s="4"/>
      <c r="Y174" s="4"/>
      <c r="Z174" s="4"/>
      <c r="AA174" s="4"/>
      <c r="AB174" s="4"/>
      <c r="AC174" s="4"/>
      <c r="AD174" s="4"/>
      <c r="AE174" s="4"/>
      <c r="AF174" s="4"/>
      <c r="AG174" s="4"/>
      <c r="AH174" s="4"/>
      <c r="AI174" s="4"/>
    </row>
    <row r="175" spans="1:35" ht="15" hidden="1">
      <c r="A175" s="10"/>
      <c r="B175" s="10"/>
      <c r="C175" s="10"/>
      <c r="D175" s="10"/>
      <c r="E175" s="10"/>
      <c r="F175" s="10"/>
      <c r="G175" s="17"/>
      <c r="H175" s="17"/>
      <c r="I175" s="34"/>
      <c r="J175" s="10"/>
      <c r="K175" s="10"/>
      <c r="L175" s="36"/>
      <c r="M175" s="36"/>
      <c r="N175" s="36"/>
      <c r="O175" s="36"/>
      <c r="P175" s="36"/>
      <c r="Q175" s="36"/>
      <c r="R175" s="36"/>
      <c r="S175" s="36"/>
      <c r="T175" s="36"/>
      <c r="U175" s="36"/>
      <c r="V175" s="4"/>
      <c r="W175" s="4"/>
      <c r="X175" s="4"/>
      <c r="Y175" s="4"/>
      <c r="Z175" s="4"/>
      <c r="AA175" s="4"/>
      <c r="AB175" s="4"/>
      <c r="AC175" s="4"/>
      <c r="AD175" s="4"/>
      <c r="AE175" s="4"/>
      <c r="AF175" s="4"/>
      <c r="AG175" s="4"/>
      <c r="AH175" s="4"/>
      <c r="AI175" s="4"/>
    </row>
    <row r="176" spans="1:35" ht="15" hidden="1">
      <c r="A176" s="10"/>
      <c r="B176" s="10"/>
      <c r="C176" s="10"/>
      <c r="D176" s="10"/>
      <c r="E176" s="10"/>
      <c r="F176" s="10"/>
      <c r="G176" s="17"/>
      <c r="H176" s="10"/>
      <c r="I176" s="34"/>
      <c r="J176" s="10"/>
      <c r="K176" s="10"/>
      <c r="L176" s="36"/>
      <c r="M176" s="36"/>
      <c r="N176" s="36"/>
      <c r="O176" s="36"/>
      <c r="P176" s="10"/>
      <c r="Q176" s="4"/>
      <c r="R176" s="4"/>
      <c r="S176" s="4"/>
      <c r="T176" s="36"/>
      <c r="U176" s="36"/>
      <c r="V176" s="4"/>
      <c r="W176" s="4"/>
      <c r="X176" s="4"/>
      <c r="Y176" s="4"/>
      <c r="Z176" s="4"/>
      <c r="AA176" s="4"/>
      <c r="AB176" s="4"/>
      <c r="AC176" s="4"/>
      <c r="AD176" s="4"/>
      <c r="AE176" s="4"/>
      <c r="AF176" s="4"/>
      <c r="AG176" s="4"/>
      <c r="AH176" s="4"/>
      <c r="AI176" s="4"/>
    </row>
    <row r="177" spans="1:35" ht="15" hidden="1">
      <c r="A177" s="10"/>
      <c r="B177" s="10"/>
      <c r="C177" s="10"/>
      <c r="D177" s="10"/>
      <c r="E177" s="10"/>
      <c r="F177" s="10"/>
      <c r="G177" s="17"/>
      <c r="H177" s="10"/>
      <c r="I177" s="10"/>
      <c r="J177" s="10"/>
      <c r="K177" s="10"/>
      <c r="L177" s="36"/>
      <c r="M177" s="36"/>
      <c r="N177" s="36"/>
      <c r="O177" s="36"/>
      <c r="P177" s="10"/>
      <c r="Q177" s="4"/>
      <c r="R177" s="4"/>
      <c r="S177" s="4"/>
      <c r="T177" s="36"/>
      <c r="U177" s="36"/>
      <c r="V177" s="4"/>
      <c r="W177" s="4"/>
      <c r="X177" s="4"/>
      <c r="Y177" s="4"/>
      <c r="Z177" s="4"/>
      <c r="AA177" s="4"/>
      <c r="AB177" s="4"/>
      <c r="AC177" s="4"/>
      <c r="AD177" s="4"/>
      <c r="AE177" s="4"/>
      <c r="AF177" s="4"/>
      <c r="AG177" s="4"/>
      <c r="AH177" s="4"/>
      <c r="AI177" s="4"/>
    </row>
    <row r="178" spans="1:35" ht="15" hidden="1">
      <c r="A178" s="10"/>
      <c r="B178" s="10"/>
      <c r="C178" s="10"/>
      <c r="D178" s="10"/>
      <c r="E178" s="10"/>
      <c r="F178" s="10"/>
      <c r="G178" s="17"/>
      <c r="H178" s="10"/>
      <c r="I178" s="10"/>
      <c r="J178" s="10"/>
      <c r="K178" s="10"/>
      <c r="L178" s="36"/>
      <c r="M178" s="36"/>
      <c r="N178" s="36"/>
      <c r="O178" s="36"/>
      <c r="P178" s="10"/>
      <c r="Q178" s="4"/>
      <c r="R178" s="4"/>
      <c r="S178" s="4"/>
      <c r="T178" s="36"/>
      <c r="U178" s="36"/>
      <c r="V178" s="4"/>
      <c r="W178" s="4"/>
      <c r="X178" s="4"/>
      <c r="Y178" s="4"/>
      <c r="Z178" s="4"/>
      <c r="AA178" s="4"/>
      <c r="AB178" s="4"/>
      <c r="AC178" s="4"/>
      <c r="AD178" s="4"/>
      <c r="AE178" s="4"/>
      <c r="AF178" s="4"/>
      <c r="AG178" s="4"/>
      <c r="AH178" s="4"/>
      <c r="AI178" s="4"/>
    </row>
    <row r="179" spans="1:35" ht="15" hidden="1">
      <c r="A179" s="10"/>
      <c r="B179" s="10"/>
      <c r="C179" s="10"/>
      <c r="D179" s="10"/>
      <c r="E179" s="10"/>
      <c r="F179" s="10"/>
      <c r="G179" s="17"/>
      <c r="H179" s="10"/>
      <c r="I179" s="10"/>
      <c r="J179" s="10"/>
      <c r="K179" s="10"/>
      <c r="L179" s="36"/>
      <c r="M179" s="36"/>
      <c r="N179" s="36"/>
      <c r="O179" s="36"/>
      <c r="P179" s="10"/>
      <c r="Q179" s="4"/>
      <c r="R179" s="4"/>
      <c r="S179" s="4"/>
      <c r="T179" s="36"/>
      <c r="U179" s="36"/>
      <c r="V179" s="4"/>
      <c r="W179" s="4"/>
      <c r="X179" s="4"/>
      <c r="Y179" s="4"/>
      <c r="Z179" s="4"/>
      <c r="AA179" s="4"/>
      <c r="AB179" s="4"/>
      <c r="AC179" s="4"/>
      <c r="AD179" s="4"/>
      <c r="AE179" s="4"/>
      <c r="AF179" s="4"/>
      <c r="AG179" s="4"/>
      <c r="AH179" s="4"/>
      <c r="AI179" s="4"/>
    </row>
    <row r="180" spans="1:35" hidden="1">
      <c r="A180" s="10"/>
      <c r="B180" s="10"/>
      <c r="C180" s="10"/>
      <c r="D180" s="10"/>
      <c r="E180" s="10"/>
      <c r="F180" s="10"/>
      <c r="G180" s="17"/>
      <c r="H180" s="10"/>
      <c r="I180" s="10"/>
      <c r="J180" s="10"/>
      <c r="K180" s="10"/>
      <c r="L180" s="10"/>
      <c r="M180" s="10"/>
      <c r="N180" s="10"/>
      <c r="O180" s="10"/>
      <c r="P180" s="10"/>
      <c r="Q180" s="4"/>
      <c r="R180" s="4"/>
      <c r="S180" s="4"/>
      <c r="T180" s="4"/>
      <c r="U180" s="4"/>
      <c r="V180" s="4"/>
      <c r="W180" s="4"/>
      <c r="X180" s="4"/>
      <c r="Y180" s="4"/>
      <c r="Z180" s="4"/>
      <c r="AA180" s="4"/>
      <c r="AB180" s="4"/>
      <c r="AC180" s="4"/>
      <c r="AD180" s="4"/>
      <c r="AE180" s="4"/>
      <c r="AF180" s="4"/>
      <c r="AG180" s="4"/>
      <c r="AH180" s="4"/>
      <c r="AI180" s="4"/>
    </row>
    <row r="181" spans="1:35" hidden="1">
      <c r="A181" s="10"/>
      <c r="B181" s="10"/>
      <c r="C181" s="10"/>
      <c r="D181" s="10"/>
      <c r="E181" s="10"/>
      <c r="F181" s="10"/>
      <c r="G181" s="17"/>
      <c r="H181" s="10"/>
      <c r="I181" s="10"/>
      <c r="J181" s="10"/>
      <c r="K181" s="10"/>
      <c r="L181" s="10"/>
      <c r="M181" s="10"/>
      <c r="N181" s="10"/>
      <c r="O181" s="10"/>
      <c r="P181" s="10"/>
      <c r="Q181" s="4"/>
      <c r="R181" s="4"/>
      <c r="S181" s="4"/>
      <c r="T181" s="4"/>
      <c r="U181" s="4"/>
      <c r="V181" s="4"/>
      <c r="W181" s="4"/>
      <c r="X181" s="4"/>
      <c r="Y181" s="4"/>
      <c r="Z181" s="4"/>
      <c r="AA181" s="4"/>
      <c r="AB181" s="4"/>
      <c r="AC181" s="4"/>
      <c r="AD181" s="4"/>
      <c r="AE181" s="4"/>
      <c r="AF181" s="4"/>
      <c r="AG181" s="4"/>
      <c r="AH181" s="4"/>
      <c r="AI181" s="4"/>
    </row>
    <row r="182" spans="1:35" hidden="1">
      <c r="A182" s="10"/>
      <c r="B182" s="10"/>
      <c r="C182" s="10"/>
      <c r="D182" s="10"/>
      <c r="E182" s="10"/>
      <c r="F182" s="10"/>
      <c r="G182" s="17"/>
      <c r="H182" s="10"/>
      <c r="I182" s="10"/>
      <c r="J182" s="10"/>
      <c r="K182" s="10"/>
      <c r="L182" s="10"/>
      <c r="M182" s="10"/>
      <c r="N182" s="10"/>
      <c r="O182" s="10"/>
      <c r="P182" s="10"/>
      <c r="Q182" s="4"/>
      <c r="R182" s="4"/>
      <c r="S182" s="4"/>
      <c r="T182" s="4"/>
      <c r="U182" s="4"/>
      <c r="V182" s="4"/>
      <c r="W182" s="4"/>
      <c r="X182" s="4"/>
      <c r="Y182" s="4"/>
      <c r="Z182" s="4"/>
      <c r="AA182" s="4"/>
      <c r="AB182" s="4"/>
      <c r="AC182" s="4"/>
      <c r="AD182" s="4"/>
      <c r="AE182" s="4"/>
      <c r="AF182" s="4"/>
    </row>
    <row r="183" spans="1:35" hidden="1">
      <c r="A183" s="10"/>
      <c r="B183" s="10"/>
      <c r="C183" s="10"/>
      <c r="D183" s="10"/>
      <c r="E183" s="10"/>
      <c r="F183" s="10"/>
      <c r="G183" s="17"/>
      <c r="H183" s="10"/>
      <c r="I183" s="10"/>
      <c r="J183" s="10"/>
      <c r="K183" s="10"/>
      <c r="L183" s="10"/>
      <c r="M183" s="10"/>
      <c r="N183" s="10"/>
      <c r="O183" s="10"/>
      <c r="P183" s="10"/>
      <c r="Q183" s="4"/>
      <c r="R183" s="4"/>
      <c r="S183" s="4"/>
      <c r="T183" s="4"/>
      <c r="U183" s="4"/>
      <c r="V183" s="4"/>
      <c r="W183" s="4"/>
      <c r="X183" s="4"/>
      <c r="Y183" s="4"/>
      <c r="Z183" s="4"/>
      <c r="AA183" s="4"/>
      <c r="AB183" s="4"/>
      <c r="AC183" s="4"/>
      <c r="AD183" s="4"/>
      <c r="AE183" s="4"/>
      <c r="AF183" s="4"/>
    </row>
    <row r="184" spans="1:35" hidden="1">
      <c r="A184" s="10"/>
      <c r="B184" s="10"/>
      <c r="C184" s="10"/>
      <c r="D184" s="10"/>
      <c r="E184" s="10"/>
      <c r="F184" s="10"/>
      <c r="G184" s="17"/>
      <c r="H184" s="10"/>
      <c r="I184" s="10"/>
      <c r="J184" s="10"/>
      <c r="K184" s="10"/>
      <c r="L184" s="10"/>
      <c r="M184" s="10"/>
      <c r="N184" s="10"/>
      <c r="O184" s="10"/>
      <c r="P184" s="10"/>
      <c r="Q184" s="4"/>
      <c r="R184" s="4"/>
      <c r="S184" s="4"/>
      <c r="T184" s="4"/>
      <c r="U184" s="4"/>
      <c r="V184" s="4"/>
      <c r="W184" s="4"/>
      <c r="X184" s="4"/>
      <c r="Y184" s="4"/>
      <c r="Z184" s="4"/>
      <c r="AA184" s="4"/>
      <c r="AB184" s="4"/>
      <c r="AC184" s="4"/>
      <c r="AD184" s="4"/>
      <c r="AE184" s="4"/>
      <c r="AF184" s="4"/>
    </row>
    <row r="185" spans="1:35" hidden="1">
      <c r="A185" s="10"/>
      <c r="B185" s="10"/>
      <c r="C185" s="10"/>
      <c r="D185" s="10"/>
      <c r="E185" s="10"/>
      <c r="F185" s="10"/>
      <c r="G185" s="75"/>
      <c r="H185" s="75"/>
      <c r="I185" s="75"/>
      <c r="J185" s="75"/>
      <c r="K185" s="75"/>
      <c r="L185" s="75"/>
      <c r="M185" s="75"/>
      <c r="N185" s="75"/>
      <c r="O185" s="75"/>
      <c r="P185" s="75"/>
      <c r="Q185" s="75"/>
      <c r="R185" s="75"/>
      <c r="S185" s="75"/>
      <c r="T185" s="75"/>
      <c r="U185" s="75"/>
      <c r="V185" s="75"/>
      <c r="W185" s="4"/>
      <c r="X185" s="4"/>
      <c r="Y185" s="4"/>
      <c r="Z185" s="4"/>
      <c r="AA185" s="4"/>
      <c r="AB185" s="4"/>
      <c r="AC185" s="4"/>
      <c r="AD185" s="4"/>
      <c r="AE185" s="4"/>
      <c r="AF185" s="4"/>
    </row>
    <row r="186" spans="1:35" hidden="1">
      <c r="A186" s="4"/>
      <c r="B186" s="10"/>
      <c r="C186" s="10"/>
      <c r="D186" s="10"/>
      <c r="E186" s="10"/>
      <c r="F186" s="10"/>
      <c r="G186" s="75"/>
      <c r="H186" s="75"/>
      <c r="I186" s="75"/>
      <c r="J186" s="75"/>
      <c r="K186" s="75"/>
      <c r="L186" s="75"/>
      <c r="M186" s="75"/>
      <c r="N186" s="75"/>
      <c r="O186" s="75"/>
      <c r="P186" s="75"/>
      <c r="Q186" s="75"/>
      <c r="R186" s="75"/>
      <c r="S186" s="75"/>
      <c r="T186" s="75"/>
      <c r="U186" s="75"/>
      <c r="V186" s="75"/>
      <c r="W186" s="4"/>
      <c r="X186" s="4"/>
      <c r="Y186" s="4"/>
      <c r="Z186" s="4"/>
      <c r="AA186" s="4"/>
      <c r="AB186" s="4"/>
      <c r="AC186" s="4"/>
      <c r="AD186" s="4"/>
      <c r="AE186" s="4"/>
      <c r="AF186" s="4"/>
    </row>
    <row r="187" spans="1:35" ht="12.75" hidden="1" customHeight="1">
      <c r="A187" s="1279" t="e">
        <f ca="1">A497</f>
        <v>#VALUE!</v>
      </c>
      <c r="B187" s="1279"/>
      <c r="C187" s="1279"/>
      <c r="D187" s="1279"/>
      <c r="E187" s="1279"/>
      <c r="F187" s="1279"/>
      <c r="G187" s="1279"/>
      <c r="H187" s="1279"/>
      <c r="I187" s="1279"/>
      <c r="J187" s="1279"/>
      <c r="K187" s="1279"/>
      <c r="L187" s="1279"/>
      <c r="M187" s="1279"/>
      <c r="N187" s="1279"/>
      <c r="O187" s="1279"/>
      <c r="P187" s="1279"/>
      <c r="Q187" s="1279"/>
      <c r="R187" s="1279"/>
      <c r="S187" s="1279"/>
      <c r="T187" s="1279"/>
      <c r="U187" s="1279"/>
      <c r="V187" s="1279"/>
      <c r="W187" s="1279"/>
      <c r="X187" s="1279"/>
      <c r="Y187" s="1279"/>
      <c r="Z187" s="4"/>
      <c r="AA187" s="10"/>
      <c r="AB187" s="4"/>
      <c r="AC187" s="4"/>
      <c r="AD187" s="4"/>
      <c r="AE187" s="4"/>
      <c r="AF187" s="4"/>
    </row>
    <row r="188" spans="1:35" ht="12.75" hidden="1" customHeight="1">
      <c r="A188" s="1279"/>
      <c r="B188" s="1279"/>
      <c r="C188" s="1279"/>
      <c r="D188" s="1279"/>
      <c r="E188" s="1279"/>
      <c r="F188" s="1279"/>
      <c r="G188" s="1279"/>
      <c r="H188" s="1279"/>
      <c r="I188" s="1279"/>
      <c r="J188" s="1279"/>
      <c r="K188" s="1279"/>
      <c r="L188" s="1279"/>
      <c r="M188" s="1279"/>
      <c r="N188" s="1279"/>
      <c r="O188" s="1279"/>
      <c r="P188" s="1279"/>
      <c r="Q188" s="1279"/>
      <c r="R188" s="1279"/>
      <c r="S188" s="1279"/>
      <c r="T188" s="1279"/>
      <c r="U188" s="1279"/>
      <c r="V188" s="1279"/>
      <c r="W188" s="1279"/>
      <c r="X188" s="1279"/>
      <c r="Y188" s="1279"/>
      <c r="Z188" s="4"/>
      <c r="AA188" s="4"/>
      <c r="AB188" s="4"/>
      <c r="AC188" s="4"/>
      <c r="AD188" s="4"/>
      <c r="AE188" s="4"/>
      <c r="AF188" s="4"/>
    </row>
    <row r="189" spans="1:35" ht="12.75" hidden="1" customHeight="1">
      <c r="A189" s="10"/>
      <c r="B189" s="10"/>
      <c r="C189" s="37"/>
      <c r="D189" s="37"/>
      <c r="E189" s="37"/>
      <c r="F189" s="37"/>
      <c r="G189" s="75"/>
      <c r="H189" s="75"/>
      <c r="I189" s="75"/>
      <c r="J189" s="75"/>
      <c r="K189" s="75"/>
      <c r="L189" s="75"/>
      <c r="M189" s="75"/>
      <c r="N189" s="75"/>
      <c r="O189" s="75"/>
      <c r="P189" s="75"/>
      <c r="Q189" s="75"/>
      <c r="R189" s="75"/>
      <c r="S189" s="75"/>
      <c r="T189" s="75"/>
      <c r="U189" s="75"/>
      <c r="V189" s="75"/>
      <c r="W189" s="4"/>
      <c r="X189" s="4"/>
      <c r="Y189" s="4"/>
      <c r="Z189" s="4"/>
      <c r="AA189" s="4"/>
      <c r="AB189" s="4"/>
      <c r="AC189" s="4"/>
      <c r="AD189" s="4"/>
      <c r="AE189" s="4"/>
      <c r="AF189" s="4"/>
    </row>
    <row r="190" spans="1:35" ht="12.75" hidden="1" customHeight="1">
      <c r="A190" s="10"/>
      <c r="B190" s="10"/>
      <c r="C190" s="37"/>
      <c r="D190" s="37"/>
      <c r="E190" s="37"/>
      <c r="F190" s="37"/>
      <c r="G190" s="75"/>
      <c r="H190" s="75"/>
      <c r="I190" s="75"/>
      <c r="J190" s="75"/>
      <c r="K190" s="75"/>
      <c r="L190" s="75"/>
      <c r="M190" s="75"/>
      <c r="N190" s="75"/>
      <c r="O190" s="75"/>
      <c r="P190" s="75"/>
      <c r="Q190" s="75"/>
      <c r="R190" s="75"/>
      <c r="S190" s="75"/>
      <c r="T190" s="75"/>
      <c r="U190" s="75"/>
      <c r="V190" s="75"/>
      <c r="W190" s="4"/>
      <c r="X190" s="4"/>
      <c r="Y190" s="4"/>
      <c r="Z190" s="4"/>
      <c r="AA190" s="4"/>
      <c r="AB190" s="4"/>
      <c r="AC190" s="4"/>
      <c r="AD190" s="4"/>
      <c r="AE190" s="4"/>
      <c r="AF190" s="4"/>
    </row>
    <row r="191" spans="1:35" ht="12.75" hidden="1" customHeight="1">
      <c r="A191" s="10"/>
      <c r="B191" s="10"/>
      <c r="C191" s="37"/>
      <c r="D191" s="37"/>
      <c r="E191" s="37"/>
      <c r="F191" s="37"/>
      <c r="G191" s="75"/>
      <c r="H191" s="75"/>
      <c r="I191" s="75"/>
      <c r="J191" s="75"/>
      <c r="K191" s="75"/>
      <c r="L191" s="75"/>
      <c r="M191" s="75"/>
      <c r="N191" s="75"/>
      <c r="O191" s="75"/>
      <c r="P191" s="75"/>
      <c r="Q191" s="75"/>
      <c r="R191" s="75"/>
      <c r="S191" s="75"/>
      <c r="T191" s="75"/>
      <c r="U191" s="75"/>
      <c r="V191" s="75"/>
      <c r="W191" s="4"/>
      <c r="X191" s="4"/>
      <c r="Y191" s="4"/>
      <c r="Z191" s="4"/>
      <c r="AA191" s="4"/>
      <c r="AB191" s="4"/>
      <c r="AC191" s="4"/>
      <c r="AD191" s="4"/>
      <c r="AE191" s="4"/>
      <c r="AF191" s="4"/>
    </row>
    <row r="192" spans="1:35" hidden="1">
      <c r="A192" s="10"/>
      <c r="B192" s="10"/>
      <c r="C192" s="10"/>
      <c r="D192" s="10"/>
      <c r="E192" s="10"/>
      <c r="F192" s="10"/>
      <c r="G192" s="17"/>
      <c r="H192" s="10"/>
      <c r="I192" s="10"/>
      <c r="J192" s="10"/>
      <c r="K192" s="10"/>
      <c r="L192" s="10"/>
      <c r="M192" s="10"/>
      <c r="N192" s="10"/>
      <c r="O192" s="10"/>
      <c r="P192" s="10"/>
      <c r="Q192" s="4"/>
      <c r="R192" s="4"/>
      <c r="S192" s="4"/>
      <c r="T192" s="4"/>
      <c r="U192" s="4"/>
      <c r="V192" s="4"/>
      <c r="W192" s="4"/>
      <c r="X192" s="4"/>
      <c r="Y192" s="4"/>
      <c r="Z192" s="4"/>
      <c r="AA192" s="4"/>
      <c r="AB192" s="4"/>
      <c r="AC192" s="4"/>
      <c r="AD192" s="4"/>
      <c r="AE192" s="4"/>
      <c r="AF192" s="4"/>
    </row>
    <row r="193" spans="1:32" hidden="1">
      <c r="A193" s="10"/>
      <c r="B193" s="10"/>
      <c r="C193" s="10"/>
      <c r="D193" s="10"/>
      <c r="E193" s="10"/>
      <c r="F193" s="10"/>
      <c r="G193" s="17"/>
      <c r="H193" s="10"/>
      <c r="I193" s="10"/>
      <c r="J193" s="10"/>
      <c r="K193" s="10"/>
      <c r="L193" s="10"/>
      <c r="M193" s="10"/>
      <c r="N193" s="10"/>
      <c r="O193" s="10"/>
      <c r="P193" s="10"/>
      <c r="Q193" s="4"/>
      <c r="R193" s="4"/>
      <c r="S193" s="4"/>
      <c r="T193" s="4"/>
      <c r="U193" s="4"/>
      <c r="V193" s="4"/>
      <c r="W193" s="4"/>
      <c r="X193" s="4"/>
      <c r="Y193" s="4"/>
      <c r="Z193" s="4"/>
      <c r="AA193" s="4"/>
      <c r="AB193" s="4"/>
      <c r="AC193" s="4"/>
      <c r="AD193" s="4"/>
      <c r="AE193" s="4"/>
      <c r="AF193" s="4"/>
    </row>
    <row r="194" spans="1:32" s="73" customFormat="1" hidden="1">
      <c r="A194" s="74"/>
      <c r="B194" s="74"/>
      <c r="C194" s="74"/>
      <c r="D194" s="74"/>
      <c r="E194" s="74"/>
      <c r="F194" s="74"/>
      <c r="G194" s="74"/>
      <c r="H194" s="74"/>
      <c r="I194" s="74"/>
      <c r="J194" s="74"/>
      <c r="K194" s="74"/>
      <c r="L194" s="74"/>
      <c r="M194" s="74"/>
      <c r="N194" s="72"/>
      <c r="O194" s="72"/>
      <c r="P194" s="72"/>
    </row>
    <row r="195" spans="1:32" hidden="1">
      <c r="A195" s="4" t="e">
        <f>MID($H$1,$G$9+2*G195,2)</f>
        <v>#VALUE!</v>
      </c>
      <c r="B195" s="10"/>
      <c r="C195" t="e">
        <f>CHAR(HEX2DEC(A195))</f>
        <v>#VALUE!</v>
      </c>
      <c r="D195" s="10"/>
      <c r="E195" s="10"/>
      <c r="F195" s="10"/>
      <c r="G195" s="150" t="e">
        <f>(FIND("2C",H1,G29)-1)/2</f>
        <v>#VALUE!</v>
      </c>
      <c r="H195" s="147" t="s">
        <v>123</v>
      </c>
      <c r="I195" s="2" t="e">
        <f ca="1">FIND(",",L195,17)</f>
        <v>#VALUE!</v>
      </c>
      <c r="J195" s="2" t="e">
        <f ca="1">FIND(",",L195,I195+1)</f>
        <v>#VALUE!</v>
      </c>
      <c r="K195" s="2" t="e">
        <f ca="1">FIND(",",L195,J195+1)</f>
        <v>#VALUE!</v>
      </c>
      <c r="L195" s="2" t="e">
        <f ca="1">A497</f>
        <v>#VALUE!</v>
      </c>
      <c r="M195" s="2"/>
      <c r="N195" s="2"/>
      <c r="O195" s="2"/>
      <c r="P195" s="2"/>
      <c r="Q195" s="2"/>
      <c r="R195"/>
      <c r="S195"/>
      <c r="T195" s="4"/>
      <c r="U195" s="4"/>
      <c r="V195" s="4"/>
      <c r="W195" s="4"/>
      <c r="X195" s="4"/>
      <c r="Y195" s="4"/>
      <c r="Z195" s="4"/>
      <c r="AA195" s="4"/>
      <c r="AB195" s="4"/>
      <c r="AC195" s="4"/>
      <c r="AD195" s="4"/>
      <c r="AE195" s="4"/>
      <c r="AF195" s="4"/>
    </row>
    <row r="196" spans="1:32" hidden="1">
      <c r="A196" s="4"/>
      <c r="B196" s="4"/>
      <c r="C196"/>
      <c r="D196" s="23" t="e">
        <f ca="1">MID(L195,2,I195-2)</f>
        <v>#VALUE!</v>
      </c>
      <c r="E196" s="10"/>
      <c r="F196" s="10"/>
      <c r="G196" s="17" t="e">
        <f>G195+2</f>
        <v>#VALUE!</v>
      </c>
      <c r="H196" s="149" t="s">
        <v>124</v>
      </c>
      <c r="I196" s="2"/>
      <c r="J196" s="2"/>
      <c r="K196" s="2"/>
      <c r="L196" s="2"/>
      <c r="M196" s="2"/>
      <c r="N196" s="2"/>
      <c r="O196" s="2"/>
      <c r="P196" s="2"/>
      <c r="Q196" s="2"/>
      <c r="R196"/>
      <c r="S196"/>
      <c r="T196" s="4"/>
      <c r="U196" s="4"/>
      <c r="V196" s="4"/>
      <c r="W196" s="4"/>
      <c r="X196" s="4"/>
      <c r="Y196" s="4"/>
      <c r="Z196" s="4"/>
      <c r="AA196" s="4"/>
      <c r="AB196" s="4"/>
      <c r="AC196" s="4"/>
      <c r="AD196" s="4"/>
      <c r="AE196" s="4"/>
      <c r="AF196" s="4"/>
    </row>
    <row r="197" spans="1:32" hidden="1">
      <c r="A197" s="4" t="e">
        <f>MID($H$1,$G$9+2*G197,2)</f>
        <v>#VALUE!</v>
      </c>
      <c r="B197" s="4"/>
      <c r="C197" t="e">
        <f>CHAR(HEX2DEC(A197))</f>
        <v>#VALUE!</v>
      </c>
      <c r="D197" s="10"/>
      <c r="E197" s="10"/>
      <c r="F197" s="10"/>
      <c r="G197" s="17" t="e">
        <f>(FIND("2C",H1,G196*2)-1)/2</f>
        <v>#VALUE!</v>
      </c>
      <c r="H197" s="148" t="s">
        <v>123</v>
      </c>
      <c r="I197" s="2"/>
      <c r="J197" s="2"/>
      <c r="K197" s="2"/>
      <c r="L197" s="2"/>
      <c r="M197" s="2"/>
      <c r="N197" s="2"/>
      <c r="O197" s="2"/>
      <c r="P197" s="2"/>
      <c r="Q197" s="2"/>
      <c r="R197"/>
      <c r="S197"/>
      <c r="T197" s="4"/>
      <c r="U197" s="4"/>
      <c r="V197" s="4"/>
      <c r="W197" s="4"/>
      <c r="X197" s="4"/>
      <c r="Y197" s="4"/>
      <c r="Z197" s="4"/>
      <c r="AA197" s="4"/>
      <c r="AB197" s="4"/>
      <c r="AC197" s="4"/>
      <c r="AD197" s="4"/>
      <c r="AE197" s="4"/>
      <c r="AF197" s="4"/>
    </row>
    <row r="198" spans="1:32" ht="19.5" hidden="1" customHeight="1">
      <c r="A198" s="4"/>
      <c r="B198" s="4"/>
      <c r="C198"/>
      <c r="D198" s="267" t="e">
        <f ca="1">MID(L195,I195+1,J195-I195-1)</f>
        <v>#VALUE!</v>
      </c>
      <c r="E198" s="10"/>
      <c r="F198" s="10"/>
      <c r="G198" s="17" t="e">
        <f>G197+2</f>
        <v>#VALUE!</v>
      </c>
      <c r="H198" s="149" t="s">
        <v>0</v>
      </c>
      <c r="I198"/>
      <c r="J198" s="1"/>
      <c r="K198" s="1"/>
      <c r="L198" s="1"/>
      <c r="M198" s="1"/>
      <c r="N198" s="1"/>
      <c r="O198" s="1"/>
      <c r="P198" s="1"/>
      <c r="Q198"/>
      <c r="R198"/>
      <c r="S198"/>
      <c r="T198" s="4"/>
      <c r="U198" s="4"/>
      <c r="V198" s="4"/>
      <c r="W198" s="4"/>
      <c r="X198" s="4"/>
      <c r="Y198" s="4"/>
      <c r="Z198" s="4"/>
      <c r="AA198" s="4"/>
      <c r="AB198" s="4"/>
      <c r="AC198" s="4"/>
      <c r="AD198" s="4"/>
      <c r="AE198" s="4"/>
      <c r="AF198" s="4"/>
    </row>
    <row r="199" spans="1:32" hidden="1">
      <c r="A199" s="4" t="e">
        <f>MID($H$1,$G$9+2*G199,2)</f>
        <v>#VALUE!</v>
      </c>
      <c r="B199" s="4"/>
      <c r="C199" t="e">
        <f>CHAR(HEX2DEC(A199))</f>
        <v>#VALUE!</v>
      </c>
      <c r="D199" s="10"/>
      <c r="E199" s="10"/>
      <c r="F199" s="10"/>
      <c r="G199" s="17" t="e">
        <f>(FIND("2C",H1,G198*2)-1)/2</f>
        <v>#VALUE!</v>
      </c>
      <c r="H199" s="148" t="s">
        <v>123</v>
      </c>
      <c r="I199"/>
      <c r="J199" s="1"/>
      <c r="K199" s="1"/>
      <c r="L199" s="1"/>
      <c r="M199" s="1"/>
      <c r="N199" s="1"/>
      <c r="O199" s="1"/>
      <c r="P199" s="1"/>
      <c r="Q199"/>
      <c r="R199"/>
      <c r="S199"/>
      <c r="T199" s="4"/>
      <c r="U199" s="4"/>
      <c r="V199" s="4"/>
      <c r="W199" s="4"/>
      <c r="X199" s="4"/>
      <c r="Y199" s="4"/>
      <c r="Z199" s="4"/>
      <c r="AA199" s="4"/>
      <c r="AB199" s="4"/>
      <c r="AC199" s="4"/>
      <c r="AD199" s="4"/>
      <c r="AE199" s="4"/>
      <c r="AF199" s="4"/>
    </row>
    <row r="200" spans="1:32" ht="24.75" hidden="1" customHeight="1">
      <c r="A200" s="4" t="str">
        <f>MID($H$1,$G$9+2*G200,2)</f>
        <v>58</v>
      </c>
      <c r="B200" s="4"/>
      <c r="C200" t="str">
        <f>CHAR(HEX2DEC(A200))</f>
        <v>X</v>
      </c>
      <c r="D200" s="1435" t="e">
        <f ca="1">MID(L195,J195+1,70)</f>
        <v>#VALUE!</v>
      </c>
      <c r="E200" s="1435"/>
      <c r="F200" s="1435"/>
      <c r="G200" s="17">
        <v>55</v>
      </c>
      <c r="H200" s="1436" t="s">
        <v>282</v>
      </c>
      <c r="I200" s="1"/>
      <c r="J200" s="1"/>
      <c r="K200" s="1"/>
      <c r="L200" s="1"/>
      <c r="M200" s="1"/>
      <c r="N200" s="1"/>
      <c r="O200" s="1"/>
      <c r="P200" s="1"/>
      <c r="Q200"/>
      <c r="R200"/>
      <c r="S200"/>
      <c r="T200" s="4"/>
      <c r="U200" s="4"/>
      <c r="V200" s="4"/>
      <c r="W200" s="4"/>
      <c r="X200" s="4"/>
      <c r="Y200" s="4"/>
      <c r="Z200" s="4"/>
      <c r="AA200" s="4"/>
      <c r="AB200" s="4"/>
      <c r="AC200" s="4"/>
      <c r="AD200" s="4"/>
      <c r="AE200" s="4"/>
      <c r="AF200" s="4"/>
    </row>
    <row r="201" spans="1:32" hidden="1">
      <c r="A201" s="4"/>
      <c r="B201" s="4"/>
      <c r="C201"/>
      <c r="D201" s="10"/>
      <c r="E201" s="10"/>
      <c r="F201" s="10"/>
      <c r="G201" s="17"/>
      <c r="H201" s="1281"/>
      <c r="I201" s="1"/>
      <c r="J201" s="1"/>
      <c r="K201" s="1"/>
      <c r="L201" s="1"/>
      <c r="M201" s="1"/>
      <c r="N201" s="1"/>
      <c r="O201" s="1"/>
      <c r="P201" s="1"/>
      <c r="Q201"/>
      <c r="R201"/>
      <c r="S201"/>
      <c r="T201" s="4"/>
      <c r="U201" s="4"/>
      <c r="V201" s="4"/>
      <c r="W201" s="4"/>
      <c r="X201" s="4"/>
      <c r="Y201" s="4"/>
      <c r="Z201" s="4"/>
      <c r="AA201" s="4"/>
      <c r="AB201" s="4"/>
      <c r="AC201" s="4"/>
      <c r="AD201" s="4"/>
      <c r="AE201" s="4"/>
      <c r="AF201" s="4"/>
    </row>
    <row r="202" spans="1:32" hidden="1">
      <c r="A202" s="4"/>
      <c r="B202" s="4"/>
      <c r="C202"/>
      <c r="D202" s="10"/>
      <c r="E202" s="10"/>
      <c r="F202" s="10"/>
      <c r="G202" s="17"/>
      <c r="H202" s="10"/>
      <c r="I202" s="10"/>
      <c r="J202" s="10"/>
      <c r="K202" s="10"/>
      <c r="L202" s="10"/>
      <c r="M202" s="1"/>
      <c r="N202" s="1"/>
      <c r="O202" s="1"/>
      <c r="P202" s="1"/>
      <c r="Q202"/>
      <c r="R202"/>
      <c r="S202"/>
      <c r="T202" s="4"/>
      <c r="U202" s="4"/>
      <c r="V202" s="4"/>
      <c r="W202" s="4"/>
      <c r="X202" s="4"/>
      <c r="Y202" s="4"/>
      <c r="Z202" s="4"/>
      <c r="AA202" s="4"/>
      <c r="AB202" s="4"/>
      <c r="AC202" s="4"/>
      <c r="AD202" s="4"/>
      <c r="AE202" s="4"/>
      <c r="AF202" s="4"/>
    </row>
    <row r="203" spans="1:32" hidden="1">
      <c r="A203" s="4"/>
      <c r="B203" s="4"/>
      <c r="C203"/>
      <c r="D203" s="10"/>
      <c r="E203" s="10"/>
      <c r="F203" s="10"/>
      <c r="G203" s="17"/>
      <c r="H203" s="10"/>
      <c r="I203" s="10"/>
      <c r="J203" s="10"/>
      <c r="K203" s="10"/>
      <c r="L203" s="10"/>
      <c r="M203" s="1"/>
      <c r="N203" s="1"/>
      <c r="O203" s="1"/>
      <c r="P203" s="1"/>
      <c r="Q203"/>
      <c r="R203"/>
      <c r="S203"/>
      <c r="T203" s="4"/>
      <c r="U203" s="4"/>
      <c r="V203" s="4"/>
      <c r="W203" s="4"/>
      <c r="X203" s="4"/>
      <c r="Y203" s="4"/>
      <c r="Z203" s="4"/>
      <c r="AA203" s="4"/>
      <c r="AB203" s="4"/>
      <c r="AC203" s="4"/>
      <c r="AD203" s="4"/>
      <c r="AE203" s="4"/>
      <c r="AF203" s="4"/>
    </row>
    <row r="204" spans="1:32" hidden="1">
      <c r="A204" s="4"/>
      <c r="B204" s="4"/>
      <c r="C204"/>
      <c r="D204" s="10"/>
      <c r="E204" s="10"/>
      <c r="F204" s="10"/>
      <c r="G204" s="17"/>
      <c r="H204" s="10"/>
      <c r="I204" s="10"/>
      <c r="J204" s="10"/>
      <c r="K204" s="10"/>
      <c r="L204" s="10"/>
      <c r="M204" s="1"/>
      <c r="N204" s="1"/>
      <c r="O204" s="1"/>
      <c r="P204" s="1"/>
      <c r="Q204"/>
      <c r="R204"/>
      <c r="S204"/>
      <c r="T204" s="4"/>
      <c r="U204" s="4"/>
      <c r="V204" s="4"/>
      <c r="W204" s="4"/>
      <c r="X204" s="4"/>
      <c r="Y204" s="4"/>
      <c r="Z204" s="4"/>
      <c r="AA204" s="4"/>
      <c r="AB204" s="4"/>
      <c r="AC204" s="4"/>
      <c r="AD204" s="4"/>
      <c r="AE204" s="4"/>
      <c r="AF204" s="4"/>
    </row>
    <row r="205" spans="1:32" hidden="1">
      <c r="A205" s="4"/>
      <c r="B205" s="4"/>
      <c r="C205"/>
      <c r="D205" s="10"/>
      <c r="E205" s="10"/>
      <c r="F205" s="10"/>
      <c r="G205" s="17"/>
      <c r="H205" s="10"/>
      <c r="I205" s="10"/>
      <c r="J205" s="10"/>
      <c r="K205" s="10"/>
      <c r="L205" s="10"/>
      <c r="M205" s="1"/>
      <c r="N205" s="1"/>
      <c r="O205" s="1"/>
      <c r="P205" s="1"/>
      <c r="Q205"/>
      <c r="R205"/>
      <c r="S205"/>
      <c r="T205" s="4"/>
      <c r="U205" s="4"/>
      <c r="V205" s="4"/>
      <c r="W205" s="4"/>
      <c r="X205" s="4"/>
      <c r="Y205" s="4"/>
      <c r="Z205" s="4"/>
      <c r="AA205" s="4"/>
      <c r="AB205" s="4"/>
      <c r="AC205" s="4"/>
      <c r="AD205" s="4"/>
      <c r="AE205" s="4"/>
      <c r="AF205" s="4"/>
    </row>
    <row r="206" spans="1:32" hidden="1">
      <c r="A206" s="4"/>
      <c r="B206" s="4"/>
      <c r="C206"/>
      <c r="D206" s="10"/>
      <c r="E206" s="10"/>
      <c r="F206" s="10"/>
      <c r="G206" s="17"/>
      <c r="H206" s="10"/>
      <c r="I206" s="10"/>
      <c r="J206" s="10"/>
      <c r="K206" s="10"/>
      <c r="L206" s="10"/>
      <c r="M206" s="10"/>
      <c r="N206" s="10"/>
      <c r="O206" s="10"/>
      <c r="P206" s="10"/>
      <c r="Q206" s="4"/>
      <c r="R206" s="4"/>
      <c r="S206" s="4"/>
      <c r="T206" s="4"/>
      <c r="U206" s="4"/>
      <c r="V206" s="4"/>
      <c r="W206" s="4"/>
      <c r="X206" s="4"/>
      <c r="Y206" s="4"/>
      <c r="Z206" s="4"/>
      <c r="AA206" s="4"/>
      <c r="AB206" s="4"/>
      <c r="AC206" s="4"/>
      <c r="AD206" s="4"/>
      <c r="AE206" s="4"/>
      <c r="AF206" s="4"/>
    </row>
    <row r="207" spans="1:32" hidden="1">
      <c r="A207" s="4"/>
      <c r="B207" s="4"/>
      <c r="C207"/>
      <c r="D207" s="10"/>
      <c r="E207" s="10"/>
      <c r="F207" s="10"/>
      <c r="G207" s="17"/>
      <c r="H207" s="10"/>
      <c r="I207" s="10"/>
      <c r="J207" s="10"/>
      <c r="K207" s="10"/>
      <c r="L207" s="10"/>
      <c r="M207" s="10"/>
      <c r="N207" s="10"/>
      <c r="O207" s="10"/>
      <c r="P207" s="10"/>
      <c r="Q207" s="4"/>
      <c r="R207" s="4"/>
      <c r="S207" s="4"/>
      <c r="T207" s="4"/>
      <c r="U207" s="4"/>
      <c r="V207" s="4"/>
      <c r="W207" s="4"/>
      <c r="X207" s="4"/>
      <c r="Y207" s="4"/>
      <c r="Z207" s="4"/>
      <c r="AA207" s="4"/>
      <c r="AB207" s="4"/>
      <c r="AC207" s="4"/>
      <c r="AD207" s="4"/>
      <c r="AE207" s="4"/>
      <c r="AF207" s="4"/>
    </row>
    <row r="208" spans="1:32" hidden="1">
      <c r="A208" s="4"/>
      <c r="B208" s="4"/>
      <c r="C208"/>
      <c r="D208" s="10"/>
      <c r="E208" s="10"/>
      <c r="F208" s="10"/>
      <c r="G208" s="17"/>
      <c r="H208" s="10"/>
      <c r="I208" s="10"/>
      <c r="J208" s="10"/>
      <c r="K208" s="10"/>
      <c r="L208" s="10"/>
      <c r="M208" s="10"/>
      <c r="N208" s="10"/>
      <c r="O208" s="10"/>
      <c r="P208" s="10"/>
      <c r="Q208" s="4"/>
      <c r="R208" s="4"/>
      <c r="S208" s="4"/>
      <c r="T208" s="4"/>
      <c r="U208" s="4"/>
      <c r="V208" s="4"/>
      <c r="W208" s="4"/>
      <c r="X208" s="4"/>
      <c r="Y208" s="4"/>
      <c r="Z208" s="4"/>
      <c r="AA208" s="4"/>
      <c r="AB208" s="4"/>
      <c r="AC208" s="4"/>
      <c r="AD208" s="4"/>
      <c r="AE208" s="4"/>
      <c r="AF208" s="4"/>
    </row>
    <row r="209" spans="1:32" hidden="1">
      <c r="A209" s="4"/>
      <c r="B209" s="4"/>
      <c r="C209"/>
      <c r="D209" s="10"/>
      <c r="E209" s="10"/>
      <c r="F209" s="10"/>
      <c r="G209" s="17"/>
      <c r="H209" s="10"/>
      <c r="I209" s="10"/>
      <c r="J209" s="10"/>
      <c r="K209" s="10"/>
      <c r="L209" s="10"/>
      <c r="M209" s="10"/>
      <c r="N209" s="10"/>
      <c r="O209" s="10"/>
      <c r="P209" s="10"/>
      <c r="Q209" s="4"/>
      <c r="R209" s="4"/>
      <c r="S209" s="4"/>
      <c r="T209" s="4"/>
      <c r="U209" s="4"/>
      <c r="V209" s="4"/>
      <c r="W209" s="4"/>
      <c r="X209" s="4"/>
      <c r="Y209" s="4"/>
      <c r="Z209" s="4"/>
      <c r="AA209" s="4"/>
      <c r="AB209" s="4"/>
      <c r="AC209" s="4"/>
      <c r="AD209" s="4"/>
      <c r="AE209" s="4"/>
      <c r="AF209" s="4"/>
    </row>
    <row r="210" spans="1:32" hidden="1">
      <c r="A210" s="4"/>
      <c r="B210" s="4"/>
      <c r="C210"/>
      <c r="D210" s="10"/>
      <c r="E210" s="10"/>
      <c r="F210" s="10"/>
      <c r="G210" s="17"/>
      <c r="H210" s="10"/>
      <c r="I210" s="10"/>
      <c r="J210" s="10"/>
      <c r="K210" s="10"/>
      <c r="L210" s="10"/>
      <c r="M210" s="10"/>
      <c r="N210" s="10"/>
      <c r="O210" s="10"/>
      <c r="P210" s="10"/>
      <c r="Q210" s="4"/>
      <c r="R210" s="4"/>
      <c r="S210" s="4"/>
      <c r="T210" s="4"/>
      <c r="U210" s="4"/>
      <c r="V210" s="4"/>
      <c r="W210" s="4"/>
      <c r="X210" s="4"/>
      <c r="Y210" s="4"/>
      <c r="Z210" s="4"/>
      <c r="AA210" s="4"/>
      <c r="AB210" s="4"/>
      <c r="AC210" s="4"/>
      <c r="AD210" s="4"/>
      <c r="AE210" s="4"/>
      <c r="AF210" s="4"/>
    </row>
    <row r="211" spans="1:32" hidden="1">
      <c r="A211" s="4"/>
      <c r="B211" s="4"/>
      <c r="C211"/>
      <c r="D211" s="10"/>
      <c r="E211" s="10"/>
      <c r="F211" s="10"/>
      <c r="G211" s="17"/>
      <c r="H211" s="10"/>
      <c r="I211" s="10"/>
      <c r="J211" s="10"/>
      <c r="K211" s="10"/>
      <c r="L211" s="10"/>
      <c r="M211" s="10"/>
      <c r="N211" s="10"/>
      <c r="O211" s="10"/>
      <c r="P211" s="10"/>
      <c r="Q211" s="4"/>
      <c r="R211" s="4"/>
      <c r="S211" s="4"/>
      <c r="T211" s="4"/>
      <c r="U211" s="4"/>
      <c r="V211" s="4"/>
      <c r="W211" s="4"/>
      <c r="X211" s="4"/>
      <c r="Y211" s="4"/>
      <c r="Z211" s="4"/>
      <c r="AA211" s="4"/>
      <c r="AB211" s="4"/>
      <c r="AC211" s="4"/>
      <c r="AD211" s="4"/>
      <c r="AE211" s="4"/>
      <c r="AF211" s="4"/>
    </row>
    <row r="212" spans="1:32" hidden="1">
      <c r="A212" s="4"/>
      <c r="B212" s="4"/>
      <c r="C212"/>
      <c r="D212" s="10"/>
      <c r="E212" s="10"/>
      <c r="F212" s="10"/>
      <c r="G212" s="10"/>
      <c r="H212" s="10"/>
      <c r="I212" s="10"/>
      <c r="J212" s="10"/>
      <c r="K212" s="10"/>
      <c r="L212" s="10"/>
      <c r="M212" s="10"/>
      <c r="N212" s="10"/>
      <c r="O212" s="10"/>
      <c r="P212" s="10"/>
      <c r="Q212" s="4"/>
      <c r="R212" s="4"/>
      <c r="S212" s="4"/>
      <c r="T212" s="4"/>
      <c r="U212" s="4"/>
      <c r="V212" s="4"/>
      <c r="W212" s="4"/>
      <c r="X212" s="4"/>
      <c r="Y212" s="4"/>
      <c r="Z212" s="4"/>
      <c r="AA212" s="4"/>
      <c r="AB212" s="4"/>
      <c r="AC212" s="4"/>
      <c r="AD212" s="4"/>
      <c r="AE212" s="4"/>
      <c r="AF212" s="4"/>
    </row>
    <row r="213" spans="1:32" hidden="1">
      <c r="A213" s="4"/>
      <c r="B213" s="4"/>
      <c r="C213"/>
      <c r="D213" s="10"/>
      <c r="E213" s="10"/>
      <c r="F213" s="10"/>
      <c r="G213" s="10"/>
      <c r="H213" s="10"/>
      <c r="I213" s="10"/>
      <c r="J213" s="10"/>
      <c r="K213" s="10"/>
      <c r="L213" s="10"/>
      <c r="M213" s="10"/>
      <c r="N213" s="10"/>
      <c r="O213" s="10"/>
      <c r="P213" s="10"/>
      <c r="Q213" s="4"/>
      <c r="R213" s="4"/>
      <c r="S213" s="4"/>
      <c r="T213" s="4"/>
      <c r="U213" s="4"/>
      <c r="V213" s="4"/>
      <c r="W213" s="4"/>
      <c r="X213" s="4"/>
      <c r="Y213" s="4"/>
      <c r="Z213" s="4"/>
      <c r="AA213" s="4"/>
      <c r="AB213" s="4"/>
      <c r="AC213" s="4"/>
      <c r="AD213" s="4"/>
      <c r="AE213" s="4"/>
      <c r="AF213" s="4"/>
    </row>
    <row r="214" spans="1:32" hidden="1">
      <c r="A214" s="4"/>
      <c r="B214" s="4"/>
      <c r="C214"/>
      <c r="D214" s="10"/>
      <c r="E214" s="10"/>
      <c r="F214" s="10"/>
      <c r="G214" s="10"/>
      <c r="H214" s="10"/>
      <c r="I214" s="10"/>
      <c r="J214" s="10"/>
      <c r="K214" s="10"/>
      <c r="L214" s="10"/>
      <c r="M214" s="10"/>
      <c r="N214" s="10"/>
      <c r="O214" s="10"/>
      <c r="P214" s="10"/>
      <c r="Q214" s="4"/>
      <c r="R214" s="4"/>
      <c r="S214" s="4"/>
      <c r="T214" s="4"/>
      <c r="U214" s="4"/>
      <c r="V214" s="4"/>
      <c r="W214" s="4"/>
      <c r="X214" s="4"/>
      <c r="Y214" s="4"/>
      <c r="Z214" s="4"/>
      <c r="AA214" s="4"/>
      <c r="AB214" s="4"/>
      <c r="AC214" s="4"/>
      <c r="AD214" s="4"/>
      <c r="AE214" s="4"/>
      <c r="AF214" s="4"/>
    </row>
    <row r="215" spans="1:32" hidden="1">
      <c r="A215" s="4"/>
      <c r="B215" s="4"/>
      <c r="C215"/>
      <c r="D215" s="10"/>
      <c r="E215" s="10"/>
      <c r="F215" s="10"/>
      <c r="G215" s="10"/>
      <c r="H215" s="10"/>
      <c r="I215" s="10"/>
      <c r="J215" s="10"/>
      <c r="K215" s="10"/>
      <c r="L215" s="10"/>
      <c r="M215" s="10"/>
      <c r="N215" s="10"/>
      <c r="O215" s="10"/>
      <c r="P215" s="10"/>
      <c r="Q215" s="4"/>
      <c r="R215" s="4"/>
      <c r="S215" s="4"/>
      <c r="T215" s="4"/>
      <c r="U215" s="4"/>
      <c r="V215" s="4"/>
      <c r="W215" s="4"/>
      <c r="X215" s="4"/>
      <c r="Y215" s="4"/>
      <c r="Z215" s="4"/>
      <c r="AA215" s="4"/>
      <c r="AB215" s="4"/>
      <c r="AC215" s="4"/>
      <c r="AD215" s="4"/>
      <c r="AE215" s="4"/>
      <c r="AF215" s="4"/>
    </row>
    <row r="216" spans="1:32" hidden="1">
      <c r="A216" s="4"/>
      <c r="B216" s="4"/>
      <c r="C216"/>
      <c r="D216" s="10"/>
      <c r="E216" s="10"/>
      <c r="F216" s="10"/>
      <c r="G216" s="10"/>
      <c r="H216" s="10"/>
      <c r="I216" s="10"/>
      <c r="J216" s="10"/>
      <c r="K216" s="10"/>
      <c r="L216" s="10"/>
      <c r="M216" s="10"/>
      <c r="N216" s="10"/>
      <c r="O216" s="10"/>
      <c r="P216" s="10"/>
      <c r="Q216" s="4"/>
      <c r="R216" s="4"/>
      <c r="S216" s="4"/>
      <c r="T216" s="4"/>
      <c r="U216" s="4"/>
      <c r="V216" s="4"/>
      <c r="W216" s="4"/>
      <c r="X216" s="4"/>
      <c r="Y216" s="4"/>
      <c r="Z216" s="4"/>
      <c r="AA216" s="4"/>
      <c r="AB216" s="4"/>
      <c r="AC216" s="4"/>
      <c r="AD216" s="4"/>
      <c r="AE216" s="4"/>
      <c r="AF216" s="4"/>
    </row>
    <row r="217" spans="1:32" ht="12" hidden="1" customHeight="1">
      <c r="A217" s="4"/>
      <c r="B217" s="4"/>
      <c r="C217"/>
      <c r="D217" s="10"/>
      <c r="E217" s="10"/>
      <c r="F217" s="10"/>
      <c r="G217" s="10"/>
      <c r="H217" s="10"/>
      <c r="I217" s="10"/>
      <c r="J217" s="10"/>
      <c r="K217" s="10"/>
      <c r="L217" s="10"/>
      <c r="M217" s="10"/>
      <c r="N217" s="10"/>
      <c r="O217" s="10"/>
      <c r="P217" s="10"/>
      <c r="Q217" s="4"/>
      <c r="R217" s="4"/>
      <c r="S217" s="4"/>
      <c r="T217" s="4"/>
      <c r="U217" s="4"/>
      <c r="V217" s="4"/>
      <c r="W217" s="4"/>
      <c r="X217" s="4"/>
      <c r="Y217" s="4"/>
      <c r="Z217" s="4"/>
      <c r="AA217" s="4"/>
      <c r="AB217" s="4"/>
      <c r="AC217" s="4"/>
      <c r="AD217" s="4"/>
      <c r="AE217" s="4"/>
      <c r="AF217" s="4"/>
    </row>
    <row r="218" spans="1:32" hidden="1">
      <c r="A218" s="4"/>
      <c r="B218" s="4"/>
      <c r="C218"/>
      <c r="D218" s="10"/>
      <c r="E218" s="10"/>
      <c r="F218" s="10"/>
      <c r="G218" s="10"/>
      <c r="H218" s="10"/>
      <c r="I218" s="10"/>
      <c r="J218" s="10"/>
      <c r="K218" s="10"/>
      <c r="L218" s="10"/>
      <c r="M218" s="10"/>
      <c r="N218" s="10"/>
      <c r="O218" s="10"/>
      <c r="P218" s="10"/>
      <c r="Q218" s="4"/>
      <c r="R218" s="4"/>
      <c r="S218" s="4"/>
      <c r="T218" s="4"/>
      <c r="U218" s="4"/>
      <c r="V218" s="4"/>
      <c r="W218" s="4"/>
      <c r="X218" s="4"/>
      <c r="Y218" s="4"/>
      <c r="Z218" s="4"/>
      <c r="AA218" s="4"/>
      <c r="AB218" s="4"/>
      <c r="AC218" s="4"/>
      <c r="AD218" s="4"/>
      <c r="AE218" s="4"/>
      <c r="AF218" s="4"/>
    </row>
    <row r="219" spans="1:32" hidden="1">
      <c r="A219" s="4"/>
      <c r="B219" s="4"/>
      <c r="C219"/>
      <c r="D219" s="10"/>
      <c r="E219" s="10"/>
      <c r="F219" s="10"/>
      <c r="G219" s="10"/>
      <c r="H219" s="10"/>
      <c r="I219" s="10"/>
      <c r="J219" s="10"/>
      <c r="K219" s="10"/>
      <c r="L219" s="10"/>
      <c r="M219" s="10"/>
      <c r="N219" s="10"/>
      <c r="O219" s="10"/>
      <c r="P219" s="10"/>
      <c r="Q219" s="4"/>
      <c r="R219" s="4"/>
      <c r="S219" s="4"/>
      <c r="T219" s="4"/>
      <c r="U219" s="4"/>
      <c r="V219" s="4"/>
      <c r="W219" s="4"/>
      <c r="X219" s="4"/>
      <c r="Y219" s="4"/>
      <c r="Z219" s="4"/>
      <c r="AA219" s="4"/>
      <c r="AB219" s="4"/>
      <c r="AC219" s="4"/>
      <c r="AD219" s="4"/>
      <c r="AE219" s="4"/>
      <c r="AF219" s="4"/>
    </row>
    <row r="220" spans="1:32" hidden="1">
      <c r="A220" s="4"/>
      <c r="B220" s="4"/>
      <c r="C220"/>
      <c r="D220" s="10"/>
      <c r="E220" s="10"/>
      <c r="F220" s="10"/>
      <c r="G220" s="10"/>
      <c r="H220" s="10"/>
      <c r="I220" s="10"/>
      <c r="J220" s="10"/>
      <c r="K220" s="10"/>
      <c r="L220" s="10"/>
      <c r="M220" s="10"/>
      <c r="N220" s="10"/>
      <c r="O220" s="10"/>
      <c r="P220" s="10"/>
      <c r="Q220" s="4"/>
      <c r="R220" s="4"/>
      <c r="S220" s="4"/>
      <c r="T220" s="4"/>
      <c r="U220" s="4"/>
      <c r="V220" s="4"/>
      <c r="W220" s="4"/>
      <c r="X220" s="4"/>
      <c r="Y220" s="4"/>
      <c r="Z220" s="4"/>
      <c r="AA220" s="4"/>
      <c r="AB220" s="4"/>
      <c r="AC220" s="4"/>
      <c r="AD220" s="4"/>
      <c r="AE220" s="4"/>
      <c r="AF220" s="4"/>
    </row>
    <row r="221" spans="1:32" hidden="1">
      <c r="A221" s="4"/>
      <c r="B221" s="4"/>
      <c r="C221"/>
      <c r="D221" s="10"/>
      <c r="E221" s="10"/>
      <c r="F221" s="10"/>
      <c r="G221" s="10"/>
      <c r="H221" s="10"/>
      <c r="I221" s="10"/>
      <c r="J221" s="10"/>
      <c r="K221" s="10"/>
      <c r="L221" s="10"/>
      <c r="M221" s="10"/>
      <c r="N221" s="10"/>
      <c r="O221" s="10"/>
      <c r="P221" s="10"/>
      <c r="Q221" s="4"/>
      <c r="R221" s="4"/>
      <c r="S221" s="4"/>
      <c r="T221" s="4"/>
      <c r="U221" s="4"/>
      <c r="V221" s="4"/>
      <c r="W221" s="4"/>
      <c r="X221" s="4"/>
      <c r="Y221" s="4"/>
      <c r="Z221" s="4"/>
      <c r="AA221" s="4"/>
      <c r="AB221" s="4"/>
      <c r="AC221" s="4"/>
      <c r="AD221" s="4"/>
      <c r="AE221" s="4"/>
      <c r="AF221" s="4"/>
    </row>
    <row r="222" spans="1:32" hidden="1">
      <c r="A222" s="4"/>
      <c r="B222" s="4"/>
      <c r="C222"/>
      <c r="D222" s="10"/>
      <c r="E222" s="10"/>
      <c r="F222" s="10"/>
      <c r="G222" s="10"/>
      <c r="H222" s="10"/>
      <c r="I222" s="10"/>
      <c r="J222" s="10"/>
      <c r="K222" s="10"/>
      <c r="L222" s="10"/>
      <c r="M222" s="10"/>
      <c r="N222" s="10"/>
      <c r="O222" s="10"/>
      <c r="P222" s="10"/>
      <c r="Q222" s="4"/>
      <c r="R222" s="4"/>
      <c r="S222" s="4"/>
      <c r="T222" s="4"/>
      <c r="U222" s="4"/>
      <c r="V222" s="4"/>
      <c r="W222" s="4"/>
      <c r="X222" s="4"/>
      <c r="Y222" s="4"/>
      <c r="Z222" s="4"/>
      <c r="AA222" s="4"/>
      <c r="AB222" s="4"/>
      <c r="AC222" s="4"/>
      <c r="AD222" s="4"/>
      <c r="AE222" s="4"/>
      <c r="AF222" s="4"/>
    </row>
    <row r="223" spans="1:32" hidden="1">
      <c r="A223" s="4"/>
      <c r="B223" s="4"/>
      <c r="C223"/>
      <c r="D223" s="10"/>
      <c r="E223" s="10"/>
      <c r="F223" s="10"/>
      <c r="G223" s="10"/>
      <c r="H223" s="10"/>
      <c r="I223" s="10"/>
      <c r="J223" s="10"/>
      <c r="K223" s="10"/>
      <c r="L223" s="10"/>
      <c r="M223" s="10"/>
      <c r="N223" s="10"/>
      <c r="O223" s="10"/>
      <c r="P223" s="10"/>
      <c r="Q223" s="4"/>
      <c r="R223" s="4"/>
      <c r="S223" s="4"/>
      <c r="T223" s="4"/>
      <c r="U223" s="4"/>
      <c r="V223" s="4"/>
      <c r="W223" s="4"/>
      <c r="X223" s="4"/>
      <c r="Y223" s="4"/>
      <c r="Z223" s="4"/>
      <c r="AA223" s="4"/>
      <c r="AB223" s="4"/>
      <c r="AC223" s="4"/>
      <c r="AD223" s="4"/>
      <c r="AE223" s="4"/>
      <c r="AF223" s="4"/>
    </row>
    <row r="224" spans="1:32" hidden="1">
      <c r="A224" s="4"/>
      <c r="B224" s="4"/>
      <c r="C224"/>
      <c r="D224" s="10"/>
      <c r="E224" s="10"/>
      <c r="F224" s="10"/>
      <c r="G224" s="10"/>
      <c r="H224" s="10"/>
      <c r="I224" s="10"/>
      <c r="J224" s="10"/>
      <c r="K224" s="10"/>
      <c r="L224" s="10"/>
      <c r="M224" s="10"/>
      <c r="N224" s="10"/>
      <c r="O224" s="10"/>
      <c r="P224" s="10"/>
      <c r="Q224" s="4"/>
      <c r="R224" s="4"/>
      <c r="S224" s="4"/>
      <c r="T224" s="4"/>
      <c r="U224" s="4"/>
      <c r="V224" s="4"/>
      <c r="W224" s="4"/>
      <c r="X224" s="4"/>
      <c r="Y224" s="4"/>
      <c r="Z224" s="4"/>
      <c r="AA224" s="4"/>
      <c r="AB224" s="4"/>
      <c r="AC224" s="4"/>
      <c r="AD224" s="4"/>
      <c r="AE224" s="4"/>
      <c r="AF224" s="4"/>
    </row>
    <row r="225" spans="1:32" hidden="1">
      <c r="A225" s="4"/>
      <c r="B225" s="4"/>
      <c r="C225"/>
      <c r="D225" s="10"/>
      <c r="E225" s="10"/>
      <c r="F225" s="10"/>
      <c r="G225" s="10"/>
      <c r="H225" s="10"/>
      <c r="I225" s="10"/>
      <c r="J225" s="10"/>
      <c r="K225" s="10"/>
      <c r="L225" s="10"/>
      <c r="M225" s="10"/>
      <c r="N225" s="10"/>
      <c r="O225" s="10"/>
      <c r="P225" s="10"/>
      <c r="Q225" s="4"/>
      <c r="R225" s="4"/>
      <c r="S225" s="4"/>
      <c r="T225" s="4"/>
      <c r="U225" s="4"/>
      <c r="V225" s="4"/>
      <c r="W225" s="4"/>
      <c r="X225" s="4"/>
      <c r="Y225" s="4"/>
      <c r="Z225" s="4"/>
      <c r="AA225" s="4"/>
      <c r="AB225" s="4"/>
      <c r="AC225" s="4"/>
      <c r="AD225" s="4"/>
      <c r="AE225" s="4"/>
      <c r="AF225" s="4"/>
    </row>
    <row r="226" spans="1:32" hidden="1">
      <c r="A226" s="4"/>
      <c r="B226" s="4"/>
      <c r="C226"/>
      <c r="D226" s="10"/>
      <c r="E226" s="10"/>
      <c r="F226" s="10"/>
      <c r="G226" s="10"/>
      <c r="H226" s="10"/>
      <c r="I226" s="10"/>
      <c r="J226" s="10"/>
      <c r="K226" s="10"/>
      <c r="L226" s="10"/>
      <c r="M226" s="10"/>
      <c r="N226" s="10"/>
      <c r="O226" s="10"/>
      <c r="P226" s="10"/>
      <c r="Q226" s="4"/>
      <c r="R226" s="4"/>
      <c r="S226" s="4"/>
      <c r="T226" s="4"/>
      <c r="U226" s="4"/>
      <c r="V226" s="4"/>
      <c r="W226" s="4"/>
      <c r="X226" s="4"/>
      <c r="Y226" s="4"/>
      <c r="Z226" s="4"/>
      <c r="AA226" s="4"/>
      <c r="AB226" s="4"/>
      <c r="AC226" s="4"/>
      <c r="AD226" s="4"/>
      <c r="AE226" s="4"/>
      <c r="AF226" s="4"/>
    </row>
    <row r="227" spans="1:32" hidden="1">
      <c r="A227" s="4"/>
      <c r="B227" s="4"/>
      <c r="C227"/>
      <c r="D227" s="10"/>
      <c r="E227" s="10"/>
      <c r="F227" s="10"/>
      <c r="G227" s="10"/>
      <c r="H227" s="10"/>
      <c r="I227" s="10"/>
      <c r="J227" s="10"/>
      <c r="K227" s="10"/>
      <c r="L227" s="10"/>
      <c r="M227" s="10"/>
      <c r="N227" s="10"/>
      <c r="O227" s="10"/>
      <c r="P227" s="10"/>
      <c r="Q227" s="4"/>
      <c r="R227" s="4"/>
      <c r="S227" s="4"/>
      <c r="T227" s="4"/>
      <c r="U227" s="4"/>
      <c r="V227" s="4"/>
      <c r="W227" s="4"/>
      <c r="X227" s="4"/>
      <c r="Y227" s="4"/>
      <c r="Z227" s="4"/>
      <c r="AA227" s="4"/>
      <c r="AB227" s="4"/>
      <c r="AC227" s="4"/>
      <c r="AD227" s="4"/>
      <c r="AE227" s="4"/>
      <c r="AF227" s="4"/>
    </row>
    <row r="228" spans="1:32" hidden="1">
      <c r="A228" s="4"/>
      <c r="B228" s="4"/>
      <c r="C228"/>
      <c r="D228" s="10"/>
      <c r="E228" s="10"/>
      <c r="F228" s="10"/>
      <c r="G228" s="10"/>
      <c r="H228" s="10"/>
      <c r="I228" s="10"/>
      <c r="J228" s="10"/>
      <c r="K228" s="10"/>
      <c r="L228" s="10"/>
      <c r="M228" s="10"/>
      <c r="N228" s="10"/>
      <c r="O228" s="10"/>
      <c r="P228" s="10"/>
      <c r="Q228" s="4"/>
      <c r="R228" s="4"/>
      <c r="S228" s="4"/>
      <c r="T228" s="4"/>
      <c r="U228" s="4"/>
      <c r="V228" s="4"/>
      <c r="W228" s="4"/>
      <c r="X228" s="4"/>
      <c r="Y228" s="4"/>
      <c r="Z228" s="4"/>
      <c r="AA228" s="4"/>
      <c r="AB228" s="4"/>
      <c r="AC228" s="4"/>
      <c r="AD228" s="4"/>
      <c r="AE228" s="4"/>
      <c r="AF228" s="4"/>
    </row>
    <row r="229" spans="1:32" hidden="1">
      <c r="A229" s="4"/>
      <c r="B229" s="4"/>
      <c r="C229"/>
      <c r="D229" s="10"/>
      <c r="E229" s="10"/>
      <c r="F229" s="10"/>
      <c r="G229" s="10"/>
      <c r="H229" s="10"/>
      <c r="I229" s="10"/>
      <c r="J229" s="10"/>
      <c r="K229" s="10"/>
      <c r="L229" s="10"/>
      <c r="M229" s="10"/>
      <c r="N229" s="10"/>
      <c r="O229" s="10"/>
      <c r="P229" s="10"/>
      <c r="Q229" s="4"/>
      <c r="R229" s="4"/>
      <c r="S229" s="4"/>
      <c r="T229" s="4"/>
      <c r="U229" s="4"/>
      <c r="V229" s="4"/>
      <c r="W229" s="4"/>
      <c r="X229" s="4"/>
      <c r="Y229" s="4"/>
      <c r="Z229" s="4"/>
      <c r="AA229" s="4"/>
      <c r="AB229" s="4"/>
      <c r="AC229" s="4"/>
      <c r="AD229" s="4"/>
      <c r="AE229" s="4"/>
      <c r="AF229" s="4"/>
    </row>
    <row r="230" spans="1:32" hidden="1">
      <c r="A230" s="4"/>
      <c r="B230" s="4"/>
      <c r="C230"/>
      <c r="D230" s="10"/>
      <c r="E230" s="10"/>
      <c r="F230" s="10"/>
      <c r="G230" s="10"/>
      <c r="H230" s="10"/>
      <c r="I230" s="10"/>
      <c r="J230" s="10"/>
      <c r="K230" s="10"/>
      <c r="L230" s="10"/>
      <c r="M230" s="10"/>
      <c r="N230" s="10"/>
      <c r="O230" s="10"/>
      <c r="P230" s="10"/>
      <c r="Q230" s="4"/>
      <c r="R230" s="4"/>
      <c r="S230" s="4"/>
      <c r="T230" s="4"/>
      <c r="U230" s="4"/>
      <c r="V230" s="4"/>
      <c r="W230" s="4"/>
      <c r="X230" s="4"/>
      <c r="Y230" s="4"/>
      <c r="Z230" s="4"/>
      <c r="AA230" s="4"/>
      <c r="AB230" s="4"/>
      <c r="AC230" s="4"/>
      <c r="AD230" s="4"/>
      <c r="AE230" s="4"/>
      <c r="AF230" s="4"/>
    </row>
    <row r="231" spans="1:32" hidden="1">
      <c r="A231" s="4"/>
      <c r="B231" s="4"/>
      <c r="C231"/>
      <c r="D231" s="10"/>
      <c r="E231" s="10"/>
      <c r="F231" s="10"/>
      <c r="G231" s="10"/>
      <c r="H231" s="10"/>
      <c r="I231" s="10"/>
      <c r="J231" s="10"/>
      <c r="K231" s="10"/>
      <c r="L231" s="10"/>
      <c r="M231" s="10"/>
      <c r="N231" s="10"/>
      <c r="O231" s="10"/>
      <c r="P231" s="10"/>
      <c r="Q231" s="4"/>
      <c r="R231" s="4"/>
      <c r="S231" s="4"/>
      <c r="T231" s="4"/>
      <c r="U231" s="4"/>
      <c r="V231" s="4"/>
      <c r="W231" s="4"/>
      <c r="X231" s="4"/>
      <c r="Y231" s="4"/>
      <c r="Z231" s="4"/>
      <c r="AA231" s="4"/>
      <c r="AB231" s="4"/>
      <c r="AC231" s="4"/>
      <c r="AD231" s="4"/>
      <c r="AE231" s="4"/>
      <c r="AF231" s="4"/>
    </row>
    <row r="232" spans="1:32" hidden="1">
      <c r="A232" s="4"/>
      <c r="B232" s="4"/>
      <c r="C232"/>
      <c r="D232" s="10"/>
      <c r="E232" s="10"/>
      <c r="F232" s="10"/>
      <c r="G232" s="10"/>
      <c r="H232" s="10"/>
      <c r="I232" s="10"/>
      <c r="J232" s="10"/>
      <c r="K232" s="10"/>
      <c r="L232" s="10"/>
      <c r="M232" s="10"/>
      <c r="N232" s="10"/>
      <c r="O232" s="10"/>
      <c r="P232" s="10"/>
      <c r="Q232" s="4"/>
      <c r="R232" s="4"/>
      <c r="S232" s="4"/>
      <c r="T232" s="4"/>
      <c r="U232" s="4"/>
      <c r="V232" s="4"/>
      <c r="W232" s="4"/>
      <c r="X232" s="4"/>
      <c r="Y232" s="4"/>
      <c r="Z232" s="4"/>
      <c r="AA232" s="4"/>
      <c r="AB232" s="4"/>
      <c r="AC232" s="4"/>
      <c r="AD232" s="4"/>
      <c r="AE232" s="4"/>
      <c r="AF232" s="4"/>
    </row>
    <row r="233" spans="1:32" hidden="1">
      <c r="A233" s="4"/>
      <c r="B233" s="4"/>
      <c r="C233"/>
      <c r="D233" s="10"/>
      <c r="E233" s="10"/>
      <c r="F233" s="10"/>
      <c r="G233" s="10"/>
      <c r="H233" s="10"/>
      <c r="I233" s="10"/>
      <c r="J233" s="10"/>
      <c r="K233" s="10"/>
      <c r="L233" s="10"/>
      <c r="M233" s="10"/>
      <c r="N233" s="10"/>
      <c r="O233" s="10"/>
      <c r="P233" s="10"/>
      <c r="Q233" s="4"/>
      <c r="R233" s="4"/>
      <c r="S233" s="4"/>
      <c r="T233" s="4"/>
      <c r="U233" s="4"/>
      <c r="V233" s="4"/>
      <c r="W233" s="4"/>
      <c r="X233" s="4"/>
      <c r="Y233" s="4"/>
      <c r="Z233" s="4"/>
      <c r="AA233" s="4"/>
      <c r="AB233" s="4"/>
      <c r="AC233" s="4"/>
      <c r="AD233" s="4"/>
      <c r="AE233" s="4"/>
      <c r="AF233" s="4"/>
    </row>
    <row r="234" spans="1:32" hidden="1">
      <c r="A234" s="4"/>
      <c r="B234" s="4"/>
      <c r="C234"/>
      <c r="D234" s="10"/>
      <c r="E234" s="10"/>
      <c r="F234" s="10"/>
      <c r="G234" s="10"/>
      <c r="H234" s="10"/>
      <c r="I234" s="10"/>
      <c r="J234" s="10"/>
      <c r="K234" s="10"/>
      <c r="L234" s="10"/>
      <c r="M234" s="10"/>
      <c r="N234" s="10"/>
      <c r="O234" s="10"/>
      <c r="P234" s="10"/>
      <c r="Q234" s="4"/>
      <c r="R234" s="4"/>
      <c r="S234" s="4"/>
      <c r="T234" s="4"/>
      <c r="U234" s="4"/>
      <c r="V234" s="4"/>
      <c r="W234" s="4"/>
      <c r="X234" s="4"/>
      <c r="Y234" s="4"/>
      <c r="Z234" s="4"/>
      <c r="AA234" s="4"/>
      <c r="AB234" s="4"/>
      <c r="AC234" s="4"/>
      <c r="AD234" s="4"/>
      <c r="AE234" s="4"/>
      <c r="AF234" s="4"/>
    </row>
    <row r="235" spans="1:32" hidden="1">
      <c r="A235" s="4"/>
      <c r="B235" s="4"/>
      <c r="C235"/>
      <c r="D235" s="10"/>
      <c r="E235" s="10"/>
      <c r="F235" s="10"/>
      <c r="G235" s="10"/>
      <c r="H235" s="10"/>
      <c r="I235" s="10"/>
      <c r="J235" s="10"/>
      <c r="K235" s="10"/>
      <c r="L235" s="10"/>
      <c r="M235" s="10"/>
      <c r="N235" s="10"/>
      <c r="O235" s="10"/>
      <c r="P235" s="10"/>
      <c r="Q235" s="4"/>
      <c r="R235" s="4"/>
      <c r="S235" s="4"/>
      <c r="T235" s="4"/>
      <c r="U235" s="4"/>
      <c r="V235" s="4"/>
      <c r="W235" s="4"/>
      <c r="X235" s="4"/>
      <c r="Y235" s="4"/>
      <c r="Z235" s="4"/>
      <c r="AA235" s="4"/>
      <c r="AB235" s="4"/>
      <c r="AC235" s="4"/>
      <c r="AD235" s="4"/>
      <c r="AE235" s="4"/>
      <c r="AF235" s="4"/>
    </row>
    <row r="236" spans="1:32" hidden="1">
      <c r="A236" s="4"/>
      <c r="B236" s="4"/>
      <c r="C236"/>
      <c r="D236" s="10"/>
      <c r="E236" s="10"/>
      <c r="F236" s="10"/>
      <c r="G236" s="10"/>
      <c r="H236" s="10"/>
      <c r="I236" s="10"/>
      <c r="J236" s="10"/>
      <c r="K236" s="10"/>
      <c r="L236" s="10"/>
      <c r="M236" s="10"/>
      <c r="N236" s="10"/>
      <c r="O236" s="10"/>
      <c r="P236" s="10"/>
      <c r="Q236" s="4"/>
      <c r="R236" s="4"/>
      <c r="S236" s="4"/>
      <c r="T236" s="4"/>
      <c r="U236" s="4"/>
      <c r="V236" s="4"/>
      <c r="W236" s="4"/>
      <c r="X236" s="4"/>
      <c r="Y236" s="4"/>
      <c r="Z236" s="4"/>
      <c r="AA236" s="4"/>
      <c r="AB236" s="4"/>
      <c r="AC236" s="4"/>
      <c r="AD236" s="4"/>
      <c r="AE236" s="4"/>
      <c r="AF236" s="4"/>
    </row>
    <row r="237" spans="1:32" hidden="1">
      <c r="A237" s="4"/>
      <c r="B237" s="4"/>
      <c r="C237"/>
      <c r="D237" s="10"/>
      <c r="E237" s="10"/>
      <c r="F237" s="10"/>
      <c r="G237" s="10"/>
      <c r="H237" s="10"/>
      <c r="I237" s="10"/>
      <c r="J237" s="10"/>
      <c r="K237" s="10"/>
      <c r="L237" s="10"/>
      <c r="M237" s="10"/>
      <c r="N237" s="10"/>
      <c r="O237" s="10"/>
      <c r="P237" s="10"/>
      <c r="Q237" s="4"/>
      <c r="R237" s="4"/>
      <c r="S237" s="4"/>
      <c r="T237" s="4"/>
      <c r="U237" s="4"/>
      <c r="V237" s="4"/>
      <c r="W237" s="4"/>
      <c r="X237" s="4"/>
      <c r="Y237" s="4"/>
      <c r="Z237" s="4"/>
      <c r="AA237" s="4"/>
      <c r="AB237" s="4"/>
      <c r="AC237" s="4"/>
      <c r="AD237" s="4"/>
      <c r="AE237" s="4"/>
      <c r="AF237" s="4"/>
    </row>
    <row r="238" spans="1:32" hidden="1">
      <c r="A238" s="4"/>
      <c r="B238" s="4"/>
      <c r="C238"/>
      <c r="D238" s="10"/>
      <c r="E238" s="10"/>
      <c r="F238" s="10"/>
      <c r="G238" s="10"/>
      <c r="H238" s="10"/>
      <c r="I238" s="10"/>
      <c r="J238" s="10"/>
      <c r="K238" s="10"/>
      <c r="L238" s="10"/>
      <c r="M238" s="10"/>
      <c r="N238" s="10"/>
      <c r="O238" s="10"/>
      <c r="P238" s="10"/>
      <c r="Q238" s="4"/>
      <c r="R238" s="4"/>
      <c r="S238" s="4"/>
      <c r="T238" s="4"/>
      <c r="U238" s="4"/>
      <c r="V238" s="4"/>
      <c r="W238" s="4"/>
      <c r="X238" s="4"/>
      <c r="Y238" s="4"/>
      <c r="Z238" s="4"/>
      <c r="AA238" s="4"/>
      <c r="AB238" s="4"/>
      <c r="AC238" s="4"/>
      <c r="AD238" s="4"/>
      <c r="AE238" s="4"/>
      <c r="AF238" s="4"/>
    </row>
    <row r="239" spans="1:32" hidden="1">
      <c r="A239" s="4"/>
      <c r="B239" s="4"/>
      <c r="C239"/>
      <c r="D239" s="10"/>
      <c r="E239" s="10"/>
      <c r="F239" s="10"/>
      <c r="G239" s="10"/>
      <c r="H239" s="10"/>
      <c r="I239" s="10"/>
      <c r="J239" s="10"/>
      <c r="K239" s="10"/>
      <c r="L239" s="10"/>
      <c r="M239" s="10"/>
      <c r="N239" s="10"/>
      <c r="O239" s="10"/>
      <c r="P239" s="10"/>
      <c r="Q239" s="4"/>
      <c r="R239" s="4"/>
      <c r="S239" s="4"/>
      <c r="T239" s="4"/>
      <c r="U239" s="4"/>
      <c r="V239" s="4"/>
      <c r="W239" s="4"/>
      <c r="X239" s="4"/>
      <c r="Y239" s="4"/>
      <c r="Z239" s="4"/>
      <c r="AA239" s="4"/>
      <c r="AB239" s="4"/>
      <c r="AC239" s="4"/>
      <c r="AD239" s="4"/>
      <c r="AE239" s="4"/>
      <c r="AF239" s="4"/>
    </row>
    <row r="240" spans="1:32" hidden="1">
      <c r="A240" s="4"/>
      <c r="B240" s="4"/>
      <c r="C240"/>
      <c r="D240" s="10"/>
      <c r="E240" s="10"/>
      <c r="F240" s="10"/>
      <c r="G240" s="10"/>
      <c r="H240" s="10"/>
      <c r="I240" s="10"/>
      <c r="J240" s="10"/>
      <c r="K240" s="10"/>
      <c r="L240" s="10"/>
      <c r="M240" s="10"/>
      <c r="N240" s="10"/>
      <c r="O240" s="10"/>
      <c r="P240" s="10"/>
      <c r="Q240" s="4"/>
      <c r="R240" s="4"/>
      <c r="S240" s="4"/>
      <c r="T240" s="4"/>
      <c r="U240" s="4"/>
      <c r="V240" s="4"/>
      <c r="W240" s="4"/>
      <c r="X240" s="4"/>
      <c r="Y240" s="4"/>
      <c r="Z240" s="4"/>
      <c r="AA240" s="4"/>
      <c r="AB240" s="4"/>
      <c r="AC240" s="4"/>
      <c r="AD240" s="4"/>
      <c r="AE240" s="4"/>
      <c r="AF240" s="4"/>
    </row>
    <row r="241" spans="1:32" hidden="1">
      <c r="A241" s="4"/>
      <c r="B241" s="4"/>
      <c r="C241"/>
      <c r="D241" s="10"/>
      <c r="E241" s="10"/>
      <c r="F241" s="10"/>
      <c r="G241" s="10"/>
      <c r="H241" s="10"/>
      <c r="I241" s="10"/>
      <c r="J241" s="10"/>
      <c r="K241" s="10"/>
      <c r="L241" s="10"/>
      <c r="M241" s="10"/>
      <c r="N241" s="10"/>
      <c r="O241" s="10"/>
      <c r="P241" s="10"/>
      <c r="Q241" s="4"/>
      <c r="R241" s="4"/>
      <c r="S241" s="4"/>
      <c r="T241" s="4"/>
      <c r="U241" s="4"/>
      <c r="V241" s="4"/>
      <c r="W241" s="4"/>
      <c r="X241" s="4"/>
      <c r="Y241" s="4"/>
      <c r="Z241" s="4"/>
      <c r="AA241" s="4"/>
      <c r="AB241" s="4"/>
      <c r="AC241" s="4"/>
      <c r="AD241" s="4"/>
      <c r="AE241" s="4"/>
      <c r="AF241" s="4"/>
    </row>
    <row r="242" spans="1:32" hidden="1">
      <c r="A242" s="4"/>
      <c r="B242" s="4"/>
      <c r="C242"/>
      <c r="D242" s="10"/>
      <c r="E242" s="10"/>
      <c r="F242" s="10"/>
      <c r="G242" s="10"/>
      <c r="H242" s="10"/>
      <c r="I242" s="10"/>
      <c r="J242" s="10"/>
      <c r="K242" s="10"/>
      <c r="L242" s="10"/>
      <c r="M242" s="10"/>
      <c r="N242" s="10"/>
      <c r="O242" s="10"/>
      <c r="P242" s="10"/>
      <c r="Q242" s="4"/>
      <c r="R242" s="4"/>
      <c r="S242" s="4"/>
      <c r="T242" s="4"/>
      <c r="U242" s="4"/>
      <c r="V242" s="4"/>
      <c r="W242" s="4"/>
      <c r="X242" s="4"/>
      <c r="Y242" s="4"/>
      <c r="Z242" s="4"/>
      <c r="AA242" s="4"/>
      <c r="AB242" s="4"/>
      <c r="AC242" s="4"/>
      <c r="AD242" s="4"/>
      <c r="AE242" s="4"/>
      <c r="AF242" s="4"/>
    </row>
    <row r="243" spans="1:32" hidden="1">
      <c r="A243" s="4"/>
      <c r="B243" s="4"/>
      <c r="C243" s="10"/>
      <c r="D243" s="10"/>
      <c r="E243" s="10"/>
      <c r="F243" s="10"/>
      <c r="G243" s="10"/>
      <c r="H243" s="10"/>
      <c r="I243" s="10"/>
      <c r="J243" s="10"/>
      <c r="K243" s="10"/>
      <c r="L243" s="10"/>
      <c r="M243" s="10"/>
      <c r="N243" s="10"/>
      <c r="O243" s="10"/>
      <c r="P243" s="10"/>
      <c r="Q243" s="4"/>
      <c r="R243" s="4"/>
      <c r="S243" s="4"/>
      <c r="T243" s="4"/>
      <c r="U243" s="4"/>
      <c r="V243" s="4"/>
      <c r="W243" s="4"/>
      <c r="X243" s="4"/>
      <c r="Y243" s="4"/>
      <c r="Z243" s="4"/>
      <c r="AA243" s="4"/>
      <c r="AB243" s="4"/>
      <c r="AC243" s="4"/>
      <c r="AD243" s="4"/>
      <c r="AE243" s="4"/>
      <c r="AF243" s="4"/>
    </row>
    <row r="244" spans="1:32" hidden="1">
      <c r="A244" s="4"/>
      <c r="B244" s="4"/>
      <c r="C244" s="10"/>
      <c r="D244" s="10"/>
      <c r="E244" s="10"/>
      <c r="F244" s="10"/>
      <c r="G244" s="10"/>
      <c r="H244" s="10"/>
      <c r="I244" s="10"/>
      <c r="J244" s="10"/>
      <c r="K244" s="10"/>
      <c r="L244" s="10"/>
      <c r="M244" s="10"/>
      <c r="N244" s="10"/>
      <c r="O244" s="10"/>
      <c r="P244" s="10"/>
      <c r="Q244" s="4"/>
      <c r="R244" s="4"/>
      <c r="S244" s="4"/>
      <c r="T244" s="4"/>
      <c r="U244" s="4"/>
      <c r="V244" s="4"/>
      <c r="W244" s="4"/>
      <c r="X244" s="4"/>
      <c r="Y244" s="4"/>
      <c r="Z244" s="4"/>
      <c r="AA244" s="4"/>
      <c r="AB244" s="4"/>
      <c r="AC244" s="4"/>
      <c r="AD244" s="4"/>
      <c r="AE244" s="4"/>
      <c r="AF244" s="4"/>
    </row>
    <row r="245" spans="1:32" hidden="1">
      <c r="A245" s="10"/>
      <c r="B245" s="10"/>
      <c r="C245" s="10"/>
      <c r="D245" s="10"/>
      <c r="E245" s="10"/>
      <c r="F245" s="10"/>
      <c r="G245" s="10"/>
      <c r="H245" s="10"/>
      <c r="I245" s="10"/>
      <c r="J245" s="10"/>
      <c r="K245" s="10"/>
      <c r="L245" s="10"/>
      <c r="M245" s="10"/>
      <c r="N245" s="10"/>
      <c r="O245" s="10"/>
      <c r="P245" s="10"/>
      <c r="Q245" s="4"/>
      <c r="R245" s="4"/>
      <c r="S245" s="4"/>
      <c r="T245" s="4"/>
      <c r="U245" s="4"/>
      <c r="V245" s="4"/>
      <c r="W245" s="4"/>
      <c r="X245" s="4"/>
      <c r="Y245" s="4"/>
      <c r="Z245" s="4"/>
      <c r="AA245" s="4"/>
      <c r="AB245" s="4"/>
      <c r="AC245" s="4"/>
      <c r="AD245" s="4"/>
      <c r="AE245" s="4"/>
      <c r="AF245" s="4"/>
    </row>
    <row r="246" spans="1:32" hidden="1">
      <c r="A246" s="10"/>
      <c r="B246" s="10"/>
      <c r="C246" s="10"/>
      <c r="D246" s="10"/>
      <c r="E246" s="10"/>
      <c r="F246" s="10"/>
      <c r="G246" s="17"/>
      <c r="H246" s="10"/>
      <c r="I246" s="10"/>
      <c r="J246" s="10"/>
      <c r="K246" s="10"/>
      <c r="L246" s="10"/>
      <c r="M246" s="10"/>
      <c r="N246" s="10"/>
      <c r="O246" s="10"/>
      <c r="P246" s="10"/>
      <c r="Q246" s="4"/>
      <c r="R246" s="4"/>
      <c r="S246" s="4"/>
      <c r="T246" s="4"/>
      <c r="U246" s="4"/>
      <c r="V246" s="4"/>
      <c r="W246" s="4"/>
      <c r="X246" s="4"/>
      <c r="Y246" s="4"/>
      <c r="Z246" s="4"/>
      <c r="AA246" s="4"/>
      <c r="AB246" s="4"/>
      <c r="AC246" s="4"/>
      <c r="AD246" s="4"/>
      <c r="AE246" s="4"/>
      <c r="AF246" s="4"/>
    </row>
    <row r="247" spans="1:32" s="73" customFormat="1" hidden="1">
      <c r="A247" s="74" t="s">
        <v>234</v>
      </c>
      <c r="B247" s="74"/>
      <c r="C247" s="74"/>
      <c r="D247" s="74"/>
      <c r="E247" s="74"/>
      <c r="F247" s="74"/>
      <c r="G247" s="74"/>
      <c r="H247" s="74"/>
      <c r="I247" s="74"/>
      <c r="J247" s="74"/>
      <c r="K247" s="74"/>
      <c r="L247" s="74"/>
      <c r="M247" s="74"/>
      <c r="N247" s="74"/>
      <c r="O247" s="72"/>
      <c r="P247" s="72"/>
    </row>
    <row r="248" spans="1:32" hidden="1">
      <c r="A248" s="4" t="str">
        <f>MID($H$1,$G$9+2*G248,2)</f>
        <v>00</v>
      </c>
      <c r="B248" s="10"/>
      <c r="C248" s="38"/>
      <c r="D248" s="38"/>
      <c r="E248" s="38"/>
      <c r="F248" s="38"/>
      <c r="G248" s="17">
        <v>17</v>
      </c>
      <c r="I248" s="10"/>
      <c r="J248" s="10"/>
      <c r="K248" s="10"/>
      <c r="L248" s="10"/>
      <c r="M248" s="10"/>
      <c r="N248" s="10"/>
      <c r="O248" s="10"/>
      <c r="P248" s="10"/>
      <c r="Q248" s="4"/>
      <c r="R248" s="4"/>
      <c r="S248" s="4"/>
      <c r="T248" s="4"/>
      <c r="U248" s="4"/>
      <c r="V248" s="4"/>
      <c r="W248" s="4"/>
      <c r="X248" s="4"/>
      <c r="Y248" s="4"/>
      <c r="Z248" s="4"/>
      <c r="AA248" s="4"/>
      <c r="AB248" s="4"/>
      <c r="AC248" s="4"/>
      <c r="AD248" s="4"/>
      <c r="AE248" s="4"/>
      <c r="AF248" s="4"/>
    </row>
    <row r="249" spans="1:32" hidden="1">
      <c r="A249" s="4" t="str">
        <f t="shared" ref="A249:A312" si="20">MID($H$1,$G$9+2*G249,2)</f>
        <v>01</v>
      </c>
      <c r="B249" s="10"/>
      <c r="C249" s="5" t="str">
        <f>HEX2DEC( A248) *256 +HEX2DEC( A249) &amp; " cm"</f>
        <v>1 cm</v>
      </c>
      <c r="D249" s="38"/>
      <c r="E249" s="38"/>
      <c r="F249" s="38"/>
      <c r="G249" s="17">
        <v>18</v>
      </c>
      <c r="H249" s="48" t="s">
        <v>3</v>
      </c>
      <c r="I249" s="10"/>
      <c r="J249" s="10"/>
      <c r="K249" s="10"/>
      <c r="L249" s="10"/>
      <c r="M249" s="10"/>
      <c r="N249" s="10"/>
      <c r="O249" s="10"/>
      <c r="P249" s="10"/>
      <c r="Q249" s="4"/>
      <c r="R249" s="4"/>
      <c r="S249" s="4"/>
      <c r="T249" s="4"/>
      <c r="U249" s="4"/>
      <c r="V249" s="4"/>
      <c r="W249" s="4"/>
      <c r="X249" s="4"/>
      <c r="Y249" s="4"/>
      <c r="Z249" s="4"/>
      <c r="AA249" s="4"/>
      <c r="AB249" s="4"/>
      <c r="AC249" s="4"/>
      <c r="AD249" s="4"/>
      <c r="AE249" s="4"/>
      <c r="AF249" s="4"/>
    </row>
    <row r="250" spans="1:32" hidden="1">
      <c r="A250" s="4" t="str">
        <f t="shared" si="20"/>
        <v>48</v>
      </c>
      <c r="B250" s="10"/>
      <c r="C250" s="6">
        <f>HEX2DEC(A250)</f>
        <v>72</v>
      </c>
      <c r="D250" s="38"/>
      <c r="E250" s="38"/>
      <c r="F250" s="38"/>
      <c r="G250" s="17">
        <v>19</v>
      </c>
      <c r="H250" s="35" t="s">
        <v>4</v>
      </c>
      <c r="I250" s="10"/>
      <c r="J250" s="10"/>
      <c r="K250" s="10"/>
      <c r="L250" s="10"/>
      <c r="M250" s="10"/>
      <c r="N250" s="10"/>
      <c r="O250" s="10"/>
      <c r="P250" s="10"/>
      <c r="Q250" s="4"/>
      <c r="R250" s="4"/>
      <c r="S250" s="4"/>
      <c r="T250" s="4"/>
      <c r="U250" s="4"/>
      <c r="V250" s="4"/>
      <c r="W250" s="4"/>
      <c r="X250" s="4"/>
      <c r="Y250" s="4"/>
      <c r="Z250" s="4"/>
      <c r="AA250" s="4"/>
      <c r="AB250" s="4"/>
      <c r="AC250" s="4"/>
      <c r="AD250" s="4"/>
      <c r="AE250" s="4"/>
      <c r="AF250" s="4"/>
    </row>
    <row r="251" spans="1:32" hidden="1">
      <c r="A251" s="4" t="str">
        <f t="shared" si="20"/>
        <v>00</v>
      </c>
      <c r="B251" s="10"/>
      <c r="C251" s="6">
        <f>HEX2DEC(A251)</f>
        <v>0</v>
      </c>
      <c r="D251" s="38"/>
      <c r="E251" s="38"/>
      <c r="F251" s="38"/>
      <c r="G251" s="17">
        <v>20</v>
      </c>
      <c r="H251" s="35" t="s">
        <v>5</v>
      </c>
      <c r="I251" s="10"/>
      <c r="J251" s="10"/>
      <c r="K251" s="10"/>
      <c r="L251" s="10"/>
      <c r="M251" s="10"/>
      <c r="N251" s="10"/>
      <c r="O251" s="10"/>
      <c r="P251" s="10"/>
      <c r="Q251" s="4"/>
      <c r="R251" s="4"/>
      <c r="S251" s="4"/>
      <c r="T251" s="4"/>
      <c r="U251" s="4"/>
      <c r="V251" s="4"/>
      <c r="W251" s="4"/>
      <c r="X251" s="4"/>
      <c r="Y251" s="4"/>
      <c r="Z251" s="4"/>
      <c r="AA251" s="4"/>
      <c r="AB251" s="4"/>
      <c r="AC251" s="4"/>
      <c r="AD251" s="4"/>
      <c r="AE251" s="4"/>
      <c r="AF251" s="4"/>
    </row>
    <row r="252" spans="1:32" hidden="1">
      <c r="A252" s="4" t="str">
        <f t="shared" si="20"/>
        <v>00</v>
      </c>
      <c r="B252" s="10"/>
      <c r="C252" s="6"/>
      <c r="D252" s="38"/>
      <c r="E252" s="38"/>
      <c r="F252" s="38"/>
      <c r="G252" s="17">
        <v>21</v>
      </c>
      <c r="I252" s="10"/>
      <c r="J252" s="10"/>
      <c r="K252" s="10"/>
      <c r="L252" s="10"/>
      <c r="M252" s="10"/>
      <c r="N252" s="10"/>
      <c r="O252" s="10"/>
      <c r="P252" s="10"/>
      <c r="Q252" s="4"/>
      <c r="R252" s="4"/>
      <c r="S252" s="4"/>
      <c r="T252" s="4"/>
      <c r="U252" s="4"/>
      <c r="V252" s="4"/>
      <c r="W252" s="4"/>
      <c r="X252" s="4"/>
      <c r="Y252" s="4"/>
      <c r="Z252" s="4"/>
      <c r="AA252" s="4"/>
      <c r="AB252" s="4"/>
      <c r="AC252" s="4"/>
      <c r="AD252" s="4"/>
      <c r="AE252" s="4"/>
      <c r="AF252" s="4"/>
    </row>
    <row r="253" spans="1:32" hidden="1">
      <c r="A253" s="4" t="str">
        <f t="shared" si="20"/>
        <v>60</v>
      </c>
      <c r="B253" s="10"/>
      <c r="C253" s="5" t="str">
        <f>HEX2DEC( A253) *256 +HEX2DEC( A252) &amp; " cm"</f>
        <v>24576 cm</v>
      </c>
      <c r="D253" s="38"/>
      <c r="E253" s="38"/>
      <c r="F253" s="38"/>
      <c r="G253" s="17">
        <v>22</v>
      </c>
      <c r="H253" s="48" t="s">
        <v>6</v>
      </c>
      <c r="I253" s="10"/>
      <c r="J253" s="10"/>
      <c r="K253" s="10"/>
      <c r="L253" s="10"/>
      <c r="M253" s="10"/>
      <c r="N253" s="10"/>
      <c r="O253" s="10"/>
      <c r="P253" s="10"/>
      <c r="Q253" s="4"/>
      <c r="R253" s="4"/>
      <c r="S253" s="4"/>
      <c r="T253" s="4"/>
      <c r="U253" s="4"/>
      <c r="V253" s="4"/>
      <c r="W253" s="4"/>
      <c r="X253" s="4"/>
      <c r="Y253" s="4"/>
      <c r="Z253" s="4"/>
      <c r="AA253" s="4"/>
      <c r="AB253" s="4"/>
      <c r="AC253" s="4"/>
      <c r="AD253" s="4"/>
      <c r="AE253" s="4"/>
      <c r="AF253" s="4"/>
    </row>
    <row r="254" spans="1:32" hidden="1">
      <c r="A254" s="4" t="str">
        <f t="shared" si="20"/>
        <v>81</v>
      </c>
      <c r="B254" s="10"/>
      <c r="C254" s="6">
        <f>HEX2DEC(A254)</f>
        <v>129</v>
      </c>
      <c r="D254" s="38"/>
      <c r="E254" s="38"/>
      <c r="F254" s="38"/>
      <c r="G254" s="17">
        <v>23</v>
      </c>
      <c r="H254" s="35" t="s">
        <v>7</v>
      </c>
      <c r="I254" s="10"/>
      <c r="J254" s="10"/>
      <c r="K254" s="10"/>
      <c r="L254" s="10"/>
      <c r="M254" s="10"/>
      <c r="N254" s="10"/>
      <c r="O254" s="10"/>
      <c r="P254" s="10"/>
      <c r="Q254" s="4"/>
      <c r="R254" s="4"/>
      <c r="S254" s="4"/>
      <c r="T254" s="4"/>
      <c r="U254" s="4"/>
      <c r="V254" s="4"/>
      <c r="W254" s="4"/>
      <c r="X254" s="4"/>
      <c r="Y254" s="4"/>
      <c r="Z254" s="4"/>
      <c r="AA254" s="4"/>
      <c r="AB254" s="4"/>
      <c r="AC254" s="4"/>
      <c r="AD254" s="4"/>
      <c r="AE254" s="4"/>
      <c r="AF254" s="4"/>
    </row>
    <row r="255" spans="1:32" hidden="1">
      <c r="A255" s="4" t="str">
        <f t="shared" si="20"/>
        <v>07</v>
      </c>
      <c r="B255" s="10"/>
      <c r="C255" s="6">
        <f>HEX2DEC(A255)</f>
        <v>7</v>
      </c>
      <c r="D255" s="38"/>
      <c r="E255" s="38"/>
      <c r="F255" s="38"/>
      <c r="G255" s="17">
        <v>24</v>
      </c>
      <c r="H255" s="35" t="s">
        <v>8</v>
      </c>
      <c r="I255" s="10"/>
      <c r="J255" s="10"/>
      <c r="K255" s="10"/>
      <c r="L255" s="10"/>
      <c r="M255" s="10"/>
      <c r="N255" s="10"/>
      <c r="O255" s="10"/>
      <c r="P255" s="10"/>
      <c r="Q255" s="4"/>
      <c r="R255" s="4"/>
      <c r="S255" s="4"/>
      <c r="T255" s="4"/>
      <c r="U255" s="4"/>
      <c r="V255" s="4"/>
      <c r="W255" s="4"/>
      <c r="X255" s="4"/>
      <c r="Y255" s="4"/>
      <c r="Z255" s="4"/>
      <c r="AA255" s="4"/>
      <c r="AB255" s="4"/>
      <c r="AC255" s="4"/>
      <c r="AD255" s="4"/>
      <c r="AE255" s="4"/>
      <c r="AF255" s="4"/>
    </row>
    <row r="256" spans="1:32" hidden="1">
      <c r="A256" s="4" t="str">
        <f t="shared" si="20"/>
        <v>0A</v>
      </c>
      <c r="B256" s="10"/>
      <c r="C256" s="5"/>
      <c r="D256" s="38"/>
      <c r="E256" s="38"/>
      <c r="F256" s="38"/>
      <c r="G256" s="17">
        <v>25</v>
      </c>
      <c r="I256" s="10"/>
      <c r="J256" s="10"/>
      <c r="K256" s="10"/>
      <c r="L256" s="10"/>
      <c r="M256" s="10"/>
      <c r="N256" s="10"/>
      <c r="O256" s="10"/>
      <c r="P256" s="10"/>
      <c r="Q256" s="4"/>
      <c r="R256" s="4"/>
      <c r="S256" s="4"/>
      <c r="T256" s="4"/>
      <c r="U256" s="4"/>
      <c r="V256" s="4"/>
      <c r="W256" s="4"/>
      <c r="X256" s="4"/>
      <c r="Y256" s="4"/>
      <c r="Z256" s="4"/>
      <c r="AA256" s="4"/>
      <c r="AB256" s="4"/>
      <c r="AC256" s="4"/>
      <c r="AD256" s="4"/>
      <c r="AE256" s="4"/>
      <c r="AF256" s="4"/>
    </row>
    <row r="257" spans="1:32" hidden="1">
      <c r="A257" s="4" t="str">
        <f t="shared" si="20"/>
        <v>06</v>
      </c>
      <c r="B257" s="10"/>
      <c r="C257" s="5" t="str">
        <f>HEX2DEC( A257) *256 +HEX2DEC( A256) &amp; " cm"</f>
        <v>1546 cm</v>
      </c>
      <c r="D257" s="38"/>
      <c r="E257" s="38"/>
      <c r="F257" s="38"/>
      <c r="G257" s="17">
        <v>26</v>
      </c>
      <c r="H257" s="48" t="s">
        <v>9</v>
      </c>
      <c r="I257" s="10"/>
      <c r="J257" s="10"/>
      <c r="K257" s="10"/>
      <c r="L257" s="10"/>
      <c r="M257" s="10"/>
      <c r="N257" s="10"/>
      <c r="O257" s="10"/>
      <c r="P257" s="10"/>
      <c r="Q257" s="4"/>
      <c r="R257" s="4"/>
      <c r="S257" s="4"/>
      <c r="T257" s="4"/>
      <c r="U257" s="4"/>
      <c r="V257" s="4"/>
      <c r="W257" s="4"/>
      <c r="X257" s="4"/>
      <c r="Y257" s="4"/>
      <c r="Z257" s="4"/>
      <c r="AA257" s="4"/>
      <c r="AB257" s="4"/>
      <c r="AC257" s="4"/>
      <c r="AD257" s="4"/>
      <c r="AE257" s="4"/>
      <c r="AF257" s="4"/>
    </row>
    <row r="258" spans="1:32" hidden="1">
      <c r="A258" s="4" t="str">
        <f t="shared" si="20"/>
        <v>58</v>
      </c>
      <c r="B258" s="10"/>
      <c r="C258" s="6">
        <f>HEX2DEC(A258)</f>
        <v>88</v>
      </c>
      <c r="D258" s="38"/>
      <c r="E258" s="38"/>
      <c r="F258" s="38"/>
      <c r="G258" s="17">
        <v>27</v>
      </c>
      <c r="H258" s="35" t="s">
        <v>10</v>
      </c>
      <c r="I258" s="10"/>
      <c r="J258" s="10"/>
      <c r="K258" s="10"/>
      <c r="L258" s="10"/>
      <c r="M258" s="10"/>
      <c r="N258" s="10"/>
      <c r="O258" s="10"/>
      <c r="P258" s="10"/>
      <c r="Q258" s="4"/>
      <c r="R258" s="4"/>
      <c r="S258" s="4"/>
      <c r="T258" s="4"/>
      <c r="U258" s="4"/>
      <c r="V258" s="4"/>
      <c r="W258" s="4"/>
      <c r="X258" s="4"/>
      <c r="Y258" s="4"/>
      <c r="Z258" s="4"/>
      <c r="AA258" s="4"/>
      <c r="AB258" s="4"/>
      <c r="AC258" s="4"/>
      <c r="AD258" s="4"/>
      <c r="AE258" s="4"/>
      <c r="AF258" s="4"/>
    </row>
    <row r="259" spans="1:32" hidden="1">
      <c r="A259" s="4" t="str">
        <f t="shared" si="20"/>
        <v>28</v>
      </c>
      <c r="B259" s="10"/>
      <c r="C259" s="6">
        <f>HEX2DEC(A259)</f>
        <v>40</v>
      </c>
      <c r="D259" s="38"/>
      <c r="E259" s="38"/>
      <c r="F259" s="38"/>
      <c r="G259" s="17">
        <v>28</v>
      </c>
      <c r="H259" s="35" t="s">
        <v>11</v>
      </c>
      <c r="I259" s="10"/>
      <c r="J259" s="10"/>
      <c r="K259" s="10"/>
      <c r="L259" s="10"/>
      <c r="M259" s="10"/>
      <c r="N259" s="10"/>
      <c r="O259" s="10"/>
      <c r="P259" s="10"/>
      <c r="Q259" s="4"/>
      <c r="R259" s="4"/>
      <c r="S259" s="4"/>
      <c r="T259" s="4"/>
      <c r="U259" s="4"/>
      <c r="V259" s="4"/>
      <c r="W259" s="4"/>
      <c r="X259" s="4"/>
      <c r="Y259" s="4"/>
      <c r="Z259" s="4"/>
      <c r="AA259" s="4"/>
      <c r="AB259" s="4"/>
      <c r="AC259" s="4"/>
      <c r="AD259" s="4"/>
      <c r="AE259" s="4"/>
      <c r="AF259" s="4"/>
    </row>
    <row r="260" spans="1:32" hidden="1">
      <c r="A260" s="4" t="str">
        <f t="shared" si="20"/>
        <v>1D</v>
      </c>
      <c r="B260" s="10"/>
      <c r="C260" s="6"/>
      <c r="D260" s="38"/>
      <c r="E260" s="38"/>
      <c r="F260" s="38"/>
      <c r="G260" s="17">
        <v>29</v>
      </c>
      <c r="I260" s="10"/>
      <c r="J260" s="10"/>
      <c r="K260" s="10"/>
      <c r="L260" s="10"/>
      <c r="M260" s="10"/>
      <c r="N260" s="10"/>
      <c r="O260" s="10"/>
      <c r="P260" s="10"/>
      <c r="Q260" s="4"/>
      <c r="R260" s="4"/>
      <c r="S260" s="4"/>
      <c r="T260" s="4"/>
      <c r="U260" s="4"/>
      <c r="V260" s="4"/>
      <c r="W260" s="4"/>
      <c r="X260" s="4"/>
      <c r="Y260" s="4"/>
      <c r="Z260" s="4"/>
      <c r="AA260" s="4"/>
      <c r="AB260" s="4"/>
      <c r="AC260" s="4"/>
      <c r="AD260" s="4"/>
      <c r="AE260" s="4"/>
      <c r="AF260" s="4"/>
    </row>
    <row r="261" spans="1:32" hidden="1">
      <c r="A261" s="4" t="str">
        <f t="shared" si="20"/>
        <v>06</v>
      </c>
      <c r="B261" s="10"/>
      <c r="C261" s="5" t="str">
        <f>HEX2DEC( A261) *256 +HEX2DEC( A260) &amp; " cm"</f>
        <v>1565 cm</v>
      </c>
      <c r="D261" s="38"/>
      <c r="E261" s="38"/>
      <c r="F261" s="38"/>
      <c r="G261" s="17">
        <v>30</v>
      </c>
      <c r="H261" s="48" t="s">
        <v>12</v>
      </c>
      <c r="I261" s="10"/>
      <c r="J261" s="10"/>
      <c r="K261" s="10"/>
      <c r="L261" s="10"/>
      <c r="M261" s="10"/>
      <c r="N261" s="10"/>
      <c r="O261" s="10"/>
      <c r="P261" s="10"/>
      <c r="Q261" s="4"/>
      <c r="R261" s="4"/>
      <c r="S261" s="4"/>
      <c r="T261" s="4"/>
      <c r="U261" s="4"/>
      <c r="V261" s="4"/>
      <c r="W261" s="4"/>
      <c r="X261" s="4"/>
      <c r="Y261" s="4"/>
      <c r="Z261" s="4"/>
      <c r="AA261" s="4"/>
      <c r="AB261" s="4"/>
      <c r="AC261" s="4"/>
      <c r="AD261" s="4"/>
      <c r="AE261" s="4"/>
      <c r="AF261" s="4"/>
    </row>
    <row r="262" spans="1:32" hidden="1">
      <c r="A262" s="4" t="str">
        <f t="shared" si="20"/>
        <v>58</v>
      </c>
      <c r="B262" s="10"/>
      <c r="C262" s="6">
        <f>HEX2DEC(A262)</f>
        <v>88</v>
      </c>
      <c r="D262" s="38"/>
      <c r="E262" s="38"/>
      <c r="F262" s="38"/>
      <c r="G262" s="17">
        <v>31</v>
      </c>
      <c r="H262" s="35" t="s">
        <v>13</v>
      </c>
      <c r="I262" s="10"/>
      <c r="J262" s="10"/>
      <c r="K262" s="10"/>
      <c r="L262" s="10"/>
      <c r="M262" s="10"/>
      <c r="N262" s="10"/>
      <c r="O262" s="10"/>
      <c r="P262" s="10"/>
      <c r="Q262" s="4"/>
      <c r="R262" s="4"/>
      <c r="S262" s="4"/>
      <c r="T262" s="4"/>
      <c r="U262" s="4"/>
      <c r="V262" s="4"/>
      <c r="W262" s="4"/>
      <c r="X262" s="4"/>
      <c r="Y262" s="4"/>
      <c r="Z262" s="4"/>
      <c r="AA262" s="4"/>
      <c r="AB262" s="4"/>
      <c r="AC262" s="4"/>
      <c r="AD262" s="4"/>
      <c r="AE262" s="4"/>
      <c r="AF262" s="4"/>
    </row>
    <row r="263" spans="1:32" hidden="1">
      <c r="A263" s="4" t="str">
        <f t="shared" si="20"/>
        <v>28</v>
      </c>
      <c r="B263" s="10"/>
      <c r="C263" s="6">
        <f>HEX2DEC(A263)</f>
        <v>40</v>
      </c>
      <c r="D263" s="38"/>
      <c r="E263" s="38"/>
      <c r="F263" s="38"/>
      <c r="G263" s="17">
        <v>32</v>
      </c>
      <c r="H263" s="35" t="s">
        <v>14</v>
      </c>
      <c r="I263" s="10"/>
      <c r="J263" s="10"/>
      <c r="K263" s="10"/>
      <c r="L263" s="10"/>
      <c r="M263" s="10"/>
      <c r="N263" s="10"/>
      <c r="O263" s="10"/>
      <c r="P263" s="10"/>
      <c r="Q263" s="4"/>
      <c r="R263" s="4"/>
      <c r="S263" s="4"/>
      <c r="T263" s="4"/>
      <c r="U263" s="4"/>
      <c r="V263" s="4"/>
      <c r="W263" s="4"/>
      <c r="X263" s="4"/>
      <c r="Y263" s="4"/>
      <c r="Z263" s="4"/>
      <c r="AA263" s="4"/>
      <c r="AB263" s="4"/>
      <c r="AC263" s="4"/>
      <c r="AD263" s="4"/>
      <c r="AE263" s="4"/>
      <c r="AF263" s="4"/>
    </row>
    <row r="264" spans="1:32" hidden="1">
      <c r="A264" s="4" t="str">
        <f t="shared" si="20"/>
        <v>1D</v>
      </c>
      <c r="B264" s="10"/>
      <c r="C264" s="6"/>
      <c r="D264" s="38"/>
      <c r="E264" s="38"/>
      <c r="F264" s="38"/>
      <c r="G264" s="17">
        <v>33</v>
      </c>
      <c r="I264" s="1"/>
      <c r="J264" s="10"/>
      <c r="K264" s="10"/>
      <c r="L264" s="10"/>
      <c r="M264" s="10"/>
      <c r="N264" s="10"/>
      <c r="O264" s="10"/>
      <c r="P264" s="10"/>
      <c r="Q264" s="4"/>
      <c r="R264" s="4"/>
      <c r="S264" s="4"/>
      <c r="T264" s="4"/>
      <c r="U264" s="4"/>
      <c r="V264" s="4"/>
      <c r="W264" s="4"/>
      <c r="X264" s="4"/>
      <c r="Y264" s="4"/>
      <c r="Z264" s="4"/>
      <c r="AA264" s="4"/>
      <c r="AB264" s="4"/>
      <c r="AC264" s="4"/>
      <c r="AD264" s="4"/>
      <c r="AE264" s="4"/>
      <c r="AF264" s="4"/>
    </row>
    <row r="265" spans="1:32" hidden="1">
      <c r="A265" s="4" t="str">
        <f t="shared" si="20"/>
        <v>06</v>
      </c>
      <c r="B265" s="10"/>
      <c r="C265" s="5" t="str">
        <f>HEX2DEC( A265) *256 +HEX2DEC( A264) &amp; " cm"</f>
        <v>1565 cm</v>
      </c>
      <c r="D265" s="38"/>
      <c r="E265" s="38"/>
      <c r="F265" s="38"/>
      <c r="G265" s="17">
        <v>34</v>
      </c>
      <c r="H265" s="48" t="s">
        <v>15</v>
      </c>
      <c r="I265" s="1"/>
      <c r="J265" s="10"/>
      <c r="K265" s="10"/>
      <c r="L265" s="10"/>
      <c r="M265" s="10"/>
      <c r="N265" s="10"/>
      <c r="O265" s="10"/>
      <c r="P265" s="10"/>
      <c r="Q265" s="4"/>
      <c r="R265" s="4"/>
      <c r="S265" s="4"/>
      <c r="T265" s="4"/>
      <c r="U265" s="4"/>
      <c r="V265" s="4"/>
      <c r="W265" s="4"/>
      <c r="X265" s="4"/>
      <c r="Y265" s="4"/>
      <c r="Z265" s="4"/>
      <c r="AA265" s="4"/>
      <c r="AB265" s="4"/>
      <c r="AC265" s="4"/>
      <c r="AD265" s="4"/>
      <c r="AE265" s="4"/>
      <c r="AF265" s="4"/>
    </row>
    <row r="266" spans="1:32" hidden="1">
      <c r="A266" s="4" t="str">
        <f t="shared" si="20"/>
        <v>58</v>
      </c>
      <c r="B266" s="10"/>
      <c r="C266" s="6">
        <f>HEX2DEC(A266)</f>
        <v>88</v>
      </c>
      <c r="D266" s="38"/>
      <c r="E266" s="38"/>
      <c r="F266" s="38"/>
      <c r="G266" s="17">
        <v>35</v>
      </c>
      <c r="H266" s="35" t="s">
        <v>16</v>
      </c>
      <c r="I266" s="1"/>
      <c r="J266" s="10"/>
      <c r="K266" s="10"/>
      <c r="L266" s="10"/>
      <c r="M266" s="10"/>
      <c r="N266" s="10"/>
      <c r="O266" s="10"/>
      <c r="P266" s="10"/>
      <c r="Q266" s="4"/>
      <c r="R266" s="4"/>
      <c r="S266" s="4"/>
      <c r="T266" s="4"/>
      <c r="U266" s="4"/>
      <c r="V266" s="4"/>
      <c r="W266" s="4"/>
      <c r="X266" s="4"/>
      <c r="Y266" s="4"/>
      <c r="Z266" s="4"/>
      <c r="AA266" s="4"/>
      <c r="AB266" s="4"/>
      <c r="AC266" s="4"/>
      <c r="AD266" s="4"/>
      <c r="AE266" s="4"/>
      <c r="AF266" s="4"/>
    </row>
    <row r="267" spans="1:32" hidden="1">
      <c r="A267" s="4" t="str">
        <f t="shared" si="20"/>
        <v>28</v>
      </c>
      <c r="B267" s="10"/>
      <c r="C267" s="6">
        <f>HEX2DEC(A267)</f>
        <v>40</v>
      </c>
      <c r="D267" s="38"/>
      <c r="E267" s="38"/>
      <c r="F267" s="38"/>
      <c r="G267" s="17">
        <v>36</v>
      </c>
      <c r="H267" s="142" t="s">
        <v>17</v>
      </c>
      <c r="I267" s="1"/>
      <c r="J267" s="10"/>
      <c r="K267" s="10"/>
      <c r="L267" s="10"/>
      <c r="M267" s="10"/>
      <c r="N267" s="10"/>
      <c r="O267" s="10"/>
      <c r="P267" s="10"/>
      <c r="Q267" s="4"/>
      <c r="R267" s="4"/>
      <c r="S267" s="4"/>
      <c r="T267" s="4"/>
      <c r="U267" s="4"/>
      <c r="V267" s="4"/>
      <c r="W267" s="4"/>
      <c r="X267" s="4"/>
      <c r="Y267" s="4"/>
      <c r="Z267" s="4"/>
      <c r="AA267" s="4"/>
      <c r="AB267" s="4"/>
      <c r="AC267" s="4"/>
      <c r="AD267" s="4"/>
      <c r="AE267" s="4"/>
      <c r="AF267" s="4"/>
    </row>
    <row r="268" spans="1:32" hidden="1">
      <c r="A268" s="4" t="str">
        <f t="shared" si="20"/>
        <v>1D</v>
      </c>
      <c r="B268" s="10"/>
      <c r="C268" s="143" t="str">
        <f>"Ullage =" &amp;BIN2DEC(F268)</f>
        <v>Ullage =29</v>
      </c>
      <c r="D268" s="144"/>
      <c r="E268" s="144"/>
      <c r="F268" s="145" t="str">
        <f t="shared" ref="F268:F307" si="21">HEX2BIN(A268,8)</f>
        <v>00011101</v>
      </c>
      <c r="G268" s="17">
        <v>37</v>
      </c>
      <c r="H268" s="142" t="s">
        <v>18</v>
      </c>
      <c r="I268"/>
      <c r="J268" s="10"/>
      <c r="K268" s="10"/>
      <c r="L268" s="10"/>
      <c r="M268" s="10"/>
      <c r="N268" s="10"/>
      <c r="O268" s="10"/>
      <c r="P268" s="10"/>
      <c r="Q268" s="4"/>
      <c r="R268" s="4"/>
      <c r="S268" s="4"/>
      <c r="T268" s="4"/>
      <c r="U268" s="4"/>
      <c r="V268" s="4"/>
      <c r="W268" s="4"/>
      <c r="X268" s="4"/>
      <c r="Y268" s="4"/>
      <c r="Z268" s="4"/>
      <c r="AA268" s="4"/>
      <c r="AB268" s="4"/>
      <c r="AC268" s="4"/>
      <c r="AD268" s="4"/>
      <c r="AE268" s="4"/>
      <c r="AF268" s="4"/>
    </row>
    <row r="269" spans="1:32" hidden="1">
      <c r="A269" s="4" t="str">
        <f t="shared" si="20"/>
        <v>06</v>
      </c>
      <c r="B269" s="10"/>
      <c r="C269" s="143" t="str">
        <f>"ResCode =" &amp;BIN2DEC(MID(F269,3,4))</f>
        <v>ResCode =1</v>
      </c>
      <c r="D269" s="144"/>
      <c r="E269" s="144"/>
      <c r="F269" s="145" t="str">
        <f t="shared" si="21"/>
        <v>00000110</v>
      </c>
      <c r="G269" s="17">
        <v>38</v>
      </c>
      <c r="H269" s="142" t="s">
        <v>19</v>
      </c>
      <c r="I269"/>
      <c r="J269" s="10"/>
      <c r="K269" s="10"/>
      <c r="L269" s="10"/>
      <c r="M269" s="10"/>
      <c r="N269" s="10"/>
      <c r="O269" s="10"/>
      <c r="P269" s="10"/>
      <c r="Q269" s="4"/>
      <c r="R269" s="4"/>
      <c r="S269" s="4"/>
      <c r="T269" s="4"/>
      <c r="U269" s="4"/>
      <c r="V269" s="4"/>
      <c r="W269" s="4"/>
      <c r="X269" s="4"/>
      <c r="Y269" s="4"/>
      <c r="Z269" s="4"/>
      <c r="AA269" s="4"/>
      <c r="AB269" s="4"/>
      <c r="AC269" s="4"/>
      <c r="AD269" s="4"/>
      <c r="AE269" s="4"/>
      <c r="AF269" s="4"/>
    </row>
    <row r="270" spans="1:32" hidden="1">
      <c r="A270" s="4" t="str">
        <f t="shared" si="20"/>
        <v>58</v>
      </c>
      <c r="B270" s="10"/>
      <c r="C270" s="143" t="str">
        <f>"Deg.C " &amp;BIN2DEC(LEFT(F270,7))-30</f>
        <v>Deg.C 14</v>
      </c>
      <c r="D270" s="144"/>
      <c r="E270" s="144"/>
      <c r="F270" s="145" t="str">
        <f t="shared" si="21"/>
        <v>01011000</v>
      </c>
      <c r="G270" s="17">
        <v>39</v>
      </c>
      <c r="H270" s="142" t="s">
        <v>20</v>
      </c>
      <c r="I270"/>
      <c r="J270" s="10"/>
      <c r="K270" s="10"/>
      <c r="L270" s="10"/>
      <c r="M270" s="10"/>
      <c r="N270" s="10"/>
      <c r="O270" s="10"/>
      <c r="P270" s="10"/>
      <c r="Q270" s="4"/>
      <c r="R270" s="4"/>
      <c r="S270" s="4"/>
      <c r="T270" s="4"/>
      <c r="U270" s="4"/>
      <c r="V270" s="4"/>
      <c r="W270" s="4"/>
      <c r="X270" s="4"/>
      <c r="Y270" s="4"/>
      <c r="Z270" s="4"/>
      <c r="AA270" s="4"/>
      <c r="AB270" s="4"/>
      <c r="AC270" s="4"/>
      <c r="AD270" s="4"/>
      <c r="AE270" s="4"/>
      <c r="AF270" s="4"/>
    </row>
    <row r="271" spans="1:32" hidden="1">
      <c r="A271" s="4" t="str">
        <f t="shared" si="20"/>
        <v>28</v>
      </c>
      <c r="B271" s="10"/>
      <c r="C271" s="143" t="str">
        <f>"RSSI =" &amp;BIN2DEC(F271)</f>
        <v>RSSI =40</v>
      </c>
      <c r="D271" s="144"/>
      <c r="E271" s="144"/>
      <c r="F271" s="145" t="str">
        <f t="shared" si="21"/>
        <v>00101000</v>
      </c>
      <c r="G271" s="17">
        <v>40</v>
      </c>
      <c r="H271" s="142" t="s">
        <v>21</v>
      </c>
      <c r="I271"/>
      <c r="J271" s="10"/>
      <c r="K271" s="10"/>
      <c r="L271" s="10"/>
      <c r="M271" s="10"/>
      <c r="N271" s="10"/>
      <c r="O271" s="10"/>
      <c r="P271" s="10"/>
      <c r="Q271" s="4"/>
      <c r="R271" s="4"/>
      <c r="S271" s="4"/>
      <c r="T271" s="4"/>
      <c r="U271" s="4"/>
      <c r="V271" s="4"/>
      <c r="W271" s="4"/>
      <c r="X271" s="4"/>
      <c r="Y271" s="4"/>
      <c r="Z271" s="4"/>
      <c r="AA271" s="4"/>
      <c r="AB271" s="4"/>
      <c r="AC271" s="4"/>
      <c r="AD271" s="4"/>
      <c r="AE271" s="4"/>
      <c r="AF271" s="4"/>
    </row>
    <row r="272" spans="1:32" hidden="1">
      <c r="A272" s="4" t="str">
        <f t="shared" si="20"/>
        <v>1E</v>
      </c>
      <c r="B272" s="10"/>
      <c r="C272" s="6" t="str">
        <f>"Ullage =" &amp;BIN2DEC(F272)</f>
        <v>Ullage =30</v>
      </c>
      <c r="D272" s="140"/>
      <c r="E272" s="140"/>
      <c r="F272" s="141" t="str">
        <f t="shared" si="21"/>
        <v>00011110</v>
      </c>
      <c r="G272" s="17">
        <v>41</v>
      </c>
      <c r="H272" s="142" t="s">
        <v>22</v>
      </c>
      <c r="I272" s="141"/>
      <c r="J272" s="10"/>
      <c r="K272" s="10"/>
      <c r="L272" s="10"/>
      <c r="M272" s="10"/>
      <c r="N272" s="10"/>
      <c r="O272" s="10"/>
      <c r="P272" s="10"/>
      <c r="Q272" s="4"/>
      <c r="R272" s="4"/>
      <c r="S272" s="4"/>
      <c r="T272" s="4"/>
      <c r="U272" s="4"/>
      <c r="V272" s="4"/>
      <c r="W272" s="4"/>
      <c r="X272" s="4"/>
      <c r="Y272" s="4"/>
      <c r="Z272" s="4"/>
      <c r="AA272" s="4"/>
      <c r="AB272" s="4"/>
      <c r="AC272" s="4"/>
      <c r="AD272" s="4"/>
      <c r="AE272" s="4"/>
      <c r="AF272" s="4"/>
    </row>
    <row r="273" spans="1:32" hidden="1">
      <c r="A273" s="4" t="str">
        <f t="shared" si="20"/>
        <v>06</v>
      </c>
      <c r="B273" s="10"/>
      <c r="C273" s="6" t="str">
        <f>"ResCode =" &amp;BIN2DEC(MID(F273,3,4))</f>
        <v>ResCode =1</v>
      </c>
      <c r="D273" s="140"/>
      <c r="E273" s="140"/>
      <c r="F273" s="141" t="str">
        <f t="shared" si="21"/>
        <v>00000110</v>
      </c>
      <c r="G273" s="17">
        <v>42</v>
      </c>
      <c r="H273" s="142" t="s">
        <v>23</v>
      </c>
      <c r="I273" s="141"/>
      <c r="J273" s="10"/>
      <c r="K273" s="10"/>
      <c r="L273" s="10"/>
      <c r="M273" s="10"/>
      <c r="N273" s="10"/>
      <c r="O273" s="10"/>
      <c r="P273" s="10"/>
      <c r="Q273" s="4"/>
      <c r="R273" s="4"/>
      <c r="S273" s="4"/>
      <c r="T273" s="4"/>
      <c r="U273" s="4"/>
      <c r="V273" s="4"/>
      <c r="W273" s="4"/>
      <c r="X273" s="4"/>
      <c r="Y273" s="4"/>
      <c r="Z273" s="4"/>
      <c r="AA273" s="4"/>
      <c r="AB273" s="4"/>
      <c r="AC273" s="4"/>
      <c r="AD273" s="4"/>
      <c r="AE273" s="4"/>
      <c r="AF273" s="4"/>
    </row>
    <row r="274" spans="1:32" hidden="1">
      <c r="A274" s="4" t="str">
        <f t="shared" si="20"/>
        <v>58</v>
      </c>
      <c r="B274" s="10"/>
      <c r="C274" s="6" t="str">
        <f>"Deg.C " &amp;BIN2DEC(LEFT(F274,7))-30</f>
        <v>Deg.C 14</v>
      </c>
      <c r="D274" s="140"/>
      <c r="E274" s="140"/>
      <c r="F274" s="141" t="str">
        <f t="shared" si="21"/>
        <v>01011000</v>
      </c>
      <c r="G274" s="17">
        <v>43</v>
      </c>
      <c r="H274" s="142" t="s">
        <v>24</v>
      </c>
      <c r="I274" s="141"/>
      <c r="J274" s="10"/>
      <c r="K274" s="10"/>
      <c r="L274" s="10"/>
      <c r="M274" s="10"/>
      <c r="N274" s="10"/>
      <c r="O274" s="10"/>
      <c r="P274" s="10"/>
      <c r="Q274" s="4"/>
      <c r="R274" s="4"/>
      <c r="S274" s="4"/>
      <c r="T274" s="4"/>
      <c r="U274" s="4"/>
      <c r="V274" s="4"/>
      <c r="W274" s="4"/>
      <c r="X274" s="4"/>
      <c r="Y274" s="4"/>
      <c r="Z274" s="4"/>
      <c r="AA274" s="4"/>
      <c r="AB274" s="4"/>
      <c r="AC274" s="4"/>
      <c r="AD274" s="4"/>
      <c r="AE274" s="4"/>
      <c r="AF274" s="4"/>
    </row>
    <row r="275" spans="1:32" hidden="1">
      <c r="A275" s="4" t="str">
        <f t="shared" si="20"/>
        <v>28</v>
      </c>
      <c r="B275" s="10"/>
      <c r="C275" s="6" t="str">
        <f>"RSSI =" &amp;BIN2DEC(F275)</f>
        <v>RSSI =40</v>
      </c>
      <c r="D275" s="140"/>
      <c r="E275" s="140"/>
      <c r="F275" s="141" t="str">
        <f t="shared" si="21"/>
        <v>00101000</v>
      </c>
      <c r="G275" s="17">
        <v>44</v>
      </c>
      <c r="H275" s="142" t="s">
        <v>25</v>
      </c>
      <c r="I275" s="141"/>
      <c r="J275" s="10"/>
      <c r="K275" s="10"/>
      <c r="L275" s="10"/>
      <c r="M275" s="10"/>
      <c r="N275" s="10"/>
      <c r="O275" s="10"/>
      <c r="P275" s="10"/>
      <c r="Q275" s="4"/>
      <c r="R275" s="4"/>
      <c r="S275" s="4"/>
      <c r="T275" s="4"/>
      <c r="U275" s="4"/>
      <c r="V275" s="4"/>
      <c r="W275" s="4"/>
      <c r="X275" s="4"/>
      <c r="Y275" s="4"/>
      <c r="Z275" s="4"/>
      <c r="AA275" s="4"/>
      <c r="AB275" s="4"/>
      <c r="AC275" s="4"/>
      <c r="AD275" s="4"/>
      <c r="AE275" s="4"/>
      <c r="AF275" s="4"/>
    </row>
    <row r="276" spans="1:32" hidden="1">
      <c r="A276" s="4" t="str">
        <f t="shared" si="20"/>
        <v>1E</v>
      </c>
      <c r="B276" s="10"/>
      <c r="C276" s="143" t="str">
        <f>"Ullage =" &amp;BIN2DEC(F276)</f>
        <v>Ullage =30</v>
      </c>
      <c r="D276" s="144"/>
      <c r="E276" s="144"/>
      <c r="F276" s="146" t="str">
        <f t="shared" si="21"/>
        <v>00011110</v>
      </c>
      <c r="G276" s="17">
        <v>45</v>
      </c>
      <c r="H276" s="142" t="s">
        <v>26</v>
      </c>
      <c r="I276" s="141"/>
      <c r="J276" s="10"/>
      <c r="K276" s="10"/>
      <c r="L276" s="10"/>
      <c r="M276" s="10"/>
      <c r="N276" s="10"/>
      <c r="O276" s="10"/>
      <c r="P276" s="10"/>
      <c r="Q276" s="4"/>
      <c r="R276" s="4"/>
      <c r="S276" s="4"/>
      <c r="T276" s="4"/>
      <c r="U276" s="4"/>
      <c r="V276" s="4"/>
      <c r="W276" s="4"/>
      <c r="X276" s="4"/>
      <c r="Y276" s="4"/>
      <c r="Z276" s="4"/>
      <c r="AA276" s="4"/>
      <c r="AB276" s="4"/>
      <c r="AC276" s="4"/>
      <c r="AD276" s="4"/>
      <c r="AE276" s="4"/>
      <c r="AF276" s="4"/>
    </row>
    <row r="277" spans="1:32" hidden="1">
      <c r="A277" s="4" t="str">
        <f t="shared" si="20"/>
        <v>06</v>
      </c>
      <c r="B277" s="10"/>
      <c r="C277" s="143" t="str">
        <f>"ResCode =" &amp;BIN2DEC(MID(F277,3,4))</f>
        <v>ResCode =1</v>
      </c>
      <c r="D277" s="144"/>
      <c r="E277" s="144"/>
      <c r="F277" s="146" t="str">
        <f t="shared" si="21"/>
        <v>00000110</v>
      </c>
      <c r="G277" s="17">
        <v>46</v>
      </c>
      <c r="H277" s="142" t="s">
        <v>27</v>
      </c>
      <c r="I277" s="141"/>
      <c r="J277" s="10"/>
      <c r="K277" s="10"/>
      <c r="L277" s="10"/>
      <c r="M277" s="10"/>
      <c r="N277" s="10"/>
      <c r="O277" s="10"/>
      <c r="P277" s="10"/>
      <c r="Q277" s="4"/>
      <c r="R277" s="4"/>
      <c r="S277" s="4"/>
      <c r="T277" s="4"/>
      <c r="U277" s="4"/>
      <c r="V277" s="4"/>
      <c r="W277" s="4"/>
      <c r="X277" s="4"/>
      <c r="Y277" s="4"/>
      <c r="Z277" s="4"/>
      <c r="AA277" s="4"/>
      <c r="AB277" s="4"/>
      <c r="AC277" s="4"/>
      <c r="AD277" s="4"/>
      <c r="AE277" s="4"/>
      <c r="AF277" s="4"/>
    </row>
    <row r="278" spans="1:32" hidden="1">
      <c r="A278" s="4" t="str">
        <f t="shared" si="20"/>
        <v>58</v>
      </c>
      <c r="B278" s="10"/>
      <c r="C278" s="143" t="str">
        <f>"Deg.C " &amp;BIN2DEC(LEFT(F278,7))-30</f>
        <v>Deg.C 14</v>
      </c>
      <c r="D278" s="144"/>
      <c r="E278" s="144"/>
      <c r="F278" s="146" t="str">
        <f t="shared" si="21"/>
        <v>01011000</v>
      </c>
      <c r="G278" s="17">
        <v>47</v>
      </c>
      <c r="H278" s="142" t="s">
        <v>28</v>
      </c>
      <c r="I278" s="141"/>
      <c r="J278" s="10"/>
      <c r="K278" s="10"/>
      <c r="L278" s="10"/>
      <c r="M278" s="10"/>
      <c r="N278" s="10"/>
      <c r="O278" s="10"/>
      <c r="P278" s="10"/>
      <c r="Q278" s="4"/>
      <c r="R278" s="4"/>
      <c r="S278" s="4"/>
      <c r="T278" s="4"/>
      <c r="U278" s="4"/>
      <c r="V278" s="4"/>
      <c r="W278" s="4"/>
      <c r="X278" s="4"/>
      <c r="Y278" s="4"/>
      <c r="Z278" s="4"/>
      <c r="AA278" s="4"/>
      <c r="AB278" s="4"/>
      <c r="AC278" s="4"/>
      <c r="AD278" s="4"/>
      <c r="AE278" s="4"/>
      <c r="AF278" s="4"/>
    </row>
    <row r="279" spans="1:32" hidden="1">
      <c r="A279" s="4" t="str">
        <f t="shared" si="20"/>
        <v>28</v>
      </c>
      <c r="B279" s="10"/>
      <c r="C279" s="143" t="str">
        <f>"RSSI =" &amp;BIN2DEC(F279)</f>
        <v>RSSI =40</v>
      </c>
      <c r="D279" s="144"/>
      <c r="E279" s="144"/>
      <c r="F279" s="146" t="str">
        <f t="shared" si="21"/>
        <v>00101000</v>
      </c>
      <c r="G279" s="17">
        <v>48</v>
      </c>
      <c r="H279" s="142" t="s">
        <v>29</v>
      </c>
      <c r="I279" s="141"/>
      <c r="J279" s="10"/>
      <c r="K279" s="10"/>
      <c r="L279" s="10"/>
      <c r="M279" s="10"/>
      <c r="N279" s="10"/>
      <c r="O279" s="10"/>
      <c r="P279" s="10"/>
      <c r="Q279" s="4"/>
      <c r="R279" s="4"/>
      <c r="S279" s="4"/>
      <c r="T279" s="4"/>
      <c r="U279" s="4"/>
      <c r="V279" s="4"/>
      <c r="W279" s="4"/>
      <c r="X279" s="4"/>
      <c r="Y279" s="4"/>
      <c r="Z279" s="4"/>
      <c r="AA279" s="4"/>
      <c r="AB279" s="4"/>
      <c r="AC279" s="4"/>
      <c r="AD279" s="4"/>
      <c r="AE279" s="4"/>
      <c r="AF279" s="4"/>
    </row>
    <row r="280" spans="1:32" hidden="1">
      <c r="A280" s="4" t="str">
        <f t="shared" si="20"/>
        <v>1D</v>
      </c>
      <c r="B280" s="10"/>
      <c r="C280" s="6" t="str">
        <f>"Ullage =" &amp;BIN2DEC(F280)</f>
        <v>Ullage =29</v>
      </c>
      <c r="D280" s="140"/>
      <c r="E280" s="140"/>
      <c r="F280" s="141" t="str">
        <f t="shared" si="21"/>
        <v>00011101</v>
      </c>
      <c r="G280" s="17">
        <v>49</v>
      </c>
      <c r="H280" s="142" t="s">
        <v>30</v>
      </c>
      <c r="I280" s="141"/>
      <c r="J280" s="10"/>
      <c r="K280" s="10"/>
      <c r="L280" s="10"/>
      <c r="M280" s="10"/>
      <c r="N280" s="10"/>
      <c r="O280" s="10"/>
      <c r="P280" s="10"/>
      <c r="Q280" s="4"/>
      <c r="R280" s="4"/>
      <c r="S280" s="4"/>
      <c r="T280" s="4"/>
      <c r="U280" s="4"/>
      <c r="V280" s="4"/>
      <c r="W280" s="4"/>
      <c r="X280" s="4"/>
      <c r="Y280" s="4"/>
      <c r="Z280" s="4"/>
      <c r="AA280" s="4"/>
      <c r="AB280" s="4"/>
      <c r="AC280" s="4"/>
      <c r="AD280" s="4"/>
      <c r="AE280" s="4"/>
      <c r="AF280" s="4"/>
    </row>
    <row r="281" spans="1:32" hidden="1">
      <c r="A281" s="4" t="str">
        <f t="shared" si="20"/>
        <v>06</v>
      </c>
      <c r="B281" s="10"/>
      <c r="C281" s="6" t="str">
        <f>"ResCode =" &amp;BIN2DEC(MID(F281,3,4))</f>
        <v>ResCode =1</v>
      </c>
      <c r="D281" s="140"/>
      <c r="E281" s="140"/>
      <c r="F281" s="141" t="str">
        <f t="shared" si="21"/>
        <v>00000110</v>
      </c>
      <c r="G281" s="17">
        <v>50</v>
      </c>
      <c r="H281" s="142" t="s">
        <v>31</v>
      </c>
      <c r="I281" s="141"/>
      <c r="J281" s="10"/>
      <c r="K281" s="10"/>
      <c r="L281" s="10"/>
      <c r="M281" s="10"/>
      <c r="N281" s="10"/>
      <c r="O281" s="10"/>
      <c r="P281" s="10"/>
      <c r="Q281" s="4"/>
      <c r="R281" s="4"/>
      <c r="S281" s="4"/>
      <c r="T281" s="4"/>
      <c r="U281" s="4"/>
      <c r="V281" s="4"/>
      <c r="W281" s="4"/>
      <c r="X281" s="4"/>
      <c r="Y281" s="4"/>
      <c r="Z281" s="4"/>
      <c r="AA281" s="4"/>
      <c r="AB281" s="4"/>
      <c r="AC281" s="4"/>
      <c r="AD281" s="4"/>
      <c r="AE281" s="4"/>
      <c r="AF281" s="4"/>
    </row>
    <row r="282" spans="1:32" hidden="1">
      <c r="A282" s="4" t="str">
        <f t="shared" si="20"/>
        <v>58</v>
      </c>
      <c r="B282" s="10"/>
      <c r="C282" s="6" t="str">
        <f>"Deg.C " &amp;BIN2DEC(LEFT(F282,7))-30</f>
        <v>Deg.C 14</v>
      </c>
      <c r="D282" s="140"/>
      <c r="E282" s="140"/>
      <c r="F282" s="141" t="str">
        <f t="shared" si="21"/>
        <v>01011000</v>
      </c>
      <c r="G282" s="17">
        <v>51</v>
      </c>
      <c r="H282" s="142" t="s">
        <v>32</v>
      </c>
      <c r="I282" s="141"/>
      <c r="J282" s="10"/>
      <c r="K282" s="10"/>
      <c r="L282" s="10"/>
      <c r="M282" s="10"/>
      <c r="N282" s="10"/>
      <c r="O282" s="10"/>
      <c r="P282" s="10"/>
      <c r="Q282" s="4"/>
      <c r="R282" s="4"/>
      <c r="S282" s="4"/>
      <c r="T282" s="4"/>
      <c r="U282" s="4"/>
      <c r="V282" s="4"/>
      <c r="W282" s="4"/>
      <c r="X282" s="4"/>
      <c r="Y282" s="4"/>
      <c r="Z282" s="4"/>
      <c r="AA282" s="4"/>
      <c r="AB282" s="4"/>
      <c r="AC282" s="4"/>
      <c r="AD282" s="4"/>
      <c r="AE282" s="4"/>
      <c r="AF282" s="4"/>
    </row>
    <row r="283" spans="1:32" hidden="1">
      <c r="A283" s="4" t="str">
        <f t="shared" si="20"/>
        <v>28</v>
      </c>
      <c r="B283" s="10"/>
      <c r="C283" s="6" t="str">
        <f>"RSSI =" &amp;BIN2DEC(F283)</f>
        <v>RSSI =40</v>
      </c>
      <c r="D283" s="140"/>
      <c r="E283" s="140"/>
      <c r="F283" s="141" t="str">
        <f t="shared" si="21"/>
        <v>00101000</v>
      </c>
      <c r="G283" s="17">
        <v>52</v>
      </c>
      <c r="H283" s="142" t="s">
        <v>33</v>
      </c>
      <c r="I283" s="141"/>
      <c r="J283" s="10"/>
      <c r="K283" s="10"/>
      <c r="L283" s="10"/>
      <c r="M283" s="10"/>
      <c r="N283" s="10"/>
      <c r="O283" s="10"/>
      <c r="P283" s="10"/>
      <c r="Q283" s="4"/>
      <c r="R283" s="4"/>
      <c r="S283" s="4"/>
      <c r="T283" s="4"/>
      <c r="U283" s="4"/>
      <c r="V283" s="4"/>
      <c r="W283" s="4"/>
      <c r="X283" s="4"/>
      <c r="Y283" s="4"/>
      <c r="Z283" s="4"/>
      <c r="AA283" s="4"/>
      <c r="AB283" s="4"/>
      <c r="AC283" s="4"/>
      <c r="AD283" s="4"/>
      <c r="AE283" s="4"/>
      <c r="AF283" s="4"/>
    </row>
    <row r="284" spans="1:32" hidden="1">
      <c r="A284" s="4" t="str">
        <f t="shared" si="20"/>
        <v>1D</v>
      </c>
      <c r="B284" s="10"/>
      <c r="C284" s="143" t="str">
        <f>"Ullage =" &amp;BIN2DEC(F284)</f>
        <v>Ullage =29</v>
      </c>
      <c r="D284" s="144"/>
      <c r="E284" s="144"/>
      <c r="F284" s="146" t="str">
        <f t="shared" si="21"/>
        <v>00011101</v>
      </c>
      <c r="G284" s="17">
        <v>53</v>
      </c>
      <c r="H284" s="142" t="s">
        <v>34</v>
      </c>
      <c r="I284" s="141"/>
      <c r="J284" s="10"/>
      <c r="K284" s="10"/>
      <c r="L284" s="10"/>
      <c r="M284" s="10"/>
      <c r="N284" s="10"/>
      <c r="O284" s="10"/>
      <c r="P284" s="10"/>
      <c r="Q284" s="4"/>
      <c r="R284" s="4"/>
      <c r="S284" s="4"/>
      <c r="T284" s="4"/>
      <c r="U284" s="4"/>
      <c r="V284" s="4"/>
      <c r="W284" s="4"/>
      <c r="X284" s="4"/>
      <c r="Y284" s="4"/>
      <c r="Z284" s="4"/>
      <c r="AA284" s="4"/>
      <c r="AB284" s="4"/>
      <c r="AC284" s="4"/>
      <c r="AD284" s="4"/>
      <c r="AE284" s="4"/>
      <c r="AF284" s="4"/>
    </row>
    <row r="285" spans="1:32" hidden="1">
      <c r="A285" s="4" t="str">
        <f t="shared" si="20"/>
        <v>05</v>
      </c>
      <c r="B285" s="10"/>
      <c r="C285" s="143" t="str">
        <f>"ResCode =" &amp;BIN2DEC(MID(F285,3,4))</f>
        <v>ResCode =1</v>
      </c>
      <c r="D285" s="144"/>
      <c r="E285" s="144"/>
      <c r="F285" s="146" t="str">
        <f t="shared" si="21"/>
        <v>00000101</v>
      </c>
      <c r="G285" s="17">
        <v>54</v>
      </c>
      <c r="H285" s="142" t="s">
        <v>35</v>
      </c>
      <c r="I285" s="141"/>
      <c r="J285" s="10"/>
      <c r="K285" s="10"/>
      <c r="L285" s="10"/>
      <c r="M285" s="10"/>
      <c r="N285" s="10"/>
      <c r="O285" s="10"/>
      <c r="P285" s="10"/>
      <c r="Q285" s="4"/>
      <c r="R285" s="4"/>
      <c r="S285" s="4"/>
      <c r="T285" s="4"/>
      <c r="U285" s="4"/>
      <c r="V285" s="4"/>
      <c r="W285" s="4"/>
      <c r="X285" s="4"/>
      <c r="Y285" s="4"/>
      <c r="Z285" s="4"/>
      <c r="AA285" s="4"/>
      <c r="AB285" s="4"/>
      <c r="AC285" s="4"/>
      <c r="AD285" s="4"/>
      <c r="AE285" s="4"/>
      <c r="AF285" s="4"/>
    </row>
    <row r="286" spans="1:32" hidden="1">
      <c r="A286" s="4" t="str">
        <f t="shared" si="20"/>
        <v>58</v>
      </c>
      <c r="B286" s="10"/>
      <c r="C286" s="143" t="str">
        <f>"Deg.C " &amp;BIN2DEC(LEFT(F286,7))-30</f>
        <v>Deg.C 14</v>
      </c>
      <c r="D286" s="144"/>
      <c r="E286" s="144"/>
      <c r="F286" s="146" t="str">
        <f t="shared" si="21"/>
        <v>01011000</v>
      </c>
      <c r="G286" s="17">
        <v>55</v>
      </c>
      <c r="H286" s="142" t="s">
        <v>36</v>
      </c>
      <c r="I286" s="141"/>
      <c r="J286" s="10"/>
      <c r="K286" s="10"/>
      <c r="L286" s="10"/>
      <c r="M286" s="10"/>
      <c r="N286" s="10"/>
      <c r="O286" s="10"/>
      <c r="P286" s="10"/>
      <c r="Q286" s="4"/>
      <c r="R286" s="4"/>
      <c r="S286" s="4"/>
      <c r="T286" s="4"/>
      <c r="U286" s="4"/>
      <c r="V286" s="4"/>
      <c r="W286" s="4"/>
      <c r="X286" s="4"/>
      <c r="Y286" s="4"/>
      <c r="Z286" s="4"/>
      <c r="AA286" s="4"/>
      <c r="AB286" s="4"/>
      <c r="AC286" s="4"/>
      <c r="AD286" s="4"/>
      <c r="AE286" s="4"/>
      <c r="AF286" s="4"/>
    </row>
    <row r="287" spans="1:32" hidden="1">
      <c r="A287" s="4" t="str">
        <f t="shared" si="20"/>
        <v>28</v>
      </c>
      <c r="B287" s="10"/>
      <c r="C287" s="143" t="str">
        <f>"RSSI =" &amp;BIN2DEC(F287)</f>
        <v>RSSI =40</v>
      </c>
      <c r="D287" s="144"/>
      <c r="E287" s="144"/>
      <c r="F287" s="146" t="str">
        <f t="shared" si="21"/>
        <v>00101000</v>
      </c>
      <c r="G287" s="17">
        <v>56</v>
      </c>
      <c r="H287" s="142" t="s">
        <v>37</v>
      </c>
      <c r="I287" s="141"/>
      <c r="J287" s="10"/>
      <c r="K287" s="10"/>
      <c r="L287" s="10"/>
      <c r="M287" s="10"/>
      <c r="N287" s="10"/>
      <c r="O287" s="10"/>
      <c r="P287" s="10"/>
      <c r="Q287" s="4"/>
      <c r="R287" s="4"/>
      <c r="S287" s="4"/>
      <c r="T287" s="4"/>
      <c r="U287" s="4"/>
      <c r="V287" s="4"/>
      <c r="W287" s="4"/>
      <c r="X287" s="4"/>
      <c r="Y287" s="4"/>
      <c r="Z287" s="4"/>
      <c r="AA287" s="4"/>
      <c r="AB287" s="4"/>
      <c r="AC287" s="4"/>
      <c r="AD287" s="4"/>
      <c r="AE287" s="4"/>
      <c r="AF287" s="4"/>
    </row>
    <row r="288" spans="1:32" hidden="1">
      <c r="A288" s="4" t="str">
        <f t="shared" si="20"/>
        <v>1C</v>
      </c>
      <c r="B288" s="10"/>
      <c r="C288" s="6" t="str">
        <f>"Ullage =" &amp;BIN2DEC(F288)</f>
        <v>Ullage =28</v>
      </c>
      <c r="D288" s="140"/>
      <c r="E288" s="140"/>
      <c r="F288" s="141" t="str">
        <f t="shared" si="21"/>
        <v>00011100</v>
      </c>
      <c r="G288" s="17">
        <v>57</v>
      </c>
      <c r="H288" s="142" t="s">
        <v>38</v>
      </c>
      <c r="I288" s="141"/>
      <c r="J288" s="10"/>
      <c r="K288" s="10"/>
      <c r="L288" s="10"/>
      <c r="M288" s="10"/>
      <c r="N288" s="10"/>
      <c r="O288" s="10"/>
      <c r="P288" s="10"/>
      <c r="Q288" s="4"/>
      <c r="R288" s="4"/>
      <c r="S288" s="4"/>
      <c r="T288" s="4"/>
      <c r="U288" s="4"/>
      <c r="V288" s="4"/>
      <c r="W288" s="4"/>
      <c r="X288" s="4"/>
      <c r="Y288" s="4"/>
      <c r="Z288" s="4"/>
      <c r="AA288" s="4"/>
      <c r="AB288" s="4"/>
      <c r="AC288" s="4"/>
      <c r="AD288" s="4"/>
      <c r="AE288" s="4"/>
      <c r="AF288" s="4"/>
    </row>
    <row r="289" spans="1:32" hidden="1">
      <c r="A289" s="4" t="str">
        <f t="shared" si="20"/>
        <v>06</v>
      </c>
      <c r="B289" s="10"/>
      <c r="C289" s="6" t="str">
        <f>"ResCode =" &amp;BIN2DEC(MID(F289,3,4))</f>
        <v>ResCode =1</v>
      </c>
      <c r="D289" s="140"/>
      <c r="E289" s="140"/>
      <c r="F289" s="141" t="str">
        <f t="shared" si="21"/>
        <v>00000110</v>
      </c>
      <c r="G289" s="17">
        <v>58</v>
      </c>
      <c r="H289" s="142" t="s">
        <v>39</v>
      </c>
      <c r="I289" s="141"/>
      <c r="J289" s="10"/>
      <c r="K289" s="10"/>
      <c r="L289" s="10"/>
      <c r="M289" s="10"/>
      <c r="N289" s="10"/>
      <c r="O289" s="10"/>
      <c r="P289" s="10"/>
      <c r="Q289" s="4"/>
      <c r="R289" s="4"/>
      <c r="S289" s="4"/>
      <c r="T289" s="4"/>
      <c r="U289" s="4"/>
      <c r="V289" s="4"/>
      <c r="W289" s="4"/>
      <c r="X289" s="4"/>
      <c r="Y289" s="4"/>
      <c r="Z289" s="4"/>
      <c r="AA289" s="4"/>
      <c r="AB289" s="4"/>
      <c r="AC289" s="4"/>
      <c r="AD289" s="4"/>
      <c r="AE289" s="4"/>
      <c r="AF289" s="4"/>
    </row>
    <row r="290" spans="1:32" hidden="1">
      <c r="A290" s="4" t="str">
        <f t="shared" si="20"/>
        <v>58</v>
      </c>
      <c r="B290" s="10"/>
      <c r="C290" s="6" t="str">
        <f>"Deg.C " &amp;BIN2DEC(LEFT(F290,7))-30</f>
        <v>Deg.C 14</v>
      </c>
      <c r="D290" s="140"/>
      <c r="E290" s="140"/>
      <c r="F290" s="141" t="str">
        <f t="shared" si="21"/>
        <v>01011000</v>
      </c>
      <c r="G290" s="17">
        <v>59</v>
      </c>
      <c r="H290" s="142" t="s">
        <v>40</v>
      </c>
      <c r="I290" s="141"/>
      <c r="J290" s="10"/>
      <c r="K290" s="10"/>
      <c r="L290" s="10"/>
      <c r="M290" s="10"/>
      <c r="N290" s="10"/>
      <c r="O290" s="10"/>
      <c r="P290" s="10"/>
      <c r="Q290" s="4"/>
      <c r="R290" s="4"/>
      <c r="S290" s="4"/>
      <c r="T290" s="4"/>
      <c r="U290" s="4"/>
      <c r="V290" s="4"/>
      <c r="W290" s="4"/>
      <c r="X290" s="4"/>
      <c r="Y290" s="4"/>
      <c r="Z290" s="4"/>
      <c r="AA290" s="4"/>
      <c r="AB290" s="4"/>
      <c r="AC290" s="4"/>
      <c r="AD290" s="4"/>
      <c r="AE290" s="4"/>
      <c r="AF290" s="4"/>
    </row>
    <row r="291" spans="1:32" hidden="1">
      <c r="A291" s="4" t="str">
        <f t="shared" si="20"/>
        <v>28</v>
      </c>
      <c r="B291" s="10"/>
      <c r="C291" s="6" t="str">
        <f>"RSSI =" &amp;BIN2DEC(F291)</f>
        <v>RSSI =40</v>
      </c>
      <c r="D291" s="140"/>
      <c r="E291" s="140"/>
      <c r="F291" s="141" t="str">
        <f t="shared" si="21"/>
        <v>00101000</v>
      </c>
      <c r="G291" s="17">
        <v>60</v>
      </c>
      <c r="H291" s="142" t="s">
        <v>41</v>
      </c>
      <c r="I291" s="141"/>
      <c r="J291" s="10"/>
      <c r="K291" s="10"/>
      <c r="L291" s="10"/>
      <c r="M291" s="10"/>
      <c r="N291" s="10"/>
      <c r="O291" s="10"/>
      <c r="P291" s="10"/>
      <c r="Q291" s="4"/>
      <c r="R291" s="4"/>
      <c r="S291" s="4"/>
      <c r="T291" s="4"/>
      <c r="U291" s="4"/>
      <c r="V291" s="4"/>
      <c r="W291" s="4"/>
      <c r="X291" s="4"/>
      <c r="Y291" s="4"/>
      <c r="Z291" s="4"/>
      <c r="AA291" s="4"/>
      <c r="AB291" s="4"/>
      <c r="AC291" s="4"/>
      <c r="AD291" s="4"/>
      <c r="AE291" s="4"/>
      <c r="AF291" s="4"/>
    </row>
    <row r="292" spans="1:32" hidden="1">
      <c r="A292" s="4" t="str">
        <f t="shared" si="20"/>
        <v>1D</v>
      </c>
      <c r="B292" s="10"/>
      <c r="C292" s="143" t="str">
        <f>"Ullage =" &amp;BIN2DEC(F292)</f>
        <v>Ullage =29</v>
      </c>
      <c r="D292" s="144"/>
      <c r="E292" s="144"/>
      <c r="F292" s="146" t="str">
        <f t="shared" si="21"/>
        <v>00011101</v>
      </c>
      <c r="G292" s="17">
        <v>61</v>
      </c>
      <c r="H292" s="142" t="s">
        <v>42</v>
      </c>
      <c r="I292" s="141"/>
      <c r="J292" s="10"/>
      <c r="K292" s="10"/>
      <c r="L292" s="10"/>
      <c r="M292" s="10"/>
      <c r="N292" s="10"/>
      <c r="O292" s="10"/>
      <c r="P292" s="10"/>
      <c r="Q292" s="4"/>
      <c r="R292" s="4"/>
      <c r="S292" s="4"/>
      <c r="T292" s="4"/>
      <c r="U292" s="4"/>
      <c r="V292" s="4"/>
      <c r="W292" s="4"/>
      <c r="X292" s="4"/>
      <c r="Y292" s="4"/>
      <c r="Z292" s="4"/>
      <c r="AA292" s="4"/>
      <c r="AB292" s="4"/>
      <c r="AC292" s="4"/>
      <c r="AD292" s="4"/>
      <c r="AE292" s="4"/>
      <c r="AF292" s="4"/>
    </row>
    <row r="293" spans="1:32" hidden="1">
      <c r="A293" s="4" t="str">
        <f t="shared" si="20"/>
        <v>06</v>
      </c>
      <c r="B293" s="10"/>
      <c r="C293" s="143" t="str">
        <f>"ResCode =" &amp;BIN2DEC(MID(F293,3,4))</f>
        <v>ResCode =1</v>
      </c>
      <c r="D293" s="144"/>
      <c r="E293" s="144"/>
      <c r="F293" s="146" t="str">
        <f t="shared" si="21"/>
        <v>00000110</v>
      </c>
      <c r="G293" s="17">
        <v>62</v>
      </c>
      <c r="H293" s="142" t="s">
        <v>43</v>
      </c>
      <c r="I293" s="141"/>
      <c r="J293" s="10"/>
      <c r="K293" s="10"/>
      <c r="L293" s="10"/>
      <c r="M293" s="10"/>
      <c r="N293" s="10"/>
      <c r="O293" s="10"/>
      <c r="P293" s="10"/>
      <c r="Q293" s="4"/>
      <c r="R293" s="4"/>
      <c r="S293" s="4"/>
      <c r="T293" s="4"/>
      <c r="U293" s="4"/>
      <c r="V293" s="4"/>
      <c r="W293" s="4"/>
      <c r="X293" s="4"/>
      <c r="Y293" s="4"/>
      <c r="Z293" s="4"/>
      <c r="AA293" s="4"/>
      <c r="AB293" s="4"/>
      <c r="AC293" s="4"/>
      <c r="AD293" s="4"/>
      <c r="AE293" s="4"/>
      <c r="AF293" s="4"/>
    </row>
    <row r="294" spans="1:32" hidden="1">
      <c r="A294" s="4" t="str">
        <f t="shared" si="20"/>
        <v>5A</v>
      </c>
      <c r="B294" s="10"/>
      <c r="C294" s="143" t="str">
        <f>"Deg.C " &amp;BIN2DEC(LEFT(F294,7))-30</f>
        <v>Deg.C 15</v>
      </c>
      <c r="D294" s="144"/>
      <c r="E294" s="144"/>
      <c r="F294" s="146" t="str">
        <f t="shared" si="21"/>
        <v>01011010</v>
      </c>
      <c r="G294" s="17">
        <v>63</v>
      </c>
      <c r="H294" s="142" t="s">
        <v>44</v>
      </c>
      <c r="I294" s="141"/>
      <c r="J294" s="10"/>
      <c r="K294" s="10"/>
      <c r="L294" s="10"/>
      <c r="M294" s="10"/>
      <c r="N294" s="10"/>
      <c r="O294" s="10"/>
      <c r="P294" s="10"/>
      <c r="Q294" s="4"/>
      <c r="R294" s="4"/>
      <c r="S294" s="4"/>
      <c r="T294" s="4"/>
      <c r="U294" s="4"/>
      <c r="V294" s="4"/>
      <c r="W294" s="4"/>
      <c r="X294" s="4"/>
      <c r="Y294" s="4"/>
      <c r="Z294" s="4"/>
      <c r="AA294" s="4"/>
      <c r="AB294" s="4"/>
      <c r="AC294" s="4"/>
      <c r="AD294" s="4"/>
      <c r="AE294" s="4"/>
      <c r="AF294" s="4"/>
    </row>
    <row r="295" spans="1:32" hidden="1">
      <c r="A295" s="4" t="str">
        <f t="shared" si="20"/>
        <v>28</v>
      </c>
      <c r="B295" s="10"/>
      <c r="C295" s="143" t="str">
        <f>"RSSI =" &amp;BIN2DEC(F295)</f>
        <v>RSSI =40</v>
      </c>
      <c r="D295" s="144"/>
      <c r="E295" s="144"/>
      <c r="F295" s="146" t="str">
        <f t="shared" si="21"/>
        <v>00101000</v>
      </c>
      <c r="G295" s="17">
        <v>64</v>
      </c>
      <c r="H295" s="142" t="s">
        <v>45</v>
      </c>
      <c r="I295" s="141"/>
      <c r="J295" s="10"/>
      <c r="K295" s="10"/>
      <c r="L295" s="10"/>
      <c r="M295" s="10"/>
      <c r="N295" s="10"/>
      <c r="O295" s="10"/>
      <c r="P295" s="10"/>
      <c r="Q295" s="4"/>
      <c r="R295" s="4"/>
      <c r="S295" s="4"/>
      <c r="T295" s="4"/>
      <c r="U295" s="4"/>
      <c r="V295" s="4"/>
      <c r="W295" s="4"/>
      <c r="X295" s="4"/>
      <c r="Y295" s="4"/>
      <c r="Z295" s="4"/>
      <c r="AA295" s="4"/>
      <c r="AB295" s="4"/>
      <c r="AC295" s="4"/>
      <c r="AD295" s="4"/>
      <c r="AE295" s="4"/>
      <c r="AF295" s="4"/>
    </row>
    <row r="296" spans="1:32" hidden="1">
      <c r="A296" s="4" t="str">
        <f t="shared" si="20"/>
        <v>1D</v>
      </c>
      <c r="B296" s="10"/>
      <c r="C296" s="6" t="str">
        <f>"Ullage =" &amp;BIN2DEC(F296)</f>
        <v>Ullage =29</v>
      </c>
      <c r="D296" s="140"/>
      <c r="E296" s="140"/>
      <c r="F296" s="141" t="str">
        <f t="shared" si="21"/>
        <v>00011101</v>
      </c>
      <c r="G296" s="17">
        <v>65</v>
      </c>
      <c r="H296" s="142" t="s">
        <v>46</v>
      </c>
      <c r="I296" s="141"/>
      <c r="J296" s="10"/>
      <c r="K296" s="10"/>
      <c r="L296" s="10"/>
      <c r="M296" s="10"/>
      <c r="N296" s="10"/>
      <c r="O296" s="10"/>
      <c r="P296" s="10"/>
      <c r="Q296" s="4"/>
      <c r="R296" s="4"/>
      <c r="S296" s="4"/>
      <c r="T296" s="4"/>
      <c r="U296" s="4"/>
      <c r="V296" s="4"/>
      <c r="W296" s="4"/>
      <c r="X296" s="4"/>
      <c r="Y296" s="4"/>
      <c r="Z296" s="4"/>
      <c r="AA296" s="4"/>
      <c r="AB296" s="4"/>
      <c r="AC296" s="4"/>
      <c r="AD296" s="4"/>
      <c r="AE296" s="4"/>
      <c r="AF296" s="4"/>
    </row>
    <row r="297" spans="1:32" hidden="1">
      <c r="A297" s="4" t="str">
        <f t="shared" si="20"/>
        <v>00</v>
      </c>
      <c r="B297" s="10"/>
      <c r="C297" s="6" t="str">
        <f>"ResCode =" &amp;BIN2DEC(MID(F297,3,4))</f>
        <v>ResCode =0</v>
      </c>
      <c r="D297" s="140"/>
      <c r="E297" s="140"/>
      <c r="F297" s="141" t="str">
        <f t="shared" si="21"/>
        <v>00000000</v>
      </c>
      <c r="G297" s="17">
        <v>66</v>
      </c>
      <c r="H297" s="142" t="s">
        <v>47</v>
      </c>
      <c r="I297" s="141"/>
      <c r="J297" s="10"/>
      <c r="K297" s="10"/>
      <c r="L297" s="10"/>
      <c r="M297" s="10"/>
      <c r="N297" s="10"/>
      <c r="O297" s="10"/>
      <c r="P297" s="10"/>
      <c r="Q297" s="4"/>
      <c r="R297" s="4"/>
      <c r="S297" s="4"/>
      <c r="T297" s="4"/>
      <c r="U297" s="4"/>
      <c r="V297" s="4"/>
      <c r="W297" s="4"/>
      <c r="X297" s="4"/>
      <c r="Y297" s="4"/>
      <c r="Z297" s="4"/>
      <c r="AA297" s="4"/>
      <c r="AB297" s="4"/>
      <c r="AC297" s="4"/>
      <c r="AD297" s="4"/>
      <c r="AE297" s="4"/>
      <c r="AF297" s="4"/>
    </row>
    <row r="298" spans="1:32" hidden="1">
      <c r="A298" s="4" t="str">
        <f t="shared" si="20"/>
        <v>00</v>
      </c>
      <c r="B298" s="10"/>
      <c r="C298" s="6" t="str">
        <f>"Deg.C " &amp;BIN2DEC(LEFT(F298,7))-30</f>
        <v>Deg.C -30</v>
      </c>
      <c r="D298" s="140"/>
      <c r="E298" s="140"/>
      <c r="F298" s="141" t="str">
        <f t="shared" si="21"/>
        <v>00000000</v>
      </c>
      <c r="G298" s="17">
        <v>67</v>
      </c>
      <c r="H298" s="142" t="s">
        <v>48</v>
      </c>
      <c r="I298" s="141"/>
      <c r="J298" s="10"/>
      <c r="K298" s="10"/>
      <c r="L298" s="10"/>
      <c r="M298" s="10"/>
      <c r="N298" s="10"/>
      <c r="O298" s="10"/>
      <c r="P298" s="10"/>
      <c r="Q298" s="4"/>
      <c r="R298" s="4"/>
      <c r="S298" s="4"/>
      <c r="T298" s="4"/>
      <c r="U298" s="4"/>
      <c r="V298" s="4"/>
      <c r="W298" s="4"/>
      <c r="X298" s="4"/>
      <c r="Y298" s="4"/>
      <c r="Z298" s="4"/>
      <c r="AA298" s="4"/>
      <c r="AB298" s="4"/>
      <c r="AC298" s="4"/>
      <c r="AD298" s="4"/>
      <c r="AE298" s="4"/>
      <c r="AF298" s="4"/>
    </row>
    <row r="299" spans="1:32" hidden="1">
      <c r="A299" s="4" t="str">
        <f t="shared" si="20"/>
        <v>00</v>
      </c>
      <c r="B299" s="10"/>
      <c r="C299" s="6" t="str">
        <f>"RSSI =" &amp;BIN2DEC(F299)</f>
        <v>RSSI =0</v>
      </c>
      <c r="D299" s="140"/>
      <c r="E299" s="140"/>
      <c r="F299" s="141" t="str">
        <f t="shared" si="21"/>
        <v>00000000</v>
      </c>
      <c r="G299" s="17">
        <v>68</v>
      </c>
      <c r="H299" s="142" t="s">
        <v>49</v>
      </c>
      <c r="I299" s="141"/>
      <c r="J299" s="10"/>
      <c r="K299" s="10"/>
      <c r="L299" s="10"/>
      <c r="M299" s="10"/>
      <c r="N299" s="10"/>
      <c r="O299" s="10"/>
      <c r="P299" s="10"/>
      <c r="Q299" s="4"/>
      <c r="R299" s="4"/>
      <c r="S299" s="4"/>
      <c r="T299" s="4"/>
      <c r="U299" s="4"/>
      <c r="V299" s="4"/>
      <c r="W299" s="4"/>
      <c r="X299" s="4"/>
      <c r="Y299" s="4"/>
      <c r="Z299" s="4"/>
      <c r="AA299" s="4"/>
      <c r="AB299" s="4"/>
      <c r="AC299" s="4"/>
      <c r="AD299" s="4"/>
      <c r="AE299" s="4"/>
      <c r="AF299" s="4"/>
    </row>
    <row r="300" spans="1:32" hidden="1">
      <c r="A300" s="4" t="str">
        <f t="shared" si="20"/>
        <v>00</v>
      </c>
      <c r="B300" s="10"/>
      <c r="C300" s="143" t="str">
        <f>"Ullage =" &amp;BIN2DEC(F300)</f>
        <v>Ullage =0</v>
      </c>
      <c r="D300" s="144"/>
      <c r="E300" s="144"/>
      <c r="F300" s="146" t="str">
        <f t="shared" si="21"/>
        <v>00000000</v>
      </c>
      <c r="G300" s="17">
        <v>69</v>
      </c>
      <c r="H300" s="142" t="s">
        <v>50</v>
      </c>
      <c r="I300" s="141"/>
      <c r="J300" s="10"/>
      <c r="K300" s="10"/>
      <c r="L300" s="10"/>
      <c r="M300" s="10"/>
      <c r="N300" s="10"/>
      <c r="O300" s="10"/>
      <c r="P300" s="10"/>
      <c r="Q300" s="4"/>
      <c r="R300" s="4"/>
      <c r="S300" s="4"/>
      <c r="T300" s="4"/>
      <c r="U300" s="4"/>
      <c r="V300" s="4"/>
      <c r="W300" s="4"/>
      <c r="X300" s="4"/>
      <c r="Y300" s="4"/>
      <c r="Z300" s="4"/>
      <c r="AA300" s="4"/>
      <c r="AB300" s="4"/>
      <c r="AC300" s="4"/>
      <c r="AD300" s="4"/>
      <c r="AE300" s="4"/>
      <c r="AF300" s="4"/>
    </row>
    <row r="301" spans="1:32" hidden="1">
      <c r="A301" s="4" t="str">
        <f t="shared" si="20"/>
        <v>00</v>
      </c>
      <c r="B301" s="10"/>
      <c r="C301" s="143" t="str">
        <f>"ResCode =" &amp;BIN2DEC(MID(F301,3,4))</f>
        <v>ResCode =0</v>
      </c>
      <c r="D301" s="144"/>
      <c r="E301" s="144"/>
      <c r="F301" s="146" t="str">
        <f t="shared" si="21"/>
        <v>00000000</v>
      </c>
      <c r="G301" s="17">
        <v>70</v>
      </c>
      <c r="H301" s="142" t="s">
        <v>51</v>
      </c>
      <c r="I301" s="141"/>
      <c r="J301" s="10"/>
      <c r="K301" s="10"/>
      <c r="L301" s="10"/>
      <c r="M301" s="10"/>
      <c r="N301" s="10"/>
      <c r="O301" s="10"/>
      <c r="P301" s="10"/>
      <c r="Q301" s="4"/>
      <c r="R301" s="4"/>
      <c r="S301" s="4"/>
      <c r="T301" s="4"/>
      <c r="U301" s="4"/>
      <c r="V301" s="4"/>
      <c r="W301" s="4"/>
      <c r="X301" s="4"/>
      <c r="Y301" s="4"/>
      <c r="Z301" s="4"/>
      <c r="AA301" s="4"/>
      <c r="AB301" s="4"/>
      <c r="AC301" s="4"/>
      <c r="AD301" s="4"/>
      <c r="AE301" s="4"/>
      <c r="AF301" s="4"/>
    </row>
    <row r="302" spans="1:32" hidden="1">
      <c r="A302" s="4" t="str">
        <f t="shared" si="20"/>
        <v>00</v>
      </c>
      <c r="B302" s="10"/>
      <c r="C302" s="143" t="str">
        <f>"Deg.C " &amp;BIN2DEC(LEFT(F302,7))-30</f>
        <v>Deg.C -30</v>
      </c>
      <c r="D302" s="144"/>
      <c r="E302" s="144"/>
      <c r="F302" s="146" t="str">
        <f t="shared" si="21"/>
        <v>00000000</v>
      </c>
      <c r="G302" s="17">
        <v>71</v>
      </c>
      <c r="H302" s="142" t="s">
        <v>52</v>
      </c>
      <c r="I302" s="141"/>
      <c r="J302" s="10"/>
      <c r="K302" s="10"/>
      <c r="L302" s="10"/>
      <c r="M302" s="10"/>
      <c r="N302" s="10"/>
      <c r="O302" s="10"/>
      <c r="P302" s="10"/>
      <c r="Q302" s="4"/>
      <c r="R302" s="4"/>
      <c r="S302" s="4"/>
      <c r="T302" s="4"/>
      <c r="U302" s="4"/>
      <c r="V302" s="4"/>
      <c r="W302" s="4"/>
      <c r="X302" s="4"/>
      <c r="Y302" s="4"/>
      <c r="Z302" s="4"/>
      <c r="AA302" s="4"/>
      <c r="AB302" s="4"/>
      <c r="AC302" s="4"/>
      <c r="AD302" s="4"/>
      <c r="AE302" s="4"/>
      <c r="AF302" s="4"/>
    </row>
    <row r="303" spans="1:32" hidden="1">
      <c r="A303" s="4" t="str">
        <f t="shared" si="20"/>
        <v>00</v>
      </c>
      <c r="B303" s="10"/>
      <c r="C303" s="143" t="str">
        <f>"RSSI =" &amp;BIN2DEC(F303)</f>
        <v>RSSI =0</v>
      </c>
      <c r="D303" s="144"/>
      <c r="E303" s="144"/>
      <c r="F303" s="146" t="str">
        <f t="shared" si="21"/>
        <v>00000000</v>
      </c>
      <c r="G303" s="17">
        <v>72</v>
      </c>
      <c r="H303" s="142" t="s">
        <v>53</v>
      </c>
      <c r="I303" s="141"/>
      <c r="J303" s="10"/>
      <c r="K303" s="10"/>
      <c r="L303" s="10"/>
      <c r="M303" s="10"/>
      <c r="N303" s="10"/>
      <c r="O303" s="10"/>
      <c r="P303" s="10"/>
      <c r="Q303" s="4"/>
      <c r="R303" s="4"/>
      <c r="S303" s="4"/>
      <c r="T303" s="4"/>
      <c r="U303" s="4"/>
      <c r="V303" s="4"/>
      <c r="W303" s="4"/>
      <c r="X303" s="4"/>
      <c r="Y303" s="4"/>
      <c r="Z303" s="4"/>
      <c r="AA303" s="4"/>
      <c r="AB303" s="4"/>
      <c r="AC303" s="4"/>
      <c r="AD303" s="4"/>
      <c r="AE303" s="4"/>
      <c r="AF303" s="4"/>
    </row>
    <row r="304" spans="1:32" hidden="1">
      <c r="A304" s="4" t="str">
        <f t="shared" si="20"/>
        <v>00</v>
      </c>
      <c r="B304" s="10"/>
      <c r="C304" s="6" t="str">
        <f>"Ullage =" &amp;BIN2DEC(F304)</f>
        <v>Ullage =0</v>
      </c>
      <c r="D304" s="140"/>
      <c r="E304" s="140"/>
      <c r="F304" s="141" t="str">
        <f t="shared" si="21"/>
        <v>00000000</v>
      </c>
      <c r="G304" s="17">
        <v>73</v>
      </c>
      <c r="H304" s="142" t="s">
        <v>54</v>
      </c>
      <c r="I304" s="141"/>
      <c r="J304" s="10"/>
      <c r="K304" s="10"/>
      <c r="L304" s="10"/>
      <c r="M304" s="10"/>
      <c r="N304" s="10"/>
      <c r="O304" s="10"/>
      <c r="P304" s="10"/>
      <c r="Q304" s="4"/>
      <c r="R304" s="4"/>
      <c r="S304" s="4"/>
      <c r="T304" s="4"/>
      <c r="U304" s="4"/>
      <c r="V304" s="4"/>
      <c r="W304" s="4"/>
      <c r="X304" s="4"/>
      <c r="Y304" s="4"/>
      <c r="Z304" s="4"/>
      <c r="AA304" s="4"/>
      <c r="AB304" s="4"/>
      <c r="AC304" s="4"/>
      <c r="AD304" s="4"/>
      <c r="AE304" s="4"/>
      <c r="AF304" s="4"/>
    </row>
    <row r="305" spans="1:32" hidden="1">
      <c r="A305" s="4" t="str">
        <f t="shared" si="20"/>
        <v>00</v>
      </c>
      <c r="B305" s="10"/>
      <c r="C305" s="6" t="str">
        <f>"ResCode =" &amp;BIN2DEC(MID(F305,3,4))</f>
        <v>ResCode =0</v>
      </c>
      <c r="D305" s="140"/>
      <c r="E305" s="140"/>
      <c r="F305" s="141" t="str">
        <f t="shared" si="21"/>
        <v>00000000</v>
      </c>
      <c r="G305" s="17">
        <v>74</v>
      </c>
      <c r="H305" s="142" t="s">
        <v>55</v>
      </c>
      <c r="I305" s="141"/>
      <c r="J305" s="10"/>
      <c r="K305" s="10"/>
      <c r="L305" s="10"/>
      <c r="M305" s="10"/>
      <c r="N305" s="10"/>
      <c r="O305" s="10"/>
      <c r="P305" s="10"/>
      <c r="Q305" s="4"/>
      <c r="R305" s="4"/>
      <c r="S305" s="4"/>
      <c r="T305" s="4"/>
      <c r="U305" s="4"/>
      <c r="V305" s="4"/>
      <c r="W305" s="4"/>
      <c r="X305" s="4"/>
      <c r="Y305" s="4"/>
      <c r="Z305" s="4"/>
      <c r="AA305" s="4"/>
      <c r="AB305" s="4"/>
      <c r="AC305" s="4"/>
      <c r="AD305" s="4"/>
      <c r="AE305" s="4"/>
      <c r="AF305" s="4"/>
    </row>
    <row r="306" spans="1:32" hidden="1">
      <c r="A306" s="4" t="str">
        <f t="shared" si="20"/>
        <v>00</v>
      </c>
      <c r="B306" s="10"/>
      <c r="C306" s="6" t="str">
        <f>"Deg.C " &amp;BIN2DEC(LEFT(F306,7))-30</f>
        <v>Deg.C -30</v>
      </c>
      <c r="D306" s="140"/>
      <c r="E306" s="140"/>
      <c r="F306" s="141" t="str">
        <f t="shared" si="21"/>
        <v>00000000</v>
      </c>
      <c r="G306" s="17">
        <v>75</v>
      </c>
      <c r="H306" s="35" t="s">
        <v>56</v>
      </c>
      <c r="I306" s="141"/>
      <c r="J306" s="10"/>
      <c r="K306" s="10"/>
      <c r="L306" s="10"/>
      <c r="M306" s="10"/>
      <c r="N306" s="10"/>
      <c r="O306" s="10"/>
      <c r="P306" s="10"/>
      <c r="Q306" s="4"/>
      <c r="R306" s="4"/>
      <c r="S306" s="4"/>
      <c r="T306" s="4"/>
      <c r="U306" s="4"/>
      <c r="V306" s="4"/>
      <c r="W306" s="4"/>
      <c r="X306" s="4"/>
      <c r="Y306" s="4"/>
      <c r="Z306" s="4"/>
      <c r="AA306" s="4"/>
      <c r="AB306" s="4"/>
      <c r="AC306" s="4"/>
      <c r="AD306" s="4"/>
      <c r="AE306" s="4"/>
      <c r="AF306" s="4"/>
    </row>
    <row r="307" spans="1:32" hidden="1">
      <c r="A307" s="4" t="str">
        <f t="shared" si="20"/>
        <v>00</v>
      </c>
      <c r="B307" s="10"/>
      <c r="C307" s="6" t="str">
        <f>"RSSI =" &amp;BIN2DEC(F307)</f>
        <v>RSSI =0</v>
      </c>
      <c r="D307" s="140"/>
      <c r="E307" s="140"/>
      <c r="F307" s="141" t="str">
        <f t="shared" si="21"/>
        <v>00000000</v>
      </c>
      <c r="G307" s="17">
        <v>76</v>
      </c>
      <c r="H307" s="35" t="s">
        <v>57</v>
      </c>
      <c r="I307" s="141"/>
      <c r="J307" s="10"/>
      <c r="K307" s="10"/>
      <c r="L307" s="10"/>
      <c r="M307" s="10"/>
      <c r="N307" s="10"/>
      <c r="O307" s="10"/>
      <c r="P307" s="10"/>
      <c r="Q307" s="4"/>
      <c r="R307" s="4"/>
      <c r="S307" s="4"/>
      <c r="T307" s="4"/>
      <c r="U307" s="4"/>
      <c r="V307" s="4"/>
      <c r="W307" s="4"/>
      <c r="X307" s="4"/>
      <c r="Y307" s="4"/>
      <c r="Z307" s="4"/>
      <c r="AA307" s="4"/>
      <c r="AB307" s="4"/>
      <c r="AC307" s="4"/>
      <c r="AD307" s="4"/>
      <c r="AE307" s="4"/>
      <c r="AF307" s="4"/>
    </row>
    <row r="308" spans="1:32" hidden="1">
      <c r="A308" s="4" t="str">
        <f t="shared" si="20"/>
        <v>00</v>
      </c>
      <c r="B308" s="10"/>
      <c r="C308" s="152">
        <f>HEX2DEC(A308)</f>
        <v>0</v>
      </c>
      <c r="D308" s="140"/>
      <c r="E308" s="140"/>
      <c r="F308" s="140"/>
      <c r="G308" s="17">
        <v>77</v>
      </c>
      <c r="H308" s="39" t="s">
        <v>58</v>
      </c>
      <c r="I308" s="10"/>
      <c r="J308" s="10"/>
      <c r="K308" s="10"/>
      <c r="L308" s="10"/>
      <c r="M308" s="10"/>
      <c r="N308" s="10"/>
      <c r="O308" s="10"/>
      <c r="P308" s="10"/>
      <c r="Q308" s="4"/>
      <c r="R308" s="4"/>
      <c r="S308" s="4"/>
      <c r="T308" s="4"/>
      <c r="U308" s="4"/>
      <c r="V308" s="4"/>
      <c r="W308" s="4"/>
      <c r="X308" s="4"/>
      <c r="Y308" s="4"/>
      <c r="Z308" s="4"/>
      <c r="AA308" s="4"/>
      <c r="AB308" s="4"/>
      <c r="AC308" s="4"/>
      <c r="AD308" s="4"/>
      <c r="AE308" s="4"/>
      <c r="AF308" s="4"/>
    </row>
    <row r="309" spans="1:32" hidden="1">
      <c r="A309" s="4" t="str">
        <f t="shared" si="20"/>
        <v>00</v>
      </c>
      <c r="B309" s="10"/>
      <c r="C309" s="6"/>
      <c r="D309" s="38"/>
      <c r="E309" s="38"/>
      <c r="F309" s="38"/>
      <c r="G309" s="17">
        <v>78</v>
      </c>
      <c r="H309" s="35" t="s">
        <v>59</v>
      </c>
      <c r="I309" s="10"/>
      <c r="J309" s="10"/>
      <c r="K309" s="10"/>
      <c r="L309" s="10"/>
      <c r="M309" s="10"/>
      <c r="N309" s="10"/>
      <c r="O309" s="10"/>
      <c r="P309" s="10"/>
      <c r="Q309" s="4"/>
      <c r="R309" s="4"/>
      <c r="S309" s="4"/>
      <c r="T309" s="4"/>
      <c r="U309" s="4"/>
      <c r="V309" s="4"/>
      <c r="W309" s="4"/>
      <c r="X309" s="4"/>
      <c r="Y309" s="4"/>
      <c r="Z309" s="4"/>
      <c r="AA309" s="4"/>
      <c r="AB309" s="4"/>
      <c r="AC309" s="4"/>
      <c r="AD309" s="4"/>
      <c r="AE309" s="4"/>
      <c r="AF309" s="4"/>
    </row>
    <row r="310" spans="1:32" hidden="1">
      <c r="A310" s="4" t="str">
        <f t="shared" si="20"/>
        <v>00</v>
      </c>
      <c r="B310" s="10"/>
      <c r="C310" s="6" t="str">
        <f>HEX2DEC(A311) &amp;"/"&amp;HEX2DEC(A310)&amp;"/"&amp;HEX2DEC(A309)</f>
        <v>0/0/0</v>
      </c>
      <c r="D310" s="38"/>
      <c r="E310" s="38"/>
      <c r="F310" s="38"/>
      <c r="G310" s="17">
        <v>79</v>
      </c>
      <c r="H310" s="35" t="s">
        <v>60</v>
      </c>
      <c r="I310" s="10"/>
      <c r="J310" s="10"/>
      <c r="K310" s="10"/>
      <c r="L310" s="10"/>
      <c r="M310" s="10"/>
      <c r="N310" s="10"/>
      <c r="O310" s="10"/>
      <c r="P310" s="10"/>
      <c r="Q310" s="4"/>
      <c r="R310" s="4"/>
      <c r="S310" s="4"/>
      <c r="T310" s="4"/>
      <c r="U310" s="4"/>
      <c r="V310" s="4"/>
      <c r="W310" s="4"/>
      <c r="X310" s="4"/>
      <c r="Y310" s="4"/>
      <c r="Z310" s="4"/>
      <c r="AA310" s="4"/>
      <c r="AB310" s="4"/>
      <c r="AC310" s="4"/>
      <c r="AD310" s="4"/>
      <c r="AE310" s="4"/>
      <c r="AF310" s="4"/>
    </row>
    <row r="311" spans="1:32" hidden="1">
      <c r="A311" s="4" t="str">
        <f t="shared" si="20"/>
        <v>00</v>
      </c>
      <c r="B311" s="10"/>
      <c r="C311" s="6"/>
      <c r="D311" s="38"/>
      <c r="E311" s="38"/>
      <c r="F311" s="38"/>
      <c r="G311" s="17">
        <v>80</v>
      </c>
      <c r="H311" s="35" t="s">
        <v>61</v>
      </c>
      <c r="I311" s="10"/>
      <c r="J311" s="10"/>
      <c r="K311" s="10"/>
      <c r="L311" s="10"/>
      <c r="M311" s="10"/>
      <c r="N311" s="10"/>
      <c r="O311" s="10"/>
      <c r="P311" s="10"/>
      <c r="Q311" s="4"/>
      <c r="R311" s="4"/>
      <c r="S311" s="4"/>
      <c r="T311" s="4"/>
      <c r="U311" s="4"/>
      <c r="V311" s="4"/>
      <c r="W311" s="4"/>
      <c r="X311" s="4"/>
      <c r="Y311" s="4"/>
      <c r="Z311" s="4"/>
      <c r="AA311" s="4"/>
      <c r="AB311" s="4"/>
      <c r="AC311" s="4"/>
      <c r="AD311" s="4"/>
      <c r="AE311" s="4"/>
      <c r="AF311" s="4"/>
    </row>
    <row r="312" spans="1:32" hidden="1">
      <c r="A312" s="4" t="str">
        <f t="shared" si="20"/>
        <v>00</v>
      </c>
      <c r="B312" s="10"/>
      <c r="C312" s="6"/>
      <c r="D312" s="38"/>
      <c r="E312" s="38"/>
      <c r="F312" s="38"/>
      <c r="G312" s="17">
        <v>81</v>
      </c>
      <c r="H312" s="35" t="s">
        <v>62</v>
      </c>
      <c r="I312" s="10"/>
      <c r="J312" s="10"/>
      <c r="K312" s="10"/>
      <c r="L312" s="10"/>
      <c r="M312" s="10"/>
      <c r="N312" s="10"/>
      <c r="O312" s="10"/>
      <c r="P312" s="10"/>
      <c r="Q312" s="4"/>
      <c r="R312" s="4"/>
      <c r="S312" s="4"/>
      <c r="T312" s="4"/>
      <c r="U312" s="4"/>
      <c r="V312" s="4"/>
      <c r="W312" s="4"/>
      <c r="X312" s="4"/>
      <c r="Y312" s="4"/>
      <c r="Z312" s="4"/>
      <c r="AA312" s="4"/>
      <c r="AB312" s="4"/>
      <c r="AC312" s="4"/>
      <c r="AD312" s="4"/>
      <c r="AE312" s="4"/>
      <c r="AF312" s="4"/>
    </row>
    <row r="313" spans="1:32" hidden="1">
      <c r="A313" s="4" t="str">
        <f t="shared" ref="A313:A345" si="22">MID($H$1,$G$9+2*G313,2)</f>
        <v>00</v>
      </c>
      <c r="B313" s="10"/>
      <c r="C313" s="8" t="str">
        <f>HEX2DEC(A312) &amp;":"&amp;HEX2DEC(A313)&amp;":"&amp;HEX2DEC(A314)</f>
        <v>0:0:0</v>
      </c>
      <c r="D313" s="38"/>
      <c r="E313" s="38"/>
      <c r="F313" s="38"/>
      <c r="G313" s="17">
        <v>82</v>
      </c>
      <c r="H313" s="35" t="s">
        <v>63</v>
      </c>
      <c r="I313" s="10"/>
      <c r="J313" s="10"/>
      <c r="K313" s="10"/>
      <c r="L313" s="10"/>
      <c r="M313" s="10"/>
      <c r="N313" s="10"/>
      <c r="O313" s="10"/>
      <c r="P313" s="10"/>
      <c r="Q313" s="4"/>
      <c r="R313" s="4"/>
      <c r="S313" s="4"/>
      <c r="T313" s="4"/>
      <c r="U313" s="4"/>
      <c r="V313" s="4"/>
      <c r="W313" s="4"/>
      <c r="X313" s="4"/>
      <c r="Y313" s="4"/>
      <c r="Z313" s="4"/>
      <c r="AA313" s="4"/>
      <c r="AB313" s="4"/>
      <c r="AC313" s="4"/>
      <c r="AD313" s="4"/>
      <c r="AE313" s="4"/>
      <c r="AF313" s="4"/>
    </row>
    <row r="314" spans="1:32" hidden="1">
      <c r="A314" s="4" t="str">
        <f t="shared" si="22"/>
        <v>00</v>
      </c>
      <c r="B314" s="10"/>
      <c r="C314" s="6"/>
      <c r="D314" s="38"/>
      <c r="E314" s="38"/>
      <c r="F314" s="38"/>
      <c r="G314" s="17">
        <v>83</v>
      </c>
      <c r="H314" s="35" t="s">
        <v>64</v>
      </c>
      <c r="I314" s="10"/>
      <c r="J314" s="10"/>
      <c r="K314" s="10"/>
      <c r="L314" s="10"/>
      <c r="M314" s="10"/>
      <c r="N314" s="10"/>
      <c r="O314" s="10"/>
      <c r="P314" s="10"/>
      <c r="Q314" s="4"/>
      <c r="R314" s="4"/>
      <c r="S314" s="4"/>
      <c r="T314" s="4"/>
      <c r="U314" s="4"/>
      <c r="V314" s="4"/>
      <c r="W314" s="4"/>
      <c r="X314" s="4"/>
      <c r="Y314" s="4"/>
      <c r="Z314" s="4"/>
      <c r="AA314" s="4"/>
      <c r="AB314" s="4"/>
      <c r="AC314" s="4"/>
      <c r="AD314" s="4"/>
      <c r="AE314" s="4"/>
      <c r="AF314" s="4"/>
    </row>
    <row r="315" spans="1:32" hidden="1">
      <c r="A315" s="4" t="str">
        <f t="shared" si="22"/>
        <v>00</v>
      </c>
      <c r="B315" s="10"/>
      <c r="C315" s="6"/>
      <c r="D315" s="38"/>
      <c r="E315" s="38"/>
      <c r="F315" s="38"/>
      <c r="G315" s="17">
        <v>84</v>
      </c>
      <c r="H315" s="35" t="s">
        <v>65</v>
      </c>
      <c r="I315" s="10"/>
      <c r="J315" s="10"/>
      <c r="K315" s="10"/>
      <c r="L315" s="10"/>
      <c r="M315" s="10"/>
      <c r="N315" s="10"/>
      <c r="O315" s="10"/>
      <c r="P315" s="10"/>
      <c r="Q315" s="4"/>
      <c r="R315" s="4"/>
      <c r="S315" s="4"/>
      <c r="T315" s="4"/>
      <c r="U315" s="4"/>
      <c r="V315" s="4"/>
      <c r="W315" s="4"/>
      <c r="X315" s="4"/>
      <c r="Y315" s="4"/>
      <c r="Z315" s="4"/>
      <c r="AA315" s="4"/>
      <c r="AB315" s="4"/>
      <c r="AC315" s="4"/>
      <c r="AD315" s="4"/>
      <c r="AE315" s="4"/>
      <c r="AF315" s="4"/>
    </row>
    <row r="316" spans="1:32" hidden="1">
      <c r="A316" s="4" t="str">
        <f t="shared" si="22"/>
        <v>00</v>
      </c>
      <c r="B316" s="10"/>
      <c r="C316" s="5"/>
      <c r="D316" s="38"/>
      <c r="E316" s="38"/>
      <c r="F316" s="38"/>
      <c r="G316" s="17">
        <v>85</v>
      </c>
      <c r="H316" s="50" t="s">
        <v>245</v>
      </c>
      <c r="I316" s="10"/>
      <c r="J316" s="10"/>
      <c r="K316" s="10"/>
      <c r="L316" s="10"/>
      <c r="M316" s="10"/>
      <c r="N316" s="10"/>
      <c r="O316" s="10"/>
      <c r="P316" s="10"/>
      <c r="Q316" s="4"/>
      <c r="R316" s="4"/>
      <c r="S316" s="4"/>
      <c r="T316" s="4"/>
      <c r="U316" s="4"/>
      <c r="V316" s="4"/>
      <c r="W316" s="4"/>
      <c r="X316" s="4"/>
      <c r="Y316" s="4"/>
      <c r="Z316" s="4"/>
      <c r="AA316" s="4"/>
      <c r="AB316" s="4"/>
      <c r="AC316" s="4"/>
      <c r="AD316" s="4"/>
      <c r="AE316" s="4"/>
      <c r="AF316" s="4"/>
    </row>
    <row r="317" spans="1:32" hidden="1">
      <c r="A317" s="4" t="str">
        <f t="shared" si="22"/>
        <v>00</v>
      </c>
      <c r="B317" s="10"/>
      <c r="C317" s="6">
        <f>HEX2DEC(A316) * 256 +HEX2DEC( A317)</f>
        <v>0</v>
      </c>
      <c r="D317" s="38"/>
      <c r="E317" s="38"/>
      <c r="F317" s="38"/>
      <c r="G317" s="17">
        <v>86</v>
      </c>
      <c r="H317" s="51"/>
      <c r="I317" s="10"/>
      <c r="J317" s="10"/>
      <c r="K317" s="10"/>
      <c r="L317" s="10"/>
      <c r="M317" s="10"/>
      <c r="N317" s="10"/>
      <c r="O317" s="10"/>
      <c r="P317" s="10"/>
      <c r="Q317" s="4"/>
      <c r="R317" s="4"/>
      <c r="S317" s="4"/>
      <c r="T317" s="4"/>
      <c r="U317" s="4"/>
      <c r="V317" s="4"/>
      <c r="W317" s="4"/>
      <c r="X317" s="4"/>
      <c r="Y317" s="4"/>
      <c r="Z317" s="4"/>
      <c r="AA317" s="4"/>
      <c r="AB317" s="4"/>
      <c r="AC317" s="4"/>
      <c r="AD317" s="4"/>
      <c r="AE317" s="4"/>
      <c r="AF317" s="4"/>
    </row>
    <row r="318" spans="1:32" hidden="1">
      <c r="A318" s="4" t="str">
        <f t="shared" si="22"/>
        <v>00</v>
      </c>
      <c r="B318" s="10"/>
      <c r="C318" s="5"/>
      <c r="D318" s="38"/>
      <c r="E318" s="38"/>
      <c r="F318" s="38"/>
      <c r="G318" s="17">
        <v>87</v>
      </c>
      <c r="H318" s="52" t="s">
        <v>275</v>
      </c>
      <c r="I318" s="10"/>
      <c r="J318" s="10"/>
      <c r="K318" s="10"/>
      <c r="L318" s="10"/>
      <c r="M318" s="10"/>
      <c r="N318" s="10"/>
      <c r="O318" s="10"/>
      <c r="P318" s="10"/>
      <c r="Q318" s="4"/>
      <c r="R318" s="4"/>
      <c r="S318" s="4"/>
      <c r="T318" s="4"/>
      <c r="U318" s="4"/>
      <c r="V318" s="4"/>
      <c r="W318" s="4"/>
      <c r="X318" s="4"/>
      <c r="Y318" s="4"/>
      <c r="Z318" s="4"/>
      <c r="AA318" s="4"/>
      <c r="AB318" s="4"/>
      <c r="AC318" s="4"/>
      <c r="AD318" s="4"/>
      <c r="AE318" s="4"/>
      <c r="AF318" s="4"/>
    </row>
    <row r="319" spans="1:32" hidden="1">
      <c r="A319" s="4" t="str">
        <f t="shared" si="22"/>
        <v>00</v>
      </c>
      <c r="B319" s="10"/>
      <c r="C319" s="6">
        <f>HEX2DEC(A318) * 256 +HEX2DEC( A319)</f>
        <v>0</v>
      </c>
      <c r="D319" s="38"/>
      <c r="E319" s="38"/>
      <c r="F319" s="38"/>
      <c r="G319" s="17">
        <v>88</v>
      </c>
      <c r="H319" s="53"/>
      <c r="I319" s="10"/>
      <c r="J319" s="10"/>
      <c r="K319" s="10"/>
      <c r="L319" s="10"/>
      <c r="M319" s="10"/>
      <c r="N319" s="10"/>
      <c r="O319" s="10"/>
      <c r="P319" s="10"/>
      <c r="Q319" s="4"/>
      <c r="R319" s="4"/>
      <c r="S319" s="4"/>
      <c r="T319" s="4"/>
      <c r="U319" s="4"/>
      <c r="V319" s="4"/>
      <c r="W319" s="4"/>
      <c r="X319" s="4"/>
      <c r="Y319" s="4"/>
      <c r="Z319" s="4"/>
      <c r="AA319" s="4"/>
      <c r="AB319" s="4"/>
      <c r="AC319" s="4"/>
      <c r="AD319" s="4"/>
      <c r="AE319" s="4"/>
      <c r="AF319" s="4"/>
    </row>
    <row r="320" spans="1:32" hidden="1">
      <c r="A320" s="4" t="str">
        <f t="shared" si="22"/>
        <v>00</v>
      </c>
      <c r="B320" s="10"/>
      <c r="C320" s="7"/>
      <c r="D320" s="38"/>
      <c r="E320" s="38"/>
      <c r="F320" s="38"/>
      <c r="G320" s="17">
        <v>89</v>
      </c>
      <c r="H320" s="52" t="s">
        <v>66</v>
      </c>
      <c r="I320" s="10"/>
      <c r="J320" s="10"/>
      <c r="K320" s="10"/>
      <c r="L320" s="10"/>
      <c r="M320" s="10"/>
      <c r="N320" s="10"/>
      <c r="O320" s="10"/>
      <c r="P320" s="10"/>
      <c r="Q320" s="4"/>
      <c r="R320" s="4"/>
      <c r="S320" s="4"/>
      <c r="T320" s="4"/>
      <c r="U320" s="4"/>
      <c r="V320" s="4"/>
      <c r="W320" s="4"/>
      <c r="X320" s="4"/>
      <c r="Y320" s="4"/>
      <c r="Z320" s="4"/>
      <c r="AA320" s="4"/>
      <c r="AB320" s="4"/>
      <c r="AC320" s="4"/>
      <c r="AD320" s="4"/>
      <c r="AE320" s="4"/>
      <c r="AF320" s="4"/>
    </row>
    <row r="321" spans="1:32" hidden="1">
      <c r="A321" s="4" t="str">
        <f t="shared" si="22"/>
        <v>00</v>
      </c>
      <c r="B321" s="10"/>
      <c r="C321" s="5"/>
      <c r="D321" s="38"/>
      <c r="E321" s="38"/>
      <c r="F321" s="38"/>
      <c r="G321" s="17">
        <v>90</v>
      </c>
      <c r="H321" s="53"/>
      <c r="I321" s="10"/>
      <c r="J321" s="10"/>
      <c r="K321" s="10"/>
      <c r="L321" s="10"/>
      <c r="M321" s="10"/>
      <c r="N321" s="10"/>
      <c r="O321" s="10"/>
      <c r="P321" s="10"/>
      <c r="Q321" s="4"/>
      <c r="R321" s="4"/>
      <c r="S321" s="4"/>
      <c r="T321" s="4"/>
      <c r="U321" s="4"/>
      <c r="V321" s="4"/>
      <c r="W321" s="4"/>
      <c r="X321" s="4"/>
      <c r="Y321" s="4"/>
      <c r="Z321" s="4"/>
      <c r="AA321" s="4"/>
      <c r="AB321" s="4"/>
      <c r="AC321" s="4"/>
      <c r="AD321" s="4"/>
      <c r="AE321" s="4"/>
      <c r="AF321" s="4"/>
    </row>
    <row r="322" spans="1:32" hidden="1">
      <c r="A322" s="4" t="str">
        <f t="shared" si="22"/>
        <v>00</v>
      </c>
      <c r="B322" s="10"/>
      <c r="C322" s="5"/>
      <c r="D322" s="38"/>
      <c r="E322" s="38"/>
      <c r="F322" s="38"/>
      <c r="G322" s="17">
        <v>91</v>
      </c>
      <c r="H322" s="52" t="s">
        <v>67</v>
      </c>
      <c r="I322" s="10"/>
      <c r="J322" s="10"/>
      <c r="K322" s="10"/>
      <c r="L322" s="10"/>
      <c r="M322" s="10"/>
      <c r="N322" s="10"/>
      <c r="O322" s="10"/>
      <c r="P322" s="10"/>
      <c r="Q322" s="4"/>
      <c r="R322" s="4"/>
      <c r="S322" s="4"/>
      <c r="T322" s="4"/>
      <c r="U322" s="4"/>
      <c r="V322" s="4"/>
      <c r="W322" s="4"/>
      <c r="X322" s="4"/>
      <c r="Y322" s="4"/>
      <c r="Z322" s="4"/>
      <c r="AA322" s="4"/>
      <c r="AB322" s="4"/>
      <c r="AC322" s="4"/>
      <c r="AD322" s="4"/>
      <c r="AE322" s="4"/>
      <c r="AF322" s="4"/>
    </row>
    <row r="323" spans="1:32" hidden="1">
      <c r="A323" s="4" t="str">
        <f t="shared" si="22"/>
        <v>00</v>
      </c>
      <c r="B323" s="10"/>
      <c r="C323" s="5"/>
      <c r="D323" s="38"/>
      <c r="E323" s="38"/>
      <c r="F323" s="38"/>
      <c r="G323" s="17">
        <v>92</v>
      </c>
      <c r="H323" s="53"/>
      <c r="I323" s="10"/>
      <c r="J323" s="10"/>
      <c r="K323" s="10"/>
      <c r="L323" s="10"/>
      <c r="M323" s="10"/>
      <c r="N323" s="10"/>
      <c r="O323" s="10"/>
      <c r="P323" s="10"/>
      <c r="Q323" s="4"/>
      <c r="R323" s="4"/>
      <c r="S323" s="4"/>
      <c r="T323" s="4"/>
      <c r="U323" s="4"/>
      <c r="V323" s="4"/>
      <c r="W323" s="4"/>
      <c r="X323" s="4"/>
      <c r="Y323" s="4"/>
      <c r="Z323" s="4"/>
      <c r="AA323" s="4"/>
      <c r="AB323" s="4"/>
      <c r="AC323" s="4"/>
      <c r="AD323" s="4"/>
      <c r="AE323" s="4"/>
      <c r="AF323" s="4"/>
    </row>
    <row r="324" spans="1:32" hidden="1">
      <c r="A324" s="4" t="str">
        <f t="shared" si="22"/>
        <v>00</v>
      </c>
      <c r="B324" s="10"/>
      <c r="C324" s="5"/>
      <c r="D324" s="38"/>
      <c r="E324" s="38"/>
      <c r="F324" s="38"/>
      <c r="G324" s="17">
        <v>93</v>
      </c>
      <c r="H324" s="35" t="s">
        <v>68</v>
      </c>
      <c r="I324" s="10"/>
      <c r="J324" s="10"/>
      <c r="K324" s="10"/>
      <c r="L324" s="10"/>
      <c r="M324" s="10"/>
      <c r="N324" s="10"/>
      <c r="O324" s="10"/>
      <c r="P324" s="10"/>
      <c r="Q324" s="4"/>
      <c r="R324" s="4"/>
      <c r="S324" s="4"/>
      <c r="T324" s="4"/>
      <c r="U324" s="4"/>
      <c r="V324" s="4"/>
      <c r="W324" s="4"/>
      <c r="X324" s="4"/>
      <c r="Y324" s="4"/>
      <c r="Z324" s="4"/>
      <c r="AA324" s="4"/>
      <c r="AB324" s="4"/>
      <c r="AC324" s="4"/>
      <c r="AD324" s="4"/>
      <c r="AE324" s="4"/>
      <c r="AF324" s="4"/>
    </row>
    <row r="325" spans="1:32" hidden="1">
      <c r="A325" s="4" t="str">
        <f t="shared" si="22"/>
        <v>00</v>
      </c>
      <c r="B325" s="10"/>
      <c r="C325" s="5"/>
      <c r="D325" s="38"/>
      <c r="E325" s="38"/>
      <c r="F325" s="38"/>
      <c r="G325" s="17">
        <v>94</v>
      </c>
      <c r="H325" s="35" t="s">
        <v>69</v>
      </c>
      <c r="I325" s="10"/>
      <c r="J325" s="10"/>
      <c r="K325" s="10"/>
      <c r="L325" s="10"/>
      <c r="M325" s="10"/>
      <c r="N325" s="10"/>
      <c r="O325" s="10"/>
      <c r="P325" s="10"/>
      <c r="Q325" s="4"/>
      <c r="R325" s="4"/>
      <c r="S325" s="4"/>
      <c r="T325" s="4"/>
      <c r="U325" s="4"/>
      <c r="V325" s="4"/>
      <c r="W325" s="4"/>
      <c r="X325" s="4"/>
      <c r="Y325" s="4"/>
      <c r="Z325" s="4"/>
      <c r="AA325" s="4"/>
      <c r="AB325" s="4"/>
      <c r="AC325" s="4"/>
      <c r="AD325" s="4"/>
      <c r="AE325" s="4"/>
      <c r="AF325" s="4"/>
    </row>
    <row r="326" spans="1:32" hidden="1">
      <c r="A326" s="4" t="str">
        <f t="shared" si="22"/>
        <v>00</v>
      </c>
      <c r="B326" s="10"/>
      <c r="C326" s="5" t="str">
        <f>HEX2BIN(A326,8)</f>
        <v>00000000</v>
      </c>
      <c r="D326" s="38"/>
      <c r="E326" s="38"/>
      <c r="F326" s="38"/>
      <c r="G326" s="17">
        <v>95</v>
      </c>
      <c r="H326" s="35" t="s">
        <v>70</v>
      </c>
      <c r="I326" s="10"/>
      <c r="J326" s="10"/>
      <c r="K326" s="10"/>
      <c r="L326" s="10"/>
      <c r="M326" s="10"/>
      <c r="N326" s="10"/>
      <c r="O326" s="10"/>
      <c r="P326" s="10"/>
      <c r="Q326" s="4"/>
      <c r="R326" s="4"/>
      <c r="S326" s="4"/>
      <c r="T326" s="4"/>
      <c r="U326" s="4"/>
      <c r="V326" s="4"/>
      <c r="W326" s="4"/>
      <c r="X326" s="4"/>
      <c r="Y326" s="4"/>
      <c r="Z326" s="4"/>
      <c r="AA326" s="4"/>
      <c r="AB326" s="4"/>
      <c r="AC326" s="4"/>
      <c r="AD326" s="4"/>
      <c r="AE326" s="4"/>
      <c r="AF326" s="4"/>
    </row>
    <row r="327" spans="1:32" hidden="1">
      <c r="A327" s="4" t="str">
        <f t="shared" si="22"/>
        <v>00</v>
      </c>
      <c r="B327" s="10"/>
      <c r="C327" s="5"/>
      <c r="D327" s="38"/>
      <c r="E327" s="38"/>
      <c r="F327" s="38"/>
      <c r="G327" s="17">
        <v>96</v>
      </c>
      <c r="H327" s="35" t="s">
        <v>71</v>
      </c>
      <c r="I327" s="10"/>
      <c r="J327" s="10"/>
      <c r="K327" s="10"/>
      <c r="L327" s="10"/>
      <c r="M327" s="10"/>
      <c r="N327" s="10"/>
      <c r="O327" s="10"/>
      <c r="P327" s="10"/>
      <c r="Q327" s="4"/>
      <c r="R327" s="4"/>
      <c r="S327" s="4"/>
      <c r="T327" s="4"/>
      <c r="U327" s="4"/>
      <c r="V327" s="4"/>
      <c r="W327" s="4"/>
      <c r="X327" s="4"/>
      <c r="Y327" s="4"/>
      <c r="Z327" s="4"/>
      <c r="AA327" s="4"/>
      <c r="AB327" s="4"/>
      <c r="AC327" s="4"/>
      <c r="AD327" s="4"/>
      <c r="AE327" s="4"/>
      <c r="AF327" s="4"/>
    </row>
    <row r="328" spans="1:32" hidden="1">
      <c r="A328" s="4" t="str">
        <f t="shared" si="22"/>
        <v>00</v>
      </c>
      <c r="B328" s="10"/>
      <c r="C328" s="5" t="str">
        <f>HEX2DEC(A329) &amp;":"&amp;HEX2DEC(A328)&amp;":"&amp;HEX2DEC(A327)</f>
        <v>0:0:0</v>
      </c>
      <c r="D328" s="38"/>
      <c r="E328" s="38"/>
      <c r="F328" s="38"/>
      <c r="G328" s="17">
        <v>97</v>
      </c>
      <c r="H328" s="35" t="s">
        <v>72</v>
      </c>
      <c r="I328" s="10"/>
      <c r="J328" s="10"/>
      <c r="K328" s="10"/>
      <c r="L328" s="10"/>
      <c r="M328" s="10"/>
      <c r="N328" s="10"/>
      <c r="O328" s="10"/>
      <c r="P328" s="10"/>
      <c r="Q328" s="4"/>
      <c r="R328" s="4"/>
      <c r="S328" s="4"/>
      <c r="T328" s="4"/>
      <c r="U328" s="4"/>
      <c r="V328" s="4"/>
      <c r="W328" s="4"/>
      <c r="X328" s="4"/>
      <c r="Y328" s="4"/>
      <c r="Z328" s="4"/>
      <c r="AA328" s="4"/>
      <c r="AB328" s="4"/>
      <c r="AC328" s="4"/>
      <c r="AD328" s="4"/>
      <c r="AE328" s="4"/>
      <c r="AF328" s="4"/>
    </row>
    <row r="329" spans="1:32" hidden="1">
      <c r="A329" s="4" t="str">
        <f t="shared" si="22"/>
        <v>00</v>
      </c>
      <c r="B329" s="10"/>
      <c r="C329" s="5"/>
      <c r="D329" s="38"/>
      <c r="E329" s="38"/>
      <c r="F329" s="38"/>
      <c r="G329" s="17">
        <v>98</v>
      </c>
      <c r="H329" s="35" t="s">
        <v>73</v>
      </c>
      <c r="I329" s="10"/>
      <c r="J329" s="10"/>
      <c r="K329" s="10"/>
      <c r="L329" s="10"/>
      <c r="M329" s="10"/>
      <c r="N329" s="10"/>
      <c r="O329" s="10"/>
      <c r="P329" s="10"/>
      <c r="Q329" s="4"/>
      <c r="R329" s="4"/>
      <c r="S329" s="4"/>
      <c r="T329" s="4"/>
      <c r="U329" s="4"/>
      <c r="V329" s="4"/>
      <c r="W329" s="4"/>
      <c r="X329" s="4"/>
      <c r="Y329" s="4"/>
      <c r="Z329" s="4"/>
      <c r="AA329" s="4"/>
      <c r="AB329" s="4"/>
      <c r="AC329" s="4"/>
      <c r="AD329" s="4"/>
      <c r="AE329" s="4"/>
      <c r="AF329" s="4"/>
    </row>
    <row r="330" spans="1:32" hidden="1">
      <c r="A330" s="4" t="str">
        <f t="shared" si="22"/>
        <v>00</v>
      </c>
      <c r="B330" s="10"/>
      <c r="C330" s="6">
        <f>HEX2DEC(A330)</f>
        <v>0</v>
      </c>
      <c r="D330" s="38"/>
      <c r="E330" s="38"/>
      <c r="F330" s="38"/>
      <c r="G330" s="17">
        <v>99</v>
      </c>
      <c r="H330" s="35" t="s">
        <v>74</v>
      </c>
      <c r="I330" s="10"/>
      <c r="J330" s="10"/>
      <c r="K330" s="10"/>
      <c r="L330" s="10"/>
      <c r="M330" s="10"/>
      <c r="N330" s="10"/>
      <c r="O330" s="10"/>
      <c r="P330" s="10"/>
      <c r="Q330" s="4"/>
      <c r="R330" s="4"/>
      <c r="S330" s="4"/>
      <c r="T330" s="4"/>
      <c r="U330" s="4"/>
      <c r="V330" s="4"/>
      <c r="W330" s="4"/>
      <c r="X330" s="4"/>
      <c r="Y330" s="4"/>
      <c r="Z330" s="4"/>
      <c r="AA330" s="4"/>
      <c r="AB330" s="4"/>
      <c r="AC330" s="4"/>
      <c r="AD330" s="4"/>
      <c r="AE330" s="4"/>
      <c r="AF330" s="4"/>
    </row>
    <row r="331" spans="1:32" hidden="1">
      <c r="A331" s="4" t="str">
        <f t="shared" si="22"/>
        <v>00</v>
      </c>
      <c r="B331" s="10"/>
      <c r="C331" s="5"/>
      <c r="D331" s="38"/>
      <c r="E331" s="38"/>
      <c r="F331" s="38"/>
      <c r="G331" s="17">
        <v>100</v>
      </c>
      <c r="H331" s="35" t="s">
        <v>75</v>
      </c>
      <c r="I331" s="10"/>
      <c r="J331" s="10"/>
      <c r="K331" s="10"/>
      <c r="L331" s="10"/>
      <c r="M331" s="10"/>
      <c r="N331" s="10"/>
      <c r="O331" s="10"/>
      <c r="P331" s="10"/>
      <c r="Q331" s="4"/>
      <c r="R331" s="4"/>
      <c r="S331" s="4"/>
      <c r="T331" s="4"/>
      <c r="U331" s="4"/>
      <c r="V331" s="4"/>
      <c r="W331" s="4"/>
      <c r="X331" s="4"/>
      <c r="Y331" s="4"/>
      <c r="Z331" s="4"/>
      <c r="AA331" s="4"/>
      <c r="AB331" s="4"/>
      <c r="AC331" s="4"/>
      <c r="AD331" s="4"/>
      <c r="AE331" s="4"/>
      <c r="AF331" s="4"/>
    </row>
    <row r="332" spans="1:32" hidden="1">
      <c r="A332" s="4" t="str">
        <f t="shared" si="22"/>
        <v>00</v>
      </c>
      <c r="B332" s="10"/>
      <c r="C332" s="5"/>
      <c r="D332" s="38"/>
      <c r="E332" s="38"/>
      <c r="F332" s="38"/>
      <c r="G332" s="17">
        <v>101</v>
      </c>
      <c r="H332" s="50" t="s">
        <v>76</v>
      </c>
      <c r="I332" s="10"/>
      <c r="J332" s="10"/>
      <c r="K332" s="10"/>
      <c r="L332" s="10"/>
      <c r="M332" s="10"/>
      <c r="N332" s="10"/>
      <c r="O332" s="10"/>
      <c r="P332" s="10"/>
      <c r="Q332" s="4"/>
      <c r="R332" s="4"/>
      <c r="S332" s="4"/>
      <c r="T332" s="4"/>
      <c r="U332" s="4"/>
      <c r="V332" s="4"/>
      <c r="W332" s="4"/>
      <c r="X332" s="4"/>
      <c r="Y332" s="4"/>
      <c r="Z332" s="4"/>
      <c r="AA332" s="4"/>
      <c r="AB332" s="4"/>
      <c r="AC332" s="4"/>
      <c r="AD332" s="4"/>
      <c r="AE332" s="4"/>
      <c r="AF332" s="4"/>
    </row>
    <row r="333" spans="1:32" hidden="1">
      <c r="A333" s="4" t="str">
        <f t="shared" si="22"/>
        <v>00</v>
      </c>
      <c r="B333" s="10"/>
      <c r="C333" s="6">
        <f>HEX2DEC(A332) *256 +HEX2DEC(A333)</f>
        <v>0</v>
      </c>
      <c r="D333" s="38"/>
      <c r="E333" s="38"/>
      <c r="F333" s="38"/>
      <c r="G333" s="17">
        <v>102</v>
      </c>
      <c r="H333" s="51"/>
      <c r="I333" s="10"/>
      <c r="J333" s="10"/>
      <c r="K333" s="10"/>
      <c r="L333" s="10"/>
      <c r="M333" s="10"/>
      <c r="N333" s="10"/>
      <c r="O333" s="10"/>
      <c r="P333" s="10"/>
      <c r="Q333" s="4"/>
      <c r="R333" s="4"/>
      <c r="S333" s="4"/>
      <c r="T333" s="4"/>
      <c r="U333" s="4"/>
      <c r="V333" s="4"/>
      <c r="W333" s="4"/>
      <c r="X333" s="4"/>
      <c r="Y333" s="4"/>
      <c r="Z333" s="4"/>
      <c r="AA333" s="4"/>
      <c r="AB333" s="4"/>
      <c r="AC333" s="4"/>
      <c r="AD333" s="4"/>
      <c r="AE333" s="4"/>
      <c r="AF333" s="4"/>
    </row>
    <row r="334" spans="1:32" hidden="1">
      <c r="A334" s="4" t="str">
        <f t="shared" si="22"/>
        <v>00</v>
      </c>
      <c r="B334" s="10"/>
      <c r="C334" s="5" t="str">
        <f>HEX2BIN(A334,8)</f>
        <v>00000000</v>
      </c>
      <c r="D334" s="38"/>
      <c r="E334" s="38"/>
      <c r="F334" s="38"/>
      <c r="G334" s="17">
        <v>103</v>
      </c>
      <c r="H334" s="35" t="s">
        <v>77</v>
      </c>
      <c r="I334" s="10"/>
      <c r="J334" s="10"/>
      <c r="K334" s="10"/>
      <c r="L334" s="10"/>
      <c r="M334" s="10"/>
      <c r="N334" s="10"/>
      <c r="O334" s="10"/>
      <c r="P334" s="10"/>
      <c r="Q334" s="4"/>
      <c r="R334" s="4"/>
      <c r="S334" s="4"/>
      <c r="T334" s="4"/>
      <c r="U334" s="4"/>
      <c r="V334" s="4"/>
      <c r="W334" s="4"/>
      <c r="X334" s="4"/>
      <c r="Y334" s="4"/>
      <c r="Z334" s="4"/>
      <c r="AA334" s="4"/>
      <c r="AB334" s="4"/>
      <c r="AC334" s="4"/>
      <c r="AD334" s="4"/>
      <c r="AE334" s="4"/>
      <c r="AF334" s="4"/>
    </row>
    <row r="335" spans="1:32" hidden="1">
      <c r="A335" s="4" t="str">
        <f t="shared" si="22"/>
        <v>00</v>
      </c>
      <c r="B335" s="10"/>
      <c r="C335" s="5" t="str">
        <f>HEX2BIN(A335,8)</f>
        <v>00000000</v>
      </c>
      <c r="D335" s="38"/>
      <c r="E335" s="38"/>
      <c r="F335" s="38"/>
      <c r="G335" s="17">
        <v>104</v>
      </c>
      <c r="H335" s="35" t="s">
        <v>78</v>
      </c>
      <c r="I335" s="10"/>
      <c r="J335" s="10"/>
      <c r="K335" s="10"/>
      <c r="L335" s="10"/>
      <c r="M335" s="10"/>
      <c r="N335" s="10"/>
      <c r="O335" s="10"/>
      <c r="P335" s="10"/>
      <c r="Q335" s="4"/>
      <c r="R335" s="4"/>
      <c r="S335" s="4"/>
      <c r="T335" s="4"/>
      <c r="U335" s="4"/>
      <c r="V335" s="4"/>
      <c r="W335" s="4"/>
      <c r="X335" s="4"/>
      <c r="Y335" s="4"/>
      <c r="Z335" s="4"/>
      <c r="AA335" s="4"/>
      <c r="AB335" s="4"/>
      <c r="AC335" s="4"/>
      <c r="AD335" s="4"/>
      <c r="AE335" s="4"/>
      <c r="AF335" s="4"/>
    </row>
    <row r="336" spans="1:32" hidden="1">
      <c r="A336" s="4" t="str">
        <f t="shared" si="22"/>
        <v>00</v>
      </c>
      <c r="B336" s="10"/>
      <c r="C336" s="6">
        <f>HEX2DEC(A336)</f>
        <v>0</v>
      </c>
      <c r="D336" s="38"/>
      <c r="E336" s="38"/>
      <c r="F336" s="38"/>
      <c r="G336" s="17">
        <v>105</v>
      </c>
      <c r="H336" s="39" t="s">
        <v>79</v>
      </c>
      <c r="I336" s="10"/>
      <c r="J336" s="10"/>
      <c r="K336" s="10"/>
      <c r="L336" s="10"/>
      <c r="M336" s="10"/>
      <c r="N336" s="10"/>
      <c r="O336" s="10"/>
      <c r="P336" s="10"/>
      <c r="Q336" s="4"/>
      <c r="R336" s="4"/>
      <c r="S336" s="4"/>
      <c r="T336" s="4"/>
      <c r="U336" s="4"/>
      <c r="V336" s="4"/>
      <c r="W336" s="4"/>
      <c r="X336" s="4"/>
      <c r="Y336" s="4"/>
      <c r="Z336" s="4"/>
      <c r="AA336" s="4"/>
      <c r="AB336" s="4"/>
      <c r="AC336" s="4"/>
      <c r="AD336" s="4"/>
      <c r="AE336" s="4"/>
      <c r="AF336" s="4"/>
    </row>
    <row r="337" spans="1:32" hidden="1">
      <c r="A337" s="4" t="str">
        <f t="shared" si="22"/>
        <v>00</v>
      </c>
      <c r="B337" s="10"/>
      <c r="C337" s="5" t="str">
        <f>HEX2BIN(A337,8)</f>
        <v>00000000</v>
      </c>
      <c r="D337" s="38"/>
      <c r="E337" s="38"/>
      <c r="F337" s="38"/>
      <c r="G337" s="17">
        <v>106</v>
      </c>
      <c r="H337" s="35" t="s">
        <v>80</v>
      </c>
      <c r="I337" s="10"/>
      <c r="J337" s="10"/>
      <c r="K337" s="10"/>
      <c r="L337" s="10"/>
      <c r="M337" s="10"/>
      <c r="N337" s="10"/>
      <c r="O337" s="10"/>
      <c r="P337" s="10"/>
      <c r="Q337" s="4"/>
      <c r="R337" s="4"/>
      <c r="S337" s="4"/>
      <c r="T337" s="4"/>
      <c r="U337" s="4"/>
      <c r="V337" s="4"/>
      <c r="W337" s="4"/>
      <c r="X337" s="4"/>
      <c r="Y337" s="4"/>
      <c r="Z337" s="4"/>
      <c r="AA337" s="4"/>
      <c r="AB337" s="4"/>
      <c r="AC337" s="4"/>
      <c r="AD337" s="4"/>
      <c r="AE337" s="4"/>
      <c r="AF337" s="4"/>
    </row>
    <row r="338" spans="1:32" hidden="1">
      <c r="A338" s="4" t="str">
        <f t="shared" si="22"/>
        <v>00</v>
      </c>
      <c r="B338" s="10"/>
      <c r="C338" s="6">
        <f>HEX2DEC(A338)</f>
        <v>0</v>
      </c>
      <c r="D338" s="38"/>
      <c r="E338" s="38"/>
      <c r="F338" s="38"/>
      <c r="G338" s="17">
        <v>107</v>
      </c>
      <c r="H338" s="39" t="s">
        <v>226</v>
      </c>
      <c r="I338" s="10"/>
      <c r="J338" s="10"/>
      <c r="K338" s="10"/>
      <c r="L338" s="10"/>
      <c r="M338" s="10"/>
      <c r="N338" s="10"/>
      <c r="O338" s="10"/>
      <c r="P338" s="10"/>
      <c r="Q338" s="4"/>
      <c r="R338" s="4"/>
      <c r="S338" s="4"/>
      <c r="T338" s="4"/>
      <c r="U338" s="4"/>
      <c r="V338" s="4"/>
      <c r="W338" s="4"/>
      <c r="X338" s="4"/>
      <c r="Y338" s="4"/>
      <c r="Z338" s="4"/>
      <c r="AA338" s="4"/>
      <c r="AB338" s="4"/>
      <c r="AC338" s="4"/>
      <c r="AD338" s="4"/>
      <c r="AE338" s="4"/>
      <c r="AF338" s="4"/>
    </row>
    <row r="339" spans="1:32" hidden="1">
      <c r="A339" s="4" t="str">
        <f t="shared" si="22"/>
        <v>00</v>
      </c>
      <c r="B339" s="10"/>
      <c r="C339" s="6">
        <f>HEX2DEC(A339)</f>
        <v>0</v>
      </c>
      <c r="D339" s="38"/>
      <c r="E339" s="38"/>
      <c r="F339" s="38"/>
      <c r="G339" s="17">
        <v>108</v>
      </c>
      <c r="H339" s="39" t="s">
        <v>81</v>
      </c>
      <c r="I339" s="10"/>
      <c r="J339" s="10"/>
      <c r="K339" s="10"/>
      <c r="L339" s="10"/>
      <c r="M339" s="10"/>
      <c r="N339" s="10"/>
      <c r="O339" s="10"/>
      <c r="P339" s="10"/>
      <c r="Q339" s="4"/>
      <c r="R339" s="4"/>
      <c r="S339" s="4"/>
      <c r="T339" s="4"/>
      <c r="U339" s="4"/>
      <c r="V339" s="4"/>
      <c r="W339" s="4"/>
      <c r="X339" s="4"/>
      <c r="Y339" s="4"/>
      <c r="Z339" s="4"/>
      <c r="AA339" s="4"/>
      <c r="AB339" s="4"/>
      <c r="AC339" s="4"/>
      <c r="AD339" s="4"/>
      <c r="AE339" s="4"/>
      <c r="AF339" s="4"/>
    </row>
    <row r="340" spans="1:32" hidden="1">
      <c r="A340" s="4" t="str">
        <f t="shared" si="22"/>
        <v>00</v>
      </c>
      <c r="B340" s="10"/>
      <c r="C340" s="6">
        <f>HEX2DEC(A340)</f>
        <v>0</v>
      </c>
      <c r="D340" s="38"/>
      <c r="E340" s="38"/>
      <c r="F340" s="38"/>
      <c r="G340" s="17">
        <v>109</v>
      </c>
      <c r="H340" s="39" t="s">
        <v>82</v>
      </c>
      <c r="I340" s="10"/>
      <c r="J340" s="10"/>
      <c r="K340" s="10"/>
      <c r="L340" s="10"/>
      <c r="M340" s="10"/>
      <c r="N340" s="10"/>
      <c r="O340" s="10"/>
      <c r="P340" s="10"/>
      <c r="Q340" s="4"/>
      <c r="R340" s="4"/>
      <c r="S340" s="4"/>
      <c r="T340" s="4"/>
      <c r="U340" s="4"/>
      <c r="V340" s="4"/>
      <c r="W340" s="4"/>
      <c r="X340" s="4"/>
      <c r="Y340" s="4"/>
      <c r="Z340" s="4"/>
      <c r="AA340" s="4"/>
      <c r="AB340" s="4"/>
      <c r="AC340" s="4"/>
      <c r="AD340" s="4"/>
      <c r="AE340" s="4"/>
      <c r="AF340" s="4"/>
    </row>
    <row r="341" spans="1:32" hidden="1">
      <c r="A341" s="4" t="str">
        <f t="shared" si="22"/>
        <v>00</v>
      </c>
      <c r="B341" s="10"/>
      <c r="C341" s="6">
        <f>HEX2DEC(A341)</f>
        <v>0</v>
      </c>
      <c r="D341" s="38"/>
      <c r="E341" s="38"/>
      <c r="F341" s="38"/>
      <c r="G341" s="17">
        <v>110</v>
      </c>
      <c r="H341" s="39" t="s">
        <v>83</v>
      </c>
      <c r="I341" s="10"/>
      <c r="J341" s="10"/>
      <c r="K341" s="10"/>
      <c r="L341" s="10"/>
      <c r="M341" s="10"/>
      <c r="N341" s="10"/>
      <c r="O341" s="10"/>
      <c r="P341" s="10"/>
      <c r="Q341" s="4"/>
      <c r="R341" s="4"/>
      <c r="S341" s="4"/>
      <c r="T341" s="4"/>
      <c r="U341" s="4"/>
      <c r="V341" s="4"/>
      <c r="W341" s="4"/>
      <c r="X341" s="4"/>
      <c r="Y341" s="4"/>
      <c r="Z341" s="4"/>
      <c r="AA341" s="4"/>
      <c r="AB341" s="4"/>
      <c r="AC341" s="4"/>
      <c r="AD341" s="4"/>
      <c r="AE341" s="4"/>
      <c r="AF341" s="4"/>
    </row>
    <row r="342" spans="1:32" hidden="1">
      <c r="A342" s="4" t="str">
        <f t="shared" si="22"/>
        <v>00</v>
      </c>
      <c r="B342" s="10"/>
      <c r="C342" s="6">
        <f>(HEX2DEC(A342))/10</f>
        <v>0</v>
      </c>
      <c r="D342" s="38"/>
      <c r="E342" s="38"/>
      <c r="F342" s="38"/>
      <c r="G342" s="17">
        <v>111</v>
      </c>
      <c r="H342" s="39" t="s">
        <v>84</v>
      </c>
      <c r="I342" s="10"/>
      <c r="J342" s="10"/>
      <c r="K342" s="10"/>
      <c r="L342" s="10"/>
      <c r="M342" s="10"/>
      <c r="N342" s="10"/>
      <c r="O342" s="10"/>
      <c r="P342" s="10"/>
      <c r="Q342" s="4"/>
      <c r="R342" s="4"/>
      <c r="S342" s="4"/>
      <c r="T342" s="4"/>
      <c r="U342" s="4"/>
      <c r="V342" s="4"/>
      <c r="W342" s="4"/>
      <c r="X342" s="4"/>
      <c r="Y342" s="4"/>
      <c r="Z342" s="4"/>
      <c r="AA342" s="4"/>
      <c r="AB342" s="4"/>
      <c r="AC342" s="4"/>
      <c r="AD342" s="4"/>
      <c r="AE342" s="4"/>
      <c r="AF342" s="4"/>
    </row>
    <row r="343" spans="1:32" hidden="1">
      <c r="A343" s="4" t="str">
        <f t="shared" si="22"/>
        <v>00</v>
      </c>
      <c r="B343" s="10"/>
      <c r="C343" s="6">
        <f>HEX2DEC(A343)</f>
        <v>0</v>
      </c>
      <c r="D343" s="38"/>
      <c r="E343" s="38"/>
      <c r="F343" s="38"/>
      <c r="G343" s="17">
        <v>112</v>
      </c>
      <c r="H343" s="39" t="s">
        <v>227</v>
      </c>
      <c r="I343" s="10"/>
      <c r="J343" s="10"/>
      <c r="K343" s="10"/>
      <c r="L343" s="10"/>
      <c r="M343" s="10"/>
      <c r="N343" s="10"/>
      <c r="O343" s="10"/>
      <c r="P343" s="10"/>
      <c r="Q343" s="4"/>
      <c r="R343" s="4"/>
      <c r="S343" s="4"/>
      <c r="T343" s="4"/>
      <c r="U343" s="4"/>
      <c r="V343" s="4"/>
      <c r="W343" s="4"/>
      <c r="X343" s="4"/>
      <c r="Y343" s="4"/>
      <c r="Z343" s="4"/>
      <c r="AA343" s="4"/>
      <c r="AB343" s="4"/>
      <c r="AC343" s="4"/>
      <c r="AD343" s="4"/>
      <c r="AE343" s="4"/>
      <c r="AF343" s="4"/>
    </row>
    <row r="344" spans="1:32" hidden="1">
      <c r="A344" s="4" t="str">
        <f t="shared" si="22"/>
        <v>00</v>
      </c>
      <c r="B344" s="10"/>
      <c r="C344" s="6" t="str">
        <f>"0x"&amp;A344&amp;A345</f>
        <v>0x0000</v>
      </c>
      <c r="D344" s="38"/>
      <c r="E344" s="38"/>
      <c r="F344" s="38"/>
      <c r="G344" s="17">
        <v>113</v>
      </c>
      <c r="H344" s="48" t="s">
        <v>85</v>
      </c>
      <c r="I344" s="10">
        <f>C29+15</f>
        <v>138</v>
      </c>
      <c r="J344" s="10"/>
      <c r="K344" s="10"/>
      <c r="L344" s="10"/>
      <c r="M344" s="10"/>
      <c r="N344" s="10"/>
      <c r="O344" s="10"/>
      <c r="P344" s="10"/>
      <c r="Q344" s="4"/>
      <c r="R344" s="4"/>
      <c r="S344" s="4"/>
      <c r="T344" s="4"/>
      <c r="U344" s="4"/>
      <c r="V344" s="4"/>
      <c r="W344" s="4"/>
      <c r="X344" s="4"/>
      <c r="Y344" s="4"/>
      <c r="Z344" s="4"/>
      <c r="AA344" s="4"/>
      <c r="AB344" s="4"/>
      <c r="AC344" s="4"/>
      <c r="AD344" s="4"/>
      <c r="AE344" s="4"/>
      <c r="AF344" s="4"/>
    </row>
    <row r="345" spans="1:32" hidden="1">
      <c r="A345" s="4" t="str">
        <f t="shared" si="22"/>
        <v>00</v>
      </c>
      <c r="B345" s="10"/>
      <c r="C345" s="6"/>
      <c r="D345" s="38"/>
      <c r="E345" s="38"/>
      <c r="F345" s="38"/>
      <c r="G345" s="17">
        <v>114</v>
      </c>
      <c r="H345" s="49"/>
      <c r="I345" s="10"/>
      <c r="J345" s="10"/>
      <c r="K345" s="10"/>
      <c r="L345" s="10"/>
      <c r="M345" s="10"/>
      <c r="N345" s="10"/>
      <c r="O345" s="10"/>
      <c r="P345" s="10"/>
      <c r="Q345" s="4"/>
      <c r="R345" s="4"/>
      <c r="S345" s="4"/>
      <c r="T345" s="4"/>
      <c r="U345" s="4"/>
      <c r="V345" s="4"/>
      <c r="W345" s="4"/>
      <c r="X345" s="4"/>
      <c r="Y345" s="4"/>
      <c r="Z345" s="4"/>
      <c r="AA345" s="4"/>
      <c r="AB345" s="4"/>
      <c r="AC345" s="4"/>
      <c r="AD345" s="4"/>
      <c r="AE345" s="4"/>
      <c r="AF345" s="4"/>
    </row>
    <row r="346" spans="1:32" hidden="1">
      <c r="A346" s="10" t="e">
        <f>#REF!</f>
        <v>#REF!</v>
      </c>
      <c r="B346" s="10"/>
      <c r="C346" s="5"/>
      <c r="D346" s="38"/>
      <c r="E346" s="38"/>
      <c r="F346" s="38"/>
      <c r="G346" s="17">
        <v>115</v>
      </c>
      <c r="H346" s="49"/>
      <c r="I346" s="10"/>
      <c r="J346" s="10"/>
      <c r="K346" s="10"/>
      <c r="L346" s="10"/>
      <c r="M346" s="10"/>
      <c r="N346" s="10"/>
      <c r="O346" s="10"/>
      <c r="P346" s="10"/>
      <c r="Q346" s="4"/>
      <c r="R346" s="4"/>
      <c r="S346" s="4"/>
      <c r="T346" s="4"/>
      <c r="U346" s="4"/>
      <c r="V346" s="4"/>
      <c r="W346" s="4"/>
      <c r="X346" s="4"/>
      <c r="Y346" s="4"/>
      <c r="Z346" s="4"/>
      <c r="AA346" s="4"/>
      <c r="AB346" s="4"/>
      <c r="AC346" s="4"/>
      <c r="AD346" s="4"/>
      <c r="AE346" s="4"/>
      <c r="AF346" s="4"/>
    </row>
    <row r="347" spans="1:32" hidden="1">
      <c r="A347" s="10"/>
      <c r="B347" s="10"/>
      <c r="C347" s="10"/>
      <c r="D347" s="10"/>
      <c r="E347" s="10"/>
      <c r="F347" s="10"/>
      <c r="G347" s="17"/>
      <c r="H347" s="10"/>
      <c r="I347" s="10"/>
      <c r="J347" s="10"/>
      <c r="K347" s="10"/>
      <c r="L347" s="10"/>
      <c r="M347" s="10"/>
      <c r="N347" s="10"/>
      <c r="O347" s="10"/>
      <c r="P347" s="10"/>
      <c r="Q347" s="4"/>
      <c r="R347" s="4"/>
      <c r="S347" s="4"/>
      <c r="T347" s="4"/>
      <c r="U347" s="4"/>
      <c r="V347" s="4"/>
      <c r="W347" s="4"/>
      <c r="X347" s="4"/>
      <c r="Y347" s="4"/>
      <c r="Z347" s="4"/>
      <c r="AA347" s="4"/>
      <c r="AB347" s="4"/>
      <c r="AC347" s="4"/>
      <c r="AD347" s="4"/>
      <c r="AE347" s="4"/>
      <c r="AF347" s="4"/>
    </row>
    <row r="348" spans="1:32" hidden="1">
      <c r="A348" s="10"/>
      <c r="B348" s="10"/>
      <c r="C348" s="10"/>
      <c r="D348" s="10"/>
      <c r="E348" s="10"/>
      <c r="F348" s="10"/>
      <c r="G348" s="17"/>
      <c r="H348" s="10"/>
      <c r="I348" s="10"/>
      <c r="J348" s="10"/>
      <c r="K348" s="10"/>
      <c r="L348" s="10"/>
      <c r="M348" s="10"/>
      <c r="N348" s="10"/>
      <c r="O348" s="10"/>
      <c r="P348" s="10"/>
      <c r="Q348" s="4"/>
      <c r="R348" s="4"/>
      <c r="S348" s="4"/>
      <c r="T348" s="4"/>
      <c r="U348" s="4"/>
      <c r="V348" s="4"/>
      <c r="W348" s="4"/>
      <c r="X348" s="4"/>
      <c r="Y348" s="4"/>
      <c r="Z348" s="4"/>
      <c r="AA348" s="4"/>
      <c r="AB348" s="4"/>
      <c r="AC348" s="4"/>
      <c r="AD348" s="4"/>
      <c r="AE348" s="4"/>
      <c r="AF348" s="4"/>
    </row>
    <row r="349" spans="1:32" hidden="1">
      <c r="A349" s="10"/>
      <c r="B349" s="10"/>
      <c r="C349" s="10"/>
      <c r="D349" s="10"/>
      <c r="E349" s="10"/>
      <c r="F349" s="10"/>
      <c r="G349" s="17"/>
      <c r="H349" s="10"/>
      <c r="I349" s="10"/>
      <c r="J349" s="10"/>
      <c r="K349" s="10"/>
      <c r="L349" s="10"/>
      <c r="M349" s="10"/>
      <c r="N349" s="10"/>
      <c r="O349" s="10"/>
      <c r="P349" s="10"/>
      <c r="Q349" s="4"/>
      <c r="R349" s="4"/>
      <c r="S349" s="4"/>
      <c r="T349" s="4"/>
      <c r="U349" s="4"/>
      <c r="V349" s="4"/>
      <c r="W349" s="4"/>
      <c r="X349" s="4"/>
      <c r="Y349" s="4"/>
      <c r="Z349" s="4"/>
      <c r="AA349" s="4"/>
      <c r="AB349" s="4"/>
      <c r="AC349" s="4"/>
      <c r="AD349" s="4"/>
      <c r="AE349" s="4"/>
      <c r="AF349" s="4"/>
    </row>
    <row r="350" spans="1:32" hidden="1">
      <c r="A350" s="10"/>
      <c r="B350" s="10"/>
      <c r="C350" s="10"/>
      <c r="D350" s="10"/>
      <c r="E350" s="10"/>
      <c r="F350" s="10"/>
      <c r="G350" s="17"/>
      <c r="H350" s="10"/>
      <c r="I350" s="10"/>
      <c r="J350" s="10"/>
      <c r="K350" s="10"/>
      <c r="L350" s="10"/>
      <c r="M350" s="10"/>
      <c r="N350" s="10"/>
      <c r="O350" s="10"/>
      <c r="P350" s="10"/>
      <c r="Q350" s="4"/>
      <c r="R350" s="4"/>
      <c r="S350" s="4"/>
      <c r="T350" s="4"/>
      <c r="U350" s="4"/>
      <c r="V350" s="4"/>
      <c r="W350" s="4"/>
      <c r="X350" s="4"/>
      <c r="Y350" s="4"/>
      <c r="Z350" s="4"/>
      <c r="AA350" s="4"/>
      <c r="AB350" s="4"/>
      <c r="AC350" s="4"/>
      <c r="AD350" s="4"/>
      <c r="AE350" s="4"/>
      <c r="AF350" s="4"/>
    </row>
    <row r="351" spans="1:32" hidden="1">
      <c r="A351" s="10"/>
      <c r="B351" s="10"/>
      <c r="C351" s="10"/>
      <c r="D351" s="10"/>
      <c r="E351" s="10"/>
      <c r="F351" s="10"/>
      <c r="G351" s="17"/>
      <c r="H351" s="10"/>
      <c r="I351" s="10"/>
      <c r="J351" s="10"/>
      <c r="K351" s="10"/>
      <c r="L351" s="1"/>
      <c r="M351" s="1"/>
      <c r="N351" s="1"/>
      <c r="O351" s="1"/>
      <c r="P351" s="1"/>
      <c r="Q351"/>
      <c r="R351"/>
      <c r="S351"/>
      <c r="T351"/>
      <c r="U351"/>
      <c r="V351"/>
      <c r="W351"/>
      <c r="X351"/>
      <c r="Y351"/>
      <c r="Z351"/>
      <c r="AA351" s="4"/>
      <c r="AB351" s="4"/>
      <c r="AC351" s="4"/>
      <c r="AD351" s="4"/>
      <c r="AE351" s="4"/>
      <c r="AF351" s="4"/>
    </row>
    <row r="352" spans="1:32" hidden="1">
      <c r="A352" s="10"/>
      <c r="B352" s="10"/>
      <c r="C352" s="10"/>
      <c r="D352" s="10"/>
      <c r="E352" s="10"/>
      <c r="F352" s="10"/>
      <c r="G352" s="17"/>
      <c r="H352" s="10"/>
      <c r="I352" s="10"/>
      <c r="J352" s="10"/>
      <c r="K352" s="10"/>
      <c r="L352" s="1"/>
      <c r="M352" s="1"/>
      <c r="N352" s="1"/>
      <c r="O352" s="1"/>
      <c r="P352" s="1"/>
      <c r="Q352"/>
      <c r="R352"/>
      <c r="S352"/>
      <c r="T352"/>
      <c r="U352"/>
      <c r="V352"/>
      <c r="W352"/>
      <c r="X352"/>
      <c r="Y352"/>
      <c r="Z352"/>
      <c r="AA352" s="4"/>
      <c r="AB352" s="4"/>
      <c r="AC352" s="4"/>
      <c r="AD352" s="4"/>
      <c r="AE352" s="4"/>
      <c r="AF352" s="4"/>
    </row>
    <row r="353" spans="1:32" hidden="1">
      <c r="A353" s="10"/>
      <c r="B353" s="10"/>
      <c r="C353" s="10"/>
      <c r="D353" s="10"/>
      <c r="E353" s="10"/>
      <c r="F353" s="10"/>
      <c r="G353" s="17"/>
      <c r="H353" s="10"/>
      <c r="I353" s="10"/>
      <c r="J353" s="10"/>
      <c r="K353" s="10"/>
      <c r="L353" s="1"/>
      <c r="M353" s="1"/>
      <c r="N353" s="1"/>
      <c r="O353" s="1"/>
      <c r="P353" s="1"/>
      <c r="Q353"/>
      <c r="R353"/>
      <c r="S353"/>
      <c r="T353"/>
      <c r="U353"/>
      <c r="V353"/>
      <c r="W353"/>
      <c r="X353"/>
      <c r="Y353"/>
      <c r="Z353"/>
      <c r="AA353" s="4"/>
      <c r="AB353" s="4"/>
      <c r="AC353" s="4"/>
      <c r="AD353" s="4"/>
      <c r="AE353" s="4"/>
      <c r="AF353" s="4"/>
    </row>
    <row r="354" spans="1:32" hidden="1">
      <c r="A354" s="10"/>
      <c r="B354" s="10"/>
      <c r="C354" s="10"/>
      <c r="D354" s="10"/>
      <c r="E354" s="10"/>
      <c r="F354" s="10"/>
      <c r="G354" s="17"/>
      <c r="H354" s="10"/>
      <c r="I354" s="10"/>
      <c r="J354" s="10"/>
      <c r="K354" s="10"/>
      <c r="L354" s="1"/>
      <c r="M354" s="1"/>
      <c r="N354" s="1"/>
      <c r="O354" s="1"/>
      <c r="P354" s="1"/>
      <c r="Q354"/>
      <c r="R354"/>
      <c r="S354"/>
      <c r="T354"/>
      <c r="U354"/>
      <c r="V354"/>
      <c r="W354"/>
      <c r="X354"/>
      <c r="Y354"/>
      <c r="Z354"/>
      <c r="AA354" s="4"/>
      <c r="AB354" s="4"/>
      <c r="AC354" s="4"/>
      <c r="AD354" s="4"/>
      <c r="AE354" s="4"/>
      <c r="AF354" s="4"/>
    </row>
    <row r="355" spans="1:32" hidden="1">
      <c r="A355" s="10"/>
      <c r="B355" s="10"/>
      <c r="C355" s="10"/>
      <c r="D355" s="10"/>
      <c r="E355" s="10"/>
      <c r="F355" s="10"/>
      <c r="G355" s="17"/>
      <c r="H355" s="10"/>
      <c r="I355" s="10"/>
      <c r="J355" s="10"/>
      <c r="K355" s="10"/>
      <c r="L355" s="1"/>
      <c r="M355" s="1"/>
      <c r="N355" s="1"/>
      <c r="O355" s="1"/>
      <c r="P355" s="1"/>
      <c r="Q355"/>
      <c r="R355"/>
      <c r="S355"/>
      <c r="T355"/>
      <c r="U355"/>
      <c r="V355"/>
      <c r="W355"/>
      <c r="X355"/>
      <c r="Y355"/>
      <c r="Z355"/>
      <c r="AA355" s="4"/>
      <c r="AB355" s="4"/>
      <c r="AC355" s="4"/>
      <c r="AD355" s="4"/>
      <c r="AE355" s="4"/>
      <c r="AF355" s="4"/>
    </row>
    <row r="356" spans="1:32" hidden="1">
      <c r="A356" s="10"/>
      <c r="B356" s="10"/>
      <c r="C356" s="1"/>
      <c r="D356" s="1"/>
      <c r="E356" s="1"/>
      <c r="F356" s="1"/>
      <c r="G356" s="40"/>
      <c r="H356" s="1"/>
      <c r="I356" s="10"/>
      <c r="J356" s="10"/>
      <c r="K356" s="10"/>
      <c r="L356" s="1"/>
      <c r="M356" s="1"/>
      <c r="N356" s="1"/>
      <c r="O356" s="1"/>
      <c r="P356" s="1"/>
      <c r="Q356"/>
      <c r="R356"/>
      <c r="S356"/>
      <c r="T356"/>
      <c r="U356"/>
      <c r="V356"/>
      <c r="W356"/>
      <c r="X356"/>
      <c r="Y356"/>
      <c r="Z356"/>
      <c r="AA356" s="4"/>
      <c r="AB356" s="4"/>
      <c r="AC356" s="4"/>
      <c r="AD356" s="4"/>
      <c r="AE356" s="4"/>
      <c r="AF356" s="4"/>
    </row>
    <row r="357" spans="1:32" hidden="1">
      <c r="A357" s="10"/>
      <c r="B357" s="10"/>
      <c r="C357" s="1"/>
      <c r="D357" s="1"/>
      <c r="E357" s="1"/>
      <c r="F357" s="1"/>
      <c r="G357" s="40"/>
      <c r="H357" s="1"/>
      <c r="I357" s="1"/>
      <c r="J357" s="1"/>
      <c r="K357" s="1"/>
      <c r="L357" s="1"/>
      <c r="M357" s="1"/>
      <c r="N357" s="1"/>
      <c r="O357" s="1"/>
      <c r="P357" s="1"/>
      <c r="Q357"/>
      <c r="R357"/>
      <c r="S357"/>
      <c r="T357"/>
      <c r="U357"/>
      <c r="V357"/>
      <c r="W357"/>
      <c r="X357"/>
      <c r="Y357"/>
      <c r="Z357"/>
      <c r="AA357"/>
    </row>
    <row r="358" spans="1:32" hidden="1">
      <c r="A358" s="10"/>
      <c r="B358" s="10"/>
      <c r="C358" s="1"/>
      <c r="D358" s="1"/>
      <c r="E358" s="1"/>
      <c r="F358" s="1"/>
      <c r="G358" s="40"/>
      <c r="H358" s="1"/>
      <c r="I358" s="1"/>
      <c r="J358" s="1"/>
      <c r="K358" s="1"/>
      <c r="L358" s="1"/>
      <c r="M358" s="1"/>
      <c r="N358" s="1"/>
      <c r="O358" s="1"/>
      <c r="P358" s="1"/>
      <c r="Q358"/>
      <c r="R358"/>
      <c r="S358"/>
      <c r="T358"/>
      <c r="U358"/>
      <c r="V358"/>
      <c r="W358"/>
      <c r="X358"/>
      <c r="Y358"/>
      <c r="Z358"/>
      <c r="AA358"/>
    </row>
    <row r="359" spans="1:32" hidden="1">
      <c r="A359" s="1"/>
      <c r="B359" s="1"/>
      <c r="C359" s="1"/>
      <c r="D359" s="1"/>
      <c r="E359" s="1"/>
      <c r="F359" s="1"/>
      <c r="G359" s="40"/>
      <c r="H359" s="1"/>
      <c r="I359" s="1"/>
      <c r="J359" s="1"/>
      <c r="K359" s="1"/>
      <c r="L359" s="1"/>
      <c r="M359" s="1"/>
      <c r="N359" s="1"/>
      <c r="O359" s="1"/>
      <c r="P359" s="1"/>
      <c r="Q359"/>
      <c r="R359"/>
      <c r="S359"/>
      <c r="T359"/>
      <c r="U359"/>
      <c r="V359"/>
      <c r="W359"/>
      <c r="X359"/>
      <c r="Y359"/>
      <c r="Z359"/>
      <c r="AA359"/>
    </row>
    <row r="360" spans="1:32" hidden="1">
      <c r="A360" s="1"/>
      <c r="B360" s="1"/>
      <c r="C360" s="1"/>
      <c r="D360" s="1"/>
      <c r="E360" s="1"/>
      <c r="F360" s="1"/>
      <c r="G360" s="40"/>
      <c r="H360" s="1"/>
      <c r="I360" s="1"/>
      <c r="J360" s="1"/>
      <c r="K360" s="1"/>
      <c r="L360" s="1"/>
      <c r="M360" s="1"/>
      <c r="N360" s="1"/>
      <c r="O360" s="1"/>
      <c r="P360" s="1"/>
      <c r="Q360"/>
      <c r="R360"/>
      <c r="S360"/>
      <c r="T360"/>
      <c r="U360"/>
      <c r="V360"/>
      <c r="W360"/>
      <c r="X360"/>
      <c r="Y360"/>
      <c r="Z360"/>
      <c r="AA360"/>
    </row>
    <row r="361" spans="1:32" hidden="1">
      <c r="A361" s="1"/>
      <c r="B361" s="1"/>
      <c r="C361" s="1"/>
      <c r="D361" s="1"/>
      <c r="E361" s="1"/>
      <c r="F361" s="1"/>
      <c r="G361" s="40"/>
      <c r="H361" s="1"/>
      <c r="I361" s="1"/>
      <c r="J361" s="1"/>
      <c r="K361" s="1"/>
      <c r="L361" s="1"/>
      <c r="M361" s="1"/>
      <c r="N361" s="1"/>
      <c r="O361" s="1"/>
      <c r="P361" s="1"/>
      <c r="Q361"/>
      <c r="R361"/>
      <c r="S361"/>
      <c r="T361"/>
      <c r="U361"/>
      <c r="V361"/>
      <c r="W361"/>
      <c r="X361"/>
      <c r="Y361"/>
      <c r="Z361"/>
      <c r="AA361"/>
    </row>
    <row r="362" spans="1:32" hidden="1">
      <c r="A362" s="1"/>
      <c r="B362" s="1"/>
      <c r="C362" s="1"/>
      <c r="D362" s="1"/>
      <c r="E362" s="1"/>
      <c r="F362" s="1"/>
      <c r="G362" s="40"/>
      <c r="H362" s="1"/>
      <c r="I362" s="1"/>
      <c r="J362" s="1"/>
      <c r="K362" s="1"/>
      <c r="L362" s="1"/>
      <c r="M362" s="1"/>
      <c r="N362" s="1"/>
      <c r="O362" s="1"/>
      <c r="P362" s="1"/>
      <c r="Q362"/>
      <c r="R362"/>
      <c r="S362"/>
      <c r="T362"/>
      <c r="U362"/>
      <c r="V362"/>
      <c r="W362"/>
      <c r="X362"/>
      <c r="Y362"/>
      <c r="Z362"/>
      <c r="AA362"/>
    </row>
    <row r="363" spans="1:32" hidden="1">
      <c r="A363" s="1"/>
      <c r="B363" s="1"/>
      <c r="C363" s="1"/>
      <c r="D363" s="1"/>
      <c r="E363" s="1"/>
      <c r="F363" s="1"/>
      <c r="G363" s="40"/>
      <c r="H363" s="1"/>
      <c r="I363" s="1"/>
      <c r="J363" s="1"/>
      <c r="K363" s="1"/>
      <c r="L363" s="1"/>
      <c r="M363" s="1"/>
      <c r="N363" s="1"/>
      <c r="O363" s="1"/>
      <c r="P363" s="1"/>
      <c r="Q363"/>
      <c r="R363"/>
      <c r="S363"/>
      <c r="T363"/>
      <c r="U363"/>
      <c r="V363"/>
      <c r="W363"/>
      <c r="X363"/>
      <c r="Y363"/>
      <c r="Z363"/>
      <c r="AA363"/>
    </row>
    <row r="364" spans="1:32" hidden="1">
      <c r="A364" s="1"/>
      <c r="B364" s="1"/>
      <c r="C364" s="1"/>
      <c r="D364" s="1"/>
      <c r="E364" s="1"/>
      <c r="F364" s="1"/>
      <c r="G364" s="40"/>
      <c r="H364" s="1"/>
      <c r="I364" s="1"/>
      <c r="J364" s="1"/>
      <c r="K364" s="1"/>
      <c r="L364" s="1"/>
      <c r="M364" s="1"/>
      <c r="N364" s="1"/>
      <c r="O364" s="1"/>
      <c r="P364" s="1"/>
      <c r="Q364"/>
      <c r="R364"/>
      <c r="S364"/>
      <c r="T364"/>
      <c r="U364"/>
      <c r="V364"/>
      <c r="W364"/>
      <c r="X364"/>
      <c r="Y364"/>
      <c r="Z364"/>
      <c r="AA364"/>
    </row>
    <row r="365" spans="1:32" hidden="1">
      <c r="A365" s="1"/>
      <c r="B365" s="1"/>
      <c r="C365" s="1"/>
      <c r="D365" s="1"/>
      <c r="E365" s="1"/>
      <c r="F365" s="1"/>
      <c r="G365" s="40"/>
      <c r="H365" s="1"/>
      <c r="I365" s="1"/>
      <c r="J365" s="1"/>
      <c r="K365" s="1"/>
      <c r="L365" s="1"/>
      <c r="M365" s="1"/>
      <c r="N365" s="1"/>
      <c r="O365" s="1"/>
      <c r="P365" s="1"/>
      <c r="Q365"/>
      <c r="R365"/>
      <c r="S365"/>
      <c r="T365"/>
      <c r="U365"/>
      <c r="V365"/>
      <c r="W365"/>
      <c r="X365"/>
      <c r="Y365"/>
      <c r="Z365"/>
      <c r="AA365"/>
    </row>
    <row r="366" spans="1:32" hidden="1">
      <c r="A366" s="1"/>
      <c r="B366" s="1"/>
      <c r="C366" s="1"/>
      <c r="D366" s="1"/>
      <c r="E366" s="1"/>
      <c r="F366" s="1"/>
      <c r="G366" s="40"/>
      <c r="H366" s="1"/>
      <c r="I366" s="1"/>
      <c r="J366" s="1"/>
      <c r="K366" s="1"/>
      <c r="L366" s="1"/>
      <c r="M366" s="1"/>
      <c r="N366" s="1"/>
      <c r="O366" s="1"/>
      <c r="P366" s="1"/>
      <c r="Q366"/>
      <c r="R366"/>
      <c r="S366"/>
      <c r="T366"/>
      <c r="U366"/>
      <c r="V366"/>
      <c r="W366"/>
      <c r="X366"/>
      <c r="Y366"/>
      <c r="Z366"/>
      <c r="AA366"/>
    </row>
    <row r="367" spans="1:32" hidden="1">
      <c r="A367" s="1"/>
      <c r="B367" s="1"/>
      <c r="C367" s="1"/>
      <c r="D367" s="1"/>
      <c r="E367" s="1"/>
      <c r="F367" s="1"/>
      <c r="G367" s="40"/>
      <c r="H367" s="1"/>
      <c r="I367" s="1"/>
      <c r="J367" s="1"/>
      <c r="K367" s="1"/>
      <c r="L367" s="1"/>
      <c r="M367" s="1"/>
      <c r="N367" s="1"/>
      <c r="O367" s="1"/>
      <c r="P367" s="1"/>
      <c r="Q367"/>
      <c r="R367"/>
      <c r="S367"/>
      <c r="T367"/>
      <c r="U367"/>
      <c r="V367"/>
      <c r="W367"/>
      <c r="X367"/>
      <c r="Y367"/>
      <c r="Z367"/>
      <c r="AA367"/>
    </row>
    <row r="368" spans="1:32" hidden="1">
      <c r="A368" s="1"/>
      <c r="B368" s="1"/>
      <c r="C368" s="1"/>
      <c r="D368" s="1"/>
      <c r="E368" s="1"/>
      <c r="F368" s="1"/>
      <c r="G368" s="40"/>
      <c r="H368" s="1"/>
      <c r="I368" s="1"/>
      <c r="J368" s="1"/>
      <c r="K368" s="1"/>
      <c r="L368" s="1"/>
      <c r="M368" s="1"/>
      <c r="N368" s="1"/>
      <c r="O368" s="1"/>
      <c r="P368" s="1"/>
      <c r="Q368"/>
      <c r="R368"/>
      <c r="S368"/>
      <c r="T368"/>
      <c r="U368"/>
      <c r="V368"/>
      <c r="W368"/>
      <c r="X368"/>
      <c r="Y368"/>
      <c r="Z368"/>
      <c r="AA368"/>
    </row>
    <row r="369" spans="1:27" hidden="1">
      <c r="A369" s="1"/>
      <c r="B369" s="1"/>
      <c r="C369" s="1"/>
      <c r="D369" s="1"/>
      <c r="E369" s="1"/>
      <c r="F369" s="1"/>
      <c r="G369" s="40"/>
      <c r="H369" s="1"/>
      <c r="I369" s="1"/>
      <c r="J369" s="1"/>
      <c r="K369" s="1"/>
      <c r="L369" s="1"/>
      <c r="M369" s="1"/>
      <c r="N369" s="1"/>
      <c r="O369" s="1"/>
      <c r="P369" s="1"/>
      <c r="Q369"/>
      <c r="R369"/>
      <c r="S369"/>
      <c r="T369"/>
      <c r="U369"/>
      <c r="V369"/>
      <c r="W369"/>
      <c r="X369"/>
      <c r="Y369"/>
      <c r="Z369"/>
      <c r="AA369"/>
    </row>
    <row r="370" spans="1:27" hidden="1">
      <c r="A370" s="1"/>
      <c r="B370" s="1"/>
      <c r="C370" s="1"/>
      <c r="D370" s="1"/>
      <c r="E370" s="1"/>
      <c r="F370" s="1"/>
      <c r="G370" s="40"/>
      <c r="H370" s="1"/>
      <c r="I370" s="1"/>
      <c r="J370" s="1"/>
      <c r="K370" s="1"/>
      <c r="L370" s="1"/>
      <c r="M370" s="1"/>
      <c r="N370" s="1"/>
      <c r="O370" s="1"/>
      <c r="P370" s="1"/>
      <c r="Q370"/>
      <c r="R370"/>
      <c r="S370"/>
      <c r="T370"/>
      <c r="U370"/>
      <c r="V370"/>
      <c r="W370"/>
      <c r="X370"/>
      <c r="Y370"/>
      <c r="Z370"/>
      <c r="AA370"/>
    </row>
    <row r="371" spans="1:27" hidden="1">
      <c r="A371" s="1"/>
      <c r="B371" s="1"/>
      <c r="C371" s="1"/>
      <c r="D371" s="1"/>
      <c r="E371" s="1"/>
      <c r="F371" s="1"/>
      <c r="G371" s="40"/>
      <c r="H371" s="1"/>
      <c r="I371" s="1"/>
      <c r="J371" s="1"/>
      <c r="K371" s="1"/>
      <c r="L371" s="1"/>
      <c r="M371" s="1"/>
      <c r="N371" s="1"/>
      <c r="O371" s="1"/>
      <c r="P371" s="1"/>
      <c r="Q371"/>
      <c r="R371"/>
      <c r="S371"/>
      <c r="T371"/>
      <c r="U371"/>
      <c r="V371"/>
      <c r="W371"/>
      <c r="X371"/>
      <c r="Y371"/>
      <c r="Z371"/>
      <c r="AA371"/>
    </row>
    <row r="372" spans="1:27" hidden="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idden="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idden="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idden="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idden="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idden="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idden="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idden="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idden="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idden="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idden="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idden="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idden="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idden="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idden="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idden="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idden="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idden="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idden="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idden="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idden="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idden="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idden="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idden="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idden="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idden="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idden="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idden="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idden="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hidden="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hidden="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row>
    <row r="403" spans="1:27" hidden="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row>
    <row r="404" spans="1:27" hidden="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row>
    <row r="405" spans="1:27" hidden="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row>
    <row r="406" spans="1:27" hidden="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row>
    <row r="407" spans="1:27" hidden="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row>
    <row r="408" spans="1:27" hidden="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row>
    <row r="409" spans="1:27" hidden="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row>
    <row r="410" spans="1:27" hidden="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row>
    <row r="411" spans="1:27" hidden="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row>
    <row r="412" spans="1:27" hidden="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row>
    <row r="413" spans="1:27" hidden="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row>
    <row r="414" spans="1:27" hidden="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row>
    <row r="415" spans="1:27" hidden="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row>
    <row r="416" spans="1:27" hidden="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row>
    <row r="417" spans="1:27" hidden="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row>
    <row r="418" spans="1:27" hidden="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row>
    <row r="419" spans="1:27" hidden="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row>
    <row r="420" spans="1:27" hidden="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row>
    <row r="421" spans="1:27" hidden="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row>
    <row r="422" spans="1:27" hidden="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row>
    <row r="423" spans="1:27" hidden="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row>
    <row r="424" spans="1:27" hidden="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row>
    <row r="425" spans="1:27" hidden="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row>
    <row r="426" spans="1:27" hidden="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row>
    <row r="427" spans="1:27" hidden="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row>
    <row r="428" spans="1:27" hidden="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row>
    <row r="429" spans="1:27" hidden="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row>
    <row r="430" spans="1:27" hidden="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row>
    <row r="431" spans="1:27" hidden="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row>
    <row r="432" spans="1:27" hidden="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row>
    <row r="433" spans="1:27" hidden="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row>
    <row r="434" spans="1:27" hidden="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row>
    <row r="435" spans="1:27" hidden="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row>
    <row r="436" spans="1:27" hidden="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row>
    <row r="437" spans="1:27" hidden="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row>
    <row r="438" spans="1:27" hidden="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row>
    <row r="439" spans="1:27" hidden="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row>
    <row r="440" spans="1:27" hidden="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row>
    <row r="441" spans="1:27" hidden="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row>
    <row r="442" spans="1:27" hidden="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row>
    <row r="443" spans="1:27" hidden="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row>
    <row r="444" spans="1:27" hidden="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row>
    <row r="445" spans="1:27" hidden="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row>
    <row r="446" spans="1:27" hidden="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row>
    <row r="447" spans="1:27" hidden="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row>
    <row r="448" spans="1:27" hidden="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row>
    <row r="449" spans="1:27" hidden="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row>
    <row r="450" spans="1:27" hidden="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row>
    <row r="451" spans="1:27" hidden="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row>
    <row r="452" spans="1:27" hidden="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row>
    <row r="453" spans="1:27" hidden="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row>
    <row r="454" spans="1:27" hidden="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row>
    <row r="455" spans="1:27" hidden="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row>
    <row r="456" spans="1:27" hidden="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row>
    <row r="457" spans="1:27" hidden="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row>
    <row r="458" spans="1:27" hidden="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row>
    <row r="459" spans="1:27" hidden="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row>
    <row r="460" spans="1:27" hidden="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row>
    <row r="461" spans="1:27" hidden="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row>
    <row r="462" spans="1:27" hidden="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row>
    <row r="463" spans="1:27" hidden="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row>
    <row r="464" spans="1:27" hidden="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row>
    <row r="465" spans="1:27" hidden="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row>
    <row r="466" spans="1:27" hidden="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row>
    <row r="467" spans="1:27" hidden="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row>
    <row r="468" spans="1:27" hidden="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row>
    <row r="469" spans="1:27" hidden="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row>
    <row r="470" spans="1:27" hidden="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row>
    <row r="471" spans="1:27" hidden="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row>
    <row r="472" spans="1:27" hidden="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row>
    <row r="473" spans="1:27" hidden="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row>
    <row r="474" spans="1:27" hidden="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row>
    <row r="475" spans="1:27" hidden="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hidden="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row>
    <row r="477" spans="1:27" hidden="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idden="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row>
    <row r="479" spans="1:27" hidden="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hidden="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row>
    <row r="481" spans="1:27" hidden="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hidden="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row>
    <row r="483" spans="1:27" hidden="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idden="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row>
    <row r="485" spans="1:27" hidden="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row>
    <row r="486" spans="1:27" hidden="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row>
    <row r="487" spans="1:27" hidden="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row>
    <row r="488" spans="1:27" hidden="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row>
    <row r="489" spans="1:27" hidden="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row>
    <row r="490" spans="1:27" hidden="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row>
    <row r="491" spans="1:27" hidden="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row>
    <row r="492" spans="1:27" hidden="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hidden="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row>
    <row r="494" spans="1:27" hidden="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hidden="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row>
    <row r="496" spans="1:27" hidden="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hidden="1">
      <c r="A497" s="71" t="e">
        <f ca="1">Concat2(C500:OFFSET(C500,C498,0))</f>
        <v>#VALUE!</v>
      </c>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row>
    <row r="498" spans="1:27" hidden="1">
      <c r="A498" s="1"/>
      <c r="B498" s="1"/>
      <c r="C498" s="1">
        <f>C29-3</f>
        <v>120</v>
      </c>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hidden="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row>
    <row r="500" spans="1:27" hidden="1">
      <c r="A500" s="1"/>
      <c r="B500" s="1">
        <v>35</v>
      </c>
      <c r="C500" s="1" t="e">
        <f t="shared" ref="C500:C563" si="23">CHAR(HEX2DEC(MID($H$1,B500,2)))</f>
        <v>#VALUE!</v>
      </c>
      <c r="E500" s="1"/>
      <c r="F500" s="1"/>
      <c r="G500" s="1"/>
      <c r="H500" s="1"/>
      <c r="I500" s="1"/>
      <c r="J500" s="1"/>
      <c r="K500" s="1"/>
      <c r="L500" s="1"/>
      <c r="M500" s="1"/>
      <c r="N500" s="1"/>
      <c r="O500" s="1"/>
      <c r="P500" s="1"/>
      <c r="Q500" s="1"/>
      <c r="R500" s="1"/>
      <c r="S500" s="1"/>
      <c r="T500" s="1"/>
      <c r="U500" s="1"/>
      <c r="V500" s="1"/>
      <c r="W500" s="1"/>
      <c r="X500" s="1"/>
      <c r="Y500" s="1"/>
      <c r="Z500" s="1"/>
      <c r="AA500" s="1"/>
    </row>
    <row r="501" spans="1:27">
      <c r="A501" s="1"/>
      <c r="B501" s="43">
        <f>B500+2</f>
        <v>37</v>
      </c>
      <c r="C501" s="43" t="str">
        <f t="shared" si="23"/>
        <v>_x0001_</v>
      </c>
      <c r="D501" s="1"/>
      <c r="E501" s="1"/>
      <c r="F501" s="1"/>
      <c r="G501" s="1"/>
      <c r="H501" s="1"/>
      <c r="I501" s="1"/>
      <c r="J501" s="1"/>
      <c r="K501" s="1"/>
      <c r="L501" s="1"/>
      <c r="M501" s="1"/>
      <c r="N501" s="1"/>
      <c r="O501" s="1"/>
      <c r="P501" s="1"/>
      <c r="Q501" s="1"/>
      <c r="R501" s="1"/>
      <c r="S501" s="1"/>
      <c r="T501" s="1"/>
      <c r="U501" s="1"/>
      <c r="V501" s="1"/>
      <c r="W501" s="1"/>
      <c r="X501" s="1"/>
      <c r="Y501" s="1"/>
      <c r="Z501" s="1"/>
      <c r="AA501" s="1"/>
    </row>
    <row r="502" spans="1:27">
      <c r="A502" s="1"/>
      <c r="B502" s="43">
        <f t="shared" ref="B502:B565" si="24">B501+2</f>
        <v>39</v>
      </c>
      <c r="C502" s="43" t="str">
        <f t="shared" si="23"/>
        <v>H</v>
      </c>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c r="A503" s="1"/>
      <c r="B503" s="43">
        <f t="shared" si="24"/>
        <v>41</v>
      </c>
      <c r="C503" s="43" t="e">
        <f t="shared" si="23"/>
        <v>#VALUE!</v>
      </c>
      <c r="D503" s="1"/>
      <c r="E503" s="1"/>
      <c r="F503" s="1"/>
      <c r="G503" s="1"/>
      <c r="H503" s="1"/>
      <c r="I503" s="1"/>
      <c r="J503" s="1"/>
      <c r="K503" s="1"/>
      <c r="L503" s="1"/>
      <c r="M503" s="1"/>
      <c r="N503" s="1"/>
      <c r="O503" s="1"/>
      <c r="P503" s="1"/>
      <c r="Q503" s="1"/>
      <c r="R503" s="1"/>
      <c r="S503" s="1"/>
      <c r="T503" s="1"/>
      <c r="U503" s="1"/>
      <c r="V503" s="1"/>
      <c r="W503" s="1"/>
      <c r="X503" s="1"/>
      <c r="Y503" s="1"/>
      <c r="Z503" s="1"/>
      <c r="AA503" s="1"/>
    </row>
    <row r="504" spans="1:27">
      <c r="A504" s="1"/>
      <c r="B504" s="43">
        <f t="shared" si="24"/>
        <v>43</v>
      </c>
      <c r="C504" s="43" t="e">
        <f t="shared" si="23"/>
        <v>#VALUE!</v>
      </c>
      <c r="D504" s="1"/>
      <c r="E504" s="1"/>
      <c r="F504" s="1"/>
      <c r="G504" s="1"/>
      <c r="H504" s="1"/>
      <c r="I504" s="1"/>
      <c r="J504" s="1"/>
      <c r="K504" s="1"/>
      <c r="L504" s="1"/>
      <c r="M504" s="1"/>
      <c r="N504" s="1"/>
      <c r="O504" s="1"/>
      <c r="P504" s="1"/>
      <c r="Q504" s="1"/>
      <c r="R504" s="1"/>
      <c r="S504" s="1"/>
      <c r="T504" s="1"/>
      <c r="U504" s="1"/>
      <c r="V504" s="1"/>
      <c r="W504" s="1"/>
      <c r="X504" s="1"/>
      <c r="Y504" s="1"/>
      <c r="Z504" s="1"/>
      <c r="AA504" s="1"/>
    </row>
    <row r="505" spans="1:27">
      <c r="A505" s="1"/>
      <c r="B505" s="43">
        <f t="shared" si="24"/>
        <v>45</v>
      </c>
      <c r="C505" s="43" t="str">
        <f t="shared" si="23"/>
        <v>`</v>
      </c>
      <c r="D505" s="1"/>
      <c r="E505" s="1"/>
      <c r="F505" s="1"/>
      <c r="G505" s="1"/>
      <c r="H505" s="1"/>
      <c r="I505" s="1"/>
      <c r="J505" s="1"/>
      <c r="K505" s="1"/>
      <c r="L505" s="1"/>
      <c r="M505" s="1"/>
      <c r="N505" s="1"/>
      <c r="O505" s="1"/>
      <c r="P505" s="1"/>
      <c r="Q505" s="1"/>
      <c r="R505" s="1"/>
      <c r="S505" s="1"/>
      <c r="T505" s="1"/>
      <c r="U505" s="1"/>
      <c r="V505" s="1"/>
      <c r="W505" s="1"/>
      <c r="X505" s="1"/>
      <c r="Y505" s="1"/>
      <c r="Z505" s="1"/>
      <c r="AA505" s="1"/>
    </row>
    <row r="506" spans="1:27">
      <c r="A506" s="1"/>
      <c r="B506" s="43">
        <f t="shared" si="24"/>
        <v>47</v>
      </c>
      <c r="C506" s="43" t="str">
        <f t="shared" si="23"/>
        <v></v>
      </c>
      <c r="D506" s="1"/>
      <c r="E506" s="1"/>
      <c r="F506" s="1"/>
      <c r="G506" s="1"/>
      <c r="H506" s="1"/>
      <c r="I506" s="1"/>
      <c r="J506" s="1"/>
      <c r="K506" s="1"/>
      <c r="L506" s="1"/>
      <c r="M506" s="1"/>
      <c r="N506" s="1"/>
      <c r="O506" s="1"/>
      <c r="P506" s="1"/>
      <c r="Q506" s="1"/>
      <c r="R506" s="1"/>
      <c r="S506" s="1"/>
      <c r="T506" s="1"/>
      <c r="U506" s="1"/>
      <c r="V506" s="1"/>
      <c r="W506" s="1"/>
      <c r="X506" s="1"/>
      <c r="Y506" s="1"/>
      <c r="Z506" s="1"/>
      <c r="AA506" s="1"/>
    </row>
    <row r="507" spans="1:27">
      <c r="A507" s="1"/>
      <c r="B507" s="43">
        <f t="shared" si="24"/>
        <v>49</v>
      </c>
      <c r="C507" s="43" t="str">
        <f t="shared" si="23"/>
        <v>_x0007_</v>
      </c>
      <c r="D507" s="1"/>
      <c r="E507" s="1"/>
      <c r="F507" s="1"/>
      <c r="G507" s="1"/>
      <c r="H507" s="1"/>
      <c r="I507" s="1"/>
      <c r="J507" s="1"/>
      <c r="K507" s="1"/>
      <c r="L507" s="1"/>
      <c r="M507" s="1"/>
      <c r="N507" s="1"/>
      <c r="O507" s="1"/>
      <c r="P507" s="1"/>
      <c r="Q507" s="1"/>
      <c r="R507" s="1"/>
      <c r="S507" s="1"/>
      <c r="T507" s="1"/>
      <c r="U507" s="1"/>
      <c r="V507" s="1"/>
      <c r="W507" s="1"/>
      <c r="X507" s="1"/>
      <c r="Y507" s="1"/>
      <c r="Z507" s="1"/>
      <c r="AA507" s="1"/>
    </row>
    <row r="508" spans="1:27">
      <c r="A508" s="1"/>
      <c r="B508" s="43">
        <f t="shared" si="24"/>
        <v>51</v>
      </c>
      <c r="C508" s="43" t="str">
        <f t="shared" si="23"/>
        <v xml:space="preserve">
</v>
      </c>
      <c r="D508" s="1"/>
      <c r="E508" s="1"/>
      <c r="F508" s="1"/>
      <c r="G508" s="1"/>
      <c r="H508" s="1"/>
      <c r="I508" s="1"/>
      <c r="J508" s="1"/>
      <c r="K508" s="1"/>
      <c r="L508" s="1"/>
      <c r="M508" s="1"/>
      <c r="N508" s="1"/>
      <c r="O508" s="1"/>
      <c r="P508" s="1"/>
      <c r="Q508" s="1"/>
      <c r="R508" s="1"/>
      <c r="S508" s="1"/>
      <c r="T508" s="1"/>
      <c r="U508" s="1"/>
      <c r="V508" s="1"/>
      <c r="W508" s="1"/>
      <c r="X508" s="1"/>
      <c r="Y508" s="1"/>
      <c r="Z508" s="1"/>
      <c r="AA508" s="1"/>
    </row>
    <row r="509" spans="1:27">
      <c r="A509" s="1"/>
      <c r="B509" s="43">
        <f t="shared" si="24"/>
        <v>53</v>
      </c>
      <c r="C509" s="43" t="str">
        <f t="shared" si="23"/>
        <v>_x0006_</v>
      </c>
      <c r="D509" s="43"/>
      <c r="E509" s="43"/>
      <c r="F509" s="43"/>
      <c r="G509" s="1"/>
      <c r="H509" s="1"/>
      <c r="I509" s="1"/>
      <c r="J509" s="1"/>
      <c r="K509" s="1"/>
      <c r="L509" s="1"/>
      <c r="M509" s="1"/>
      <c r="N509" s="1"/>
      <c r="O509" s="1"/>
      <c r="P509" s="1"/>
      <c r="Q509" s="1"/>
      <c r="R509" s="1"/>
      <c r="S509" s="1"/>
      <c r="T509" s="1"/>
      <c r="U509" s="1"/>
      <c r="V509" s="1"/>
      <c r="W509" s="1"/>
      <c r="X509" s="1"/>
      <c r="Y509" s="1"/>
      <c r="Z509" s="1"/>
      <c r="AA509" s="1"/>
    </row>
    <row r="510" spans="1:27">
      <c r="A510" s="1"/>
      <c r="B510" s="43">
        <f t="shared" si="24"/>
        <v>55</v>
      </c>
      <c r="C510" s="43" t="str">
        <f t="shared" si="23"/>
        <v>X</v>
      </c>
      <c r="D510" s="43"/>
      <c r="E510" s="43"/>
      <c r="F510" s="43"/>
      <c r="G510" s="1"/>
      <c r="H510" s="1"/>
      <c r="I510" s="1"/>
      <c r="J510" s="1"/>
      <c r="K510" s="1"/>
      <c r="L510" s="1"/>
      <c r="M510" s="1"/>
      <c r="N510" s="1"/>
      <c r="O510" s="1"/>
      <c r="P510" s="1"/>
      <c r="Q510" s="1"/>
      <c r="R510" s="1"/>
      <c r="S510" s="1"/>
      <c r="T510" s="1"/>
      <c r="U510" s="1"/>
      <c r="V510" s="1"/>
      <c r="W510" s="1"/>
      <c r="X510" s="1"/>
      <c r="Y510" s="1"/>
      <c r="Z510" s="1"/>
      <c r="AA510" s="1"/>
    </row>
    <row r="511" spans="1:27">
      <c r="A511" s="1"/>
      <c r="B511" s="43">
        <f t="shared" si="24"/>
        <v>57</v>
      </c>
      <c r="C511" s="43" t="str">
        <f t="shared" si="23"/>
        <v>(</v>
      </c>
      <c r="D511" s="43"/>
      <c r="E511" s="43"/>
      <c r="F511" s="43"/>
      <c r="G511" s="1"/>
      <c r="H511" s="1"/>
      <c r="I511" s="1"/>
      <c r="J511" s="1"/>
      <c r="K511" s="1"/>
      <c r="L511" s="1"/>
      <c r="M511" s="1"/>
      <c r="N511" s="1"/>
      <c r="O511" s="1"/>
      <c r="P511" s="1"/>
      <c r="Q511" s="1"/>
      <c r="R511" s="1"/>
      <c r="S511" s="1"/>
      <c r="T511" s="1"/>
      <c r="U511" s="1"/>
      <c r="V511" s="1"/>
      <c r="W511" s="1"/>
      <c r="X511" s="1"/>
      <c r="Y511" s="1"/>
      <c r="Z511" s="1"/>
      <c r="AA511" s="1"/>
    </row>
    <row r="512" spans="1:27">
      <c r="A512" s="1"/>
      <c r="B512" s="43">
        <f t="shared" si="24"/>
        <v>59</v>
      </c>
      <c r="C512" s="43" t="str">
        <f t="shared" si="23"/>
        <v>_x001D_</v>
      </c>
      <c r="D512" s="43"/>
      <c r="E512" s="43"/>
      <c r="F512" s="43"/>
      <c r="G512" s="1"/>
      <c r="H512" s="1"/>
      <c r="I512" s="1"/>
      <c r="J512" s="1"/>
      <c r="K512" s="1"/>
      <c r="L512" s="1"/>
      <c r="M512" s="1"/>
      <c r="N512" s="1"/>
      <c r="O512" s="1"/>
      <c r="P512" s="1"/>
      <c r="Q512" s="1"/>
      <c r="R512" s="1"/>
      <c r="S512" s="1"/>
      <c r="T512" s="1"/>
      <c r="U512" s="1"/>
      <c r="V512" s="1"/>
      <c r="W512" s="1"/>
      <c r="X512" s="1"/>
      <c r="Y512" s="1"/>
      <c r="Z512" s="1"/>
      <c r="AA512" s="1"/>
    </row>
    <row r="513" spans="1:27">
      <c r="A513" s="1"/>
      <c r="B513" s="43">
        <f t="shared" si="24"/>
        <v>61</v>
      </c>
      <c r="C513" s="43" t="str">
        <f t="shared" si="23"/>
        <v>_x0006_</v>
      </c>
      <c r="D513" s="43"/>
      <c r="E513" s="43"/>
      <c r="F513" s="43"/>
      <c r="G513" s="1"/>
      <c r="H513" s="1"/>
      <c r="I513" s="1"/>
      <c r="J513" s="1"/>
      <c r="K513" s="1"/>
      <c r="L513" s="1"/>
      <c r="M513" s="1"/>
      <c r="N513" s="1"/>
      <c r="O513" s="1"/>
      <c r="P513" s="1"/>
      <c r="Q513" s="1"/>
      <c r="R513" s="1"/>
      <c r="S513" s="1"/>
      <c r="T513" s="1"/>
      <c r="U513" s="1"/>
      <c r="V513" s="1"/>
      <c r="W513" s="1"/>
      <c r="X513" s="1"/>
      <c r="Y513" s="1"/>
      <c r="Z513" s="1"/>
      <c r="AA513" s="1"/>
    </row>
    <row r="514" spans="1:27">
      <c r="A514" s="1"/>
      <c r="B514" s="43">
        <f t="shared" si="24"/>
        <v>63</v>
      </c>
      <c r="C514" s="43" t="str">
        <f t="shared" si="23"/>
        <v>X</v>
      </c>
      <c r="D514" s="43"/>
      <c r="E514" s="43"/>
      <c r="F514" s="43"/>
      <c r="G514" s="1"/>
      <c r="H514" s="1"/>
      <c r="I514" s="1"/>
      <c r="J514" s="1"/>
      <c r="K514" s="1"/>
      <c r="L514" s="1"/>
      <c r="M514" s="1"/>
      <c r="N514" s="1"/>
      <c r="O514" s="1"/>
      <c r="P514" s="1"/>
      <c r="Q514" s="1"/>
      <c r="R514" s="1"/>
      <c r="S514" s="1"/>
      <c r="T514" s="1"/>
      <c r="U514" s="1"/>
      <c r="V514" s="1"/>
      <c r="W514" s="1"/>
      <c r="X514" s="1"/>
      <c r="Y514" s="1"/>
      <c r="Z514" s="1"/>
      <c r="AA514" s="1"/>
    </row>
    <row r="515" spans="1:27">
      <c r="A515" s="1"/>
      <c r="B515" s="43">
        <f t="shared" si="24"/>
        <v>65</v>
      </c>
      <c r="C515" s="43" t="str">
        <f t="shared" si="23"/>
        <v>(</v>
      </c>
      <c r="D515" s="43"/>
      <c r="E515" s="43"/>
      <c r="F515" s="43"/>
      <c r="G515" s="1"/>
      <c r="H515" s="1"/>
      <c r="I515" s="1"/>
      <c r="J515" s="1"/>
      <c r="K515" s="1"/>
      <c r="L515" s="1"/>
      <c r="M515" s="1"/>
      <c r="N515" s="1"/>
      <c r="O515" s="1"/>
      <c r="P515" s="1"/>
      <c r="Q515" s="1"/>
      <c r="R515" s="1"/>
      <c r="S515" s="1"/>
      <c r="T515" s="1"/>
      <c r="U515" s="1"/>
      <c r="V515" s="1"/>
      <c r="W515" s="1"/>
      <c r="X515" s="1"/>
      <c r="Y515" s="1"/>
      <c r="Z515" s="1"/>
      <c r="AA515" s="1"/>
    </row>
    <row r="516" spans="1:27">
      <c r="A516" s="1"/>
      <c r="B516" s="43">
        <f t="shared" si="24"/>
        <v>67</v>
      </c>
      <c r="C516" s="43" t="str">
        <f t="shared" si="23"/>
        <v>_x001D_</v>
      </c>
      <c r="D516" s="43"/>
      <c r="E516" s="43"/>
      <c r="F516" s="43"/>
      <c r="G516" s="1"/>
      <c r="H516" s="1"/>
      <c r="I516" s="1"/>
      <c r="J516" s="1"/>
      <c r="K516" s="1"/>
      <c r="L516" s="1"/>
      <c r="M516" s="1"/>
      <c r="N516" s="1"/>
      <c r="O516" s="1"/>
      <c r="P516" s="1"/>
      <c r="Q516" s="1"/>
      <c r="R516" s="1"/>
      <c r="S516" s="1"/>
      <c r="T516" s="1"/>
      <c r="U516" s="1"/>
      <c r="V516" s="1"/>
      <c r="W516" s="1"/>
      <c r="X516" s="1"/>
      <c r="Y516" s="1"/>
      <c r="Z516" s="1"/>
      <c r="AA516" s="1"/>
    </row>
    <row r="517" spans="1:27">
      <c r="A517" s="1"/>
      <c r="B517" s="43">
        <f t="shared" si="24"/>
        <v>69</v>
      </c>
      <c r="C517" s="43" t="str">
        <f t="shared" si="23"/>
        <v>_x0006_</v>
      </c>
      <c r="D517" s="43"/>
      <c r="E517" s="43"/>
      <c r="F517" s="43"/>
      <c r="G517" s="1"/>
      <c r="H517" s="1"/>
      <c r="I517" s="1"/>
      <c r="J517" s="1"/>
      <c r="K517" s="1"/>
      <c r="L517" s="1"/>
      <c r="M517" s="1"/>
      <c r="N517" s="1"/>
      <c r="O517" s="1"/>
      <c r="P517" s="1"/>
      <c r="Q517" s="1"/>
      <c r="R517" s="1"/>
      <c r="S517" s="1"/>
      <c r="T517" s="1"/>
      <c r="U517" s="1"/>
      <c r="V517" s="1"/>
      <c r="W517" s="1"/>
      <c r="X517" s="1"/>
      <c r="Y517" s="1"/>
      <c r="Z517" s="1"/>
      <c r="AA517" s="1"/>
    </row>
    <row r="518" spans="1:27">
      <c r="A518" s="1"/>
      <c r="B518" s="43">
        <f t="shared" si="24"/>
        <v>71</v>
      </c>
      <c r="C518" s="43" t="str">
        <f t="shared" si="23"/>
        <v>X</v>
      </c>
      <c r="D518" s="43"/>
      <c r="E518" s="43"/>
      <c r="F518" s="43"/>
      <c r="G518" s="1"/>
      <c r="H518" s="1"/>
      <c r="I518" s="1"/>
      <c r="J518" s="1"/>
      <c r="K518" s="1"/>
      <c r="L518" s="1"/>
      <c r="M518" s="1"/>
      <c r="N518" s="1"/>
      <c r="O518" s="1"/>
      <c r="P518" s="1"/>
      <c r="Q518" s="1"/>
      <c r="R518" s="1"/>
      <c r="S518" s="1"/>
      <c r="T518" s="1"/>
      <c r="U518" s="1"/>
      <c r="V518" s="1"/>
      <c r="W518" s="1"/>
      <c r="X518" s="1"/>
      <c r="Y518" s="1"/>
      <c r="Z518" s="1"/>
      <c r="AA518" s="1"/>
    </row>
    <row r="519" spans="1:27">
      <c r="A519" s="1"/>
      <c r="B519" s="43">
        <f t="shared" si="24"/>
        <v>73</v>
      </c>
      <c r="C519" s="43" t="str">
        <f t="shared" si="23"/>
        <v>(</v>
      </c>
      <c r="D519" s="43"/>
      <c r="E519" s="43"/>
      <c r="F519" s="43"/>
      <c r="G519" s="1"/>
      <c r="H519" s="1"/>
      <c r="I519" s="1"/>
      <c r="J519" s="1"/>
      <c r="K519" s="1"/>
      <c r="L519" s="1"/>
      <c r="M519" s="1"/>
      <c r="N519" s="1"/>
      <c r="O519" s="1"/>
      <c r="P519" s="1"/>
      <c r="Q519" s="1"/>
      <c r="R519" s="1"/>
      <c r="S519" s="1"/>
      <c r="T519" s="1"/>
      <c r="U519" s="1"/>
      <c r="V519" s="1"/>
      <c r="W519" s="1"/>
      <c r="X519" s="1"/>
      <c r="Y519" s="1"/>
      <c r="Z519" s="1"/>
      <c r="AA519" s="1"/>
    </row>
    <row r="520" spans="1:27">
      <c r="A520" s="1"/>
      <c r="B520" s="43">
        <f t="shared" si="24"/>
        <v>75</v>
      </c>
      <c r="C520" s="43" t="str">
        <f t="shared" si="23"/>
        <v>_x001D_</v>
      </c>
      <c r="D520" s="43"/>
      <c r="E520" s="43"/>
      <c r="F520" s="43"/>
      <c r="G520" s="1"/>
      <c r="H520" s="1"/>
      <c r="I520" s="1"/>
      <c r="J520" s="1"/>
      <c r="K520" s="1"/>
      <c r="L520" s="1"/>
      <c r="M520" s="1"/>
      <c r="N520" s="1"/>
      <c r="O520" s="1"/>
      <c r="P520" s="1"/>
      <c r="Q520" s="1"/>
      <c r="R520" s="1"/>
      <c r="S520" s="1"/>
      <c r="T520" s="1"/>
      <c r="U520" s="1"/>
      <c r="V520" s="1"/>
      <c r="W520" s="1"/>
      <c r="X520" s="1"/>
      <c r="Y520" s="1"/>
      <c r="Z520" s="1"/>
      <c r="AA520" s="1"/>
    </row>
    <row r="521" spans="1:27">
      <c r="A521" s="1"/>
      <c r="B521" s="43">
        <f t="shared" si="24"/>
        <v>77</v>
      </c>
      <c r="C521" s="43" t="str">
        <f t="shared" si="23"/>
        <v>_x0006_</v>
      </c>
      <c r="D521" s="43"/>
      <c r="E521" s="43"/>
      <c r="F521" s="43"/>
      <c r="G521" s="1"/>
      <c r="H521" s="1"/>
      <c r="I521" s="1"/>
      <c r="J521" s="1"/>
      <c r="K521" s="1"/>
      <c r="L521" s="1"/>
      <c r="M521" s="1"/>
      <c r="N521" s="1"/>
      <c r="O521" s="1"/>
      <c r="P521" s="1"/>
      <c r="Q521" s="1"/>
      <c r="R521" s="1"/>
      <c r="S521" s="1"/>
      <c r="T521" s="1"/>
      <c r="U521" s="1"/>
      <c r="V521" s="1"/>
      <c r="W521" s="1"/>
      <c r="X521" s="1"/>
      <c r="Y521" s="1"/>
      <c r="Z521" s="1"/>
      <c r="AA521" s="1"/>
    </row>
    <row r="522" spans="1:27">
      <c r="A522" s="1"/>
      <c r="B522" s="43">
        <f t="shared" si="24"/>
        <v>79</v>
      </c>
      <c r="C522" s="43" t="str">
        <f t="shared" si="23"/>
        <v>X</v>
      </c>
      <c r="D522" s="43"/>
      <c r="E522" s="43"/>
      <c r="F522" s="43"/>
      <c r="G522" s="1"/>
      <c r="H522" s="1"/>
      <c r="I522" s="1"/>
      <c r="J522" s="1"/>
      <c r="K522" s="1"/>
      <c r="L522" s="1"/>
      <c r="M522" s="1"/>
      <c r="N522" s="1"/>
      <c r="O522" s="1"/>
      <c r="P522" s="1"/>
      <c r="Q522" s="1"/>
      <c r="R522" s="1"/>
      <c r="S522" s="1"/>
      <c r="T522" s="1"/>
      <c r="U522" s="1"/>
      <c r="V522" s="1"/>
      <c r="W522" s="1"/>
      <c r="X522" s="1"/>
      <c r="Y522" s="1"/>
      <c r="Z522" s="1"/>
      <c r="AA522" s="1"/>
    </row>
    <row r="523" spans="1:27">
      <c r="A523" s="1"/>
      <c r="B523" s="43">
        <f t="shared" si="24"/>
        <v>81</v>
      </c>
      <c r="C523" s="43" t="str">
        <f t="shared" si="23"/>
        <v>(</v>
      </c>
      <c r="D523" s="43"/>
      <c r="E523" s="43"/>
      <c r="F523" s="43"/>
      <c r="G523" s="1"/>
      <c r="H523" s="1"/>
      <c r="I523" s="1"/>
      <c r="J523" s="1"/>
      <c r="K523" s="1"/>
      <c r="L523" s="1"/>
      <c r="M523" s="1"/>
      <c r="N523" s="1"/>
      <c r="O523" s="1"/>
      <c r="P523" s="1"/>
      <c r="Q523" s="1"/>
      <c r="R523" s="1"/>
      <c r="S523" s="1"/>
      <c r="T523" s="1"/>
      <c r="U523" s="1"/>
      <c r="V523" s="1"/>
      <c r="W523" s="1"/>
      <c r="X523" s="1"/>
      <c r="Y523" s="1"/>
      <c r="Z523" s="1"/>
      <c r="AA523" s="1"/>
    </row>
    <row r="524" spans="1:27">
      <c r="A524" s="1"/>
      <c r="B524" s="43">
        <f t="shared" si="24"/>
        <v>83</v>
      </c>
      <c r="C524" s="43" t="str">
        <f t="shared" si="23"/>
        <v>_x001E_</v>
      </c>
      <c r="D524" s="43"/>
      <c r="E524" s="43"/>
      <c r="F524" s="43"/>
      <c r="G524" s="1"/>
      <c r="H524" s="1"/>
      <c r="I524" s="1"/>
      <c r="J524" s="1"/>
      <c r="K524" s="1"/>
      <c r="L524" s="1"/>
      <c r="M524" s="1"/>
      <c r="N524" s="1"/>
      <c r="O524" s="1"/>
      <c r="P524" s="1"/>
      <c r="Q524" s="1"/>
      <c r="R524" s="1"/>
      <c r="S524" s="1"/>
      <c r="T524" s="1"/>
      <c r="U524" s="1"/>
      <c r="V524" s="1"/>
      <c r="W524" s="1"/>
      <c r="X524" s="1"/>
      <c r="Y524" s="1"/>
      <c r="Z524" s="1"/>
      <c r="AA524" s="1"/>
    </row>
    <row r="525" spans="1:27">
      <c r="A525" s="1"/>
      <c r="B525" s="43">
        <f t="shared" si="24"/>
        <v>85</v>
      </c>
      <c r="C525" s="43" t="str">
        <f t="shared" si="23"/>
        <v>_x0006_</v>
      </c>
      <c r="D525" s="43"/>
      <c r="E525" s="43"/>
      <c r="F525" s="43"/>
      <c r="G525" s="1"/>
      <c r="H525" s="1"/>
      <c r="I525" s="1"/>
      <c r="J525" s="1"/>
      <c r="K525" s="1"/>
      <c r="L525" s="1"/>
      <c r="M525" s="1"/>
      <c r="N525" s="1"/>
      <c r="O525" s="1"/>
      <c r="P525" s="1"/>
      <c r="Q525" s="1"/>
      <c r="R525" s="1"/>
      <c r="S525" s="1"/>
      <c r="T525" s="1"/>
      <c r="U525" s="1"/>
      <c r="V525" s="1"/>
      <c r="W525" s="1"/>
      <c r="X525" s="1"/>
      <c r="Y525" s="1"/>
      <c r="Z525" s="1"/>
      <c r="AA525" s="1"/>
    </row>
    <row r="526" spans="1:27">
      <c r="A526" s="1"/>
      <c r="B526" s="43">
        <f t="shared" si="24"/>
        <v>87</v>
      </c>
      <c r="C526" s="43" t="str">
        <f t="shared" si="23"/>
        <v>X</v>
      </c>
      <c r="D526" s="43"/>
      <c r="E526" s="43"/>
      <c r="F526" s="43"/>
      <c r="G526" s="1"/>
      <c r="H526" s="1"/>
      <c r="I526" s="1"/>
      <c r="J526" s="1"/>
      <c r="K526" s="1"/>
      <c r="L526" s="1"/>
      <c r="M526" s="1"/>
      <c r="N526" s="1"/>
      <c r="O526" s="1"/>
      <c r="P526" s="1"/>
      <c r="Q526" s="1"/>
      <c r="R526" s="1"/>
      <c r="S526" s="1"/>
      <c r="T526" s="1"/>
      <c r="U526" s="1"/>
      <c r="V526" s="1"/>
      <c r="W526" s="1"/>
      <c r="X526" s="1"/>
      <c r="Y526" s="1"/>
      <c r="Z526" s="1"/>
      <c r="AA526" s="1"/>
    </row>
    <row r="527" spans="1:27">
      <c r="A527" s="1"/>
      <c r="B527" s="43">
        <f t="shared" si="24"/>
        <v>89</v>
      </c>
      <c r="C527" s="43" t="str">
        <f t="shared" si="23"/>
        <v>(</v>
      </c>
      <c r="D527" s="43"/>
      <c r="E527" s="43"/>
      <c r="F527" s="43"/>
      <c r="G527" s="1"/>
      <c r="H527" s="1"/>
      <c r="I527" s="1"/>
      <c r="J527" s="1"/>
      <c r="K527" s="1"/>
      <c r="L527" s="1"/>
      <c r="M527" s="1"/>
      <c r="N527" s="1"/>
      <c r="O527" s="1"/>
      <c r="P527" s="1"/>
      <c r="Q527" s="1"/>
      <c r="R527" s="1"/>
      <c r="S527" s="1"/>
      <c r="T527" s="1"/>
      <c r="U527" s="1"/>
      <c r="V527" s="1"/>
      <c r="W527" s="1"/>
      <c r="X527" s="1"/>
      <c r="Y527" s="1"/>
      <c r="Z527" s="1"/>
      <c r="AA527" s="1"/>
    </row>
    <row r="528" spans="1:27">
      <c r="A528" s="1"/>
      <c r="B528" s="43">
        <f t="shared" si="24"/>
        <v>91</v>
      </c>
      <c r="C528" s="43" t="str">
        <f t="shared" si="23"/>
        <v>_x001E_</v>
      </c>
      <c r="D528" s="43"/>
      <c r="E528" s="43"/>
      <c r="F528" s="43"/>
      <c r="G528" s="1"/>
      <c r="H528" s="1"/>
      <c r="I528" s="1"/>
      <c r="J528" s="1"/>
      <c r="K528" s="1"/>
      <c r="L528" s="1"/>
      <c r="M528" s="1"/>
      <c r="N528" s="1"/>
      <c r="O528" s="1"/>
      <c r="P528" s="1"/>
      <c r="Q528" s="1"/>
      <c r="R528" s="1"/>
      <c r="S528" s="1"/>
      <c r="T528" s="1"/>
      <c r="U528" s="1"/>
      <c r="V528" s="1"/>
      <c r="W528" s="1"/>
      <c r="X528" s="1"/>
      <c r="Y528" s="1"/>
      <c r="Z528" s="1"/>
      <c r="AA528" s="1"/>
    </row>
    <row r="529" spans="1:27">
      <c r="A529" s="1"/>
      <c r="B529" s="43">
        <f t="shared" si="24"/>
        <v>93</v>
      </c>
      <c r="C529" s="43" t="str">
        <f t="shared" si="23"/>
        <v>_x0006_</v>
      </c>
      <c r="D529" s="43"/>
      <c r="E529" s="43"/>
      <c r="F529" s="43"/>
      <c r="G529" s="1"/>
      <c r="H529" s="1"/>
      <c r="I529" s="1"/>
      <c r="J529" s="1"/>
      <c r="K529" s="1"/>
      <c r="L529" s="1"/>
      <c r="M529" s="1"/>
      <c r="N529" s="1"/>
      <c r="O529" s="1"/>
      <c r="P529" s="1"/>
      <c r="Q529" s="1"/>
      <c r="R529" s="1"/>
      <c r="S529" s="1"/>
      <c r="T529" s="1"/>
      <c r="U529" s="1"/>
      <c r="V529" s="1"/>
      <c r="W529" s="1"/>
      <c r="X529" s="1"/>
      <c r="Y529" s="1"/>
      <c r="Z529" s="1"/>
      <c r="AA529" s="1"/>
    </row>
    <row r="530" spans="1:27">
      <c r="A530" s="1"/>
      <c r="B530" s="43">
        <f t="shared" si="24"/>
        <v>95</v>
      </c>
      <c r="C530" s="43" t="str">
        <f t="shared" si="23"/>
        <v>X</v>
      </c>
      <c r="D530" s="43"/>
      <c r="E530" s="43"/>
      <c r="F530" s="43"/>
      <c r="G530" s="1"/>
      <c r="H530" s="1"/>
      <c r="I530" s="1"/>
      <c r="J530" s="1"/>
      <c r="K530" s="1"/>
      <c r="L530" s="1"/>
      <c r="M530" s="1"/>
      <c r="N530" s="1"/>
      <c r="O530" s="1"/>
      <c r="P530" s="1"/>
      <c r="Q530" s="1"/>
      <c r="R530" s="1"/>
      <c r="S530" s="1"/>
      <c r="T530" s="1"/>
      <c r="U530" s="1"/>
      <c r="V530" s="1"/>
      <c r="W530" s="1"/>
      <c r="X530" s="1"/>
      <c r="Y530" s="1"/>
      <c r="Z530" s="1"/>
      <c r="AA530" s="1"/>
    </row>
    <row r="531" spans="1:27">
      <c r="A531" s="1"/>
      <c r="B531" s="43">
        <f t="shared" si="24"/>
        <v>97</v>
      </c>
      <c r="C531" s="43" t="str">
        <f t="shared" si="23"/>
        <v>(</v>
      </c>
      <c r="D531" s="43"/>
      <c r="E531" s="43"/>
      <c r="F531" s="43"/>
      <c r="G531" s="1"/>
      <c r="H531" s="1"/>
      <c r="I531" s="1"/>
      <c r="J531" s="1"/>
      <c r="K531" s="1"/>
      <c r="L531" s="1"/>
      <c r="M531" s="1"/>
      <c r="N531" s="1"/>
      <c r="O531" s="1"/>
      <c r="P531" s="1"/>
      <c r="Q531" s="1"/>
      <c r="R531" s="1"/>
      <c r="S531" s="1"/>
      <c r="T531" s="1"/>
      <c r="U531" s="1"/>
      <c r="V531" s="1"/>
      <c r="W531" s="1"/>
      <c r="X531" s="1"/>
      <c r="Y531" s="1"/>
      <c r="Z531" s="1"/>
      <c r="AA531" s="1"/>
    </row>
    <row r="532" spans="1:27">
      <c r="A532" s="1"/>
      <c r="B532" s="43">
        <f t="shared" si="24"/>
        <v>99</v>
      </c>
      <c r="C532" s="43" t="str">
        <f t="shared" si="23"/>
        <v>_x001D_</v>
      </c>
      <c r="D532" s="43"/>
      <c r="E532" s="43"/>
      <c r="F532" s="43"/>
      <c r="G532" s="1"/>
      <c r="H532" s="1"/>
      <c r="I532" s="1"/>
      <c r="J532" s="1"/>
      <c r="K532" s="1"/>
      <c r="L532" s="1"/>
      <c r="M532" s="1"/>
      <c r="N532" s="1"/>
      <c r="O532" s="1"/>
      <c r="P532" s="1"/>
      <c r="Q532" s="1"/>
      <c r="R532" s="1"/>
      <c r="S532" s="1"/>
      <c r="T532" s="1"/>
      <c r="U532" s="1"/>
      <c r="V532" s="1"/>
      <c r="W532" s="1"/>
      <c r="X532" s="1"/>
      <c r="Y532" s="1"/>
      <c r="Z532" s="1"/>
      <c r="AA532" s="1"/>
    </row>
    <row r="533" spans="1:27">
      <c r="A533" s="1"/>
      <c r="B533" s="43">
        <f t="shared" si="24"/>
        <v>101</v>
      </c>
      <c r="C533" s="43" t="str">
        <f t="shared" si="23"/>
        <v>_x0006_</v>
      </c>
      <c r="D533" s="43"/>
      <c r="E533" s="43"/>
      <c r="F533" s="43"/>
      <c r="G533" s="1"/>
      <c r="H533" s="1"/>
      <c r="I533" s="1"/>
      <c r="J533" s="1"/>
      <c r="K533" s="1"/>
      <c r="L533" s="1"/>
      <c r="M533" s="1"/>
      <c r="N533" s="1"/>
      <c r="O533" s="1"/>
      <c r="P533" s="1"/>
      <c r="Q533" s="1"/>
      <c r="R533" s="1"/>
      <c r="S533" s="1"/>
      <c r="T533" s="1"/>
      <c r="U533" s="1"/>
      <c r="V533" s="1"/>
      <c r="W533" s="1"/>
      <c r="X533" s="1"/>
      <c r="Y533" s="1"/>
      <c r="Z533" s="1"/>
      <c r="AA533" s="1"/>
    </row>
    <row r="534" spans="1:27">
      <c r="A534" s="1"/>
      <c r="B534" s="43">
        <f t="shared" si="24"/>
        <v>103</v>
      </c>
      <c r="C534" s="43" t="str">
        <f t="shared" si="23"/>
        <v>X</v>
      </c>
      <c r="D534" s="43"/>
      <c r="E534" s="43"/>
      <c r="F534" s="43"/>
      <c r="G534" s="1"/>
      <c r="H534" s="1"/>
      <c r="I534" s="1"/>
      <c r="J534" s="1"/>
      <c r="K534" s="1"/>
      <c r="L534" s="1"/>
      <c r="M534" s="1"/>
      <c r="N534" s="1"/>
      <c r="O534" s="1"/>
      <c r="P534" s="1"/>
      <c r="Q534" s="1"/>
      <c r="R534" s="1"/>
      <c r="S534" s="1"/>
      <c r="T534" s="1"/>
      <c r="U534" s="1"/>
      <c r="V534" s="1"/>
      <c r="W534" s="1"/>
      <c r="X534" s="1"/>
      <c r="Y534" s="1"/>
      <c r="Z534" s="1"/>
      <c r="AA534" s="1"/>
    </row>
    <row r="535" spans="1:27">
      <c r="A535" s="1"/>
      <c r="B535" s="43">
        <f t="shared" si="24"/>
        <v>105</v>
      </c>
      <c r="C535" s="43" t="str">
        <f t="shared" si="23"/>
        <v>(</v>
      </c>
      <c r="D535" s="43"/>
      <c r="E535" s="43"/>
      <c r="F535" s="43"/>
      <c r="G535" s="1"/>
      <c r="H535" s="1"/>
      <c r="I535" s="1"/>
      <c r="J535" s="1"/>
      <c r="K535" s="1"/>
      <c r="L535" s="1"/>
      <c r="M535" s="1"/>
      <c r="N535" s="1"/>
      <c r="O535" s="1"/>
      <c r="P535" s="1"/>
      <c r="Q535" s="1"/>
      <c r="R535" s="1"/>
      <c r="S535" s="1"/>
      <c r="T535" s="1"/>
      <c r="U535" s="1"/>
      <c r="V535" s="1"/>
      <c r="W535" s="1"/>
      <c r="X535" s="1"/>
      <c r="Y535" s="1"/>
      <c r="Z535" s="1"/>
      <c r="AA535" s="1"/>
    </row>
    <row r="536" spans="1:27">
      <c r="A536" s="1"/>
      <c r="B536" s="43">
        <f t="shared" si="24"/>
        <v>107</v>
      </c>
      <c r="C536" s="43" t="str">
        <f t="shared" si="23"/>
        <v>_x001D_</v>
      </c>
      <c r="D536" s="43"/>
      <c r="E536" s="43"/>
      <c r="F536" s="43"/>
      <c r="G536" s="1"/>
      <c r="H536" s="1"/>
      <c r="I536" s="1"/>
      <c r="J536" s="1"/>
      <c r="K536" s="1"/>
      <c r="L536" s="1"/>
      <c r="M536" s="1"/>
      <c r="N536" s="1"/>
      <c r="O536" s="1"/>
      <c r="P536" s="1"/>
      <c r="Q536" s="1"/>
      <c r="R536" s="1"/>
      <c r="S536" s="1"/>
      <c r="T536" s="1"/>
      <c r="U536" s="1"/>
      <c r="V536" s="1"/>
      <c r="W536" s="1"/>
      <c r="X536" s="1"/>
      <c r="Y536" s="1"/>
      <c r="Z536" s="1"/>
      <c r="AA536" s="1"/>
    </row>
    <row r="537" spans="1:27">
      <c r="A537" s="1"/>
      <c r="B537" s="43">
        <f t="shared" si="24"/>
        <v>109</v>
      </c>
      <c r="C537" s="43" t="str">
        <f t="shared" si="23"/>
        <v>_x0005_</v>
      </c>
      <c r="D537" s="43"/>
      <c r="E537" s="43"/>
      <c r="F537" s="43"/>
      <c r="G537" s="1"/>
      <c r="H537" s="1"/>
      <c r="I537" s="1"/>
      <c r="J537" s="1"/>
      <c r="K537" s="1"/>
      <c r="L537" s="1"/>
      <c r="M537" s="1"/>
      <c r="N537" s="1"/>
      <c r="O537" s="1"/>
      <c r="P537" s="1"/>
      <c r="Q537" s="1"/>
      <c r="R537" s="1"/>
      <c r="S537" s="1"/>
      <c r="T537" s="1"/>
      <c r="U537" s="1"/>
      <c r="V537" s="1"/>
      <c r="W537" s="1"/>
      <c r="X537" s="1"/>
      <c r="Y537" s="1"/>
      <c r="Z537" s="1"/>
      <c r="AA537" s="1"/>
    </row>
    <row r="538" spans="1:27">
      <c r="A538" s="1"/>
      <c r="B538" s="43">
        <f t="shared" si="24"/>
        <v>111</v>
      </c>
      <c r="C538" s="43" t="str">
        <f t="shared" si="23"/>
        <v>X</v>
      </c>
      <c r="D538" s="43"/>
      <c r="E538" s="43"/>
      <c r="F538" s="43"/>
      <c r="G538" s="1"/>
      <c r="H538" s="1"/>
      <c r="I538" s="1"/>
      <c r="J538" s="1"/>
      <c r="K538" s="1"/>
      <c r="L538" s="1"/>
      <c r="M538" s="1"/>
      <c r="N538" s="1"/>
      <c r="O538" s="1"/>
      <c r="P538" s="1"/>
      <c r="Q538" s="1"/>
      <c r="R538" s="1"/>
      <c r="S538" s="1"/>
      <c r="T538" s="1"/>
      <c r="U538" s="1"/>
      <c r="V538" s="1"/>
      <c r="W538" s="1"/>
      <c r="X538" s="1"/>
      <c r="Y538" s="1"/>
      <c r="Z538" s="1"/>
      <c r="AA538" s="1"/>
    </row>
    <row r="539" spans="1:27">
      <c r="A539" s="1"/>
      <c r="B539" s="43">
        <f t="shared" si="24"/>
        <v>113</v>
      </c>
      <c r="C539" s="43" t="str">
        <f t="shared" si="23"/>
        <v>(</v>
      </c>
      <c r="D539" s="43"/>
      <c r="E539" s="43"/>
      <c r="F539" s="43"/>
      <c r="G539" s="1"/>
      <c r="H539" s="1"/>
      <c r="I539" s="1"/>
      <c r="J539" s="1"/>
      <c r="K539" s="1"/>
      <c r="L539" s="1"/>
      <c r="M539" s="1"/>
      <c r="N539" s="1"/>
      <c r="O539" s="1"/>
      <c r="P539" s="1"/>
      <c r="Q539" s="1"/>
      <c r="R539" s="1"/>
      <c r="S539" s="1"/>
      <c r="T539" s="1"/>
      <c r="U539" s="1"/>
      <c r="V539" s="1"/>
      <c r="W539" s="1"/>
      <c r="X539" s="1"/>
      <c r="Y539" s="1"/>
      <c r="Z539" s="1"/>
      <c r="AA539" s="1"/>
    </row>
    <row r="540" spans="1:27">
      <c r="A540" s="1"/>
      <c r="B540" s="43">
        <f t="shared" si="24"/>
        <v>115</v>
      </c>
      <c r="C540" s="43" t="str">
        <f t="shared" si="23"/>
        <v>_x001C_</v>
      </c>
      <c r="D540" s="43"/>
      <c r="E540" s="43"/>
      <c r="F540" s="43"/>
      <c r="G540" s="1"/>
      <c r="H540" s="1"/>
      <c r="I540" s="1"/>
      <c r="J540" s="1"/>
      <c r="K540" s="1"/>
      <c r="L540" s="1"/>
      <c r="M540" s="1"/>
      <c r="N540" s="1"/>
      <c r="O540" s="1"/>
      <c r="P540" s="1"/>
      <c r="Q540" s="1"/>
      <c r="R540" s="1"/>
      <c r="S540" s="1"/>
      <c r="T540" s="1"/>
      <c r="U540" s="1"/>
      <c r="V540" s="1"/>
      <c r="W540" s="1"/>
      <c r="X540" s="1"/>
      <c r="Y540" s="1"/>
      <c r="Z540" s="1"/>
      <c r="AA540" s="1"/>
    </row>
    <row r="541" spans="1:27">
      <c r="A541" s="1"/>
      <c r="B541" s="43">
        <f t="shared" si="24"/>
        <v>117</v>
      </c>
      <c r="C541" s="43" t="str">
        <f t="shared" si="23"/>
        <v>_x0006_</v>
      </c>
      <c r="D541" s="43"/>
      <c r="E541" s="43"/>
      <c r="F541" s="43"/>
      <c r="G541" s="1"/>
      <c r="H541" s="1"/>
      <c r="I541" s="1"/>
      <c r="J541" s="1"/>
      <c r="K541" s="1"/>
      <c r="L541" s="1"/>
      <c r="M541" s="1"/>
      <c r="N541" s="1"/>
      <c r="O541" s="1"/>
      <c r="P541" s="1"/>
      <c r="Q541" s="1"/>
      <c r="R541" s="1"/>
      <c r="S541" s="1"/>
      <c r="T541" s="1"/>
      <c r="U541" s="1"/>
      <c r="V541" s="1"/>
      <c r="W541" s="1"/>
      <c r="X541" s="1"/>
      <c r="Y541" s="1"/>
      <c r="Z541" s="1"/>
      <c r="AA541" s="1"/>
    </row>
    <row r="542" spans="1:27">
      <c r="A542" s="1"/>
      <c r="B542" s="43">
        <f t="shared" si="24"/>
        <v>119</v>
      </c>
      <c r="C542" s="43" t="str">
        <f t="shared" si="23"/>
        <v>X</v>
      </c>
      <c r="D542" s="43"/>
      <c r="E542" s="43"/>
      <c r="F542" s="43"/>
      <c r="G542" s="1"/>
      <c r="H542" s="1"/>
      <c r="I542" s="1"/>
      <c r="J542" s="1"/>
      <c r="K542" s="1"/>
      <c r="L542" s="1"/>
      <c r="M542" s="1"/>
      <c r="N542" s="1"/>
      <c r="O542" s="1"/>
      <c r="P542" s="1"/>
      <c r="Q542" s="1"/>
      <c r="R542" s="1"/>
      <c r="S542" s="1"/>
      <c r="T542" s="1"/>
      <c r="U542" s="1"/>
      <c r="V542" s="1"/>
      <c r="W542" s="1"/>
      <c r="X542" s="1"/>
      <c r="Y542" s="1"/>
      <c r="Z542" s="1"/>
      <c r="AA542" s="1"/>
    </row>
    <row r="543" spans="1:27">
      <c r="A543" s="1"/>
      <c r="B543" s="43">
        <f t="shared" si="24"/>
        <v>121</v>
      </c>
      <c r="C543" s="43" t="str">
        <f t="shared" si="23"/>
        <v>(</v>
      </c>
      <c r="D543" s="43"/>
      <c r="E543" s="43"/>
      <c r="F543" s="43"/>
      <c r="G543" s="1"/>
      <c r="H543" s="1"/>
      <c r="I543" s="1"/>
      <c r="J543" s="1"/>
      <c r="K543" s="1"/>
      <c r="L543" s="1"/>
      <c r="M543" s="1"/>
      <c r="N543" s="1"/>
      <c r="O543" s="1"/>
      <c r="P543" s="1"/>
      <c r="Q543" s="1"/>
      <c r="R543" s="1"/>
      <c r="S543" s="1"/>
      <c r="T543" s="1"/>
      <c r="U543" s="1"/>
      <c r="V543" s="1"/>
      <c r="W543" s="1"/>
      <c r="X543" s="1"/>
      <c r="Y543" s="1"/>
      <c r="Z543" s="1"/>
      <c r="AA543" s="1"/>
    </row>
    <row r="544" spans="1:27">
      <c r="A544" s="1"/>
      <c r="B544" s="43">
        <f t="shared" si="24"/>
        <v>123</v>
      </c>
      <c r="C544" s="43" t="str">
        <f t="shared" si="23"/>
        <v>_x001D_</v>
      </c>
      <c r="D544" s="43"/>
      <c r="E544" s="43"/>
      <c r="F544" s="43"/>
      <c r="G544" s="1"/>
      <c r="H544" s="1"/>
      <c r="I544" s="1"/>
      <c r="J544" s="1"/>
      <c r="K544" s="1"/>
      <c r="L544" s="1"/>
      <c r="M544" s="1"/>
      <c r="N544" s="1"/>
      <c r="O544" s="1"/>
      <c r="P544" s="1"/>
      <c r="Q544" s="1"/>
      <c r="R544" s="1"/>
      <c r="S544" s="1"/>
      <c r="T544" s="1"/>
      <c r="U544" s="1"/>
      <c r="V544" s="1"/>
      <c r="W544" s="1"/>
      <c r="X544" s="1"/>
      <c r="Y544" s="1"/>
      <c r="Z544" s="1"/>
      <c r="AA544" s="1"/>
    </row>
    <row r="545" spans="1:27">
      <c r="A545" s="1"/>
      <c r="B545" s="43">
        <f t="shared" si="24"/>
        <v>125</v>
      </c>
      <c r="C545" s="43" t="str">
        <f t="shared" si="23"/>
        <v>_x0006_</v>
      </c>
      <c r="D545" s="43"/>
      <c r="E545" s="43"/>
      <c r="F545" s="43"/>
      <c r="G545" s="1"/>
      <c r="H545" s="1"/>
      <c r="I545" s="1"/>
      <c r="J545" s="1"/>
      <c r="K545" s="1"/>
      <c r="L545" s="1"/>
      <c r="M545" s="1"/>
      <c r="N545" s="1"/>
      <c r="O545" s="1"/>
      <c r="P545" s="1"/>
      <c r="Q545" s="1"/>
      <c r="R545" s="1"/>
      <c r="S545" s="1"/>
      <c r="T545" s="1"/>
      <c r="U545" s="1"/>
      <c r="V545" s="1"/>
      <c r="W545" s="1"/>
      <c r="X545" s="1"/>
      <c r="Y545" s="1"/>
      <c r="Z545" s="1"/>
      <c r="AA545" s="1"/>
    </row>
    <row r="546" spans="1:27">
      <c r="A546" s="1"/>
      <c r="B546" s="43">
        <f t="shared" si="24"/>
        <v>127</v>
      </c>
      <c r="C546" s="43" t="str">
        <f t="shared" si="23"/>
        <v>Z</v>
      </c>
      <c r="D546" s="43"/>
      <c r="E546" s="43"/>
      <c r="F546" s="43"/>
      <c r="G546" s="1"/>
      <c r="H546" s="1"/>
      <c r="I546" s="1"/>
      <c r="J546" s="1"/>
      <c r="K546" s="1"/>
      <c r="L546" s="1"/>
      <c r="M546" s="1"/>
      <c r="N546" s="1"/>
      <c r="O546" s="1"/>
      <c r="P546" s="1"/>
      <c r="Q546" s="1"/>
      <c r="R546" s="1"/>
      <c r="S546" s="1"/>
      <c r="T546" s="1"/>
      <c r="U546" s="1"/>
      <c r="V546" s="1"/>
      <c r="W546" s="1"/>
      <c r="X546" s="1"/>
      <c r="Y546" s="1"/>
      <c r="Z546" s="1"/>
      <c r="AA546" s="1"/>
    </row>
    <row r="547" spans="1:27">
      <c r="A547" s="1"/>
      <c r="B547" s="43">
        <f t="shared" si="24"/>
        <v>129</v>
      </c>
      <c r="C547" s="43" t="str">
        <f t="shared" si="23"/>
        <v>(</v>
      </c>
      <c r="D547" s="43"/>
      <c r="E547" s="43"/>
      <c r="F547" s="43"/>
      <c r="G547" s="1"/>
      <c r="H547" s="1"/>
      <c r="I547" s="1"/>
      <c r="J547" s="1"/>
      <c r="K547" s="1"/>
      <c r="L547" s="1"/>
      <c r="M547" s="1"/>
      <c r="N547" s="1"/>
      <c r="O547" s="1"/>
      <c r="P547" s="1"/>
      <c r="Q547" s="1"/>
      <c r="R547" s="1"/>
      <c r="S547" s="1"/>
      <c r="T547" s="1"/>
      <c r="U547" s="1"/>
      <c r="V547" s="1"/>
      <c r="W547" s="1"/>
      <c r="X547" s="1"/>
      <c r="Y547" s="1"/>
      <c r="Z547" s="1"/>
      <c r="AA547" s="1"/>
    </row>
    <row r="548" spans="1:27">
      <c r="A548" s="1"/>
      <c r="B548" s="43">
        <f t="shared" si="24"/>
        <v>131</v>
      </c>
      <c r="C548" s="43" t="str">
        <f t="shared" si="23"/>
        <v>_x001D_</v>
      </c>
      <c r="D548" s="43"/>
      <c r="E548" s="43"/>
      <c r="F548" s="43"/>
      <c r="G548" s="1"/>
      <c r="H548" s="1"/>
      <c r="I548" s="1"/>
      <c r="J548" s="1"/>
      <c r="K548" s="1"/>
      <c r="L548" s="1"/>
      <c r="M548" s="1"/>
      <c r="N548" s="1"/>
      <c r="O548" s="1"/>
      <c r="P548" s="1"/>
      <c r="Q548" s="1"/>
      <c r="R548" s="1"/>
      <c r="S548" s="1"/>
      <c r="T548" s="1"/>
      <c r="U548" s="1"/>
      <c r="V548" s="1"/>
      <c r="W548" s="1"/>
      <c r="X548" s="1"/>
      <c r="Y548" s="1"/>
      <c r="Z548" s="1"/>
      <c r="AA548" s="1"/>
    </row>
    <row r="549" spans="1:27">
      <c r="A549" s="1"/>
      <c r="B549" s="43">
        <f t="shared" si="24"/>
        <v>133</v>
      </c>
      <c r="C549" s="43" t="e">
        <f t="shared" si="23"/>
        <v>#VALUE!</v>
      </c>
      <c r="D549" s="43"/>
      <c r="E549" s="43"/>
      <c r="F549" s="43"/>
      <c r="G549" s="1"/>
      <c r="H549" s="1"/>
      <c r="I549" s="1"/>
      <c r="J549" s="1"/>
      <c r="K549" s="1"/>
      <c r="L549" s="1"/>
      <c r="M549" s="1"/>
      <c r="N549" s="1"/>
      <c r="O549" s="1"/>
      <c r="P549" s="1"/>
      <c r="Q549" s="1"/>
      <c r="R549" s="1"/>
      <c r="S549" s="1"/>
      <c r="T549" s="1"/>
      <c r="U549" s="1"/>
      <c r="V549" s="1"/>
      <c r="W549" s="1"/>
      <c r="X549" s="1"/>
      <c r="Y549" s="1"/>
      <c r="Z549" s="1"/>
      <c r="AA549" s="1"/>
    </row>
    <row r="550" spans="1:27">
      <c r="A550" s="1"/>
      <c r="B550" s="43">
        <f t="shared" si="24"/>
        <v>135</v>
      </c>
      <c r="C550" s="43" t="e">
        <f t="shared" si="23"/>
        <v>#VALUE!</v>
      </c>
      <c r="D550" s="43"/>
      <c r="E550" s="43"/>
      <c r="F550" s="43"/>
      <c r="G550" s="1"/>
      <c r="H550" s="1"/>
      <c r="I550" s="1"/>
      <c r="J550" s="1"/>
      <c r="K550" s="1"/>
      <c r="L550" s="1"/>
      <c r="M550" s="1"/>
      <c r="N550" s="1"/>
      <c r="O550" s="1"/>
      <c r="P550" s="1"/>
      <c r="Q550" s="1"/>
      <c r="R550" s="1"/>
      <c r="S550" s="1"/>
      <c r="T550" s="1"/>
      <c r="U550" s="1"/>
      <c r="V550" s="1"/>
      <c r="W550" s="1"/>
      <c r="X550" s="1"/>
      <c r="Y550" s="1"/>
      <c r="Z550" s="1"/>
      <c r="AA550" s="1"/>
    </row>
    <row r="551" spans="1:27">
      <c r="A551" s="1"/>
      <c r="B551" s="43">
        <f t="shared" si="24"/>
        <v>137</v>
      </c>
      <c r="C551" s="43" t="e">
        <f t="shared" si="23"/>
        <v>#VALUE!</v>
      </c>
      <c r="D551" s="43"/>
      <c r="E551" s="43"/>
      <c r="F551" s="43"/>
      <c r="G551" s="1"/>
      <c r="H551" s="1"/>
      <c r="I551" s="1"/>
      <c r="J551" s="1"/>
      <c r="K551" s="1"/>
      <c r="L551" s="1"/>
      <c r="M551" s="1"/>
      <c r="N551" s="1"/>
      <c r="O551" s="1"/>
      <c r="P551" s="1"/>
      <c r="Q551" s="1"/>
      <c r="R551" s="1"/>
      <c r="S551" s="1"/>
      <c r="T551" s="1"/>
      <c r="U551" s="1"/>
      <c r="V551" s="1"/>
      <c r="W551" s="1"/>
      <c r="X551" s="1"/>
      <c r="Y551" s="1"/>
      <c r="Z551" s="1"/>
      <c r="AA551" s="1"/>
    </row>
    <row r="552" spans="1:27">
      <c r="A552" s="1"/>
      <c r="B552" s="43">
        <f t="shared" si="24"/>
        <v>139</v>
      </c>
      <c r="C552" s="43" t="e">
        <f t="shared" si="23"/>
        <v>#VALUE!</v>
      </c>
      <c r="D552" s="43"/>
      <c r="E552" s="43"/>
      <c r="F552" s="43"/>
      <c r="G552" s="1"/>
      <c r="H552" s="1"/>
      <c r="I552" s="1"/>
      <c r="J552" s="1"/>
      <c r="K552" s="1"/>
      <c r="L552" s="1"/>
      <c r="M552" s="1"/>
      <c r="N552" s="1"/>
      <c r="O552" s="1"/>
      <c r="P552" s="1"/>
      <c r="Q552" s="1"/>
      <c r="R552" s="1"/>
      <c r="S552" s="1"/>
      <c r="T552" s="1"/>
      <c r="U552" s="1"/>
      <c r="V552" s="1"/>
      <c r="W552" s="1"/>
      <c r="X552" s="1"/>
      <c r="Y552" s="1"/>
      <c r="Z552" s="1"/>
      <c r="AA552" s="1"/>
    </row>
    <row r="553" spans="1:27">
      <c r="A553" s="1"/>
      <c r="B553" s="43">
        <f t="shared" si="24"/>
        <v>141</v>
      </c>
      <c r="C553" s="43" t="e">
        <f t="shared" si="23"/>
        <v>#VALUE!</v>
      </c>
      <c r="D553" s="43"/>
      <c r="E553" s="43"/>
      <c r="F553" s="43"/>
      <c r="G553" s="1"/>
      <c r="H553" s="1"/>
      <c r="I553" s="1"/>
      <c r="J553" s="1"/>
      <c r="K553" s="1"/>
      <c r="L553" s="1"/>
      <c r="M553" s="1"/>
      <c r="N553" s="1"/>
      <c r="O553" s="1"/>
      <c r="P553" s="1"/>
      <c r="Q553" s="1"/>
      <c r="R553" s="1"/>
      <c r="S553" s="1"/>
      <c r="T553" s="1"/>
      <c r="U553" s="1"/>
      <c r="V553" s="1"/>
      <c r="W553" s="1"/>
      <c r="X553" s="1"/>
      <c r="Y553" s="1"/>
      <c r="Z553" s="1"/>
      <c r="AA553" s="1"/>
    </row>
    <row r="554" spans="1:27">
      <c r="A554" s="1"/>
      <c r="B554" s="43">
        <f t="shared" si="24"/>
        <v>143</v>
      </c>
      <c r="C554" s="43" t="e">
        <f t="shared" si="23"/>
        <v>#VALUE!</v>
      </c>
      <c r="D554" s="43"/>
      <c r="E554" s="43"/>
      <c r="F554" s="43"/>
      <c r="G554" s="1"/>
      <c r="H554" s="1"/>
      <c r="I554" s="1"/>
      <c r="J554" s="1"/>
      <c r="K554" s="1"/>
      <c r="L554" s="1"/>
      <c r="M554" s="1"/>
      <c r="N554" s="1"/>
      <c r="O554" s="1"/>
      <c r="P554" s="1"/>
      <c r="Q554" s="1"/>
      <c r="R554" s="1"/>
      <c r="S554" s="1"/>
      <c r="T554" s="1"/>
      <c r="U554" s="1"/>
      <c r="V554" s="1"/>
      <c r="W554" s="1"/>
      <c r="X554" s="1"/>
      <c r="Y554" s="1"/>
      <c r="Z554" s="1"/>
      <c r="AA554" s="1"/>
    </row>
    <row r="555" spans="1:27">
      <c r="A555" s="1"/>
      <c r="B555" s="43">
        <f t="shared" si="24"/>
        <v>145</v>
      </c>
      <c r="C555" s="43" t="e">
        <f t="shared" si="23"/>
        <v>#VALUE!</v>
      </c>
      <c r="D555" s="43"/>
      <c r="E555" s="43"/>
      <c r="F555" s="43"/>
      <c r="G555" s="1"/>
      <c r="H555" s="1"/>
      <c r="I555" s="1"/>
      <c r="J555" s="1"/>
      <c r="K555" s="1"/>
      <c r="L555" s="1"/>
      <c r="M555" s="1"/>
      <c r="N555" s="1"/>
      <c r="O555" s="1"/>
      <c r="P555" s="1"/>
      <c r="Q555" s="1"/>
      <c r="R555" s="1"/>
      <c r="S555" s="1"/>
      <c r="T555" s="1"/>
      <c r="U555" s="1"/>
      <c r="V555" s="1"/>
      <c r="W555" s="1"/>
      <c r="X555" s="1"/>
      <c r="Y555" s="1"/>
      <c r="Z555" s="1"/>
      <c r="AA555" s="1"/>
    </row>
    <row r="556" spans="1:27">
      <c r="A556" s="1"/>
      <c r="B556" s="43">
        <f t="shared" si="24"/>
        <v>147</v>
      </c>
      <c r="C556" s="43" t="e">
        <f t="shared" si="23"/>
        <v>#VALUE!</v>
      </c>
      <c r="D556" s="43"/>
      <c r="E556" s="43"/>
      <c r="F556" s="43"/>
      <c r="G556" s="1"/>
      <c r="H556" s="1"/>
      <c r="I556" s="1"/>
      <c r="J556" s="1"/>
      <c r="K556" s="1"/>
      <c r="L556" s="1"/>
      <c r="M556" s="1"/>
      <c r="N556" s="1"/>
      <c r="O556" s="1"/>
      <c r="P556" s="1"/>
      <c r="Q556" s="1"/>
      <c r="R556" s="1"/>
      <c r="S556" s="1"/>
      <c r="T556" s="1"/>
      <c r="U556" s="1"/>
      <c r="V556" s="1"/>
      <c r="W556" s="1"/>
      <c r="X556" s="1"/>
      <c r="Y556" s="1"/>
      <c r="Z556" s="1"/>
      <c r="AA556" s="1"/>
    </row>
    <row r="557" spans="1:27">
      <c r="A557" s="1"/>
      <c r="B557" s="43">
        <f t="shared" si="24"/>
        <v>149</v>
      </c>
      <c r="C557" s="43" t="e">
        <f t="shared" si="23"/>
        <v>#VALUE!</v>
      </c>
      <c r="D557" s="43"/>
      <c r="E557" s="43"/>
      <c r="F557" s="43"/>
      <c r="G557" s="1"/>
      <c r="H557" s="1"/>
      <c r="I557" s="1"/>
      <c r="J557" s="1"/>
      <c r="K557" s="1"/>
      <c r="L557" s="1"/>
      <c r="M557" s="1"/>
      <c r="N557" s="1"/>
      <c r="O557" s="1"/>
      <c r="P557" s="1"/>
      <c r="Q557" s="1"/>
      <c r="R557" s="1"/>
      <c r="S557" s="1"/>
      <c r="T557" s="1"/>
      <c r="U557" s="1"/>
      <c r="V557" s="1"/>
      <c r="W557" s="1"/>
      <c r="X557" s="1"/>
      <c r="Y557" s="1"/>
      <c r="Z557" s="1"/>
      <c r="AA557" s="1"/>
    </row>
    <row r="558" spans="1:27">
      <c r="A558" s="1"/>
      <c r="B558" s="43">
        <f t="shared" si="24"/>
        <v>151</v>
      </c>
      <c r="C558" s="43" t="e">
        <f t="shared" si="23"/>
        <v>#VALUE!</v>
      </c>
      <c r="D558" s="43"/>
      <c r="E558" s="43"/>
      <c r="F558" s="43"/>
      <c r="G558" s="1"/>
      <c r="H558" s="1"/>
      <c r="I558" s="1"/>
      <c r="J558" s="1"/>
      <c r="K558" s="1"/>
      <c r="L558" s="1"/>
      <c r="M558" s="1"/>
      <c r="N558" s="1"/>
      <c r="O558" s="1"/>
      <c r="P558" s="1"/>
      <c r="Q558" s="1"/>
      <c r="R558" s="1"/>
      <c r="S558" s="1"/>
      <c r="T558" s="1"/>
      <c r="U558" s="1"/>
      <c r="V558" s="1"/>
      <c r="W558" s="1"/>
      <c r="X558" s="1"/>
      <c r="Y558" s="1"/>
      <c r="Z558" s="1"/>
      <c r="AA558" s="1"/>
    </row>
    <row r="559" spans="1:27">
      <c r="A559" s="1"/>
      <c r="B559" s="43">
        <f t="shared" si="24"/>
        <v>153</v>
      </c>
      <c r="C559" s="43" t="e">
        <f t="shared" si="23"/>
        <v>#VALUE!</v>
      </c>
      <c r="D559" s="43"/>
      <c r="E559" s="43"/>
      <c r="F559" s="43"/>
      <c r="G559" s="1"/>
      <c r="H559" s="1"/>
      <c r="I559" s="1"/>
      <c r="J559" s="1"/>
      <c r="K559" s="1"/>
      <c r="L559" s="1"/>
      <c r="M559" s="1"/>
      <c r="N559" s="1"/>
      <c r="O559" s="1"/>
      <c r="P559" s="1"/>
      <c r="Q559" s="1"/>
      <c r="R559" s="1"/>
      <c r="S559" s="1"/>
      <c r="T559" s="1"/>
      <c r="U559" s="1"/>
      <c r="V559" s="1"/>
      <c r="W559" s="1"/>
      <c r="X559" s="1"/>
      <c r="Y559" s="1"/>
      <c r="Z559" s="1"/>
      <c r="AA559" s="1"/>
    </row>
    <row r="560" spans="1:27">
      <c r="A560" s="1"/>
      <c r="B560" s="43">
        <f t="shared" si="24"/>
        <v>155</v>
      </c>
      <c r="C560" s="43" t="e">
        <f t="shared" si="23"/>
        <v>#VALUE!</v>
      </c>
      <c r="D560" s="43"/>
      <c r="E560" s="43"/>
      <c r="F560" s="43"/>
      <c r="G560" s="1"/>
      <c r="H560" s="1"/>
      <c r="I560" s="1"/>
      <c r="J560" s="1"/>
      <c r="K560" s="1"/>
      <c r="L560" s="1"/>
      <c r="M560" s="1"/>
      <c r="N560" s="1"/>
      <c r="O560" s="1"/>
      <c r="P560" s="1"/>
      <c r="Q560" s="1"/>
      <c r="R560" s="1"/>
      <c r="S560" s="1"/>
      <c r="T560" s="1"/>
      <c r="U560" s="1"/>
      <c r="V560" s="1"/>
      <c r="W560" s="1"/>
      <c r="X560" s="1"/>
      <c r="Y560" s="1"/>
      <c r="Z560" s="1"/>
      <c r="AA560" s="1"/>
    </row>
    <row r="561" spans="1:27">
      <c r="A561" s="1"/>
      <c r="B561" s="43">
        <f t="shared" si="24"/>
        <v>157</v>
      </c>
      <c r="C561" s="43" t="e">
        <f t="shared" si="23"/>
        <v>#VALUE!</v>
      </c>
      <c r="D561" s="43"/>
      <c r="E561" s="43"/>
      <c r="F561" s="43"/>
      <c r="G561" s="1"/>
      <c r="H561" s="1"/>
      <c r="I561" s="1"/>
      <c r="J561" s="1"/>
      <c r="K561" s="1"/>
      <c r="L561" s="1"/>
      <c r="M561" s="1"/>
      <c r="N561" s="1"/>
      <c r="O561" s="1"/>
      <c r="P561" s="1"/>
      <c r="Q561" s="1"/>
      <c r="R561" s="1"/>
      <c r="S561" s="1"/>
      <c r="T561" s="1"/>
      <c r="U561" s="1"/>
      <c r="V561" s="1"/>
      <c r="W561" s="1"/>
      <c r="X561" s="1"/>
      <c r="Y561" s="1"/>
      <c r="Z561" s="1"/>
      <c r="AA561" s="1"/>
    </row>
    <row r="562" spans="1:27">
      <c r="A562" s="1"/>
      <c r="B562" s="43">
        <f t="shared" si="24"/>
        <v>159</v>
      </c>
      <c r="C562" s="43" t="e">
        <f t="shared" si="23"/>
        <v>#VALUE!</v>
      </c>
      <c r="D562" s="43"/>
      <c r="E562" s="43"/>
      <c r="F562" s="43"/>
      <c r="G562" s="1"/>
      <c r="H562" s="1"/>
      <c r="I562" s="1"/>
      <c r="J562" s="1"/>
      <c r="K562" s="1"/>
      <c r="L562" s="1"/>
      <c r="M562" s="1"/>
      <c r="N562" s="1"/>
      <c r="O562" s="1"/>
      <c r="P562" s="1"/>
      <c r="Q562" s="1"/>
      <c r="R562" s="1"/>
      <c r="S562" s="1"/>
      <c r="T562" s="1"/>
      <c r="U562" s="1"/>
      <c r="V562" s="1"/>
      <c r="W562" s="1"/>
      <c r="X562" s="1"/>
      <c r="Y562" s="1"/>
      <c r="Z562" s="1"/>
      <c r="AA562" s="1"/>
    </row>
    <row r="563" spans="1:27">
      <c r="A563" s="1"/>
      <c r="B563" s="43">
        <f t="shared" si="24"/>
        <v>161</v>
      </c>
      <c r="C563" s="43" t="e">
        <f t="shared" si="23"/>
        <v>#VALUE!</v>
      </c>
      <c r="D563" s="43"/>
      <c r="E563" s="43"/>
      <c r="F563" s="43"/>
      <c r="G563" s="1"/>
      <c r="H563" s="1"/>
      <c r="I563" s="1"/>
      <c r="J563" s="1"/>
      <c r="K563" s="1"/>
      <c r="L563" s="1"/>
      <c r="M563" s="1"/>
      <c r="N563" s="1"/>
      <c r="O563" s="1"/>
      <c r="P563" s="1"/>
      <c r="Q563" s="1"/>
      <c r="R563" s="1"/>
      <c r="S563" s="1"/>
      <c r="T563" s="1"/>
      <c r="U563" s="1"/>
      <c r="V563" s="1"/>
      <c r="W563" s="1"/>
      <c r="X563" s="1"/>
      <c r="Y563" s="1"/>
      <c r="Z563" s="1"/>
      <c r="AA563" s="1"/>
    </row>
    <row r="564" spans="1:27">
      <c r="A564" s="1"/>
      <c r="B564" s="43">
        <f t="shared" si="24"/>
        <v>163</v>
      </c>
      <c r="C564" s="43" t="e">
        <f t="shared" ref="C564:C627" si="25">CHAR(HEX2DEC(MID($H$1,B564,2)))</f>
        <v>#VALUE!</v>
      </c>
      <c r="D564" s="43"/>
      <c r="E564" s="43"/>
      <c r="F564" s="43"/>
      <c r="G564" s="1"/>
      <c r="H564" s="1"/>
      <c r="I564" s="1"/>
      <c r="J564" s="1"/>
      <c r="K564" s="1"/>
      <c r="L564" s="1"/>
      <c r="M564" s="1"/>
      <c r="N564" s="1"/>
      <c r="O564" s="1"/>
      <c r="P564" s="1"/>
      <c r="Q564" s="1"/>
      <c r="R564" s="1"/>
      <c r="S564" s="1"/>
      <c r="T564" s="1"/>
      <c r="U564" s="1"/>
      <c r="V564" s="1"/>
      <c r="W564" s="1"/>
      <c r="X564" s="1"/>
      <c r="Y564" s="1"/>
      <c r="Z564" s="1"/>
      <c r="AA564" s="1"/>
    </row>
    <row r="565" spans="1:27">
      <c r="A565" s="1"/>
      <c r="B565" s="43">
        <f t="shared" si="24"/>
        <v>165</v>
      </c>
      <c r="C565" s="43" t="e">
        <f t="shared" si="25"/>
        <v>#VALUE!</v>
      </c>
      <c r="D565" s="43"/>
      <c r="E565" s="43"/>
      <c r="F565" s="43"/>
      <c r="G565" s="1"/>
      <c r="H565" s="1"/>
      <c r="I565" s="1"/>
      <c r="J565" s="1"/>
      <c r="K565" s="1"/>
      <c r="L565" s="1"/>
      <c r="M565" s="1"/>
      <c r="N565" s="1"/>
      <c r="O565" s="1"/>
      <c r="P565" s="1"/>
      <c r="Q565" s="1"/>
      <c r="R565" s="1"/>
      <c r="S565" s="1"/>
      <c r="T565" s="1"/>
      <c r="U565" s="1"/>
      <c r="V565" s="1"/>
      <c r="W565" s="1"/>
      <c r="X565" s="1"/>
      <c r="Y565" s="1"/>
      <c r="Z565" s="1"/>
      <c r="AA565" s="1"/>
    </row>
    <row r="566" spans="1:27">
      <c r="A566" s="1"/>
      <c r="B566" s="43">
        <f t="shared" ref="B566:B629" si="26">B565+2</f>
        <v>167</v>
      </c>
      <c r="C566" s="43" t="e">
        <f t="shared" si="25"/>
        <v>#VALUE!</v>
      </c>
      <c r="D566" s="43"/>
      <c r="E566" s="43"/>
      <c r="F566" s="43"/>
      <c r="G566" s="1"/>
      <c r="H566" s="1"/>
      <c r="I566" s="1"/>
      <c r="J566" s="1"/>
      <c r="K566" s="1"/>
      <c r="L566" s="1"/>
      <c r="M566" s="1"/>
      <c r="N566" s="1"/>
      <c r="O566" s="1"/>
      <c r="P566" s="1"/>
      <c r="Q566" s="1"/>
      <c r="R566" s="1"/>
      <c r="S566" s="1"/>
      <c r="T566" s="1"/>
      <c r="U566" s="1"/>
      <c r="V566" s="1"/>
      <c r="W566" s="1"/>
      <c r="X566" s="1"/>
      <c r="Y566" s="1"/>
      <c r="Z566" s="1"/>
      <c r="AA566" s="1"/>
    </row>
    <row r="567" spans="1:27">
      <c r="A567" s="1"/>
      <c r="B567" s="43">
        <f t="shared" si="26"/>
        <v>169</v>
      </c>
      <c r="C567" s="43" t="e">
        <f t="shared" si="25"/>
        <v>#VALUE!</v>
      </c>
      <c r="D567" s="43"/>
      <c r="E567" s="43"/>
      <c r="F567" s="43"/>
      <c r="G567" s="1"/>
      <c r="H567" s="1"/>
      <c r="I567" s="1"/>
      <c r="J567" s="1"/>
      <c r="K567" s="1"/>
      <c r="L567" s="1"/>
      <c r="M567" s="1"/>
      <c r="N567" s="1"/>
      <c r="O567" s="1"/>
      <c r="P567" s="1"/>
      <c r="Q567" s="1"/>
      <c r="R567" s="1"/>
      <c r="S567" s="1"/>
      <c r="T567" s="1"/>
      <c r="U567" s="1"/>
      <c r="V567" s="1"/>
      <c r="W567" s="1"/>
      <c r="X567" s="1"/>
      <c r="Y567" s="1"/>
      <c r="Z567" s="1"/>
      <c r="AA567" s="1"/>
    </row>
    <row r="568" spans="1:27">
      <c r="A568" s="1"/>
      <c r="B568" s="43">
        <f t="shared" si="26"/>
        <v>171</v>
      </c>
      <c r="C568" s="43" t="e">
        <f t="shared" si="25"/>
        <v>#VALUE!</v>
      </c>
      <c r="D568" s="43"/>
      <c r="E568" s="43"/>
      <c r="F568" s="43"/>
      <c r="G568" s="1"/>
      <c r="H568" s="1"/>
      <c r="I568" s="1"/>
      <c r="J568" s="1"/>
      <c r="K568" s="1"/>
      <c r="L568" s="1"/>
      <c r="M568" s="1"/>
      <c r="N568" s="1"/>
      <c r="O568" s="1"/>
      <c r="P568" s="1"/>
      <c r="Q568" s="1"/>
      <c r="R568" s="1"/>
      <c r="S568" s="1"/>
      <c r="T568" s="1"/>
      <c r="U568" s="1"/>
      <c r="V568" s="1"/>
      <c r="W568" s="1"/>
      <c r="X568" s="1"/>
      <c r="Y568" s="1"/>
      <c r="Z568" s="1"/>
      <c r="AA568" s="1"/>
    </row>
    <row r="569" spans="1:27">
      <c r="A569" s="1"/>
      <c r="B569" s="43">
        <f t="shared" si="26"/>
        <v>173</v>
      </c>
      <c r="C569" s="43" t="e">
        <f t="shared" si="25"/>
        <v>#VALUE!</v>
      </c>
      <c r="D569" s="43"/>
      <c r="E569" s="43"/>
      <c r="F569" s="43"/>
      <c r="G569" s="1"/>
      <c r="H569" s="1"/>
      <c r="I569" s="1"/>
      <c r="J569" s="1"/>
      <c r="K569" s="1"/>
      <c r="L569" s="1"/>
      <c r="M569" s="1"/>
      <c r="N569" s="1"/>
      <c r="O569" s="1"/>
      <c r="P569" s="1"/>
      <c r="Q569" s="1"/>
      <c r="R569" s="1"/>
      <c r="S569" s="1"/>
      <c r="T569" s="1"/>
      <c r="U569" s="1"/>
      <c r="V569" s="1"/>
      <c r="W569" s="1"/>
      <c r="X569" s="1"/>
      <c r="Y569" s="1"/>
      <c r="Z569" s="1"/>
      <c r="AA569" s="1"/>
    </row>
    <row r="570" spans="1:27">
      <c r="A570" s="1"/>
      <c r="B570" s="43">
        <f t="shared" si="26"/>
        <v>175</v>
      </c>
      <c r="C570" s="43" t="e">
        <f t="shared" si="25"/>
        <v>#VALUE!</v>
      </c>
      <c r="D570" s="43"/>
      <c r="E570" s="43"/>
      <c r="F570" s="43"/>
      <c r="G570" s="1"/>
      <c r="H570" s="1"/>
      <c r="I570" s="1"/>
      <c r="J570" s="1"/>
      <c r="K570" s="1"/>
      <c r="L570" s="1"/>
      <c r="M570" s="1"/>
      <c r="N570" s="1"/>
      <c r="O570" s="1"/>
      <c r="P570" s="1"/>
      <c r="Q570" s="1"/>
      <c r="R570" s="1"/>
      <c r="S570" s="1"/>
      <c r="T570" s="1"/>
      <c r="U570" s="1"/>
      <c r="V570" s="1"/>
      <c r="W570" s="1"/>
      <c r="X570" s="1"/>
      <c r="Y570" s="1"/>
      <c r="Z570" s="1"/>
      <c r="AA570" s="1"/>
    </row>
    <row r="571" spans="1:27">
      <c r="A571" s="1"/>
      <c r="B571" s="43">
        <f t="shared" si="26"/>
        <v>177</v>
      </c>
      <c r="C571" s="43" t="e">
        <f t="shared" si="25"/>
        <v>#VALUE!</v>
      </c>
      <c r="D571" s="43"/>
      <c r="E571" s="43"/>
      <c r="F571" s="43"/>
      <c r="G571" s="1"/>
      <c r="H571" s="1"/>
      <c r="I571" s="1"/>
      <c r="J571" s="1"/>
      <c r="K571" s="1"/>
      <c r="L571" s="1"/>
      <c r="M571" s="1"/>
      <c r="N571" s="1"/>
      <c r="O571" s="1"/>
      <c r="P571" s="1"/>
      <c r="Q571" s="1"/>
      <c r="R571" s="1"/>
      <c r="S571" s="1"/>
      <c r="T571" s="1"/>
      <c r="U571" s="1"/>
      <c r="V571" s="1"/>
      <c r="W571" s="1"/>
      <c r="X571" s="1"/>
      <c r="Y571" s="1"/>
      <c r="Z571" s="1"/>
      <c r="AA571" s="1"/>
    </row>
    <row r="572" spans="1:27">
      <c r="A572" s="1"/>
      <c r="B572" s="43">
        <f t="shared" si="26"/>
        <v>179</v>
      </c>
      <c r="C572" s="43" t="e">
        <f t="shared" si="25"/>
        <v>#VALUE!</v>
      </c>
      <c r="D572" s="43"/>
      <c r="E572" s="43"/>
      <c r="F572" s="43"/>
      <c r="G572" s="1"/>
      <c r="H572" s="1"/>
      <c r="I572" s="1"/>
      <c r="J572" s="1"/>
      <c r="K572" s="1"/>
      <c r="L572" s="1"/>
      <c r="M572" s="1"/>
      <c r="N572" s="1"/>
      <c r="O572" s="1"/>
      <c r="P572" s="1"/>
      <c r="Q572" s="1"/>
      <c r="R572" s="1"/>
      <c r="S572" s="1"/>
      <c r="T572" s="1"/>
      <c r="U572" s="1"/>
      <c r="V572" s="1"/>
      <c r="W572" s="1"/>
      <c r="X572" s="1"/>
      <c r="Y572" s="1"/>
      <c r="Z572" s="1"/>
      <c r="AA572" s="1"/>
    </row>
    <row r="573" spans="1:27">
      <c r="A573" s="1"/>
      <c r="B573" s="43">
        <f t="shared" si="26"/>
        <v>181</v>
      </c>
      <c r="C573" s="43" t="e">
        <f t="shared" si="25"/>
        <v>#VALUE!</v>
      </c>
      <c r="D573" s="43"/>
      <c r="E573" s="43"/>
      <c r="F573" s="43"/>
      <c r="G573" s="1"/>
      <c r="H573" s="1"/>
      <c r="I573" s="1"/>
      <c r="J573" s="1"/>
      <c r="K573" s="1"/>
      <c r="L573" s="1"/>
      <c r="M573" s="1"/>
      <c r="N573" s="1"/>
      <c r="O573" s="1"/>
      <c r="P573" s="1"/>
      <c r="Q573" s="1"/>
      <c r="R573" s="1"/>
      <c r="S573" s="1"/>
      <c r="T573" s="1"/>
      <c r="U573" s="1"/>
      <c r="V573" s="1"/>
      <c r="W573" s="1"/>
      <c r="X573" s="1"/>
      <c r="Y573" s="1"/>
      <c r="Z573" s="1"/>
      <c r="AA573" s="1"/>
    </row>
    <row r="574" spans="1:27">
      <c r="A574" s="1"/>
      <c r="B574" s="43">
        <f t="shared" si="26"/>
        <v>183</v>
      </c>
      <c r="C574" s="43" t="e">
        <f t="shared" si="25"/>
        <v>#VALUE!</v>
      </c>
      <c r="D574" s="43"/>
      <c r="E574" s="43"/>
      <c r="F574" s="43"/>
      <c r="G574" s="1"/>
      <c r="H574" s="1"/>
      <c r="I574" s="1"/>
      <c r="J574" s="1"/>
      <c r="K574" s="1"/>
      <c r="L574" s="1"/>
      <c r="M574" s="1"/>
      <c r="N574" s="1"/>
      <c r="O574" s="1"/>
      <c r="P574" s="1"/>
      <c r="Q574" s="1"/>
      <c r="R574" s="1"/>
      <c r="S574" s="1"/>
      <c r="T574" s="1"/>
      <c r="U574" s="1"/>
      <c r="V574" s="1"/>
      <c r="W574" s="1"/>
      <c r="X574" s="1"/>
      <c r="Y574" s="1"/>
      <c r="Z574" s="1"/>
      <c r="AA574" s="1"/>
    </row>
    <row r="575" spans="1:27">
      <c r="A575" s="1"/>
      <c r="B575" s="43">
        <f t="shared" si="26"/>
        <v>185</v>
      </c>
      <c r="C575" s="43" t="e">
        <f t="shared" si="25"/>
        <v>#VALUE!</v>
      </c>
      <c r="D575" s="43"/>
      <c r="E575" s="43"/>
      <c r="F575" s="43"/>
      <c r="G575" s="1"/>
      <c r="H575" s="1"/>
      <c r="I575" s="1"/>
      <c r="J575" s="1"/>
      <c r="K575" s="1"/>
      <c r="L575" s="1"/>
      <c r="M575" s="1"/>
      <c r="N575" s="1"/>
      <c r="O575" s="1"/>
      <c r="P575" s="1"/>
      <c r="Q575" s="1"/>
      <c r="R575" s="1"/>
      <c r="S575" s="1"/>
      <c r="T575" s="1"/>
      <c r="U575" s="1"/>
      <c r="V575" s="1"/>
      <c r="W575" s="1"/>
      <c r="X575" s="1"/>
      <c r="Y575" s="1"/>
      <c r="Z575" s="1"/>
      <c r="AA575" s="1"/>
    </row>
    <row r="576" spans="1:27">
      <c r="A576" s="1"/>
      <c r="B576" s="43">
        <f t="shared" si="26"/>
        <v>187</v>
      </c>
      <c r="C576" s="43" t="e">
        <f t="shared" si="25"/>
        <v>#VALUE!</v>
      </c>
      <c r="D576" s="43"/>
      <c r="E576" s="43"/>
      <c r="F576" s="43"/>
      <c r="G576" s="1"/>
      <c r="H576" s="1"/>
      <c r="I576" s="1"/>
      <c r="J576" s="1"/>
      <c r="K576" s="1"/>
      <c r="L576" s="1"/>
      <c r="M576" s="1"/>
      <c r="N576" s="1"/>
      <c r="O576" s="1"/>
      <c r="P576" s="1"/>
      <c r="Q576" s="1"/>
      <c r="R576" s="1"/>
      <c r="S576" s="1"/>
      <c r="T576" s="1"/>
      <c r="U576" s="1"/>
      <c r="V576" s="1"/>
      <c r="W576" s="1"/>
      <c r="X576" s="1"/>
      <c r="Y576" s="1"/>
      <c r="Z576" s="1"/>
      <c r="AA576" s="1"/>
    </row>
    <row r="577" spans="1:27">
      <c r="A577" s="1"/>
      <c r="B577" s="43">
        <f t="shared" si="26"/>
        <v>189</v>
      </c>
      <c r="C577" s="43" t="e">
        <f t="shared" si="25"/>
        <v>#VALUE!</v>
      </c>
      <c r="D577" s="43"/>
      <c r="E577" s="43"/>
      <c r="F577" s="43"/>
      <c r="G577" s="1"/>
      <c r="H577" s="1"/>
      <c r="I577" s="1"/>
      <c r="J577" s="1"/>
      <c r="K577" s="1"/>
      <c r="L577" s="1"/>
      <c r="M577" s="1"/>
      <c r="N577" s="1"/>
      <c r="O577" s="1"/>
      <c r="P577" s="1"/>
      <c r="Q577" s="1"/>
      <c r="R577" s="1"/>
      <c r="S577" s="1"/>
      <c r="T577" s="1"/>
      <c r="U577" s="1"/>
      <c r="V577" s="1"/>
      <c r="W577" s="1"/>
      <c r="X577" s="1"/>
      <c r="Y577" s="1"/>
      <c r="Z577" s="1"/>
      <c r="AA577" s="1"/>
    </row>
    <row r="578" spans="1:27">
      <c r="A578" s="1"/>
      <c r="B578" s="43">
        <f t="shared" si="26"/>
        <v>191</v>
      </c>
      <c r="C578" s="43" t="e">
        <f t="shared" si="25"/>
        <v>#VALUE!</v>
      </c>
      <c r="D578" s="43"/>
      <c r="E578" s="43"/>
      <c r="F578" s="43"/>
      <c r="G578" s="1"/>
      <c r="H578" s="1"/>
      <c r="I578" s="1"/>
      <c r="J578" s="1"/>
      <c r="K578" s="1"/>
      <c r="L578" s="1"/>
      <c r="M578" s="1"/>
      <c r="N578" s="1"/>
      <c r="O578" s="1"/>
      <c r="P578" s="1"/>
      <c r="Q578" s="1"/>
      <c r="R578" s="1"/>
      <c r="S578" s="1"/>
      <c r="T578" s="1"/>
      <c r="U578" s="1"/>
      <c r="V578" s="1"/>
      <c r="W578" s="1"/>
      <c r="X578" s="1"/>
      <c r="Y578" s="1"/>
      <c r="Z578" s="1"/>
      <c r="AA578" s="1"/>
    </row>
    <row r="579" spans="1:27">
      <c r="A579" s="1"/>
      <c r="B579" s="43">
        <f t="shared" si="26"/>
        <v>193</v>
      </c>
      <c r="C579" s="43" t="e">
        <f t="shared" si="25"/>
        <v>#VALUE!</v>
      </c>
      <c r="D579" s="43"/>
      <c r="E579" s="43"/>
      <c r="F579" s="43"/>
      <c r="G579" s="1"/>
      <c r="H579" s="1"/>
      <c r="I579" s="1"/>
      <c r="J579" s="1"/>
      <c r="K579" s="1"/>
      <c r="L579" s="1"/>
      <c r="M579" s="1"/>
      <c r="N579" s="1"/>
      <c r="O579" s="1"/>
      <c r="P579" s="1"/>
      <c r="Q579" s="1"/>
      <c r="R579" s="1"/>
      <c r="S579" s="1"/>
      <c r="T579" s="1"/>
      <c r="U579" s="1"/>
      <c r="V579" s="1"/>
      <c r="W579" s="1"/>
      <c r="X579" s="1"/>
      <c r="Y579" s="1"/>
      <c r="Z579" s="1"/>
      <c r="AA579" s="1"/>
    </row>
    <row r="580" spans="1:27">
      <c r="A580" s="1"/>
      <c r="B580" s="43">
        <f t="shared" si="26"/>
        <v>195</v>
      </c>
      <c r="C580" s="43" t="e">
        <f t="shared" si="25"/>
        <v>#VALUE!</v>
      </c>
      <c r="D580" s="43"/>
      <c r="E580" s="43"/>
      <c r="F580" s="43"/>
      <c r="G580" s="1"/>
      <c r="H580" s="1"/>
      <c r="I580" s="1"/>
      <c r="J580" s="1"/>
      <c r="K580" s="1"/>
      <c r="L580" s="1"/>
      <c r="M580" s="1"/>
      <c r="N580" s="1"/>
      <c r="O580" s="1"/>
      <c r="P580" s="1"/>
      <c r="Q580" s="1"/>
      <c r="R580" s="1"/>
      <c r="S580" s="1"/>
      <c r="T580" s="1"/>
      <c r="U580" s="1"/>
      <c r="V580" s="1"/>
      <c r="W580" s="1"/>
      <c r="X580" s="1"/>
      <c r="Y580" s="1"/>
      <c r="Z580" s="1"/>
      <c r="AA580" s="1"/>
    </row>
    <row r="581" spans="1:27">
      <c r="A581" s="1"/>
      <c r="B581" s="43">
        <f t="shared" si="26"/>
        <v>197</v>
      </c>
      <c r="C581" s="43" t="e">
        <f t="shared" si="25"/>
        <v>#VALUE!</v>
      </c>
      <c r="D581" s="43"/>
      <c r="E581" s="43"/>
      <c r="F581" s="43"/>
      <c r="G581" s="1"/>
      <c r="H581" s="1"/>
      <c r="I581" s="1"/>
      <c r="J581" s="1"/>
      <c r="K581" s="1"/>
      <c r="L581" s="1"/>
      <c r="M581" s="1"/>
      <c r="N581" s="1"/>
      <c r="O581" s="1"/>
      <c r="P581" s="1"/>
      <c r="Q581" s="1"/>
      <c r="R581" s="1"/>
      <c r="S581" s="1"/>
      <c r="T581" s="1"/>
      <c r="U581" s="1"/>
      <c r="V581" s="1"/>
      <c r="W581" s="1"/>
      <c r="X581" s="1"/>
      <c r="Y581" s="1"/>
      <c r="Z581" s="1"/>
      <c r="AA581" s="1"/>
    </row>
    <row r="582" spans="1:27">
      <c r="A582" s="1"/>
      <c r="B582" s="43">
        <f t="shared" si="26"/>
        <v>199</v>
      </c>
      <c r="C582" s="43" t="e">
        <f t="shared" si="25"/>
        <v>#VALUE!</v>
      </c>
      <c r="D582" s="43"/>
      <c r="E582" s="43"/>
      <c r="F582" s="43"/>
      <c r="G582" s="1"/>
      <c r="H582" s="1"/>
      <c r="I582" s="1"/>
      <c r="J582" s="1"/>
      <c r="K582" s="1"/>
      <c r="L582" s="1"/>
      <c r="M582" s="1"/>
      <c r="N582" s="1"/>
      <c r="O582" s="1"/>
      <c r="P582" s="1"/>
      <c r="Q582" s="1"/>
      <c r="R582" s="1"/>
      <c r="S582" s="1"/>
      <c r="T582" s="1"/>
      <c r="U582" s="1"/>
      <c r="V582" s="1"/>
      <c r="W582" s="1"/>
      <c r="X582" s="1"/>
      <c r="Y582" s="1"/>
      <c r="Z582" s="1"/>
      <c r="AA582" s="1"/>
    </row>
    <row r="583" spans="1:27">
      <c r="A583" s="1"/>
      <c r="B583" s="43">
        <f t="shared" si="26"/>
        <v>201</v>
      </c>
      <c r="C583" s="43" t="e">
        <f t="shared" si="25"/>
        <v>#VALUE!</v>
      </c>
      <c r="D583" s="43"/>
      <c r="E583" s="43"/>
      <c r="F583" s="43"/>
      <c r="G583" s="1"/>
      <c r="H583" s="1"/>
      <c r="I583" s="1"/>
      <c r="J583" s="1"/>
      <c r="K583" s="1"/>
      <c r="L583" s="1"/>
      <c r="M583" s="1"/>
      <c r="N583" s="1"/>
      <c r="O583" s="1"/>
      <c r="P583" s="1"/>
      <c r="Q583" s="1"/>
      <c r="R583" s="1"/>
      <c r="S583" s="1"/>
      <c r="T583" s="1"/>
      <c r="U583" s="1"/>
      <c r="V583" s="1"/>
      <c r="W583" s="1"/>
      <c r="X583" s="1"/>
      <c r="Y583" s="1"/>
      <c r="Z583" s="1"/>
      <c r="AA583" s="1"/>
    </row>
    <row r="584" spans="1:27">
      <c r="A584" s="1"/>
      <c r="B584" s="43">
        <f t="shared" si="26"/>
        <v>203</v>
      </c>
      <c r="C584" s="43" t="e">
        <f t="shared" si="25"/>
        <v>#VALUE!</v>
      </c>
      <c r="D584" s="43"/>
      <c r="E584" s="43"/>
      <c r="F584" s="43"/>
      <c r="G584" s="1"/>
      <c r="H584" s="1"/>
      <c r="I584" s="1"/>
      <c r="J584" s="1"/>
      <c r="K584" s="1"/>
      <c r="L584" s="1"/>
      <c r="M584" s="1"/>
      <c r="N584" s="1"/>
      <c r="O584" s="1"/>
      <c r="P584" s="1"/>
      <c r="Q584" s="1"/>
      <c r="R584" s="1"/>
      <c r="S584" s="1"/>
      <c r="T584" s="1"/>
      <c r="U584" s="1"/>
      <c r="V584" s="1"/>
      <c r="W584" s="1"/>
      <c r="X584" s="1"/>
      <c r="Y584" s="1"/>
      <c r="Z584" s="1"/>
      <c r="AA584" s="1"/>
    </row>
    <row r="585" spans="1:27">
      <c r="A585" s="1"/>
      <c r="B585" s="43">
        <f t="shared" si="26"/>
        <v>205</v>
      </c>
      <c r="C585" s="43" t="e">
        <f t="shared" si="25"/>
        <v>#VALUE!</v>
      </c>
      <c r="D585" s="43"/>
      <c r="E585" s="43"/>
      <c r="F585" s="43"/>
      <c r="G585" s="1"/>
      <c r="H585" s="1"/>
      <c r="I585" s="1"/>
      <c r="J585" s="1"/>
      <c r="K585" s="1"/>
      <c r="L585" s="1"/>
      <c r="M585" s="1"/>
      <c r="N585" s="1"/>
      <c r="O585" s="1"/>
      <c r="P585" s="1"/>
      <c r="Q585" s="1"/>
      <c r="R585" s="1"/>
      <c r="S585" s="1"/>
      <c r="T585" s="1"/>
      <c r="U585" s="1"/>
      <c r="V585" s="1"/>
      <c r="W585" s="1"/>
      <c r="X585" s="1"/>
      <c r="Y585" s="1"/>
      <c r="Z585" s="1"/>
      <c r="AA585" s="1"/>
    </row>
    <row r="586" spans="1:27">
      <c r="A586" s="1"/>
      <c r="B586" s="43">
        <f t="shared" si="26"/>
        <v>207</v>
      </c>
      <c r="C586" s="43" t="e">
        <f t="shared" si="25"/>
        <v>#VALUE!</v>
      </c>
      <c r="D586" s="43"/>
      <c r="E586" s="43"/>
      <c r="F586" s="43"/>
      <c r="G586" s="1"/>
      <c r="H586" s="1"/>
      <c r="I586" s="1"/>
      <c r="J586" s="1"/>
      <c r="K586" s="1"/>
      <c r="L586" s="1"/>
      <c r="M586" s="1"/>
      <c r="N586" s="1"/>
      <c r="O586" s="1"/>
      <c r="P586" s="1"/>
      <c r="Q586" s="1"/>
      <c r="R586" s="1"/>
      <c r="S586" s="1"/>
      <c r="T586" s="1"/>
      <c r="U586" s="1"/>
      <c r="V586" s="1"/>
      <c r="W586" s="1"/>
      <c r="X586" s="1"/>
      <c r="Y586" s="1"/>
      <c r="Z586" s="1"/>
      <c r="AA586" s="1"/>
    </row>
    <row r="587" spans="1:27">
      <c r="A587" s="1"/>
      <c r="B587" s="43">
        <f t="shared" si="26"/>
        <v>209</v>
      </c>
      <c r="C587" s="43" t="e">
        <f t="shared" si="25"/>
        <v>#VALUE!</v>
      </c>
      <c r="D587" s="43"/>
      <c r="E587" s="43"/>
      <c r="F587" s="43"/>
      <c r="G587" s="1"/>
      <c r="H587" s="1"/>
      <c r="I587" s="1"/>
      <c r="J587" s="1"/>
      <c r="K587" s="1"/>
      <c r="L587" s="1"/>
      <c r="M587" s="1"/>
      <c r="N587" s="1"/>
      <c r="O587" s="1"/>
      <c r="P587" s="1"/>
      <c r="Q587" s="1"/>
      <c r="R587" s="1"/>
      <c r="S587" s="1"/>
      <c r="T587" s="1"/>
      <c r="U587" s="1"/>
      <c r="V587" s="1"/>
      <c r="W587" s="1"/>
      <c r="X587" s="1"/>
      <c r="Y587" s="1"/>
      <c r="Z587" s="1"/>
      <c r="AA587" s="1"/>
    </row>
    <row r="588" spans="1:27">
      <c r="A588" s="1"/>
      <c r="B588" s="43">
        <f t="shared" si="26"/>
        <v>211</v>
      </c>
      <c r="C588" s="43" t="e">
        <f t="shared" si="25"/>
        <v>#VALUE!</v>
      </c>
      <c r="D588" s="43"/>
      <c r="E588" s="43"/>
      <c r="F588" s="43"/>
      <c r="G588" s="1"/>
      <c r="H588" s="1"/>
      <c r="I588" s="1"/>
      <c r="J588" s="1"/>
      <c r="K588" s="1"/>
      <c r="L588" s="1"/>
      <c r="M588" s="1"/>
      <c r="N588" s="1"/>
      <c r="O588" s="1"/>
      <c r="P588" s="1"/>
      <c r="Q588" s="1"/>
      <c r="R588" s="1"/>
      <c r="S588" s="1"/>
      <c r="T588" s="1"/>
      <c r="U588" s="1"/>
      <c r="V588" s="1"/>
      <c r="W588" s="1"/>
      <c r="X588" s="1"/>
      <c r="Y588" s="1"/>
      <c r="Z588" s="1"/>
      <c r="AA588" s="1"/>
    </row>
    <row r="589" spans="1:27">
      <c r="A589" s="1"/>
      <c r="B589" s="43">
        <f t="shared" si="26"/>
        <v>213</v>
      </c>
      <c r="C589" s="43" t="e">
        <f t="shared" si="25"/>
        <v>#VALUE!</v>
      </c>
      <c r="D589" s="43"/>
      <c r="E589" s="43"/>
      <c r="F589" s="43"/>
      <c r="G589" s="1"/>
      <c r="H589" s="1"/>
      <c r="I589" s="1"/>
      <c r="J589" s="1"/>
      <c r="K589" s="1"/>
      <c r="L589" s="1"/>
      <c r="M589" s="1"/>
      <c r="N589" s="1"/>
      <c r="O589" s="1"/>
      <c r="P589" s="1"/>
      <c r="Q589" s="1"/>
      <c r="R589" s="1"/>
      <c r="S589" s="1"/>
      <c r="T589" s="1"/>
      <c r="U589" s="1"/>
      <c r="V589" s="1"/>
      <c r="W589" s="1"/>
      <c r="X589" s="1"/>
      <c r="Y589" s="1"/>
      <c r="Z589" s="1"/>
      <c r="AA589" s="1"/>
    </row>
    <row r="590" spans="1:27">
      <c r="A590" s="1"/>
      <c r="B590" s="43">
        <f t="shared" si="26"/>
        <v>215</v>
      </c>
      <c r="C590" s="43" t="e">
        <f t="shared" si="25"/>
        <v>#VALUE!</v>
      </c>
      <c r="D590" s="43"/>
      <c r="E590" s="43"/>
      <c r="F590" s="43"/>
      <c r="G590" s="1"/>
      <c r="H590" s="1"/>
      <c r="I590" s="1"/>
      <c r="J590" s="1"/>
      <c r="K590" s="1"/>
      <c r="L590" s="1"/>
      <c r="M590" s="1"/>
      <c r="N590" s="1"/>
      <c r="O590" s="1"/>
      <c r="P590" s="1"/>
      <c r="Q590" s="1"/>
      <c r="R590" s="1"/>
      <c r="S590" s="1"/>
      <c r="T590" s="1"/>
      <c r="U590" s="1"/>
      <c r="V590" s="1"/>
      <c r="W590" s="1"/>
      <c r="X590" s="1"/>
      <c r="Y590" s="1"/>
      <c r="Z590" s="1"/>
      <c r="AA590" s="1"/>
    </row>
    <row r="591" spans="1:27">
      <c r="A591" s="1"/>
      <c r="B591" s="43">
        <f t="shared" si="26"/>
        <v>217</v>
      </c>
      <c r="C591" s="43" t="e">
        <f t="shared" si="25"/>
        <v>#VALUE!</v>
      </c>
      <c r="D591" s="43"/>
      <c r="E591" s="43"/>
      <c r="F591" s="43"/>
      <c r="G591" s="1"/>
      <c r="H591" s="1"/>
      <c r="I591" s="1"/>
      <c r="J591" s="1"/>
      <c r="K591" s="1"/>
      <c r="L591" s="1"/>
      <c r="M591" s="1"/>
      <c r="N591" s="1"/>
      <c r="O591" s="1"/>
      <c r="P591" s="1"/>
      <c r="Q591" s="1"/>
      <c r="R591" s="1"/>
      <c r="S591" s="1"/>
      <c r="T591" s="1"/>
      <c r="U591" s="1"/>
      <c r="V591" s="1"/>
      <c r="W591" s="1"/>
      <c r="X591" s="1"/>
      <c r="Y591" s="1"/>
      <c r="Z591" s="1"/>
      <c r="AA591" s="1"/>
    </row>
    <row r="592" spans="1:27">
      <c r="A592" s="1"/>
      <c r="B592" s="43">
        <f t="shared" si="26"/>
        <v>219</v>
      </c>
      <c r="C592" s="43" t="e">
        <f t="shared" si="25"/>
        <v>#VALUE!</v>
      </c>
      <c r="D592" s="43"/>
      <c r="E592" s="43"/>
      <c r="F592" s="43"/>
      <c r="G592" s="1"/>
      <c r="H592" s="1"/>
      <c r="I592" s="1"/>
      <c r="J592" s="1"/>
      <c r="K592" s="1"/>
      <c r="L592" s="1"/>
      <c r="M592" s="1"/>
      <c r="N592" s="1"/>
      <c r="O592" s="1"/>
      <c r="P592" s="1"/>
      <c r="Q592" s="1"/>
      <c r="R592" s="1"/>
      <c r="S592" s="1"/>
      <c r="T592" s="1"/>
      <c r="U592" s="1"/>
      <c r="V592" s="1"/>
      <c r="W592" s="1"/>
      <c r="X592" s="1"/>
      <c r="Y592" s="1"/>
      <c r="Z592" s="1"/>
      <c r="AA592" s="1"/>
    </row>
    <row r="593" spans="1:27">
      <c r="A593" s="1"/>
      <c r="B593" s="43">
        <f t="shared" si="26"/>
        <v>221</v>
      </c>
      <c r="C593" s="43" t="e">
        <f t="shared" si="25"/>
        <v>#VALUE!</v>
      </c>
      <c r="D593" s="43"/>
      <c r="E593" s="43"/>
      <c r="F593" s="43"/>
      <c r="G593" s="1"/>
      <c r="H593" s="1"/>
      <c r="I593" s="1"/>
      <c r="J593" s="1"/>
      <c r="K593" s="1"/>
      <c r="L593" s="1"/>
      <c r="M593" s="1"/>
      <c r="N593" s="1"/>
      <c r="O593" s="1"/>
      <c r="P593" s="1"/>
      <c r="Q593" s="1"/>
      <c r="R593" s="1"/>
      <c r="S593" s="1"/>
      <c r="T593" s="1"/>
      <c r="U593" s="1"/>
      <c r="V593" s="1"/>
      <c r="W593" s="1"/>
      <c r="X593" s="1"/>
      <c r="Y593" s="1"/>
      <c r="Z593" s="1"/>
      <c r="AA593" s="1"/>
    </row>
    <row r="594" spans="1:27">
      <c r="A594" s="1"/>
      <c r="B594" s="43">
        <f t="shared" si="26"/>
        <v>223</v>
      </c>
      <c r="C594" s="43" t="e">
        <f t="shared" si="25"/>
        <v>#VALUE!</v>
      </c>
      <c r="D594" s="43"/>
      <c r="E594" s="43"/>
      <c r="F594" s="43"/>
      <c r="G594" s="1"/>
      <c r="H594" s="1"/>
      <c r="I594" s="1"/>
      <c r="J594" s="1"/>
      <c r="K594" s="1"/>
      <c r="L594" s="1"/>
      <c r="M594" s="1"/>
      <c r="N594" s="1"/>
      <c r="O594" s="1"/>
      <c r="P594" s="1"/>
      <c r="Q594" s="1"/>
      <c r="R594" s="1"/>
      <c r="S594" s="1"/>
      <c r="T594" s="1"/>
      <c r="U594" s="1"/>
      <c r="V594" s="1"/>
      <c r="W594" s="1"/>
      <c r="X594" s="1"/>
      <c r="Y594" s="1"/>
      <c r="Z594" s="1"/>
      <c r="AA594" s="1"/>
    </row>
    <row r="595" spans="1:27">
      <c r="A595" s="1"/>
      <c r="B595" s="43">
        <f t="shared" si="26"/>
        <v>225</v>
      </c>
      <c r="C595" s="43" t="e">
        <f t="shared" si="25"/>
        <v>#VALUE!</v>
      </c>
      <c r="D595" s="43"/>
      <c r="E595" s="43"/>
      <c r="F595" s="43"/>
      <c r="G595" s="1"/>
      <c r="H595" s="1"/>
      <c r="I595" s="1"/>
      <c r="J595" s="1"/>
      <c r="K595" s="1"/>
      <c r="L595" s="1"/>
      <c r="M595" s="1"/>
      <c r="N595" s="1"/>
      <c r="O595" s="1"/>
      <c r="P595" s="1"/>
      <c r="Q595" s="1"/>
      <c r="R595" s="1"/>
      <c r="S595" s="1"/>
      <c r="T595" s="1"/>
      <c r="U595" s="1"/>
      <c r="V595" s="1"/>
      <c r="W595" s="1"/>
      <c r="X595" s="1"/>
      <c r="Y595" s="1"/>
      <c r="Z595" s="1"/>
      <c r="AA595" s="1"/>
    </row>
    <row r="596" spans="1:27">
      <c r="A596" s="1"/>
      <c r="B596" s="43">
        <f t="shared" si="26"/>
        <v>227</v>
      </c>
      <c r="C596" s="43" t="e">
        <f t="shared" si="25"/>
        <v>#VALUE!</v>
      </c>
      <c r="D596" s="43"/>
      <c r="E596" s="43"/>
      <c r="F596" s="43"/>
      <c r="G596" s="1"/>
      <c r="H596" s="1"/>
      <c r="I596" s="1"/>
      <c r="J596" s="1"/>
      <c r="K596" s="1"/>
      <c r="L596" s="1"/>
      <c r="M596" s="1"/>
      <c r="N596" s="1"/>
      <c r="O596" s="1"/>
      <c r="P596" s="1"/>
      <c r="Q596" s="1"/>
      <c r="R596" s="1"/>
      <c r="S596" s="1"/>
      <c r="T596" s="1"/>
      <c r="U596" s="1"/>
      <c r="V596" s="1"/>
      <c r="W596" s="1"/>
      <c r="X596" s="1"/>
      <c r="Y596" s="1"/>
      <c r="Z596" s="1"/>
      <c r="AA596" s="1"/>
    </row>
    <row r="597" spans="1:27">
      <c r="A597" s="1"/>
      <c r="B597" s="43">
        <f t="shared" si="26"/>
        <v>229</v>
      </c>
      <c r="C597" s="43" t="e">
        <f t="shared" si="25"/>
        <v>#VALUE!</v>
      </c>
      <c r="D597" s="43"/>
      <c r="E597" s="43"/>
      <c r="F597" s="43"/>
      <c r="G597" s="1"/>
      <c r="H597" s="1"/>
      <c r="I597" s="1"/>
      <c r="J597" s="1"/>
      <c r="K597" s="1"/>
      <c r="L597" s="1"/>
      <c r="M597" s="1"/>
      <c r="N597" s="1"/>
      <c r="O597" s="1"/>
      <c r="P597" s="1"/>
      <c r="Q597" s="1"/>
      <c r="R597" s="1"/>
      <c r="S597" s="1"/>
      <c r="T597" s="1"/>
      <c r="U597" s="1"/>
      <c r="V597" s="1"/>
      <c r="W597" s="1"/>
      <c r="X597" s="1"/>
      <c r="Y597" s="1"/>
      <c r="Z597" s="1"/>
      <c r="AA597" s="1"/>
    </row>
    <row r="598" spans="1:27">
      <c r="A598" s="1"/>
      <c r="B598" s="43">
        <f t="shared" si="26"/>
        <v>231</v>
      </c>
      <c r="C598" s="43" t="e">
        <f t="shared" si="25"/>
        <v>#VALUE!</v>
      </c>
      <c r="D598" s="43"/>
      <c r="E598" s="43"/>
      <c r="F598" s="43"/>
      <c r="G598" s="1"/>
      <c r="H598" s="1"/>
      <c r="I598" s="1"/>
      <c r="J598" s="1"/>
      <c r="K598" s="1"/>
      <c r="L598" s="1"/>
      <c r="M598" s="1"/>
      <c r="N598" s="1"/>
      <c r="O598" s="1"/>
      <c r="P598" s="1"/>
      <c r="Q598" s="1"/>
      <c r="R598" s="1"/>
      <c r="S598" s="1"/>
      <c r="T598" s="1"/>
      <c r="U598" s="1"/>
      <c r="V598" s="1"/>
      <c r="W598" s="1"/>
      <c r="X598" s="1"/>
      <c r="Y598" s="1"/>
      <c r="Z598" s="1"/>
      <c r="AA598" s="1"/>
    </row>
    <row r="599" spans="1:27">
      <c r="A599" s="1"/>
      <c r="B599" s="43">
        <f t="shared" si="26"/>
        <v>233</v>
      </c>
      <c r="C599" s="43" t="e">
        <f t="shared" si="25"/>
        <v>#VALUE!</v>
      </c>
      <c r="D599" s="43"/>
      <c r="E599" s="43"/>
      <c r="F599" s="43"/>
      <c r="G599" s="1"/>
      <c r="H599" s="1"/>
      <c r="I599" s="1"/>
      <c r="J599" s="1"/>
      <c r="K599" s="1"/>
      <c r="L599" s="1"/>
      <c r="M599" s="1"/>
      <c r="N599" s="1"/>
      <c r="O599" s="1"/>
      <c r="P599" s="1"/>
      <c r="Q599" s="1"/>
      <c r="R599" s="1"/>
      <c r="S599" s="1"/>
      <c r="T599" s="1"/>
      <c r="U599" s="1"/>
      <c r="V599" s="1"/>
      <c r="W599" s="1"/>
      <c r="X599" s="1"/>
      <c r="Y599" s="1"/>
      <c r="Z599" s="1"/>
      <c r="AA599" s="1"/>
    </row>
    <row r="600" spans="1:27">
      <c r="A600" s="1"/>
      <c r="B600" s="43">
        <f t="shared" si="26"/>
        <v>235</v>
      </c>
      <c r="C600" s="43" t="e">
        <f t="shared" si="25"/>
        <v>#VALUE!</v>
      </c>
      <c r="D600" s="43"/>
      <c r="E600" s="43"/>
      <c r="F600" s="43"/>
      <c r="G600" s="1"/>
      <c r="H600" s="1"/>
      <c r="I600" s="1"/>
      <c r="J600" s="1"/>
      <c r="K600" s="1"/>
      <c r="L600" s="1"/>
      <c r="M600" s="1"/>
      <c r="N600" s="1"/>
      <c r="O600" s="1"/>
      <c r="P600" s="1"/>
      <c r="Q600" s="1"/>
      <c r="R600" s="1"/>
      <c r="S600" s="1"/>
      <c r="T600" s="1"/>
      <c r="U600" s="1"/>
      <c r="V600" s="1"/>
      <c r="W600" s="1"/>
      <c r="X600" s="1"/>
      <c r="Y600" s="1"/>
      <c r="Z600" s="1"/>
      <c r="AA600" s="1"/>
    </row>
    <row r="601" spans="1:27">
      <c r="A601" s="1"/>
      <c r="B601" s="43">
        <f t="shared" si="26"/>
        <v>237</v>
      </c>
      <c r="C601" s="43" t="e">
        <f t="shared" si="25"/>
        <v>#VALUE!</v>
      </c>
      <c r="D601" s="43"/>
      <c r="E601" s="43"/>
      <c r="F601" s="43"/>
      <c r="G601" s="1"/>
      <c r="H601" s="1"/>
      <c r="I601" s="1"/>
      <c r="J601" s="1"/>
      <c r="K601" s="1"/>
      <c r="L601" s="1"/>
      <c r="M601" s="1"/>
      <c r="N601" s="1"/>
      <c r="O601" s="1"/>
      <c r="P601" s="1"/>
      <c r="Q601" s="1"/>
      <c r="R601" s="1"/>
      <c r="S601" s="1"/>
      <c r="T601" s="1"/>
      <c r="U601" s="1"/>
      <c r="V601" s="1"/>
      <c r="W601" s="1"/>
      <c r="X601" s="1"/>
      <c r="Y601" s="1"/>
      <c r="Z601" s="1"/>
      <c r="AA601" s="1"/>
    </row>
    <row r="602" spans="1:27">
      <c r="A602" s="1"/>
      <c r="B602" s="43">
        <f t="shared" si="26"/>
        <v>239</v>
      </c>
      <c r="C602" s="43" t="e">
        <f t="shared" si="25"/>
        <v>#VALUE!</v>
      </c>
      <c r="D602" s="43"/>
      <c r="E602" s="43"/>
      <c r="F602" s="43"/>
      <c r="G602" s="1"/>
      <c r="H602" s="1"/>
      <c r="I602" s="1"/>
      <c r="J602" s="1"/>
      <c r="K602" s="1"/>
      <c r="L602" s="1"/>
      <c r="M602" s="1"/>
      <c r="N602" s="1"/>
      <c r="O602" s="1"/>
      <c r="P602" s="1"/>
      <c r="Q602" s="1"/>
      <c r="R602" s="1"/>
      <c r="S602" s="1"/>
      <c r="T602" s="1"/>
      <c r="U602" s="1"/>
      <c r="V602" s="1"/>
      <c r="W602" s="1"/>
      <c r="X602" s="1"/>
      <c r="Y602" s="1"/>
      <c r="Z602" s="1"/>
      <c r="AA602" s="1"/>
    </row>
    <row r="603" spans="1:27">
      <c r="A603" s="1"/>
      <c r="B603" s="43">
        <f t="shared" si="26"/>
        <v>241</v>
      </c>
      <c r="C603" s="43" t="e">
        <f t="shared" si="25"/>
        <v>#VALUE!</v>
      </c>
      <c r="D603" s="43"/>
      <c r="E603" s="43"/>
      <c r="F603" s="43"/>
      <c r="G603" s="1"/>
      <c r="H603" s="1"/>
      <c r="I603" s="1"/>
      <c r="J603" s="1"/>
      <c r="K603" s="1"/>
      <c r="L603" s="1"/>
      <c r="M603" s="1"/>
      <c r="N603" s="1"/>
      <c r="O603" s="1"/>
      <c r="P603" s="1"/>
      <c r="Q603" s="1"/>
      <c r="R603" s="1"/>
      <c r="S603" s="1"/>
      <c r="T603" s="1"/>
      <c r="U603" s="1"/>
      <c r="V603" s="1"/>
      <c r="W603" s="1"/>
      <c r="X603" s="1"/>
      <c r="Y603" s="1"/>
      <c r="Z603" s="1"/>
      <c r="AA603" s="1"/>
    </row>
    <row r="604" spans="1:27">
      <c r="A604" s="1"/>
      <c r="B604" s="43">
        <f t="shared" si="26"/>
        <v>243</v>
      </c>
      <c r="C604" s="43" t="e">
        <f t="shared" si="25"/>
        <v>#VALUE!</v>
      </c>
      <c r="D604" s="43"/>
      <c r="E604" s="43"/>
      <c r="F604" s="43"/>
      <c r="G604" s="1"/>
      <c r="H604" s="1"/>
      <c r="I604" s="1"/>
      <c r="J604" s="1"/>
      <c r="K604" s="1"/>
      <c r="L604" s="1"/>
      <c r="M604" s="1"/>
      <c r="N604" s="1"/>
      <c r="O604" s="1"/>
      <c r="P604" s="1"/>
      <c r="Q604" s="1"/>
      <c r="R604" s="1"/>
      <c r="S604" s="1"/>
      <c r="T604" s="1"/>
      <c r="U604" s="1"/>
      <c r="V604" s="1"/>
      <c r="W604" s="1"/>
      <c r="X604" s="1"/>
      <c r="Y604" s="1"/>
      <c r="Z604" s="1"/>
      <c r="AA604" s="1"/>
    </row>
    <row r="605" spans="1:27">
      <c r="A605" s="1"/>
      <c r="B605" s="43">
        <f t="shared" si="26"/>
        <v>245</v>
      </c>
      <c r="C605" s="43" t="e">
        <f t="shared" si="25"/>
        <v>#VALUE!</v>
      </c>
      <c r="D605" s="43"/>
      <c r="E605" s="43"/>
      <c r="F605" s="43"/>
      <c r="G605" s="1"/>
      <c r="H605" s="1"/>
      <c r="I605" s="1"/>
      <c r="J605" s="1"/>
      <c r="K605" s="1"/>
      <c r="L605" s="1"/>
      <c r="M605" s="1"/>
      <c r="N605" s="1"/>
      <c r="O605" s="1"/>
      <c r="P605" s="1"/>
      <c r="Q605" s="1"/>
      <c r="R605" s="1"/>
      <c r="S605" s="1"/>
      <c r="T605" s="1"/>
      <c r="U605" s="1"/>
      <c r="V605" s="1"/>
      <c r="W605" s="1"/>
      <c r="X605" s="1"/>
      <c r="Y605" s="1"/>
      <c r="Z605" s="1"/>
      <c r="AA605" s="1"/>
    </row>
    <row r="606" spans="1:27">
      <c r="A606" s="1"/>
      <c r="B606" s="43">
        <f t="shared" si="26"/>
        <v>247</v>
      </c>
      <c r="C606" s="43" t="e">
        <f t="shared" si="25"/>
        <v>#VALUE!</v>
      </c>
      <c r="D606" s="43"/>
      <c r="E606" s="43"/>
      <c r="F606" s="43"/>
      <c r="G606" s="1"/>
      <c r="H606" s="1"/>
      <c r="I606" s="1"/>
      <c r="J606" s="1"/>
      <c r="K606" s="1"/>
      <c r="L606" s="1"/>
      <c r="M606" s="1"/>
      <c r="N606" s="1"/>
      <c r="O606" s="1"/>
      <c r="P606" s="1"/>
      <c r="Q606" s="1"/>
      <c r="R606" s="1"/>
      <c r="S606" s="1"/>
      <c r="T606" s="1"/>
      <c r="U606" s="1"/>
      <c r="V606" s="1"/>
      <c r="W606" s="1"/>
      <c r="X606" s="1"/>
      <c r="Y606" s="1"/>
      <c r="Z606" s="1"/>
      <c r="AA606" s="1"/>
    </row>
    <row r="607" spans="1:27">
      <c r="A607" s="1"/>
      <c r="B607" s="43">
        <f t="shared" si="26"/>
        <v>249</v>
      </c>
      <c r="C607" s="43" t="e">
        <f t="shared" si="25"/>
        <v>#VALUE!</v>
      </c>
      <c r="D607" s="43"/>
      <c r="E607" s="43"/>
      <c r="F607" s="43"/>
      <c r="G607" s="1"/>
      <c r="H607" s="1"/>
      <c r="I607" s="1"/>
      <c r="J607" s="1"/>
      <c r="K607" s="1"/>
      <c r="L607" s="1"/>
      <c r="M607" s="1"/>
      <c r="N607" s="1"/>
      <c r="O607" s="1"/>
      <c r="P607" s="1"/>
      <c r="Q607" s="1"/>
      <c r="R607" s="1"/>
      <c r="S607" s="1"/>
      <c r="T607" s="1"/>
      <c r="U607" s="1"/>
      <c r="V607" s="1"/>
      <c r="W607" s="1"/>
      <c r="X607" s="1"/>
      <c r="Y607" s="1"/>
      <c r="Z607" s="1"/>
      <c r="AA607" s="1"/>
    </row>
    <row r="608" spans="1:27">
      <c r="A608" s="1"/>
      <c r="B608" s="43">
        <f t="shared" si="26"/>
        <v>251</v>
      </c>
      <c r="C608" s="43" t="e">
        <f t="shared" si="25"/>
        <v>#VALUE!</v>
      </c>
      <c r="D608" s="43"/>
      <c r="E608" s="43"/>
      <c r="F608" s="43"/>
      <c r="G608" s="1"/>
      <c r="H608" s="1"/>
      <c r="I608" s="1"/>
      <c r="J608" s="1"/>
      <c r="K608" s="1"/>
      <c r="L608" s="1"/>
      <c r="M608" s="1"/>
      <c r="N608" s="1"/>
      <c r="O608" s="1"/>
      <c r="P608" s="1"/>
      <c r="Q608" s="1"/>
      <c r="R608" s="1"/>
      <c r="S608" s="1"/>
      <c r="T608" s="1"/>
      <c r="U608" s="1"/>
      <c r="V608" s="1"/>
      <c r="W608" s="1"/>
      <c r="X608" s="1"/>
      <c r="Y608" s="1"/>
      <c r="Z608" s="1"/>
      <c r="AA608" s="1"/>
    </row>
    <row r="609" spans="1:27">
      <c r="A609" s="1"/>
      <c r="B609" s="43">
        <f t="shared" si="26"/>
        <v>253</v>
      </c>
      <c r="C609" s="43" t="e">
        <f t="shared" si="25"/>
        <v>#VALUE!</v>
      </c>
      <c r="D609" s="43"/>
      <c r="E609" s="43"/>
      <c r="F609" s="43"/>
      <c r="G609" s="1"/>
      <c r="H609" s="1"/>
      <c r="I609" s="1"/>
      <c r="J609" s="1"/>
      <c r="K609" s="1"/>
      <c r="L609" s="1"/>
      <c r="M609" s="1"/>
      <c r="N609" s="1"/>
      <c r="O609" s="1"/>
      <c r="P609" s="1"/>
      <c r="Q609" s="1"/>
      <c r="R609" s="1"/>
      <c r="S609" s="1"/>
      <c r="T609" s="1"/>
      <c r="U609" s="1"/>
      <c r="V609" s="1"/>
      <c r="W609" s="1"/>
      <c r="X609" s="1"/>
      <c r="Y609" s="1"/>
      <c r="Z609" s="1"/>
      <c r="AA609" s="1"/>
    </row>
    <row r="610" spans="1:27">
      <c r="A610" s="1"/>
      <c r="B610" s="43">
        <f t="shared" si="26"/>
        <v>255</v>
      </c>
      <c r="C610" s="43" t="e">
        <f t="shared" si="25"/>
        <v>#VALUE!</v>
      </c>
      <c r="D610" s="43"/>
      <c r="E610" s="43"/>
      <c r="F610" s="43"/>
      <c r="G610" s="1"/>
      <c r="H610" s="1"/>
      <c r="I610" s="1"/>
      <c r="J610" s="1"/>
      <c r="K610" s="1"/>
      <c r="L610" s="1"/>
      <c r="M610" s="1"/>
      <c r="N610" s="1"/>
      <c r="O610" s="1"/>
      <c r="P610" s="1"/>
      <c r="Q610" s="1"/>
      <c r="R610" s="1"/>
      <c r="S610" s="1"/>
      <c r="T610" s="1"/>
      <c r="U610" s="1"/>
      <c r="V610" s="1"/>
      <c r="W610" s="1"/>
      <c r="X610" s="1"/>
      <c r="Y610" s="1"/>
      <c r="Z610" s="1"/>
      <c r="AA610" s="1"/>
    </row>
    <row r="611" spans="1:27">
      <c r="A611" s="1"/>
      <c r="B611" s="43">
        <f t="shared" si="26"/>
        <v>257</v>
      </c>
      <c r="C611" s="43" t="e">
        <f t="shared" si="25"/>
        <v>#VALUE!</v>
      </c>
      <c r="D611" s="43"/>
      <c r="E611" s="43"/>
      <c r="F611" s="43"/>
      <c r="G611" s="1"/>
      <c r="H611" s="1"/>
      <c r="I611" s="1"/>
      <c r="J611" s="1"/>
      <c r="K611" s="1"/>
      <c r="L611" s="1"/>
      <c r="M611" s="1"/>
      <c r="N611" s="1"/>
      <c r="O611" s="1"/>
      <c r="P611" s="1"/>
      <c r="Q611" s="1"/>
      <c r="R611" s="1"/>
      <c r="S611" s="1"/>
      <c r="T611" s="1"/>
      <c r="U611" s="1"/>
      <c r="V611" s="1"/>
      <c r="W611" s="1"/>
      <c r="X611" s="1"/>
      <c r="Y611" s="1"/>
      <c r="Z611" s="1"/>
      <c r="AA611" s="1"/>
    </row>
    <row r="612" spans="1:27">
      <c r="A612" s="1"/>
      <c r="B612" s="43">
        <f t="shared" si="26"/>
        <v>259</v>
      </c>
      <c r="C612" s="43" t="e">
        <f t="shared" si="25"/>
        <v>#VALUE!</v>
      </c>
      <c r="D612" s="43"/>
      <c r="E612" s="43"/>
      <c r="F612" s="43"/>
      <c r="G612" s="1"/>
      <c r="H612" s="1"/>
      <c r="I612" s="1"/>
      <c r="J612" s="1"/>
      <c r="K612" s="1"/>
      <c r="L612" s="1"/>
      <c r="M612" s="1"/>
      <c r="N612" s="1"/>
      <c r="O612" s="1"/>
      <c r="P612" s="1"/>
      <c r="Q612" s="1"/>
      <c r="R612" s="1"/>
      <c r="S612" s="1"/>
      <c r="T612" s="1"/>
      <c r="U612" s="1"/>
      <c r="V612" s="1"/>
      <c r="W612" s="1"/>
      <c r="X612" s="1"/>
      <c r="Y612" s="1"/>
      <c r="Z612" s="1"/>
      <c r="AA612" s="1"/>
    </row>
    <row r="613" spans="1:27">
      <c r="A613" s="1"/>
      <c r="B613" s="43">
        <f t="shared" si="26"/>
        <v>261</v>
      </c>
      <c r="C613" s="43" t="e">
        <f t="shared" si="25"/>
        <v>#VALUE!</v>
      </c>
      <c r="D613" s="43"/>
      <c r="E613" s="43"/>
      <c r="F613" s="43"/>
      <c r="G613" s="1"/>
      <c r="H613" s="1"/>
      <c r="I613" s="1"/>
      <c r="J613" s="1"/>
      <c r="K613" s="1"/>
      <c r="L613" s="1"/>
      <c r="M613" s="1"/>
      <c r="N613" s="1"/>
      <c r="O613" s="1"/>
      <c r="P613" s="1"/>
      <c r="Q613" s="1"/>
      <c r="R613" s="1"/>
      <c r="S613" s="1"/>
      <c r="T613" s="1"/>
      <c r="U613" s="1"/>
      <c r="V613" s="1"/>
      <c r="W613" s="1"/>
      <c r="X613" s="1"/>
      <c r="Y613" s="1"/>
      <c r="Z613" s="1"/>
      <c r="AA613" s="1"/>
    </row>
    <row r="614" spans="1:27">
      <c r="A614" s="1"/>
      <c r="B614" s="43">
        <f t="shared" si="26"/>
        <v>263</v>
      </c>
      <c r="C614" s="43" t="e">
        <f t="shared" si="25"/>
        <v>#VALUE!</v>
      </c>
      <c r="D614" s="43"/>
      <c r="E614" s="43"/>
      <c r="F614" s="43"/>
      <c r="G614" s="1"/>
      <c r="H614" s="1"/>
      <c r="I614" s="1"/>
      <c r="J614" s="1"/>
      <c r="K614" s="1"/>
      <c r="L614" s="1"/>
      <c r="M614" s="1"/>
      <c r="N614" s="1"/>
      <c r="O614" s="1"/>
      <c r="P614" s="1"/>
      <c r="Q614" s="1"/>
      <c r="R614" s="1"/>
      <c r="S614" s="1"/>
      <c r="T614" s="1"/>
      <c r="U614" s="1"/>
      <c r="V614" s="1"/>
      <c r="W614" s="1"/>
      <c r="X614" s="1"/>
      <c r="Y614" s="1"/>
      <c r="Z614" s="1"/>
      <c r="AA614" s="1"/>
    </row>
    <row r="615" spans="1:27">
      <c r="A615" s="1"/>
      <c r="B615" s="43">
        <f t="shared" si="26"/>
        <v>265</v>
      </c>
      <c r="C615" s="43" t="e">
        <f t="shared" si="25"/>
        <v>#VALUE!</v>
      </c>
      <c r="D615" s="43"/>
      <c r="E615" s="43"/>
      <c r="F615" s="43"/>
      <c r="G615" s="1"/>
      <c r="H615" s="1"/>
      <c r="I615" s="1"/>
      <c r="J615" s="1"/>
      <c r="K615" s="1"/>
      <c r="L615" s="1"/>
      <c r="M615" s="1"/>
      <c r="N615" s="1"/>
      <c r="O615" s="1"/>
      <c r="P615" s="1"/>
      <c r="Q615" s="1"/>
      <c r="R615" s="1"/>
      <c r="S615" s="1"/>
      <c r="T615" s="1"/>
      <c r="U615" s="1"/>
      <c r="V615" s="1"/>
      <c r="W615" s="1"/>
      <c r="X615" s="1"/>
      <c r="Y615" s="1"/>
      <c r="Z615" s="1"/>
      <c r="AA615" s="1"/>
    </row>
    <row r="616" spans="1:27">
      <c r="A616" s="1"/>
      <c r="B616" s="43">
        <f t="shared" si="26"/>
        <v>267</v>
      </c>
      <c r="C616" s="43" t="e">
        <f t="shared" si="25"/>
        <v>#VALUE!</v>
      </c>
      <c r="D616" s="43"/>
      <c r="E616" s="43"/>
      <c r="F616" s="43"/>
      <c r="G616" s="1"/>
      <c r="H616" s="1"/>
      <c r="I616" s="1"/>
      <c r="J616" s="1"/>
      <c r="K616" s="1"/>
      <c r="L616" s="1"/>
      <c r="M616" s="1"/>
      <c r="N616" s="1"/>
      <c r="O616" s="1"/>
      <c r="P616" s="1"/>
      <c r="Q616" s="1"/>
      <c r="R616" s="1"/>
      <c r="S616" s="1"/>
      <c r="T616" s="1"/>
      <c r="U616" s="1"/>
      <c r="V616" s="1"/>
      <c r="W616" s="1"/>
      <c r="X616" s="1"/>
      <c r="Y616" s="1"/>
      <c r="Z616" s="1"/>
      <c r="AA616" s="1"/>
    </row>
    <row r="617" spans="1:27">
      <c r="A617" s="1"/>
      <c r="B617" s="43">
        <f t="shared" si="26"/>
        <v>269</v>
      </c>
      <c r="C617" s="43" t="e">
        <f t="shared" si="25"/>
        <v>#VALUE!</v>
      </c>
      <c r="D617" s="43"/>
      <c r="E617" s="43"/>
      <c r="F617" s="43"/>
      <c r="G617" s="1"/>
      <c r="H617" s="1"/>
      <c r="I617" s="1"/>
      <c r="J617" s="1"/>
      <c r="K617" s="1"/>
      <c r="L617" s="1"/>
      <c r="M617" s="1"/>
      <c r="N617" s="1"/>
      <c r="O617" s="1"/>
      <c r="P617" s="1"/>
      <c r="Q617" s="1"/>
      <c r="R617" s="1"/>
      <c r="S617" s="1"/>
      <c r="T617" s="1"/>
      <c r="U617" s="1"/>
      <c r="V617" s="1"/>
      <c r="W617" s="1"/>
      <c r="X617" s="1"/>
      <c r="Y617" s="1"/>
      <c r="Z617" s="1"/>
      <c r="AA617" s="1"/>
    </row>
    <row r="618" spans="1:27">
      <c r="A618" s="1"/>
      <c r="B618" s="43">
        <f t="shared" si="26"/>
        <v>271</v>
      </c>
      <c r="C618" s="43" t="e">
        <f t="shared" si="25"/>
        <v>#VALUE!</v>
      </c>
      <c r="D618" s="43"/>
      <c r="E618" s="43"/>
      <c r="F618" s="43"/>
      <c r="G618" s="1"/>
      <c r="H618" s="1"/>
      <c r="I618" s="1"/>
      <c r="J618" s="1"/>
      <c r="K618" s="1"/>
      <c r="L618" s="1"/>
      <c r="M618" s="1"/>
      <c r="N618" s="1"/>
      <c r="O618" s="1"/>
      <c r="P618" s="1"/>
      <c r="Q618" s="1"/>
      <c r="R618" s="1"/>
      <c r="S618" s="1"/>
      <c r="T618" s="1"/>
      <c r="U618" s="1"/>
      <c r="V618" s="1"/>
      <c r="W618" s="1"/>
      <c r="X618" s="1"/>
      <c r="Y618" s="1"/>
      <c r="Z618" s="1"/>
      <c r="AA618" s="1"/>
    </row>
    <row r="619" spans="1:27">
      <c r="A619" s="1"/>
      <c r="B619" s="43">
        <f t="shared" si="26"/>
        <v>273</v>
      </c>
      <c r="C619" s="43" t="e">
        <f t="shared" si="25"/>
        <v>#VALUE!</v>
      </c>
      <c r="D619" s="43"/>
      <c r="E619" s="43"/>
      <c r="F619" s="43"/>
      <c r="G619" s="1"/>
      <c r="H619" s="1"/>
      <c r="I619" s="1"/>
      <c r="J619" s="1"/>
      <c r="K619" s="1"/>
      <c r="L619" s="1"/>
      <c r="M619" s="1"/>
      <c r="N619" s="1"/>
      <c r="O619" s="1"/>
      <c r="P619" s="1"/>
      <c r="Q619" s="1"/>
      <c r="R619" s="1"/>
      <c r="S619" s="1"/>
      <c r="T619" s="1"/>
      <c r="U619" s="1"/>
      <c r="V619" s="1"/>
      <c r="W619" s="1"/>
      <c r="X619" s="1"/>
      <c r="Y619" s="1"/>
      <c r="Z619" s="1"/>
      <c r="AA619" s="1"/>
    </row>
    <row r="620" spans="1:27">
      <c r="A620" s="1"/>
      <c r="B620" s="43">
        <f t="shared" si="26"/>
        <v>275</v>
      </c>
      <c r="C620" s="43" t="e">
        <f t="shared" si="25"/>
        <v>#VALUE!</v>
      </c>
      <c r="D620" s="43"/>
      <c r="E620" s="43"/>
      <c r="F620" s="43"/>
      <c r="G620" s="1"/>
      <c r="H620" s="1"/>
      <c r="I620" s="1"/>
      <c r="J620" s="1"/>
      <c r="K620" s="1"/>
      <c r="L620" s="1"/>
      <c r="M620" s="1"/>
      <c r="N620" s="1"/>
      <c r="O620" s="1"/>
      <c r="P620" s="1"/>
      <c r="Q620" s="1"/>
      <c r="R620" s="1"/>
      <c r="S620" s="1"/>
      <c r="T620" s="1"/>
      <c r="U620" s="1"/>
      <c r="V620" s="1"/>
      <c r="W620" s="1"/>
      <c r="X620" s="1"/>
      <c r="Y620" s="1"/>
      <c r="Z620" s="1"/>
      <c r="AA620" s="1"/>
    </row>
    <row r="621" spans="1:27">
      <c r="A621" s="1"/>
      <c r="B621" s="43">
        <f t="shared" si="26"/>
        <v>277</v>
      </c>
      <c r="C621" s="43" t="str">
        <f t="shared" si="25"/>
        <v>‘</v>
      </c>
      <c r="D621" s="43"/>
      <c r="E621" s="43"/>
      <c r="F621" s="43"/>
      <c r="G621" s="1"/>
      <c r="H621" s="1"/>
      <c r="I621" s="1"/>
      <c r="J621" s="1"/>
      <c r="K621" s="1"/>
      <c r="L621" s="1"/>
      <c r="M621" s="1"/>
      <c r="N621" s="1"/>
      <c r="O621" s="1"/>
      <c r="P621" s="1"/>
      <c r="Q621" s="1"/>
      <c r="R621" s="1"/>
      <c r="S621" s="1"/>
      <c r="T621" s="1"/>
      <c r="U621" s="1"/>
      <c r="V621" s="1"/>
      <c r="W621" s="1"/>
      <c r="X621" s="1"/>
      <c r="Y621" s="1"/>
      <c r="Z621" s="1"/>
      <c r="AA621" s="1"/>
    </row>
    <row r="622" spans="1:27">
      <c r="A622" s="1"/>
      <c r="B622" s="43">
        <f t="shared" si="26"/>
        <v>279</v>
      </c>
      <c r="C622" s="43" t="str">
        <f t="shared" si="25"/>
        <v>Î</v>
      </c>
      <c r="D622" s="43"/>
      <c r="E622" s="43"/>
      <c r="F622" s="43"/>
      <c r="G622" s="1"/>
      <c r="H622" s="1"/>
      <c r="I622" s="1"/>
      <c r="J622" s="1"/>
      <c r="K622" s="1"/>
      <c r="L622" s="1"/>
      <c r="M622" s="1"/>
      <c r="N622" s="1"/>
      <c r="O622" s="1"/>
      <c r="P622" s="1"/>
      <c r="Q622" s="1"/>
      <c r="R622" s="1"/>
      <c r="S622" s="1"/>
      <c r="T622" s="1"/>
      <c r="U622" s="1"/>
      <c r="V622" s="1"/>
      <c r="W622" s="1"/>
      <c r="X622" s="1"/>
      <c r="Y622" s="1"/>
      <c r="Z622" s="1"/>
      <c r="AA622" s="1"/>
    </row>
    <row r="623" spans="1:27">
      <c r="A623" s="1"/>
      <c r="B623" s="43">
        <f t="shared" si="26"/>
        <v>281</v>
      </c>
      <c r="C623" s="43" t="e">
        <f t="shared" si="25"/>
        <v>#VALUE!</v>
      </c>
      <c r="D623" s="43"/>
      <c r="E623" s="43"/>
      <c r="F623" s="43"/>
      <c r="G623" s="1"/>
      <c r="H623" s="1"/>
      <c r="I623" s="1"/>
      <c r="J623" s="1"/>
      <c r="K623" s="1"/>
      <c r="L623" s="1"/>
      <c r="M623" s="1"/>
      <c r="N623" s="1"/>
      <c r="O623" s="1"/>
      <c r="P623" s="1"/>
      <c r="Q623" s="1"/>
      <c r="R623" s="1"/>
      <c r="S623" s="1"/>
      <c r="T623" s="1"/>
      <c r="U623" s="1"/>
      <c r="V623" s="1"/>
      <c r="W623" s="1"/>
      <c r="X623" s="1"/>
      <c r="Y623" s="1"/>
      <c r="Z623" s="1"/>
      <c r="AA623" s="1"/>
    </row>
    <row r="624" spans="1:27">
      <c r="A624" s="1"/>
      <c r="B624" s="43">
        <f t="shared" si="26"/>
        <v>283</v>
      </c>
      <c r="C624" s="43" t="e">
        <f t="shared" si="25"/>
        <v>#VALUE!</v>
      </c>
      <c r="D624" s="43"/>
      <c r="E624" s="43"/>
      <c r="F624" s="43"/>
      <c r="G624" s="1"/>
      <c r="H624" s="1"/>
      <c r="I624" s="1"/>
      <c r="J624" s="1"/>
      <c r="K624" s="1"/>
      <c r="L624" s="1"/>
      <c r="M624" s="1"/>
      <c r="N624" s="1"/>
      <c r="O624" s="1"/>
      <c r="P624" s="1"/>
      <c r="Q624" s="1"/>
      <c r="R624" s="1"/>
      <c r="S624" s="1"/>
      <c r="T624" s="1"/>
      <c r="U624" s="1"/>
      <c r="V624" s="1"/>
      <c r="W624" s="1"/>
      <c r="X624" s="1"/>
      <c r="Y624" s="1"/>
      <c r="Z624" s="1"/>
      <c r="AA624" s="1"/>
    </row>
    <row r="625" spans="1:27">
      <c r="A625" s="1"/>
      <c r="B625" s="43">
        <f t="shared" si="26"/>
        <v>285</v>
      </c>
      <c r="C625" s="43" t="e">
        <f t="shared" si="25"/>
        <v>#VALUE!</v>
      </c>
      <c r="D625" s="43"/>
      <c r="E625" s="43"/>
      <c r="F625" s="43"/>
      <c r="G625" s="1"/>
      <c r="H625" s="1"/>
      <c r="I625" s="1"/>
      <c r="J625" s="1"/>
      <c r="K625" s="1"/>
      <c r="L625" s="1"/>
      <c r="M625" s="1"/>
      <c r="N625" s="1"/>
      <c r="O625" s="1"/>
      <c r="P625" s="1"/>
      <c r="Q625" s="1"/>
      <c r="R625" s="1"/>
      <c r="S625" s="1"/>
      <c r="T625" s="1"/>
      <c r="U625" s="1"/>
      <c r="V625" s="1"/>
      <c r="W625" s="1"/>
      <c r="X625" s="1"/>
      <c r="Y625" s="1"/>
      <c r="Z625" s="1"/>
      <c r="AA625" s="1"/>
    </row>
    <row r="626" spans="1:27">
      <c r="A626" s="1"/>
      <c r="B626" s="43">
        <f t="shared" si="26"/>
        <v>287</v>
      </c>
      <c r="C626" s="43" t="e">
        <f t="shared" si="25"/>
        <v>#VALUE!</v>
      </c>
      <c r="D626" s="43"/>
      <c r="E626" s="43"/>
      <c r="F626" s="43"/>
      <c r="G626" s="1"/>
      <c r="H626" s="1"/>
      <c r="I626" s="1"/>
      <c r="J626" s="1"/>
      <c r="K626" s="1"/>
      <c r="L626" s="1"/>
      <c r="M626" s="1"/>
      <c r="N626" s="1"/>
      <c r="O626" s="1"/>
      <c r="P626" s="1"/>
      <c r="Q626" s="1"/>
      <c r="R626" s="1"/>
      <c r="S626" s="1"/>
      <c r="T626" s="1"/>
      <c r="U626" s="1"/>
      <c r="V626" s="1"/>
      <c r="W626" s="1"/>
      <c r="X626" s="1"/>
      <c r="Y626" s="1"/>
      <c r="Z626" s="1"/>
      <c r="AA626" s="1"/>
    </row>
    <row r="627" spans="1:27">
      <c r="A627" s="1"/>
      <c r="B627" s="43">
        <f t="shared" si="26"/>
        <v>289</v>
      </c>
      <c r="C627" s="43" t="e">
        <f t="shared" si="25"/>
        <v>#VALUE!</v>
      </c>
      <c r="D627" s="43"/>
      <c r="E627" s="43"/>
      <c r="F627" s="43"/>
      <c r="G627" s="1"/>
      <c r="H627" s="1"/>
      <c r="I627" s="1"/>
      <c r="J627" s="1"/>
      <c r="K627" s="1"/>
      <c r="L627" s="1"/>
      <c r="M627" s="1"/>
      <c r="N627" s="1"/>
      <c r="O627" s="1"/>
      <c r="P627" s="1"/>
      <c r="Q627" s="1"/>
      <c r="R627" s="1"/>
      <c r="S627" s="1"/>
      <c r="T627" s="1"/>
      <c r="U627" s="1"/>
      <c r="V627" s="1"/>
      <c r="W627" s="1"/>
      <c r="X627" s="1"/>
      <c r="Y627" s="1"/>
      <c r="Z627" s="1"/>
      <c r="AA627" s="1"/>
    </row>
    <row r="628" spans="1:27">
      <c r="A628" s="1"/>
      <c r="B628" s="43">
        <f t="shared" si="26"/>
        <v>291</v>
      </c>
      <c r="C628" s="43" t="e">
        <f t="shared" ref="C628:C691" si="27">CHAR(HEX2DEC(MID($H$1,B628,2)))</f>
        <v>#VALUE!</v>
      </c>
      <c r="D628" s="43"/>
      <c r="E628" s="43"/>
      <c r="F628" s="43"/>
      <c r="G628" s="1"/>
      <c r="H628" s="1"/>
      <c r="I628" s="1"/>
      <c r="J628" s="1"/>
      <c r="K628" s="1"/>
      <c r="L628" s="1"/>
      <c r="M628" s="1"/>
      <c r="N628" s="1"/>
      <c r="O628" s="1"/>
      <c r="P628" s="1"/>
      <c r="Q628" s="1"/>
      <c r="R628" s="1"/>
      <c r="S628" s="1"/>
      <c r="T628" s="1"/>
      <c r="U628" s="1"/>
      <c r="V628" s="1"/>
      <c r="W628" s="1"/>
      <c r="X628" s="1"/>
      <c r="Y628" s="1"/>
      <c r="Z628" s="1"/>
      <c r="AA628" s="1"/>
    </row>
    <row r="629" spans="1:27">
      <c r="A629" s="1"/>
      <c r="B629" s="43">
        <f t="shared" si="26"/>
        <v>293</v>
      </c>
      <c r="C629" s="43" t="e">
        <f t="shared" si="27"/>
        <v>#VALUE!</v>
      </c>
      <c r="D629" s="43"/>
      <c r="E629" s="43"/>
      <c r="F629" s="43"/>
      <c r="G629" s="1"/>
      <c r="H629" s="1"/>
      <c r="I629" s="1"/>
      <c r="J629" s="1"/>
      <c r="K629" s="1"/>
      <c r="L629" s="1"/>
      <c r="M629" s="1"/>
      <c r="N629" s="1"/>
      <c r="O629" s="1"/>
      <c r="P629" s="1"/>
      <c r="Q629" s="1"/>
      <c r="R629" s="1"/>
      <c r="S629" s="1"/>
      <c r="T629" s="1"/>
      <c r="U629" s="1"/>
      <c r="V629" s="1"/>
      <c r="W629" s="1"/>
      <c r="X629" s="1"/>
      <c r="Y629" s="1"/>
      <c r="Z629" s="1"/>
      <c r="AA629" s="1"/>
    </row>
    <row r="630" spans="1:27">
      <c r="A630" s="1"/>
      <c r="B630" s="43">
        <f t="shared" ref="B630:B693" si="28">B629+2</f>
        <v>295</v>
      </c>
      <c r="C630" s="43" t="e">
        <f t="shared" si="27"/>
        <v>#VALUE!</v>
      </c>
      <c r="D630" s="43"/>
      <c r="E630" s="43"/>
      <c r="F630" s="43"/>
      <c r="G630" s="1"/>
      <c r="H630" s="1"/>
      <c r="I630" s="1"/>
      <c r="J630" s="1"/>
      <c r="K630" s="1"/>
      <c r="L630" s="1"/>
      <c r="M630" s="1"/>
      <c r="N630" s="1"/>
      <c r="O630" s="1"/>
      <c r="P630" s="1"/>
      <c r="Q630" s="1"/>
      <c r="R630" s="1"/>
      <c r="S630" s="1"/>
      <c r="T630" s="1"/>
      <c r="U630" s="1"/>
      <c r="V630" s="1"/>
      <c r="W630" s="1"/>
      <c r="X630" s="1"/>
      <c r="Y630" s="1"/>
      <c r="Z630" s="1"/>
      <c r="AA630" s="1"/>
    </row>
    <row r="631" spans="1:27">
      <c r="A631" s="1"/>
      <c r="B631" s="43">
        <f t="shared" si="28"/>
        <v>297</v>
      </c>
      <c r="C631" s="43" t="e">
        <f t="shared" si="27"/>
        <v>#VALUE!</v>
      </c>
      <c r="D631" s="43"/>
      <c r="E631" s="43"/>
      <c r="F631" s="43"/>
      <c r="G631" s="1"/>
      <c r="H631" s="1"/>
      <c r="I631" s="1"/>
      <c r="J631" s="1"/>
      <c r="K631" s="1"/>
      <c r="L631" s="1"/>
      <c r="M631" s="1"/>
      <c r="N631" s="1"/>
      <c r="O631" s="1"/>
      <c r="P631" s="1"/>
      <c r="Q631" s="1"/>
      <c r="R631" s="1"/>
      <c r="S631" s="1"/>
      <c r="T631" s="1"/>
      <c r="U631" s="1"/>
      <c r="V631" s="1"/>
      <c r="W631" s="1"/>
      <c r="X631" s="1"/>
      <c r="Y631" s="1"/>
      <c r="Z631" s="1"/>
      <c r="AA631" s="1"/>
    </row>
    <row r="632" spans="1:27">
      <c r="A632" s="1"/>
      <c r="B632" s="43">
        <f t="shared" si="28"/>
        <v>299</v>
      </c>
      <c r="C632" s="43" t="e">
        <f t="shared" si="27"/>
        <v>#VALUE!</v>
      </c>
      <c r="D632" s="43"/>
      <c r="E632" s="43"/>
      <c r="F632" s="43"/>
      <c r="G632" s="1"/>
      <c r="H632" s="1"/>
      <c r="I632" s="1"/>
      <c r="J632" s="1"/>
      <c r="K632" s="1"/>
      <c r="L632" s="1"/>
      <c r="M632" s="1"/>
      <c r="N632" s="1"/>
      <c r="O632" s="1"/>
      <c r="P632" s="1"/>
      <c r="Q632" s="1"/>
      <c r="R632" s="1"/>
      <c r="S632" s="1"/>
      <c r="T632" s="1"/>
      <c r="U632" s="1"/>
      <c r="V632" s="1"/>
      <c r="W632" s="1"/>
      <c r="X632" s="1"/>
      <c r="Y632" s="1"/>
      <c r="Z632" s="1"/>
      <c r="AA632" s="1"/>
    </row>
    <row r="633" spans="1:27">
      <c r="A633" s="1"/>
      <c r="B633" s="43">
        <f t="shared" si="28"/>
        <v>301</v>
      </c>
      <c r="C633" s="43" t="e">
        <f t="shared" si="27"/>
        <v>#VALUE!</v>
      </c>
      <c r="D633" s="43"/>
      <c r="E633" s="43"/>
      <c r="F633" s="43"/>
      <c r="G633" s="1"/>
      <c r="H633" s="1"/>
      <c r="I633" s="1"/>
      <c r="J633" s="1"/>
      <c r="K633" s="1"/>
      <c r="L633" s="1"/>
      <c r="M633" s="1"/>
      <c r="N633" s="1"/>
      <c r="O633" s="1"/>
      <c r="P633" s="1"/>
      <c r="Q633" s="1"/>
      <c r="R633" s="1"/>
      <c r="S633" s="1"/>
      <c r="T633" s="1"/>
      <c r="U633" s="1"/>
      <c r="V633" s="1"/>
      <c r="W633" s="1"/>
      <c r="X633" s="1"/>
      <c r="Y633" s="1"/>
      <c r="Z633" s="1"/>
      <c r="AA633" s="1"/>
    </row>
    <row r="634" spans="1:27">
      <c r="A634" s="1"/>
      <c r="B634" s="43">
        <f t="shared" si="28"/>
        <v>303</v>
      </c>
      <c r="C634" s="43" t="e">
        <f t="shared" si="27"/>
        <v>#VALUE!</v>
      </c>
      <c r="D634" s="43"/>
      <c r="E634" s="43"/>
      <c r="F634" s="43"/>
      <c r="G634" s="1"/>
      <c r="H634" s="1"/>
      <c r="I634" s="1"/>
      <c r="J634" s="1"/>
      <c r="K634" s="1"/>
      <c r="L634" s="1"/>
      <c r="M634" s="1"/>
      <c r="N634" s="1"/>
      <c r="O634" s="1"/>
      <c r="P634" s="1"/>
      <c r="Q634" s="1"/>
      <c r="R634" s="1"/>
      <c r="S634" s="1"/>
      <c r="T634" s="1"/>
      <c r="U634" s="1"/>
      <c r="V634" s="1"/>
      <c r="W634" s="1"/>
      <c r="X634" s="1"/>
      <c r="Y634" s="1"/>
      <c r="Z634" s="1"/>
      <c r="AA634" s="1"/>
    </row>
    <row r="635" spans="1:27">
      <c r="A635" s="1"/>
      <c r="B635" s="43">
        <f t="shared" si="28"/>
        <v>305</v>
      </c>
      <c r="C635" s="43" t="e">
        <f t="shared" si="27"/>
        <v>#VALUE!</v>
      </c>
      <c r="D635" s="43"/>
      <c r="E635" s="43"/>
      <c r="F635" s="43"/>
      <c r="G635" s="1"/>
      <c r="H635" s="1"/>
      <c r="I635" s="1"/>
      <c r="J635" s="1"/>
      <c r="K635" s="1"/>
      <c r="L635" s="1"/>
      <c r="M635" s="1"/>
      <c r="N635" s="1"/>
      <c r="O635" s="1"/>
      <c r="P635" s="1"/>
      <c r="Q635" s="1"/>
      <c r="R635" s="1"/>
      <c r="S635" s="1"/>
      <c r="T635" s="1"/>
      <c r="U635" s="1"/>
      <c r="V635" s="1"/>
      <c r="W635" s="1"/>
      <c r="X635" s="1"/>
      <c r="Y635" s="1"/>
      <c r="Z635" s="1"/>
      <c r="AA635" s="1"/>
    </row>
    <row r="636" spans="1:27">
      <c r="A636" s="1"/>
      <c r="B636" s="43">
        <f t="shared" si="28"/>
        <v>307</v>
      </c>
      <c r="C636" s="43" t="e">
        <f t="shared" si="27"/>
        <v>#VALUE!</v>
      </c>
      <c r="D636" s="43"/>
      <c r="E636" s="43"/>
      <c r="F636" s="43"/>
      <c r="G636" s="1"/>
      <c r="H636" s="1"/>
      <c r="I636" s="1"/>
      <c r="J636" s="1"/>
      <c r="K636" s="1"/>
      <c r="L636" s="1"/>
      <c r="M636" s="1"/>
      <c r="N636" s="1"/>
      <c r="O636" s="1"/>
      <c r="P636" s="1"/>
      <c r="Q636" s="1"/>
      <c r="R636" s="1"/>
      <c r="S636" s="1"/>
      <c r="T636" s="1"/>
      <c r="U636" s="1"/>
      <c r="V636" s="1"/>
      <c r="W636" s="1"/>
      <c r="X636" s="1"/>
      <c r="Y636" s="1"/>
      <c r="Z636" s="1"/>
      <c r="AA636" s="1"/>
    </row>
    <row r="637" spans="1:27">
      <c r="A637" s="1"/>
      <c r="B637" s="43">
        <f t="shared" si="28"/>
        <v>309</v>
      </c>
      <c r="C637" s="43" t="e">
        <f t="shared" si="27"/>
        <v>#VALUE!</v>
      </c>
      <c r="D637" s="43"/>
      <c r="E637" s="43"/>
      <c r="F637" s="43"/>
      <c r="G637" s="1"/>
      <c r="H637" s="1"/>
      <c r="I637" s="1"/>
      <c r="J637" s="1"/>
      <c r="K637" s="1"/>
      <c r="L637" s="1"/>
      <c r="M637" s="1"/>
      <c r="N637" s="1"/>
      <c r="O637" s="1"/>
      <c r="P637" s="1"/>
      <c r="Q637" s="1"/>
      <c r="R637" s="1"/>
      <c r="S637" s="1"/>
      <c r="T637" s="1"/>
      <c r="U637" s="1"/>
      <c r="V637" s="1"/>
      <c r="W637" s="1"/>
      <c r="X637" s="1"/>
      <c r="Y637" s="1"/>
      <c r="Z637" s="1"/>
      <c r="AA637" s="1"/>
    </row>
    <row r="638" spans="1:27">
      <c r="A638" s="1"/>
      <c r="B638" s="43">
        <f t="shared" si="28"/>
        <v>311</v>
      </c>
      <c r="C638" s="43" t="e">
        <f t="shared" si="27"/>
        <v>#VALUE!</v>
      </c>
      <c r="D638" s="43"/>
      <c r="E638" s="43"/>
      <c r="F638" s="43"/>
      <c r="G638" s="1"/>
      <c r="H638" s="1"/>
      <c r="I638" s="1"/>
      <c r="J638" s="1"/>
      <c r="K638" s="1"/>
      <c r="L638" s="1"/>
      <c r="M638" s="1"/>
      <c r="N638" s="1"/>
      <c r="O638" s="1"/>
      <c r="P638" s="1"/>
      <c r="Q638" s="1"/>
      <c r="R638" s="1"/>
      <c r="S638" s="1"/>
      <c r="T638" s="1"/>
      <c r="U638" s="1"/>
      <c r="V638" s="1"/>
      <c r="W638" s="1"/>
      <c r="X638" s="1"/>
      <c r="Y638" s="1"/>
      <c r="Z638" s="1"/>
      <c r="AA638" s="1"/>
    </row>
    <row r="639" spans="1:27">
      <c r="A639" s="1"/>
      <c r="B639" s="43">
        <f t="shared" si="28"/>
        <v>313</v>
      </c>
      <c r="C639" s="43" t="e">
        <f t="shared" si="27"/>
        <v>#VALUE!</v>
      </c>
      <c r="D639" s="43"/>
      <c r="E639" s="43"/>
      <c r="F639" s="43"/>
      <c r="G639" s="1"/>
      <c r="H639" s="1"/>
      <c r="I639" s="1"/>
      <c r="J639" s="1"/>
      <c r="K639" s="1"/>
      <c r="L639" s="1"/>
      <c r="M639" s="1"/>
      <c r="N639" s="1"/>
      <c r="O639" s="1"/>
      <c r="P639" s="1"/>
      <c r="Q639" s="1"/>
      <c r="R639" s="1"/>
      <c r="S639" s="1"/>
      <c r="T639" s="1"/>
      <c r="U639" s="1"/>
      <c r="V639" s="1"/>
      <c r="W639" s="1"/>
      <c r="X639" s="1"/>
      <c r="Y639" s="1"/>
      <c r="Z639" s="1"/>
      <c r="AA639" s="1"/>
    </row>
    <row r="640" spans="1:27">
      <c r="A640" s="1"/>
      <c r="B640" s="43">
        <f t="shared" si="28"/>
        <v>315</v>
      </c>
      <c r="C640" s="43" t="e">
        <f t="shared" si="27"/>
        <v>#VALUE!</v>
      </c>
      <c r="D640" s="43"/>
      <c r="E640" s="43"/>
      <c r="F640" s="43"/>
      <c r="G640" s="1"/>
      <c r="H640" s="1"/>
      <c r="I640" s="1"/>
      <c r="J640" s="1"/>
      <c r="K640" s="1"/>
      <c r="L640" s="1"/>
      <c r="M640" s="1"/>
      <c r="N640" s="1"/>
      <c r="O640" s="1"/>
      <c r="P640" s="1"/>
      <c r="Q640" s="1"/>
      <c r="R640" s="1"/>
      <c r="S640" s="1"/>
      <c r="T640" s="1"/>
      <c r="U640" s="1"/>
      <c r="V640" s="1"/>
      <c r="W640" s="1"/>
      <c r="X640" s="1"/>
      <c r="Y640" s="1"/>
      <c r="Z640" s="1"/>
      <c r="AA640" s="1"/>
    </row>
    <row r="641" spans="1:27">
      <c r="A641" s="1"/>
      <c r="B641" s="43">
        <f t="shared" si="28"/>
        <v>317</v>
      </c>
      <c r="C641" s="43" t="e">
        <f t="shared" si="27"/>
        <v>#VALUE!</v>
      </c>
      <c r="D641" s="43"/>
      <c r="E641" s="43"/>
      <c r="F641" s="43"/>
      <c r="G641" s="1"/>
      <c r="H641" s="1"/>
      <c r="I641" s="1"/>
      <c r="J641" s="1"/>
      <c r="K641" s="1"/>
      <c r="L641" s="1"/>
      <c r="M641" s="1"/>
      <c r="N641" s="1"/>
      <c r="O641" s="1"/>
      <c r="P641" s="1"/>
      <c r="Q641" s="1"/>
      <c r="R641" s="1"/>
      <c r="S641" s="1"/>
      <c r="T641" s="1"/>
      <c r="U641" s="1"/>
      <c r="V641" s="1"/>
      <c r="W641" s="1"/>
      <c r="X641" s="1"/>
      <c r="Y641" s="1"/>
      <c r="Z641" s="1"/>
      <c r="AA641" s="1"/>
    </row>
    <row r="642" spans="1:27">
      <c r="A642" s="1"/>
      <c r="B642" s="43">
        <f t="shared" si="28"/>
        <v>319</v>
      </c>
      <c r="C642" s="43" t="e">
        <f t="shared" si="27"/>
        <v>#VALUE!</v>
      </c>
      <c r="D642" s="43"/>
      <c r="E642" s="43"/>
      <c r="F642" s="43"/>
      <c r="G642" s="1"/>
      <c r="H642" s="1"/>
      <c r="I642" s="1"/>
      <c r="J642" s="1"/>
      <c r="K642" s="1"/>
      <c r="L642" s="1"/>
      <c r="M642" s="1"/>
      <c r="N642" s="1"/>
      <c r="O642" s="1"/>
      <c r="P642" s="1"/>
      <c r="Q642" s="1"/>
      <c r="R642" s="1"/>
      <c r="S642" s="1"/>
      <c r="T642" s="1"/>
      <c r="U642" s="1"/>
      <c r="V642" s="1"/>
      <c r="W642" s="1"/>
      <c r="X642" s="1"/>
      <c r="Y642" s="1"/>
      <c r="Z642" s="1"/>
      <c r="AA642" s="1"/>
    </row>
    <row r="643" spans="1:27">
      <c r="A643" s="1"/>
      <c r="B643" s="43">
        <f t="shared" si="28"/>
        <v>321</v>
      </c>
      <c r="C643" s="43" t="e">
        <f t="shared" si="27"/>
        <v>#VALUE!</v>
      </c>
      <c r="D643" s="43"/>
      <c r="E643" s="43"/>
      <c r="F643" s="43"/>
      <c r="G643" s="1"/>
      <c r="H643" s="1"/>
      <c r="I643" s="1"/>
      <c r="J643" s="1"/>
      <c r="K643" s="1"/>
      <c r="L643" s="1"/>
      <c r="M643" s="1"/>
      <c r="N643" s="1"/>
      <c r="O643" s="1"/>
      <c r="P643" s="1"/>
      <c r="Q643" s="1"/>
      <c r="R643" s="1"/>
      <c r="S643" s="1"/>
      <c r="T643" s="1"/>
      <c r="U643" s="1"/>
      <c r="V643" s="1"/>
      <c r="W643" s="1"/>
      <c r="X643" s="1"/>
      <c r="Y643" s="1"/>
      <c r="Z643" s="1"/>
      <c r="AA643" s="1"/>
    </row>
    <row r="644" spans="1:27">
      <c r="A644" s="1"/>
      <c r="B644" s="43">
        <f t="shared" si="28"/>
        <v>323</v>
      </c>
      <c r="C644" s="43" t="e">
        <f t="shared" si="27"/>
        <v>#VALUE!</v>
      </c>
      <c r="D644" s="43"/>
      <c r="E644" s="43"/>
      <c r="F644" s="43"/>
      <c r="G644" s="1"/>
      <c r="H644" s="1"/>
      <c r="I644" s="1"/>
      <c r="J644" s="1"/>
      <c r="K644" s="1"/>
      <c r="L644" s="1"/>
      <c r="M644" s="1"/>
      <c r="N644" s="1"/>
      <c r="O644" s="1"/>
      <c r="P644" s="1"/>
      <c r="Q644" s="1"/>
      <c r="R644" s="1"/>
      <c r="S644" s="1"/>
      <c r="T644" s="1"/>
      <c r="U644" s="1"/>
      <c r="V644" s="1"/>
      <c r="W644" s="1"/>
      <c r="X644" s="1"/>
      <c r="Y644" s="1"/>
      <c r="Z644" s="1"/>
      <c r="AA644" s="1"/>
    </row>
    <row r="645" spans="1:27">
      <c r="A645" s="1"/>
      <c r="B645" s="43">
        <f t="shared" si="28"/>
        <v>325</v>
      </c>
      <c r="C645" s="43" t="e">
        <f t="shared" si="27"/>
        <v>#VALUE!</v>
      </c>
      <c r="D645" s="43"/>
      <c r="E645" s="43"/>
      <c r="F645" s="43"/>
      <c r="G645" s="1"/>
      <c r="H645" s="1"/>
      <c r="I645" s="1"/>
      <c r="J645" s="1"/>
      <c r="K645" s="1"/>
      <c r="L645" s="1"/>
      <c r="M645" s="1"/>
      <c r="N645" s="1"/>
      <c r="O645" s="1"/>
      <c r="P645" s="1"/>
      <c r="Q645" s="1"/>
      <c r="R645" s="1"/>
      <c r="S645" s="1"/>
      <c r="T645" s="1"/>
      <c r="U645" s="1"/>
      <c r="V645" s="1"/>
      <c r="W645" s="1"/>
      <c r="X645" s="1"/>
      <c r="Y645" s="1"/>
      <c r="Z645" s="1"/>
      <c r="AA645" s="1"/>
    </row>
    <row r="646" spans="1:27">
      <c r="A646" s="1"/>
      <c r="B646" s="43">
        <f t="shared" si="28"/>
        <v>327</v>
      </c>
      <c r="C646" s="43" t="e">
        <f t="shared" si="27"/>
        <v>#VALUE!</v>
      </c>
      <c r="D646" s="43"/>
      <c r="E646" s="43"/>
      <c r="F646" s="43"/>
      <c r="G646" s="1"/>
      <c r="H646" s="1"/>
      <c r="I646" s="1"/>
      <c r="J646" s="1"/>
      <c r="K646" s="1"/>
      <c r="L646" s="1"/>
      <c r="M646" s="1"/>
      <c r="N646" s="1"/>
      <c r="O646" s="1"/>
      <c r="P646" s="1"/>
      <c r="Q646" s="1"/>
      <c r="R646" s="1"/>
      <c r="S646" s="1"/>
      <c r="T646" s="1"/>
      <c r="U646" s="1"/>
      <c r="V646" s="1"/>
      <c r="W646" s="1"/>
      <c r="X646" s="1"/>
      <c r="Y646" s="1"/>
      <c r="Z646" s="1"/>
      <c r="AA646" s="1"/>
    </row>
    <row r="647" spans="1:27">
      <c r="A647" s="1"/>
      <c r="B647" s="43">
        <f t="shared" si="28"/>
        <v>329</v>
      </c>
      <c r="C647" s="43" t="e">
        <f t="shared" si="27"/>
        <v>#VALUE!</v>
      </c>
      <c r="D647" s="43"/>
      <c r="E647" s="43"/>
      <c r="F647" s="43"/>
      <c r="G647" s="1"/>
      <c r="H647" s="1"/>
      <c r="I647" s="1"/>
      <c r="J647" s="1"/>
      <c r="K647" s="1"/>
      <c r="L647" s="1"/>
      <c r="M647" s="1"/>
      <c r="N647" s="1"/>
      <c r="O647" s="1"/>
      <c r="P647" s="1"/>
      <c r="Q647" s="1"/>
      <c r="R647" s="1"/>
      <c r="S647" s="1"/>
      <c r="T647" s="1"/>
      <c r="U647" s="1"/>
      <c r="V647" s="1"/>
      <c r="W647" s="1"/>
      <c r="X647" s="1"/>
      <c r="Y647" s="1"/>
      <c r="Z647" s="1"/>
      <c r="AA647" s="1"/>
    </row>
    <row r="648" spans="1:27">
      <c r="A648" s="1"/>
      <c r="B648" s="43">
        <f t="shared" si="28"/>
        <v>331</v>
      </c>
      <c r="C648" s="43" t="e">
        <f t="shared" si="27"/>
        <v>#VALUE!</v>
      </c>
      <c r="D648" s="43"/>
      <c r="E648" s="43"/>
      <c r="F648" s="43"/>
      <c r="G648" s="1"/>
      <c r="H648" s="1"/>
      <c r="I648" s="1"/>
      <c r="J648" s="1"/>
      <c r="K648" s="1"/>
      <c r="L648" s="1"/>
      <c r="M648" s="1"/>
      <c r="N648" s="1"/>
      <c r="O648" s="1"/>
      <c r="P648" s="1"/>
      <c r="Q648" s="1"/>
      <c r="R648" s="1"/>
      <c r="S648" s="1"/>
      <c r="T648" s="1"/>
      <c r="U648" s="1"/>
      <c r="V648" s="1"/>
      <c r="W648" s="1"/>
      <c r="X648" s="1"/>
      <c r="Y648" s="1"/>
      <c r="Z648" s="1"/>
      <c r="AA648" s="1"/>
    </row>
    <row r="649" spans="1:27">
      <c r="A649" s="1"/>
      <c r="B649" s="43">
        <f t="shared" si="28"/>
        <v>333</v>
      </c>
      <c r="C649" s="43" t="e">
        <f t="shared" si="27"/>
        <v>#VALUE!</v>
      </c>
      <c r="D649" s="43"/>
      <c r="E649" s="43"/>
      <c r="F649" s="43"/>
      <c r="G649" s="1"/>
      <c r="H649" s="1"/>
      <c r="I649" s="1"/>
      <c r="J649" s="1"/>
      <c r="K649" s="1"/>
      <c r="L649" s="1"/>
      <c r="M649" s="1"/>
      <c r="N649" s="1"/>
      <c r="O649" s="1"/>
      <c r="P649" s="1"/>
      <c r="Q649" s="1"/>
      <c r="R649" s="1"/>
      <c r="S649" s="1"/>
      <c r="T649" s="1"/>
      <c r="U649" s="1"/>
      <c r="V649" s="1"/>
      <c r="W649" s="1"/>
      <c r="X649" s="1"/>
      <c r="Y649" s="1"/>
      <c r="Z649" s="1"/>
      <c r="AA649" s="1"/>
    </row>
    <row r="650" spans="1:27">
      <c r="A650" s="1"/>
      <c r="B650" s="43">
        <f t="shared" si="28"/>
        <v>335</v>
      </c>
      <c r="C650" s="43" t="e">
        <f t="shared" si="27"/>
        <v>#VALUE!</v>
      </c>
      <c r="D650" s="43"/>
      <c r="E650" s="43"/>
      <c r="F650" s="43"/>
      <c r="G650" s="1"/>
      <c r="H650" s="1"/>
      <c r="I650" s="1"/>
      <c r="J650" s="1"/>
      <c r="K650" s="1"/>
      <c r="L650" s="1"/>
      <c r="M650" s="1"/>
      <c r="N650" s="1"/>
      <c r="O650" s="1"/>
      <c r="P650" s="1"/>
      <c r="Q650" s="1"/>
      <c r="R650" s="1"/>
      <c r="S650" s="1"/>
      <c r="T650" s="1"/>
      <c r="U650" s="1"/>
      <c r="V650" s="1"/>
      <c r="W650" s="1"/>
      <c r="X650" s="1"/>
      <c r="Y650" s="1"/>
      <c r="Z650" s="1"/>
      <c r="AA650" s="1"/>
    </row>
    <row r="651" spans="1:27">
      <c r="A651" s="1"/>
      <c r="B651" s="43">
        <f t="shared" si="28"/>
        <v>337</v>
      </c>
      <c r="C651" s="43" t="e">
        <f t="shared" si="27"/>
        <v>#VALUE!</v>
      </c>
      <c r="D651" s="43"/>
      <c r="E651" s="43"/>
      <c r="F651" s="43"/>
      <c r="G651" s="1"/>
      <c r="H651" s="1"/>
      <c r="I651" s="1"/>
      <c r="J651" s="1"/>
      <c r="K651" s="1"/>
      <c r="L651" s="1"/>
      <c r="M651" s="1"/>
      <c r="N651" s="1"/>
      <c r="O651" s="1"/>
      <c r="P651" s="1"/>
      <c r="Q651" s="1"/>
      <c r="R651" s="1"/>
      <c r="S651" s="1"/>
      <c r="T651" s="1"/>
      <c r="U651" s="1"/>
      <c r="V651" s="1"/>
      <c r="W651" s="1"/>
      <c r="X651" s="1"/>
      <c r="Y651" s="1"/>
      <c r="Z651" s="1"/>
      <c r="AA651" s="1"/>
    </row>
    <row r="652" spans="1:27">
      <c r="A652" s="1"/>
      <c r="B652" s="43">
        <f t="shared" si="28"/>
        <v>339</v>
      </c>
      <c r="C652" s="43" t="e">
        <f t="shared" si="27"/>
        <v>#VALUE!</v>
      </c>
      <c r="D652" s="43"/>
      <c r="E652" s="43"/>
      <c r="F652" s="43"/>
      <c r="G652" s="1"/>
      <c r="H652" s="1"/>
      <c r="I652" s="1"/>
      <c r="J652" s="1"/>
      <c r="K652" s="1"/>
      <c r="L652" s="1"/>
      <c r="M652" s="1"/>
      <c r="N652" s="1"/>
      <c r="O652" s="1"/>
      <c r="P652" s="1"/>
      <c r="Q652" s="1"/>
      <c r="R652" s="1"/>
      <c r="S652" s="1"/>
      <c r="T652" s="1"/>
      <c r="U652" s="1"/>
      <c r="V652" s="1"/>
      <c r="W652" s="1"/>
      <c r="X652" s="1"/>
      <c r="Y652" s="1"/>
      <c r="Z652" s="1"/>
      <c r="AA652" s="1"/>
    </row>
    <row r="653" spans="1:27">
      <c r="A653" s="1"/>
      <c r="B653" s="43">
        <f t="shared" si="28"/>
        <v>341</v>
      </c>
      <c r="C653" s="43" t="e">
        <f t="shared" si="27"/>
        <v>#VALUE!</v>
      </c>
      <c r="D653" s="43"/>
      <c r="E653" s="43"/>
      <c r="F653" s="43"/>
      <c r="G653" s="1"/>
      <c r="H653" s="1"/>
      <c r="I653" s="1"/>
      <c r="J653" s="1"/>
      <c r="K653" s="1"/>
      <c r="L653" s="1"/>
      <c r="M653" s="1"/>
      <c r="N653" s="1"/>
      <c r="O653" s="1"/>
      <c r="P653" s="1"/>
      <c r="Q653" s="1"/>
      <c r="R653" s="1"/>
      <c r="S653" s="1"/>
      <c r="T653" s="1"/>
      <c r="U653" s="1"/>
      <c r="V653" s="1"/>
      <c r="W653" s="1"/>
      <c r="X653" s="1"/>
      <c r="Y653" s="1"/>
      <c r="Z653" s="1"/>
      <c r="AA653" s="1"/>
    </row>
    <row r="654" spans="1:27">
      <c r="A654" s="1"/>
      <c r="B654" s="43">
        <f t="shared" si="28"/>
        <v>343</v>
      </c>
      <c r="C654" s="43" t="e">
        <f t="shared" si="27"/>
        <v>#VALUE!</v>
      </c>
      <c r="D654" s="43"/>
      <c r="E654" s="43"/>
      <c r="F654" s="43"/>
      <c r="G654" s="1"/>
      <c r="H654" s="1"/>
      <c r="I654" s="1"/>
      <c r="J654" s="1"/>
      <c r="K654" s="1"/>
      <c r="L654" s="1"/>
      <c r="M654" s="1"/>
      <c r="N654" s="1"/>
      <c r="O654" s="1"/>
      <c r="P654" s="1"/>
      <c r="Q654" s="1"/>
      <c r="R654" s="1"/>
      <c r="S654" s="1"/>
      <c r="T654" s="1"/>
      <c r="U654" s="1"/>
      <c r="V654" s="1"/>
      <c r="W654" s="1"/>
      <c r="X654" s="1"/>
      <c r="Y654" s="1"/>
      <c r="Z654" s="1"/>
      <c r="AA654" s="1"/>
    </row>
    <row r="655" spans="1:27">
      <c r="A655" s="1"/>
      <c r="B655" s="43">
        <f t="shared" si="28"/>
        <v>345</v>
      </c>
      <c r="C655" s="43" t="e">
        <f t="shared" si="27"/>
        <v>#VALUE!</v>
      </c>
      <c r="D655" s="43"/>
      <c r="E655" s="43"/>
      <c r="F655" s="43"/>
      <c r="G655" s="1"/>
      <c r="H655" s="1"/>
      <c r="I655" s="1"/>
      <c r="J655" s="1"/>
      <c r="K655" s="1"/>
      <c r="L655" s="1"/>
      <c r="M655" s="1"/>
      <c r="N655" s="1"/>
      <c r="O655" s="1"/>
      <c r="P655" s="1"/>
      <c r="Q655" s="1"/>
      <c r="R655" s="1"/>
      <c r="S655" s="1"/>
      <c r="T655" s="1"/>
      <c r="U655" s="1"/>
      <c r="V655" s="1"/>
      <c r="W655" s="1"/>
      <c r="X655" s="1"/>
      <c r="Y655" s="1"/>
      <c r="Z655" s="1"/>
      <c r="AA655" s="1"/>
    </row>
    <row r="656" spans="1:27">
      <c r="A656" s="1"/>
      <c r="B656" s="43">
        <f t="shared" si="28"/>
        <v>347</v>
      </c>
      <c r="C656" s="43" t="e">
        <f t="shared" si="27"/>
        <v>#VALUE!</v>
      </c>
      <c r="D656" s="43"/>
      <c r="E656" s="43"/>
      <c r="F656" s="43"/>
      <c r="G656" s="1"/>
      <c r="H656" s="1"/>
      <c r="I656" s="1"/>
      <c r="J656" s="1"/>
      <c r="K656" s="1"/>
      <c r="L656" s="1"/>
      <c r="M656" s="1"/>
      <c r="N656" s="1"/>
      <c r="O656" s="1"/>
      <c r="P656" s="1"/>
      <c r="Q656" s="1"/>
      <c r="R656" s="1"/>
      <c r="S656" s="1"/>
      <c r="T656" s="1"/>
      <c r="U656" s="1"/>
      <c r="V656" s="1"/>
      <c r="W656" s="1"/>
      <c r="X656" s="1"/>
      <c r="Y656" s="1"/>
      <c r="Z656" s="1"/>
      <c r="AA656" s="1"/>
    </row>
    <row r="657" spans="1:27">
      <c r="A657" s="1"/>
      <c r="B657" s="43">
        <f t="shared" si="28"/>
        <v>349</v>
      </c>
      <c r="C657" s="43" t="e">
        <f t="shared" si="27"/>
        <v>#VALUE!</v>
      </c>
      <c r="D657" s="43"/>
      <c r="E657" s="43"/>
      <c r="F657" s="43"/>
      <c r="G657" s="1"/>
      <c r="H657" s="1"/>
      <c r="I657" s="1"/>
      <c r="J657" s="1"/>
      <c r="K657" s="1"/>
      <c r="L657" s="1"/>
      <c r="M657" s="1"/>
      <c r="N657" s="1"/>
      <c r="O657" s="1"/>
      <c r="P657" s="1"/>
      <c r="Q657" s="1"/>
      <c r="R657" s="1"/>
      <c r="S657" s="1"/>
      <c r="T657" s="1"/>
      <c r="U657" s="1"/>
      <c r="V657" s="1"/>
      <c r="W657" s="1"/>
      <c r="X657" s="1"/>
      <c r="Y657" s="1"/>
      <c r="Z657" s="1"/>
      <c r="AA657" s="1"/>
    </row>
    <row r="658" spans="1:27">
      <c r="A658" s="1"/>
      <c r="B658" s="43">
        <f t="shared" si="28"/>
        <v>351</v>
      </c>
      <c r="C658" s="43" t="e">
        <f t="shared" si="27"/>
        <v>#VALUE!</v>
      </c>
      <c r="D658" s="43"/>
      <c r="E658" s="43"/>
      <c r="F658" s="43"/>
      <c r="G658" s="1"/>
      <c r="H658" s="1"/>
      <c r="I658" s="1"/>
      <c r="J658" s="1"/>
      <c r="K658" s="1"/>
      <c r="L658" s="1"/>
      <c r="M658" s="1"/>
      <c r="N658" s="1"/>
      <c r="O658" s="1"/>
      <c r="P658" s="1"/>
      <c r="Q658" s="1"/>
      <c r="R658" s="1"/>
      <c r="S658" s="1"/>
      <c r="T658" s="1"/>
      <c r="U658" s="1"/>
      <c r="V658" s="1"/>
      <c r="W658" s="1"/>
      <c r="X658" s="1"/>
      <c r="Y658" s="1"/>
      <c r="Z658" s="1"/>
      <c r="AA658" s="1"/>
    </row>
    <row r="659" spans="1:27">
      <c r="A659" s="1"/>
      <c r="B659" s="43">
        <f t="shared" si="28"/>
        <v>353</v>
      </c>
      <c r="C659" s="43" t="e">
        <f t="shared" si="27"/>
        <v>#VALUE!</v>
      </c>
      <c r="D659" s="43"/>
      <c r="E659" s="43"/>
      <c r="F659" s="43"/>
      <c r="G659" s="1"/>
      <c r="H659" s="1"/>
      <c r="I659" s="1"/>
      <c r="J659" s="1"/>
      <c r="K659" s="1"/>
      <c r="L659" s="1"/>
      <c r="M659" s="1"/>
      <c r="N659" s="1"/>
      <c r="O659" s="1"/>
      <c r="P659" s="1"/>
      <c r="Q659" s="1"/>
      <c r="R659" s="1"/>
      <c r="S659" s="1"/>
      <c r="T659" s="1"/>
      <c r="U659" s="1"/>
      <c r="V659" s="1"/>
      <c r="W659" s="1"/>
      <c r="X659" s="1"/>
      <c r="Y659" s="1"/>
      <c r="Z659" s="1"/>
      <c r="AA659" s="1"/>
    </row>
    <row r="660" spans="1:27">
      <c r="A660" s="1"/>
      <c r="B660" s="43">
        <f t="shared" si="28"/>
        <v>355</v>
      </c>
      <c r="C660" s="43" t="e">
        <f t="shared" si="27"/>
        <v>#VALUE!</v>
      </c>
      <c r="D660" s="43"/>
      <c r="E660" s="43"/>
      <c r="F660" s="43"/>
      <c r="G660" s="1"/>
      <c r="H660" s="1"/>
      <c r="I660" s="1"/>
      <c r="J660" s="1"/>
      <c r="K660" s="1"/>
      <c r="L660" s="1"/>
      <c r="M660" s="1"/>
      <c r="N660" s="1"/>
      <c r="O660" s="1"/>
      <c r="P660" s="1"/>
      <c r="Q660" s="1"/>
      <c r="R660" s="1"/>
      <c r="S660" s="1"/>
      <c r="T660" s="1"/>
      <c r="U660" s="1"/>
      <c r="V660" s="1"/>
      <c r="W660" s="1"/>
      <c r="X660" s="1"/>
      <c r="Y660" s="1"/>
      <c r="Z660" s="1"/>
      <c r="AA660" s="1"/>
    </row>
    <row r="661" spans="1:27">
      <c r="A661" s="1"/>
      <c r="B661" s="43">
        <f t="shared" si="28"/>
        <v>357</v>
      </c>
      <c r="C661" s="43" t="e">
        <f t="shared" si="27"/>
        <v>#VALUE!</v>
      </c>
      <c r="D661" s="43"/>
      <c r="E661" s="43"/>
      <c r="F661" s="43"/>
      <c r="G661" s="1"/>
      <c r="H661" s="1"/>
      <c r="I661" s="1"/>
      <c r="J661" s="1"/>
      <c r="K661" s="1"/>
      <c r="L661" s="1"/>
      <c r="M661" s="1"/>
      <c r="N661" s="1"/>
      <c r="O661" s="1"/>
      <c r="P661" s="1"/>
      <c r="Q661" s="1"/>
      <c r="R661" s="1"/>
      <c r="S661" s="1"/>
      <c r="T661" s="1"/>
      <c r="U661" s="1"/>
      <c r="V661" s="1"/>
      <c r="W661" s="1"/>
      <c r="X661" s="1"/>
      <c r="Y661" s="1"/>
      <c r="Z661" s="1"/>
      <c r="AA661" s="1"/>
    </row>
    <row r="662" spans="1:27">
      <c r="A662" s="1"/>
      <c r="B662" s="43">
        <f t="shared" si="28"/>
        <v>359</v>
      </c>
      <c r="C662" s="43" t="e">
        <f t="shared" si="27"/>
        <v>#VALUE!</v>
      </c>
      <c r="D662" s="43"/>
      <c r="E662" s="43"/>
      <c r="F662" s="43"/>
      <c r="G662" s="1"/>
      <c r="H662" s="1"/>
      <c r="I662" s="1"/>
      <c r="J662" s="1"/>
      <c r="K662" s="1"/>
      <c r="L662" s="1"/>
      <c r="M662" s="1"/>
      <c r="N662" s="1"/>
      <c r="O662" s="1"/>
      <c r="P662" s="1"/>
      <c r="Q662" s="1"/>
      <c r="R662" s="1"/>
      <c r="S662" s="1"/>
      <c r="T662" s="1"/>
      <c r="U662" s="1"/>
      <c r="V662" s="1"/>
      <c r="W662" s="1"/>
      <c r="X662" s="1"/>
      <c r="Y662" s="1"/>
      <c r="Z662" s="1"/>
      <c r="AA662" s="1"/>
    </row>
    <row r="663" spans="1:27">
      <c r="A663" s="1"/>
      <c r="B663" s="43">
        <f t="shared" si="28"/>
        <v>361</v>
      </c>
      <c r="C663" s="43" t="e">
        <f t="shared" si="27"/>
        <v>#VALUE!</v>
      </c>
      <c r="D663" s="43"/>
      <c r="E663" s="43"/>
      <c r="F663" s="43"/>
      <c r="G663" s="1"/>
      <c r="H663" s="1"/>
      <c r="I663" s="1"/>
      <c r="J663" s="1"/>
      <c r="K663" s="1"/>
      <c r="L663" s="1"/>
      <c r="M663" s="1"/>
      <c r="N663" s="1"/>
      <c r="O663" s="1"/>
      <c r="P663" s="1"/>
      <c r="Q663" s="1"/>
      <c r="R663" s="1"/>
      <c r="S663" s="1"/>
      <c r="T663" s="1"/>
      <c r="U663" s="1"/>
      <c r="V663" s="1"/>
      <c r="W663" s="1"/>
      <c r="X663" s="1"/>
      <c r="Y663" s="1"/>
      <c r="Z663" s="1"/>
      <c r="AA663" s="1"/>
    </row>
    <row r="664" spans="1:27">
      <c r="A664" s="1"/>
      <c r="B664" s="43">
        <f t="shared" si="28"/>
        <v>363</v>
      </c>
      <c r="C664" s="43" t="e">
        <f t="shared" si="27"/>
        <v>#VALUE!</v>
      </c>
      <c r="D664" s="43"/>
      <c r="E664" s="43"/>
      <c r="F664" s="43"/>
      <c r="G664" s="1"/>
      <c r="H664" s="1"/>
      <c r="I664" s="1"/>
      <c r="J664" s="1"/>
      <c r="K664" s="1"/>
      <c r="L664" s="1"/>
      <c r="M664" s="1"/>
      <c r="N664" s="1"/>
      <c r="O664" s="1"/>
      <c r="P664" s="1"/>
      <c r="Q664" s="1"/>
      <c r="R664" s="1"/>
      <c r="S664" s="1"/>
      <c r="T664" s="1"/>
      <c r="U664" s="1"/>
      <c r="V664" s="1"/>
      <c r="W664" s="1"/>
      <c r="X664" s="1"/>
      <c r="Y664" s="1"/>
      <c r="Z664" s="1"/>
      <c r="AA664" s="1"/>
    </row>
    <row r="665" spans="1:27">
      <c r="A665" s="1"/>
      <c r="B665" s="43">
        <f t="shared" si="28"/>
        <v>365</v>
      </c>
      <c r="C665" s="43" t="e">
        <f t="shared" si="27"/>
        <v>#VALUE!</v>
      </c>
      <c r="D665" s="43"/>
      <c r="E665" s="43"/>
      <c r="F665" s="43"/>
      <c r="G665" s="1"/>
      <c r="H665" s="1"/>
      <c r="I665" s="1"/>
      <c r="J665" s="1"/>
      <c r="K665" s="1"/>
      <c r="L665" s="1"/>
      <c r="M665" s="1"/>
      <c r="N665" s="1"/>
      <c r="O665" s="1"/>
      <c r="P665" s="1"/>
      <c r="Q665" s="1"/>
      <c r="R665" s="1"/>
      <c r="S665" s="1"/>
      <c r="T665" s="1"/>
      <c r="U665" s="1"/>
      <c r="V665" s="1"/>
      <c r="W665" s="1"/>
      <c r="X665" s="1"/>
      <c r="Y665" s="1"/>
      <c r="Z665" s="1"/>
      <c r="AA665" s="1"/>
    </row>
    <row r="666" spans="1:27">
      <c r="A666" s="1"/>
      <c r="B666" s="43">
        <f t="shared" si="28"/>
        <v>367</v>
      </c>
      <c r="C666" s="43" t="e">
        <f t="shared" si="27"/>
        <v>#VALUE!</v>
      </c>
      <c r="D666" s="43"/>
      <c r="E666" s="43"/>
      <c r="F666" s="43"/>
      <c r="G666" s="1"/>
      <c r="H666" s="1"/>
      <c r="I666" s="1"/>
      <c r="J666" s="1"/>
      <c r="K666" s="1"/>
      <c r="L666" s="1"/>
      <c r="M666" s="1"/>
      <c r="N666" s="1"/>
      <c r="O666" s="1"/>
      <c r="P666" s="1"/>
      <c r="Q666" s="1"/>
      <c r="R666" s="1"/>
      <c r="S666" s="1"/>
      <c r="T666" s="1"/>
      <c r="U666" s="1"/>
      <c r="V666" s="1"/>
      <c r="W666" s="1"/>
      <c r="X666" s="1"/>
      <c r="Y666" s="1"/>
      <c r="Z666" s="1"/>
      <c r="AA666" s="1"/>
    </row>
    <row r="667" spans="1:27">
      <c r="A667" s="1"/>
      <c r="B667" s="43">
        <f t="shared" si="28"/>
        <v>369</v>
      </c>
      <c r="C667" s="43" t="e">
        <f t="shared" si="27"/>
        <v>#VALUE!</v>
      </c>
      <c r="D667" s="43"/>
      <c r="E667" s="43"/>
      <c r="F667" s="43"/>
      <c r="G667" s="1"/>
      <c r="H667" s="1"/>
      <c r="I667" s="1"/>
      <c r="J667" s="1"/>
      <c r="K667" s="1"/>
      <c r="L667" s="1"/>
      <c r="M667" s="1"/>
      <c r="N667" s="1"/>
      <c r="O667" s="1"/>
      <c r="P667" s="1"/>
      <c r="Q667" s="1"/>
      <c r="R667" s="1"/>
      <c r="S667" s="1"/>
      <c r="T667" s="1"/>
      <c r="U667" s="1"/>
      <c r="V667" s="1"/>
      <c r="W667" s="1"/>
      <c r="X667" s="1"/>
      <c r="Y667" s="1"/>
      <c r="Z667" s="1"/>
      <c r="AA667" s="1"/>
    </row>
    <row r="668" spans="1:27">
      <c r="A668" s="1"/>
      <c r="B668" s="43">
        <f t="shared" si="28"/>
        <v>371</v>
      </c>
      <c r="C668" s="43" t="e">
        <f t="shared" si="27"/>
        <v>#VALUE!</v>
      </c>
      <c r="D668" s="43"/>
      <c r="E668" s="43"/>
      <c r="F668" s="43"/>
      <c r="G668" s="1"/>
      <c r="H668" s="1"/>
      <c r="I668" s="1"/>
      <c r="J668" s="1"/>
      <c r="K668" s="1"/>
      <c r="L668" s="1"/>
      <c r="M668" s="1"/>
      <c r="N668" s="1"/>
      <c r="O668" s="1"/>
      <c r="P668" s="1"/>
      <c r="Q668" s="1"/>
      <c r="R668" s="1"/>
      <c r="S668" s="1"/>
      <c r="T668" s="1"/>
      <c r="U668" s="1"/>
      <c r="V668" s="1"/>
      <c r="W668" s="1"/>
      <c r="X668" s="1"/>
      <c r="Y668" s="1"/>
      <c r="Z668" s="1"/>
      <c r="AA668" s="1"/>
    </row>
    <row r="669" spans="1:27">
      <c r="A669" s="1"/>
      <c r="B669" s="43">
        <f t="shared" si="28"/>
        <v>373</v>
      </c>
      <c r="C669" s="43" t="e">
        <f t="shared" si="27"/>
        <v>#VALUE!</v>
      </c>
      <c r="D669" s="43"/>
      <c r="E669" s="43"/>
      <c r="F669" s="43"/>
      <c r="G669" s="1"/>
      <c r="H669" s="1"/>
      <c r="I669" s="1"/>
      <c r="J669" s="1"/>
      <c r="K669" s="1"/>
      <c r="L669" s="1"/>
      <c r="M669" s="1"/>
      <c r="N669" s="1"/>
      <c r="O669" s="1"/>
      <c r="P669" s="1"/>
      <c r="Q669" s="1"/>
      <c r="R669" s="1"/>
      <c r="S669" s="1"/>
      <c r="T669" s="1"/>
      <c r="U669" s="1"/>
      <c r="V669" s="1"/>
      <c r="W669" s="1"/>
      <c r="X669" s="1"/>
      <c r="Y669" s="1"/>
      <c r="Z669" s="1"/>
      <c r="AA669" s="1"/>
    </row>
    <row r="670" spans="1:27">
      <c r="A670" s="1"/>
      <c r="B670" s="43">
        <f t="shared" si="28"/>
        <v>375</v>
      </c>
      <c r="C670" s="43" t="e">
        <f t="shared" si="27"/>
        <v>#VALUE!</v>
      </c>
      <c r="D670" s="43"/>
      <c r="E670" s="43"/>
      <c r="F670" s="43"/>
      <c r="G670" s="1"/>
      <c r="H670" s="1"/>
      <c r="I670" s="1"/>
      <c r="J670" s="1"/>
      <c r="K670" s="1"/>
      <c r="L670" s="1"/>
      <c r="M670" s="1"/>
      <c r="N670" s="1"/>
      <c r="O670" s="1"/>
      <c r="P670" s="1"/>
      <c r="Q670" s="1"/>
      <c r="R670" s="1"/>
      <c r="S670" s="1"/>
      <c r="T670" s="1"/>
      <c r="U670" s="1"/>
      <c r="V670" s="1"/>
      <c r="W670" s="1"/>
      <c r="X670" s="1"/>
      <c r="Y670" s="1"/>
      <c r="Z670" s="1"/>
      <c r="AA670" s="1"/>
    </row>
    <row r="671" spans="1:27">
      <c r="A671" s="1"/>
      <c r="B671" s="43">
        <f t="shared" si="28"/>
        <v>377</v>
      </c>
      <c r="C671" s="43" t="e">
        <f t="shared" si="27"/>
        <v>#VALUE!</v>
      </c>
      <c r="D671" s="43"/>
      <c r="E671" s="43"/>
      <c r="F671" s="43"/>
      <c r="G671" s="1"/>
      <c r="H671" s="1"/>
      <c r="I671" s="1"/>
      <c r="J671" s="1"/>
      <c r="K671" s="1"/>
      <c r="L671" s="1"/>
      <c r="M671" s="1"/>
      <c r="N671" s="1"/>
      <c r="O671" s="1"/>
      <c r="P671" s="1"/>
      <c r="Q671" s="1"/>
      <c r="R671" s="1"/>
      <c r="S671" s="1"/>
      <c r="T671" s="1"/>
      <c r="U671" s="1"/>
      <c r="V671" s="1"/>
      <c r="W671" s="1"/>
      <c r="X671" s="1"/>
      <c r="Y671" s="1"/>
      <c r="Z671" s="1"/>
      <c r="AA671" s="1"/>
    </row>
    <row r="672" spans="1:27">
      <c r="A672" s="1"/>
      <c r="B672" s="43">
        <f t="shared" si="28"/>
        <v>379</v>
      </c>
      <c r="C672" s="43" t="e">
        <f t="shared" si="27"/>
        <v>#VALUE!</v>
      </c>
      <c r="D672" s="43"/>
      <c r="E672" s="43"/>
      <c r="F672" s="43"/>
      <c r="G672" s="1"/>
      <c r="H672" s="1"/>
      <c r="I672" s="1"/>
      <c r="J672" s="1"/>
      <c r="K672" s="1"/>
      <c r="L672" s="1"/>
      <c r="M672" s="1"/>
      <c r="N672" s="1"/>
      <c r="O672" s="1"/>
      <c r="P672" s="1"/>
      <c r="Q672" s="1"/>
      <c r="R672" s="1"/>
      <c r="S672" s="1"/>
      <c r="T672" s="1"/>
      <c r="U672" s="1"/>
      <c r="V672" s="1"/>
      <c r="W672" s="1"/>
      <c r="X672" s="1"/>
      <c r="Y672" s="1"/>
      <c r="Z672" s="1"/>
      <c r="AA672" s="1"/>
    </row>
    <row r="673" spans="1:27">
      <c r="A673" s="1"/>
      <c r="B673" s="43">
        <f t="shared" si="28"/>
        <v>381</v>
      </c>
      <c r="C673" s="43" t="e">
        <f t="shared" si="27"/>
        <v>#VALUE!</v>
      </c>
      <c r="D673" s="43"/>
      <c r="E673" s="43"/>
      <c r="F673" s="43"/>
      <c r="G673" s="1"/>
      <c r="H673" s="1"/>
      <c r="I673" s="1"/>
      <c r="J673" s="1"/>
      <c r="K673" s="1"/>
      <c r="L673" s="1"/>
      <c r="M673" s="1"/>
      <c r="N673" s="1"/>
      <c r="O673" s="1"/>
      <c r="P673" s="1"/>
      <c r="Q673" s="1"/>
      <c r="R673" s="1"/>
      <c r="S673" s="1"/>
      <c r="T673" s="1"/>
      <c r="U673" s="1"/>
      <c r="V673" s="1"/>
      <c r="W673" s="1"/>
      <c r="X673" s="1"/>
      <c r="Y673" s="1"/>
      <c r="Z673" s="1"/>
      <c r="AA673" s="1"/>
    </row>
    <row r="674" spans="1:27">
      <c r="A674" s="1"/>
      <c r="B674" s="43">
        <f t="shared" si="28"/>
        <v>383</v>
      </c>
      <c r="C674" s="43" t="e">
        <f t="shared" si="27"/>
        <v>#VALUE!</v>
      </c>
      <c r="D674" s="43"/>
      <c r="E674" s="43"/>
      <c r="F674" s="43"/>
      <c r="G674" s="1"/>
      <c r="H674" s="1"/>
      <c r="I674" s="1"/>
      <c r="J674" s="1"/>
      <c r="K674" s="1"/>
      <c r="L674" s="1"/>
      <c r="M674" s="1"/>
      <c r="N674" s="1"/>
      <c r="O674" s="1"/>
      <c r="P674" s="1"/>
      <c r="Q674" s="1"/>
      <c r="R674" s="1"/>
      <c r="S674" s="1"/>
      <c r="T674" s="1"/>
      <c r="U674" s="1"/>
      <c r="V674" s="1"/>
      <c r="W674" s="1"/>
      <c r="X674" s="1"/>
      <c r="Y674" s="1"/>
      <c r="Z674" s="1"/>
      <c r="AA674" s="1"/>
    </row>
    <row r="675" spans="1:27">
      <c r="A675" s="1"/>
      <c r="B675" s="43">
        <f t="shared" si="28"/>
        <v>385</v>
      </c>
      <c r="C675" s="43" t="e">
        <f t="shared" si="27"/>
        <v>#VALUE!</v>
      </c>
      <c r="D675" s="43"/>
      <c r="E675" s="43"/>
      <c r="F675" s="43"/>
      <c r="G675" s="1"/>
      <c r="H675" s="1"/>
      <c r="I675" s="1"/>
      <c r="J675" s="1"/>
      <c r="K675" s="1"/>
      <c r="L675" s="1"/>
      <c r="M675" s="1"/>
      <c r="N675" s="1"/>
      <c r="O675" s="1"/>
      <c r="P675" s="1"/>
      <c r="Q675" s="1"/>
      <c r="R675" s="1"/>
      <c r="S675" s="1"/>
      <c r="T675" s="1"/>
      <c r="U675" s="1"/>
      <c r="V675" s="1"/>
      <c r="W675" s="1"/>
      <c r="X675" s="1"/>
      <c r="Y675" s="1"/>
      <c r="Z675" s="1"/>
      <c r="AA675" s="1"/>
    </row>
    <row r="676" spans="1:27">
      <c r="A676" s="1"/>
      <c r="B676" s="43">
        <f t="shared" si="28"/>
        <v>387</v>
      </c>
      <c r="C676" s="43" t="e">
        <f t="shared" si="27"/>
        <v>#VALUE!</v>
      </c>
      <c r="D676" s="43"/>
      <c r="E676" s="43"/>
      <c r="F676" s="43"/>
      <c r="G676" s="1"/>
      <c r="H676" s="1"/>
      <c r="I676" s="1"/>
      <c r="J676" s="1"/>
      <c r="K676" s="1"/>
      <c r="L676" s="1"/>
      <c r="M676" s="1"/>
      <c r="N676" s="1"/>
      <c r="O676" s="1"/>
      <c r="P676" s="1"/>
      <c r="Q676" s="1"/>
      <c r="R676" s="1"/>
      <c r="S676" s="1"/>
      <c r="T676" s="1"/>
      <c r="U676" s="1"/>
      <c r="V676" s="1"/>
      <c r="W676" s="1"/>
      <c r="X676" s="1"/>
      <c r="Y676" s="1"/>
      <c r="Z676" s="1"/>
      <c r="AA676" s="1"/>
    </row>
    <row r="677" spans="1:27">
      <c r="A677" s="1"/>
      <c r="B677" s="43">
        <f t="shared" si="28"/>
        <v>389</v>
      </c>
      <c r="C677" s="43" t="e">
        <f t="shared" si="27"/>
        <v>#VALUE!</v>
      </c>
      <c r="D677" s="43"/>
      <c r="E677" s="43"/>
      <c r="F677" s="43"/>
      <c r="G677" s="1"/>
      <c r="H677" s="1"/>
      <c r="I677" s="1"/>
      <c r="J677" s="1"/>
      <c r="K677" s="1"/>
      <c r="L677" s="1"/>
      <c r="M677" s="1"/>
      <c r="N677" s="1"/>
      <c r="O677" s="1"/>
      <c r="P677" s="1"/>
      <c r="Q677" s="1"/>
      <c r="R677" s="1"/>
      <c r="S677" s="1"/>
      <c r="T677" s="1"/>
      <c r="U677" s="1"/>
      <c r="V677" s="1"/>
      <c r="W677" s="1"/>
      <c r="X677" s="1"/>
      <c r="Y677" s="1"/>
      <c r="Z677" s="1"/>
      <c r="AA677" s="1"/>
    </row>
    <row r="678" spans="1:27">
      <c r="A678" s="1"/>
      <c r="B678" s="43">
        <f t="shared" si="28"/>
        <v>391</v>
      </c>
      <c r="C678" s="43" t="e">
        <f t="shared" si="27"/>
        <v>#VALUE!</v>
      </c>
      <c r="D678" s="43"/>
      <c r="E678" s="43"/>
      <c r="F678" s="43"/>
      <c r="G678" s="1"/>
      <c r="H678" s="1"/>
      <c r="I678" s="1"/>
      <c r="J678" s="1"/>
      <c r="K678" s="1"/>
      <c r="L678" s="1"/>
      <c r="M678" s="1"/>
      <c r="N678" s="1"/>
      <c r="O678" s="1"/>
      <c r="P678" s="1"/>
      <c r="Q678" s="1"/>
      <c r="R678" s="1"/>
      <c r="S678" s="1"/>
      <c r="T678" s="1"/>
      <c r="U678" s="1"/>
      <c r="V678" s="1"/>
      <c r="W678" s="1"/>
      <c r="X678" s="1"/>
      <c r="Y678" s="1"/>
      <c r="Z678" s="1"/>
      <c r="AA678" s="1"/>
    </row>
    <row r="679" spans="1:27">
      <c r="A679" s="1"/>
      <c r="B679" s="43">
        <f t="shared" si="28"/>
        <v>393</v>
      </c>
      <c r="C679" s="43" t="e">
        <f t="shared" si="27"/>
        <v>#VALUE!</v>
      </c>
      <c r="D679" s="43"/>
      <c r="E679" s="43"/>
      <c r="F679" s="43"/>
      <c r="G679" s="1"/>
      <c r="H679" s="1"/>
      <c r="I679" s="1"/>
      <c r="J679" s="1"/>
      <c r="K679" s="1"/>
      <c r="L679" s="1"/>
      <c r="M679" s="1"/>
      <c r="N679" s="1"/>
      <c r="O679" s="1"/>
      <c r="P679" s="1"/>
      <c r="Q679" s="1"/>
      <c r="R679" s="1"/>
      <c r="S679" s="1"/>
      <c r="T679" s="1"/>
      <c r="U679" s="1"/>
      <c r="V679" s="1"/>
      <c r="W679" s="1"/>
      <c r="X679" s="1"/>
      <c r="Y679" s="1"/>
      <c r="Z679" s="1"/>
      <c r="AA679" s="1"/>
    </row>
    <row r="680" spans="1:27">
      <c r="A680" s="1"/>
      <c r="B680" s="43">
        <f t="shared" si="28"/>
        <v>395</v>
      </c>
      <c r="C680" s="43" t="e">
        <f t="shared" si="27"/>
        <v>#VALUE!</v>
      </c>
      <c r="D680" s="43"/>
      <c r="E680" s="43"/>
      <c r="F680" s="43"/>
      <c r="G680" s="1"/>
      <c r="H680" s="1"/>
      <c r="I680" s="1"/>
      <c r="J680" s="1"/>
      <c r="K680" s="1"/>
      <c r="L680" s="1"/>
      <c r="M680" s="1"/>
      <c r="N680" s="1"/>
      <c r="O680" s="1"/>
      <c r="P680" s="1"/>
      <c r="Q680" s="1"/>
      <c r="R680" s="1"/>
      <c r="S680" s="1"/>
      <c r="T680" s="1"/>
      <c r="U680" s="1"/>
      <c r="V680" s="1"/>
      <c r="W680" s="1"/>
      <c r="X680" s="1"/>
      <c r="Y680" s="1"/>
      <c r="Z680" s="1"/>
      <c r="AA680" s="1"/>
    </row>
    <row r="681" spans="1:27">
      <c r="A681" s="1"/>
      <c r="B681" s="43">
        <f t="shared" si="28"/>
        <v>397</v>
      </c>
      <c r="C681" s="43" t="e">
        <f t="shared" si="27"/>
        <v>#VALUE!</v>
      </c>
      <c r="D681" s="43"/>
      <c r="E681" s="43"/>
      <c r="F681" s="43"/>
      <c r="G681" s="1"/>
      <c r="H681" s="1"/>
      <c r="I681" s="1"/>
      <c r="J681" s="1"/>
      <c r="K681" s="1"/>
      <c r="L681" s="1"/>
      <c r="M681" s="1"/>
      <c r="N681" s="1"/>
      <c r="O681" s="1"/>
      <c r="P681" s="1"/>
      <c r="Q681" s="1"/>
      <c r="R681" s="1"/>
      <c r="S681" s="1"/>
      <c r="T681" s="1"/>
      <c r="U681" s="1"/>
      <c r="V681" s="1"/>
      <c r="W681" s="1"/>
      <c r="X681" s="1"/>
      <c r="Y681" s="1"/>
      <c r="Z681" s="1"/>
      <c r="AA681" s="1"/>
    </row>
    <row r="682" spans="1:27">
      <c r="A682" s="1"/>
      <c r="B682" s="43">
        <f t="shared" si="28"/>
        <v>399</v>
      </c>
      <c r="C682" s="43" t="e">
        <f t="shared" si="27"/>
        <v>#VALUE!</v>
      </c>
      <c r="D682" s="43"/>
      <c r="E682" s="43"/>
      <c r="F682" s="43"/>
      <c r="G682" s="1"/>
      <c r="H682" s="1"/>
      <c r="I682" s="1"/>
      <c r="J682" s="1"/>
      <c r="K682" s="1"/>
      <c r="L682" s="1"/>
      <c r="M682" s="1"/>
      <c r="N682" s="1"/>
      <c r="O682" s="1"/>
      <c r="P682" s="1"/>
      <c r="Q682" s="1"/>
      <c r="R682" s="1"/>
      <c r="S682" s="1"/>
      <c r="T682" s="1"/>
      <c r="U682" s="1"/>
      <c r="V682" s="1"/>
      <c r="W682" s="1"/>
      <c r="X682" s="1"/>
      <c r="Y682" s="1"/>
      <c r="Z682" s="1"/>
      <c r="AA682" s="1"/>
    </row>
    <row r="683" spans="1:27">
      <c r="A683" s="1"/>
      <c r="B683" s="43">
        <f t="shared" si="28"/>
        <v>401</v>
      </c>
      <c r="C683" s="43" t="e">
        <f t="shared" si="27"/>
        <v>#VALUE!</v>
      </c>
      <c r="D683" s="43"/>
      <c r="E683" s="43"/>
      <c r="F683" s="43"/>
      <c r="G683" s="1"/>
      <c r="H683" s="1"/>
      <c r="I683" s="1"/>
      <c r="J683" s="1"/>
      <c r="K683" s="1"/>
      <c r="L683" s="1"/>
      <c r="M683" s="1"/>
      <c r="N683" s="1"/>
      <c r="O683" s="1"/>
      <c r="P683" s="1"/>
      <c r="Q683" s="1"/>
      <c r="R683" s="1"/>
      <c r="S683" s="1"/>
      <c r="T683" s="1"/>
      <c r="U683" s="1"/>
      <c r="V683" s="1"/>
      <c r="W683" s="1"/>
      <c r="X683" s="1"/>
      <c r="Y683" s="1"/>
      <c r="Z683" s="1"/>
      <c r="AA683" s="1"/>
    </row>
    <row r="684" spans="1:27">
      <c r="A684" s="1"/>
      <c r="B684" s="43">
        <f t="shared" si="28"/>
        <v>403</v>
      </c>
      <c r="C684" s="43" t="e">
        <f t="shared" si="27"/>
        <v>#VALUE!</v>
      </c>
      <c r="D684" s="43"/>
      <c r="E684" s="43"/>
      <c r="F684" s="43"/>
      <c r="G684" s="1"/>
      <c r="H684" s="1"/>
      <c r="I684" s="1"/>
      <c r="J684" s="1"/>
      <c r="K684" s="1"/>
      <c r="L684" s="1"/>
      <c r="M684" s="1"/>
      <c r="N684" s="1"/>
      <c r="O684" s="1"/>
      <c r="P684" s="1"/>
      <c r="Q684" s="1"/>
      <c r="R684" s="1"/>
      <c r="S684" s="1"/>
      <c r="T684" s="1"/>
      <c r="U684" s="1"/>
      <c r="V684" s="1"/>
      <c r="W684" s="1"/>
      <c r="X684" s="1"/>
      <c r="Y684" s="1"/>
      <c r="Z684" s="1"/>
      <c r="AA684" s="1"/>
    </row>
    <row r="685" spans="1:27">
      <c r="A685" s="1"/>
      <c r="B685" s="43">
        <f t="shared" si="28"/>
        <v>405</v>
      </c>
      <c r="C685" s="43" t="e">
        <f t="shared" si="27"/>
        <v>#VALUE!</v>
      </c>
      <c r="D685" s="43"/>
      <c r="E685" s="43"/>
      <c r="F685" s="43"/>
      <c r="G685" s="1"/>
      <c r="H685" s="1"/>
      <c r="I685" s="1"/>
      <c r="J685" s="1"/>
      <c r="K685" s="1"/>
      <c r="L685" s="1"/>
      <c r="M685" s="1"/>
      <c r="N685" s="1"/>
      <c r="O685" s="1"/>
      <c r="P685" s="1"/>
      <c r="Q685" s="1"/>
      <c r="R685" s="1"/>
      <c r="S685" s="1"/>
      <c r="T685" s="1"/>
      <c r="U685" s="1"/>
      <c r="V685" s="1"/>
      <c r="W685" s="1"/>
      <c r="X685" s="1"/>
      <c r="Y685" s="1"/>
      <c r="Z685" s="1"/>
      <c r="AA685" s="1"/>
    </row>
    <row r="686" spans="1:27">
      <c r="A686" s="1"/>
      <c r="B686" s="43">
        <f t="shared" si="28"/>
        <v>407</v>
      </c>
      <c r="C686" s="43" t="e">
        <f t="shared" si="27"/>
        <v>#VALUE!</v>
      </c>
      <c r="D686" s="43"/>
      <c r="E686" s="43"/>
      <c r="F686" s="43"/>
      <c r="G686" s="1"/>
      <c r="H686" s="1"/>
      <c r="I686" s="1"/>
      <c r="J686" s="1"/>
      <c r="K686" s="1"/>
      <c r="L686" s="1"/>
      <c r="M686" s="1"/>
      <c r="N686" s="1"/>
      <c r="O686" s="1"/>
      <c r="P686" s="1"/>
      <c r="Q686" s="1"/>
      <c r="R686" s="1"/>
      <c r="S686" s="1"/>
      <c r="T686" s="1"/>
      <c r="U686" s="1"/>
      <c r="V686" s="1"/>
      <c r="W686" s="1"/>
      <c r="X686" s="1"/>
      <c r="Y686" s="1"/>
      <c r="Z686" s="1"/>
      <c r="AA686" s="1"/>
    </row>
    <row r="687" spans="1:27">
      <c r="A687" s="1"/>
      <c r="B687" s="43">
        <f t="shared" si="28"/>
        <v>409</v>
      </c>
      <c r="C687" s="43" t="e">
        <f t="shared" si="27"/>
        <v>#VALUE!</v>
      </c>
      <c r="D687" s="43"/>
      <c r="E687" s="43"/>
      <c r="F687" s="43"/>
      <c r="G687" s="1"/>
      <c r="H687" s="1"/>
      <c r="I687" s="1"/>
      <c r="J687" s="1"/>
      <c r="K687" s="1"/>
      <c r="L687" s="1"/>
      <c r="M687" s="1"/>
      <c r="N687" s="1"/>
      <c r="O687" s="1"/>
      <c r="P687" s="1"/>
      <c r="Q687" s="1"/>
      <c r="R687" s="1"/>
      <c r="S687" s="1"/>
      <c r="T687" s="1"/>
      <c r="U687" s="1"/>
      <c r="V687" s="1"/>
      <c r="W687" s="1"/>
      <c r="X687" s="1"/>
      <c r="Y687" s="1"/>
      <c r="Z687" s="1"/>
      <c r="AA687" s="1"/>
    </row>
    <row r="688" spans="1:27">
      <c r="A688" s="1"/>
      <c r="B688" s="43">
        <f t="shared" si="28"/>
        <v>411</v>
      </c>
      <c r="C688" s="43" t="e">
        <f t="shared" si="27"/>
        <v>#VALUE!</v>
      </c>
      <c r="D688" s="43"/>
      <c r="E688" s="43"/>
      <c r="F688" s="43"/>
      <c r="G688" s="1"/>
      <c r="H688" s="1"/>
      <c r="I688" s="1"/>
      <c r="J688" s="1"/>
      <c r="K688" s="1"/>
      <c r="L688" s="1"/>
      <c r="M688" s="1"/>
      <c r="N688" s="1"/>
      <c r="O688" s="1"/>
      <c r="P688" s="1"/>
      <c r="Q688" s="1"/>
      <c r="R688" s="1"/>
      <c r="S688" s="1"/>
      <c r="T688" s="1"/>
      <c r="U688" s="1"/>
      <c r="V688" s="1"/>
      <c r="W688" s="1"/>
      <c r="X688" s="1"/>
      <c r="Y688" s="1"/>
      <c r="Z688" s="1"/>
      <c r="AA688" s="1"/>
    </row>
    <row r="689" spans="1:27">
      <c r="A689" s="1"/>
      <c r="B689" s="43">
        <f t="shared" si="28"/>
        <v>413</v>
      </c>
      <c r="C689" s="43" t="e">
        <f t="shared" si="27"/>
        <v>#VALUE!</v>
      </c>
      <c r="D689" s="43"/>
      <c r="E689" s="43"/>
      <c r="F689" s="43"/>
      <c r="G689" s="1"/>
      <c r="H689" s="1"/>
      <c r="I689" s="1"/>
      <c r="J689" s="1"/>
      <c r="K689" s="1"/>
      <c r="L689" s="1"/>
      <c r="M689" s="1"/>
      <c r="N689" s="1"/>
      <c r="O689" s="1"/>
      <c r="P689" s="1"/>
      <c r="Q689" s="1"/>
      <c r="R689" s="1"/>
      <c r="S689" s="1"/>
      <c r="T689" s="1"/>
      <c r="U689" s="1"/>
      <c r="V689" s="1"/>
      <c r="W689" s="1"/>
      <c r="X689" s="1"/>
      <c r="Y689" s="1"/>
      <c r="Z689" s="1"/>
      <c r="AA689" s="1"/>
    </row>
    <row r="690" spans="1:27">
      <c r="A690" s="1"/>
      <c r="B690" s="43">
        <f t="shared" si="28"/>
        <v>415</v>
      </c>
      <c r="C690" s="43" t="e">
        <f t="shared" si="27"/>
        <v>#VALUE!</v>
      </c>
      <c r="D690" s="43"/>
      <c r="E690" s="43"/>
      <c r="F690" s="43"/>
      <c r="G690" s="1"/>
      <c r="H690" s="1"/>
      <c r="I690" s="1"/>
      <c r="J690" s="1"/>
      <c r="K690" s="1"/>
      <c r="L690" s="1"/>
      <c r="M690" s="1"/>
      <c r="N690" s="1"/>
      <c r="O690" s="1"/>
      <c r="P690" s="1"/>
      <c r="Q690" s="1"/>
      <c r="R690" s="1"/>
      <c r="S690" s="1"/>
      <c r="T690" s="1"/>
      <c r="U690" s="1"/>
      <c r="V690" s="1"/>
      <c r="W690" s="1"/>
      <c r="X690" s="1"/>
      <c r="Y690" s="1"/>
      <c r="Z690" s="1"/>
      <c r="AA690" s="1"/>
    </row>
    <row r="691" spans="1:27">
      <c r="A691" s="1"/>
      <c r="B691" s="43">
        <f t="shared" si="28"/>
        <v>417</v>
      </c>
      <c r="C691" s="43" t="e">
        <f t="shared" si="27"/>
        <v>#VALUE!</v>
      </c>
      <c r="D691" s="43"/>
      <c r="E691" s="43"/>
      <c r="F691" s="43"/>
      <c r="G691" s="1"/>
      <c r="H691" s="1"/>
      <c r="I691" s="1"/>
      <c r="J691" s="1"/>
      <c r="K691" s="1"/>
      <c r="L691" s="1"/>
      <c r="M691" s="1"/>
      <c r="N691" s="1"/>
      <c r="O691" s="1"/>
      <c r="P691" s="1"/>
      <c r="Q691" s="1"/>
      <c r="R691" s="1"/>
      <c r="S691" s="1"/>
      <c r="T691" s="1"/>
      <c r="U691" s="1"/>
      <c r="V691" s="1"/>
      <c r="W691" s="1"/>
      <c r="X691" s="1"/>
      <c r="Y691" s="1"/>
      <c r="Z691" s="1"/>
      <c r="AA691" s="1"/>
    </row>
    <row r="692" spans="1:27">
      <c r="A692" s="1"/>
      <c r="B692" s="43">
        <f t="shared" si="28"/>
        <v>419</v>
      </c>
      <c r="C692" s="43" t="e">
        <f t="shared" ref="C692:C755" si="29">CHAR(HEX2DEC(MID($H$1,B692,2)))</f>
        <v>#VALUE!</v>
      </c>
      <c r="D692" s="43"/>
      <c r="E692" s="43"/>
      <c r="F692" s="43"/>
      <c r="G692" s="1"/>
      <c r="H692" s="1"/>
      <c r="I692" s="1"/>
      <c r="J692" s="1"/>
      <c r="K692" s="1"/>
      <c r="L692" s="1"/>
      <c r="M692" s="1"/>
      <c r="N692" s="1"/>
      <c r="O692" s="1"/>
      <c r="P692" s="1"/>
      <c r="Q692" s="1"/>
      <c r="R692" s="1"/>
      <c r="S692" s="1"/>
      <c r="T692" s="1"/>
      <c r="U692" s="1"/>
      <c r="V692" s="1"/>
      <c r="W692" s="1"/>
      <c r="X692" s="1"/>
      <c r="Y692" s="1"/>
      <c r="Z692" s="1"/>
      <c r="AA692" s="1"/>
    </row>
    <row r="693" spans="1:27">
      <c r="A693" s="1"/>
      <c r="B693" s="43">
        <f t="shared" si="28"/>
        <v>421</v>
      </c>
      <c r="C693" s="43" t="e">
        <f t="shared" si="29"/>
        <v>#VALUE!</v>
      </c>
      <c r="D693" s="43"/>
      <c r="E693" s="43"/>
      <c r="F693" s="43"/>
      <c r="G693" s="1"/>
      <c r="H693" s="1"/>
      <c r="I693" s="1"/>
      <c r="J693" s="1"/>
      <c r="K693" s="1"/>
      <c r="L693" s="1"/>
      <c r="M693" s="1"/>
      <c r="N693" s="1"/>
      <c r="O693" s="1"/>
      <c r="P693" s="1"/>
      <c r="Q693" s="1"/>
      <c r="R693" s="1"/>
      <c r="S693" s="1"/>
      <c r="T693" s="1"/>
      <c r="U693" s="1"/>
      <c r="V693" s="1"/>
      <c r="W693" s="1"/>
      <c r="X693" s="1"/>
      <c r="Y693" s="1"/>
      <c r="Z693" s="1"/>
      <c r="AA693" s="1"/>
    </row>
    <row r="694" spans="1:27">
      <c r="A694" s="1"/>
      <c r="B694" s="43">
        <f t="shared" ref="B694:B757" si="30">B693+2</f>
        <v>423</v>
      </c>
      <c r="C694" s="43" t="e">
        <f t="shared" si="29"/>
        <v>#VALUE!</v>
      </c>
      <c r="D694" s="43"/>
      <c r="E694" s="43"/>
      <c r="F694" s="43"/>
      <c r="G694" s="1"/>
      <c r="H694" s="1"/>
      <c r="I694" s="1"/>
      <c r="J694" s="1"/>
      <c r="K694" s="1"/>
      <c r="L694" s="1"/>
      <c r="M694" s="1"/>
      <c r="N694" s="1"/>
      <c r="O694" s="1"/>
      <c r="P694" s="1"/>
      <c r="Q694" s="1"/>
      <c r="R694" s="1"/>
      <c r="S694" s="1"/>
      <c r="T694" s="1"/>
      <c r="U694" s="1"/>
      <c r="V694" s="1"/>
      <c r="W694" s="1"/>
      <c r="X694" s="1"/>
      <c r="Y694" s="1"/>
      <c r="Z694" s="1"/>
      <c r="AA694" s="1"/>
    </row>
    <row r="695" spans="1:27">
      <c r="A695" s="1"/>
      <c r="B695" s="43">
        <f t="shared" si="30"/>
        <v>425</v>
      </c>
      <c r="C695" s="43" t="e">
        <f t="shared" si="29"/>
        <v>#VALUE!</v>
      </c>
      <c r="D695" s="43"/>
      <c r="E695" s="43"/>
      <c r="F695" s="43"/>
      <c r="G695" s="1"/>
      <c r="H695" s="1"/>
      <c r="I695" s="1"/>
      <c r="J695" s="1"/>
      <c r="K695" s="1"/>
      <c r="L695" s="1"/>
      <c r="M695" s="1"/>
      <c r="N695" s="1"/>
      <c r="O695" s="1"/>
      <c r="P695" s="1"/>
      <c r="Q695" s="1"/>
      <c r="R695" s="1"/>
      <c r="S695" s="1"/>
      <c r="T695" s="1"/>
      <c r="U695" s="1"/>
      <c r="V695" s="1"/>
      <c r="W695" s="1"/>
      <c r="X695" s="1"/>
      <c r="Y695" s="1"/>
      <c r="Z695" s="1"/>
      <c r="AA695" s="1"/>
    </row>
    <row r="696" spans="1:27">
      <c r="A696" s="1"/>
      <c r="B696" s="43">
        <f t="shared" si="30"/>
        <v>427</v>
      </c>
      <c r="C696" s="43" t="e">
        <f t="shared" si="29"/>
        <v>#VALUE!</v>
      </c>
      <c r="D696" s="43"/>
      <c r="E696" s="43"/>
      <c r="F696" s="43"/>
      <c r="G696" s="1"/>
      <c r="H696" s="1"/>
      <c r="I696" s="1"/>
      <c r="J696" s="1"/>
      <c r="K696" s="1"/>
      <c r="L696" s="1"/>
      <c r="M696" s="1"/>
      <c r="N696" s="1"/>
      <c r="O696" s="1"/>
      <c r="P696" s="1"/>
      <c r="Q696" s="1"/>
      <c r="R696" s="1"/>
      <c r="S696" s="1"/>
      <c r="T696" s="1"/>
      <c r="U696" s="1"/>
      <c r="V696" s="1"/>
      <c r="W696" s="1"/>
      <c r="X696" s="1"/>
      <c r="Y696" s="1"/>
      <c r="Z696" s="1"/>
      <c r="AA696" s="1"/>
    </row>
    <row r="697" spans="1:27">
      <c r="A697" s="1"/>
      <c r="B697" s="43">
        <f t="shared" si="30"/>
        <v>429</v>
      </c>
      <c r="C697" s="43" t="e">
        <f t="shared" si="29"/>
        <v>#VALUE!</v>
      </c>
      <c r="D697" s="43"/>
      <c r="E697" s="43"/>
      <c r="F697" s="43"/>
      <c r="G697" s="1"/>
      <c r="H697" s="1"/>
      <c r="I697" s="1"/>
      <c r="J697" s="1"/>
      <c r="K697" s="1"/>
      <c r="L697" s="1"/>
      <c r="M697" s="1"/>
      <c r="N697" s="1"/>
      <c r="O697" s="1"/>
      <c r="P697" s="1"/>
      <c r="Q697" s="1"/>
      <c r="R697" s="1"/>
      <c r="S697" s="1"/>
      <c r="T697" s="1"/>
      <c r="U697" s="1"/>
      <c r="V697" s="1"/>
      <c r="W697" s="1"/>
      <c r="X697" s="1"/>
      <c r="Y697" s="1"/>
      <c r="Z697" s="1"/>
      <c r="AA697" s="1"/>
    </row>
    <row r="698" spans="1:27">
      <c r="A698" s="1"/>
      <c r="B698" s="43">
        <f t="shared" si="30"/>
        <v>431</v>
      </c>
      <c r="C698" s="43" t="e">
        <f t="shared" si="29"/>
        <v>#VALUE!</v>
      </c>
      <c r="D698" s="43"/>
      <c r="E698" s="43"/>
      <c r="F698" s="43"/>
      <c r="G698" s="1"/>
      <c r="H698" s="1"/>
      <c r="I698" s="1"/>
      <c r="J698" s="1"/>
      <c r="K698" s="1"/>
      <c r="L698" s="1"/>
      <c r="M698" s="1"/>
      <c r="N698" s="1"/>
      <c r="O698" s="1"/>
      <c r="P698" s="1"/>
      <c r="Q698" s="1"/>
      <c r="R698" s="1"/>
      <c r="S698" s="1"/>
      <c r="T698" s="1"/>
      <c r="U698" s="1"/>
      <c r="V698" s="1"/>
      <c r="W698" s="1"/>
      <c r="X698" s="1"/>
      <c r="Y698" s="1"/>
      <c r="Z698" s="1"/>
      <c r="AA698" s="1"/>
    </row>
    <row r="699" spans="1:27">
      <c r="A699" s="1"/>
      <c r="B699" s="43">
        <f t="shared" si="30"/>
        <v>433</v>
      </c>
      <c r="C699" s="43" t="e">
        <f t="shared" si="29"/>
        <v>#VALUE!</v>
      </c>
      <c r="D699" s="43"/>
      <c r="E699" s="43"/>
      <c r="F699" s="43"/>
      <c r="G699" s="1"/>
      <c r="H699" s="1"/>
      <c r="I699" s="1"/>
      <c r="J699" s="1"/>
      <c r="K699" s="1"/>
      <c r="L699" s="1"/>
      <c r="M699" s="1"/>
      <c r="N699" s="1"/>
      <c r="O699" s="1"/>
      <c r="P699" s="1"/>
      <c r="Q699" s="1"/>
      <c r="R699" s="1"/>
      <c r="S699" s="1"/>
      <c r="T699" s="1"/>
      <c r="U699" s="1"/>
      <c r="V699" s="1"/>
      <c r="W699" s="1"/>
      <c r="X699" s="1"/>
      <c r="Y699" s="1"/>
      <c r="Z699" s="1"/>
      <c r="AA699" s="1"/>
    </row>
    <row r="700" spans="1:27">
      <c r="A700" s="1"/>
      <c r="B700" s="43">
        <f t="shared" si="30"/>
        <v>435</v>
      </c>
      <c r="C700" s="43" t="e">
        <f t="shared" si="29"/>
        <v>#VALUE!</v>
      </c>
      <c r="D700" s="43"/>
      <c r="E700" s="43"/>
      <c r="F700" s="43"/>
      <c r="G700" s="1"/>
      <c r="H700" s="1"/>
      <c r="I700" s="1"/>
      <c r="J700" s="1"/>
      <c r="K700" s="1"/>
      <c r="L700" s="1"/>
      <c r="M700" s="1"/>
      <c r="N700" s="1"/>
      <c r="O700" s="1"/>
      <c r="P700" s="1"/>
      <c r="Q700" s="1"/>
      <c r="R700" s="1"/>
      <c r="S700" s="1"/>
      <c r="T700" s="1"/>
      <c r="U700" s="1"/>
      <c r="V700" s="1"/>
      <c r="W700" s="1"/>
      <c r="X700" s="1"/>
      <c r="Y700" s="1"/>
      <c r="Z700" s="1"/>
      <c r="AA700" s="1"/>
    </row>
    <row r="701" spans="1:27">
      <c r="A701" s="1"/>
      <c r="B701" s="43">
        <f t="shared" si="30"/>
        <v>437</v>
      </c>
      <c r="C701" s="43" t="e">
        <f t="shared" si="29"/>
        <v>#VALUE!</v>
      </c>
      <c r="D701" s="43"/>
      <c r="E701" s="43"/>
      <c r="F701" s="43"/>
      <c r="G701" s="1"/>
      <c r="H701" s="1"/>
      <c r="I701" s="1"/>
      <c r="J701" s="1"/>
      <c r="K701" s="1"/>
      <c r="L701" s="1"/>
      <c r="M701" s="1"/>
      <c r="N701" s="1"/>
      <c r="O701" s="1"/>
      <c r="P701" s="1"/>
      <c r="Q701" s="1"/>
      <c r="R701" s="1"/>
      <c r="S701" s="1"/>
      <c r="T701" s="1"/>
      <c r="U701" s="1"/>
      <c r="V701" s="1"/>
      <c r="W701" s="1"/>
      <c r="X701" s="1"/>
      <c r="Y701" s="1"/>
      <c r="Z701" s="1"/>
      <c r="AA701" s="1"/>
    </row>
    <row r="702" spans="1:27">
      <c r="A702" s="1"/>
      <c r="B702" s="43">
        <f t="shared" si="30"/>
        <v>439</v>
      </c>
      <c r="C702" s="43" t="e">
        <f t="shared" si="29"/>
        <v>#VALUE!</v>
      </c>
      <c r="D702" s="43"/>
      <c r="E702" s="43"/>
      <c r="F702" s="43"/>
      <c r="G702" s="1"/>
      <c r="H702" s="1"/>
      <c r="I702" s="1"/>
      <c r="J702" s="1"/>
      <c r="K702" s="1"/>
      <c r="L702" s="1"/>
      <c r="M702" s="1"/>
      <c r="N702" s="1"/>
      <c r="O702" s="1"/>
      <c r="P702" s="1"/>
      <c r="Q702" s="1"/>
      <c r="R702" s="1"/>
      <c r="S702" s="1"/>
      <c r="T702" s="1"/>
      <c r="U702" s="1"/>
      <c r="V702" s="1"/>
      <c r="W702" s="1"/>
      <c r="X702" s="1"/>
      <c r="Y702" s="1"/>
      <c r="Z702" s="1"/>
      <c r="AA702" s="1"/>
    </row>
    <row r="703" spans="1:27">
      <c r="A703" s="1"/>
      <c r="B703" s="43">
        <f t="shared" si="30"/>
        <v>441</v>
      </c>
      <c r="C703" s="43" t="e">
        <f t="shared" si="29"/>
        <v>#VALUE!</v>
      </c>
      <c r="D703" s="43"/>
      <c r="E703" s="43"/>
      <c r="F703" s="43"/>
      <c r="G703" s="1"/>
      <c r="H703" s="1"/>
      <c r="I703" s="1"/>
      <c r="J703" s="1"/>
      <c r="K703" s="1"/>
      <c r="L703" s="1"/>
      <c r="M703" s="1"/>
      <c r="N703" s="1"/>
      <c r="O703" s="1"/>
      <c r="P703" s="1"/>
      <c r="Q703" s="1"/>
      <c r="R703" s="1"/>
      <c r="S703" s="1"/>
      <c r="T703" s="1"/>
      <c r="U703" s="1"/>
      <c r="V703" s="1"/>
      <c r="W703" s="1"/>
      <c r="X703" s="1"/>
      <c r="Y703" s="1"/>
      <c r="Z703" s="1"/>
      <c r="AA703" s="1"/>
    </row>
    <row r="704" spans="1:27">
      <c r="A704" s="1"/>
      <c r="B704" s="43">
        <f t="shared" si="30"/>
        <v>443</v>
      </c>
      <c r="C704" s="43" t="e">
        <f t="shared" si="29"/>
        <v>#VALUE!</v>
      </c>
      <c r="D704" s="43"/>
      <c r="E704" s="43"/>
      <c r="F704" s="43"/>
      <c r="G704" s="1"/>
      <c r="H704" s="1"/>
      <c r="I704" s="1"/>
      <c r="J704" s="1"/>
      <c r="K704" s="1"/>
      <c r="L704" s="1"/>
      <c r="M704" s="1"/>
      <c r="N704" s="1"/>
      <c r="O704" s="1"/>
      <c r="P704" s="1"/>
      <c r="Q704" s="1"/>
      <c r="R704" s="1"/>
      <c r="S704" s="1"/>
      <c r="T704" s="1"/>
      <c r="U704" s="1"/>
      <c r="V704" s="1"/>
      <c r="W704" s="1"/>
      <c r="X704" s="1"/>
      <c r="Y704" s="1"/>
      <c r="Z704" s="1"/>
      <c r="AA704" s="1"/>
    </row>
    <row r="705" spans="1:27">
      <c r="A705" s="1"/>
      <c r="B705" s="43">
        <f t="shared" si="30"/>
        <v>445</v>
      </c>
      <c r="C705" s="43" t="e">
        <f t="shared" si="29"/>
        <v>#VALUE!</v>
      </c>
      <c r="D705" s="43"/>
      <c r="E705" s="43"/>
      <c r="F705" s="43"/>
      <c r="G705" s="1"/>
      <c r="H705" s="1"/>
      <c r="I705" s="1"/>
      <c r="J705" s="1"/>
      <c r="K705" s="1"/>
      <c r="L705" s="1"/>
      <c r="M705" s="1"/>
      <c r="N705" s="1"/>
      <c r="O705" s="1"/>
      <c r="P705" s="1"/>
      <c r="Q705" s="1"/>
      <c r="R705" s="1"/>
      <c r="S705" s="1"/>
      <c r="T705" s="1"/>
      <c r="U705" s="1"/>
      <c r="V705" s="1"/>
      <c r="W705" s="1"/>
      <c r="X705" s="1"/>
      <c r="Y705" s="1"/>
      <c r="Z705" s="1"/>
      <c r="AA705" s="1"/>
    </row>
    <row r="706" spans="1:27">
      <c r="A706" s="1"/>
      <c r="B706" s="43">
        <f t="shared" si="30"/>
        <v>447</v>
      </c>
      <c r="C706" s="43" t="e">
        <f t="shared" si="29"/>
        <v>#VALUE!</v>
      </c>
      <c r="D706" s="43"/>
      <c r="E706" s="43"/>
      <c r="F706" s="43"/>
      <c r="G706" s="1"/>
      <c r="H706" s="1"/>
      <c r="I706" s="1"/>
      <c r="J706" s="1"/>
      <c r="K706" s="1"/>
      <c r="L706" s="1"/>
      <c r="M706" s="1"/>
      <c r="N706" s="1"/>
      <c r="O706" s="1"/>
      <c r="P706" s="1"/>
      <c r="Q706" s="1"/>
      <c r="R706" s="1"/>
      <c r="S706" s="1"/>
      <c r="T706" s="1"/>
      <c r="U706" s="1"/>
      <c r="V706" s="1"/>
      <c r="W706" s="1"/>
      <c r="X706" s="1"/>
      <c r="Y706" s="1"/>
      <c r="Z706" s="1"/>
      <c r="AA706" s="1"/>
    </row>
    <row r="707" spans="1:27">
      <c r="A707" s="1"/>
      <c r="B707" s="43">
        <f t="shared" si="30"/>
        <v>449</v>
      </c>
      <c r="C707" s="43" t="e">
        <f t="shared" si="29"/>
        <v>#VALUE!</v>
      </c>
      <c r="D707" s="43"/>
      <c r="E707" s="43"/>
      <c r="F707" s="43"/>
      <c r="G707" s="1"/>
      <c r="H707" s="1"/>
      <c r="I707" s="1"/>
      <c r="J707" s="1"/>
      <c r="K707" s="1"/>
      <c r="L707" s="1"/>
      <c r="M707" s="1"/>
      <c r="N707" s="1"/>
      <c r="O707" s="1"/>
      <c r="P707" s="1"/>
      <c r="Q707" s="1"/>
      <c r="R707" s="1"/>
      <c r="S707" s="1"/>
      <c r="T707" s="1"/>
      <c r="U707" s="1"/>
      <c r="V707" s="1"/>
      <c r="W707" s="1"/>
      <c r="X707" s="1"/>
      <c r="Y707" s="1"/>
      <c r="Z707" s="1"/>
      <c r="AA707" s="1"/>
    </row>
    <row r="708" spans="1:27">
      <c r="A708" s="1"/>
      <c r="B708" s="43">
        <f t="shared" si="30"/>
        <v>451</v>
      </c>
      <c r="C708" s="43" t="e">
        <f t="shared" si="29"/>
        <v>#VALUE!</v>
      </c>
      <c r="D708" s="43"/>
      <c r="E708" s="43"/>
      <c r="F708" s="43"/>
      <c r="G708" s="1"/>
      <c r="H708" s="1"/>
      <c r="I708" s="1"/>
      <c r="J708" s="1"/>
      <c r="K708" s="1"/>
      <c r="L708" s="1"/>
      <c r="M708" s="1"/>
      <c r="N708" s="1"/>
      <c r="O708" s="1"/>
      <c r="P708" s="1"/>
      <c r="Q708" s="1"/>
      <c r="R708" s="1"/>
      <c r="S708" s="1"/>
      <c r="T708" s="1"/>
      <c r="U708" s="1"/>
      <c r="V708" s="1"/>
      <c r="W708" s="1"/>
      <c r="X708" s="1"/>
      <c r="Y708" s="1"/>
      <c r="Z708" s="1"/>
      <c r="AA708" s="1"/>
    </row>
    <row r="709" spans="1:27">
      <c r="A709" s="1"/>
      <c r="B709" s="43">
        <f t="shared" si="30"/>
        <v>453</v>
      </c>
      <c r="C709" s="43" t="e">
        <f t="shared" si="29"/>
        <v>#VALUE!</v>
      </c>
      <c r="D709" s="43"/>
      <c r="E709" s="43"/>
      <c r="F709" s="43"/>
      <c r="G709" s="1"/>
      <c r="H709" s="1"/>
      <c r="I709" s="1"/>
      <c r="J709" s="1"/>
      <c r="K709" s="1"/>
      <c r="L709" s="1"/>
      <c r="M709" s="1"/>
      <c r="N709" s="1"/>
      <c r="O709" s="1"/>
      <c r="P709" s="1"/>
      <c r="Q709" s="1"/>
      <c r="R709" s="1"/>
      <c r="S709" s="1"/>
      <c r="T709" s="1"/>
      <c r="U709" s="1"/>
      <c r="V709" s="1"/>
      <c r="W709" s="1"/>
      <c r="X709" s="1"/>
      <c r="Y709" s="1"/>
      <c r="Z709" s="1"/>
      <c r="AA709" s="1"/>
    </row>
    <row r="710" spans="1:27">
      <c r="A710" s="1"/>
      <c r="B710" s="43">
        <f t="shared" si="30"/>
        <v>455</v>
      </c>
      <c r="C710" s="43" t="e">
        <f t="shared" si="29"/>
        <v>#VALUE!</v>
      </c>
      <c r="D710" s="43"/>
      <c r="E710" s="43"/>
      <c r="F710" s="43"/>
      <c r="G710" s="1"/>
      <c r="H710" s="1"/>
      <c r="I710" s="1"/>
      <c r="J710" s="1"/>
      <c r="K710" s="1"/>
      <c r="L710" s="1"/>
      <c r="M710" s="1"/>
      <c r="N710" s="1"/>
      <c r="O710" s="1"/>
      <c r="P710" s="1"/>
      <c r="Q710" s="1"/>
      <c r="R710" s="1"/>
      <c r="S710" s="1"/>
      <c r="T710" s="1"/>
      <c r="U710" s="1"/>
      <c r="V710" s="1"/>
      <c r="W710" s="1"/>
      <c r="X710" s="1"/>
      <c r="Y710" s="1"/>
      <c r="Z710" s="1"/>
      <c r="AA710" s="1"/>
    </row>
    <row r="711" spans="1:27">
      <c r="A711" s="1"/>
      <c r="B711" s="43">
        <f t="shared" si="30"/>
        <v>457</v>
      </c>
      <c r="C711" s="43" t="e">
        <f t="shared" si="29"/>
        <v>#VALUE!</v>
      </c>
      <c r="D711" s="43"/>
      <c r="E711" s="43"/>
      <c r="F711" s="43"/>
      <c r="G711" s="1"/>
      <c r="H711" s="1"/>
      <c r="I711" s="1"/>
      <c r="J711" s="1"/>
      <c r="K711" s="1"/>
      <c r="L711" s="1"/>
      <c r="M711" s="1"/>
      <c r="N711" s="1"/>
      <c r="O711" s="1"/>
      <c r="P711" s="1"/>
      <c r="Q711" s="1"/>
      <c r="R711" s="1"/>
      <c r="S711" s="1"/>
      <c r="T711" s="1"/>
      <c r="U711" s="1"/>
      <c r="V711" s="1"/>
      <c r="W711" s="1"/>
      <c r="X711" s="1"/>
      <c r="Y711" s="1"/>
      <c r="Z711" s="1"/>
      <c r="AA711" s="1"/>
    </row>
    <row r="712" spans="1:27">
      <c r="A712" s="1"/>
      <c r="B712" s="43">
        <f t="shared" si="30"/>
        <v>459</v>
      </c>
      <c r="C712" s="43" t="e">
        <f t="shared" si="29"/>
        <v>#VALUE!</v>
      </c>
      <c r="D712" s="43"/>
      <c r="E712" s="43"/>
      <c r="F712" s="43"/>
      <c r="G712" s="1"/>
      <c r="H712" s="1"/>
      <c r="I712" s="1"/>
      <c r="J712" s="1"/>
      <c r="K712" s="1"/>
      <c r="L712" s="1"/>
      <c r="M712" s="1"/>
      <c r="N712" s="1"/>
      <c r="O712" s="1"/>
      <c r="P712" s="1"/>
      <c r="Q712" s="1"/>
      <c r="R712" s="1"/>
      <c r="S712" s="1"/>
      <c r="T712" s="1"/>
      <c r="U712" s="1"/>
      <c r="V712" s="1"/>
      <c r="W712" s="1"/>
      <c r="X712" s="1"/>
      <c r="Y712" s="1"/>
      <c r="Z712" s="1"/>
      <c r="AA712" s="1"/>
    </row>
    <row r="713" spans="1:27">
      <c r="A713" s="1"/>
      <c r="B713" s="43">
        <f t="shared" si="30"/>
        <v>461</v>
      </c>
      <c r="C713" s="43" t="e">
        <f t="shared" si="29"/>
        <v>#VALUE!</v>
      </c>
      <c r="D713" s="43"/>
      <c r="E713" s="43"/>
      <c r="F713" s="43"/>
      <c r="G713" s="1"/>
      <c r="H713" s="1"/>
      <c r="I713" s="1"/>
      <c r="J713" s="1"/>
      <c r="K713" s="1"/>
      <c r="L713" s="1"/>
      <c r="M713" s="1"/>
      <c r="N713" s="1"/>
      <c r="O713" s="1"/>
      <c r="P713" s="1"/>
      <c r="Q713" s="1"/>
      <c r="R713" s="1"/>
      <c r="S713" s="1"/>
      <c r="T713" s="1"/>
      <c r="U713" s="1"/>
      <c r="V713" s="1"/>
      <c r="W713" s="1"/>
      <c r="X713" s="1"/>
      <c r="Y713" s="1"/>
      <c r="Z713" s="1"/>
      <c r="AA713" s="1"/>
    </row>
    <row r="714" spans="1:27">
      <c r="A714" s="1"/>
      <c r="B714" s="43">
        <f t="shared" si="30"/>
        <v>463</v>
      </c>
      <c r="C714" s="43" t="e">
        <f t="shared" si="29"/>
        <v>#VALUE!</v>
      </c>
      <c r="D714" s="43"/>
      <c r="E714" s="43"/>
      <c r="F714" s="43"/>
      <c r="G714" s="1"/>
      <c r="H714" s="1"/>
      <c r="I714" s="1"/>
      <c r="J714" s="1"/>
      <c r="K714" s="1"/>
      <c r="L714" s="1"/>
      <c r="M714" s="1"/>
      <c r="N714" s="1"/>
      <c r="O714" s="1"/>
      <c r="P714" s="1"/>
      <c r="Q714" s="1"/>
      <c r="R714" s="1"/>
      <c r="S714" s="1"/>
      <c r="T714" s="1"/>
      <c r="U714" s="1"/>
      <c r="V714" s="1"/>
      <c r="W714" s="1"/>
      <c r="X714" s="1"/>
      <c r="Y714" s="1"/>
      <c r="Z714" s="1"/>
      <c r="AA714" s="1"/>
    </row>
    <row r="715" spans="1:27">
      <c r="A715" s="1"/>
      <c r="B715" s="43">
        <f t="shared" si="30"/>
        <v>465</v>
      </c>
      <c r="C715" s="43" t="e">
        <f t="shared" si="29"/>
        <v>#VALUE!</v>
      </c>
      <c r="D715" s="43"/>
      <c r="E715" s="43"/>
      <c r="F715" s="43"/>
      <c r="G715" s="1"/>
      <c r="H715" s="1"/>
      <c r="I715" s="1"/>
      <c r="J715" s="1"/>
      <c r="K715" s="1"/>
      <c r="L715" s="1"/>
      <c r="M715" s="1"/>
      <c r="N715" s="1"/>
      <c r="O715" s="1"/>
      <c r="P715" s="1"/>
      <c r="Q715" s="1"/>
      <c r="R715" s="1"/>
      <c r="S715" s="1"/>
      <c r="T715" s="1"/>
      <c r="U715" s="1"/>
      <c r="V715" s="1"/>
      <c r="W715" s="1"/>
      <c r="X715" s="1"/>
      <c r="Y715" s="1"/>
      <c r="Z715" s="1"/>
      <c r="AA715" s="1"/>
    </row>
    <row r="716" spans="1:27">
      <c r="A716" s="1"/>
      <c r="B716" s="43">
        <f t="shared" si="30"/>
        <v>467</v>
      </c>
      <c r="C716" s="43" t="e">
        <f t="shared" si="29"/>
        <v>#VALUE!</v>
      </c>
      <c r="D716" s="43"/>
      <c r="E716" s="43"/>
      <c r="F716" s="43"/>
      <c r="G716" s="1"/>
      <c r="H716" s="1"/>
      <c r="I716" s="1"/>
      <c r="J716" s="1"/>
      <c r="K716" s="1"/>
      <c r="L716" s="1"/>
      <c r="M716" s="1"/>
      <c r="N716" s="1"/>
      <c r="O716" s="1"/>
      <c r="P716" s="1"/>
      <c r="Q716" s="1"/>
      <c r="R716" s="1"/>
      <c r="S716" s="1"/>
      <c r="T716" s="1"/>
      <c r="U716" s="1"/>
      <c r="V716" s="1"/>
      <c r="W716" s="1"/>
      <c r="X716" s="1"/>
      <c r="Y716" s="1"/>
      <c r="Z716" s="1"/>
      <c r="AA716" s="1"/>
    </row>
    <row r="717" spans="1:27">
      <c r="A717" s="1"/>
      <c r="B717" s="43">
        <f t="shared" si="30"/>
        <v>469</v>
      </c>
      <c r="C717" s="43" t="e">
        <f t="shared" si="29"/>
        <v>#VALUE!</v>
      </c>
      <c r="D717" s="43"/>
      <c r="E717" s="43"/>
      <c r="F717" s="43"/>
      <c r="G717" s="1"/>
      <c r="H717" s="1"/>
      <c r="I717" s="1"/>
      <c r="J717" s="1"/>
      <c r="K717" s="1"/>
      <c r="L717" s="1"/>
      <c r="M717" s="1"/>
      <c r="N717" s="1"/>
      <c r="O717" s="1"/>
      <c r="P717" s="1"/>
      <c r="Q717" s="1"/>
      <c r="R717" s="1"/>
      <c r="S717" s="1"/>
      <c r="T717" s="1"/>
      <c r="U717" s="1"/>
      <c r="V717" s="1"/>
      <c r="W717" s="1"/>
      <c r="X717" s="1"/>
      <c r="Y717" s="1"/>
      <c r="Z717" s="1"/>
      <c r="AA717" s="1"/>
    </row>
    <row r="718" spans="1:27">
      <c r="A718" s="1"/>
      <c r="B718" s="43">
        <f t="shared" si="30"/>
        <v>471</v>
      </c>
      <c r="C718" s="43" t="e">
        <f t="shared" si="29"/>
        <v>#VALUE!</v>
      </c>
      <c r="D718" s="43"/>
      <c r="E718" s="43"/>
      <c r="F718" s="43"/>
      <c r="G718" s="1"/>
      <c r="H718" s="1"/>
      <c r="I718" s="1"/>
      <c r="J718" s="1"/>
      <c r="K718" s="1"/>
      <c r="L718" s="1"/>
      <c r="M718" s="1"/>
      <c r="N718" s="1"/>
      <c r="O718" s="1"/>
      <c r="P718" s="1"/>
      <c r="Q718" s="1"/>
      <c r="R718" s="1"/>
      <c r="S718" s="1"/>
      <c r="T718" s="1"/>
      <c r="U718" s="1"/>
      <c r="V718" s="1"/>
      <c r="W718" s="1"/>
      <c r="X718" s="1"/>
      <c r="Y718" s="1"/>
      <c r="Z718" s="1"/>
      <c r="AA718" s="1"/>
    </row>
    <row r="719" spans="1:27">
      <c r="A719" s="1"/>
      <c r="B719" s="43">
        <f t="shared" si="30"/>
        <v>473</v>
      </c>
      <c r="C719" s="43" t="e">
        <f t="shared" si="29"/>
        <v>#VALUE!</v>
      </c>
      <c r="D719" s="43"/>
      <c r="E719" s="43"/>
      <c r="F719" s="43"/>
      <c r="G719" s="1"/>
      <c r="H719" s="1"/>
      <c r="I719" s="1"/>
      <c r="J719" s="1"/>
      <c r="K719" s="1"/>
      <c r="L719" s="1"/>
      <c r="M719" s="1"/>
      <c r="N719" s="1"/>
      <c r="O719" s="1"/>
      <c r="P719" s="1"/>
      <c r="Q719" s="1"/>
      <c r="R719" s="1"/>
      <c r="S719" s="1"/>
      <c r="T719" s="1"/>
      <c r="U719" s="1"/>
      <c r="V719" s="1"/>
      <c r="W719" s="1"/>
      <c r="X719" s="1"/>
      <c r="Y719" s="1"/>
      <c r="Z719" s="1"/>
      <c r="AA719" s="1"/>
    </row>
    <row r="720" spans="1:27">
      <c r="A720" s="1"/>
      <c r="B720" s="43">
        <f t="shared" si="30"/>
        <v>475</v>
      </c>
      <c r="C720" s="43" t="e">
        <f t="shared" si="29"/>
        <v>#VALUE!</v>
      </c>
      <c r="D720" s="43"/>
      <c r="E720" s="43"/>
      <c r="F720" s="43"/>
      <c r="G720" s="1"/>
      <c r="H720" s="1"/>
      <c r="I720" s="1"/>
      <c r="J720" s="1"/>
      <c r="K720" s="1"/>
      <c r="L720" s="1"/>
      <c r="M720" s="1"/>
      <c r="N720" s="1"/>
      <c r="O720" s="1"/>
      <c r="P720" s="1"/>
      <c r="Q720" s="1"/>
      <c r="R720" s="1"/>
      <c r="S720" s="1"/>
      <c r="T720" s="1"/>
      <c r="U720" s="1"/>
      <c r="V720" s="1"/>
      <c r="W720" s="1"/>
      <c r="X720" s="1"/>
      <c r="Y720" s="1"/>
      <c r="Z720" s="1"/>
      <c r="AA720" s="1"/>
    </row>
    <row r="721" spans="1:27">
      <c r="A721" s="1"/>
      <c r="B721" s="43">
        <f t="shared" si="30"/>
        <v>477</v>
      </c>
      <c r="C721" s="43" t="e">
        <f t="shared" si="29"/>
        <v>#VALUE!</v>
      </c>
      <c r="D721" s="43"/>
      <c r="E721" s="43"/>
      <c r="F721" s="43"/>
      <c r="G721" s="1"/>
      <c r="H721" s="1"/>
      <c r="I721" s="1"/>
      <c r="J721" s="1"/>
      <c r="K721" s="1"/>
      <c r="L721" s="1"/>
      <c r="M721" s="1"/>
      <c r="N721" s="1"/>
      <c r="O721" s="1"/>
      <c r="P721" s="1"/>
      <c r="Q721" s="1"/>
      <c r="R721" s="1"/>
      <c r="S721" s="1"/>
      <c r="T721" s="1"/>
      <c r="U721" s="1"/>
      <c r="V721" s="1"/>
      <c r="W721" s="1"/>
      <c r="X721" s="1"/>
      <c r="Y721" s="1"/>
      <c r="Z721" s="1"/>
      <c r="AA721" s="1"/>
    </row>
    <row r="722" spans="1:27">
      <c r="A722" s="1"/>
      <c r="B722" s="43">
        <f t="shared" si="30"/>
        <v>479</v>
      </c>
      <c r="C722" s="43" t="e">
        <f t="shared" si="29"/>
        <v>#VALUE!</v>
      </c>
      <c r="D722" s="43"/>
      <c r="E722" s="43"/>
      <c r="F722" s="43"/>
      <c r="G722" s="1"/>
      <c r="H722" s="1"/>
      <c r="I722" s="1"/>
      <c r="J722" s="1"/>
      <c r="K722" s="1"/>
      <c r="L722" s="1"/>
      <c r="M722" s="1"/>
      <c r="N722" s="1"/>
      <c r="O722" s="1"/>
      <c r="P722" s="1"/>
      <c r="Q722" s="1"/>
      <c r="R722" s="1"/>
      <c r="S722" s="1"/>
      <c r="T722" s="1"/>
      <c r="U722" s="1"/>
      <c r="V722" s="1"/>
      <c r="W722" s="1"/>
      <c r="X722" s="1"/>
      <c r="Y722" s="1"/>
      <c r="Z722" s="1"/>
      <c r="AA722" s="1"/>
    </row>
    <row r="723" spans="1:27">
      <c r="A723" s="1"/>
      <c r="B723" s="43">
        <f t="shared" si="30"/>
        <v>481</v>
      </c>
      <c r="C723" s="43" t="e">
        <f t="shared" si="29"/>
        <v>#VALUE!</v>
      </c>
      <c r="D723" s="43"/>
      <c r="E723" s="43"/>
      <c r="F723" s="43"/>
      <c r="G723" s="1"/>
      <c r="H723" s="1"/>
      <c r="I723" s="1"/>
      <c r="J723" s="1"/>
      <c r="K723" s="1"/>
      <c r="L723" s="1"/>
      <c r="M723" s="1"/>
      <c r="N723" s="1"/>
      <c r="O723" s="1"/>
      <c r="P723" s="1"/>
      <c r="Q723" s="1"/>
      <c r="R723" s="1"/>
      <c r="S723" s="1"/>
      <c r="T723" s="1"/>
      <c r="U723" s="1"/>
      <c r="V723" s="1"/>
      <c r="W723" s="1"/>
      <c r="X723" s="1"/>
      <c r="Y723" s="1"/>
      <c r="Z723" s="1"/>
      <c r="AA723" s="1"/>
    </row>
    <row r="724" spans="1:27">
      <c r="A724" s="1"/>
      <c r="B724" s="43">
        <f t="shared" si="30"/>
        <v>483</v>
      </c>
      <c r="C724" s="43" t="e">
        <f t="shared" si="29"/>
        <v>#VALUE!</v>
      </c>
      <c r="D724" s="43"/>
      <c r="E724" s="43"/>
      <c r="F724" s="43"/>
      <c r="G724" s="1"/>
      <c r="H724" s="1"/>
      <c r="I724" s="1"/>
      <c r="J724" s="1"/>
      <c r="K724" s="1"/>
      <c r="L724" s="1"/>
      <c r="M724" s="1"/>
      <c r="N724" s="1"/>
      <c r="O724" s="1"/>
      <c r="P724" s="1"/>
      <c r="Q724" s="1"/>
      <c r="R724" s="1"/>
      <c r="S724" s="1"/>
      <c r="T724" s="1"/>
      <c r="U724" s="1"/>
      <c r="V724" s="1"/>
      <c r="W724" s="1"/>
      <c r="X724" s="1"/>
      <c r="Y724" s="1"/>
      <c r="Z724" s="1"/>
      <c r="AA724" s="1"/>
    </row>
    <row r="725" spans="1:27">
      <c r="A725" s="1"/>
      <c r="B725" s="43">
        <f t="shared" si="30"/>
        <v>485</v>
      </c>
      <c r="C725" s="43" t="e">
        <f t="shared" si="29"/>
        <v>#VALUE!</v>
      </c>
      <c r="D725" s="43"/>
      <c r="E725" s="43"/>
      <c r="F725" s="43"/>
      <c r="G725" s="1"/>
      <c r="H725" s="1"/>
      <c r="I725" s="1"/>
      <c r="J725" s="1"/>
      <c r="K725" s="1"/>
      <c r="L725" s="1"/>
      <c r="M725" s="1"/>
      <c r="N725" s="1"/>
      <c r="O725" s="1"/>
      <c r="P725" s="1"/>
      <c r="Q725" s="1"/>
      <c r="R725" s="1"/>
      <c r="S725" s="1"/>
      <c r="T725" s="1"/>
      <c r="U725" s="1"/>
      <c r="V725" s="1"/>
      <c r="W725" s="1"/>
      <c r="X725" s="1"/>
      <c r="Y725" s="1"/>
      <c r="Z725" s="1"/>
      <c r="AA725" s="1"/>
    </row>
    <row r="726" spans="1:27">
      <c r="A726" s="1"/>
      <c r="B726" s="43">
        <f t="shared" si="30"/>
        <v>487</v>
      </c>
      <c r="C726" s="43" t="e">
        <f t="shared" si="29"/>
        <v>#VALUE!</v>
      </c>
      <c r="D726" s="43"/>
      <c r="E726" s="43"/>
      <c r="F726" s="43"/>
      <c r="G726" s="1"/>
      <c r="H726" s="1"/>
      <c r="I726" s="1"/>
      <c r="J726" s="1"/>
      <c r="K726" s="1"/>
      <c r="L726" s="1"/>
      <c r="M726" s="1"/>
      <c r="N726" s="1"/>
      <c r="O726" s="1"/>
      <c r="P726" s="1"/>
      <c r="Q726" s="1"/>
      <c r="R726" s="1"/>
      <c r="S726" s="1"/>
      <c r="T726" s="1"/>
      <c r="U726" s="1"/>
      <c r="V726" s="1"/>
      <c r="W726" s="1"/>
      <c r="X726" s="1"/>
      <c r="Y726" s="1"/>
      <c r="Z726" s="1"/>
      <c r="AA726" s="1"/>
    </row>
    <row r="727" spans="1:27">
      <c r="A727" s="1"/>
      <c r="B727" s="43">
        <f t="shared" si="30"/>
        <v>489</v>
      </c>
      <c r="C727" s="43" t="e">
        <f t="shared" si="29"/>
        <v>#VALUE!</v>
      </c>
      <c r="D727" s="43"/>
      <c r="E727" s="43"/>
      <c r="F727" s="43"/>
      <c r="G727" s="1"/>
      <c r="H727" s="1"/>
      <c r="I727" s="1"/>
      <c r="J727" s="1"/>
      <c r="K727" s="1"/>
      <c r="L727" s="1"/>
      <c r="M727" s="1"/>
      <c r="N727" s="1"/>
      <c r="O727" s="1"/>
      <c r="P727" s="1"/>
      <c r="Q727" s="1"/>
      <c r="R727" s="1"/>
      <c r="S727" s="1"/>
      <c r="T727" s="1"/>
      <c r="U727" s="1"/>
      <c r="V727" s="1"/>
      <c r="W727" s="1"/>
      <c r="X727" s="1"/>
      <c r="Y727" s="1"/>
      <c r="Z727" s="1"/>
      <c r="AA727" s="1"/>
    </row>
    <row r="728" spans="1:27">
      <c r="A728" s="1"/>
      <c r="B728" s="43">
        <f t="shared" si="30"/>
        <v>491</v>
      </c>
      <c r="C728" s="43" t="e">
        <f t="shared" si="29"/>
        <v>#VALUE!</v>
      </c>
      <c r="D728" s="43"/>
      <c r="E728" s="43"/>
      <c r="F728" s="43"/>
      <c r="G728" s="1"/>
      <c r="H728" s="1"/>
      <c r="I728" s="1"/>
      <c r="J728" s="1"/>
      <c r="K728" s="1"/>
      <c r="L728" s="1"/>
      <c r="M728" s="1"/>
      <c r="N728" s="1"/>
      <c r="O728" s="1"/>
      <c r="P728" s="1"/>
      <c r="Q728" s="1"/>
      <c r="R728" s="1"/>
      <c r="S728" s="1"/>
      <c r="T728" s="1"/>
      <c r="U728" s="1"/>
      <c r="V728" s="1"/>
      <c r="W728" s="1"/>
      <c r="X728" s="1"/>
      <c r="Y728" s="1"/>
      <c r="Z728" s="1"/>
      <c r="AA728" s="1"/>
    </row>
    <row r="729" spans="1:27">
      <c r="A729" s="1"/>
      <c r="B729" s="43">
        <f t="shared" si="30"/>
        <v>493</v>
      </c>
      <c r="C729" s="43" t="e">
        <f t="shared" si="29"/>
        <v>#VALUE!</v>
      </c>
      <c r="D729" s="43"/>
      <c r="E729" s="43"/>
      <c r="F729" s="43"/>
      <c r="G729" s="1"/>
      <c r="H729" s="1"/>
      <c r="I729" s="1"/>
      <c r="J729" s="1"/>
      <c r="K729" s="1"/>
      <c r="L729" s="1"/>
      <c r="M729" s="1"/>
      <c r="N729" s="1"/>
      <c r="O729" s="1"/>
      <c r="P729" s="1"/>
      <c r="Q729" s="1"/>
      <c r="R729" s="1"/>
      <c r="S729" s="1"/>
      <c r="T729" s="1"/>
      <c r="U729" s="1"/>
      <c r="V729" s="1"/>
      <c r="W729" s="1"/>
      <c r="X729" s="1"/>
      <c r="Y729" s="1"/>
      <c r="Z729" s="1"/>
      <c r="AA729" s="1"/>
    </row>
    <row r="730" spans="1:27">
      <c r="A730" s="1"/>
      <c r="B730" s="43">
        <f t="shared" si="30"/>
        <v>495</v>
      </c>
      <c r="C730" s="43" t="e">
        <f t="shared" si="29"/>
        <v>#VALUE!</v>
      </c>
      <c r="D730" s="43"/>
      <c r="E730" s="43"/>
      <c r="F730" s="43"/>
      <c r="G730" s="1"/>
      <c r="H730" s="1"/>
      <c r="I730" s="1"/>
      <c r="J730" s="1"/>
      <c r="K730" s="1"/>
      <c r="L730" s="1"/>
      <c r="M730" s="1"/>
      <c r="N730" s="1"/>
      <c r="O730" s="1"/>
      <c r="P730" s="1"/>
      <c r="Q730" s="1"/>
      <c r="R730" s="1"/>
      <c r="S730" s="1"/>
      <c r="T730" s="1"/>
      <c r="U730" s="1"/>
      <c r="V730" s="1"/>
      <c r="W730" s="1"/>
      <c r="X730" s="1"/>
      <c r="Y730" s="1"/>
      <c r="Z730" s="1"/>
      <c r="AA730" s="1"/>
    </row>
    <row r="731" spans="1:27">
      <c r="A731" s="1"/>
      <c r="B731" s="43">
        <f t="shared" si="30"/>
        <v>497</v>
      </c>
      <c r="C731" s="43" t="e">
        <f t="shared" si="29"/>
        <v>#VALUE!</v>
      </c>
      <c r="D731" s="43"/>
      <c r="E731" s="43"/>
      <c r="F731" s="43"/>
      <c r="G731" s="1"/>
      <c r="H731" s="1"/>
      <c r="I731" s="1"/>
      <c r="J731" s="1"/>
      <c r="K731" s="1"/>
      <c r="L731" s="1"/>
      <c r="M731" s="1"/>
      <c r="N731" s="1"/>
      <c r="O731" s="1"/>
      <c r="P731" s="1"/>
      <c r="Q731" s="1"/>
      <c r="R731" s="1"/>
      <c r="S731" s="1"/>
      <c r="T731" s="1"/>
      <c r="U731" s="1"/>
      <c r="V731" s="1"/>
      <c r="W731" s="1"/>
      <c r="X731" s="1"/>
      <c r="Y731" s="1"/>
      <c r="Z731" s="1"/>
      <c r="AA731" s="1"/>
    </row>
    <row r="732" spans="1:27">
      <c r="A732" s="1"/>
      <c r="B732" s="43">
        <f t="shared" si="30"/>
        <v>499</v>
      </c>
      <c r="C732" s="43" t="e">
        <f t="shared" si="29"/>
        <v>#VALUE!</v>
      </c>
      <c r="D732" s="43"/>
      <c r="E732" s="43"/>
      <c r="F732" s="43"/>
      <c r="G732" s="1"/>
      <c r="H732" s="1"/>
      <c r="I732" s="1"/>
      <c r="J732" s="1"/>
      <c r="K732" s="1"/>
      <c r="L732" s="1"/>
      <c r="M732" s="1"/>
      <c r="N732" s="1"/>
      <c r="O732" s="1"/>
      <c r="P732" s="1"/>
      <c r="Q732" s="1"/>
      <c r="R732" s="1"/>
      <c r="S732" s="1"/>
      <c r="T732" s="1"/>
      <c r="U732" s="1"/>
      <c r="V732" s="1"/>
      <c r="W732" s="1"/>
      <c r="X732" s="1"/>
      <c r="Y732" s="1"/>
      <c r="Z732" s="1"/>
      <c r="AA732" s="1"/>
    </row>
    <row r="733" spans="1:27">
      <c r="A733" s="1"/>
      <c r="B733" s="43">
        <f t="shared" si="30"/>
        <v>501</v>
      </c>
      <c r="C733" s="43" t="e">
        <f t="shared" si="29"/>
        <v>#VALUE!</v>
      </c>
      <c r="D733" s="43"/>
      <c r="E733" s="43"/>
      <c r="F733" s="43"/>
      <c r="G733" s="1"/>
      <c r="H733" s="1"/>
      <c r="I733" s="1"/>
      <c r="J733" s="1"/>
      <c r="K733" s="1"/>
      <c r="L733" s="1"/>
      <c r="M733" s="1"/>
      <c r="N733" s="1"/>
      <c r="O733" s="1"/>
      <c r="P733" s="1"/>
      <c r="Q733" s="1"/>
      <c r="R733" s="1"/>
      <c r="S733" s="1"/>
      <c r="T733" s="1"/>
      <c r="U733" s="1"/>
      <c r="V733" s="1"/>
      <c r="W733" s="1"/>
      <c r="X733" s="1"/>
      <c r="Y733" s="1"/>
      <c r="Z733" s="1"/>
      <c r="AA733" s="1"/>
    </row>
    <row r="734" spans="1:27">
      <c r="A734" s="1"/>
      <c r="B734" s="43">
        <f t="shared" si="30"/>
        <v>503</v>
      </c>
      <c r="C734" s="43" t="e">
        <f t="shared" si="29"/>
        <v>#VALUE!</v>
      </c>
      <c r="D734" s="43"/>
      <c r="E734" s="43"/>
      <c r="F734" s="43"/>
      <c r="G734" s="1"/>
      <c r="H734" s="1"/>
      <c r="I734" s="1"/>
      <c r="J734" s="1"/>
      <c r="K734" s="1"/>
      <c r="L734" s="1"/>
      <c r="M734" s="1"/>
      <c r="N734" s="1"/>
      <c r="O734" s="1"/>
      <c r="P734" s="1"/>
      <c r="Q734" s="1"/>
      <c r="R734" s="1"/>
      <c r="S734" s="1"/>
      <c r="T734" s="1"/>
      <c r="U734" s="1"/>
      <c r="V734" s="1"/>
      <c r="W734" s="1"/>
      <c r="X734" s="1"/>
      <c r="Y734" s="1"/>
      <c r="Z734" s="1"/>
      <c r="AA734" s="1"/>
    </row>
    <row r="735" spans="1:27">
      <c r="A735" s="1"/>
      <c r="B735" s="43">
        <f t="shared" si="30"/>
        <v>505</v>
      </c>
      <c r="C735" s="43" t="e">
        <f t="shared" si="29"/>
        <v>#VALUE!</v>
      </c>
      <c r="D735" s="43"/>
      <c r="E735" s="43"/>
      <c r="F735" s="43"/>
      <c r="G735" s="1"/>
      <c r="H735" s="1"/>
      <c r="I735" s="1"/>
      <c r="J735" s="1"/>
      <c r="K735" s="1"/>
      <c r="L735" s="1"/>
      <c r="M735" s="1"/>
      <c r="N735" s="1"/>
      <c r="O735" s="1"/>
      <c r="P735" s="1"/>
      <c r="Q735" s="1"/>
      <c r="R735" s="1"/>
      <c r="S735" s="1"/>
      <c r="T735" s="1"/>
      <c r="U735" s="1"/>
      <c r="V735" s="1"/>
      <c r="W735" s="1"/>
      <c r="X735" s="1"/>
      <c r="Y735" s="1"/>
      <c r="Z735" s="1"/>
      <c r="AA735" s="1"/>
    </row>
    <row r="736" spans="1:27">
      <c r="A736" s="1"/>
      <c r="B736" s="43">
        <f t="shared" si="30"/>
        <v>507</v>
      </c>
      <c r="C736" s="43" t="e">
        <f t="shared" si="29"/>
        <v>#VALUE!</v>
      </c>
      <c r="D736" s="43"/>
      <c r="E736" s="43"/>
      <c r="F736" s="43"/>
      <c r="G736" s="1"/>
      <c r="H736" s="1"/>
      <c r="I736" s="1"/>
      <c r="J736" s="1"/>
      <c r="K736" s="1"/>
      <c r="L736" s="1"/>
      <c r="M736" s="1"/>
      <c r="N736" s="1"/>
      <c r="O736" s="1"/>
      <c r="P736" s="1"/>
      <c r="Q736" s="1"/>
      <c r="R736" s="1"/>
      <c r="S736" s="1"/>
      <c r="T736" s="1"/>
      <c r="U736" s="1"/>
      <c r="V736" s="1"/>
      <c r="W736" s="1"/>
      <c r="X736" s="1"/>
      <c r="Y736" s="1"/>
      <c r="Z736" s="1"/>
      <c r="AA736" s="1"/>
    </row>
    <row r="737" spans="1:27">
      <c r="A737" s="1"/>
      <c r="B737" s="43">
        <f t="shared" si="30"/>
        <v>509</v>
      </c>
      <c r="C737" s="43" t="e">
        <f t="shared" si="29"/>
        <v>#VALUE!</v>
      </c>
      <c r="D737" s="43"/>
      <c r="E737" s="43"/>
      <c r="F737" s="43"/>
      <c r="G737" s="1"/>
      <c r="H737" s="1"/>
      <c r="I737" s="1"/>
      <c r="J737" s="1"/>
      <c r="K737" s="1"/>
      <c r="L737" s="1"/>
      <c r="M737" s="1"/>
      <c r="N737" s="1"/>
      <c r="O737" s="1"/>
      <c r="P737" s="1"/>
      <c r="Q737" s="1"/>
      <c r="R737" s="1"/>
      <c r="S737" s="1"/>
      <c r="T737" s="1"/>
      <c r="U737" s="1"/>
      <c r="V737" s="1"/>
      <c r="W737" s="1"/>
      <c r="X737" s="1"/>
      <c r="Y737" s="1"/>
      <c r="Z737" s="1"/>
      <c r="AA737" s="1"/>
    </row>
    <row r="738" spans="1:27">
      <c r="A738" s="1"/>
      <c r="B738" s="43">
        <f t="shared" si="30"/>
        <v>511</v>
      </c>
      <c r="C738" s="43" t="e">
        <f t="shared" si="29"/>
        <v>#VALUE!</v>
      </c>
      <c r="D738" s="43"/>
      <c r="E738" s="43"/>
      <c r="F738" s="43"/>
      <c r="G738" s="1"/>
      <c r="H738" s="1"/>
      <c r="I738" s="1"/>
      <c r="J738" s="1"/>
      <c r="K738" s="1"/>
      <c r="L738" s="1"/>
      <c r="M738" s="1"/>
      <c r="N738" s="1"/>
      <c r="O738" s="1"/>
      <c r="P738" s="1"/>
      <c r="Q738" s="1"/>
      <c r="R738" s="1"/>
      <c r="S738" s="1"/>
      <c r="T738" s="1"/>
      <c r="U738" s="1"/>
      <c r="V738" s="1"/>
      <c r="W738" s="1"/>
      <c r="X738" s="1"/>
      <c r="Y738" s="1"/>
      <c r="Z738" s="1"/>
      <c r="AA738" s="1"/>
    </row>
    <row r="739" spans="1:27">
      <c r="A739" s="1"/>
      <c r="B739" s="43">
        <f t="shared" si="30"/>
        <v>513</v>
      </c>
      <c r="C739" s="43" t="e">
        <f t="shared" si="29"/>
        <v>#VALUE!</v>
      </c>
      <c r="D739" s="43"/>
      <c r="E739" s="43"/>
      <c r="F739" s="43"/>
      <c r="G739" s="1"/>
      <c r="H739" s="1"/>
      <c r="I739" s="1"/>
      <c r="J739" s="1"/>
      <c r="K739" s="1"/>
      <c r="L739" s="1"/>
      <c r="M739" s="1"/>
      <c r="N739" s="1"/>
      <c r="O739" s="1"/>
      <c r="P739" s="1"/>
      <c r="Q739" s="1"/>
      <c r="R739" s="1"/>
      <c r="S739" s="1"/>
      <c r="T739" s="1"/>
      <c r="U739" s="1"/>
      <c r="V739" s="1"/>
      <c r="W739" s="1"/>
      <c r="X739" s="1"/>
      <c r="Y739" s="1"/>
      <c r="Z739" s="1"/>
      <c r="AA739" s="1"/>
    </row>
    <row r="740" spans="1:27">
      <c r="A740" s="1"/>
      <c r="B740" s="43">
        <f t="shared" si="30"/>
        <v>515</v>
      </c>
      <c r="C740" s="43" t="e">
        <f t="shared" si="29"/>
        <v>#VALUE!</v>
      </c>
      <c r="D740" s="43"/>
      <c r="E740" s="43"/>
      <c r="F740" s="43"/>
      <c r="G740" s="1"/>
      <c r="H740" s="1"/>
      <c r="I740" s="1"/>
      <c r="J740" s="1"/>
      <c r="K740" s="1"/>
      <c r="L740" s="1"/>
      <c r="M740" s="1"/>
      <c r="N740" s="1"/>
      <c r="O740" s="1"/>
      <c r="P740" s="1"/>
      <c r="Q740" s="1"/>
      <c r="R740" s="1"/>
      <c r="S740" s="1"/>
      <c r="T740" s="1"/>
      <c r="U740" s="1"/>
      <c r="V740" s="1"/>
      <c r="W740" s="1"/>
      <c r="X740" s="1"/>
      <c r="Y740" s="1"/>
      <c r="Z740" s="1"/>
      <c r="AA740" s="1"/>
    </row>
    <row r="741" spans="1:27">
      <c r="A741" s="1"/>
      <c r="B741" s="43">
        <f t="shared" si="30"/>
        <v>517</v>
      </c>
      <c r="C741" s="43" t="e">
        <f t="shared" si="29"/>
        <v>#VALUE!</v>
      </c>
      <c r="D741" s="43"/>
      <c r="E741" s="43"/>
      <c r="F741" s="43"/>
      <c r="G741" s="1"/>
      <c r="H741" s="1"/>
      <c r="I741" s="1"/>
      <c r="J741" s="1"/>
      <c r="K741" s="1"/>
      <c r="L741" s="1"/>
      <c r="M741" s="1"/>
      <c r="N741" s="1"/>
      <c r="O741" s="1"/>
      <c r="P741" s="1"/>
      <c r="Q741" s="1"/>
      <c r="R741" s="1"/>
      <c r="S741" s="1"/>
      <c r="T741" s="1"/>
      <c r="U741" s="1"/>
      <c r="V741" s="1"/>
      <c r="W741" s="1"/>
      <c r="X741" s="1"/>
      <c r="Y741" s="1"/>
      <c r="Z741" s="1"/>
      <c r="AA741" s="1"/>
    </row>
    <row r="742" spans="1:27">
      <c r="A742" s="1"/>
      <c r="B742" s="43">
        <f t="shared" si="30"/>
        <v>519</v>
      </c>
      <c r="C742" s="43" t="e">
        <f t="shared" si="29"/>
        <v>#VALUE!</v>
      </c>
      <c r="D742" s="43"/>
      <c r="E742" s="43"/>
      <c r="F742" s="43"/>
      <c r="G742" s="1"/>
      <c r="H742" s="1"/>
      <c r="I742" s="1"/>
      <c r="J742" s="1"/>
      <c r="K742" s="1"/>
      <c r="L742" s="1"/>
      <c r="M742" s="1"/>
      <c r="N742" s="1"/>
      <c r="O742" s="1"/>
      <c r="P742" s="1"/>
      <c r="Q742" s="1"/>
      <c r="R742" s="1"/>
      <c r="S742" s="1"/>
      <c r="T742" s="1"/>
      <c r="U742" s="1"/>
      <c r="V742" s="1"/>
      <c r="W742" s="1"/>
      <c r="X742" s="1"/>
      <c r="Y742" s="1"/>
      <c r="Z742" s="1"/>
      <c r="AA742" s="1"/>
    </row>
    <row r="743" spans="1:27">
      <c r="A743" s="1"/>
      <c r="B743" s="43">
        <f t="shared" si="30"/>
        <v>521</v>
      </c>
      <c r="C743" s="43" t="e">
        <f t="shared" si="29"/>
        <v>#VALUE!</v>
      </c>
      <c r="D743" s="43"/>
      <c r="E743" s="43"/>
      <c r="F743" s="43"/>
      <c r="G743" s="1"/>
      <c r="H743" s="1"/>
      <c r="I743" s="1"/>
      <c r="J743" s="1"/>
      <c r="K743" s="1"/>
      <c r="L743" s="1"/>
      <c r="M743" s="1"/>
      <c r="N743" s="1"/>
      <c r="O743" s="1"/>
      <c r="P743" s="1"/>
      <c r="Q743" s="1"/>
      <c r="R743" s="1"/>
      <c r="S743" s="1"/>
      <c r="T743" s="1"/>
      <c r="U743" s="1"/>
      <c r="V743" s="1"/>
      <c r="W743" s="1"/>
      <c r="X743" s="1"/>
      <c r="Y743" s="1"/>
      <c r="Z743" s="1"/>
      <c r="AA743" s="1"/>
    </row>
    <row r="744" spans="1:27">
      <c r="A744" s="1"/>
      <c r="B744" s="43">
        <f t="shared" si="30"/>
        <v>523</v>
      </c>
      <c r="C744" s="43" t="e">
        <f t="shared" si="29"/>
        <v>#VALUE!</v>
      </c>
      <c r="D744" s="43"/>
      <c r="E744" s="43"/>
      <c r="F744" s="43"/>
      <c r="G744" s="1"/>
      <c r="H744" s="1"/>
      <c r="I744" s="1"/>
      <c r="J744" s="1"/>
      <c r="K744" s="1"/>
      <c r="L744" s="1"/>
      <c r="M744" s="1"/>
      <c r="N744" s="1"/>
      <c r="O744" s="1"/>
      <c r="P744" s="1"/>
      <c r="Q744" s="1"/>
      <c r="R744" s="1"/>
      <c r="S744" s="1"/>
      <c r="T744" s="1"/>
      <c r="U744" s="1"/>
      <c r="V744" s="1"/>
      <c r="W744" s="1"/>
      <c r="X744" s="1"/>
      <c r="Y744" s="1"/>
      <c r="Z744" s="1"/>
      <c r="AA744" s="1"/>
    </row>
    <row r="745" spans="1:27">
      <c r="A745" s="1"/>
      <c r="B745" s="43">
        <f t="shared" si="30"/>
        <v>525</v>
      </c>
      <c r="C745" s="43" t="e">
        <f t="shared" si="29"/>
        <v>#VALUE!</v>
      </c>
      <c r="D745" s="43"/>
      <c r="E745" s="43"/>
      <c r="F745" s="43"/>
      <c r="G745" s="1"/>
      <c r="H745" s="1"/>
      <c r="I745" s="1"/>
      <c r="J745" s="1"/>
      <c r="K745" s="1"/>
      <c r="L745" s="1"/>
      <c r="M745" s="1"/>
      <c r="N745" s="1"/>
      <c r="O745" s="1"/>
      <c r="P745" s="1"/>
      <c r="Q745" s="1"/>
      <c r="R745" s="1"/>
      <c r="S745" s="1"/>
      <c r="T745" s="1"/>
      <c r="U745" s="1"/>
      <c r="V745" s="1"/>
      <c r="W745" s="1"/>
      <c r="X745" s="1"/>
      <c r="Y745" s="1"/>
      <c r="Z745" s="1"/>
      <c r="AA745" s="1"/>
    </row>
    <row r="746" spans="1:27">
      <c r="A746" s="1"/>
      <c r="B746" s="43">
        <f t="shared" si="30"/>
        <v>527</v>
      </c>
      <c r="C746" s="43" t="e">
        <f t="shared" si="29"/>
        <v>#VALUE!</v>
      </c>
      <c r="D746" s="43"/>
      <c r="E746" s="43"/>
      <c r="F746" s="43"/>
      <c r="G746" s="1"/>
      <c r="H746" s="1"/>
      <c r="I746" s="1"/>
      <c r="J746" s="1"/>
      <c r="K746" s="1"/>
      <c r="L746" s="1"/>
      <c r="M746" s="1"/>
      <c r="N746" s="1"/>
      <c r="O746" s="1"/>
      <c r="P746" s="1"/>
      <c r="Q746" s="1"/>
      <c r="R746" s="1"/>
      <c r="S746" s="1"/>
      <c r="T746" s="1"/>
      <c r="U746" s="1"/>
      <c r="V746" s="1"/>
      <c r="W746" s="1"/>
      <c r="X746" s="1"/>
      <c r="Y746" s="1"/>
      <c r="Z746" s="1"/>
      <c r="AA746" s="1"/>
    </row>
    <row r="747" spans="1:27">
      <c r="A747" s="1"/>
      <c r="B747" s="43">
        <f t="shared" si="30"/>
        <v>529</v>
      </c>
      <c r="C747" s="43" t="e">
        <f t="shared" si="29"/>
        <v>#VALUE!</v>
      </c>
      <c r="D747" s="43"/>
      <c r="E747" s="43"/>
      <c r="F747" s="43"/>
      <c r="G747" s="1"/>
      <c r="H747" s="1"/>
      <c r="I747" s="1"/>
      <c r="J747" s="1"/>
      <c r="K747" s="1"/>
      <c r="L747" s="1"/>
      <c r="M747" s="1"/>
      <c r="N747" s="1"/>
      <c r="O747" s="1"/>
      <c r="P747" s="1"/>
      <c r="Q747" s="1"/>
      <c r="R747" s="1"/>
      <c r="S747" s="1"/>
      <c r="T747" s="1"/>
      <c r="U747" s="1"/>
      <c r="V747" s="1"/>
      <c r="W747" s="1"/>
      <c r="X747" s="1"/>
      <c r="Y747" s="1"/>
      <c r="Z747" s="1"/>
      <c r="AA747" s="1"/>
    </row>
    <row r="748" spans="1:27">
      <c r="A748" s="1"/>
      <c r="B748" s="43">
        <f t="shared" si="30"/>
        <v>531</v>
      </c>
      <c r="C748" s="43" t="e">
        <f t="shared" si="29"/>
        <v>#VALUE!</v>
      </c>
      <c r="D748" s="43"/>
      <c r="E748" s="43"/>
      <c r="F748" s="43"/>
      <c r="G748" s="1"/>
      <c r="H748" s="1"/>
      <c r="I748" s="1"/>
      <c r="J748" s="1"/>
      <c r="K748" s="1"/>
      <c r="L748" s="1"/>
      <c r="M748" s="1"/>
      <c r="N748" s="1"/>
      <c r="O748" s="1"/>
      <c r="P748" s="1"/>
      <c r="Q748" s="1"/>
      <c r="R748" s="1"/>
      <c r="S748" s="1"/>
      <c r="T748" s="1"/>
      <c r="U748" s="1"/>
      <c r="V748" s="1"/>
      <c r="W748" s="1"/>
      <c r="X748" s="1"/>
      <c r="Y748" s="1"/>
      <c r="Z748" s="1"/>
      <c r="AA748" s="1"/>
    </row>
    <row r="749" spans="1:27">
      <c r="A749" s="1"/>
      <c r="B749" s="43">
        <f t="shared" si="30"/>
        <v>533</v>
      </c>
      <c r="C749" s="43" t="e">
        <f t="shared" si="29"/>
        <v>#VALUE!</v>
      </c>
      <c r="D749" s="43"/>
      <c r="E749" s="43"/>
      <c r="F749" s="43"/>
      <c r="G749" s="1"/>
      <c r="H749" s="1"/>
      <c r="I749" s="1"/>
      <c r="J749" s="1"/>
      <c r="K749" s="1"/>
      <c r="L749" s="1"/>
      <c r="M749" s="1"/>
      <c r="N749" s="1"/>
      <c r="O749" s="1"/>
      <c r="P749" s="1"/>
      <c r="Q749" s="1"/>
      <c r="R749" s="1"/>
      <c r="S749" s="1"/>
      <c r="T749" s="1"/>
      <c r="U749" s="1"/>
      <c r="V749" s="1"/>
      <c r="W749" s="1"/>
      <c r="X749" s="1"/>
      <c r="Y749" s="1"/>
      <c r="Z749" s="1"/>
      <c r="AA749" s="1"/>
    </row>
    <row r="750" spans="1:27">
      <c r="A750" s="1"/>
      <c r="B750" s="43">
        <f t="shared" si="30"/>
        <v>535</v>
      </c>
      <c r="C750" s="43" t="e">
        <f t="shared" si="29"/>
        <v>#VALUE!</v>
      </c>
      <c r="D750" s="43"/>
      <c r="E750" s="43"/>
      <c r="F750" s="43"/>
      <c r="G750" s="1"/>
      <c r="H750" s="1"/>
      <c r="I750" s="1"/>
      <c r="J750" s="1"/>
      <c r="K750" s="1"/>
      <c r="L750" s="1"/>
      <c r="M750" s="1"/>
      <c r="N750" s="1"/>
      <c r="O750" s="1"/>
      <c r="P750" s="1"/>
      <c r="Q750" s="1"/>
      <c r="R750" s="1"/>
      <c r="S750" s="1"/>
      <c r="T750" s="1"/>
      <c r="U750" s="1"/>
      <c r="V750" s="1"/>
      <c r="W750" s="1"/>
      <c r="X750" s="1"/>
      <c r="Y750" s="1"/>
      <c r="Z750" s="1"/>
      <c r="AA750" s="1"/>
    </row>
    <row r="751" spans="1:27">
      <c r="A751" s="1"/>
      <c r="B751" s="43">
        <f t="shared" si="30"/>
        <v>537</v>
      </c>
      <c r="C751" s="43" t="e">
        <f t="shared" si="29"/>
        <v>#VALUE!</v>
      </c>
      <c r="D751" s="43"/>
      <c r="E751" s="43"/>
      <c r="F751" s="43"/>
      <c r="G751" s="1"/>
      <c r="H751" s="1"/>
      <c r="I751" s="1"/>
      <c r="J751" s="1"/>
      <c r="K751" s="1"/>
      <c r="L751" s="1"/>
      <c r="M751" s="1"/>
      <c r="N751" s="1"/>
      <c r="O751" s="1"/>
      <c r="P751" s="1"/>
      <c r="Q751" s="1"/>
      <c r="R751" s="1"/>
      <c r="S751" s="1"/>
      <c r="T751" s="1"/>
      <c r="U751" s="1"/>
      <c r="V751" s="1"/>
      <c r="W751" s="1"/>
      <c r="X751" s="1"/>
      <c r="Y751" s="1"/>
      <c r="Z751" s="1"/>
      <c r="AA751" s="1"/>
    </row>
    <row r="752" spans="1:27">
      <c r="A752" s="1"/>
      <c r="B752" s="43">
        <f t="shared" si="30"/>
        <v>539</v>
      </c>
      <c r="C752" s="43" t="e">
        <f t="shared" si="29"/>
        <v>#VALUE!</v>
      </c>
      <c r="D752" s="43"/>
      <c r="E752" s="43"/>
      <c r="F752" s="43"/>
      <c r="G752" s="1"/>
      <c r="H752" s="1"/>
      <c r="I752" s="1"/>
      <c r="J752" s="1"/>
      <c r="K752" s="1"/>
      <c r="L752" s="1"/>
      <c r="M752" s="1"/>
      <c r="N752" s="1"/>
      <c r="O752" s="1"/>
      <c r="P752" s="1"/>
      <c r="Q752" s="1"/>
      <c r="R752" s="1"/>
      <c r="S752" s="1"/>
      <c r="T752" s="1"/>
      <c r="U752" s="1"/>
      <c r="V752" s="1"/>
      <c r="W752" s="1"/>
      <c r="X752" s="1"/>
      <c r="Y752" s="1"/>
      <c r="Z752" s="1"/>
      <c r="AA752" s="1"/>
    </row>
    <row r="753" spans="1:27">
      <c r="A753" s="1"/>
      <c r="B753" s="43">
        <f t="shared" si="30"/>
        <v>541</v>
      </c>
      <c r="C753" s="43" t="e">
        <f t="shared" si="29"/>
        <v>#VALUE!</v>
      </c>
      <c r="D753" s="43"/>
      <c r="E753" s="43"/>
      <c r="F753" s="43"/>
      <c r="G753" s="1"/>
      <c r="H753" s="1"/>
      <c r="I753" s="1"/>
      <c r="J753" s="1"/>
      <c r="K753" s="1"/>
      <c r="L753" s="1"/>
      <c r="M753" s="1"/>
      <c r="N753" s="1"/>
      <c r="O753" s="1"/>
      <c r="P753" s="1"/>
      <c r="Q753" s="1"/>
      <c r="R753" s="1"/>
      <c r="S753" s="1"/>
      <c r="T753" s="1"/>
      <c r="U753" s="1"/>
      <c r="V753" s="1"/>
      <c r="W753" s="1"/>
      <c r="X753" s="1"/>
      <c r="Y753" s="1"/>
      <c r="Z753" s="1"/>
      <c r="AA753" s="1"/>
    </row>
    <row r="754" spans="1:27">
      <c r="A754" s="1"/>
      <c r="B754" s="43">
        <f t="shared" si="30"/>
        <v>543</v>
      </c>
      <c r="C754" s="43" t="e">
        <f t="shared" si="29"/>
        <v>#VALUE!</v>
      </c>
      <c r="D754" s="43"/>
      <c r="E754" s="43"/>
      <c r="F754" s="43"/>
      <c r="G754" s="1"/>
      <c r="H754" s="1"/>
      <c r="I754" s="1"/>
      <c r="J754" s="1"/>
      <c r="K754" s="1"/>
      <c r="L754" s="1"/>
      <c r="M754" s="1"/>
      <c r="N754" s="1"/>
      <c r="O754" s="1"/>
      <c r="P754" s="1"/>
      <c r="Q754" s="1"/>
      <c r="R754" s="1"/>
      <c r="S754" s="1"/>
      <c r="T754" s="1"/>
      <c r="U754" s="1"/>
      <c r="V754" s="1"/>
      <c r="W754" s="1"/>
      <c r="X754" s="1"/>
      <c r="Y754" s="1"/>
      <c r="Z754" s="1"/>
      <c r="AA754" s="1"/>
    </row>
    <row r="755" spans="1:27">
      <c r="A755" s="1"/>
      <c r="B755" s="43">
        <f t="shared" si="30"/>
        <v>545</v>
      </c>
      <c r="C755" s="43" t="e">
        <f t="shared" si="29"/>
        <v>#VALUE!</v>
      </c>
      <c r="D755" s="43"/>
      <c r="E755" s="43"/>
      <c r="F755" s="43"/>
      <c r="G755" s="1"/>
      <c r="H755" s="1"/>
      <c r="I755" s="1"/>
      <c r="J755" s="1"/>
      <c r="K755" s="1"/>
      <c r="L755" s="1"/>
      <c r="M755" s="1"/>
      <c r="N755" s="1"/>
      <c r="O755" s="1"/>
      <c r="P755" s="1"/>
      <c r="Q755" s="1"/>
      <c r="R755" s="1"/>
      <c r="S755" s="1"/>
      <c r="T755" s="1"/>
      <c r="U755" s="1"/>
      <c r="V755" s="1"/>
      <c r="W755" s="1"/>
      <c r="X755" s="1"/>
      <c r="Y755" s="1"/>
      <c r="Z755" s="1"/>
      <c r="AA755" s="1"/>
    </row>
    <row r="756" spans="1:27">
      <c r="A756" s="1"/>
      <c r="B756" s="43">
        <f t="shared" si="30"/>
        <v>547</v>
      </c>
      <c r="C756" s="43" t="e">
        <f t="shared" ref="C756:C819" si="31">CHAR(HEX2DEC(MID($H$1,B756,2)))</f>
        <v>#VALUE!</v>
      </c>
      <c r="D756" s="43"/>
      <c r="E756" s="43"/>
      <c r="F756" s="43"/>
      <c r="G756" s="1"/>
      <c r="H756" s="1"/>
      <c r="I756" s="1"/>
      <c r="J756" s="1"/>
      <c r="K756" s="1"/>
      <c r="L756" s="1"/>
      <c r="M756" s="1"/>
      <c r="N756" s="1"/>
      <c r="O756" s="1"/>
      <c r="P756" s="1"/>
      <c r="Q756" s="1"/>
      <c r="R756" s="1"/>
      <c r="S756" s="1"/>
      <c r="T756" s="1"/>
      <c r="U756" s="1"/>
      <c r="V756" s="1"/>
      <c r="W756" s="1"/>
      <c r="X756" s="1"/>
      <c r="Y756" s="1"/>
      <c r="Z756" s="1"/>
      <c r="AA756" s="1"/>
    </row>
    <row r="757" spans="1:27">
      <c r="A757" s="1"/>
      <c r="B757" s="43">
        <f t="shared" si="30"/>
        <v>549</v>
      </c>
      <c r="C757" s="43" t="e">
        <f t="shared" si="31"/>
        <v>#VALUE!</v>
      </c>
      <c r="D757" s="43"/>
      <c r="E757" s="43"/>
      <c r="F757" s="43"/>
      <c r="G757" s="1"/>
      <c r="H757" s="1"/>
      <c r="I757" s="1"/>
      <c r="J757" s="1"/>
      <c r="K757" s="1"/>
      <c r="L757" s="1"/>
      <c r="M757" s="1"/>
      <c r="N757" s="1"/>
      <c r="O757" s="1"/>
      <c r="P757" s="1"/>
      <c r="Q757" s="1"/>
      <c r="R757" s="1"/>
      <c r="S757" s="1"/>
      <c r="T757" s="1"/>
      <c r="U757" s="1"/>
      <c r="V757" s="1"/>
      <c r="W757" s="1"/>
      <c r="X757" s="1"/>
      <c r="Y757" s="1"/>
      <c r="Z757" s="1"/>
      <c r="AA757" s="1"/>
    </row>
    <row r="758" spans="1:27">
      <c r="A758" s="1"/>
      <c r="B758" s="43">
        <f t="shared" ref="B758:B821" si="32">B757+2</f>
        <v>551</v>
      </c>
      <c r="C758" s="43" t="e">
        <f t="shared" si="31"/>
        <v>#VALUE!</v>
      </c>
      <c r="D758" s="43"/>
      <c r="E758" s="43"/>
      <c r="F758" s="43"/>
      <c r="G758" s="1"/>
      <c r="H758" s="1"/>
      <c r="I758" s="1"/>
      <c r="J758" s="1"/>
      <c r="K758" s="1"/>
      <c r="L758" s="1"/>
      <c r="M758" s="1"/>
      <c r="N758" s="1"/>
      <c r="O758" s="1"/>
      <c r="P758" s="1"/>
      <c r="Q758" s="1"/>
      <c r="R758" s="1"/>
      <c r="S758" s="1"/>
      <c r="T758" s="1"/>
      <c r="U758" s="1"/>
      <c r="V758" s="1"/>
      <c r="W758" s="1"/>
      <c r="X758" s="1"/>
      <c r="Y758" s="1"/>
      <c r="Z758" s="1"/>
      <c r="AA758" s="1"/>
    </row>
    <row r="759" spans="1:27">
      <c r="A759" s="1"/>
      <c r="B759" s="43">
        <f t="shared" si="32"/>
        <v>553</v>
      </c>
      <c r="C759" s="43" t="e">
        <f t="shared" si="31"/>
        <v>#VALUE!</v>
      </c>
      <c r="D759" s="43"/>
      <c r="E759" s="43"/>
      <c r="F759" s="43"/>
      <c r="G759" s="1"/>
      <c r="H759" s="1"/>
      <c r="I759" s="1"/>
      <c r="J759" s="1"/>
      <c r="K759" s="1"/>
      <c r="L759" s="1"/>
      <c r="M759" s="1"/>
      <c r="N759" s="1"/>
      <c r="O759" s="1"/>
      <c r="P759" s="1"/>
      <c r="Q759" s="1"/>
      <c r="R759" s="1"/>
      <c r="S759" s="1"/>
      <c r="T759" s="1"/>
      <c r="U759" s="1"/>
      <c r="V759" s="1"/>
      <c r="W759" s="1"/>
      <c r="X759" s="1"/>
      <c r="Y759" s="1"/>
      <c r="Z759" s="1"/>
      <c r="AA759" s="1"/>
    </row>
    <row r="760" spans="1:27">
      <c r="A760" s="1"/>
      <c r="B760" s="43">
        <f t="shared" si="32"/>
        <v>555</v>
      </c>
      <c r="C760" s="43" t="e">
        <f t="shared" si="31"/>
        <v>#VALUE!</v>
      </c>
      <c r="D760" s="43"/>
      <c r="E760" s="43"/>
      <c r="F760" s="43"/>
      <c r="G760" s="1"/>
      <c r="H760" s="1"/>
      <c r="I760" s="1"/>
      <c r="J760" s="1"/>
      <c r="K760" s="1"/>
      <c r="L760" s="1"/>
      <c r="M760" s="1"/>
      <c r="N760" s="1"/>
      <c r="O760" s="1"/>
      <c r="P760" s="1"/>
      <c r="Q760" s="1"/>
      <c r="R760" s="1"/>
      <c r="S760" s="1"/>
      <c r="T760" s="1"/>
      <c r="U760" s="1"/>
      <c r="V760" s="1"/>
      <c r="W760" s="1"/>
      <c r="X760" s="1"/>
      <c r="Y760" s="1"/>
      <c r="Z760" s="1"/>
      <c r="AA760" s="1"/>
    </row>
    <row r="761" spans="1:27">
      <c r="A761" s="1"/>
      <c r="B761" s="43">
        <f t="shared" si="32"/>
        <v>557</v>
      </c>
      <c r="C761" s="43" t="e">
        <f t="shared" si="31"/>
        <v>#VALUE!</v>
      </c>
      <c r="D761" s="43"/>
      <c r="E761" s="43"/>
      <c r="F761" s="43"/>
      <c r="G761" s="1"/>
      <c r="H761" s="1"/>
      <c r="I761" s="1"/>
      <c r="J761" s="1"/>
      <c r="K761" s="1"/>
      <c r="L761" s="1"/>
      <c r="M761" s="1"/>
      <c r="N761" s="1"/>
      <c r="O761" s="1"/>
      <c r="P761" s="1"/>
      <c r="Q761" s="1"/>
      <c r="R761" s="1"/>
      <c r="S761" s="1"/>
      <c r="T761" s="1"/>
      <c r="U761" s="1"/>
      <c r="V761" s="1"/>
      <c r="W761" s="1"/>
      <c r="X761" s="1"/>
      <c r="Y761" s="1"/>
      <c r="Z761" s="1"/>
      <c r="AA761" s="1"/>
    </row>
    <row r="762" spans="1:27">
      <c r="A762" s="1"/>
      <c r="B762" s="43">
        <f t="shared" si="32"/>
        <v>559</v>
      </c>
      <c r="C762" s="43" t="e">
        <f t="shared" si="31"/>
        <v>#VALUE!</v>
      </c>
      <c r="D762" s="43"/>
      <c r="E762" s="43"/>
      <c r="F762" s="43"/>
      <c r="G762" s="1"/>
      <c r="H762" s="1"/>
      <c r="I762" s="1"/>
      <c r="J762" s="1"/>
      <c r="K762" s="1"/>
      <c r="L762" s="1"/>
      <c r="M762" s="1"/>
      <c r="N762" s="1"/>
      <c r="O762" s="1"/>
      <c r="P762" s="1"/>
      <c r="Q762" s="1"/>
      <c r="R762" s="1"/>
      <c r="S762" s="1"/>
      <c r="T762" s="1"/>
      <c r="U762" s="1"/>
      <c r="V762" s="1"/>
      <c r="W762" s="1"/>
      <c r="X762" s="1"/>
      <c r="Y762" s="1"/>
      <c r="Z762" s="1"/>
      <c r="AA762" s="1"/>
    </row>
    <row r="763" spans="1:27">
      <c r="A763" s="1"/>
      <c r="B763" s="43">
        <f t="shared" si="32"/>
        <v>561</v>
      </c>
      <c r="C763" s="43" t="e">
        <f t="shared" si="31"/>
        <v>#VALUE!</v>
      </c>
      <c r="D763" s="43"/>
      <c r="E763" s="43"/>
      <c r="F763" s="43"/>
      <c r="G763" s="1"/>
      <c r="H763" s="1"/>
      <c r="I763" s="1"/>
      <c r="J763" s="1"/>
      <c r="K763" s="1"/>
      <c r="L763" s="1"/>
      <c r="M763" s="1"/>
      <c r="N763" s="1"/>
      <c r="O763" s="1"/>
      <c r="P763" s="1"/>
      <c r="Q763" s="1"/>
      <c r="R763" s="1"/>
      <c r="S763" s="1"/>
      <c r="T763" s="1"/>
      <c r="U763" s="1"/>
      <c r="V763" s="1"/>
      <c r="W763" s="1"/>
      <c r="X763" s="1"/>
      <c r="Y763" s="1"/>
      <c r="Z763" s="1"/>
      <c r="AA763" s="1"/>
    </row>
    <row r="764" spans="1:27">
      <c r="A764" s="1"/>
      <c r="B764" s="43">
        <f t="shared" si="32"/>
        <v>563</v>
      </c>
      <c r="C764" s="43" t="e">
        <f t="shared" si="31"/>
        <v>#VALUE!</v>
      </c>
      <c r="D764" s="43"/>
      <c r="E764" s="43"/>
      <c r="F764" s="43"/>
      <c r="G764" s="1"/>
      <c r="H764" s="1"/>
      <c r="I764" s="1"/>
      <c r="J764" s="1"/>
      <c r="K764" s="1"/>
      <c r="L764" s="1"/>
      <c r="M764" s="1"/>
      <c r="N764" s="1"/>
      <c r="O764" s="1"/>
      <c r="P764" s="1"/>
      <c r="Q764" s="1"/>
      <c r="R764" s="1"/>
      <c r="S764" s="1"/>
      <c r="T764" s="1"/>
      <c r="U764" s="1"/>
      <c r="V764" s="1"/>
      <c r="W764" s="1"/>
      <c r="X764" s="1"/>
      <c r="Y764" s="1"/>
      <c r="Z764" s="1"/>
      <c r="AA764" s="1"/>
    </row>
    <row r="765" spans="1:27">
      <c r="A765" s="1"/>
      <c r="B765" s="43">
        <f t="shared" si="32"/>
        <v>565</v>
      </c>
      <c r="C765" s="43" t="e">
        <f t="shared" si="31"/>
        <v>#VALUE!</v>
      </c>
      <c r="D765" s="43"/>
      <c r="E765" s="43"/>
      <c r="F765" s="43"/>
      <c r="G765" s="1"/>
      <c r="H765" s="1"/>
      <c r="I765" s="1"/>
      <c r="J765" s="1"/>
      <c r="K765" s="1"/>
      <c r="L765" s="1"/>
      <c r="M765" s="1"/>
      <c r="N765" s="1"/>
      <c r="O765" s="1"/>
      <c r="P765" s="1"/>
      <c r="Q765" s="1"/>
      <c r="R765" s="1"/>
      <c r="S765" s="1"/>
      <c r="T765" s="1"/>
      <c r="U765" s="1"/>
      <c r="V765" s="1"/>
      <c r="W765" s="1"/>
      <c r="X765" s="1"/>
      <c r="Y765" s="1"/>
      <c r="Z765" s="1"/>
      <c r="AA765" s="1"/>
    </row>
    <row r="766" spans="1:27">
      <c r="A766" s="1"/>
      <c r="B766" s="43">
        <f t="shared" si="32"/>
        <v>567</v>
      </c>
      <c r="C766" s="43" t="e">
        <f t="shared" si="31"/>
        <v>#VALUE!</v>
      </c>
      <c r="D766" s="43"/>
      <c r="E766" s="43"/>
      <c r="F766" s="43"/>
      <c r="G766" s="1"/>
      <c r="H766" s="1"/>
      <c r="I766" s="1"/>
      <c r="J766" s="1"/>
      <c r="K766" s="1"/>
      <c r="L766" s="1"/>
      <c r="M766" s="1"/>
      <c r="N766" s="1"/>
      <c r="O766" s="1"/>
      <c r="P766" s="1"/>
      <c r="Q766" s="1"/>
      <c r="R766" s="1"/>
      <c r="S766" s="1"/>
      <c r="T766" s="1"/>
      <c r="U766" s="1"/>
      <c r="V766" s="1"/>
      <c r="W766" s="1"/>
      <c r="X766" s="1"/>
      <c r="Y766" s="1"/>
      <c r="Z766" s="1"/>
      <c r="AA766" s="1"/>
    </row>
    <row r="767" spans="1:27">
      <c r="A767" s="1"/>
      <c r="B767" s="43">
        <f t="shared" si="32"/>
        <v>569</v>
      </c>
      <c r="C767" s="43" t="e">
        <f t="shared" si="31"/>
        <v>#VALUE!</v>
      </c>
      <c r="D767" s="43"/>
      <c r="E767" s="43"/>
      <c r="F767" s="43"/>
      <c r="G767" s="1"/>
      <c r="H767" s="1"/>
      <c r="I767" s="1"/>
      <c r="J767" s="1"/>
      <c r="K767" s="1"/>
      <c r="L767" s="1"/>
      <c r="M767" s="1"/>
      <c r="N767" s="1"/>
      <c r="O767" s="1"/>
      <c r="P767" s="1"/>
      <c r="Q767" s="1"/>
      <c r="R767" s="1"/>
      <c r="S767" s="1"/>
      <c r="T767" s="1"/>
      <c r="U767" s="1"/>
      <c r="V767" s="1"/>
      <c r="W767" s="1"/>
      <c r="X767" s="1"/>
      <c r="Y767" s="1"/>
      <c r="Z767" s="1"/>
      <c r="AA767" s="1"/>
    </row>
    <row r="768" spans="1:27">
      <c r="A768" s="1"/>
      <c r="B768" s="43">
        <f t="shared" si="32"/>
        <v>571</v>
      </c>
      <c r="C768" s="43" t="e">
        <f t="shared" si="31"/>
        <v>#VALUE!</v>
      </c>
      <c r="D768" s="43"/>
      <c r="E768" s="43"/>
      <c r="F768" s="43"/>
      <c r="G768" s="1"/>
      <c r="H768" s="1"/>
      <c r="I768" s="1"/>
      <c r="J768" s="1"/>
      <c r="K768" s="1"/>
      <c r="L768" s="1"/>
      <c r="M768" s="1"/>
      <c r="N768" s="1"/>
      <c r="O768" s="1"/>
      <c r="P768" s="1"/>
      <c r="Q768" s="1"/>
      <c r="R768" s="1"/>
      <c r="S768" s="1"/>
      <c r="T768" s="1"/>
      <c r="U768" s="1"/>
      <c r="V768" s="1"/>
      <c r="W768" s="1"/>
      <c r="X768" s="1"/>
      <c r="Y768" s="1"/>
      <c r="Z768" s="1"/>
      <c r="AA768" s="1"/>
    </row>
    <row r="769" spans="1:27">
      <c r="A769" s="1"/>
      <c r="B769" s="43">
        <f t="shared" si="32"/>
        <v>573</v>
      </c>
      <c r="C769" s="43" t="e">
        <f t="shared" si="31"/>
        <v>#VALUE!</v>
      </c>
      <c r="D769" s="43"/>
      <c r="E769" s="43"/>
      <c r="F769" s="43"/>
      <c r="G769" s="1"/>
      <c r="H769" s="1"/>
      <c r="I769" s="1"/>
      <c r="J769" s="1"/>
      <c r="K769" s="1"/>
      <c r="L769" s="1"/>
      <c r="M769" s="1"/>
      <c r="N769" s="1"/>
      <c r="O769" s="1"/>
      <c r="P769" s="1"/>
      <c r="Q769" s="1"/>
      <c r="R769" s="1"/>
      <c r="S769" s="1"/>
      <c r="T769" s="1"/>
      <c r="U769" s="1"/>
      <c r="V769" s="1"/>
      <c r="W769" s="1"/>
      <c r="X769" s="1"/>
      <c r="Y769" s="1"/>
      <c r="Z769" s="1"/>
      <c r="AA769" s="1"/>
    </row>
    <row r="770" spans="1:27">
      <c r="A770" s="1"/>
      <c r="B770" s="43">
        <f t="shared" si="32"/>
        <v>575</v>
      </c>
      <c r="C770" s="43" t="e">
        <f t="shared" si="31"/>
        <v>#VALUE!</v>
      </c>
      <c r="D770" s="43"/>
      <c r="E770" s="43"/>
      <c r="F770" s="43"/>
      <c r="G770" s="1"/>
      <c r="H770" s="1"/>
      <c r="I770" s="1"/>
      <c r="J770" s="1"/>
      <c r="K770" s="1"/>
      <c r="L770" s="1"/>
      <c r="M770" s="1"/>
      <c r="N770" s="1"/>
      <c r="O770" s="1"/>
      <c r="P770" s="1"/>
      <c r="Q770" s="1"/>
      <c r="R770" s="1"/>
      <c r="S770" s="1"/>
      <c r="T770" s="1"/>
      <c r="U770" s="1"/>
      <c r="V770" s="1"/>
      <c r="W770" s="1"/>
      <c r="X770" s="1"/>
      <c r="Y770" s="1"/>
      <c r="Z770" s="1"/>
      <c r="AA770" s="1"/>
    </row>
    <row r="771" spans="1:27">
      <c r="A771" s="1"/>
      <c r="B771" s="43">
        <f t="shared" si="32"/>
        <v>577</v>
      </c>
      <c r="C771" s="43" t="e">
        <f t="shared" si="31"/>
        <v>#VALUE!</v>
      </c>
      <c r="D771" s="43"/>
      <c r="E771" s="43"/>
      <c r="F771" s="43"/>
      <c r="G771" s="1"/>
      <c r="H771" s="1"/>
      <c r="I771" s="1"/>
      <c r="J771" s="1"/>
      <c r="K771" s="1"/>
      <c r="L771" s="1"/>
      <c r="M771" s="1"/>
      <c r="N771" s="1"/>
      <c r="O771" s="1"/>
      <c r="P771" s="1"/>
      <c r="Q771" s="1"/>
      <c r="R771" s="1"/>
      <c r="S771" s="1"/>
      <c r="T771" s="1"/>
      <c r="U771" s="1"/>
      <c r="V771" s="1"/>
      <c r="W771" s="1"/>
      <c r="X771" s="1"/>
      <c r="Y771" s="1"/>
      <c r="Z771" s="1"/>
      <c r="AA771" s="1"/>
    </row>
    <row r="772" spans="1:27">
      <c r="A772" s="1"/>
      <c r="B772" s="43">
        <f t="shared" si="32"/>
        <v>579</v>
      </c>
      <c r="C772" s="43" t="e">
        <f t="shared" si="31"/>
        <v>#VALUE!</v>
      </c>
      <c r="D772" s="43"/>
      <c r="E772" s="43"/>
      <c r="F772" s="43"/>
      <c r="G772" s="1"/>
      <c r="H772" s="1"/>
      <c r="I772" s="1"/>
      <c r="J772" s="1"/>
      <c r="K772" s="1"/>
      <c r="L772" s="1"/>
      <c r="M772" s="1"/>
      <c r="N772" s="1"/>
      <c r="O772" s="1"/>
      <c r="P772" s="1"/>
      <c r="Q772" s="1"/>
      <c r="R772" s="1"/>
      <c r="S772" s="1"/>
      <c r="T772" s="1"/>
      <c r="U772" s="1"/>
      <c r="V772" s="1"/>
      <c r="W772" s="1"/>
      <c r="X772" s="1"/>
      <c r="Y772" s="1"/>
      <c r="Z772" s="1"/>
      <c r="AA772" s="1"/>
    </row>
    <row r="773" spans="1:27">
      <c r="A773" s="1"/>
      <c r="B773" s="43">
        <f t="shared" si="32"/>
        <v>581</v>
      </c>
      <c r="C773" s="43" t="e">
        <f t="shared" si="31"/>
        <v>#VALUE!</v>
      </c>
      <c r="D773" s="43"/>
      <c r="E773" s="43"/>
      <c r="F773" s="43"/>
      <c r="G773" s="1"/>
      <c r="H773" s="1"/>
      <c r="I773" s="1"/>
      <c r="J773" s="1"/>
      <c r="K773" s="1"/>
      <c r="L773" s="1"/>
      <c r="M773" s="1"/>
      <c r="N773" s="1"/>
      <c r="O773" s="1"/>
      <c r="P773" s="1"/>
      <c r="Q773" s="1"/>
      <c r="R773" s="1"/>
      <c r="S773" s="1"/>
      <c r="T773" s="1"/>
      <c r="U773" s="1"/>
      <c r="V773" s="1"/>
      <c r="W773" s="1"/>
      <c r="X773" s="1"/>
      <c r="Y773" s="1"/>
      <c r="Z773" s="1"/>
      <c r="AA773" s="1"/>
    </row>
    <row r="774" spans="1:27">
      <c r="A774" s="1"/>
      <c r="B774" s="43">
        <f t="shared" si="32"/>
        <v>583</v>
      </c>
      <c r="C774" s="43" t="e">
        <f t="shared" si="31"/>
        <v>#VALUE!</v>
      </c>
      <c r="D774" s="43"/>
      <c r="E774" s="43"/>
      <c r="F774" s="43"/>
      <c r="G774" s="1"/>
      <c r="H774" s="1"/>
      <c r="I774" s="1"/>
      <c r="J774" s="1"/>
      <c r="K774" s="1"/>
      <c r="L774" s="1"/>
      <c r="M774" s="1"/>
      <c r="N774" s="1"/>
      <c r="O774" s="1"/>
      <c r="P774" s="1"/>
      <c r="Q774" s="1"/>
      <c r="R774" s="1"/>
      <c r="S774" s="1"/>
      <c r="T774" s="1"/>
      <c r="U774" s="1"/>
      <c r="V774" s="1"/>
      <c r="W774" s="1"/>
      <c r="X774" s="1"/>
      <c r="Y774" s="1"/>
      <c r="Z774" s="1"/>
      <c r="AA774" s="1"/>
    </row>
    <row r="775" spans="1:27">
      <c r="A775" s="1"/>
      <c r="B775" s="43">
        <f t="shared" si="32"/>
        <v>585</v>
      </c>
      <c r="C775" s="43" t="e">
        <f t="shared" si="31"/>
        <v>#VALUE!</v>
      </c>
      <c r="D775" s="43"/>
      <c r="E775" s="43"/>
      <c r="F775" s="43"/>
      <c r="G775" s="1"/>
      <c r="H775" s="1"/>
      <c r="I775" s="1"/>
      <c r="J775" s="1"/>
      <c r="K775" s="1"/>
      <c r="L775" s="1"/>
      <c r="M775" s="1"/>
      <c r="N775" s="1"/>
      <c r="O775" s="1"/>
      <c r="P775" s="1"/>
      <c r="Q775" s="1"/>
      <c r="R775" s="1"/>
      <c r="S775" s="1"/>
      <c r="T775" s="1"/>
      <c r="U775" s="1"/>
      <c r="V775" s="1"/>
      <c r="W775" s="1"/>
      <c r="X775" s="1"/>
      <c r="Y775" s="1"/>
      <c r="Z775" s="1"/>
      <c r="AA775" s="1"/>
    </row>
    <row r="776" spans="1:27">
      <c r="A776" s="1"/>
      <c r="B776" s="43">
        <f t="shared" si="32"/>
        <v>587</v>
      </c>
      <c r="C776" s="43" t="e">
        <f t="shared" si="31"/>
        <v>#VALUE!</v>
      </c>
      <c r="D776" s="43"/>
      <c r="E776" s="43"/>
      <c r="F776" s="43"/>
      <c r="G776" s="1"/>
      <c r="H776" s="1"/>
      <c r="I776" s="1"/>
      <c r="J776" s="1"/>
      <c r="K776" s="1"/>
      <c r="L776" s="1"/>
      <c r="M776" s="1"/>
      <c r="N776" s="1"/>
      <c r="O776" s="1"/>
      <c r="P776" s="1"/>
      <c r="Q776" s="1"/>
      <c r="R776" s="1"/>
      <c r="S776" s="1"/>
      <c r="T776" s="1"/>
      <c r="U776" s="1"/>
      <c r="V776" s="1"/>
      <c r="W776" s="1"/>
      <c r="X776" s="1"/>
      <c r="Y776" s="1"/>
      <c r="Z776" s="1"/>
      <c r="AA776" s="1"/>
    </row>
    <row r="777" spans="1:27">
      <c r="A777" s="1"/>
      <c r="B777" s="43">
        <f t="shared" si="32"/>
        <v>589</v>
      </c>
      <c r="C777" s="43" t="e">
        <f t="shared" si="31"/>
        <v>#VALUE!</v>
      </c>
      <c r="D777" s="43"/>
      <c r="E777" s="43"/>
      <c r="F777" s="43"/>
      <c r="G777" s="1"/>
      <c r="H777" s="1"/>
      <c r="I777" s="1"/>
      <c r="J777" s="1"/>
      <c r="K777" s="1"/>
      <c r="L777" s="1"/>
      <c r="M777" s="1"/>
      <c r="N777" s="1"/>
      <c r="O777" s="1"/>
      <c r="P777" s="1"/>
      <c r="Q777" s="1"/>
      <c r="R777" s="1"/>
      <c r="S777" s="1"/>
      <c r="T777" s="1"/>
      <c r="U777" s="1"/>
      <c r="V777" s="1"/>
      <c r="W777" s="1"/>
      <c r="X777" s="1"/>
      <c r="Y777" s="1"/>
      <c r="Z777" s="1"/>
      <c r="AA777" s="1"/>
    </row>
    <row r="778" spans="1:27">
      <c r="A778" s="1"/>
      <c r="B778" s="43">
        <f t="shared" si="32"/>
        <v>591</v>
      </c>
      <c r="C778" s="43" t="e">
        <f t="shared" si="31"/>
        <v>#VALUE!</v>
      </c>
      <c r="D778" s="43"/>
      <c r="E778" s="43"/>
      <c r="F778" s="43"/>
      <c r="G778" s="1"/>
      <c r="H778" s="1"/>
      <c r="I778" s="1"/>
      <c r="J778" s="1"/>
      <c r="K778" s="1"/>
      <c r="L778" s="1"/>
      <c r="M778" s="1"/>
      <c r="N778" s="1"/>
      <c r="O778" s="1"/>
      <c r="P778" s="1"/>
      <c r="Q778" s="1"/>
      <c r="R778" s="1"/>
      <c r="S778" s="1"/>
      <c r="T778" s="1"/>
      <c r="U778" s="1"/>
      <c r="V778" s="1"/>
      <c r="W778" s="1"/>
      <c r="X778" s="1"/>
      <c r="Y778" s="1"/>
      <c r="Z778" s="1"/>
      <c r="AA778" s="1"/>
    </row>
    <row r="779" spans="1:27">
      <c r="A779" s="1"/>
      <c r="B779" s="43">
        <f t="shared" si="32"/>
        <v>593</v>
      </c>
      <c r="C779" s="43" t="e">
        <f t="shared" si="31"/>
        <v>#VALUE!</v>
      </c>
      <c r="D779" s="43"/>
      <c r="E779" s="43"/>
      <c r="F779" s="43"/>
      <c r="G779" s="1"/>
      <c r="H779" s="1"/>
      <c r="I779" s="1"/>
      <c r="J779" s="1"/>
      <c r="K779" s="1"/>
      <c r="L779" s="1"/>
      <c r="M779" s="1"/>
      <c r="N779" s="1"/>
      <c r="O779" s="1"/>
      <c r="P779" s="1"/>
      <c r="Q779" s="1"/>
      <c r="R779" s="1"/>
      <c r="S779" s="1"/>
      <c r="T779" s="1"/>
      <c r="U779" s="1"/>
      <c r="V779" s="1"/>
      <c r="W779" s="1"/>
      <c r="X779" s="1"/>
      <c r="Y779" s="1"/>
      <c r="Z779" s="1"/>
      <c r="AA779" s="1"/>
    </row>
    <row r="780" spans="1:27">
      <c r="A780" s="1"/>
      <c r="B780" s="43">
        <f t="shared" si="32"/>
        <v>595</v>
      </c>
      <c r="C780" s="43" t="e">
        <f t="shared" si="31"/>
        <v>#VALUE!</v>
      </c>
      <c r="D780" s="43"/>
      <c r="E780" s="43"/>
      <c r="F780" s="43"/>
      <c r="G780" s="1"/>
      <c r="H780" s="1"/>
      <c r="I780" s="1"/>
      <c r="J780" s="1"/>
      <c r="K780" s="1"/>
      <c r="L780" s="1"/>
      <c r="M780" s="1"/>
      <c r="N780" s="1"/>
      <c r="O780" s="1"/>
      <c r="P780" s="1"/>
      <c r="Q780" s="1"/>
      <c r="R780" s="1"/>
      <c r="S780" s="1"/>
      <c r="T780" s="1"/>
      <c r="U780" s="1"/>
      <c r="V780" s="1"/>
      <c r="W780" s="1"/>
      <c r="X780" s="1"/>
      <c r="Y780" s="1"/>
      <c r="Z780" s="1"/>
      <c r="AA780" s="1"/>
    </row>
    <row r="781" spans="1:27">
      <c r="A781" s="1"/>
      <c r="B781" s="43">
        <f t="shared" si="32"/>
        <v>597</v>
      </c>
      <c r="C781" s="43" t="e">
        <f t="shared" si="31"/>
        <v>#VALUE!</v>
      </c>
      <c r="D781" s="43"/>
      <c r="E781" s="43"/>
      <c r="F781" s="43"/>
      <c r="G781" s="1"/>
      <c r="H781" s="1"/>
      <c r="I781" s="1"/>
      <c r="J781" s="1"/>
      <c r="K781" s="1"/>
      <c r="L781" s="1"/>
      <c r="M781" s="1"/>
      <c r="N781" s="1"/>
      <c r="O781" s="1"/>
      <c r="P781" s="1"/>
      <c r="Q781" s="1"/>
      <c r="R781" s="1"/>
      <c r="S781" s="1"/>
      <c r="T781" s="1"/>
      <c r="U781" s="1"/>
      <c r="V781" s="1"/>
      <c r="W781" s="1"/>
      <c r="X781" s="1"/>
      <c r="Y781" s="1"/>
      <c r="Z781" s="1"/>
      <c r="AA781" s="1"/>
    </row>
    <row r="782" spans="1:27">
      <c r="A782" s="1"/>
      <c r="B782" s="43">
        <f t="shared" si="32"/>
        <v>599</v>
      </c>
      <c r="C782" s="43" t="e">
        <f t="shared" si="31"/>
        <v>#VALUE!</v>
      </c>
      <c r="D782" s="43"/>
      <c r="E782" s="43"/>
      <c r="F782" s="43"/>
      <c r="G782" s="1"/>
      <c r="H782" s="1"/>
      <c r="I782" s="1"/>
      <c r="J782" s="1"/>
      <c r="K782" s="1"/>
      <c r="L782" s="1"/>
      <c r="M782" s="1"/>
      <c r="N782" s="1"/>
      <c r="O782" s="1"/>
      <c r="P782" s="1"/>
      <c r="Q782" s="1"/>
      <c r="R782" s="1"/>
      <c r="S782" s="1"/>
      <c r="T782" s="1"/>
      <c r="U782" s="1"/>
      <c r="V782" s="1"/>
      <c r="W782" s="1"/>
      <c r="X782" s="1"/>
      <c r="Y782" s="1"/>
      <c r="Z782" s="1"/>
      <c r="AA782" s="1"/>
    </row>
    <row r="783" spans="1:27">
      <c r="A783" s="1"/>
      <c r="B783" s="43">
        <f t="shared" si="32"/>
        <v>601</v>
      </c>
      <c r="C783" s="43" t="e">
        <f t="shared" si="31"/>
        <v>#VALUE!</v>
      </c>
      <c r="D783" s="43"/>
      <c r="E783" s="43"/>
      <c r="F783" s="43"/>
      <c r="G783" s="1"/>
      <c r="H783" s="1"/>
      <c r="I783" s="1"/>
      <c r="J783" s="1"/>
      <c r="K783" s="1"/>
      <c r="L783" s="1"/>
      <c r="M783" s="1"/>
      <c r="N783" s="1"/>
      <c r="O783" s="1"/>
      <c r="P783" s="1"/>
      <c r="Q783" s="1"/>
      <c r="R783" s="1"/>
      <c r="S783" s="1"/>
      <c r="T783" s="1"/>
      <c r="U783" s="1"/>
      <c r="V783" s="1"/>
      <c r="W783" s="1"/>
      <c r="X783" s="1"/>
      <c r="Y783" s="1"/>
      <c r="Z783" s="1"/>
      <c r="AA783" s="1"/>
    </row>
    <row r="784" spans="1:27">
      <c r="A784" s="1"/>
      <c r="B784" s="43">
        <f t="shared" si="32"/>
        <v>603</v>
      </c>
      <c r="C784" s="43" t="e">
        <f t="shared" si="31"/>
        <v>#VALUE!</v>
      </c>
      <c r="D784" s="43"/>
      <c r="E784" s="43"/>
      <c r="F784" s="43"/>
      <c r="G784" s="1"/>
      <c r="H784" s="1"/>
      <c r="I784" s="1"/>
      <c r="J784" s="1"/>
      <c r="K784" s="1"/>
      <c r="L784" s="1"/>
      <c r="M784" s="1"/>
      <c r="N784" s="1"/>
      <c r="O784" s="1"/>
      <c r="P784" s="1"/>
      <c r="Q784" s="1"/>
      <c r="R784" s="1"/>
      <c r="S784" s="1"/>
      <c r="T784" s="1"/>
      <c r="U784" s="1"/>
      <c r="V784" s="1"/>
      <c r="W784" s="1"/>
      <c r="X784" s="1"/>
      <c r="Y784" s="1"/>
      <c r="Z784" s="1"/>
      <c r="AA784" s="1"/>
    </row>
    <row r="785" spans="1:27">
      <c r="A785" s="1"/>
      <c r="B785" s="43">
        <f t="shared" si="32"/>
        <v>605</v>
      </c>
      <c r="C785" s="43" t="e">
        <f t="shared" si="31"/>
        <v>#VALUE!</v>
      </c>
      <c r="D785" s="43"/>
      <c r="E785" s="43"/>
      <c r="F785" s="43"/>
      <c r="G785" s="1"/>
      <c r="H785" s="1"/>
      <c r="I785" s="1"/>
      <c r="J785" s="1"/>
      <c r="K785" s="1"/>
      <c r="L785" s="1"/>
      <c r="M785" s="1"/>
      <c r="N785" s="1"/>
      <c r="O785" s="1"/>
      <c r="P785" s="1"/>
      <c r="Q785" s="1"/>
      <c r="R785" s="1"/>
      <c r="S785" s="1"/>
      <c r="T785" s="1"/>
      <c r="U785" s="1"/>
      <c r="V785" s="1"/>
      <c r="W785" s="1"/>
      <c r="X785" s="1"/>
      <c r="Y785" s="1"/>
      <c r="Z785" s="1"/>
      <c r="AA785" s="1"/>
    </row>
    <row r="786" spans="1:27">
      <c r="A786" s="1"/>
      <c r="B786" s="43">
        <f t="shared" si="32"/>
        <v>607</v>
      </c>
      <c r="C786" s="43" t="e">
        <f t="shared" si="31"/>
        <v>#VALUE!</v>
      </c>
      <c r="D786" s="43"/>
      <c r="E786" s="43"/>
      <c r="F786" s="43"/>
      <c r="G786" s="1"/>
      <c r="H786" s="1"/>
      <c r="I786" s="1"/>
      <c r="J786" s="1"/>
      <c r="K786" s="1"/>
      <c r="L786" s="1"/>
      <c r="M786" s="1"/>
      <c r="N786" s="1"/>
      <c r="O786" s="1"/>
      <c r="P786" s="1"/>
      <c r="Q786" s="1"/>
      <c r="R786" s="1"/>
      <c r="S786" s="1"/>
      <c r="T786" s="1"/>
      <c r="U786" s="1"/>
      <c r="V786" s="1"/>
      <c r="W786" s="1"/>
      <c r="X786" s="1"/>
      <c r="Y786" s="1"/>
      <c r="Z786" s="1"/>
      <c r="AA786" s="1"/>
    </row>
    <row r="787" spans="1:27">
      <c r="A787" s="1"/>
      <c r="B787" s="43">
        <f t="shared" si="32"/>
        <v>609</v>
      </c>
      <c r="C787" s="43" t="e">
        <f t="shared" si="31"/>
        <v>#VALUE!</v>
      </c>
      <c r="D787" s="43"/>
      <c r="E787" s="43"/>
      <c r="F787" s="43"/>
      <c r="G787" s="1"/>
      <c r="H787" s="1"/>
      <c r="I787" s="1"/>
      <c r="J787" s="1"/>
      <c r="K787" s="1"/>
      <c r="L787" s="1"/>
      <c r="M787" s="1"/>
      <c r="N787" s="1"/>
      <c r="O787" s="1"/>
      <c r="P787" s="1"/>
      <c r="Q787" s="1"/>
      <c r="R787" s="1"/>
      <c r="S787" s="1"/>
      <c r="T787" s="1"/>
      <c r="U787" s="1"/>
      <c r="V787" s="1"/>
      <c r="W787" s="1"/>
      <c r="X787" s="1"/>
      <c r="Y787" s="1"/>
      <c r="Z787" s="1"/>
      <c r="AA787" s="1"/>
    </row>
    <row r="788" spans="1:27">
      <c r="A788" s="1"/>
      <c r="B788" s="43">
        <f t="shared" si="32"/>
        <v>611</v>
      </c>
      <c r="C788" s="43" t="e">
        <f t="shared" si="31"/>
        <v>#VALUE!</v>
      </c>
      <c r="D788" s="43"/>
      <c r="E788" s="43"/>
      <c r="F788" s="43"/>
      <c r="G788" s="1"/>
      <c r="H788" s="1"/>
      <c r="I788" s="1"/>
      <c r="J788" s="1"/>
      <c r="K788" s="1"/>
      <c r="L788" s="1"/>
      <c r="M788" s="1"/>
      <c r="N788" s="1"/>
      <c r="O788" s="1"/>
      <c r="P788" s="1"/>
      <c r="Q788" s="1"/>
      <c r="R788" s="1"/>
      <c r="S788" s="1"/>
      <c r="T788" s="1"/>
      <c r="U788" s="1"/>
      <c r="V788" s="1"/>
      <c r="W788" s="1"/>
      <c r="X788" s="1"/>
      <c r="Y788" s="1"/>
      <c r="Z788" s="1"/>
      <c r="AA788" s="1"/>
    </row>
    <row r="789" spans="1:27">
      <c r="A789" s="1"/>
      <c r="B789" s="43">
        <f t="shared" si="32"/>
        <v>613</v>
      </c>
      <c r="C789" s="43" t="e">
        <f t="shared" si="31"/>
        <v>#VALUE!</v>
      </c>
      <c r="D789" s="43"/>
      <c r="E789" s="43"/>
      <c r="F789" s="43"/>
      <c r="G789" s="1"/>
      <c r="H789" s="1"/>
      <c r="I789" s="1"/>
      <c r="J789" s="1"/>
      <c r="K789" s="1"/>
      <c r="L789" s="1"/>
      <c r="M789" s="1"/>
      <c r="N789" s="1"/>
      <c r="O789" s="1"/>
      <c r="P789" s="1"/>
      <c r="Q789" s="1"/>
      <c r="R789" s="1"/>
      <c r="S789" s="1"/>
      <c r="T789" s="1"/>
      <c r="U789" s="1"/>
      <c r="V789" s="1"/>
      <c r="W789" s="1"/>
      <c r="X789" s="1"/>
      <c r="Y789" s="1"/>
      <c r="Z789" s="1"/>
      <c r="AA789" s="1"/>
    </row>
    <row r="790" spans="1:27">
      <c r="A790" s="1"/>
      <c r="B790" s="43">
        <f t="shared" si="32"/>
        <v>615</v>
      </c>
      <c r="C790" s="43" t="e">
        <f t="shared" si="31"/>
        <v>#VALUE!</v>
      </c>
      <c r="D790" s="43"/>
      <c r="E790" s="43"/>
      <c r="F790" s="43"/>
      <c r="G790" s="1"/>
      <c r="H790" s="1"/>
      <c r="I790" s="1"/>
      <c r="J790" s="1"/>
      <c r="K790" s="1"/>
      <c r="L790" s="1"/>
      <c r="M790" s="1"/>
      <c r="N790" s="1"/>
      <c r="O790" s="1"/>
      <c r="P790" s="1"/>
      <c r="Q790" s="1"/>
      <c r="R790" s="1"/>
      <c r="S790" s="1"/>
      <c r="T790" s="1"/>
      <c r="U790" s="1"/>
      <c r="V790" s="1"/>
      <c r="W790" s="1"/>
      <c r="X790" s="1"/>
      <c r="Y790" s="1"/>
      <c r="Z790" s="1"/>
      <c r="AA790" s="1"/>
    </row>
    <row r="791" spans="1:27">
      <c r="A791" s="1"/>
      <c r="B791" s="43">
        <f t="shared" si="32"/>
        <v>617</v>
      </c>
      <c r="C791" s="43" t="e">
        <f t="shared" si="31"/>
        <v>#VALUE!</v>
      </c>
      <c r="D791" s="43"/>
      <c r="E791" s="43"/>
      <c r="F791" s="43"/>
      <c r="G791" s="1"/>
      <c r="H791" s="1"/>
      <c r="I791" s="1"/>
      <c r="J791" s="1"/>
      <c r="K791" s="1"/>
      <c r="L791" s="1"/>
      <c r="M791" s="1"/>
      <c r="N791" s="1"/>
      <c r="O791" s="1"/>
      <c r="P791" s="1"/>
      <c r="Q791" s="1"/>
      <c r="R791" s="1"/>
      <c r="S791" s="1"/>
      <c r="T791" s="1"/>
      <c r="U791" s="1"/>
      <c r="V791" s="1"/>
      <c r="W791" s="1"/>
      <c r="X791" s="1"/>
      <c r="Y791" s="1"/>
      <c r="Z791" s="1"/>
      <c r="AA791" s="1"/>
    </row>
    <row r="792" spans="1:27">
      <c r="A792" s="1"/>
      <c r="B792" s="43">
        <f t="shared" si="32"/>
        <v>619</v>
      </c>
      <c r="C792" s="43" t="e">
        <f t="shared" si="31"/>
        <v>#VALUE!</v>
      </c>
      <c r="D792" s="43"/>
      <c r="E792" s="43"/>
      <c r="F792" s="43"/>
      <c r="G792" s="1"/>
      <c r="H792" s="1"/>
      <c r="I792" s="1"/>
      <c r="J792" s="1"/>
      <c r="K792" s="1"/>
      <c r="L792" s="1"/>
      <c r="M792" s="1"/>
      <c r="N792" s="1"/>
      <c r="O792" s="1"/>
      <c r="P792" s="1"/>
      <c r="Q792" s="1"/>
      <c r="R792" s="1"/>
      <c r="S792" s="1"/>
      <c r="T792" s="1"/>
      <c r="U792" s="1"/>
      <c r="V792" s="1"/>
      <c r="W792" s="1"/>
      <c r="X792" s="1"/>
      <c r="Y792" s="1"/>
      <c r="Z792" s="1"/>
      <c r="AA792" s="1"/>
    </row>
    <row r="793" spans="1:27">
      <c r="A793" s="1"/>
      <c r="B793" s="43">
        <f t="shared" si="32"/>
        <v>621</v>
      </c>
      <c r="C793" s="43" t="e">
        <f t="shared" si="31"/>
        <v>#VALUE!</v>
      </c>
      <c r="D793" s="43"/>
      <c r="E793" s="43"/>
      <c r="F793" s="43"/>
      <c r="G793" s="1"/>
      <c r="H793" s="1"/>
      <c r="I793" s="1"/>
      <c r="J793" s="1"/>
      <c r="K793" s="1"/>
      <c r="L793" s="1"/>
      <c r="M793" s="1"/>
      <c r="N793" s="1"/>
      <c r="O793" s="1"/>
      <c r="P793" s="1"/>
      <c r="Q793" s="1"/>
      <c r="R793" s="1"/>
      <c r="S793" s="1"/>
      <c r="T793" s="1"/>
      <c r="U793" s="1"/>
      <c r="V793" s="1"/>
      <c r="W793" s="1"/>
      <c r="X793" s="1"/>
      <c r="Y793" s="1"/>
      <c r="Z793" s="1"/>
      <c r="AA793" s="1"/>
    </row>
    <row r="794" spans="1:27">
      <c r="A794" s="1"/>
      <c r="B794" s="43">
        <f t="shared" si="32"/>
        <v>623</v>
      </c>
      <c r="C794" s="43" t="e">
        <f t="shared" si="31"/>
        <v>#VALUE!</v>
      </c>
      <c r="D794" s="43"/>
      <c r="E794" s="43"/>
      <c r="F794" s="43"/>
      <c r="G794" s="1"/>
      <c r="H794" s="1"/>
      <c r="I794" s="1"/>
      <c r="J794" s="1"/>
      <c r="K794" s="1"/>
      <c r="L794" s="1"/>
      <c r="M794" s="1"/>
      <c r="N794" s="1"/>
      <c r="O794" s="1"/>
      <c r="P794" s="1"/>
      <c r="Q794" s="1"/>
      <c r="R794" s="1"/>
      <c r="S794" s="1"/>
      <c r="T794" s="1"/>
      <c r="U794" s="1"/>
      <c r="V794" s="1"/>
      <c r="W794" s="1"/>
      <c r="X794" s="1"/>
      <c r="Y794" s="1"/>
      <c r="Z794" s="1"/>
      <c r="AA794" s="1"/>
    </row>
    <row r="795" spans="1:27">
      <c r="A795" s="1"/>
      <c r="B795" s="43">
        <f t="shared" si="32"/>
        <v>625</v>
      </c>
      <c r="C795" s="43" t="e">
        <f t="shared" si="31"/>
        <v>#VALUE!</v>
      </c>
      <c r="D795" s="43"/>
      <c r="E795" s="43"/>
      <c r="F795" s="43"/>
      <c r="G795" s="1"/>
      <c r="H795" s="1"/>
      <c r="I795" s="1"/>
      <c r="J795" s="1"/>
      <c r="K795" s="1"/>
      <c r="L795" s="1"/>
      <c r="M795" s="1"/>
      <c r="N795" s="1"/>
      <c r="O795" s="1"/>
      <c r="P795" s="1"/>
      <c r="Q795" s="1"/>
      <c r="R795" s="1"/>
      <c r="S795" s="1"/>
      <c r="T795" s="1"/>
      <c r="U795" s="1"/>
      <c r="V795" s="1"/>
      <c r="W795" s="1"/>
      <c r="X795" s="1"/>
      <c r="Y795" s="1"/>
      <c r="Z795" s="1"/>
      <c r="AA795" s="1"/>
    </row>
    <row r="796" spans="1:27">
      <c r="A796" s="1"/>
      <c r="B796" s="43">
        <f t="shared" si="32"/>
        <v>627</v>
      </c>
      <c r="C796" s="43" t="e">
        <f t="shared" si="31"/>
        <v>#VALUE!</v>
      </c>
      <c r="D796" s="43"/>
      <c r="E796" s="43"/>
      <c r="F796" s="43"/>
      <c r="G796" s="1"/>
      <c r="H796" s="1"/>
      <c r="I796" s="1"/>
      <c r="J796" s="1"/>
      <c r="K796" s="1"/>
      <c r="L796" s="1"/>
      <c r="M796" s="1"/>
      <c r="N796" s="1"/>
      <c r="O796" s="1"/>
      <c r="P796" s="1"/>
      <c r="Q796" s="1"/>
      <c r="R796" s="1"/>
      <c r="S796" s="1"/>
      <c r="T796" s="1"/>
      <c r="U796" s="1"/>
      <c r="V796" s="1"/>
      <c r="W796" s="1"/>
      <c r="X796" s="1"/>
      <c r="Y796" s="1"/>
      <c r="Z796" s="1"/>
      <c r="AA796" s="1"/>
    </row>
    <row r="797" spans="1:27">
      <c r="A797" s="1"/>
      <c r="B797" s="43">
        <f t="shared" si="32"/>
        <v>629</v>
      </c>
      <c r="C797" s="43" t="e">
        <f t="shared" si="31"/>
        <v>#VALUE!</v>
      </c>
      <c r="D797" s="43"/>
      <c r="E797" s="43"/>
      <c r="F797" s="43"/>
      <c r="G797" s="1"/>
      <c r="H797" s="1"/>
      <c r="I797" s="1"/>
      <c r="J797" s="1"/>
      <c r="K797" s="1"/>
      <c r="L797" s="1"/>
      <c r="M797" s="1"/>
      <c r="N797" s="1"/>
      <c r="O797" s="1"/>
      <c r="P797" s="1"/>
      <c r="Q797" s="1"/>
      <c r="R797" s="1"/>
      <c r="S797" s="1"/>
      <c r="T797" s="1"/>
      <c r="U797" s="1"/>
      <c r="V797" s="1"/>
      <c r="W797" s="1"/>
      <c r="X797" s="1"/>
      <c r="Y797" s="1"/>
      <c r="Z797" s="1"/>
      <c r="AA797" s="1"/>
    </row>
    <row r="798" spans="1:27">
      <c r="A798" s="1"/>
      <c r="B798" s="43">
        <f t="shared" si="32"/>
        <v>631</v>
      </c>
      <c r="C798" s="43" t="e">
        <f t="shared" si="31"/>
        <v>#VALUE!</v>
      </c>
      <c r="D798" s="43"/>
      <c r="E798" s="43"/>
      <c r="F798" s="43"/>
      <c r="G798" s="1"/>
      <c r="H798" s="1"/>
      <c r="I798" s="1"/>
      <c r="J798" s="1"/>
      <c r="K798" s="1"/>
      <c r="L798" s="1"/>
      <c r="M798" s="1"/>
      <c r="N798" s="1"/>
      <c r="O798" s="1"/>
      <c r="P798" s="1"/>
      <c r="Q798" s="1"/>
      <c r="R798" s="1"/>
      <c r="S798" s="1"/>
      <c r="T798" s="1"/>
      <c r="U798" s="1"/>
      <c r="V798" s="1"/>
      <c r="W798" s="1"/>
      <c r="X798" s="1"/>
      <c r="Y798" s="1"/>
      <c r="Z798" s="1"/>
      <c r="AA798" s="1"/>
    </row>
    <row r="799" spans="1:27">
      <c r="A799" s="1"/>
      <c r="B799" s="43">
        <f t="shared" si="32"/>
        <v>633</v>
      </c>
      <c r="C799" s="43" t="e">
        <f t="shared" si="31"/>
        <v>#VALUE!</v>
      </c>
      <c r="D799" s="43"/>
      <c r="E799" s="43"/>
      <c r="F799" s="43"/>
      <c r="G799" s="1"/>
      <c r="H799" s="1"/>
      <c r="I799" s="1"/>
      <c r="J799" s="1"/>
      <c r="K799" s="1"/>
      <c r="L799" s="1"/>
      <c r="M799" s="1"/>
      <c r="N799" s="1"/>
      <c r="O799" s="1"/>
      <c r="P799" s="1"/>
      <c r="Q799" s="1"/>
      <c r="R799" s="1"/>
      <c r="S799" s="1"/>
      <c r="T799" s="1"/>
      <c r="U799" s="1"/>
      <c r="V799" s="1"/>
      <c r="W799" s="1"/>
      <c r="X799" s="1"/>
      <c r="Y799" s="1"/>
      <c r="Z799" s="1"/>
      <c r="AA799" s="1"/>
    </row>
    <row r="800" spans="1:27">
      <c r="A800" s="1"/>
      <c r="B800" s="43">
        <f t="shared" si="32"/>
        <v>635</v>
      </c>
      <c r="C800" s="43" t="e">
        <f t="shared" si="31"/>
        <v>#VALUE!</v>
      </c>
      <c r="D800" s="43"/>
      <c r="E800" s="43"/>
      <c r="F800" s="43"/>
      <c r="G800" s="1"/>
      <c r="H800" s="1"/>
      <c r="I800" s="1"/>
      <c r="J800" s="1"/>
      <c r="K800" s="1"/>
      <c r="L800" s="1"/>
      <c r="M800" s="1"/>
      <c r="N800" s="1"/>
      <c r="O800" s="1"/>
      <c r="P800" s="1"/>
      <c r="Q800" s="1"/>
      <c r="R800" s="1"/>
      <c r="S800" s="1"/>
      <c r="T800" s="1"/>
      <c r="U800" s="1"/>
      <c r="V800" s="1"/>
      <c r="W800" s="1"/>
      <c r="X800" s="1"/>
      <c r="Y800" s="1"/>
      <c r="Z800" s="1"/>
      <c r="AA800" s="1"/>
    </row>
    <row r="801" spans="1:27">
      <c r="A801" s="1"/>
      <c r="B801" s="43">
        <f t="shared" si="32"/>
        <v>637</v>
      </c>
      <c r="C801" s="43" t="e">
        <f t="shared" si="31"/>
        <v>#VALUE!</v>
      </c>
      <c r="D801" s="43"/>
      <c r="E801" s="43"/>
      <c r="F801" s="43"/>
      <c r="G801" s="1"/>
      <c r="H801" s="1"/>
      <c r="I801" s="1"/>
      <c r="J801" s="1"/>
      <c r="K801" s="1"/>
      <c r="L801" s="1"/>
      <c r="M801" s="1"/>
      <c r="N801" s="1"/>
      <c r="O801" s="1"/>
      <c r="P801" s="1"/>
      <c r="Q801" s="1"/>
      <c r="R801" s="1"/>
      <c r="S801" s="1"/>
      <c r="T801" s="1"/>
      <c r="U801" s="1"/>
      <c r="V801" s="1"/>
      <c r="W801" s="1"/>
      <c r="X801" s="1"/>
      <c r="Y801" s="1"/>
      <c r="Z801" s="1"/>
      <c r="AA801" s="1"/>
    </row>
    <row r="802" spans="1:27">
      <c r="A802" s="1"/>
      <c r="B802" s="43">
        <f t="shared" si="32"/>
        <v>639</v>
      </c>
      <c r="C802" s="43" t="e">
        <f t="shared" si="31"/>
        <v>#VALUE!</v>
      </c>
      <c r="D802" s="43"/>
      <c r="E802" s="43"/>
      <c r="F802" s="43"/>
      <c r="G802" s="1"/>
      <c r="H802" s="1"/>
      <c r="I802" s="1"/>
      <c r="J802" s="1"/>
      <c r="K802" s="1"/>
      <c r="L802" s="1"/>
      <c r="M802" s="1"/>
      <c r="N802" s="1"/>
      <c r="O802" s="1"/>
      <c r="P802" s="1"/>
      <c r="Q802" s="1"/>
      <c r="R802" s="1"/>
      <c r="S802" s="1"/>
      <c r="T802" s="1"/>
      <c r="U802" s="1"/>
      <c r="V802" s="1"/>
      <c r="W802" s="1"/>
      <c r="X802" s="1"/>
      <c r="Y802" s="1"/>
      <c r="Z802" s="1"/>
      <c r="AA802" s="1"/>
    </row>
    <row r="803" spans="1:27">
      <c r="A803" s="1"/>
      <c r="B803" s="43">
        <f t="shared" si="32"/>
        <v>641</v>
      </c>
      <c r="C803" s="43" t="e">
        <f t="shared" si="31"/>
        <v>#VALUE!</v>
      </c>
      <c r="D803" s="43"/>
      <c r="E803" s="43"/>
      <c r="F803" s="43"/>
      <c r="G803" s="1"/>
      <c r="H803" s="1"/>
      <c r="I803" s="1"/>
      <c r="J803" s="1"/>
      <c r="K803" s="1"/>
      <c r="L803" s="1"/>
      <c r="M803" s="1"/>
      <c r="N803" s="1"/>
      <c r="O803" s="1"/>
      <c r="P803" s="1"/>
      <c r="Q803" s="1"/>
      <c r="R803" s="1"/>
      <c r="S803" s="1"/>
      <c r="T803" s="1"/>
      <c r="U803" s="1"/>
      <c r="V803" s="1"/>
      <c r="W803" s="1"/>
      <c r="X803" s="1"/>
      <c r="Y803" s="1"/>
      <c r="Z803" s="1"/>
      <c r="AA803" s="1"/>
    </row>
    <row r="804" spans="1:27">
      <c r="A804" s="1"/>
      <c r="B804" s="43">
        <f t="shared" si="32"/>
        <v>643</v>
      </c>
      <c r="C804" s="43" t="e">
        <f t="shared" si="31"/>
        <v>#VALUE!</v>
      </c>
      <c r="D804" s="43"/>
      <c r="E804" s="43"/>
      <c r="F804" s="43"/>
      <c r="G804" s="1"/>
      <c r="H804" s="1"/>
      <c r="I804" s="1"/>
      <c r="J804" s="1"/>
      <c r="K804" s="1"/>
      <c r="L804" s="1"/>
      <c r="M804" s="1"/>
      <c r="N804" s="1"/>
      <c r="O804" s="1"/>
      <c r="P804" s="1"/>
      <c r="Q804" s="1"/>
      <c r="R804" s="1"/>
      <c r="S804" s="1"/>
      <c r="T804" s="1"/>
      <c r="U804" s="1"/>
      <c r="V804" s="1"/>
      <c r="W804" s="1"/>
      <c r="X804" s="1"/>
      <c r="Y804" s="1"/>
      <c r="Z804" s="1"/>
      <c r="AA804" s="1"/>
    </row>
    <row r="805" spans="1:27">
      <c r="A805" s="1"/>
      <c r="B805" s="43">
        <f t="shared" si="32"/>
        <v>645</v>
      </c>
      <c r="C805" s="43" t="e">
        <f t="shared" si="31"/>
        <v>#VALUE!</v>
      </c>
      <c r="D805" s="43"/>
      <c r="E805" s="43"/>
      <c r="F805" s="43"/>
      <c r="G805" s="1"/>
      <c r="H805" s="1"/>
      <c r="I805" s="1"/>
      <c r="J805" s="1"/>
      <c r="K805" s="1"/>
      <c r="L805" s="1"/>
      <c r="M805" s="1"/>
      <c r="N805" s="1"/>
      <c r="O805" s="1"/>
      <c r="P805" s="1"/>
      <c r="Q805" s="1"/>
      <c r="R805" s="1"/>
      <c r="S805" s="1"/>
      <c r="T805" s="1"/>
      <c r="U805" s="1"/>
      <c r="V805" s="1"/>
      <c r="W805" s="1"/>
      <c r="X805" s="1"/>
      <c r="Y805" s="1"/>
      <c r="Z805" s="1"/>
      <c r="AA805" s="1"/>
    </row>
    <row r="806" spans="1:27">
      <c r="A806" s="1"/>
      <c r="B806" s="43">
        <f t="shared" si="32"/>
        <v>647</v>
      </c>
      <c r="C806" s="43" t="e">
        <f t="shared" si="31"/>
        <v>#VALUE!</v>
      </c>
      <c r="D806" s="43"/>
      <c r="E806" s="43"/>
      <c r="F806" s="43"/>
      <c r="G806" s="1"/>
      <c r="H806" s="1"/>
      <c r="I806" s="1"/>
      <c r="J806" s="1"/>
      <c r="K806" s="1"/>
      <c r="L806" s="1"/>
      <c r="M806" s="1"/>
      <c r="N806" s="1"/>
      <c r="O806" s="1"/>
      <c r="P806" s="1"/>
      <c r="Q806" s="1"/>
      <c r="R806" s="1"/>
      <c r="S806" s="1"/>
      <c r="T806" s="1"/>
      <c r="U806" s="1"/>
      <c r="V806" s="1"/>
      <c r="W806" s="1"/>
      <c r="X806" s="1"/>
      <c r="Y806" s="1"/>
      <c r="Z806" s="1"/>
      <c r="AA806" s="1"/>
    </row>
    <row r="807" spans="1:27">
      <c r="A807" s="1"/>
      <c r="B807" s="43">
        <f t="shared" si="32"/>
        <v>649</v>
      </c>
      <c r="C807" s="43" t="e">
        <f t="shared" si="31"/>
        <v>#VALUE!</v>
      </c>
      <c r="D807" s="43"/>
      <c r="E807" s="43"/>
      <c r="F807" s="43"/>
      <c r="G807" s="1"/>
      <c r="H807" s="1"/>
      <c r="I807" s="1"/>
      <c r="J807" s="1"/>
      <c r="K807" s="1"/>
      <c r="L807" s="1"/>
      <c r="M807" s="1"/>
      <c r="N807" s="1"/>
      <c r="O807" s="1"/>
      <c r="P807" s="1"/>
      <c r="Q807" s="1"/>
      <c r="R807" s="1"/>
      <c r="S807" s="1"/>
      <c r="T807" s="1"/>
      <c r="U807" s="1"/>
      <c r="V807" s="1"/>
      <c r="W807" s="1"/>
      <c r="X807" s="1"/>
      <c r="Y807" s="1"/>
      <c r="Z807" s="1"/>
      <c r="AA807" s="1"/>
    </row>
    <row r="808" spans="1:27">
      <c r="A808" s="1"/>
      <c r="B808" s="43">
        <f t="shared" si="32"/>
        <v>651</v>
      </c>
      <c r="C808" s="43" t="e">
        <f t="shared" si="31"/>
        <v>#VALUE!</v>
      </c>
      <c r="D808" s="43"/>
      <c r="E808" s="43"/>
      <c r="F808" s="43"/>
      <c r="G808" s="1"/>
      <c r="H808" s="1"/>
      <c r="I808" s="1"/>
      <c r="J808" s="1"/>
      <c r="K808" s="1"/>
      <c r="L808" s="1"/>
      <c r="M808" s="1"/>
      <c r="N808" s="1"/>
      <c r="O808" s="1"/>
      <c r="P808" s="1"/>
      <c r="Q808" s="1"/>
      <c r="R808" s="1"/>
      <c r="S808" s="1"/>
      <c r="T808" s="1"/>
      <c r="U808" s="1"/>
      <c r="V808" s="1"/>
      <c r="W808" s="1"/>
      <c r="X808" s="1"/>
      <c r="Y808" s="1"/>
      <c r="Z808" s="1"/>
      <c r="AA808" s="1"/>
    </row>
    <row r="809" spans="1:27">
      <c r="A809" s="1"/>
      <c r="B809" s="43">
        <f t="shared" si="32"/>
        <v>653</v>
      </c>
      <c r="C809" s="43" t="e">
        <f t="shared" si="31"/>
        <v>#VALUE!</v>
      </c>
      <c r="D809" s="43"/>
      <c r="E809" s="43"/>
      <c r="F809" s="43"/>
      <c r="G809" s="1"/>
      <c r="H809" s="1"/>
      <c r="I809" s="1"/>
      <c r="J809" s="1"/>
      <c r="K809" s="1"/>
      <c r="L809" s="1"/>
      <c r="M809" s="1"/>
      <c r="N809" s="1"/>
      <c r="O809" s="1"/>
      <c r="P809" s="1"/>
      <c r="Q809" s="1"/>
      <c r="R809" s="1"/>
      <c r="S809" s="1"/>
      <c r="T809" s="1"/>
      <c r="U809" s="1"/>
      <c r="V809" s="1"/>
      <c r="W809" s="1"/>
      <c r="X809" s="1"/>
      <c r="Y809" s="1"/>
      <c r="Z809" s="1"/>
      <c r="AA809" s="1"/>
    </row>
    <row r="810" spans="1:27">
      <c r="B810" s="43">
        <f t="shared" si="32"/>
        <v>655</v>
      </c>
      <c r="C810" s="43" t="e">
        <f t="shared" si="31"/>
        <v>#VALUE!</v>
      </c>
      <c r="D810" s="151"/>
      <c r="E810" s="151"/>
      <c r="F810" s="151"/>
    </row>
    <row r="811" spans="1:27">
      <c r="B811" s="43">
        <f t="shared" si="32"/>
        <v>657</v>
      </c>
      <c r="C811" s="43" t="e">
        <f t="shared" si="31"/>
        <v>#VALUE!</v>
      </c>
      <c r="D811" s="151"/>
      <c r="E811" s="151"/>
      <c r="F811" s="151"/>
    </row>
    <row r="812" spans="1:27">
      <c r="B812" s="43">
        <f t="shared" si="32"/>
        <v>659</v>
      </c>
      <c r="C812" s="43" t="e">
        <f t="shared" si="31"/>
        <v>#VALUE!</v>
      </c>
      <c r="D812" s="151"/>
      <c r="E812" s="151"/>
      <c r="F812" s="151"/>
    </row>
    <row r="813" spans="1:27">
      <c r="B813" s="43">
        <f t="shared" si="32"/>
        <v>661</v>
      </c>
      <c r="C813" s="43" t="e">
        <f t="shared" si="31"/>
        <v>#VALUE!</v>
      </c>
      <c r="D813" s="151"/>
      <c r="E813" s="151"/>
      <c r="F813" s="151"/>
    </row>
    <row r="814" spans="1:27">
      <c r="B814" s="43">
        <f t="shared" si="32"/>
        <v>663</v>
      </c>
      <c r="C814" s="43" t="e">
        <f t="shared" si="31"/>
        <v>#VALUE!</v>
      </c>
      <c r="D814" s="151"/>
      <c r="E814" s="151"/>
      <c r="F814" s="151"/>
    </row>
    <row r="815" spans="1:27">
      <c r="B815" s="43">
        <f t="shared" si="32"/>
        <v>665</v>
      </c>
      <c r="C815" s="43" t="e">
        <f t="shared" si="31"/>
        <v>#VALUE!</v>
      </c>
      <c r="D815" s="151"/>
      <c r="E815" s="151"/>
      <c r="F815" s="151"/>
    </row>
    <row r="816" spans="1:27">
      <c r="B816" s="43">
        <f t="shared" si="32"/>
        <v>667</v>
      </c>
      <c r="C816" s="43" t="e">
        <f t="shared" si="31"/>
        <v>#VALUE!</v>
      </c>
      <c r="D816" s="151"/>
      <c r="E816" s="151"/>
      <c r="F816" s="151"/>
    </row>
    <row r="817" spans="2:6">
      <c r="B817" s="43">
        <f t="shared" si="32"/>
        <v>669</v>
      </c>
      <c r="C817" s="43" t="e">
        <f t="shared" si="31"/>
        <v>#VALUE!</v>
      </c>
      <c r="D817" s="151"/>
      <c r="E817" s="151"/>
      <c r="F817" s="151"/>
    </row>
    <row r="818" spans="2:6">
      <c r="B818" s="43">
        <f t="shared" si="32"/>
        <v>671</v>
      </c>
      <c r="C818" s="43" t="e">
        <f t="shared" si="31"/>
        <v>#VALUE!</v>
      </c>
      <c r="D818" s="151"/>
      <c r="E818" s="151"/>
      <c r="F818" s="151"/>
    </row>
    <row r="819" spans="2:6">
      <c r="B819" s="43">
        <f t="shared" si="32"/>
        <v>673</v>
      </c>
      <c r="C819" s="43" t="e">
        <f t="shared" si="31"/>
        <v>#VALUE!</v>
      </c>
      <c r="D819" s="151"/>
      <c r="E819" s="151"/>
      <c r="F819" s="151"/>
    </row>
    <row r="820" spans="2:6">
      <c r="B820" s="43">
        <f t="shared" si="32"/>
        <v>675</v>
      </c>
      <c r="C820" s="43" t="e">
        <f t="shared" ref="C820:C883" si="33">CHAR(HEX2DEC(MID($H$1,B820,2)))</f>
        <v>#VALUE!</v>
      </c>
      <c r="D820" s="151"/>
      <c r="E820" s="151"/>
      <c r="F820" s="151"/>
    </row>
    <row r="821" spans="2:6">
      <c r="B821" s="43">
        <f t="shared" si="32"/>
        <v>677</v>
      </c>
      <c r="C821" s="43" t="e">
        <f t="shared" si="33"/>
        <v>#VALUE!</v>
      </c>
      <c r="D821" s="151"/>
      <c r="E821" s="151"/>
      <c r="F821" s="151"/>
    </row>
    <row r="822" spans="2:6">
      <c r="B822" s="43">
        <f t="shared" ref="B822:B885" si="34">B821+2</f>
        <v>679</v>
      </c>
      <c r="C822" s="43" t="e">
        <f t="shared" si="33"/>
        <v>#VALUE!</v>
      </c>
      <c r="D822" s="151"/>
      <c r="E822" s="151"/>
      <c r="F822" s="151"/>
    </row>
    <row r="823" spans="2:6">
      <c r="B823" s="43">
        <f t="shared" si="34"/>
        <v>681</v>
      </c>
      <c r="C823" s="43" t="e">
        <f t="shared" si="33"/>
        <v>#VALUE!</v>
      </c>
      <c r="D823" s="151"/>
      <c r="E823" s="151"/>
      <c r="F823" s="151"/>
    </row>
    <row r="824" spans="2:6">
      <c r="B824" s="43">
        <f t="shared" si="34"/>
        <v>683</v>
      </c>
      <c r="C824" s="43" t="e">
        <f t="shared" si="33"/>
        <v>#VALUE!</v>
      </c>
      <c r="D824" s="151"/>
      <c r="E824" s="151"/>
      <c r="F824" s="151"/>
    </row>
    <row r="825" spans="2:6">
      <c r="B825" s="43">
        <f t="shared" si="34"/>
        <v>685</v>
      </c>
      <c r="C825" s="43" t="e">
        <f t="shared" si="33"/>
        <v>#VALUE!</v>
      </c>
      <c r="D825" s="151"/>
      <c r="E825" s="151"/>
      <c r="F825" s="151"/>
    </row>
    <row r="826" spans="2:6">
      <c r="B826" s="43">
        <f t="shared" si="34"/>
        <v>687</v>
      </c>
      <c r="C826" s="43" t="e">
        <f t="shared" si="33"/>
        <v>#VALUE!</v>
      </c>
      <c r="D826" s="151"/>
      <c r="E826" s="151"/>
      <c r="F826" s="151"/>
    </row>
    <row r="827" spans="2:6">
      <c r="B827" s="43">
        <f t="shared" si="34"/>
        <v>689</v>
      </c>
      <c r="C827" s="43" t="e">
        <f t="shared" si="33"/>
        <v>#VALUE!</v>
      </c>
      <c r="D827" s="151"/>
      <c r="E827" s="151"/>
      <c r="F827" s="151"/>
    </row>
    <row r="828" spans="2:6">
      <c r="B828" s="43">
        <f t="shared" si="34"/>
        <v>691</v>
      </c>
      <c r="C828" s="43" t="e">
        <f t="shared" si="33"/>
        <v>#VALUE!</v>
      </c>
      <c r="D828" s="151"/>
      <c r="E828" s="151"/>
      <c r="F828" s="151"/>
    </row>
    <row r="829" spans="2:6">
      <c r="B829" s="43">
        <f t="shared" si="34"/>
        <v>693</v>
      </c>
      <c r="C829" s="43" t="e">
        <f t="shared" si="33"/>
        <v>#VALUE!</v>
      </c>
      <c r="D829" s="151"/>
      <c r="E829" s="151"/>
      <c r="F829" s="151"/>
    </row>
    <row r="830" spans="2:6">
      <c r="B830" s="43">
        <f t="shared" si="34"/>
        <v>695</v>
      </c>
      <c r="C830" s="43" t="e">
        <f t="shared" si="33"/>
        <v>#VALUE!</v>
      </c>
      <c r="D830" s="151"/>
      <c r="E830" s="151"/>
      <c r="F830" s="151"/>
    </row>
    <row r="831" spans="2:6">
      <c r="B831" s="43">
        <f t="shared" si="34"/>
        <v>697</v>
      </c>
      <c r="C831" s="43" t="e">
        <f t="shared" si="33"/>
        <v>#VALUE!</v>
      </c>
      <c r="D831" s="151"/>
      <c r="E831" s="151"/>
      <c r="F831" s="151"/>
    </row>
    <row r="832" spans="2:6">
      <c r="B832" s="43">
        <f t="shared" si="34"/>
        <v>699</v>
      </c>
      <c r="C832" s="43" t="e">
        <f t="shared" si="33"/>
        <v>#VALUE!</v>
      </c>
      <c r="D832" s="151"/>
      <c r="E832" s="151"/>
      <c r="F832" s="151"/>
    </row>
    <row r="833" spans="2:6">
      <c r="B833" s="43">
        <f t="shared" si="34"/>
        <v>701</v>
      </c>
      <c r="C833" s="43" t="e">
        <f t="shared" si="33"/>
        <v>#VALUE!</v>
      </c>
      <c r="D833" s="151"/>
      <c r="E833" s="151"/>
      <c r="F833" s="151"/>
    </row>
    <row r="834" spans="2:6">
      <c r="B834" s="43">
        <f t="shared" si="34"/>
        <v>703</v>
      </c>
      <c r="C834" s="43" t="e">
        <f t="shared" si="33"/>
        <v>#VALUE!</v>
      </c>
      <c r="D834" s="151"/>
      <c r="E834" s="151"/>
      <c r="F834" s="151"/>
    </row>
    <row r="835" spans="2:6">
      <c r="B835" s="43">
        <f t="shared" si="34"/>
        <v>705</v>
      </c>
      <c r="C835" s="43" t="e">
        <f t="shared" si="33"/>
        <v>#VALUE!</v>
      </c>
      <c r="D835" s="151"/>
      <c r="E835" s="151"/>
      <c r="F835" s="151"/>
    </row>
    <row r="836" spans="2:6">
      <c r="B836" s="43">
        <f t="shared" si="34"/>
        <v>707</v>
      </c>
      <c r="C836" s="43" t="e">
        <f t="shared" si="33"/>
        <v>#VALUE!</v>
      </c>
      <c r="D836" s="151"/>
      <c r="E836" s="151"/>
      <c r="F836" s="151"/>
    </row>
    <row r="837" spans="2:6">
      <c r="B837" s="43">
        <f t="shared" si="34"/>
        <v>709</v>
      </c>
      <c r="C837" s="43" t="e">
        <f t="shared" si="33"/>
        <v>#VALUE!</v>
      </c>
      <c r="D837" s="151"/>
      <c r="E837" s="151"/>
      <c r="F837" s="151"/>
    </row>
    <row r="838" spans="2:6">
      <c r="B838" s="43">
        <f t="shared" si="34"/>
        <v>711</v>
      </c>
      <c r="C838" s="43" t="e">
        <f t="shared" si="33"/>
        <v>#VALUE!</v>
      </c>
      <c r="D838" s="151"/>
      <c r="E838" s="151"/>
      <c r="F838" s="151"/>
    </row>
    <row r="839" spans="2:6">
      <c r="B839" s="43">
        <f t="shared" si="34"/>
        <v>713</v>
      </c>
      <c r="C839" s="43" t="e">
        <f t="shared" si="33"/>
        <v>#VALUE!</v>
      </c>
      <c r="D839" s="151"/>
      <c r="E839" s="151"/>
      <c r="F839" s="151"/>
    </row>
    <row r="840" spans="2:6">
      <c r="B840" s="43">
        <f t="shared" si="34"/>
        <v>715</v>
      </c>
      <c r="C840" s="43" t="e">
        <f t="shared" si="33"/>
        <v>#VALUE!</v>
      </c>
      <c r="D840" s="151"/>
      <c r="E840" s="151"/>
      <c r="F840" s="151"/>
    </row>
    <row r="841" spans="2:6">
      <c r="B841" s="43">
        <f t="shared" si="34"/>
        <v>717</v>
      </c>
      <c r="C841" s="43" t="e">
        <f t="shared" si="33"/>
        <v>#VALUE!</v>
      </c>
      <c r="D841" s="151"/>
      <c r="E841" s="151"/>
      <c r="F841" s="151"/>
    </row>
    <row r="842" spans="2:6">
      <c r="B842" s="43">
        <f t="shared" si="34"/>
        <v>719</v>
      </c>
      <c r="C842" s="43" t="e">
        <f t="shared" si="33"/>
        <v>#VALUE!</v>
      </c>
      <c r="D842" s="151"/>
      <c r="E842" s="151"/>
      <c r="F842" s="151"/>
    </row>
    <row r="843" spans="2:6">
      <c r="B843" s="43">
        <f t="shared" si="34"/>
        <v>721</v>
      </c>
      <c r="C843" s="43" t="e">
        <f t="shared" si="33"/>
        <v>#VALUE!</v>
      </c>
      <c r="D843" s="151"/>
      <c r="E843" s="151"/>
      <c r="F843" s="151"/>
    </row>
    <row r="844" spans="2:6">
      <c r="B844" s="43">
        <f t="shared" si="34"/>
        <v>723</v>
      </c>
      <c r="C844" s="43" t="e">
        <f t="shared" si="33"/>
        <v>#VALUE!</v>
      </c>
      <c r="D844" s="151"/>
      <c r="E844" s="151"/>
      <c r="F844" s="151"/>
    </row>
    <row r="845" spans="2:6">
      <c r="B845" s="43">
        <f t="shared" si="34"/>
        <v>725</v>
      </c>
      <c r="C845" s="43" t="e">
        <f t="shared" si="33"/>
        <v>#VALUE!</v>
      </c>
      <c r="D845" s="151"/>
      <c r="E845" s="151"/>
      <c r="F845" s="151"/>
    </row>
    <row r="846" spans="2:6">
      <c r="B846" s="43">
        <f t="shared" si="34"/>
        <v>727</v>
      </c>
      <c r="C846" s="43" t="e">
        <f t="shared" si="33"/>
        <v>#VALUE!</v>
      </c>
      <c r="D846" s="151"/>
      <c r="E846" s="151"/>
      <c r="F846" s="151"/>
    </row>
    <row r="847" spans="2:6">
      <c r="B847" s="43">
        <f t="shared" si="34"/>
        <v>729</v>
      </c>
      <c r="C847" s="43" t="e">
        <f t="shared" si="33"/>
        <v>#VALUE!</v>
      </c>
      <c r="D847" s="151"/>
      <c r="E847" s="151"/>
      <c r="F847" s="151"/>
    </row>
    <row r="848" spans="2:6">
      <c r="B848" s="43">
        <f t="shared" si="34"/>
        <v>731</v>
      </c>
      <c r="C848" s="43" t="e">
        <f t="shared" si="33"/>
        <v>#VALUE!</v>
      </c>
      <c r="D848" s="151"/>
      <c r="E848" s="151"/>
      <c r="F848" s="151"/>
    </row>
    <row r="849" spans="2:6">
      <c r="B849" s="43">
        <f t="shared" si="34"/>
        <v>733</v>
      </c>
      <c r="C849" s="43" t="e">
        <f t="shared" si="33"/>
        <v>#VALUE!</v>
      </c>
      <c r="D849" s="151"/>
      <c r="E849" s="151"/>
      <c r="F849" s="151"/>
    </row>
    <row r="850" spans="2:6">
      <c r="B850" s="43">
        <f t="shared" si="34"/>
        <v>735</v>
      </c>
      <c r="C850" s="43" t="e">
        <f t="shared" si="33"/>
        <v>#VALUE!</v>
      </c>
      <c r="D850" s="151"/>
      <c r="E850" s="151"/>
      <c r="F850" s="151"/>
    </row>
    <row r="851" spans="2:6">
      <c r="B851" s="43">
        <f t="shared" si="34"/>
        <v>737</v>
      </c>
      <c r="C851" s="43" t="e">
        <f t="shared" si="33"/>
        <v>#VALUE!</v>
      </c>
      <c r="D851" s="151"/>
      <c r="E851" s="151"/>
      <c r="F851" s="151"/>
    </row>
    <row r="852" spans="2:6">
      <c r="B852" s="43">
        <f t="shared" si="34"/>
        <v>739</v>
      </c>
      <c r="C852" s="43" t="e">
        <f t="shared" si="33"/>
        <v>#VALUE!</v>
      </c>
      <c r="D852" s="151"/>
      <c r="E852" s="151"/>
      <c r="F852" s="151"/>
    </row>
    <row r="853" spans="2:6">
      <c r="B853" s="43">
        <f t="shared" si="34"/>
        <v>741</v>
      </c>
      <c r="C853" s="43" t="e">
        <f t="shared" si="33"/>
        <v>#VALUE!</v>
      </c>
      <c r="D853" s="151"/>
      <c r="E853" s="151"/>
      <c r="F853" s="151"/>
    </row>
    <row r="854" spans="2:6">
      <c r="B854" s="43">
        <f t="shared" si="34"/>
        <v>743</v>
      </c>
      <c r="C854" s="43" t="e">
        <f t="shared" si="33"/>
        <v>#VALUE!</v>
      </c>
      <c r="D854" s="151"/>
      <c r="E854" s="151"/>
      <c r="F854" s="151"/>
    </row>
    <row r="855" spans="2:6">
      <c r="B855" s="43">
        <f t="shared" si="34"/>
        <v>745</v>
      </c>
      <c r="C855" s="43" t="e">
        <f t="shared" si="33"/>
        <v>#VALUE!</v>
      </c>
      <c r="D855" s="151"/>
      <c r="E855" s="151"/>
      <c r="F855" s="151"/>
    </row>
    <row r="856" spans="2:6">
      <c r="B856" s="43">
        <f t="shared" si="34"/>
        <v>747</v>
      </c>
      <c r="C856" s="43" t="e">
        <f t="shared" si="33"/>
        <v>#VALUE!</v>
      </c>
      <c r="D856" s="151"/>
      <c r="E856" s="151"/>
      <c r="F856" s="151"/>
    </row>
    <row r="857" spans="2:6">
      <c r="B857" s="43">
        <f t="shared" si="34"/>
        <v>749</v>
      </c>
      <c r="C857" s="43" t="e">
        <f t="shared" si="33"/>
        <v>#VALUE!</v>
      </c>
      <c r="D857" s="151"/>
      <c r="E857" s="151"/>
      <c r="F857" s="151"/>
    </row>
    <row r="858" spans="2:6">
      <c r="B858" s="43">
        <f t="shared" si="34"/>
        <v>751</v>
      </c>
      <c r="C858" s="43" t="e">
        <f t="shared" si="33"/>
        <v>#VALUE!</v>
      </c>
      <c r="D858" s="151"/>
      <c r="E858" s="151"/>
      <c r="F858" s="151"/>
    </row>
    <row r="859" spans="2:6">
      <c r="B859" s="43">
        <f t="shared" si="34"/>
        <v>753</v>
      </c>
      <c r="C859" s="43" t="e">
        <f t="shared" si="33"/>
        <v>#VALUE!</v>
      </c>
      <c r="D859" s="151"/>
      <c r="E859" s="151"/>
      <c r="F859" s="151"/>
    </row>
    <row r="860" spans="2:6">
      <c r="B860" s="43">
        <f t="shared" si="34"/>
        <v>755</v>
      </c>
      <c r="C860" s="43" t="e">
        <f t="shared" si="33"/>
        <v>#VALUE!</v>
      </c>
      <c r="D860" s="151"/>
      <c r="E860" s="151"/>
      <c r="F860" s="151"/>
    </row>
    <row r="861" spans="2:6">
      <c r="B861" s="43">
        <f t="shared" si="34"/>
        <v>757</v>
      </c>
      <c r="C861" s="43" t="e">
        <f t="shared" si="33"/>
        <v>#VALUE!</v>
      </c>
      <c r="D861" s="151"/>
      <c r="E861" s="151"/>
      <c r="F861" s="151"/>
    </row>
    <row r="862" spans="2:6">
      <c r="B862" s="43">
        <f t="shared" si="34"/>
        <v>759</v>
      </c>
      <c r="C862" s="43" t="e">
        <f t="shared" si="33"/>
        <v>#VALUE!</v>
      </c>
      <c r="D862" s="151"/>
      <c r="E862" s="151"/>
      <c r="F862" s="151"/>
    </row>
    <row r="863" spans="2:6">
      <c r="B863" s="43">
        <f t="shared" si="34"/>
        <v>761</v>
      </c>
      <c r="C863" s="43" t="e">
        <f t="shared" si="33"/>
        <v>#VALUE!</v>
      </c>
      <c r="D863" s="151"/>
      <c r="E863" s="151"/>
      <c r="F863" s="151"/>
    </row>
    <row r="864" spans="2:6">
      <c r="B864" s="43">
        <f t="shared" si="34"/>
        <v>763</v>
      </c>
      <c r="C864" s="43" t="e">
        <f t="shared" si="33"/>
        <v>#VALUE!</v>
      </c>
      <c r="D864" s="151"/>
      <c r="E864" s="151"/>
      <c r="F864" s="151"/>
    </row>
    <row r="865" spans="2:6">
      <c r="B865" s="43">
        <f t="shared" si="34"/>
        <v>765</v>
      </c>
      <c r="C865" s="43" t="e">
        <f t="shared" si="33"/>
        <v>#VALUE!</v>
      </c>
      <c r="D865" s="151"/>
      <c r="E865" s="151"/>
      <c r="F865" s="151"/>
    </row>
    <row r="866" spans="2:6">
      <c r="B866" s="43">
        <f t="shared" si="34"/>
        <v>767</v>
      </c>
      <c r="C866" s="43" t="e">
        <f t="shared" si="33"/>
        <v>#VALUE!</v>
      </c>
      <c r="D866" s="151"/>
      <c r="E866" s="151"/>
      <c r="F866" s="151"/>
    </row>
    <row r="867" spans="2:6">
      <c r="B867" s="43">
        <f t="shared" si="34"/>
        <v>769</v>
      </c>
      <c r="C867" s="43" t="e">
        <f t="shared" si="33"/>
        <v>#VALUE!</v>
      </c>
      <c r="D867" s="151"/>
      <c r="E867" s="151"/>
      <c r="F867" s="151"/>
    </row>
    <row r="868" spans="2:6">
      <c r="B868" s="43">
        <f t="shared" si="34"/>
        <v>771</v>
      </c>
      <c r="C868" s="43" t="e">
        <f t="shared" si="33"/>
        <v>#VALUE!</v>
      </c>
      <c r="D868" s="151"/>
      <c r="E868" s="151"/>
      <c r="F868" s="151"/>
    </row>
    <row r="869" spans="2:6">
      <c r="B869" s="43">
        <f t="shared" si="34"/>
        <v>773</v>
      </c>
      <c r="C869" s="43" t="e">
        <f t="shared" si="33"/>
        <v>#VALUE!</v>
      </c>
      <c r="D869" s="151"/>
      <c r="E869" s="151"/>
      <c r="F869" s="151"/>
    </row>
    <row r="870" spans="2:6">
      <c r="B870" s="43">
        <f t="shared" si="34"/>
        <v>775</v>
      </c>
      <c r="C870" s="43" t="e">
        <f t="shared" si="33"/>
        <v>#VALUE!</v>
      </c>
      <c r="D870" s="151"/>
      <c r="E870" s="151"/>
      <c r="F870" s="151"/>
    </row>
    <row r="871" spans="2:6">
      <c r="B871" s="43">
        <f t="shared" si="34"/>
        <v>777</v>
      </c>
      <c r="C871" s="43" t="e">
        <f t="shared" si="33"/>
        <v>#VALUE!</v>
      </c>
      <c r="D871" s="151"/>
      <c r="E871" s="151"/>
      <c r="F871" s="151"/>
    </row>
    <row r="872" spans="2:6">
      <c r="B872" s="43">
        <f t="shared" si="34"/>
        <v>779</v>
      </c>
      <c r="C872" s="43" t="e">
        <f t="shared" si="33"/>
        <v>#VALUE!</v>
      </c>
      <c r="D872" s="151"/>
      <c r="E872" s="151"/>
      <c r="F872" s="151"/>
    </row>
    <row r="873" spans="2:6">
      <c r="B873" s="43">
        <f t="shared" si="34"/>
        <v>781</v>
      </c>
      <c r="C873" s="43" t="e">
        <f t="shared" si="33"/>
        <v>#VALUE!</v>
      </c>
      <c r="D873" s="151"/>
      <c r="E873" s="151"/>
      <c r="F873" s="151"/>
    </row>
    <row r="874" spans="2:6">
      <c r="B874" s="43">
        <f t="shared" si="34"/>
        <v>783</v>
      </c>
      <c r="C874" s="43" t="e">
        <f t="shared" si="33"/>
        <v>#VALUE!</v>
      </c>
      <c r="D874" s="151"/>
      <c r="E874" s="151"/>
      <c r="F874" s="151"/>
    </row>
    <row r="875" spans="2:6">
      <c r="B875" s="43">
        <f t="shared" si="34"/>
        <v>785</v>
      </c>
      <c r="C875" s="43" t="e">
        <f t="shared" si="33"/>
        <v>#VALUE!</v>
      </c>
      <c r="D875" s="151"/>
      <c r="E875" s="151"/>
      <c r="F875" s="151"/>
    </row>
    <row r="876" spans="2:6">
      <c r="B876" s="43">
        <f t="shared" si="34"/>
        <v>787</v>
      </c>
      <c r="C876" s="43" t="e">
        <f t="shared" si="33"/>
        <v>#VALUE!</v>
      </c>
      <c r="D876" s="151"/>
      <c r="E876" s="151"/>
      <c r="F876" s="151"/>
    </row>
    <row r="877" spans="2:6">
      <c r="B877" s="43">
        <f t="shared" si="34"/>
        <v>789</v>
      </c>
      <c r="C877" s="43" t="e">
        <f t="shared" si="33"/>
        <v>#VALUE!</v>
      </c>
      <c r="D877" s="151"/>
      <c r="E877" s="151"/>
      <c r="F877" s="151"/>
    </row>
    <row r="878" spans="2:6">
      <c r="B878" s="43">
        <f t="shared" si="34"/>
        <v>791</v>
      </c>
      <c r="C878" s="43" t="e">
        <f t="shared" si="33"/>
        <v>#VALUE!</v>
      </c>
      <c r="D878" s="151"/>
      <c r="E878" s="151"/>
      <c r="F878" s="151"/>
    </row>
    <row r="879" spans="2:6">
      <c r="B879" s="43">
        <f t="shared" si="34"/>
        <v>793</v>
      </c>
      <c r="C879" s="43" t="e">
        <f t="shared" si="33"/>
        <v>#VALUE!</v>
      </c>
      <c r="D879" s="151"/>
      <c r="E879" s="151"/>
      <c r="F879" s="151"/>
    </row>
    <row r="880" spans="2:6">
      <c r="B880" s="43">
        <f t="shared" si="34"/>
        <v>795</v>
      </c>
      <c r="C880" s="43" t="e">
        <f t="shared" si="33"/>
        <v>#VALUE!</v>
      </c>
      <c r="D880" s="151"/>
      <c r="E880" s="151"/>
      <c r="F880" s="151"/>
    </row>
    <row r="881" spans="2:6">
      <c r="B881" s="43">
        <f t="shared" si="34"/>
        <v>797</v>
      </c>
      <c r="C881" s="43" t="e">
        <f t="shared" si="33"/>
        <v>#VALUE!</v>
      </c>
      <c r="D881" s="151"/>
      <c r="E881" s="151"/>
      <c r="F881" s="151"/>
    </row>
    <row r="882" spans="2:6">
      <c r="B882" s="43">
        <f t="shared" si="34"/>
        <v>799</v>
      </c>
      <c r="C882" s="43" t="e">
        <f t="shared" si="33"/>
        <v>#VALUE!</v>
      </c>
      <c r="D882" s="151"/>
      <c r="E882" s="151"/>
      <c r="F882" s="151"/>
    </row>
    <row r="883" spans="2:6">
      <c r="B883" s="43">
        <f t="shared" si="34"/>
        <v>801</v>
      </c>
      <c r="C883" s="43" t="e">
        <f t="shared" si="33"/>
        <v>#VALUE!</v>
      </c>
      <c r="D883" s="151"/>
      <c r="E883" s="151"/>
      <c r="F883" s="151"/>
    </row>
    <row r="884" spans="2:6">
      <c r="B884" s="43">
        <f t="shared" si="34"/>
        <v>803</v>
      </c>
      <c r="C884" s="43" t="e">
        <f t="shared" ref="C884:C936" si="35">CHAR(HEX2DEC(MID($H$1,B884,2)))</f>
        <v>#VALUE!</v>
      </c>
      <c r="D884" s="151"/>
      <c r="E884" s="151"/>
      <c r="F884" s="151"/>
    </row>
    <row r="885" spans="2:6">
      <c r="B885" s="43">
        <f t="shared" si="34"/>
        <v>805</v>
      </c>
      <c r="C885" s="43" t="e">
        <f t="shared" si="35"/>
        <v>#VALUE!</v>
      </c>
      <c r="D885" s="151"/>
      <c r="E885" s="151"/>
      <c r="F885" s="151"/>
    </row>
    <row r="886" spans="2:6">
      <c r="B886" s="43">
        <f t="shared" ref="B886:B936" si="36">B885+2</f>
        <v>807</v>
      </c>
      <c r="C886" s="43" t="e">
        <f t="shared" si="35"/>
        <v>#VALUE!</v>
      </c>
      <c r="D886" s="151"/>
      <c r="E886" s="151"/>
      <c r="F886" s="151"/>
    </row>
    <row r="887" spans="2:6">
      <c r="B887" s="43">
        <f t="shared" si="36"/>
        <v>809</v>
      </c>
      <c r="C887" s="43" t="e">
        <f t="shared" si="35"/>
        <v>#VALUE!</v>
      </c>
      <c r="D887" s="151"/>
      <c r="E887" s="151"/>
      <c r="F887" s="151"/>
    </row>
    <row r="888" spans="2:6">
      <c r="B888" s="43">
        <f t="shared" si="36"/>
        <v>811</v>
      </c>
      <c r="C888" s="43" t="e">
        <f t="shared" si="35"/>
        <v>#VALUE!</v>
      </c>
      <c r="D888" s="151"/>
      <c r="E888" s="151"/>
      <c r="F888" s="151"/>
    </row>
    <row r="889" spans="2:6">
      <c r="B889" s="43">
        <f t="shared" si="36"/>
        <v>813</v>
      </c>
      <c r="C889" s="43" t="e">
        <f t="shared" si="35"/>
        <v>#VALUE!</v>
      </c>
      <c r="D889" s="151"/>
      <c r="E889" s="151"/>
      <c r="F889" s="151"/>
    </row>
    <row r="890" spans="2:6">
      <c r="B890" s="43">
        <f t="shared" si="36"/>
        <v>815</v>
      </c>
      <c r="C890" s="43" t="e">
        <f t="shared" si="35"/>
        <v>#VALUE!</v>
      </c>
      <c r="D890" s="151"/>
      <c r="E890" s="151"/>
      <c r="F890" s="151"/>
    </row>
    <row r="891" spans="2:6">
      <c r="B891" s="43">
        <f t="shared" si="36"/>
        <v>817</v>
      </c>
      <c r="C891" s="43" t="e">
        <f t="shared" si="35"/>
        <v>#VALUE!</v>
      </c>
      <c r="D891" s="151"/>
      <c r="E891" s="151"/>
      <c r="F891" s="151"/>
    </row>
    <row r="892" spans="2:6">
      <c r="B892" s="43">
        <f t="shared" si="36"/>
        <v>819</v>
      </c>
      <c r="C892" s="43" t="e">
        <f t="shared" si="35"/>
        <v>#VALUE!</v>
      </c>
      <c r="D892" s="151"/>
      <c r="E892" s="151"/>
      <c r="F892" s="151"/>
    </row>
    <row r="893" spans="2:6">
      <c r="B893" s="43">
        <f t="shared" si="36"/>
        <v>821</v>
      </c>
      <c r="C893" s="43" t="e">
        <f t="shared" si="35"/>
        <v>#VALUE!</v>
      </c>
      <c r="D893" s="151"/>
      <c r="E893" s="151"/>
      <c r="F893" s="151"/>
    </row>
    <row r="894" spans="2:6">
      <c r="B894" s="43">
        <f t="shared" si="36"/>
        <v>823</v>
      </c>
      <c r="C894" s="43" t="e">
        <f t="shared" si="35"/>
        <v>#VALUE!</v>
      </c>
      <c r="D894" s="151"/>
      <c r="E894" s="151"/>
      <c r="F894" s="151"/>
    </row>
    <row r="895" spans="2:6">
      <c r="B895" s="43">
        <f t="shared" si="36"/>
        <v>825</v>
      </c>
      <c r="C895" s="43" t="e">
        <f t="shared" si="35"/>
        <v>#VALUE!</v>
      </c>
      <c r="D895" s="151"/>
      <c r="E895" s="151"/>
      <c r="F895" s="151"/>
    </row>
    <row r="896" spans="2:6">
      <c r="B896" s="43">
        <f t="shared" si="36"/>
        <v>827</v>
      </c>
      <c r="C896" s="43" t="e">
        <f t="shared" si="35"/>
        <v>#VALUE!</v>
      </c>
      <c r="D896" s="151"/>
      <c r="E896" s="151"/>
      <c r="F896" s="151"/>
    </row>
    <row r="897" spans="2:6">
      <c r="B897" s="43">
        <f t="shared" si="36"/>
        <v>829</v>
      </c>
      <c r="C897" s="43" t="e">
        <f t="shared" si="35"/>
        <v>#VALUE!</v>
      </c>
      <c r="D897" s="151"/>
      <c r="E897" s="151"/>
      <c r="F897" s="151"/>
    </row>
    <row r="898" spans="2:6">
      <c r="B898" s="43">
        <f t="shared" si="36"/>
        <v>831</v>
      </c>
      <c r="C898" s="43" t="e">
        <f t="shared" si="35"/>
        <v>#VALUE!</v>
      </c>
      <c r="D898" s="151"/>
      <c r="E898" s="151"/>
      <c r="F898" s="151"/>
    </row>
    <row r="899" spans="2:6">
      <c r="B899" s="43">
        <f t="shared" si="36"/>
        <v>833</v>
      </c>
      <c r="C899" s="43" t="e">
        <f t="shared" si="35"/>
        <v>#VALUE!</v>
      </c>
      <c r="D899" s="151"/>
      <c r="E899" s="151"/>
      <c r="F899" s="151"/>
    </row>
    <row r="900" spans="2:6">
      <c r="B900" s="43">
        <f t="shared" si="36"/>
        <v>835</v>
      </c>
      <c r="C900" s="43" t="e">
        <f t="shared" si="35"/>
        <v>#VALUE!</v>
      </c>
      <c r="D900" s="151"/>
      <c r="E900" s="151"/>
      <c r="F900" s="151"/>
    </row>
    <row r="901" spans="2:6">
      <c r="B901" s="43">
        <f t="shared" si="36"/>
        <v>837</v>
      </c>
      <c r="C901" s="43" t="e">
        <f t="shared" si="35"/>
        <v>#VALUE!</v>
      </c>
      <c r="D901" s="151"/>
      <c r="E901" s="151"/>
      <c r="F901" s="151"/>
    </row>
    <row r="902" spans="2:6">
      <c r="B902" s="43">
        <f t="shared" si="36"/>
        <v>839</v>
      </c>
      <c r="C902" s="43" t="e">
        <f t="shared" si="35"/>
        <v>#VALUE!</v>
      </c>
      <c r="D902" s="151"/>
      <c r="E902" s="151"/>
      <c r="F902" s="151"/>
    </row>
    <row r="903" spans="2:6">
      <c r="B903" s="43">
        <f t="shared" si="36"/>
        <v>841</v>
      </c>
      <c r="C903" s="43" t="e">
        <f t="shared" si="35"/>
        <v>#VALUE!</v>
      </c>
      <c r="D903" s="151"/>
      <c r="E903" s="151"/>
      <c r="F903" s="151"/>
    </row>
    <row r="904" spans="2:6">
      <c r="B904" s="43">
        <f t="shared" si="36"/>
        <v>843</v>
      </c>
      <c r="C904" s="43" t="e">
        <f t="shared" si="35"/>
        <v>#VALUE!</v>
      </c>
      <c r="D904" s="151"/>
      <c r="E904" s="151"/>
      <c r="F904" s="151"/>
    </row>
    <row r="905" spans="2:6">
      <c r="B905" s="43">
        <f t="shared" si="36"/>
        <v>845</v>
      </c>
      <c r="C905" s="43" t="e">
        <f t="shared" si="35"/>
        <v>#VALUE!</v>
      </c>
      <c r="D905" s="151"/>
      <c r="E905" s="151"/>
      <c r="F905" s="151"/>
    </row>
    <row r="906" spans="2:6">
      <c r="B906" s="43">
        <f t="shared" si="36"/>
        <v>847</v>
      </c>
      <c r="C906" s="43" t="e">
        <f t="shared" si="35"/>
        <v>#VALUE!</v>
      </c>
      <c r="D906" s="151"/>
      <c r="E906" s="151"/>
      <c r="F906" s="151"/>
    </row>
    <row r="907" spans="2:6">
      <c r="B907" s="43">
        <f t="shared" si="36"/>
        <v>849</v>
      </c>
      <c r="C907" s="43" t="e">
        <f t="shared" si="35"/>
        <v>#VALUE!</v>
      </c>
      <c r="D907" s="151"/>
      <c r="E907" s="151"/>
      <c r="F907" s="151"/>
    </row>
    <row r="908" spans="2:6">
      <c r="B908" s="43">
        <f t="shared" si="36"/>
        <v>851</v>
      </c>
      <c r="C908" s="43" t="e">
        <f t="shared" si="35"/>
        <v>#VALUE!</v>
      </c>
      <c r="D908" s="151"/>
      <c r="E908" s="151"/>
      <c r="F908" s="151"/>
    </row>
    <row r="909" spans="2:6">
      <c r="B909" s="43">
        <f t="shared" si="36"/>
        <v>853</v>
      </c>
      <c r="C909" s="43" t="e">
        <f t="shared" si="35"/>
        <v>#VALUE!</v>
      </c>
      <c r="D909" s="151"/>
      <c r="E909" s="151"/>
      <c r="F909" s="151"/>
    </row>
    <row r="910" spans="2:6">
      <c r="B910" s="43">
        <f t="shared" si="36"/>
        <v>855</v>
      </c>
      <c r="C910" s="43" t="e">
        <f t="shared" si="35"/>
        <v>#VALUE!</v>
      </c>
      <c r="D910" s="151"/>
      <c r="E910" s="151"/>
      <c r="F910" s="151"/>
    </row>
    <row r="911" spans="2:6">
      <c r="B911" s="43">
        <f t="shared" si="36"/>
        <v>857</v>
      </c>
      <c r="C911" s="43" t="e">
        <f t="shared" si="35"/>
        <v>#VALUE!</v>
      </c>
      <c r="D911" s="151"/>
      <c r="E911" s="151"/>
      <c r="F911" s="151"/>
    </row>
    <row r="912" spans="2:6">
      <c r="B912" s="43">
        <f t="shared" si="36"/>
        <v>859</v>
      </c>
      <c r="C912" s="43" t="e">
        <f t="shared" si="35"/>
        <v>#VALUE!</v>
      </c>
      <c r="D912" s="151"/>
      <c r="E912" s="151"/>
      <c r="F912" s="151"/>
    </row>
    <row r="913" spans="2:6">
      <c r="B913" s="43">
        <f t="shared" si="36"/>
        <v>861</v>
      </c>
      <c r="C913" s="43" t="e">
        <f t="shared" si="35"/>
        <v>#VALUE!</v>
      </c>
      <c r="D913" s="151"/>
      <c r="E913" s="151"/>
      <c r="F913" s="151"/>
    </row>
    <row r="914" spans="2:6">
      <c r="B914" s="43">
        <f t="shared" si="36"/>
        <v>863</v>
      </c>
      <c r="C914" s="43" t="e">
        <f t="shared" si="35"/>
        <v>#VALUE!</v>
      </c>
      <c r="D914" s="151"/>
      <c r="E914" s="151"/>
      <c r="F914" s="151"/>
    </row>
    <row r="915" spans="2:6">
      <c r="B915" s="43">
        <f t="shared" si="36"/>
        <v>865</v>
      </c>
      <c r="C915" s="43" t="e">
        <f t="shared" si="35"/>
        <v>#VALUE!</v>
      </c>
      <c r="D915" s="151"/>
      <c r="E915" s="151"/>
      <c r="F915" s="151"/>
    </row>
    <row r="916" spans="2:6">
      <c r="B916" s="43">
        <f t="shared" si="36"/>
        <v>867</v>
      </c>
      <c r="C916" s="43" t="e">
        <f t="shared" si="35"/>
        <v>#VALUE!</v>
      </c>
      <c r="D916" s="151"/>
      <c r="E916" s="151"/>
      <c r="F916" s="151"/>
    </row>
    <row r="917" spans="2:6">
      <c r="B917" s="43">
        <f t="shared" si="36"/>
        <v>869</v>
      </c>
      <c r="C917" s="43" t="e">
        <f t="shared" si="35"/>
        <v>#VALUE!</v>
      </c>
      <c r="D917" s="151"/>
      <c r="E917" s="151"/>
      <c r="F917" s="151"/>
    </row>
    <row r="918" spans="2:6">
      <c r="B918" s="43">
        <f t="shared" si="36"/>
        <v>871</v>
      </c>
      <c r="C918" s="43" t="e">
        <f t="shared" si="35"/>
        <v>#VALUE!</v>
      </c>
      <c r="D918" s="151"/>
      <c r="E918" s="151"/>
      <c r="F918" s="151"/>
    </row>
    <row r="919" spans="2:6">
      <c r="B919" s="43">
        <f t="shared" si="36"/>
        <v>873</v>
      </c>
      <c r="C919" s="43" t="e">
        <f t="shared" si="35"/>
        <v>#VALUE!</v>
      </c>
      <c r="D919" s="151"/>
      <c r="E919" s="151"/>
      <c r="F919" s="151"/>
    </row>
    <row r="920" spans="2:6">
      <c r="B920" s="43">
        <f t="shared" si="36"/>
        <v>875</v>
      </c>
      <c r="C920" s="43" t="e">
        <f t="shared" si="35"/>
        <v>#VALUE!</v>
      </c>
      <c r="D920" s="151"/>
      <c r="E920" s="151"/>
      <c r="F920" s="151"/>
    </row>
    <row r="921" spans="2:6">
      <c r="B921" s="43">
        <f t="shared" si="36"/>
        <v>877</v>
      </c>
      <c r="C921" s="43" t="e">
        <f t="shared" si="35"/>
        <v>#VALUE!</v>
      </c>
      <c r="D921" s="151"/>
      <c r="E921" s="151"/>
      <c r="F921" s="151"/>
    </row>
    <row r="922" spans="2:6">
      <c r="B922" s="43">
        <f t="shared" si="36"/>
        <v>879</v>
      </c>
      <c r="C922" s="43" t="e">
        <f t="shared" si="35"/>
        <v>#VALUE!</v>
      </c>
      <c r="D922" s="151"/>
      <c r="E922" s="151"/>
      <c r="F922" s="151"/>
    </row>
    <row r="923" spans="2:6">
      <c r="B923" s="43">
        <f t="shared" si="36"/>
        <v>881</v>
      </c>
      <c r="C923" s="43" t="e">
        <f t="shared" si="35"/>
        <v>#VALUE!</v>
      </c>
      <c r="D923" s="151"/>
      <c r="E923" s="151"/>
      <c r="F923" s="151"/>
    </row>
    <row r="924" spans="2:6">
      <c r="B924" s="43">
        <f t="shared" si="36"/>
        <v>883</v>
      </c>
      <c r="C924" s="43" t="e">
        <f t="shared" si="35"/>
        <v>#VALUE!</v>
      </c>
      <c r="D924" s="151"/>
      <c r="E924" s="151"/>
      <c r="F924" s="151"/>
    </row>
    <row r="925" spans="2:6">
      <c r="B925" s="43">
        <f t="shared" si="36"/>
        <v>885</v>
      </c>
      <c r="C925" s="43" t="e">
        <f t="shared" si="35"/>
        <v>#VALUE!</v>
      </c>
      <c r="D925" s="151"/>
      <c r="E925" s="151"/>
      <c r="F925" s="151"/>
    </row>
    <row r="926" spans="2:6">
      <c r="B926" s="43">
        <f t="shared" si="36"/>
        <v>887</v>
      </c>
      <c r="C926" s="43" t="e">
        <f t="shared" si="35"/>
        <v>#VALUE!</v>
      </c>
      <c r="D926" s="151"/>
      <c r="E926" s="151"/>
      <c r="F926" s="151"/>
    </row>
    <row r="927" spans="2:6">
      <c r="B927" s="43">
        <f t="shared" si="36"/>
        <v>889</v>
      </c>
      <c r="C927" s="43" t="e">
        <f t="shared" si="35"/>
        <v>#VALUE!</v>
      </c>
      <c r="D927" s="151"/>
      <c r="E927" s="151"/>
      <c r="F927" s="151"/>
    </row>
    <row r="928" spans="2:6">
      <c r="B928" s="43">
        <f t="shared" si="36"/>
        <v>891</v>
      </c>
      <c r="C928" s="43" t="e">
        <f t="shared" si="35"/>
        <v>#VALUE!</v>
      </c>
      <c r="D928" s="151"/>
      <c r="E928" s="151"/>
      <c r="F928" s="151"/>
    </row>
    <row r="929" spans="2:6">
      <c r="B929" s="43">
        <f t="shared" si="36"/>
        <v>893</v>
      </c>
      <c r="C929" s="43" t="e">
        <f t="shared" si="35"/>
        <v>#VALUE!</v>
      </c>
      <c r="D929" s="151"/>
      <c r="E929" s="151"/>
      <c r="F929" s="151"/>
    </row>
    <row r="930" spans="2:6">
      <c r="B930" s="43">
        <f t="shared" si="36"/>
        <v>895</v>
      </c>
      <c r="C930" s="43" t="e">
        <f t="shared" si="35"/>
        <v>#VALUE!</v>
      </c>
      <c r="D930" s="151"/>
      <c r="E930" s="151"/>
      <c r="F930" s="151"/>
    </row>
    <row r="931" spans="2:6">
      <c r="B931" s="43">
        <f t="shared" si="36"/>
        <v>897</v>
      </c>
      <c r="C931" s="43" t="e">
        <f t="shared" si="35"/>
        <v>#VALUE!</v>
      </c>
      <c r="D931" s="151"/>
      <c r="E931" s="151"/>
      <c r="F931" s="151"/>
    </row>
    <row r="932" spans="2:6">
      <c r="B932" s="43">
        <f t="shared" si="36"/>
        <v>899</v>
      </c>
      <c r="C932" s="43" t="e">
        <f t="shared" si="35"/>
        <v>#VALUE!</v>
      </c>
      <c r="D932" s="151"/>
      <c r="E932" s="151"/>
      <c r="F932" s="151"/>
    </row>
    <row r="933" spans="2:6">
      <c r="B933" s="43">
        <f t="shared" si="36"/>
        <v>901</v>
      </c>
      <c r="C933" s="43" t="e">
        <f t="shared" si="35"/>
        <v>#VALUE!</v>
      </c>
      <c r="D933" s="151"/>
      <c r="E933" s="151"/>
      <c r="F933" s="151"/>
    </row>
    <row r="934" spans="2:6">
      <c r="B934" s="43">
        <f t="shared" si="36"/>
        <v>903</v>
      </c>
      <c r="C934" s="43" t="e">
        <f t="shared" si="35"/>
        <v>#VALUE!</v>
      </c>
      <c r="D934" s="151"/>
      <c r="E934" s="151"/>
      <c r="F934" s="151"/>
    </row>
    <row r="935" spans="2:6">
      <c r="B935" s="43">
        <f t="shared" si="36"/>
        <v>905</v>
      </c>
      <c r="C935" s="43" t="e">
        <f t="shared" si="35"/>
        <v>#VALUE!</v>
      </c>
      <c r="D935" s="151"/>
      <c r="E935" s="151"/>
      <c r="F935" s="151"/>
    </row>
    <row r="936" spans="2:6">
      <c r="B936" s="43">
        <f t="shared" si="36"/>
        <v>907</v>
      </c>
      <c r="C936" s="43" t="e">
        <f t="shared" si="35"/>
        <v>#VALUE!</v>
      </c>
      <c r="D936" s="151"/>
      <c r="E936" s="151"/>
      <c r="F936" s="151"/>
    </row>
    <row r="937" spans="2:6">
      <c r="B937" s="151"/>
      <c r="C937" s="151"/>
      <c r="D937" s="151"/>
      <c r="E937" s="151"/>
      <c r="F937" s="151"/>
    </row>
    <row r="938" spans="2:6">
      <c r="B938" s="151"/>
      <c r="C938" s="151"/>
      <c r="D938" s="151"/>
      <c r="E938" s="151"/>
      <c r="F938" s="151"/>
    </row>
    <row r="939" spans="2:6">
      <c r="B939" s="151"/>
      <c r="C939" s="151"/>
      <c r="D939" s="151"/>
      <c r="E939" s="151"/>
      <c r="F939" s="151"/>
    </row>
    <row r="940" spans="2:6">
      <c r="B940" s="151"/>
      <c r="C940" s="151"/>
      <c r="D940" s="151"/>
      <c r="E940" s="151"/>
      <c r="F940" s="151"/>
    </row>
    <row r="941" spans="2:6">
      <c r="B941" s="151"/>
      <c r="C941" s="151"/>
      <c r="D941" s="151"/>
      <c r="E941" s="151"/>
      <c r="F941" s="151"/>
    </row>
    <row r="942" spans="2:6">
      <c r="B942" s="151"/>
      <c r="C942" s="151"/>
      <c r="D942" s="151"/>
      <c r="E942" s="151"/>
      <c r="F942" s="151"/>
    </row>
    <row r="943" spans="2:6">
      <c r="B943" s="151"/>
      <c r="C943" s="151"/>
      <c r="D943" s="151"/>
      <c r="E943" s="151"/>
      <c r="F943" s="151"/>
    </row>
    <row r="944" spans="2:6">
      <c r="B944" s="151"/>
      <c r="C944" s="151"/>
      <c r="D944" s="151"/>
      <c r="E944" s="151"/>
      <c r="F944" s="151"/>
    </row>
    <row r="945" spans="2:6">
      <c r="B945" s="151"/>
      <c r="C945" s="151"/>
      <c r="D945" s="151"/>
      <c r="E945" s="151"/>
      <c r="F945" s="151"/>
    </row>
    <row r="946" spans="2:6">
      <c r="B946" s="151"/>
      <c r="C946" s="151"/>
      <c r="D946" s="151"/>
      <c r="E946" s="151"/>
      <c r="F946" s="151"/>
    </row>
    <row r="947" spans="2:6">
      <c r="B947" s="151"/>
      <c r="C947" s="151"/>
      <c r="D947" s="151"/>
      <c r="E947" s="151"/>
      <c r="F947" s="151"/>
    </row>
    <row r="948" spans="2:6">
      <c r="B948" s="151"/>
      <c r="C948" s="151"/>
      <c r="D948" s="151"/>
      <c r="E948" s="151"/>
      <c r="F948" s="151"/>
    </row>
    <row r="949" spans="2:6">
      <c r="B949" s="151"/>
      <c r="C949" s="151"/>
      <c r="D949" s="151"/>
      <c r="E949" s="151"/>
      <c r="F949" s="151"/>
    </row>
    <row r="950" spans="2:6">
      <c r="B950" s="151"/>
      <c r="C950" s="151"/>
      <c r="D950" s="151"/>
      <c r="E950" s="151"/>
      <c r="F950" s="151"/>
    </row>
    <row r="951" spans="2:6">
      <c r="B951" s="151"/>
      <c r="C951" s="151"/>
      <c r="D951" s="151"/>
      <c r="E951" s="151"/>
      <c r="F951" s="151"/>
    </row>
    <row r="952" spans="2:6">
      <c r="B952" s="151"/>
      <c r="C952" s="151"/>
      <c r="D952" s="151"/>
      <c r="E952" s="151"/>
      <c r="F952" s="151"/>
    </row>
    <row r="953" spans="2:6">
      <c r="B953" s="151"/>
      <c r="C953" s="151"/>
      <c r="D953" s="151"/>
      <c r="E953" s="151"/>
      <c r="F953" s="151"/>
    </row>
    <row r="954" spans="2:6">
      <c r="B954" s="151"/>
      <c r="C954" s="151"/>
      <c r="D954" s="151"/>
      <c r="E954" s="151"/>
      <c r="F954" s="151"/>
    </row>
    <row r="955" spans="2:6">
      <c r="B955" s="151"/>
      <c r="C955" s="151"/>
      <c r="D955" s="151"/>
      <c r="E955" s="151"/>
      <c r="F955" s="151"/>
    </row>
    <row r="956" spans="2:6">
      <c r="B956" s="151"/>
      <c r="C956" s="151"/>
      <c r="D956" s="151"/>
      <c r="E956" s="151"/>
      <c r="F956" s="151"/>
    </row>
    <row r="957" spans="2:6">
      <c r="B957" s="151"/>
      <c r="C957" s="151"/>
      <c r="D957" s="151"/>
      <c r="E957" s="151"/>
      <c r="F957" s="151"/>
    </row>
    <row r="958" spans="2:6">
      <c r="B958" s="151"/>
      <c r="C958" s="151"/>
      <c r="D958" s="151"/>
      <c r="E958" s="151"/>
      <c r="F958" s="151"/>
    </row>
    <row r="959" spans="2:6">
      <c r="B959" s="151"/>
      <c r="C959" s="151"/>
      <c r="D959" s="151"/>
      <c r="E959" s="151"/>
      <c r="F959" s="151"/>
    </row>
    <row r="960" spans="2:6">
      <c r="B960" s="151"/>
      <c r="C960" s="151"/>
      <c r="D960" s="151"/>
      <c r="E960" s="151"/>
      <c r="F960" s="151"/>
    </row>
    <row r="961" spans="2:6">
      <c r="B961" s="151"/>
      <c r="C961" s="151"/>
      <c r="D961" s="151"/>
      <c r="E961" s="151"/>
      <c r="F961" s="151"/>
    </row>
    <row r="962" spans="2:6">
      <c r="B962" s="151"/>
      <c r="C962" s="151"/>
      <c r="D962" s="151"/>
      <c r="E962" s="151"/>
      <c r="F962" s="151"/>
    </row>
    <row r="963" spans="2:6">
      <c r="B963" s="151"/>
      <c r="C963" s="151"/>
      <c r="D963" s="151"/>
      <c r="E963" s="151"/>
      <c r="F963" s="151"/>
    </row>
    <row r="964" spans="2:6">
      <c r="B964" s="151"/>
      <c r="C964" s="151"/>
      <c r="D964" s="151"/>
      <c r="E964" s="151"/>
      <c r="F964" s="151"/>
    </row>
    <row r="965" spans="2:6">
      <c r="B965" s="151"/>
      <c r="C965" s="151"/>
      <c r="D965" s="151"/>
      <c r="E965" s="151"/>
      <c r="F965" s="151"/>
    </row>
    <row r="966" spans="2:6">
      <c r="B966" s="151"/>
      <c r="C966" s="151"/>
      <c r="D966" s="151"/>
      <c r="E966" s="151"/>
      <c r="F966" s="151"/>
    </row>
    <row r="967" spans="2:6">
      <c r="B967" s="151"/>
      <c r="C967" s="151"/>
      <c r="D967" s="151"/>
      <c r="E967" s="151"/>
      <c r="F967" s="151"/>
    </row>
    <row r="968" spans="2:6">
      <c r="B968" s="151"/>
      <c r="C968" s="151"/>
      <c r="D968" s="151"/>
      <c r="E968" s="151"/>
      <c r="F968" s="151"/>
    </row>
    <row r="969" spans="2:6">
      <c r="B969" s="151"/>
      <c r="C969" s="151"/>
      <c r="D969" s="151"/>
      <c r="E969" s="151"/>
      <c r="F969" s="151"/>
    </row>
    <row r="970" spans="2:6">
      <c r="B970" s="151"/>
      <c r="C970" s="151"/>
      <c r="D970" s="151"/>
      <c r="E970" s="151"/>
      <c r="F970" s="151"/>
    </row>
    <row r="971" spans="2:6">
      <c r="B971" s="151"/>
      <c r="C971" s="151"/>
      <c r="D971" s="151"/>
      <c r="E971" s="151"/>
      <c r="F971" s="151"/>
    </row>
    <row r="972" spans="2:6">
      <c r="B972" s="151"/>
      <c r="C972" s="151"/>
      <c r="D972" s="151"/>
      <c r="E972" s="151"/>
      <c r="F972" s="151"/>
    </row>
    <row r="973" spans="2:6">
      <c r="B973" s="151"/>
      <c r="C973" s="151"/>
      <c r="D973" s="151"/>
      <c r="E973" s="151"/>
      <c r="F973" s="151"/>
    </row>
    <row r="974" spans="2:6">
      <c r="B974" s="151"/>
      <c r="C974" s="151"/>
      <c r="D974" s="151"/>
      <c r="E974" s="151"/>
      <c r="F974" s="151"/>
    </row>
    <row r="975" spans="2:6">
      <c r="B975" s="151"/>
      <c r="C975" s="151"/>
      <c r="D975" s="151"/>
      <c r="E975" s="151"/>
      <c r="F975" s="151"/>
    </row>
    <row r="976" spans="2:6">
      <c r="B976" s="151"/>
      <c r="C976" s="151"/>
      <c r="D976" s="151"/>
      <c r="E976" s="151"/>
      <c r="F976" s="151"/>
    </row>
    <row r="977" spans="2:6">
      <c r="B977" s="151"/>
      <c r="C977" s="151"/>
      <c r="D977" s="151"/>
      <c r="E977" s="151"/>
      <c r="F977" s="151"/>
    </row>
    <row r="978" spans="2:6">
      <c r="B978" s="151"/>
      <c r="C978" s="151"/>
      <c r="D978" s="151"/>
      <c r="E978" s="151"/>
      <c r="F978" s="151"/>
    </row>
    <row r="979" spans="2:6">
      <c r="B979" s="151"/>
      <c r="C979" s="151"/>
      <c r="D979" s="151"/>
      <c r="E979" s="151"/>
      <c r="F979" s="151"/>
    </row>
    <row r="980" spans="2:6">
      <c r="B980" s="151"/>
      <c r="C980" s="151"/>
      <c r="D980" s="151"/>
      <c r="E980" s="151"/>
      <c r="F980" s="151"/>
    </row>
    <row r="981" spans="2:6">
      <c r="B981" s="151"/>
      <c r="C981" s="151"/>
      <c r="D981" s="151"/>
      <c r="E981" s="151"/>
      <c r="F981" s="151"/>
    </row>
    <row r="982" spans="2:6">
      <c r="B982" s="151"/>
      <c r="C982" s="151"/>
      <c r="D982" s="151"/>
      <c r="E982" s="151"/>
      <c r="F982" s="151"/>
    </row>
    <row r="983" spans="2:6">
      <c r="B983" s="151"/>
      <c r="C983" s="151"/>
      <c r="D983" s="151"/>
      <c r="E983" s="151"/>
      <c r="F983" s="151"/>
    </row>
    <row r="984" spans="2:6">
      <c r="B984" s="151"/>
      <c r="C984" s="151"/>
      <c r="D984" s="151"/>
      <c r="E984" s="151"/>
      <c r="F984" s="151"/>
    </row>
    <row r="985" spans="2:6">
      <c r="B985" s="151"/>
      <c r="C985" s="151"/>
      <c r="D985" s="151"/>
      <c r="E985" s="151"/>
      <c r="F985" s="151"/>
    </row>
    <row r="986" spans="2:6">
      <c r="B986" s="151"/>
      <c r="C986" s="151"/>
      <c r="D986" s="151"/>
      <c r="E986" s="151"/>
      <c r="F986" s="151"/>
    </row>
    <row r="987" spans="2:6">
      <c r="B987" s="151"/>
      <c r="C987" s="151"/>
      <c r="D987" s="151"/>
      <c r="E987" s="151"/>
      <c r="F987" s="151"/>
    </row>
    <row r="988" spans="2:6">
      <c r="B988" s="151"/>
      <c r="C988" s="151"/>
      <c r="D988" s="151"/>
      <c r="E988" s="151"/>
      <c r="F988" s="151"/>
    </row>
    <row r="989" spans="2:6">
      <c r="B989" s="151"/>
      <c r="C989" s="151"/>
      <c r="D989" s="151"/>
      <c r="E989" s="151"/>
      <c r="F989" s="151"/>
    </row>
    <row r="990" spans="2:6">
      <c r="B990" s="151"/>
      <c r="C990" s="151"/>
      <c r="D990" s="151"/>
      <c r="E990" s="151"/>
      <c r="F990" s="151"/>
    </row>
    <row r="991" spans="2:6">
      <c r="B991" s="151"/>
      <c r="C991" s="151"/>
      <c r="D991" s="151"/>
      <c r="E991" s="151"/>
      <c r="F991" s="151"/>
    </row>
    <row r="992" spans="2:6">
      <c r="B992" s="151"/>
      <c r="C992" s="151"/>
      <c r="D992" s="151"/>
      <c r="E992" s="151"/>
      <c r="F992" s="151"/>
    </row>
    <row r="993" spans="2:6">
      <c r="B993" s="151"/>
      <c r="C993" s="151"/>
      <c r="D993" s="151"/>
      <c r="E993" s="151"/>
      <c r="F993" s="151"/>
    </row>
    <row r="994" spans="2:6">
      <c r="B994" s="151"/>
      <c r="C994" s="151"/>
      <c r="D994" s="151"/>
      <c r="E994" s="151"/>
      <c r="F994" s="151"/>
    </row>
    <row r="995" spans="2:6">
      <c r="B995" s="151"/>
      <c r="C995" s="151"/>
      <c r="D995" s="151"/>
      <c r="E995" s="151"/>
      <c r="F995" s="151"/>
    </row>
    <row r="996" spans="2:6">
      <c r="B996" s="151"/>
      <c r="C996" s="151"/>
      <c r="D996" s="151"/>
      <c r="E996" s="151"/>
      <c r="F996" s="151"/>
    </row>
    <row r="997" spans="2:6"/>
    <row r="998" spans="2:6"/>
    <row r="999" spans="2:6"/>
  </sheetData>
  <mergeCells count="17">
    <mergeCell ref="A1:G1"/>
    <mergeCell ref="A2:F11"/>
    <mergeCell ref="K2:K9"/>
    <mergeCell ref="R3:X5"/>
    <mergeCell ref="K11:K18"/>
    <mergeCell ref="C20:F27"/>
    <mergeCell ref="K20:K27"/>
    <mergeCell ref="L23:O27"/>
    <mergeCell ref="A187:Y188"/>
    <mergeCell ref="D200:F200"/>
    <mergeCell ref="H200:H201"/>
    <mergeCell ref="A30:B43"/>
    <mergeCell ref="C56:C57"/>
    <mergeCell ref="B59:B60"/>
    <mergeCell ref="C59:C60"/>
    <mergeCell ref="H59:H60"/>
    <mergeCell ref="O66:Q66"/>
  </mergeCells>
  <conditionalFormatting sqref="A189:B191 A347:I371 I30:S30 I97 I105 I113 I121 I129 I137 I145 I153 I161 I169 H334:I344 A346 G250:G346 H324:I332 I345:I346 H322:I322 I333 H320:I320 I323 H318:I318 I321 I319 G30:G43 A51:K51 A50:I50 A372:A809 E372:AA809 L96:O174 J96:K178 I200:I201 M197:N246 J197:L201 B245:E246 H195:H200 A245:A247 L248:N287 J249:K299 H179:K179 A96:G99 B193:M193 P96:P170 D372:D499 D501:D809 B372:C936 B186:F186 A44:G45 A30 C30:C43 I47:I48 H180:O184 B52:M54 H96:H178 P197:P283 A46:A47 P176:P184 N52:S55 A52:A55 O197:O287 I31:Y46 A192:G192 I195:P195 B46:H49 A49 B249:B346 I308:I317 F266:F267 D308:F346 D250:F265 B195 A193:A194 C243:C244 O192:P194 N193:N194 D195:G199 D266:E307 A115:G185 B100:G114 H250:I251 I252 H253:I255 I256 H257:I259 I260 B248:G248 I248:K248 D249:I249 H261:I263 I264:I267 H265:H316 F202:L246 D201:E244 F201:G201 G200">
    <cfRule type="cellIs" dxfId="78" priority="2" operator="equal">
      <formula>0</formula>
    </cfRule>
  </conditionalFormatting>
  <conditionalFormatting sqref="P2:P9 P11:P18 AC13 P20:P22">
    <cfRule type="cellIs" dxfId="77" priority="5" stopIfTrue="1" operator="equal">
      <formula>"1"</formula>
    </cfRule>
  </conditionalFormatting>
  <conditionalFormatting sqref="I28">
    <cfRule type="cellIs" dxfId="76" priority="3" operator="equal">
      <formula>"Message Unsupported"</formula>
    </cfRule>
    <cfRule type="cellIs" dxfId="75" priority="4" operator="equal">
      <formula>"Data Error"</formula>
    </cfRule>
  </conditionalFormatting>
  <conditionalFormatting sqref="D200">
    <cfRule type="cellIs" dxfId="74" priority="1" operator="equal">
      <formula>0</formula>
    </cfRule>
  </conditionalFormatting>
  <pageMargins left="0.7" right="0.7" top="0.75" bottom="0.75" header="0.3" footer="0.3"/>
  <drawing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AD8D2-5750-4392-8B3A-4BD80CBE1F1D}">
  <sheetPr codeName="Sheet2"/>
  <dimension ref="A1:P147"/>
  <sheetViews>
    <sheetView zoomScaleNormal="100" workbookViewId="0">
      <pane ySplit="6" topLeftCell="A7" activePane="bottomLeft" state="frozen"/>
      <selection activeCell="H2" sqref="H2"/>
      <selection pane="bottomLeft" activeCell="C14" sqref="C14"/>
    </sheetView>
  </sheetViews>
  <sheetFormatPr defaultColWidth="0" defaultRowHeight="13.2" zeroHeight="1"/>
  <cols>
    <col min="1" max="1" width="16.88671875" style="156" customWidth="1"/>
    <col min="2" max="2" width="94.109375" style="156" bestFit="1" customWidth="1"/>
    <col min="3" max="3" width="10" style="156" customWidth="1"/>
    <col min="4" max="5" width="5.6640625" style="156" customWidth="1"/>
    <col min="6" max="6" width="7.5546875" style="156" customWidth="1"/>
    <col min="7" max="7" width="5.6640625" style="156" customWidth="1"/>
    <col min="8" max="8" width="5.88671875" style="156" customWidth="1"/>
    <col min="9" max="9" width="8.33203125" style="156" customWidth="1"/>
    <col min="10" max="12" width="5.6640625" style="156" customWidth="1"/>
    <col min="13" max="13" width="1.109375" style="693" customWidth="1"/>
    <col min="14" max="14" width="7.6640625" style="664" hidden="1" customWidth="1"/>
    <col min="15" max="15" width="37.6640625" style="664" hidden="1" customWidth="1"/>
    <col min="16" max="16384" width="0" style="156" hidden="1"/>
  </cols>
  <sheetData>
    <row r="1" spans="1:13" ht="21">
      <c r="A1" s="746" t="s">
        <v>187</v>
      </c>
      <c r="B1" s="673"/>
      <c r="C1" s="860" t="s">
        <v>314</v>
      </c>
      <c r="D1" s="167" t="s">
        <v>302</v>
      </c>
      <c r="E1" s="673"/>
      <c r="F1" s="673"/>
      <c r="G1" s="673"/>
      <c r="H1" s="673"/>
      <c r="I1" s="673"/>
      <c r="J1" s="673"/>
      <c r="K1" s="673"/>
      <c r="L1" s="730"/>
    </row>
    <row r="2" spans="1:13">
      <c r="A2" s="698" t="s">
        <v>188</v>
      </c>
      <c r="B2" s="670" t="s">
        <v>189</v>
      </c>
      <c r="C2" s="670"/>
      <c r="D2" s="670"/>
      <c r="E2" s="670"/>
      <c r="F2" s="670"/>
      <c r="G2" s="670"/>
      <c r="H2" s="670"/>
      <c r="I2" s="670"/>
      <c r="J2" s="670"/>
      <c r="K2" s="670"/>
      <c r="L2" s="683"/>
    </row>
    <row r="3" spans="1:13" ht="13.8" thickBot="1">
      <c r="A3" s="697" t="s">
        <v>190</v>
      </c>
      <c r="B3" s="672" t="s">
        <v>315</v>
      </c>
      <c r="C3" s="672" t="s">
        <v>191</v>
      </c>
      <c r="D3" s="672"/>
      <c r="E3" s="672"/>
      <c r="F3" s="672"/>
      <c r="G3" s="672"/>
      <c r="H3" s="672"/>
      <c r="I3" s="672"/>
      <c r="J3" s="672"/>
      <c r="K3" s="672"/>
      <c r="L3" s="732"/>
    </row>
    <row r="4" spans="1:13" ht="13.8" thickBot="1">
      <c r="A4" s="670"/>
      <c r="B4" s="670"/>
      <c r="C4" s="670"/>
      <c r="D4" s="670"/>
      <c r="E4" s="670"/>
      <c r="F4" s="670"/>
      <c r="G4" s="670"/>
      <c r="H4" s="670"/>
      <c r="I4" s="670"/>
      <c r="J4" s="670"/>
      <c r="K4" s="670"/>
      <c r="L4" s="670"/>
    </row>
    <row r="5" spans="1:13" ht="45.75" customHeight="1" thickBot="1">
      <c r="A5" s="759" t="s">
        <v>192</v>
      </c>
      <c r="B5" s="1404" t="str">
        <f>((C1&amp;","&amp;C10&amp;","&amp;C14&amp;","&amp;C27&amp;","&amp;C38&amp;","&amp;C54&amp;","&amp;F54&amp;","&amp;I54&amp;","&amp;C61&amp;","&amp;K61&amp;","&amp;C66&amp;","&amp;C68&amp;","&amp;C70&amp;","&amp;C72&amp;","&amp;C74&amp;","&amp;C76&amp;","&amp;C78&amp;","&amp;C80&amp;","&amp;C84&amp;","&amp;C88&amp;","&amp;C92&amp;","&amp;C96&amp;","&amp;C100&amp;","&amp;C104&amp;","&amp;C43&amp;","&amp;C47&amp;","&amp;C115&amp;","&amp;C126&amp;","&amp;C131&amp;","&amp;C135&amp;","&amp;C145&amp;"")&amp;",Z")&amp;"="&amp; CITT_CRC_String(((C1&amp;","&amp;C10&amp;","&amp;C14&amp;","&amp;C27&amp;","&amp;C38&amp;","&amp;C54&amp;","&amp;F54&amp;","&amp;I54&amp;","&amp;C61&amp;","&amp;K61&amp;","&amp;C66&amp;","&amp;C68&amp;","&amp;C70&amp;","&amp;C72&amp;","&amp;C74&amp;","&amp;C76&amp;","&amp;C78&amp;","&amp;C80&amp;","&amp;C84&amp;","&amp;C88&amp;","&amp;C92&amp;","&amp;C96&amp;","&amp;C100&amp;","&amp;C104&amp;","&amp;C43&amp;","&amp;C47&amp;","&amp;C115&amp;","&amp;C126&amp;","&amp;C131&amp;","&amp;C135&amp;","&amp;C145&amp;"")&amp;",Z"))</f>
        <v>TEK871,S0=84,S1=00,S2=7F2000,S3=82,S4=0000,S5=0000,S6=0000,S7=00,S8=00,S9=,S10=,S11=TEK871,S12=,S13=,S14=,S15=,S16=,S17=0049351928,S18=500,S19=,S20=1C20,S21=,S22=181A,S23=11,S24=00,S25=00,S26=00,S27=19,S28=,S29=08,Z=E4CE</v>
      </c>
      <c r="C5" s="1404"/>
      <c r="D5" s="1404"/>
      <c r="E5" s="1404"/>
      <c r="F5" s="1404"/>
      <c r="G5" s="1404"/>
      <c r="H5" s="1404"/>
      <c r="I5" s="1404"/>
      <c r="J5" s="1404"/>
      <c r="K5" s="1404"/>
      <c r="L5" s="1405"/>
    </row>
    <row r="6" spans="1:13" ht="13.5" customHeight="1" thickBot="1">
      <c r="A6" s="741"/>
      <c r="B6" s="840"/>
      <c r="C6" s="742"/>
      <c r="D6" s="742"/>
      <c r="E6" s="742"/>
      <c r="F6" s="742"/>
      <c r="G6" s="742"/>
      <c r="H6" s="742"/>
      <c r="I6" s="742"/>
      <c r="J6" s="742"/>
      <c r="K6" s="742"/>
      <c r="L6" s="742"/>
    </row>
    <row r="7" spans="1:13" ht="18" customHeight="1">
      <c r="A7" s="841"/>
      <c r="B7" s="718"/>
      <c r="C7" s="203"/>
      <c r="D7" s="743"/>
      <c r="E7" s="743"/>
      <c r="F7" s="743"/>
      <c r="G7" s="743"/>
      <c r="H7" s="743"/>
      <c r="I7" s="743"/>
      <c r="J7" s="743"/>
      <c r="K7" s="690"/>
      <c r="L7" s="691"/>
    </row>
    <row r="8" spans="1:13">
      <c r="A8" s="1406" t="s">
        <v>193</v>
      </c>
      <c r="B8" s="670" t="s">
        <v>194</v>
      </c>
      <c r="C8" s="256">
        <v>1</v>
      </c>
      <c r="D8" s="744"/>
      <c r="E8" s="745"/>
      <c r="F8" s="693"/>
      <c r="G8" s="693"/>
      <c r="H8" s="693"/>
      <c r="I8" s="693"/>
      <c r="J8" s="693"/>
      <c r="K8" s="693"/>
      <c r="L8" s="692"/>
    </row>
    <row r="9" spans="1:13">
      <c r="A9" s="1407"/>
      <c r="B9" s="670" t="s">
        <v>195</v>
      </c>
      <c r="C9" s="165">
        <v>1</v>
      </c>
      <c r="D9" s="693"/>
      <c r="E9" s="693"/>
      <c r="F9" s="693"/>
      <c r="G9" s="693"/>
      <c r="H9" s="693"/>
      <c r="I9" s="693"/>
      <c r="J9" s="693"/>
      <c r="K9" s="693"/>
      <c r="L9" s="692"/>
    </row>
    <row r="10" spans="1:13" ht="13.8" thickBot="1">
      <c r="A10" s="1408"/>
      <c r="B10" s="736" t="str">
        <f>IF(C9=0,"Data sampled Once per min, ","Data sample once every 15 mins, ") &amp; IF(C8=B85,IF(C9=0," Logged every 1 min","Logged ever 15 mins"),"Logged every "&amp; C8 &amp; " hours")</f>
        <v>Data sample once every 15 mins, Logged every 1 hours</v>
      </c>
      <c r="C10" s="161" t="str">
        <f>"S0="&amp;DEC2HEX( 128*C9 + C8*4,2)</f>
        <v>S0=84</v>
      </c>
      <c r="D10" s="694"/>
      <c r="E10" s="694"/>
      <c r="F10" s="694"/>
      <c r="G10" s="694"/>
      <c r="H10" s="694"/>
      <c r="I10" s="694"/>
      <c r="J10" s="1409"/>
      <c r="K10" s="1409"/>
      <c r="L10" s="1410"/>
    </row>
    <row r="11" spans="1:13" ht="13.8" thickBot="1">
      <c r="A11" s="670"/>
      <c r="B11" s="670"/>
      <c r="C11" s="163"/>
      <c r="D11" s="670"/>
      <c r="E11" s="670"/>
      <c r="F11" s="670"/>
      <c r="G11" s="670"/>
      <c r="H11" s="670"/>
      <c r="I11" s="670"/>
      <c r="J11" s="670"/>
      <c r="K11" s="670"/>
      <c r="L11" s="670"/>
    </row>
    <row r="12" spans="1:13" ht="17.399999999999999">
      <c r="A12" s="1411" t="s">
        <v>196</v>
      </c>
      <c r="B12" s="718"/>
      <c r="C12" s="718"/>
      <c r="D12" s="743"/>
      <c r="E12" s="743"/>
      <c r="F12" s="743"/>
      <c r="G12" s="743"/>
      <c r="H12" s="743"/>
      <c r="I12" s="743"/>
      <c r="J12" s="743"/>
      <c r="K12" s="690"/>
      <c r="L12" s="691"/>
    </row>
    <row r="13" spans="1:13" ht="12.75" customHeight="1">
      <c r="A13" s="1406"/>
      <c r="B13" s="503" t="s">
        <v>316</v>
      </c>
      <c r="C13" s="165">
        <v>0</v>
      </c>
      <c r="D13" s="744"/>
      <c r="E13" s="1413"/>
      <c r="F13" s="1414"/>
      <c r="G13" s="1414" t="s">
        <v>167</v>
      </c>
      <c r="H13" s="1414"/>
      <c r="I13" s="1414"/>
      <c r="J13" s="1414"/>
      <c r="K13" s="1414"/>
      <c r="L13" s="692"/>
      <c r="M13" s="753"/>
    </row>
    <row r="14" spans="1:13" ht="12.75" customHeight="1" thickBot="1">
      <c r="A14" s="1412"/>
      <c r="B14" s="505" t="s">
        <v>317</v>
      </c>
      <c r="C14" s="696" t="str">
        <f>"S1=" &amp;DEC2HEX( C13/5,2)</f>
        <v>S1=00</v>
      </c>
      <c r="D14" s="694"/>
      <c r="E14" s="694"/>
      <c r="F14" s="694"/>
      <c r="G14" s="694"/>
      <c r="H14" s="694"/>
      <c r="I14" s="694"/>
      <c r="J14" s="694"/>
      <c r="K14" s="694"/>
      <c r="L14" s="695"/>
    </row>
    <row r="15" spans="1:13" ht="15" customHeight="1" thickBot="1">
      <c r="A15" s="726"/>
      <c r="B15" s="670"/>
      <c r="D15" s="670"/>
      <c r="E15" s="670"/>
      <c r="F15" s="670"/>
      <c r="G15" s="670"/>
      <c r="H15" s="670"/>
      <c r="I15" s="670"/>
      <c r="J15" s="670"/>
      <c r="K15" s="670"/>
      <c r="L15" s="670"/>
    </row>
    <row r="16" spans="1:13" ht="51" customHeight="1">
      <c r="A16" s="738" t="s">
        <v>197</v>
      </c>
      <c r="B16" s="739" t="s">
        <v>198</v>
      </c>
      <c r="C16" s="248"/>
      <c r="D16" s="748" t="s">
        <v>145</v>
      </c>
      <c r="E16" s="748" t="s">
        <v>146</v>
      </c>
      <c r="F16" s="748" t="s">
        <v>147</v>
      </c>
      <c r="G16" s="748" t="s">
        <v>148</v>
      </c>
      <c r="H16" s="748" t="s">
        <v>149</v>
      </c>
      <c r="I16" s="748" t="s">
        <v>150</v>
      </c>
      <c r="J16" s="748" t="s">
        <v>151</v>
      </c>
      <c r="K16" s="673"/>
      <c r="L16" s="730"/>
    </row>
    <row r="17" spans="1:16" ht="15.75" customHeight="1">
      <c r="A17" s="1337" t="s">
        <v>155</v>
      </c>
      <c r="B17" s="503" t="s">
        <v>911</v>
      </c>
      <c r="C17" s="670"/>
      <c r="D17" s="165">
        <v>1</v>
      </c>
      <c r="E17" s="165">
        <v>1</v>
      </c>
      <c r="F17" s="165">
        <v>1</v>
      </c>
      <c r="G17" s="165">
        <v>1</v>
      </c>
      <c r="H17" s="165">
        <v>1</v>
      </c>
      <c r="I17" s="165">
        <v>1</v>
      </c>
      <c r="J17" s="165">
        <v>1</v>
      </c>
      <c r="K17" s="670"/>
      <c r="L17" s="683"/>
    </row>
    <row r="18" spans="1:16">
      <c r="A18" s="1337"/>
      <c r="B18" s="670" t="s">
        <v>152</v>
      </c>
      <c r="C18" s="165">
        <v>8</v>
      </c>
      <c r="D18" s="670" t="s">
        <v>137</v>
      </c>
      <c r="E18" s="1189" t="s">
        <v>153</v>
      </c>
      <c r="F18" s="1189"/>
      <c r="G18" s="1189"/>
      <c r="H18" s="1189"/>
      <c r="I18" s="1189"/>
      <c r="J18" s="693"/>
      <c r="K18" s="693"/>
      <c r="L18" s="692"/>
    </row>
    <row r="19" spans="1:16">
      <c r="A19" s="1337"/>
      <c r="B19" s="670" t="s">
        <v>318</v>
      </c>
      <c r="C19" s="165">
        <v>0</v>
      </c>
      <c r="D19" s="670" t="s">
        <v>156</v>
      </c>
      <c r="E19" s="1190"/>
      <c r="F19" s="1190"/>
      <c r="G19" s="1190"/>
      <c r="H19" s="1190"/>
      <c r="I19" s="1190"/>
      <c r="J19" s="693"/>
      <c r="K19" s="693"/>
      <c r="L19" s="692"/>
    </row>
    <row r="20" spans="1:16">
      <c r="A20" s="698"/>
      <c r="B20" s="670"/>
      <c r="D20" s="693"/>
      <c r="E20" s="693"/>
      <c r="F20" s="693"/>
      <c r="G20" s="693"/>
      <c r="H20" s="693"/>
      <c r="I20" s="693"/>
      <c r="J20" s="693"/>
      <c r="K20" s="693"/>
      <c r="L20" s="692"/>
    </row>
    <row r="21" spans="1:16" ht="12.75" customHeight="1">
      <c r="A21" s="1337" t="s">
        <v>199</v>
      </c>
      <c r="B21" s="670" t="s">
        <v>319</v>
      </c>
      <c r="C21" s="165">
        <v>0</v>
      </c>
      <c r="D21" s="693"/>
      <c r="E21" s="693"/>
      <c r="F21" s="693"/>
      <c r="G21" s="693"/>
      <c r="H21" s="693"/>
      <c r="I21" s="693"/>
      <c r="J21" s="693"/>
      <c r="K21" s="693"/>
      <c r="L21" s="692"/>
      <c r="M21" s="1415"/>
      <c r="N21" s="1415"/>
      <c r="O21" s="1415"/>
    </row>
    <row r="22" spans="1:16">
      <c r="A22" s="1337"/>
      <c r="B22" s="670"/>
      <c r="C22" s="188"/>
      <c r="D22" s="693"/>
      <c r="E22" s="693"/>
      <c r="F22" s="693"/>
      <c r="G22" s="693"/>
      <c r="H22" s="693"/>
      <c r="I22" s="693"/>
      <c r="J22" s="693"/>
      <c r="K22" s="693"/>
      <c r="L22" s="692"/>
    </row>
    <row r="23" spans="1:16">
      <c r="A23" s="1337"/>
      <c r="B23" s="722" t="s">
        <v>265</v>
      </c>
      <c r="C23" s="165">
        <v>23</v>
      </c>
      <c r="D23" s="693"/>
      <c r="E23" s="693"/>
      <c r="F23" s="693"/>
      <c r="G23" s="693"/>
      <c r="H23" s="693"/>
      <c r="I23" s="693"/>
      <c r="J23" s="693"/>
      <c r="K23" s="693"/>
      <c r="L23" s="692"/>
    </row>
    <row r="24" spans="1:16" ht="12.75" customHeight="1">
      <c r="A24" s="698"/>
      <c r="B24" s="670"/>
      <c r="D24" s="693"/>
      <c r="E24" s="693"/>
      <c r="F24" s="693"/>
      <c r="G24" s="693"/>
      <c r="H24" s="693"/>
      <c r="I24" s="693"/>
      <c r="J24" s="693"/>
      <c r="K24" s="693"/>
      <c r="L24" s="692"/>
    </row>
    <row r="25" spans="1:16" ht="14.25" customHeight="1">
      <c r="A25" s="1338" t="s">
        <v>200</v>
      </c>
      <c r="B25" s="740" t="s">
        <v>201</v>
      </c>
      <c r="C25" s="165">
        <v>0</v>
      </c>
      <c r="D25" s="693"/>
      <c r="E25" s="693"/>
      <c r="F25" s="693"/>
      <c r="G25" s="693"/>
      <c r="H25" s="693"/>
      <c r="I25" s="693"/>
      <c r="J25" s="693"/>
      <c r="K25" s="693"/>
      <c r="L25" s="692"/>
    </row>
    <row r="26" spans="1:16" ht="14.25" customHeight="1">
      <c r="A26" s="1338"/>
      <c r="B26" s="740" t="s">
        <v>224</v>
      </c>
      <c r="C26" s="165">
        <v>0</v>
      </c>
      <c r="D26" s="693" t="str">
        <f>IF(C25=1,IF(C26=1,"Monthly","Fortnightly"),"")</f>
        <v/>
      </c>
      <c r="E26" s="693"/>
      <c r="F26" s="693"/>
      <c r="G26" s="693"/>
      <c r="H26" s="693"/>
      <c r="I26" s="693"/>
      <c r="J26" s="693"/>
      <c r="K26" s="693"/>
      <c r="L26" s="692"/>
    </row>
    <row r="27" spans="1:16" ht="15.75" customHeight="1">
      <c r="A27" s="698"/>
      <c r="B27" s="670" t="s">
        <v>157</v>
      </c>
      <c r="C27" s="722" t="str">
        <f>"S2="&amp; (BIN2HEX(C25 &amp; D17&amp;E17&amp;F17&amp;G17&amp;H17&amp;I17&amp;J17,2)) &amp; (DEC2HEX((C26*128) + (C18*4) + (C19/15),2))  &amp; (IF(C21=0,"00",DEC2HEX((C21*32 + C23),2)))</f>
        <v>S2=7F2000</v>
      </c>
      <c r="D27" s="710"/>
      <c r="E27" s="710"/>
      <c r="F27" s="832"/>
      <c r="G27" s="832"/>
      <c r="H27" s="832"/>
      <c r="I27" s="832"/>
      <c r="J27" s="693"/>
      <c r="K27" s="693"/>
      <c r="L27" s="692"/>
    </row>
    <row r="28" spans="1:16" ht="13.8" thickBot="1">
      <c r="A28" s="697"/>
      <c r="B28" s="736" t="s">
        <v>154</v>
      </c>
      <c r="C28" s="277" t="str">
        <f>IF(AND(C25=0),"Start " &amp; C18&amp;":"&amp;  IF(((INT(C19/15)*15) +C46)&lt;10,"0"&amp;(INT(C19/15)*15) +C46,(INT(C19/15)*15) +C46),C18&amp;":"&amp;C19)</f>
        <v>Start 8:00</v>
      </c>
      <c r="D28" s="736" t="str">
        <f>IF(C25=1,(IF(C25=1,IF(C26=1,"Monthly","Fortnightly"),"")),(IF(C21&gt;0, IF(C21&gt;0,  IF(C21=3,"Then, Every 4 hours ",IF(C21=2,"Then every Hour ","Then, Every 2 hours"))) &amp; " until " &amp; C23 &amp;":"&amp;IF(C46&lt;10,"0","")&amp;C46&amp;" Hours","Daily")))</f>
        <v>Daily</v>
      </c>
      <c r="E28" s="694"/>
      <c r="F28" s="694"/>
      <c r="G28" s="694"/>
      <c r="H28" s="694"/>
      <c r="I28" s="694"/>
      <c r="J28" s="694"/>
      <c r="K28" s="694"/>
      <c r="L28" s="695"/>
      <c r="P28" s="156" t="str">
        <f>DEC2BIN(O28,8)</f>
        <v>00000000</v>
      </c>
    </row>
    <row r="29" spans="1:16" ht="13.8" thickBot="1">
      <c r="A29" s="670"/>
      <c r="B29" s="670"/>
      <c r="C29" s="670"/>
      <c r="D29" s="693"/>
      <c r="E29" s="693"/>
      <c r="F29" s="693"/>
      <c r="G29" s="693"/>
      <c r="H29" s="693"/>
      <c r="I29" s="693"/>
      <c r="J29" s="693"/>
      <c r="K29" s="693"/>
      <c r="L29" s="693"/>
    </row>
    <row r="30" spans="1:16">
      <c r="A30" s="842"/>
      <c r="B30" s="673"/>
      <c r="C30" s="843" t="s">
        <v>202</v>
      </c>
      <c r="D30" s="689"/>
      <c r="E30" s="690"/>
      <c r="F30" s="690"/>
      <c r="G30" s="690"/>
      <c r="H30" s="690"/>
      <c r="I30" s="690"/>
      <c r="J30" s="690"/>
      <c r="K30" s="690"/>
      <c r="L30" s="691"/>
    </row>
    <row r="31" spans="1:16">
      <c r="A31" s="698"/>
      <c r="B31" s="670" t="s">
        <v>261</v>
      </c>
      <c r="C31" s="175">
        <v>2</v>
      </c>
      <c r="D31" s="699"/>
      <c r="E31" s="699"/>
      <c r="F31" s="699"/>
      <c r="G31" s="699"/>
      <c r="H31" s="699"/>
      <c r="I31" s="699"/>
      <c r="J31" s="700"/>
      <c r="K31" s="700"/>
      <c r="L31" s="692"/>
    </row>
    <row r="32" spans="1:16" ht="12.75" customHeight="1">
      <c r="A32" s="1406" t="s">
        <v>203</v>
      </c>
      <c r="B32" s="503" t="s">
        <v>320</v>
      </c>
      <c r="C32" s="165">
        <v>0</v>
      </c>
      <c r="D32" s="693"/>
      <c r="E32" s="693"/>
      <c r="F32" s="693"/>
      <c r="G32" s="693"/>
      <c r="H32" s="693"/>
      <c r="I32" s="693"/>
      <c r="J32" s="693"/>
      <c r="K32" s="693"/>
      <c r="L32" s="692"/>
    </row>
    <row r="33" spans="1:12" ht="12.75" customHeight="1">
      <c r="A33" s="1406"/>
      <c r="B33" s="844" t="s">
        <v>278</v>
      </c>
      <c r="C33" s="278">
        <v>0</v>
      </c>
      <c r="D33" s="693"/>
      <c r="E33" s="693"/>
      <c r="F33" s="693"/>
      <c r="G33" s="693"/>
      <c r="H33" s="693"/>
      <c r="I33" s="693"/>
      <c r="J33" s="693"/>
      <c r="K33" s="693"/>
      <c r="L33" s="692"/>
    </row>
    <row r="34" spans="1:12" ht="13.5" customHeight="1">
      <c r="A34" s="1406"/>
      <c r="B34" s="844" t="s">
        <v>278</v>
      </c>
      <c r="C34" s="279">
        <v>0</v>
      </c>
      <c r="D34" s="693"/>
      <c r="E34" s="693"/>
      <c r="F34" s="693"/>
      <c r="G34" s="693"/>
      <c r="H34" s="693"/>
      <c r="I34" s="693"/>
      <c r="J34" s="693"/>
      <c r="K34" s="693"/>
      <c r="L34" s="692"/>
    </row>
    <row r="35" spans="1:12" ht="12.75" customHeight="1">
      <c r="A35" s="1406"/>
      <c r="B35" s="503" t="s">
        <v>321</v>
      </c>
      <c r="C35" s="165">
        <v>0</v>
      </c>
      <c r="D35" s="693"/>
      <c r="E35" s="693"/>
      <c r="F35" s="693"/>
      <c r="G35" s="693"/>
      <c r="H35" s="693"/>
      <c r="I35" s="693"/>
      <c r="J35" s="693"/>
      <c r="K35" s="693"/>
      <c r="L35" s="692"/>
    </row>
    <row r="36" spans="1:12" ht="11.25" customHeight="1">
      <c r="A36" s="1406"/>
      <c r="B36" s="845" t="s">
        <v>278</v>
      </c>
      <c r="C36" s="278">
        <v>0</v>
      </c>
      <c r="D36" s="693"/>
      <c r="E36" s="693"/>
      <c r="F36" s="693"/>
      <c r="G36" s="693"/>
      <c r="H36" s="693"/>
      <c r="I36" s="693"/>
      <c r="J36" s="693"/>
      <c r="K36" s="693"/>
      <c r="L36" s="692"/>
    </row>
    <row r="37" spans="1:12" ht="13.5" customHeight="1">
      <c r="A37" s="1406"/>
      <c r="B37" s="670" t="s">
        <v>204</v>
      </c>
      <c r="C37" s="165">
        <v>1</v>
      </c>
      <c r="D37" s="693"/>
      <c r="E37" s="693"/>
      <c r="F37" s="693"/>
      <c r="G37" s="693"/>
      <c r="H37" s="693"/>
      <c r="I37" s="693"/>
      <c r="J37" s="693"/>
      <c r="K37" s="693"/>
      <c r="L37" s="692"/>
    </row>
    <row r="38" spans="1:12" ht="12.75" customHeight="1" thickBot="1">
      <c r="A38" s="1412"/>
      <c r="B38" s="672"/>
      <c r="C38" s="696" t="str">
        <f>"S3="&amp;(BIN2HEX((C37&amp;C36&amp;C35&amp;C34&amp;C33&amp;C32&amp;(DEC2BIN(C31,2))),2))</f>
        <v>S3=82</v>
      </c>
      <c r="D38" s="694"/>
      <c r="E38" s="694"/>
      <c r="F38" s="694"/>
      <c r="G38" s="694"/>
      <c r="H38" s="694"/>
      <c r="I38" s="694"/>
      <c r="J38" s="694"/>
      <c r="K38" s="694"/>
      <c r="L38" s="695"/>
    </row>
    <row r="39" spans="1:12" ht="13.8" thickBot="1">
      <c r="A39" s="670"/>
      <c r="B39" s="670"/>
      <c r="C39" s="722"/>
      <c r="D39" s="693"/>
      <c r="E39" s="693"/>
      <c r="F39" s="693"/>
      <c r="G39" s="693"/>
      <c r="H39" s="693"/>
      <c r="I39" s="693"/>
      <c r="J39" s="693"/>
      <c r="K39" s="693"/>
      <c r="L39" s="693"/>
    </row>
    <row r="40" spans="1:12" ht="12.75" customHeight="1">
      <c r="A40" s="1411" t="s">
        <v>205</v>
      </c>
      <c r="B40" s="673"/>
      <c r="C40" s="167"/>
      <c r="D40" s="690"/>
      <c r="E40" s="690"/>
      <c r="F40" s="690"/>
      <c r="G40" s="690"/>
      <c r="H40" s="690"/>
      <c r="I40" s="690"/>
      <c r="J40" s="690"/>
      <c r="K40" s="690"/>
      <c r="L40" s="691"/>
    </row>
    <row r="41" spans="1:12" ht="12.75" customHeight="1">
      <c r="A41" s="1406"/>
      <c r="B41" s="670" t="s">
        <v>206</v>
      </c>
      <c r="C41" s="165">
        <v>2</v>
      </c>
      <c r="D41" s="693"/>
      <c r="E41" s="693"/>
      <c r="F41" s="693"/>
      <c r="G41" s="693"/>
      <c r="H41" s="693"/>
      <c r="I41" s="693"/>
      <c r="J41" s="693"/>
      <c r="K41" s="693"/>
      <c r="L41" s="692"/>
    </row>
    <row r="42" spans="1:12" ht="12.75" customHeight="1">
      <c r="A42" s="1406"/>
      <c r="B42" s="670" t="s">
        <v>207</v>
      </c>
      <c r="C42" s="165">
        <v>30</v>
      </c>
      <c r="D42" s="693"/>
      <c r="E42" s="693"/>
      <c r="F42" s="693"/>
      <c r="G42" s="693"/>
      <c r="H42" s="693"/>
      <c r="I42" s="693"/>
      <c r="J42" s="693"/>
      <c r="K42" s="693"/>
      <c r="L42" s="692"/>
    </row>
    <row r="43" spans="1:12" ht="13.8" thickBot="1">
      <c r="A43" s="1412"/>
      <c r="B43" s="672"/>
      <c r="C43" s="161" t="str">
        <f>"S23="&amp;DEC2HEX( (C41-1) + (INT(C42/10) -1)*8,2)</f>
        <v>S23=11</v>
      </c>
      <c r="D43" s="694"/>
      <c r="E43" s="694"/>
      <c r="F43" s="694"/>
      <c r="G43" s="694"/>
      <c r="H43" s="694"/>
      <c r="I43" s="694"/>
      <c r="J43" s="694"/>
      <c r="K43" s="694"/>
      <c r="L43" s="695"/>
    </row>
    <row r="44" spans="1:12" ht="16.2" thickBot="1">
      <c r="A44" s="725"/>
      <c r="B44" s="670"/>
      <c r="C44" s="163"/>
      <c r="D44" s="693"/>
      <c r="E44" s="693"/>
      <c r="F44" s="693"/>
      <c r="G44" s="693"/>
      <c r="H44" s="693"/>
      <c r="I44" s="693"/>
      <c r="J44" s="693"/>
      <c r="K44" s="693"/>
      <c r="L44" s="693"/>
    </row>
    <row r="45" spans="1:12" ht="17.399999999999999">
      <c r="A45" s="841"/>
      <c r="B45" s="673"/>
      <c r="C45" s="167"/>
      <c r="D45" s="690"/>
      <c r="E45" s="690"/>
      <c r="F45" s="690"/>
      <c r="G45" s="690"/>
      <c r="H45" s="690"/>
      <c r="I45" s="690"/>
      <c r="J45" s="690"/>
      <c r="K45" s="690"/>
      <c r="L45" s="691"/>
    </row>
    <row r="46" spans="1:12" ht="12.75" customHeight="1">
      <c r="A46" s="1406" t="s">
        <v>208</v>
      </c>
      <c r="B46" s="670" t="s">
        <v>209</v>
      </c>
      <c r="C46" s="165">
        <v>0</v>
      </c>
      <c r="D46" s="731" t="s">
        <v>156</v>
      </c>
      <c r="E46" s="846"/>
      <c r="F46" s="693"/>
      <c r="G46" s="693"/>
      <c r="H46" s="693"/>
      <c r="I46" s="693"/>
      <c r="J46" s="693"/>
      <c r="K46" s="693"/>
      <c r="L46" s="692"/>
    </row>
    <row r="47" spans="1:12" ht="17.25" customHeight="1" thickBot="1">
      <c r="A47" s="1412"/>
      <c r="B47" s="672"/>
      <c r="C47" s="161" t="str">
        <f>"S24="&amp;DEC2HEX( C46,2)</f>
        <v>S24=00</v>
      </c>
      <c r="D47" s="714"/>
      <c r="E47" s="714"/>
      <c r="F47" s="694"/>
      <c r="G47" s="694"/>
      <c r="H47" s="694"/>
      <c r="I47" s="694"/>
      <c r="J47" s="694"/>
      <c r="K47" s="694"/>
      <c r="L47" s="695"/>
    </row>
    <row r="48" spans="1:12" ht="18" thickBot="1">
      <c r="A48" s="688"/>
      <c r="B48" s="684"/>
      <c r="C48" s="170"/>
      <c r="D48" s="694"/>
      <c r="E48" s="694"/>
      <c r="F48" s="694"/>
      <c r="G48" s="694"/>
      <c r="H48" s="694"/>
      <c r="I48" s="694"/>
      <c r="J48" s="694"/>
      <c r="K48" s="693"/>
      <c r="L48" s="693"/>
    </row>
    <row r="49" spans="1:12" ht="12.75" customHeight="1">
      <c r="A49" s="1416" t="s">
        <v>210</v>
      </c>
      <c r="B49" s="686"/>
      <c r="C49" s="178"/>
      <c r="D49" s="690"/>
      <c r="E49" s="690"/>
      <c r="F49" s="690"/>
      <c r="G49" s="690"/>
      <c r="H49" s="690"/>
      <c r="I49" s="690"/>
      <c r="J49" s="690"/>
      <c r="K49" s="690"/>
      <c r="L49" s="691"/>
    </row>
    <row r="50" spans="1:12" ht="36" customHeight="1">
      <c r="A50" s="1417"/>
      <c r="B50" s="678" t="s">
        <v>211</v>
      </c>
      <c r="C50" s="223">
        <v>0</v>
      </c>
      <c r="D50" s="681"/>
      <c r="E50" s="682"/>
      <c r="F50" s="223">
        <v>0</v>
      </c>
      <c r="G50" s="681"/>
      <c r="H50" s="682"/>
      <c r="I50" s="223">
        <v>0</v>
      </c>
      <c r="J50" s="669"/>
      <c r="K50" s="667"/>
      <c r="L50" s="668"/>
    </row>
    <row r="51" spans="1:12" ht="12.75" customHeight="1">
      <c r="A51" s="1417"/>
      <c r="B51" s="687" t="s">
        <v>212</v>
      </c>
      <c r="C51" s="221">
        <v>0</v>
      </c>
      <c r="D51" s="667"/>
      <c r="E51" s="667"/>
      <c r="F51" s="221">
        <v>0</v>
      </c>
      <c r="G51" s="667"/>
      <c r="H51" s="667"/>
      <c r="I51" s="221">
        <v>0</v>
      </c>
      <c r="J51" s="667"/>
      <c r="K51" s="667"/>
      <c r="L51" s="668"/>
    </row>
    <row r="52" spans="1:12" ht="13.5" customHeight="1">
      <c r="A52" s="1417"/>
      <c r="B52" s="687" t="s">
        <v>257</v>
      </c>
      <c r="C52" s="221">
        <v>0</v>
      </c>
      <c r="D52" s="667"/>
      <c r="E52" s="667"/>
      <c r="F52" s="221">
        <v>0</v>
      </c>
      <c r="G52" s="667"/>
      <c r="H52" s="667"/>
      <c r="I52" s="221">
        <v>0</v>
      </c>
      <c r="J52" s="667"/>
      <c r="K52" s="667"/>
      <c r="L52" s="683"/>
    </row>
    <row r="53" spans="1:12" ht="12.75" customHeight="1">
      <c r="A53" s="1417"/>
      <c r="B53" s="687" t="s">
        <v>322</v>
      </c>
      <c r="C53" s="221">
        <v>0</v>
      </c>
      <c r="D53" s="667"/>
      <c r="E53" s="667"/>
      <c r="F53" s="221">
        <v>0</v>
      </c>
      <c r="G53" s="667"/>
      <c r="H53" s="667"/>
      <c r="I53" s="221">
        <v>0</v>
      </c>
      <c r="J53" s="667"/>
      <c r="K53" s="667"/>
      <c r="L53" s="668"/>
    </row>
    <row r="54" spans="1:12" ht="13.5" customHeight="1" thickBot="1">
      <c r="A54" s="1418"/>
      <c r="B54" s="679" t="str">
        <f>"S4 Example: "&amp;IF(C51=0,"No Alarm set","Alarm set if measured units are "&amp;IF(C50=1," &gt;"&amp;C53," &lt;"&amp;C53)&amp;", reset level = "&amp;IF(C50=1,C53-C52-3,C53+C52+3))</f>
        <v>S4 Example: No Alarm set</v>
      </c>
      <c r="C54" s="696" t="str">
        <f>"S4="&amp;DEC2HEX((C53+C52*(2^10) + C51*(2^14) + C50*(2^15)),4)</f>
        <v>S4=0000</v>
      </c>
      <c r="D54" s="672"/>
      <c r="E54" s="672"/>
      <c r="F54" s="696" t="str">
        <f>"S5="&amp;DEC2HEX((F53+F52*(2^10) + F51*(2^14) + F50*(2^15)),4)</f>
        <v>S5=0000</v>
      </c>
      <c r="G54" s="672"/>
      <c r="H54" s="672"/>
      <c r="I54" s="696" t="str">
        <f>"S6="&amp;DEC2HEX((I53+I52*(2^10) + I51*(2^14) + I50*(2^15)),4)</f>
        <v>S6=0000</v>
      </c>
      <c r="J54" s="684"/>
      <c r="K54" s="684"/>
      <c r="L54" s="685"/>
    </row>
    <row r="55" spans="1:12" ht="16.5" customHeight="1" thickBot="1">
      <c r="A55" s="667"/>
      <c r="B55" s="667"/>
      <c r="C55" s="667"/>
      <c r="D55" s="667"/>
      <c r="E55" s="667"/>
      <c r="F55" s="667"/>
      <c r="G55" s="667"/>
      <c r="H55" s="667"/>
      <c r="I55" s="667"/>
      <c r="J55" s="667"/>
      <c r="K55" s="667"/>
      <c r="L55" s="667"/>
    </row>
    <row r="56" spans="1:12" ht="14.25" customHeight="1">
      <c r="A56" s="680"/>
      <c r="B56" s="674"/>
      <c r="C56" s="673"/>
      <c r="D56" s="743"/>
      <c r="E56" s="743"/>
      <c r="F56" s="665"/>
      <c r="G56" s="665"/>
      <c r="H56" s="665"/>
      <c r="I56" s="665"/>
      <c r="J56" s="665"/>
      <c r="K56" s="665"/>
      <c r="L56" s="666"/>
    </row>
    <row r="57" spans="1:12" ht="13.2" customHeight="1">
      <c r="A57" s="1419" t="s">
        <v>213</v>
      </c>
      <c r="B57" s="667"/>
      <c r="C57" s="667"/>
      <c r="D57" s="693"/>
      <c r="E57" s="693"/>
      <c r="F57" s="669"/>
      <c r="G57" s="667"/>
      <c r="H57" s="667"/>
      <c r="I57" s="781" t="s">
        <v>244</v>
      </c>
      <c r="J57" s="667"/>
      <c r="K57" s="667"/>
      <c r="L57" s="668"/>
    </row>
    <row r="58" spans="1:12">
      <c r="A58" s="1420"/>
      <c r="B58" s="670" t="s">
        <v>214</v>
      </c>
      <c r="C58" s="165">
        <v>0</v>
      </c>
      <c r="D58" s="693"/>
      <c r="E58" s="693"/>
      <c r="F58" s="165">
        <v>0</v>
      </c>
      <c r="G58" s="669"/>
      <c r="H58" s="669"/>
      <c r="I58" s="265">
        <v>0</v>
      </c>
      <c r="J58" s="669">
        <f>I58*2^7 + I59*2^6 + I60</f>
        <v>0</v>
      </c>
      <c r="K58" s="670"/>
      <c r="L58" s="683"/>
    </row>
    <row r="59" spans="1:12">
      <c r="A59" s="1420"/>
      <c r="B59" s="670" t="s">
        <v>165</v>
      </c>
      <c r="C59" s="165">
        <v>0</v>
      </c>
      <c r="D59" s="693"/>
      <c r="E59" s="693"/>
      <c r="F59" s="165">
        <v>0</v>
      </c>
      <c r="G59" s="669"/>
      <c r="H59" s="669"/>
      <c r="I59" s="265">
        <v>0</v>
      </c>
      <c r="J59" s="669"/>
      <c r="K59" s="670"/>
      <c r="L59" s="683"/>
    </row>
    <row r="60" spans="1:12" ht="12.75" customHeight="1">
      <c r="A60" s="1420"/>
      <c r="B60" s="678" t="s">
        <v>250</v>
      </c>
      <c r="C60" s="175"/>
      <c r="D60" s="848"/>
      <c r="E60" s="711"/>
      <c r="F60" s="175"/>
      <c r="G60" s="675"/>
      <c r="H60" s="669"/>
      <c r="I60" s="265"/>
      <c r="J60" s="669"/>
      <c r="K60" s="670"/>
      <c r="L60" s="683"/>
    </row>
    <row r="61" spans="1:12" ht="13.8" thickBot="1">
      <c r="A61" s="1421"/>
      <c r="B61" s="679" t="str">
        <f>IF(C9=0,("S7 Example: "&amp;IF(OR(C59=0,C60=0),"Alarm Disabled","Alarm if change"&amp; IF(C58=1,"&gt;","&lt; -")&amp;C60 &amp; " cms/min")),("S7 Example: "&amp;IF(OR(C59=0,C60=0),"Alarm Disabled","Alarm if change"&amp; IF(C58=1,"&gt;","&lt; -")&amp;ROUND(C60,2) &amp; " cms/15min")))</f>
        <v>S7 Example: Alarm Disabled</v>
      </c>
      <c r="C61" s="696" t="str">
        <f>"S7=" &amp;DEC2HEX( (C58*2^7 + C59*2^6 + C60),2)</f>
        <v>S7=00</v>
      </c>
      <c r="D61" s="694"/>
      <c r="E61" s="694"/>
      <c r="F61" s="161" t="str">
        <f>"S8=" &amp;DEC2HEX( (F58*2^7 + F59*2^6 + F60),2)</f>
        <v>S8=00</v>
      </c>
      <c r="G61" s="676"/>
      <c r="H61" s="676"/>
      <c r="I61" s="696" t="str">
        <f>"S8=" &amp;DEC2HEX( (I58*2^7 + I59*2^6 + I60),2)</f>
        <v>S8=00</v>
      </c>
      <c r="J61" s="671" t="str">
        <f>IF(C58=1,I61,"-"&amp;I61)</f>
        <v>-S8=00</v>
      </c>
      <c r="K61" s="847" t="str">
        <f>IF(C122=0,F61,I61)</f>
        <v>S8=00</v>
      </c>
      <c r="L61" s="732"/>
    </row>
    <row r="62" spans="1:12" ht="13.8" thickBot="1">
      <c r="A62" s="693"/>
      <c r="B62" s="755"/>
      <c r="C62" s="710"/>
      <c r="D62" s="693"/>
      <c r="E62" s="693"/>
      <c r="F62" s="693"/>
      <c r="G62" s="693"/>
      <c r="H62" s="693"/>
      <c r="I62" s="693"/>
      <c r="J62" s="693"/>
      <c r="K62" s="693"/>
      <c r="L62" s="693"/>
    </row>
    <row r="63" spans="1:12">
      <c r="A63" s="702" t="s">
        <v>215</v>
      </c>
      <c r="B63" s="849"/>
      <c r="C63" s="708"/>
      <c r="D63" s="690"/>
      <c r="E63" s="690"/>
      <c r="F63" s="690"/>
      <c r="G63" s="690"/>
      <c r="H63" s="690"/>
      <c r="I63" s="709"/>
      <c r="J63" s="690"/>
      <c r="K63" s="708"/>
      <c r="L63" s="691"/>
    </row>
    <row r="64" spans="1:12">
      <c r="A64" s="850"/>
      <c r="B64" s="755"/>
      <c r="C64" s="710"/>
      <c r="D64" s="693"/>
      <c r="E64" s="693"/>
      <c r="F64" s="693"/>
      <c r="G64" s="693"/>
      <c r="H64" s="693"/>
      <c r="I64" s="711"/>
      <c r="J64" s="693"/>
      <c r="K64" s="710"/>
      <c r="L64" s="692"/>
    </row>
    <row r="65" spans="1:12">
      <c r="A65" s="705" t="s">
        <v>279</v>
      </c>
      <c r="B65" s="670"/>
      <c r="C65" s="1196"/>
      <c r="D65" s="1197"/>
      <c r="E65" s="1197"/>
      <c r="F65" s="1197"/>
      <c r="G65" s="1198"/>
      <c r="H65" s="693"/>
      <c r="I65" s="711"/>
      <c r="J65" s="693"/>
      <c r="K65" s="710"/>
      <c r="L65" s="692"/>
    </row>
    <row r="66" spans="1:12">
      <c r="A66" s="706"/>
      <c r="B66" s="670"/>
      <c r="C66" s="717" t="str">
        <f>"S9="&amp;C65</f>
        <v>S9=</v>
      </c>
      <c r="D66" s="677"/>
      <c r="E66" s="677"/>
      <c r="F66" s="677"/>
      <c r="G66" s="677"/>
      <c r="H66" s="711"/>
      <c r="I66" s="711"/>
      <c r="J66" s="693"/>
      <c r="K66" s="710"/>
      <c r="L66" s="692"/>
    </row>
    <row r="67" spans="1:12">
      <c r="A67" s="705" t="s">
        <v>277</v>
      </c>
      <c r="B67" s="670"/>
      <c r="C67" s="1196"/>
      <c r="D67" s="1197"/>
      <c r="E67" s="1197"/>
      <c r="F67" s="1197"/>
      <c r="G67" s="1198"/>
      <c r="H67" s="693"/>
      <c r="I67" s="711"/>
      <c r="J67" s="693"/>
      <c r="K67" s="710"/>
      <c r="L67" s="692"/>
    </row>
    <row r="68" spans="1:12">
      <c r="A68" s="705"/>
      <c r="B68" s="670"/>
      <c r="C68" s="717" t="str">
        <f>"S10="&amp;C67</f>
        <v>S10=</v>
      </c>
      <c r="D68" s="670"/>
      <c r="E68" s="670"/>
      <c r="F68" s="670"/>
      <c r="G68" s="670"/>
      <c r="H68" s="693"/>
      <c r="I68" s="711"/>
      <c r="J68" s="693"/>
      <c r="K68" s="710"/>
      <c r="L68" s="692"/>
    </row>
    <row r="69" spans="1:12">
      <c r="A69" s="705" t="s">
        <v>216</v>
      </c>
      <c r="B69" s="670"/>
      <c r="C69" s="1199" t="s">
        <v>314</v>
      </c>
      <c r="D69" s="1200"/>
      <c r="E69" s="1200"/>
      <c r="F69" s="1200"/>
      <c r="G69" s="1201"/>
      <c r="H69" s="693"/>
      <c r="I69" s="711"/>
      <c r="J69" s="693"/>
      <c r="K69" s="710"/>
      <c r="L69" s="692"/>
    </row>
    <row r="70" spans="1:12">
      <c r="A70" s="705"/>
      <c r="B70" s="670"/>
      <c r="C70" s="717" t="str">
        <f>"S11="&amp;C69</f>
        <v>S11=TEK871</v>
      </c>
      <c r="D70" s="670"/>
      <c r="E70" s="670"/>
      <c r="F70" s="670"/>
      <c r="G70" s="670"/>
      <c r="H70" s="693"/>
      <c r="I70" s="711"/>
      <c r="J70" s="693"/>
      <c r="K70" s="710"/>
      <c r="L70" s="692"/>
    </row>
    <row r="71" spans="1:12">
      <c r="A71" s="705" t="s">
        <v>323</v>
      </c>
      <c r="B71" s="670"/>
      <c r="C71" s="1199"/>
      <c r="D71" s="1200"/>
      <c r="E71" s="1200"/>
      <c r="F71" s="1200"/>
      <c r="G71" s="1201"/>
      <c r="H71" s="693"/>
      <c r="I71" s="711"/>
      <c r="J71" s="693"/>
      <c r="K71" s="710"/>
      <c r="L71" s="692"/>
    </row>
    <row r="72" spans="1:12">
      <c r="A72" s="705"/>
      <c r="B72" s="670"/>
      <c r="C72" s="717" t="str">
        <f>"S12="&amp;C71</f>
        <v>S12=</v>
      </c>
      <c r="D72" s="670"/>
      <c r="E72" s="670"/>
      <c r="F72" s="670"/>
      <c r="G72" s="670"/>
      <c r="H72" s="693"/>
      <c r="I72" s="711"/>
      <c r="J72" s="693"/>
      <c r="K72" s="710"/>
      <c r="L72" s="692"/>
    </row>
    <row r="73" spans="1:12">
      <c r="A73" s="705" t="s">
        <v>324</v>
      </c>
      <c r="B73" s="670"/>
      <c r="C73" s="1199"/>
      <c r="D73" s="1200"/>
      <c r="E73" s="1200"/>
      <c r="F73" s="1200"/>
      <c r="G73" s="1201"/>
      <c r="H73" s="693"/>
      <c r="I73" s="711"/>
      <c r="J73" s="693"/>
      <c r="K73" s="710"/>
      <c r="L73" s="692"/>
    </row>
    <row r="74" spans="1:12">
      <c r="A74" s="705"/>
      <c r="B74" s="670"/>
      <c r="C74" s="717" t="str">
        <f>"S13="&amp;C73</f>
        <v>S13=</v>
      </c>
      <c r="D74" s="670"/>
      <c r="E74" s="670"/>
      <c r="F74" s="670"/>
      <c r="G74" s="670"/>
      <c r="H74" s="693"/>
      <c r="I74" s="711"/>
      <c r="J74" s="693"/>
      <c r="K74" s="710"/>
      <c r="L74" s="692"/>
    </row>
    <row r="75" spans="1:12">
      <c r="A75" s="705" t="s">
        <v>325</v>
      </c>
      <c r="B75" s="670"/>
      <c r="C75" s="1199"/>
      <c r="D75" s="1200"/>
      <c r="E75" s="1200"/>
      <c r="F75" s="1200"/>
      <c r="G75" s="1201"/>
      <c r="H75" s="693"/>
      <c r="I75" s="711"/>
      <c r="J75" s="693"/>
      <c r="K75" s="710"/>
      <c r="L75" s="692"/>
    </row>
    <row r="76" spans="1:12">
      <c r="A76" s="705"/>
      <c r="B76" s="670"/>
      <c r="C76" s="717" t="str">
        <f>"S14="&amp;C75</f>
        <v>S14=</v>
      </c>
      <c r="D76" s="670"/>
      <c r="E76" s="670"/>
      <c r="F76" s="670"/>
      <c r="G76" s="670"/>
      <c r="H76" s="693"/>
      <c r="I76" s="711"/>
      <c r="J76" s="693"/>
      <c r="K76" s="710"/>
      <c r="L76" s="692"/>
    </row>
    <row r="77" spans="1:12" ht="14.4">
      <c r="A77" s="705" t="s">
        <v>326</v>
      </c>
      <c r="B77" s="670"/>
      <c r="C77" s="1199"/>
      <c r="D77" s="1200"/>
      <c r="E77" s="1200"/>
      <c r="F77" s="1200"/>
      <c r="G77" s="1201"/>
      <c r="H77" s="712"/>
      <c r="I77" s="711"/>
      <c r="J77" s="693"/>
      <c r="K77" s="710"/>
      <c r="L77" s="692"/>
    </row>
    <row r="78" spans="1:12">
      <c r="A78" s="705" t="s">
        <v>327</v>
      </c>
      <c r="B78" s="670"/>
      <c r="C78" s="717" t="str">
        <f>"S15="&amp;C77</f>
        <v>S15=</v>
      </c>
      <c r="D78" s="670"/>
      <c r="E78" s="670"/>
      <c r="F78" s="670"/>
      <c r="G78" s="670"/>
      <c r="H78" s="693"/>
      <c r="I78" s="711"/>
      <c r="J78" s="693"/>
      <c r="K78" s="710"/>
      <c r="L78" s="692"/>
    </row>
    <row r="79" spans="1:12">
      <c r="A79" s="705" t="s">
        <v>222</v>
      </c>
      <c r="B79" s="670"/>
      <c r="C79" s="1199"/>
      <c r="D79" s="1200"/>
      <c r="E79" s="1200"/>
      <c r="F79" s="1200"/>
      <c r="G79" s="1201"/>
      <c r="H79" s="693"/>
      <c r="I79" s="711"/>
      <c r="J79" s="693"/>
      <c r="K79" s="710"/>
      <c r="L79" s="692"/>
    </row>
    <row r="80" spans="1:12" ht="13.8" thickBot="1">
      <c r="A80" s="707"/>
      <c r="B80" s="672"/>
      <c r="C80" s="715" t="str">
        <f>"S16="&amp;C79</f>
        <v>S16=</v>
      </c>
      <c r="D80" s="716"/>
      <c r="E80" s="716"/>
      <c r="F80" s="716"/>
      <c r="G80" s="716"/>
      <c r="H80" s="694"/>
      <c r="I80" s="713"/>
      <c r="J80" s="694"/>
      <c r="K80" s="714"/>
      <c r="L80" s="695"/>
    </row>
    <row r="81" spans="1:15" ht="13.8" thickBot="1">
      <c r="A81" s="722"/>
      <c r="B81" s="678"/>
      <c r="C81" s="670"/>
      <c r="D81" s="670"/>
      <c r="E81" s="670"/>
      <c r="F81" s="670"/>
      <c r="G81" s="670"/>
      <c r="H81" s="693"/>
      <c r="I81" s="711"/>
      <c r="J81" s="693"/>
      <c r="K81" s="710"/>
      <c r="L81" s="693"/>
      <c r="N81" s="763"/>
      <c r="O81" s="763"/>
    </row>
    <row r="82" spans="1:15" ht="18" customHeight="1">
      <c r="A82" s="1422" t="s">
        <v>686</v>
      </c>
      <c r="B82" s="718"/>
      <c r="C82" s="673"/>
      <c r="D82" s="673"/>
      <c r="E82" s="673"/>
      <c r="F82" s="673"/>
      <c r="G82" s="673"/>
      <c r="H82" s="690"/>
      <c r="I82" s="690"/>
      <c r="J82" s="690"/>
      <c r="K82" s="690"/>
      <c r="L82" s="691"/>
      <c r="N82" s="763"/>
      <c r="O82" s="763"/>
    </row>
    <row r="83" spans="1:15">
      <c r="A83" s="1420"/>
      <c r="B83" s="670" t="s">
        <v>259</v>
      </c>
      <c r="C83" s="1196" t="s">
        <v>260</v>
      </c>
      <c r="D83" s="1197"/>
      <c r="E83" s="1197"/>
      <c r="F83" s="1197"/>
      <c r="G83" s="1198"/>
      <c r="H83" s="693"/>
      <c r="I83" s="693"/>
      <c r="J83" s="711"/>
      <c r="K83" s="711"/>
      <c r="L83" s="692"/>
      <c r="N83" s="763"/>
      <c r="O83" s="763"/>
    </row>
    <row r="84" spans="1:15" ht="13.8" thickBot="1">
      <c r="A84" s="1421"/>
      <c r="B84" s="719"/>
      <c r="C84" s="696" t="str">
        <f>"S17=" &amp;C83</f>
        <v>S17=0049351928</v>
      </c>
      <c r="D84" s="684"/>
      <c r="E84" s="684"/>
      <c r="F84" s="684"/>
      <c r="G84" s="684"/>
      <c r="H84" s="694"/>
      <c r="I84" s="694"/>
      <c r="J84" s="713"/>
      <c r="K84" s="713"/>
      <c r="L84" s="695"/>
      <c r="N84" s="763"/>
      <c r="O84" s="763"/>
    </row>
    <row r="85" spans="1:15" ht="13.8" thickBot="1">
      <c r="A85" s="667"/>
      <c r="B85" s="723"/>
      <c r="C85" s="735"/>
      <c r="D85" s="667"/>
      <c r="E85" s="667"/>
      <c r="F85" s="667"/>
      <c r="G85" s="667"/>
      <c r="H85" s="693"/>
      <c r="I85" s="693"/>
      <c r="J85" s="711"/>
      <c r="K85" s="711"/>
      <c r="L85" s="693"/>
      <c r="N85" s="763"/>
      <c r="O85" s="763"/>
    </row>
    <row r="86" spans="1:15" ht="15.75" customHeight="1">
      <c r="A86" s="1422" t="s">
        <v>230</v>
      </c>
      <c r="B86" s="718"/>
      <c r="C86" s="673"/>
      <c r="D86" s="673"/>
      <c r="E86" s="673"/>
      <c r="F86" s="673"/>
      <c r="G86" s="673"/>
      <c r="H86" s="690"/>
      <c r="I86" s="690"/>
      <c r="J86" s="690"/>
      <c r="K86" s="690"/>
      <c r="L86" s="691"/>
      <c r="N86" s="764"/>
      <c r="O86" s="764"/>
    </row>
    <row r="87" spans="1:15">
      <c r="A87" s="1419"/>
      <c r="B87" s="670"/>
      <c r="C87" s="165">
        <v>500</v>
      </c>
      <c r="D87" s="670"/>
      <c r="E87" s="851"/>
      <c r="F87" s="851"/>
      <c r="G87" s="851"/>
      <c r="H87" s="729"/>
      <c r="I87" s="729"/>
      <c r="J87" s="728"/>
      <c r="K87" s="728"/>
      <c r="L87" s="692"/>
      <c r="N87" s="764"/>
      <c r="O87" s="764"/>
    </row>
    <row r="88" spans="1:15" ht="13.8" thickBot="1">
      <c r="A88" s="1425"/>
      <c r="B88" s="719"/>
      <c r="C88" s="161" t="str">
        <f>"S18=" &amp;C87</f>
        <v>S18=500</v>
      </c>
      <c r="D88" s="684"/>
      <c r="E88" s="684"/>
      <c r="F88" s="684"/>
      <c r="G88" s="684"/>
      <c r="H88" s="694"/>
      <c r="I88" s="694"/>
      <c r="J88" s="713"/>
      <c r="K88" s="713"/>
      <c r="L88" s="695"/>
      <c r="N88" s="764"/>
      <c r="O88" s="764"/>
    </row>
    <row r="89" spans="1:15" s="670" customFormat="1" ht="13.8" thickBot="1">
      <c r="A89" s="667"/>
      <c r="B89" s="723"/>
      <c r="C89" s="735"/>
      <c r="D89" s="667"/>
      <c r="E89" s="667"/>
      <c r="F89" s="667"/>
      <c r="G89" s="667"/>
      <c r="H89" s="693"/>
      <c r="I89" s="693"/>
      <c r="J89" s="711"/>
      <c r="K89" s="711"/>
      <c r="L89" s="693"/>
      <c r="M89" s="693"/>
      <c r="N89" s="756"/>
      <c r="O89" s="756"/>
    </row>
    <row r="90" spans="1:15" ht="18" customHeight="1">
      <c r="A90" s="1422" t="s">
        <v>328</v>
      </c>
      <c r="B90" s="718"/>
      <c r="C90" s="167"/>
      <c r="D90" s="673"/>
      <c r="E90" s="673"/>
      <c r="F90" s="673"/>
      <c r="G90" s="673"/>
      <c r="H90" s="690"/>
      <c r="I90" s="690"/>
      <c r="J90" s="690"/>
      <c r="K90" s="690"/>
      <c r="L90" s="691"/>
    </row>
    <row r="91" spans="1:15">
      <c r="A91" s="1419"/>
      <c r="B91" s="670"/>
      <c r="C91" s="165"/>
      <c r="D91" s="670"/>
      <c r="E91" s="667"/>
      <c r="F91" s="667"/>
      <c r="G91" s="667"/>
      <c r="H91" s="693"/>
      <c r="I91" s="693"/>
      <c r="J91" s="711"/>
      <c r="K91" s="711"/>
      <c r="L91" s="692"/>
    </row>
    <row r="92" spans="1:15" ht="13.8" thickBot="1">
      <c r="A92" s="1425"/>
      <c r="B92" s="719"/>
      <c r="C92" s="161" t="str">
        <f>"S19="&amp;C91</f>
        <v>S19=</v>
      </c>
      <c r="D92" s="684"/>
      <c r="E92" s="684"/>
      <c r="F92" s="684"/>
      <c r="G92" s="684"/>
      <c r="H92" s="694"/>
      <c r="I92" s="694"/>
      <c r="J92" s="713"/>
      <c r="K92" s="713"/>
      <c r="L92" s="695"/>
    </row>
    <row r="93" spans="1:15" s="670" customFormat="1" ht="13.8" thickBot="1">
      <c r="A93" s="853"/>
      <c r="H93" s="693"/>
      <c r="I93" s="693"/>
      <c r="J93" s="693"/>
      <c r="K93" s="693"/>
      <c r="L93" s="693"/>
      <c r="M93" s="693"/>
      <c r="N93" s="693"/>
      <c r="O93" s="693"/>
    </row>
    <row r="94" spans="1:15" ht="12.9" customHeight="1">
      <c r="A94" s="670"/>
      <c r="B94" s="703"/>
      <c r="C94" s="167"/>
      <c r="D94" s="673"/>
      <c r="E94" s="673"/>
      <c r="F94" s="673"/>
      <c r="G94" s="673"/>
      <c r="H94" s="690"/>
      <c r="I94" s="709"/>
      <c r="J94" s="690"/>
      <c r="K94" s="708"/>
      <c r="L94" s="691"/>
    </row>
    <row r="95" spans="1:15" ht="12.9" customHeight="1">
      <c r="A95" s="856" t="s">
        <v>329</v>
      </c>
      <c r="B95" s="779"/>
      <c r="C95" s="280" t="s">
        <v>330</v>
      </c>
      <c r="D95" s="852"/>
      <c r="E95" s="670"/>
      <c r="F95" s="670"/>
      <c r="G95" s="670"/>
      <c r="H95" s="693"/>
      <c r="I95" s="711"/>
      <c r="J95" s="693"/>
      <c r="K95" s="710"/>
      <c r="L95" s="692"/>
    </row>
    <row r="96" spans="1:15" ht="12.9" customHeight="1" thickBot="1">
      <c r="A96" s="857"/>
      <c r="B96" s="684"/>
      <c r="C96" s="281" t="str">
        <f>"S20="&amp;DEC2HEX(C95,4)</f>
        <v>S20=1C20</v>
      </c>
      <c r="D96" s="684"/>
      <c r="E96" s="684"/>
      <c r="F96" s="684"/>
      <c r="G96" s="684"/>
      <c r="H96" s="694"/>
      <c r="I96" s="694"/>
      <c r="J96" s="694"/>
      <c r="K96" s="694"/>
      <c r="L96" s="695"/>
      <c r="M96" s="693" t="str">
        <f>D112&amp;E112&amp;F112&amp;G112&amp;H112&amp;I112&amp;J112&amp;K112</f>
        <v/>
      </c>
    </row>
    <row r="97" spans="1:15" s="670" customFormat="1" ht="13.8" thickBot="1">
      <c r="H97" s="693"/>
      <c r="I97" s="693"/>
      <c r="J97" s="693"/>
      <c r="K97" s="693"/>
      <c r="L97" s="693"/>
      <c r="M97" s="693"/>
      <c r="N97" s="693"/>
      <c r="O97" s="693"/>
    </row>
    <row r="98" spans="1:15" ht="12.9" customHeight="1">
      <c r="A98" s="1422" t="s">
        <v>262</v>
      </c>
      <c r="B98" s="703"/>
      <c r="C98" s="167"/>
      <c r="D98" s="673"/>
      <c r="E98" s="673"/>
      <c r="F98" s="673"/>
      <c r="G98" s="673"/>
      <c r="H98" s="690"/>
      <c r="I98" s="709"/>
      <c r="J98" s="690"/>
      <c r="K98" s="708"/>
      <c r="L98" s="691"/>
    </row>
    <row r="99" spans="1:15" ht="12.9" customHeight="1">
      <c r="A99" s="1419"/>
      <c r="B99" s="678" t="s">
        <v>331</v>
      </c>
      <c r="C99" s="194"/>
      <c r="D99" s="670"/>
      <c r="E99" s="670"/>
      <c r="F99" s="670"/>
      <c r="G99" s="670"/>
      <c r="H99" s="693"/>
      <c r="I99" s="711"/>
      <c r="J99" s="693"/>
      <c r="K99" s="710"/>
      <c r="L99" s="692"/>
    </row>
    <row r="100" spans="1:15" ht="12.9" customHeight="1" thickBot="1">
      <c r="A100" s="1425"/>
      <c r="B100" s="684"/>
      <c r="C100" s="193" t="str">
        <f>"S21="&amp;C99</f>
        <v>S21=</v>
      </c>
      <c r="D100" s="684"/>
      <c r="E100" s="684"/>
      <c r="F100" s="684"/>
      <c r="G100" s="684"/>
      <c r="H100" s="694"/>
      <c r="I100" s="694"/>
      <c r="J100" s="694"/>
      <c r="K100" s="694"/>
      <c r="L100" s="695"/>
    </row>
    <row r="101" spans="1:15" s="670" customFormat="1" ht="12.9" customHeight="1" thickBot="1">
      <c r="A101" s="724"/>
      <c r="B101" s="667"/>
      <c r="C101" s="717"/>
      <c r="D101" s="667"/>
      <c r="E101" s="667"/>
      <c r="F101" s="667"/>
      <c r="G101" s="667"/>
      <c r="H101" s="693"/>
      <c r="I101" s="693"/>
      <c r="J101" s="693"/>
      <c r="K101" s="693"/>
      <c r="L101" s="693"/>
      <c r="M101" s="693"/>
      <c r="N101" s="693"/>
      <c r="O101" s="693"/>
    </row>
    <row r="102" spans="1:15" ht="12.9" customHeight="1">
      <c r="A102" s="1422" t="s">
        <v>267</v>
      </c>
      <c r="B102" s="703"/>
      <c r="C102" s="167"/>
      <c r="D102" s="673"/>
      <c r="E102" s="673"/>
      <c r="F102" s="673"/>
      <c r="G102" s="673"/>
      <c r="H102" s="690"/>
      <c r="I102" s="709"/>
      <c r="J102" s="690"/>
      <c r="K102" s="708"/>
      <c r="L102" s="691"/>
    </row>
    <row r="103" spans="1:15" ht="12.9" customHeight="1">
      <c r="A103" s="1419"/>
      <c r="B103" s="678" t="s">
        <v>332</v>
      </c>
      <c r="C103" s="194" t="s">
        <v>301</v>
      </c>
      <c r="D103" s="670"/>
      <c r="E103" s="670"/>
      <c r="F103" s="670"/>
      <c r="G103" s="670"/>
      <c r="H103" s="693"/>
      <c r="I103" s="711"/>
      <c r="J103" s="693"/>
      <c r="K103" s="710"/>
      <c r="L103" s="692"/>
    </row>
    <row r="104" spans="1:15" ht="12.9" customHeight="1" thickBot="1">
      <c r="A104" s="1425"/>
      <c r="B104" s="684"/>
      <c r="C104" s="193" t="str">
        <f>"S22="&amp;C103</f>
        <v>S22=181A</v>
      </c>
      <c r="D104" s="684"/>
      <c r="E104" s="684"/>
      <c r="F104" s="684"/>
      <c r="G104" s="684"/>
      <c r="H104" s="694"/>
      <c r="I104" s="694"/>
      <c r="J104" s="694"/>
      <c r="K104" s="694"/>
      <c r="L104" s="695"/>
    </row>
    <row r="105" spans="1:15" s="670" customFormat="1" ht="12.9" customHeight="1" thickBot="1">
      <c r="A105" s="854"/>
      <c r="B105" s="665"/>
      <c r="C105" s="855"/>
      <c r="D105" s="665"/>
      <c r="E105" s="667"/>
      <c r="F105" s="665"/>
      <c r="G105" s="665"/>
      <c r="H105" s="690"/>
      <c r="I105" s="693"/>
      <c r="J105" s="693"/>
      <c r="K105" s="690"/>
      <c r="L105" s="690"/>
      <c r="M105" s="693"/>
      <c r="N105" s="693"/>
      <c r="O105" s="693"/>
    </row>
    <row r="106" spans="1:15" ht="12.9" customHeight="1">
      <c r="A106" s="839"/>
      <c r="B106" s="665"/>
      <c r="C106" s="282"/>
      <c r="D106" s="665"/>
      <c r="E106" s="665"/>
      <c r="F106" s="665"/>
      <c r="G106" s="665"/>
      <c r="H106" s="690"/>
      <c r="I106" s="690"/>
      <c r="J106" s="690"/>
      <c r="K106" s="690"/>
      <c r="L106" s="691"/>
    </row>
    <row r="107" spans="1:15" ht="12.9" customHeight="1">
      <c r="A107" s="1423" t="s">
        <v>333</v>
      </c>
      <c r="B107" s="503" t="s">
        <v>334</v>
      </c>
      <c r="C107" s="283">
        <v>0</v>
      </c>
      <c r="D107" s="670"/>
      <c r="E107" s="670"/>
      <c r="F107" s="670"/>
      <c r="G107" s="670"/>
      <c r="H107" s="693"/>
      <c r="I107" s="711"/>
      <c r="J107" s="693"/>
      <c r="K107" s="710"/>
      <c r="L107" s="692"/>
    </row>
    <row r="108" spans="1:15" ht="12.9" customHeight="1">
      <c r="A108" s="1423"/>
      <c r="B108" s="503" t="s">
        <v>335</v>
      </c>
      <c r="C108" s="283">
        <v>0</v>
      </c>
      <c r="D108" s="693"/>
      <c r="E108" s="693"/>
      <c r="F108" s="693"/>
      <c r="G108" s="693"/>
      <c r="H108" s="693"/>
      <c r="I108" s="711"/>
      <c r="J108" s="693"/>
      <c r="K108" s="710"/>
      <c r="L108" s="692"/>
    </row>
    <row r="109" spans="1:15" ht="12.9" customHeight="1">
      <c r="A109" s="1423"/>
      <c r="B109" s="837" t="s">
        <v>336</v>
      </c>
      <c r="C109" s="284">
        <v>0</v>
      </c>
      <c r="D109" s="693"/>
      <c r="E109" s="693"/>
      <c r="F109" s="693"/>
      <c r="G109" s="693"/>
      <c r="H109" s="693"/>
      <c r="I109" s="693"/>
      <c r="J109" s="693"/>
      <c r="K109" s="693"/>
      <c r="L109" s="692"/>
    </row>
    <row r="110" spans="1:15" ht="12.9" customHeight="1">
      <c r="A110" s="1423"/>
      <c r="B110" s="837" t="s">
        <v>337</v>
      </c>
      <c r="C110" s="284">
        <v>0</v>
      </c>
      <c r="D110" s="733"/>
      <c r="E110" s="527"/>
      <c r="F110" s="733"/>
      <c r="G110" s="733"/>
      <c r="H110" s="733"/>
      <c r="I110" s="733"/>
      <c r="J110" s="733"/>
      <c r="K110" s="693"/>
      <c r="L110" s="692"/>
    </row>
    <row r="111" spans="1:15" ht="12.9" customHeight="1">
      <c r="A111" s="1423"/>
      <c r="B111" s="837" t="s">
        <v>338</v>
      </c>
      <c r="C111" s="284">
        <v>0</v>
      </c>
      <c r="D111" s="693"/>
      <c r="E111" s="527"/>
      <c r="F111" s="693"/>
      <c r="G111" s="693"/>
      <c r="H111" s="527"/>
      <c r="I111" s="693"/>
      <c r="J111" s="693"/>
      <c r="K111" s="693"/>
      <c r="L111" s="692"/>
      <c r="M111" s="757"/>
      <c r="N111" s="765"/>
      <c r="O111" s="765"/>
    </row>
    <row r="112" spans="1:15" ht="12.9" customHeight="1">
      <c r="A112" s="1423"/>
      <c r="B112" s="837" t="s">
        <v>339</v>
      </c>
      <c r="C112" s="284">
        <v>0</v>
      </c>
      <c r="D112" s="699"/>
      <c r="E112" s="699"/>
      <c r="F112" s="699"/>
      <c r="G112" s="699"/>
      <c r="H112" s="699"/>
      <c r="I112" s="699"/>
      <c r="J112" s="700"/>
      <c r="K112" s="700"/>
      <c r="L112" s="692"/>
      <c r="N112" s="765"/>
      <c r="O112" s="765"/>
    </row>
    <row r="113" spans="1:15" ht="12.9" customHeight="1">
      <c r="A113" s="1423"/>
      <c r="B113" s="837" t="s">
        <v>340</v>
      </c>
      <c r="C113" s="284">
        <v>0</v>
      </c>
      <c r="D113" s="693"/>
      <c r="E113" s="693"/>
      <c r="F113" s="693"/>
      <c r="G113" s="693"/>
      <c r="H113" s="693"/>
      <c r="I113" s="693"/>
      <c r="J113" s="693"/>
      <c r="K113" s="693"/>
      <c r="L113" s="692"/>
      <c r="N113" s="765"/>
      <c r="O113" s="765"/>
    </row>
    <row r="114" spans="1:15" ht="12.9" customHeight="1">
      <c r="A114" s="1423"/>
      <c r="B114" s="837" t="s">
        <v>341</v>
      </c>
      <c r="C114" s="284">
        <v>0</v>
      </c>
      <c r="D114" s="693"/>
      <c r="E114" s="693"/>
      <c r="F114" s="693"/>
      <c r="G114" s="693"/>
      <c r="H114" s="693"/>
      <c r="I114" s="693"/>
      <c r="J114" s="693"/>
      <c r="K114" s="693"/>
      <c r="L114" s="692"/>
      <c r="M114" s="757"/>
      <c r="N114" s="765"/>
      <c r="O114" s="765"/>
    </row>
    <row r="115" spans="1:15" ht="12.9" customHeight="1" thickBot="1">
      <c r="A115" s="836"/>
      <c r="B115" s="536"/>
      <c r="C115" s="838" t="str">
        <f>"S25="&amp;(BIN2HEX((C114&amp;C113&amp;C112&amp;C111&amp;C110&amp;C109&amp;C108&amp;C107),2))</f>
        <v>S25=00</v>
      </c>
      <c r="D115" s="694"/>
      <c r="E115" s="694"/>
      <c r="F115" s="694"/>
      <c r="G115" s="694"/>
      <c r="H115" s="694"/>
      <c r="I115" s="694"/>
      <c r="J115" s="694"/>
      <c r="K115" s="694"/>
      <c r="L115" s="695"/>
      <c r="M115" s="757"/>
      <c r="N115" s="765"/>
      <c r="O115" s="765"/>
    </row>
    <row r="116" spans="1:15" ht="12.9" customHeight="1" thickBot="1">
      <c r="A116" s="726"/>
      <c r="B116" s="726"/>
      <c r="C116" s="192"/>
      <c r="D116" s="693"/>
      <c r="E116" s="1431"/>
      <c r="F116" s="1431"/>
      <c r="G116" s="1431"/>
      <c r="H116" s="1431"/>
      <c r="I116" s="1431"/>
      <c r="J116" s="1431"/>
      <c r="K116" s="1431"/>
      <c r="L116" s="693"/>
      <c r="M116" s="1426"/>
      <c r="N116" s="1426"/>
      <c r="O116" s="1426"/>
    </row>
    <row r="117" spans="1:15" ht="12.9" customHeight="1">
      <c r="A117" s="842"/>
      <c r="B117" s="673"/>
      <c r="C117" s="167"/>
      <c r="D117" s="690"/>
      <c r="E117" s="690"/>
      <c r="F117" s="690"/>
      <c r="G117" s="690"/>
      <c r="H117" s="690"/>
      <c r="I117" s="690"/>
      <c r="J117" s="690"/>
      <c r="K117" s="690"/>
      <c r="L117" s="691"/>
    </row>
    <row r="118" spans="1:15" ht="12.9" customHeight="1">
      <c r="A118" s="1419" t="s">
        <v>223</v>
      </c>
      <c r="B118" s="858" t="s">
        <v>342</v>
      </c>
      <c r="C118" s="265">
        <v>0</v>
      </c>
      <c r="D118" s="693"/>
      <c r="E118" s="693"/>
      <c r="F118" s="693"/>
      <c r="G118" s="693"/>
      <c r="H118" s="693"/>
      <c r="I118" s="693"/>
      <c r="J118" s="693"/>
      <c r="K118" s="693"/>
      <c r="L118" s="692"/>
    </row>
    <row r="119" spans="1:15">
      <c r="A119" s="1419"/>
      <c r="B119" s="503" t="s">
        <v>343</v>
      </c>
      <c r="C119" s="165">
        <v>0</v>
      </c>
      <c r="D119" s="693"/>
      <c r="E119" s="693"/>
      <c r="F119" s="693"/>
      <c r="G119" s="693"/>
      <c r="H119" s="693"/>
      <c r="I119" s="693"/>
      <c r="J119" s="693"/>
      <c r="K119" s="693"/>
      <c r="L119" s="692"/>
    </row>
    <row r="120" spans="1:15">
      <c r="A120" s="1419"/>
      <c r="B120" s="503" t="s">
        <v>344</v>
      </c>
      <c r="C120" s="165">
        <v>0</v>
      </c>
      <c r="D120" s="693"/>
      <c r="E120" s="693"/>
      <c r="F120" s="693"/>
      <c r="G120" s="693"/>
      <c r="H120" s="693"/>
      <c r="I120" s="693"/>
      <c r="J120" s="693"/>
      <c r="K120" s="693"/>
      <c r="L120" s="692"/>
      <c r="N120" s="766"/>
      <c r="O120" s="766"/>
    </row>
    <row r="121" spans="1:15">
      <c r="A121" s="1419"/>
      <c r="B121" s="837" t="s">
        <v>337</v>
      </c>
      <c r="C121" s="266">
        <v>0</v>
      </c>
      <c r="D121" s="711"/>
      <c r="E121" s="711"/>
      <c r="F121" s="711"/>
      <c r="G121" s="711"/>
      <c r="H121" s="711"/>
      <c r="I121" s="711"/>
      <c r="J121" s="693"/>
      <c r="K121" s="710"/>
      <c r="L121" s="692"/>
      <c r="N121" s="766"/>
      <c r="O121" s="766"/>
    </row>
    <row r="122" spans="1:15">
      <c r="A122" s="1419"/>
      <c r="B122" s="503" t="s">
        <v>286</v>
      </c>
      <c r="C122" s="165">
        <v>0</v>
      </c>
      <c r="D122" s="711"/>
      <c r="E122" s="527"/>
      <c r="F122" s="711"/>
      <c r="G122" s="711"/>
      <c r="H122" s="527"/>
      <c r="I122" s="711"/>
      <c r="J122" s="693"/>
      <c r="K122" s="710"/>
      <c r="L122" s="692"/>
      <c r="N122" s="766"/>
      <c r="O122" s="766"/>
    </row>
    <row r="123" spans="1:15" ht="12" customHeight="1">
      <c r="A123" s="1419"/>
      <c r="B123" s="837" t="s">
        <v>339</v>
      </c>
      <c r="C123" s="266">
        <v>0</v>
      </c>
      <c r="D123" s="693"/>
      <c r="E123" s="693"/>
      <c r="F123" s="693"/>
      <c r="G123" s="693"/>
      <c r="H123" s="693"/>
      <c r="I123" s="711"/>
      <c r="J123" s="1427"/>
      <c r="K123" s="1427"/>
      <c r="L123" s="1428"/>
      <c r="N123" s="766"/>
      <c r="O123" s="766"/>
    </row>
    <row r="124" spans="1:15">
      <c r="A124" s="1419"/>
      <c r="B124" s="837" t="s">
        <v>340</v>
      </c>
      <c r="C124" s="266">
        <v>0</v>
      </c>
      <c r="D124" s="693"/>
      <c r="E124" s="693"/>
      <c r="F124" s="693"/>
      <c r="G124" s="693"/>
      <c r="H124" s="693"/>
      <c r="I124" s="693"/>
      <c r="J124" s="693"/>
      <c r="K124" s="693"/>
      <c r="L124" s="692"/>
      <c r="N124" s="766"/>
      <c r="O124" s="766"/>
    </row>
    <row r="125" spans="1:15" ht="12.75" customHeight="1">
      <c r="A125" s="1419"/>
      <c r="B125" s="837" t="s">
        <v>341</v>
      </c>
      <c r="C125" s="266">
        <v>0</v>
      </c>
      <c r="D125" s="693"/>
      <c r="E125" s="693"/>
      <c r="F125" s="693"/>
      <c r="G125" s="693"/>
      <c r="H125" s="693"/>
      <c r="I125" s="693"/>
      <c r="J125" s="693"/>
      <c r="K125" s="693"/>
      <c r="L125" s="692"/>
    </row>
    <row r="126" spans="1:15" ht="13.8" thickBot="1">
      <c r="A126" s="859"/>
      <c r="B126" s="736"/>
      <c r="C126" s="737" t="str">
        <f>"S26="&amp;(BIN2HEX((C125&amp;C124&amp;C123&amp;C122&amp;C121&amp;C120&amp;C119&amp;C118),2))</f>
        <v>S26=00</v>
      </c>
      <c r="D126" s="694"/>
      <c r="E126" s="694"/>
      <c r="F126" s="694"/>
      <c r="G126" s="694"/>
      <c r="H126" s="694"/>
      <c r="I126" s="694"/>
      <c r="J126" s="694"/>
      <c r="K126" s="694"/>
      <c r="L126" s="695"/>
    </row>
    <row r="127" spans="1:15" ht="13.8" thickBot="1">
      <c r="A127" s="667"/>
      <c r="B127" s="670"/>
      <c r="C127" s="181"/>
      <c r="D127" s="693"/>
      <c r="E127" s="693"/>
      <c r="F127" s="693"/>
      <c r="G127" s="693"/>
      <c r="H127" s="693"/>
      <c r="I127" s="693"/>
      <c r="J127" s="693"/>
      <c r="K127" s="693"/>
      <c r="L127" s="693"/>
    </row>
    <row r="128" spans="1:15">
      <c r="A128" s="680"/>
      <c r="B128" s="673"/>
      <c r="C128" s="179"/>
      <c r="D128" s="690"/>
      <c r="E128" s="690"/>
      <c r="F128" s="690"/>
      <c r="G128" s="690"/>
      <c r="H128" s="690"/>
      <c r="I128" s="690"/>
      <c r="J128" s="690"/>
      <c r="K128" s="690"/>
      <c r="L128" s="691"/>
    </row>
    <row r="129" spans="1:12">
      <c r="A129" s="1429" t="s">
        <v>228</v>
      </c>
      <c r="B129" s="677" t="s">
        <v>229</v>
      </c>
      <c r="C129" s="175">
        <v>1</v>
      </c>
      <c r="D129" s="693"/>
      <c r="E129" s="693"/>
      <c r="F129" s="693"/>
      <c r="G129" s="693"/>
      <c r="H129" s="693"/>
      <c r="I129" s="693"/>
      <c r="J129" s="693"/>
      <c r="K129" s="693"/>
      <c r="L129" s="692"/>
    </row>
    <row r="130" spans="1:12">
      <c r="A130" s="1429"/>
      <c r="B130" s="727" t="s">
        <v>242</v>
      </c>
      <c r="C130" s="175">
        <v>9</v>
      </c>
      <c r="D130" s="693"/>
      <c r="E130" s="693"/>
      <c r="F130" s="693"/>
      <c r="G130" s="693"/>
      <c r="H130" s="693"/>
      <c r="I130" s="693"/>
      <c r="J130" s="693"/>
      <c r="K130" s="693"/>
      <c r="L130" s="692"/>
    </row>
    <row r="131" spans="1:12" ht="13.8" thickBot="1">
      <c r="A131" s="1430"/>
      <c r="B131" s="719"/>
      <c r="C131" s="715" t="str">
        <f>"S27="&amp;DEC2HEX(C129,1)&amp;DEC2HEX(C130,1)</f>
        <v>S27=19</v>
      </c>
      <c r="D131" s="694"/>
      <c r="E131" s="694"/>
      <c r="F131" s="694"/>
      <c r="G131" s="694"/>
      <c r="H131" s="694"/>
      <c r="I131" s="694"/>
      <c r="J131" s="694"/>
      <c r="K131" s="694"/>
      <c r="L131" s="695"/>
    </row>
    <row r="132" spans="1:12" ht="13.8" thickBot="1">
      <c r="A132" s="670"/>
      <c r="B132" s="670"/>
      <c r="D132" s="693"/>
      <c r="E132" s="693"/>
      <c r="F132" s="693"/>
      <c r="G132" s="693"/>
      <c r="H132" s="693"/>
      <c r="I132" s="693"/>
      <c r="J132" s="693"/>
      <c r="K132" s="693"/>
      <c r="L132" s="693"/>
    </row>
    <row r="133" spans="1:12">
      <c r="A133" s="1422" t="s">
        <v>784</v>
      </c>
      <c r="B133" s="785"/>
      <c r="C133" s="167"/>
      <c r="D133" s="673"/>
      <c r="E133" s="673"/>
      <c r="F133" s="673"/>
      <c r="G133" s="673"/>
      <c r="H133" s="690"/>
      <c r="I133" s="690"/>
      <c r="J133" s="690"/>
      <c r="K133" s="690"/>
      <c r="L133" s="691"/>
    </row>
    <row r="134" spans="1:12">
      <c r="A134" s="1419"/>
      <c r="B134" s="670"/>
      <c r="C134" s="165"/>
      <c r="D134" s="670"/>
      <c r="E134" s="667"/>
      <c r="F134" s="667"/>
      <c r="G134" s="667"/>
      <c r="H134" s="693"/>
      <c r="I134" s="693"/>
      <c r="J134" s="711"/>
      <c r="K134" s="711"/>
      <c r="L134" s="692"/>
    </row>
    <row r="135" spans="1:12" ht="13.8" thickBot="1">
      <c r="A135" s="1425"/>
      <c r="B135" s="719"/>
      <c r="C135" s="161" t="str">
        <f>"S28="</f>
        <v>S28=</v>
      </c>
      <c r="D135" s="684"/>
      <c r="E135" s="684"/>
      <c r="F135" s="684"/>
      <c r="G135" s="684"/>
      <c r="H135" s="694"/>
      <c r="I135" s="694"/>
      <c r="J135" s="713"/>
      <c r="K135" s="713"/>
      <c r="L135" s="695"/>
    </row>
    <row r="136" spans="1:12" ht="13.8" thickBot="1">
      <c r="A136" s="670"/>
      <c r="B136" s="670"/>
      <c r="D136" s="693"/>
      <c r="E136" s="693"/>
      <c r="F136" s="693"/>
      <c r="G136" s="693"/>
      <c r="H136" s="693"/>
      <c r="I136" s="693"/>
      <c r="J136" s="693"/>
      <c r="K136" s="693"/>
      <c r="L136" s="693"/>
    </row>
    <row r="137" spans="1:12">
      <c r="A137" s="839"/>
      <c r="B137" s="665"/>
      <c r="C137" s="282"/>
      <c r="D137" s="665"/>
      <c r="E137" s="665"/>
      <c r="F137" s="665"/>
      <c r="G137" s="665"/>
      <c r="H137" s="690"/>
      <c r="I137" s="690"/>
      <c r="J137" s="690"/>
      <c r="K137" s="690"/>
      <c r="L137" s="691"/>
    </row>
    <row r="138" spans="1:12">
      <c r="A138" s="1423" t="s">
        <v>765</v>
      </c>
      <c r="B138" s="837" t="s">
        <v>766</v>
      </c>
      <c r="C138" s="266">
        <v>0</v>
      </c>
      <c r="D138" s="670"/>
      <c r="E138" s="670"/>
      <c r="F138" s="670"/>
      <c r="G138" s="670"/>
      <c r="H138" s="693"/>
      <c r="I138" s="711"/>
      <c r="J138" s="693"/>
      <c r="K138" s="710"/>
      <c r="L138" s="692"/>
    </row>
    <row r="139" spans="1:12">
      <c r="A139" s="1423"/>
      <c r="B139" s="837" t="s">
        <v>767</v>
      </c>
      <c r="C139" s="266">
        <v>0</v>
      </c>
      <c r="D139" s="693"/>
      <c r="E139" s="693"/>
      <c r="F139" s="693"/>
      <c r="G139" s="693"/>
      <c r="H139" s="693"/>
      <c r="I139" s="711"/>
      <c r="J139" s="693"/>
      <c r="K139" s="710"/>
      <c r="L139" s="692"/>
    </row>
    <row r="140" spans="1:12">
      <c r="A140" s="1423"/>
      <c r="B140" s="837" t="s">
        <v>768</v>
      </c>
      <c r="C140" s="266">
        <v>0</v>
      </c>
      <c r="D140" s="693"/>
      <c r="E140" s="693"/>
      <c r="F140" s="693"/>
      <c r="G140" s="693"/>
      <c r="H140" s="693"/>
      <c r="I140" s="693"/>
      <c r="J140" s="693"/>
      <c r="K140" s="693"/>
      <c r="L140" s="692"/>
    </row>
    <row r="141" spans="1:12" ht="13.2" customHeight="1">
      <c r="A141" s="1423"/>
      <c r="B141" s="503" t="s">
        <v>785</v>
      </c>
      <c r="C141" s="165">
        <v>1</v>
      </c>
      <c r="D141" s="710"/>
      <c r="E141" s="527"/>
      <c r="F141" s="710"/>
      <c r="G141" s="710"/>
      <c r="H141" s="710"/>
      <c r="I141" s="710"/>
      <c r="J141" s="710"/>
      <c r="K141" s="693"/>
      <c r="L141" s="692"/>
    </row>
    <row r="142" spans="1:12">
      <c r="A142" s="1423"/>
      <c r="B142" s="503" t="s">
        <v>651</v>
      </c>
      <c r="C142" s="165">
        <v>0</v>
      </c>
      <c r="D142" s="693"/>
      <c r="E142" s="527"/>
      <c r="F142" s="693"/>
      <c r="G142" s="693"/>
      <c r="H142" s="527"/>
      <c r="I142" s="693"/>
      <c r="J142" s="693"/>
      <c r="K142" s="693"/>
      <c r="L142" s="692"/>
    </row>
    <row r="143" spans="1:12">
      <c r="A143" s="1423"/>
      <c r="B143" s="503" t="s">
        <v>786</v>
      </c>
      <c r="C143" s="165">
        <v>0</v>
      </c>
      <c r="D143" s="699"/>
      <c r="E143" s="699"/>
      <c r="F143" s="699"/>
      <c r="G143" s="699"/>
      <c r="H143" s="699"/>
      <c r="I143" s="699"/>
      <c r="J143" s="700"/>
      <c r="K143" s="700"/>
      <c r="L143" s="692"/>
    </row>
    <row r="144" spans="1:12">
      <c r="A144" s="1423"/>
      <c r="B144" s="837" t="s">
        <v>341</v>
      </c>
      <c r="C144" s="266">
        <v>0</v>
      </c>
      <c r="D144" s="693"/>
      <c r="E144" s="693"/>
      <c r="F144" s="693"/>
      <c r="G144" s="693"/>
      <c r="H144" s="693"/>
      <c r="I144" s="693"/>
      <c r="J144" s="693"/>
      <c r="K144" s="693"/>
      <c r="L144" s="692"/>
    </row>
    <row r="145" spans="1:12" ht="13.8" thickBot="1">
      <c r="A145" s="1424"/>
      <c r="B145" s="1032"/>
      <c r="C145" s="1033" t="str">
        <f>"S29="&amp;BIN2HEX(C144&amp;C143&amp;DEC2BIN(C142,2)&amp;C141&amp;C140&amp;C139&amp;C138,2)</f>
        <v>S29=08</v>
      </c>
      <c r="D145" s="694"/>
      <c r="E145" s="694"/>
      <c r="F145" s="694"/>
      <c r="G145" s="694"/>
      <c r="H145" s="694"/>
      <c r="I145" s="694"/>
      <c r="J145" s="694"/>
      <c r="K145" s="694"/>
      <c r="L145" s="695"/>
    </row>
    <row r="146" spans="1:12">
      <c r="A146" s="670"/>
      <c r="B146" s="670"/>
      <c r="D146" s="693"/>
      <c r="E146" s="693"/>
      <c r="F146" s="693"/>
      <c r="G146" s="693"/>
      <c r="H146" s="693"/>
      <c r="I146" s="693"/>
      <c r="J146" s="693"/>
      <c r="K146" s="693"/>
      <c r="L146" s="693"/>
    </row>
    <row r="147" spans="1:12" hidden="1">
      <c r="A147" s="670"/>
      <c r="B147" s="670"/>
      <c r="D147" s="693"/>
      <c r="E147" s="693"/>
      <c r="F147" s="693"/>
      <c r="G147" s="693"/>
      <c r="H147" s="693"/>
      <c r="I147" s="693"/>
      <c r="J147" s="693"/>
      <c r="K147" s="693"/>
      <c r="L147" s="693"/>
    </row>
  </sheetData>
  <mergeCells count="37">
    <mergeCell ref="M116:O116"/>
    <mergeCell ref="A118:A125"/>
    <mergeCell ref="J123:L123"/>
    <mergeCell ref="A82:A84"/>
    <mergeCell ref="C83:G83"/>
    <mergeCell ref="M21:O21"/>
    <mergeCell ref="A25:A26"/>
    <mergeCell ref="C71:G71"/>
    <mergeCell ref="C73:G73"/>
    <mergeCell ref="C75:G75"/>
    <mergeCell ref="A49:A54"/>
    <mergeCell ref="A57:A61"/>
    <mergeCell ref="C65:G65"/>
    <mergeCell ref="C67:G67"/>
    <mergeCell ref="C69:G69"/>
    <mergeCell ref="B5:L5"/>
    <mergeCell ref="A8:A10"/>
    <mergeCell ref="J10:L10"/>
    <mergeCell ref="A12:A14"/>
    <mergeCell ref="A32:A38"/>
    <mergeCell ref="A21:A23"/>
    <mergeCell ref="A133:A135"/>
    <mergeCell ref="A138:A145"/>
    <mergeCell ref="E13:K13"/>
    <mergeCell ref="A17:A19"/>
    <mergeCell ref="E18:I19"/>
    <mergeCell ref="A40:A43"/>
    <mergeCell ref="A46:A47"/>
    <mergeCell ref="C77:G77"/>
    <mergeCell ref="C79:G79"/>
    <mergeCell ref="A129:A131"/>
    <mergeCell ref="A86:A88"/>
    <mergeCell ref="A90:A92"/>
    <mergeCell ref="A98:A100"/>
    <mergeCell ref="A102:A104"/>
    <mergeCell ref="A107:A114"/>
    <mergeCell ref="E116:K116"/>
  </mergeCells>
  <conditionalFormatting sqref="O15">
    <cfRule type="expression" dxfId="73" priority="9" stopIfTrue="1">
      <formula>#REF!="x"</formula>
    </cfRule>
  </conditionalFormatting>
  <conditionalFormatting sqref="D17:J17">
    <cfRule type="expression" dxfId="72" priority="8" stopIfTrue="1">
      <formula>$C$25=1</formula>
    </cfRule>
  </conditionalFormatting>
  <conditionalFormatting sqref="C23">
    <cfRule type="expression" dxfId="71" priority="7" stopIfTrue="1">
      <formula>$C$21=0</formula>
    </cfRule>
  </conditionalFormatting>
  <conditionalFormatting sqref="C21">
    <cfRule type="expression" dxfId="70" priority="6" stopIfTrue="1">
      <formula>$C$25=1</formula>
    </cfRule>
  </conditionalFormatting>
  <conditionalFormatting sqref="C23">
    <cfRule type="expression" dxfId="69" priority="10" stopIfTrue="1">
      <formula>$C$25=1</formula>
    </cfRule>
    <cfRule type="cellIs" priority="11" stopIfTrue="1" operator="greaterThan">
      <formula>$C$18 + $C$19 * $B$23/60</formula>
    </cfRule>
  </conditionalFormatting>
  <conditionalFormatting sqref="F57">
    <cfRule type="expression" dxfId="68" priority="12" stopIfTrue="1">
      <formula>$C$122=1</formula>
    </cfRule>
  </conditionalFormatting>
  <conditionalFormatting sqref="F61">
    <cfRule type="expression" dxfId="67" priority="13" stopIfTrue="1">
      <formula>$D$60=1</formula>
    </cfRule>
  </conditionalFormatting>
  <conditionalFormatting sqref="F58:F59">
    <cfRule type="expression" dxfId="66" priority="14" stopIfTrue="1">
      <formula>$C$122=1</formula>
    </cfRule>
  </conditionalFormatting>
  <conditionalFormatting sqref="I57:I60">
    <cfRule type="expression" dxfId="65" priority="15" stopIfTrue="1">
      <formula>$C$122=0</formula>
    </cfRule>
  </conditionalFormatting>
  <conditionalFormatting sqref="I61">
    <cfRule type="expression" dxfId="64" priority="16" stopIfTrue="1">
      <formula>$C$122=0</formula>
    </cfRule>
  </conditionalFormatting>
  <conditionalFormatting sqref="N27:N28">
    <cfRule type="expression" dxfId="63" priority="3" stopIfTrue="1">
      <formula>$C$21=0</formula>
    </cfRule>
  </conditionalFormatting>
  <conditionalFormatting sqref="N26:N27">
    <cfRule type="expression" dxfId="62" priority="2" stopIfTrue="1">
      <formula>$C$25=1</formula>
    </cfRule>
  </conditionalFormatting>
  <conditionalFormatting sqref="N28">
    <cfRule type="expression" dxfId="61" priority="4" stopIfTrue="1">
      <formula>$C$25=1</formula>
    </cfRule>
    <cfRule type="cellIs" priority="5" stopIfTrue="1" operator="greaterThan">
      <formula>$C$18 + $C$19 * $B$23/60</formula>
    </cfRule>
  </conditionalFormatting>
  <conditionalFormatting sqref="F60">
    <cfRule type="expression" dxfId="60" priority="1" stopIfTrue="1">
      <formula>$C$122=1</formula>
    </cfRule>
  </conditionalFormatting>
  <dataValidations count="19">
    <dataValidation type="whole" allowBlank="1" showInputMessage="1" showErrorMessage="1" sqref="C23" xr:uid="{87B69FCC-4AC4-4F35-8852-E0786952A14B}">
      <formula1>C18 + C19/60</formula1>
      <formula2>23</formula2>
    </dataValidation>
    <dataValidation type="whole" allowBlank="1" showInputMessage="1" showErrorMessage="1" sqref="N28" xr:uid="{54DA8141-F8E0-481A-BE6C-8E51289D6B77}">
      <formula1>N23 + N24/60</formula1>
      <formula2>22</formula2>
    </dataValidation>
    <dataValidation type="whole" operator="lessThan" allowBlank="1" showInputMessage="1" showErrorMessage="1" sqref="C21" xr:uid="{C7AE30BE-E30F-414A-9185-CF7F1507382C}">
      <formula1>4</formula1>
    </dataValidation>
    <dataValidation type="whole" allowBlank="1" showInputMessage="1" showErrorMessage="1" sqref="C31" xr:uid="{5C35E7E9-CA33-4B18-AF53-4CC3A9AC26CA}">
      <formula1>0</formula1>
      <formula2>2</formula2>
    </dataValidation>
    <dataValidation type="whole" allowBlank="1" showInputMessage="1" showErrorMessage="1" sqref="C87" xr:uid="{8CB5F210-4989-4E3F-804E-6EA78BAB96BE}">
      <formula1>20</formula1>
      <formula2>512</formula2>
    </dataValidation>
    <dataValidation type="whole" allowBlank="1" showInputMessage="1" showErrorMessage="1" sqref="C46" xr:uid="{777FF09E-A54A-414E-B164-1FEB76610377}">
      <formula1>0</formula1>
      <formula2>14</formula2>
    </dataValidation>
    <dataValidation type="whole" allowBlank="1" showInputMessage="1" showErrorMessage="1" sqref="C19" xr:uid="{7B77B927-B7A0-4667-B812-E1327CB6EAC8}">
      <formula1>0</formula1>
      <formula2>59</formula2>
    </dataValidation>
    <dataValidation type="decimal" allowBlank="1" showInputMessage="1" showErrorMessage="1" sqref="C8" xr:uid="{5D2FE43B-648A-4B24-844D-2D905789BA81}">
      <formula1>0</formula1>
      <formula2>31</formula2>
    </dataValidation>
    <dataValidation type="whole" allowBlank="1" showInputMessage="1" showErrorMessage="1" sqref="C18" xr:uid="{AE3A3805-ED5D-4EBD-99D5-573BBC643E8B}">
      <formula1>0</formula1>
      <formula2>23</formula2>
    </dataValidation>
    <dataValidation type="whole" allowBlank="1" showInputMessage="1" showErrorMessage="1" sqref="C13" xr:uid="{F2EE487B-4137-4DAB-B101-C97298A3B307}">
      <formula1>0</formula1>
      <formula2>60</formula2>
    </dataValidation>
    <dataValidation type="whole" allowBlank="1" showInputMessage="1" showErrorMessage="1" sqref="C52 F52 I52" xr:uid="{74778B8F-3AD9-4E3E-B747-8FDC2DABDCA1}">
      <formula1>0</formula1>
      <formula2>15</formula2>
    </dataValidation>
    <dataValidation type="whole" allowBlank="1" showInputMessage="1" showErrorMessage="1" sqref="I53 F53" xr:uid="{A9CF26B6-3325-42AE-92F4-E4C4E69439AC}">
      <formula1>0</formula1>
      <formula2>1023</formula2>
    </dataValidation>
    <dataValidation type="whole" allowBlank="1" showInputMessage="1" showErrorMessage="1" sqref="I60 F60 C60" xr:uid="{7160613A-FDA8-42FF-A539-CDCD13CE9F56}">
      <formula1>5</formula1>
      <formula2>63</formula2>
    </dataValidation>
    <dataValidation type="whole" allowBlank="1" showInputMessage="1" showErrorMessage="1" sqref="C129:C130" xr:uid="{F72212F1-D5F4-4FD9-A70C-18D39876DDFF}">
      <formula1>0</formula1>
      <formula2>10</formula2>
    </dataValidation>
    <dataValidation type="whole" allowBlank="1" showInputMessage="1" showErrorMessage="1" sqref="C25:C26 I58:I59 F58:F59 C50:C51 F50:F51 I50:I51 C58:C59 C32:C37 C9 C107:C114 C118:C125 C138:C141 C143:C144" xr:uid="{76E76B7C-18F7-44CA-8BB5-2DB2C74FE600}">
      <formula1>0</formula1>
      <formula2>1</formula2>
    </dataValidation>
    <dataValidation type="whole" operator="greaterThan" allowBlank="1" showInputMessage="1" showErrorMessage="1" sqref="N23" xr:uid="{AC7E955D-3768-4511-BF1D-F555F415868A}">
      <formula1>N18 + N19/60</formula1>
    </dataValidation>
    <dataValidation type="custom" errorStyle="warning" allowBlank="1" showInputMessage="1" showErrorMessage="1" sqref="O14" xr:uid="{3680F0A6-3A9F-482F-A8C1-22B24BE93D74}">
      <formula1>IF(O13=0,0)</formula1>
    </dataValidation>
    <dataValidation type="whole" allowBlank="1" showInputMessage="1" showErrorMessage="1" sqref="C53" xr:uid="{3ACFB198-1563-4B6A-81E0-445832BB5127}">
      <formula1>0</formula1>
      <formula2>500</formula2>
    </dataValidation>
    <dataValidation type="whole" allowBlank="1" showInputMessage="1" showErrorMessage="1" sqref="C142" xr:uid="{40CFF4FF-4139-47B8-B20F-C51C3574EBAA}">
      <formula1>0</formula1>
      <formula2>3</formula2>
    </dataValidation>
  </dataValidations>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9D5DAC-5A59-4F73-A802-FB27A917BC96}">
  <sheetPr codeName="Sheet16"/>
  <dimension ref="A1:AL65536"/>
  <sheetViews>
    <sheetView showGridLines="0" zoomScaleNormal="100" workbookViewId="0">
      <pane ySplit="1" topLeftCell="A2" activePane="bottomLeft" state="frozen"/>
      <selection activeCell="B1" sqref="B1"/>
      <selection pane="bottomLeft" activeCell="H5" sqref="H5"/>
    </sheetView>
  </sheetViews>
  <sheetFormatPr defaultColWidth="0" defaultRowHeight="13.2"/>
  <cols>
    <col min="1" max="1" width="16.6640625" style="954" customWidth="1"/>
    <col min="2" max="2" width="9.33203125" style="954" customWidth="1"/>
    <col min="3" max="3" width="9.5546875" style="954" customWidth="1"/>
    <col min="4" max="4" width="8.88671875" style="954" customWidth="1"/>
    <col min="5" max="5" width="8.6640625" style="954" customWidth="1"/>
    <col min="6" max="6" width="8.88671875" style="954" customWidth="1"/>
    <col min="7" max="7" width="6.44140625" style="998" customWidth="1"/>
    <col min="8" max="8" width="25.5546875" style="954" customWidth="1"/>
    <col min="9" max="9" width="11.88671875" style="954" customWidth="1"/>
    <col min="10" max="10" width="4.33203125" style="954" customWidth="1"/>
    <col min="11" max="11" width="5.5546875" style="954" customWidth="1"/>
    <col min="12" max="12" width="5.6640625" style="954" customWidth="1"/>
    <col min="13" max="13" width="6" style="954" customWidth="1"/>
    <col min="14" max="15" width="9.109375" style="954" customWidth="1"/>
    <col min="16" max="16" width="3.88671875" style="954" customWidth="1"/>
    <col min="17" max="17" width="10.109375" style="954" bestFit="1" customWidth="1"/>
    <col min="18" max="18" width="13.6640625" style="954" customWidth="1"/>
    <col min="19" max="27" width="9.109375" style="954" customWidth="1"/>
    <col min="28" max="35" width="0" style="156" hidden="1" customWidth="1"/>
    <col min="36" max="16384" width="0" style="156" hidden="1"/>
  </cols>
  <sheetData>
    <row r="1" spans="1:35" s="782" customFormat="1" ht="27.75" customHeight="1">
      <c r="A1" s="1129" t="s">
        <v>170</v>
      </c>
      <c r="B1" s="1130"/>
      <c r="C1" s="1130"/>
      <c r="D1" s="1130"/>
      <c r="E1" s="1130"/>
      <c r="F1" s="1130"/>
      <c r="G1" s="1130"/>
      <c r="H1" s="643" t="s">
        <v>812</v>
      </c>
      <c r="I1" s="883"/>
      <c r="J1" s="884"/>
      <c r="K1" s="885"/>
      <c r="L1" s="885"/>
      <c r="M1" s="885"/>
      <c r="N1" s="885"/>
      <c r="O1" s="885"/>
      <c r="P1" s="885"/>
      <c r="Q1" s="885"/>
      <c r="R1" s="885"/>
      <c r="S1" s="885"/>
      <c r="T1" s="885"/>
      <c r="U1" s="885"/>
      <c r="V1" s="885"/>
      <c r="W1" s="885"/>
      <c r="X1" s="885"/>
      <c r="Y1" s="885"/>
      <c r="Z1" s="885"/>
      <c r="AA1" s="885"/>
    </row>
    <row r="2" spans="1:35" s="782" customFormat="1" ht="12.9" customHeight="1" thickBot="1">
      <c r="A2" s="1131" t="s">
        <v>258</v>
      </c>
      <c r="B2" s="1131"/>
      <c r="C2" s="1131"/>
      <c r="D2" s="1131"/>
      <c r="E2" s="1131"/>
      <c r="F2" s="1131"/>
      <c r="G2" s="886"/>
      <c r="I2" s="886"/>
      <c r="J2" s="887"/>
      <c r="K2" s="1132" t="str">
        <f>H16</f>
        <v>Contact Reason</v>
      </c>
      <c r="L2" s="888" t="s">
        <v>303</v>
      </c>
      <c r="M2" s="889"/>
      <c r="N2" s="889"/>
      <c r="O2" s="890"/>
      <c r="P2" s="891" t="str">
        <f>MID($C16,1,1)</f>
        <v>0</v>
      </c>
      <c r="Q2" s="12"/>
      <c r="R2" s="12"/>
      <c r="W2" s="12"/>
      <c r="AC2" s="12"/>
      <c r="AD2" s="12"/>
      <c r="AE2" s="12"/>
      <c r="AF2" s="12"/>
    </row>
    <row r="3" spans="1:35" s="782" customFormat="1" ht="12.9" customHeight="1">
      <c r="A3" s="1131"/>
      <c r="B3" s="1131"/>
      <c r="C3" s="1131"/>
      <c r="D3" s="1131"/>
      <c r="E3" s="1131"/>
      <c r="F3" s="1131"/>
      <c r="G3" s="886"/>
      <c r="H3" s="886"/>
      <c r="I3" s="886"/>
      <c r="J3" s="887"/>
      <c r="K3" s="1133"/>
      <c r="L3" s="888" t="s">
        <v>172</v>
      </c>
      <c r="M3" s="889"/>
      <c r="N3" s="889"/>
      <c r="O3" s="890"/>
      <c r="P3" s="891" t="str">
        <f>MID($C16,2,1)</f>
        <v>0</v>
      </c>
      <c r="Q3" s="12"/>
      <c r="R3" s="1135" t="s">
        <v>304</v>
      </c>
      <c r="S3" s="1136"/>
      <c r="T3" s="1136"/>
      <c r="U3" s="1136"/>
      <c r="V3" s="1137"/>
      <c r="W3" s="1137"/>
      <c r="X3" s="1138"/>
      <c r="AC3" s="12"/>
      <c r="AD3" s="12"/>
      <c r="AE3" s="12"/>
      <c r="AF3" s="12"/>
    </row>
    <row r="4" spans="1:35" s="782" customFormat="1" ht="12.9" customHeight="1">
      <c r="A4" s="1131"/>
      <c r="B4" s="1131"/>
      <c r="C4" s="1131"/>
      <c r="D4" s="1131"/>
      <c r="E4" s="1131"/>
      <c r="F4" s="1131"/>
      <c r="G4" s="886"/>
      <c r="H4" s="886"/>
      <c r="I4" s="886"/>
      <c r="J4" s="887"/>
      <c r="K4" s="1133"/>
      <c r="L4" s="888" t="s">
        <v>173</v>
      </c>
      <c r="M4" s="889"/>
      <c r="N4" s="889"/>
      <c r="O4" s="890"/>
      <c r="P4" s="891" t="str">
        <f>MID($C16,3,1)</f>
        <v>0</v>
      </c>
      <c r="R4" s="1139"/>
      <c r="S4" s="1140"/>
      <c r="T4" s="1140"/>
      <c r="U4" s="1140"/>
      <c r="V4" s="1141"/>
      <c r="W4" s="1141"/>
      <c r="X4" s="1142"/>
      <c r="AC4" s="12"/>
      <c r="AD4" s="12"/>
      <c r="AE4" s="12"/>
      <c r="AF4" s="12"/>
    </row>
    <row r="5" spans="1:35" s="782" customFormat="1" ht="12.9" customHeight="1" thickBot="1">
      <c r="A5" s="1131"/>
      <c r="B5" s="1131"/>
      <c r="C5" s="1131"/>
      <c r="D5" s="1131"/>
      <c r="E5" s="1131"/>
      <c r="F5" s="1131"/>
      <c r="G5" s="886"/>
      <c r="H5" s="886"/>
      <c r="I5" s="886"/>
      <c r="J5" s="887"/>
      <c r="K5" s="1133"/>
      <c r="L5" s="888" t="s">
        <v>174</v>
      </c>
      <c r="M5" s="889"/>
      <c r="N5" s="889"/>
      <c r="O5" s="890"/>
      <c r="P5" s="891" t="str">
        <f>MID($C16,4,1)</f>
        <v>0</v>
      </c>
      <c r="R5" s="1143"/>
      <c r="S5" s="1144"/>
      <c r="T5" s="1144"/>
      <c r="U5" s="1144"/>
      <c r="V5" s="1145"/>
      <c r="W5" s="1145"/>
      <c r="X5" s="1146"/>
      <c r="AC5" s="12"/>
      <c r="AD5" s="12"/>
      <c r="AE5" s="12"/>
      <c r="AF5" s="12"/>
    </row>
    <row r="6" spans="1:35" s="782" customFormat="1" ht="12.9" customHeight="1">
      <c r="A6" s="1131"/>
      <c r="B6" s="1131"/>
      <c r="C6" s="1131"/>
      <c r="D6" s="1131"/>
      <c r="E6" s="1131"/>
      <c r="F6" s="1131"/>
      <c r="G6" s="886"/>
      <c r="H6" s="886"/>
      <c r="I6" s="886"/>
      <c r="K6" s="1133"/>
      <c r="L6" s="888" t="s">
        <v>177</v>
      </c>
      <c r="M6" s="889"/>
      <c r="N6" s="889"/>
      <c r="O6" s="890"/>
      <c r="P6" s="891" t="str">
        <f>MID($C16,5,1)</f>
        <v>0</v>
      </c>
      <c r="R6" s="12" t="s">
        <v>240</v>
      </c>
      <c r="AC6" s="12"/>
      <c r="AD6" s="12"/>
      <c r="AE6" s="12"/>
      <c r="AF6" s="12"/>
    </row>
    <row r="7" spans="1:35" s="782" customFormat="1" ht="12.9" customHeight="1">
      <c r="A7" s="1131"/>
      <c r="B7" s="1131"/>
      <c r="C7" s="1131"/>
      <c r="D7" s="1131"/>
      <c r="E7" s="1131"/>
      <c r="F7" s="1131"/>
      <c r="G7" s="886"/>
      <c r="I7" s="886"/>
      <c r="K7" s="1133"/>
      <c r="L7" s="888" t="s">
        <v>175</v>
      </c>
      <c r="M7" s="889"/>
      <c r="N7" s="889"/>
      <c r="O7" s="890"/>
      <c r="P7" s="891" t="str">
        <f>MID($C16,6,1)</f>
        <v>0</v>
      </c>
      <c r="R7" s="782" t="s">
        <v>652</v>
      </c>
      <c r="S7" s="782" t="s">
        <v>806</v>
      </c>
      <c r="AC7" s="12"/>
      <c r="AD7" s="12"/>
      <c r="AE7" s="12"/>
      <c r="AF7" s="12"/>
    </row>
    <row r="8" spans="1:35" s="782" customFormat="1" ht="12.9" customHeight="1" thickBot="1">
      <c r="A8" s="1131"/>
      <c r="B8" s="1131"/>
      <c r="C8" s="1131"/>
      <c r="D8" s="1131"/>
      <c r="E8" s="1131"/>
      <c r="F8" s="1131"/>
      <c r="G8" s="886"/>
      <c r="H8" s="886"/>
      <c r="I8" s="886"/>
      <c r="K8" s="1133"/>
      <c r="L8" s="888" t="s">
        <v>176</v>
      </c>
      <c r="M8" s="889"/>
      <c r="N8" s="889"/>
      <c r="O8" s="890"/>
      <c r="P8" s="891" t="str">
        <f>MID($C16,7,1)</f>
        <v>0</v>
      </c>
      <c r="R8" s="782" t="s">
        <v>235</v>
      </c>
      <c r="S8" s="782" t="s">
        <v>812</v>
      </c>
      <c r="AC8" s="12"/>
      <c r="AD8" s="12"/>
      <c r="AE8" s="12"/>
      <c r="AF8" s="12"/>
    </row>
    <row r="9" spans="1:35" s="782" customFormat="1" ht="12.9" customHeight="1">
      <c r="A9" s="1131"/>
      <c r="B9" s="1131"/>
      <c r="C9" s="1131"/>
      <c r="D9" s="1131"/>
      <c r="E9" s="1131"/>
      <c r="F9" s="1131"/>
      <c r="G9" s="892">
        <v>1</v>
      </c>
      <c r="H9" s="893" t="s">
        <v>162</v>
      </c>
      <c r="K9" s="1134"/>
      <c r="L9" s="888" t="s">
        <v>186</v>
      </c>
      <c r="M9" s="889"/>
      <c r="N9" s="889"/>
      <c r="O9" s="890"/>
      <c r="P9" s="891" t="str">
        <f>MID($C16,8,1)</f>
        <v>1</v>
      </c>
      <c r="R9" s="782" t="s">
        <v>914</v>
      </c>
      <c r="S9" s="782" t="s">
        <v>917</v>
      </c>
      <c r="AC9" s="12"/>
      <c r="AD9" s="12"/>
      <c r="AE9" s="12"/>
      <c r="AF9" s="12"/>
    </row>
    <row r="10" spans="1:35" s="782" customFormat="1" ht="12.9" customHeight="1" thickBot="1">
      <c r="A10" s="1131"/>
      <c r="B10" s="1131"/>
      <c r="C10" s="1131"/>
      <c r="D10" s="1131"/>
      <c r="E10" s="1131"/>
      <c r="F10" s="1131"/>
      <c r="G10" s="894"/>
      <c r="H10" s="895"/>
      <c r="I10" s="896"/>
      <c r="J10" s="896"/>
      <c r="K10" s="77"/>
      <c r="L10" s="14"/>
      <c r="M10" s="14"/>
      <c r="N10" s="14"/>
      <c r="O10" s="14"/>
      <c r="P10" s="14"/>
      <c r="R10" s="782" t="s">
        <v>913</v>
      </c>
      <c r="S10" s="782" t="s">
        <v>807</v>
      </c>
    </row>
    <row r="11" spans="1:35" s="782" customFormat="1" ht="12.9" customHeight="1">
      <c r="A11" s="1131"/>
      <c r="B11" s="1131"/>
      <c r="C11" s="1131"/>
      <c r="D11" s="1131"/>
      <c r="E11" s="1131"/>
      <c r="F11" s="1131"/>
      <c r="G11" s="897"/>
      <c r="K11" s="1132" t="str">
        <f>H17</f>
        <v>Alarm/ Status</v>
      </c>
      <c r="L11" s="888" t="s">
        <v>178</v>
      </c>
      <c r="M11" s="889"/>
      <c r="N11" s="889"/>
      <c r="O11" s="890"/>
      <c r="P11" s="891" t="str">
        <f>MID($C17,1,1)</f>
        <v>1</v>
      </c>
      <c r="Q11" s="12"/>
      <c r="R11" s="782" t="s">
        <v>737</v>
      </c>
      <c r="S11" s="782" t="s">
        <v>808</v>
      </c>
      <c r="T11" s="12"/>
      <c r="Z11" s="12"/>
      <c r="AA11" s="12"/>
    </row>
    <row r="12" spans="1:35" s="782" customFormat="1" ht="12.9" customHeight="1">
      <c r="A12" s="899"/>
      <c r="B12" s="900"/>
      <c r="D12" s="900"/>
      <c r="E12" s="900"/>
      <c r="F12" s="900"/>
      <c r="G12" s="897" t="s">
        <v>141</v>
      </c>
      <c r="K12" s="1133"/>
      <c r="L12" s="888" t="s">
        <v>179</v>
      </c>
      <c r="M12" s="889"/>
      <c r="N12" s="889"/>
      <c r="O12" s="890"/>
      <c r="P12" s="891" t="str">
        <f>MID($C17,2,1)</f>
        <v>0</v>
      </c>
      <c r="Q12" s="901"/>
      <c r="R12" s="782" t="s">
        <v>237</v>
      </c>
      <c r="S12" s="898" t="s">
        <v>809</v>
      </c>
      <c r="T12" s="12"/>
      <c r="Z12" s="12"/>
      <c r="AA12" s="12"/>
    </row>
    <row r="13" spans="1:35" s="782" customFormat="1" ht="12.9" customHeight="1">
      <c r="A13" s="782" t="str">
        <f>MID($H$1,$G$9+2*G13,2)</f>
        <v>0A</v>
      </c>
      <c r="B13" s="902" t="str">
        <f t="shared" ref="B13:B29" si="0">HEX2BIN(A13,8)</f>
        <v>00001010</v>
      </c>
      <c r="C13" s="903">
        <f>HEX2DEC(A13)</f>
        <v>10</v>
      </c>
      <c r="D13" s="882"/>
      <c r="E13" s="882"/>
      <c r="F13" s="882"/>
      <c r="G13" s="897">
        <v>0</v>
      </c>
      <c r="H13" s="904" t="s">
        <v>142</v>
      </c>
      <c r="I13" s="905" t="str">
        <f>IF(C13=10,"TEK 871 V1",IF(C13=38,"TEK 871 V2"))</f>
        <v>TEK 871 V1</v>
      </c>
      <c r="K13" s="1133"/>
      <c r="L13" s="888" t="s">
        <v>180</v>
      </c>
      <c r="M13" s="889"/>
      <c r="N13" s="889"/>
      <c r="O13" s="890"/>
      <c r="P13" s="891" t="str">
        <f>MID($C17,3,1)</f>
        <v>0</v>
      </c>
      <c r="Q13" s="901"/>
      <c r="R13" s="782" t="s">
        <v>238</v>
      </c>
      <c r="S13" s="782" t="s">
        <v>810</v>
      </c>
      <c r="T13" s="901"/>
      <c r="Z13" s="901"/>
      <c r="AA13" s="901"/>
      <c r="AC13" s="906"/>
      <c r="AD13" s="12"/>
      <c r="AE13" s="12"/>
      <c r="AF13" s="12"/>
      <c r="AG13" s="12"/>
      <c r="AH13" s="12"/>
      <c r="AI13" s="12"/>
    </row>
    <row r="14" spans="1:35" s="782" customFormat="1" ht="12.9" customHeight="1">
      <c r="A14" s="782" t="str">
        <f t="shared" ref="A14:A29" si="1">MID($H$1,$G$9+2*G14,2)</f>
        <v>01</v>
      </c>
      <c r="B14" s="902" t="str">
        <f t="shared" si="0"/>
        <v>00000001</v>
      </c>
      <c r="C14" s="903" t="str">
        <f>BIN2DEC(I23) &amp; "." &amp;BIN2DEC( I22)</f>
        <v>1.0</v>
      </c>
      <c r="D14" s="882"/>
      <c r="E14" s="882"/>
      <c r="F14" s="882"/>
      <c r="G14" s="897">
        <v>1</v>
      </c>
      <c r="H14" s="904" t="s">
        <v>143</v>
      </c>
      <c r="I14" s="905" t="str">
        <f>IF(BIN2DEC(I22)=0,"BG96",IF(BIN2DEC(I22)=1,"BC95"))</f>
        <v>BG96</v>
      </c>
      <c r="J14" s="907"/>
      <c r="K14" s="1133"/>
      <c r="L14" s="888" t="s">
        <v>305</v>
      </c>
      <c r="M14" s="889"/>
      <c r="N14" s="889"/>
      <c r="O14" s="890"/>
      <c r="P14" s="891" t="str">
        <f>MID($C17,4,1)</f>
        <v>0</v>
      </c>
      <c r="Q14" s="901"/>
      <c r="R14" s="782" t="s">
        <v>239</v>
      </c>
      <c r="S14" s="782" t="s">
        <v>811</v>
      </c>
      <c r="T14" s="909"/>
      <c r="Z14" s="901"/>
      <c r="AA14" s="901"/>
      <c r="AC14" s="12"/>
      <c r="AD14" s="12"/>
      <c r="AE14" s="12"/>
      <c r="AF14" s="12"/>
      <c r="AG14" s="910"/>
      <c r="AH14" s="910"/>
      <c r="AI14" s="910"/>
    </row>
    <row r="15" spans="1:35" s="782" customFormat="1" ht="12.9" customHeight="1">
      <c r="A15" s="782" t="str">
        <f t="shared" si="1"/>
        <v>E3</v>
      </c>
      <c r="B15" s="902" t="str">
        <f t="shared" si="0"/>
        <v>11100011</v>
      </c>
      <c r="C15" s="903" t="str">
        <f>BIN2DEC(I25) &amp; "." &amp;BIN2DEC( I24)</f>
        <v>3.7</v>
      </c>
      <c r="D15" s="882"/>
      <c r="E15" s="882"/>
      <c r="F15" s="882"/>
      <c r="G15" s="897">
        <v>2</v>
      </c>
      <c r="H15" s="904" t="s">
        <v>168</v>
      </c>
      <c r="I15" s="905" t="str">
        <f>"FW "&amp; C15</f>
        <v>FW 3.7</v>
      </c>
      <c r="K15" s="1133"/>
      <c r="L15" s="888" t="s">
        <v>171</v>
      </c>
      <c r="M15" s="889"/>
      <c r="N15" s="889"/>
      <c r="O15" s="890"/>
      <c r="P15" s="891" t="str">
        <f>MID($C17,5,1)</f>
        <v>0</v>
      </c>
      <c r="Q15" s="909" t="str">
        <f>MID($C17,5,1)</f>
        <v>0</v>
      </c>
      <c r="R15" s="901"/>
      <c r="S15" s="908">
        <f>LEN(S8)</f>
        <v>280</v>
      </c>
      <c r="T15" s="909"/>
      <c r="Z15" s="901"/>
      <c r="AA15" s="901"/>
      <c r="AC15" s="911"/>
      <c r="AD15" s="901"/>
      <c r="AE15" s="901"/>
      <c r="AF15" s="901"/>
      <c r="AG15" s="901"/>
      <c r="AH15" s="901"/>
      <c r="AI15" s="901"/>
    </row>
    <row r="16" spans="1:35" s="782" customFormat="1" ht="12.9" customHeight="1">
      <c r="A16" s="782" t="str">
        <f t="shared" si="1"/>
        <v>01</v>
      </c>
      <c r="B16" s="902" t="str">
        <f t="shared" si="0"/>
        <v>00000001</v>
      </c>
      <c r="C16" s="903" t="str">
        <f>HEX2BIN(A16,8)</f>
        <v>00000001</v>
      </c>
      <c r="D16" s="882"/>
      <c r="E16" s="882"/>
      <c r="F16" s="882"/>
      <c r="G16" s="897">
        <v>3</v>
      </c>
      <c r="H16" s="904" t="s">
        <v>144</v>
      </c>
      <c r="K16" s="1133"/>
      <c r="L16" s="888" t="s">
        <v>181</v>
      </c>
      <c r="M16" s="889"/>
      <c r="N16" s="889"/>
      <c r="O16" s="890"/>
      <c r="P16" s="891" t="str">
        <f>MID($C17,6,1)</f>
        <v>0</v>
      </c>
      <c r="Q16" s="912"/>
      <c r="R16" s="912"/>
      <c r="S16" s="908">
        <f>LEN(S10)</f>
        <v>280</v>
      </c>
      <c r="T16" s="909"/>
      <c r="U16" s="901"/>
      <c r="V16" s="901"/>
      <c r="W16" s="901" t="s">
        <v>254</v>
      </c>
      <c r="X16" s="901"/>
      <c r="Y16" s="901"/>
      <c r="Z16" s="901"/>
      <c r="AA16" s="901"/>
      <c r="AC16" s="911"/>
      <c r="AD16" s="901"/>
      <c r="AE16" s="901"/>
      <c r="AF16" s="901"/>
      <c r="AG16" s="901"/>
      <c r="AH16" s="901"/>
      <c r="AI16" s="901"/>
    </row>
    <row r="17" spans="1:35" s="782" customFormat="1" ht="12.9" customHeight="1">
      <c r="A17" s="782" t="str">
        <f t="shared" si="1"/>
        <v>80</v>
      </c>
      <c r="B17" s="902" t="str">
        <f t="shared" si="0"/>
        <v>10000000</v>
      </c>
      <c r="C17" s="903" t="str">
        <f>HEX2BIN(A17,8)</f>
        <v>10000000</v>
      </c>
      <c r="D17" s="882"/>
      <c r="E17" s="882"/>
      <c r="F17" s="882"/>
      <c r="G17" s="897">
        <v>4</v>
      </c>
      <c r="H17" s="904" t="s">
        <v>166</v>
      </c>
      <c r="K17" s="1133"/>
      <c r="L17" s="888" t="s">
        <v>182</v>
      </c>
      <c r="M17" s="889"/>
      <c r="N17" s="889"/>
      <c r="O17" s="890"/>
      <c r="P17" s="891" t="str">
        <f>MID($C17,7,1)</f>
        <v>0</v>
      </c>
      <c r="S17" s="908">
        <f>LEN(S11)</f>
        <v>280</v>
      </c>
      <c r="T17" s="913"/>
      <c r="U17" s="912"/>
      <c r="V17" s="912"/>
      <c r="W17" s="912"/>
      <c r="X17" s="912"/>
      <c r="Y17" s="912"/>
      <c r="Z17" s="912"/>
      <c r="AA17" s="912"/>
      <c r="AC17" s="911"/>
      <c r="AD17" s="901"/>
      <c r="AE17" s="901"/>
      <c r="AF17" s="901"/>
      <c r="AG17" s="901"/>
      <c r="AH17" s="901"/>
      <c r="AI17" s="901"/>
    </row>
    <row r="18" spans="1:35" s="782" customFormat="1" ht="12.9" customHeight="1">
      <c r="A18" s="782" t="str">
        <f t="shared" si="1"/>
        <v>19</v>
      </c>
      <c r="B18" s="902" t="str">
        <f t="shared" si="0"/>
        <v>00011001</v>
      </c>
      <c r="C18" s="903">
        <f>HEX2DEC(A18)</f>
        <v>25</v>
      </c>
      <c r="D18" s="882"/>
      <c r="E18" s="882"/>
      <c r="F18" s="882"/>
      <c r="G18" s="897">
        <v>5</v>
      </c>
      <c r="H18" s="904" t="s">
        <v>306</v>
      </c>
      <c r="K18" s="1134"/>
      <c r="L18" s="888" t="s">
        <v>183</v>
      </c>
      <c r="M18" s="889"/>
      <c r="N18" s="889"/>
      <c r="O18" s="890"/>
      <c r="P18" s="891" t="str">
        <f>MID($C17,8,1)</f>
        <v>0</v>
      </c>
      <c r="S18" s="908">
        <f>LEN(S12)</f>
        <v>506</v>
      </c>
      <c r="T18" s="908"/>
      <c r="AC18" s="911"/>
      <c r="AD18" s="901"/>
      <c r="AE18" s="901"/>
      <c r="AF18" s="901"/>
      <c r="AG18" s="901"/>
      <c r="AH18" s="901"/>
      <c r="AI18" s="901"/>
    </row>
    <row r="19" spans="1:35" s="782" customFormat="1" ht="12.9" customHeight="1" thickBot="1">
      <c r="A19" s="782" t="str">
        <f t="shared" si="1"/>
        <v>36</v>
      </c>
      <c r="B19" s="902" t="str">
        <f t="shared" si="0"/>
        <v>00110110</v>
      </c>
      <c r="C19" s="914" t="str">
        <f>ROUND((BIN2DEC(RIGHT(B19,5)) /0.31),2)&amp;"% Capacity Remaining"</f>
        <v>70.97% Capacity Remaining</v>
      </c>
      <c r="D19" s="882"/>
      <c r="E19" s="882"/>
      <c r="F19" s="882"/>
      <c r="G19" s="897">
        <v>6</v>
      </c>
      <c r="H19" s="904" t="s">
        <v>159</v>
      </c>
      <c r="K19" s="915"/>
      <c r="L19" s="907"/>
      <c r="M19" s="907"/>
      <c r="N19" s="907"/>
      <c r="O19" s="907"/>
      <c r="P19" s="907"/>
      <c r="S19" s="156"/>
      <c r="AA19" s="916"/>
      <c r="AC19" s="912"/>
      <c r="AD19" s="912"/>
      <c r="AE19" s="912"/>
      <c r="AF19" s="912"/>
      <c r="AG19" s="912"/>
      <c r="AH19" s="912"/>
      <c r="AI19" s="912"/>
    </row>
    <row r="20" spans="1:35" s="782" customFormat="1" ht="12.9" customHeight="1">
      <c r="A20" s="782" t="str">
        <f t="shared" si="1"/>
        <v>08</v>
      </c>
      <c r="B20" s="902" t="str">
        <f t="shared" si="0"/>
        <v>00001000</v>
      </c>
      <c r="C20" s="1147" t="str">
        <f>"IMEI: " &amp;A20&amp;A21&amp;A22&amp;A23&amp;A24&amp;A25&amp;A26&amp;A27</f>
        <v>IMEI: 0864431047987054</v>
      </c>
      <c r="D20" s="1148"/>
      <c r="E20" s="1148"/>
      <c r="F20" s="1149"/>
      <c r="G20" s="897">
        <v>7</v>
      </c>
      <c r="H20" s="917" t="s">
        <v>139</v>
      </c>
      <c r="K20" s="1132" t="str">
        <f>H19</f>
        <v>Battery/Status</v>
      </c>
      <c r="L20" s="888" t="s">
        <v>307</v>
      </c>
      <c r="M20" s="918"/>
      <c r="N20" s="918"/>
      <c r="O20" s="919"/>
      <c r="P20" s="891" t="str">
        <f>MID($B26,1,1)</f>
        <v>0</v>
      </c>
    </row>
    <row r="21" spans="1:35" s="782" customFormat="1" ht="12.9" customHeight="1">
      <c r="A21" s="782" t="str">
        <f t="shared" si="1"/>
        <v>64</v>
      </c>
      <c r="B21" s="902" t="str">
        <f t="shared" si="0"/>
        <v>01100100</v>
      </c>
      <c r="C21" s="1150"/>
      <c r="D21" s="1151"/>
      <c r="E21" s="1151"/>
      <c r="F21" s="1152"/>
      <c r="G21" s="897">
        <v>8</v>
      </c>
      <c r="H21" s="920"/>
      <c r="I21" s="908"/>
      <c r="J21" s="908"/>
      <c r="K21" s="1133"/>
      <c r="L21" s="888" t="s">
        <v>308</v>
      </c>
      <c r="M21" s="889"/>
      <c r="N21" s="889"/>
      <c r="O21" s="890"/>
      <c r="P21" s="891" t="str">
        <f>MID($B19,2,1)</f>
        <v>0</v>
      </c>
    </row>
    <row r="22" spans="1:35" s="782" customFormat="1" ht="12.9" customHeight="1">
      <c r="A22" s="782" t="str">
        <f t="shared" si="1"/>
        <v>43</v>
      </c>
      <c r="B22" s="902" t="str">
        <f t="shared" si="0"/>
        <v>01000011</v>
      </c>
      <c r="C22" s="1150"/>
      <c r="D22" s="1151"/>
      <c r="E22" s="1151"/>
      <c r="F22" s="1152"/>
      <c r="G22" s="897">
        <v>9</v>
      </c>
      <c r="H22" s="920"/>
      <c r="I22" s="908" t="str">
        <f>LEFT(B14,5)</f>
        <v>00000</v>
      </c>
      <c r="J22" s="908"/>
      <c r="K22" s="1133"/>
      <c r="L22" s="888" t="s">
        <v>184</v>
      </c>
      <c r="M22" s="889"/>
      <c r="N22" s="889"/>
      <c r="O22" s="890"/>
      <c r="P22" s="891" t="str">
        <f>MID($B19,3,1)</f>
        <v>1</v>
      </c>
    </row>
    <row r="23" spans="1:35" s="782" customFormat="1" ht="12.9" customHeight="1">
      <c r="A23" s="782" t="str">
        <f t="shared" si="1"/>
        <v>10</v>
      </c>
      <c r="B23" s="902" t="str">
        <f t="shared" si="0"/>
        <v>00010000</v>
      </c>
      <c r="C23" s="1150"/>
      <c r="D23" s="1151"/>
      <c r="E23" s="1151"/>
      <c r="F23" s="1152"/>
      <c r="G23" s="897">
        <v>10</v>
      </c>
      <c r="H23" s="920"/>
      <c r="I23" s="908" t="str">
        <f>RIGHT(B14,3)</f>
        <v>001</v>
      </c>
      <c r="J23" s="908"/>
      <c r="K23" s="1133"/>
      <c r="L23" s="1156" t="s">
        <v>891</v>
      </c>
      <c r="M23" s="1157"/>
      <c r="N23" s="1157"/>
      <c r="O23" s="1158"/>
      <c r="P23" s="891" t="str">
        <f>MID($B19,4,1)</f>
        <v>1</v>
      </c>
    </row>
    <row r="24" spans="1:35" s="782" customFormat="1" ht="12.9" customHeight="1">
      <c r="A24" s="782" t="str">
        <f t="shared" si="1"/>
        <v>47</v>
      </c>
      <c r="B24" s="902" t="str">
        <f t="shared" si="0"/>
        <v>01000111</v>
      </c>
      <c r="C24" s="1150"/>
      <c r="D24" s="1151"/>
      <c r="E24" s="1151"/>
      <c r="F24" s="1152"/>
      <c r="G24" s="897">
        <v>11</v>
      </c>
      <c r="H24" s="920"/>
      <c r="I24" s="908" t="str">
        <f>LEFT(B15,3)</f>
        <v>111</v>
      </c>
      <c r="J24" s="908"/>
      <c r="K24" s="1133"/>
      <c r="L24" s="1159"/>
      <c r="M24" s="1160"/>
      <c r="N24" s="1160"/>
      <c r="O24" s="1161"/>
      <c r="P24" s="891" t="str">
        <f>MID($B19,5,1)</f>
        <v>0</v>
      </c>
    </row>
    <row r="25" spans="1:35" s="782" customFormat="1" ht="12.9" customHeight="1">
      <c r="A25" s="782" t="str">
        <f t="shared" si="1"/>
        <v>98</v>
      </c>
      <c r="B25" s="902" t="str">
        <f t="shared" si="0"/>
        <v>10011000</v>
      </c>
      <c r="C25" s="1150"/>
      <c r="D25" s="1151"/>
      <c r="E25" s="1151"/>
      <c r="F25" s="1152"/>
      <c r="G25" s="897">
        <v>12</v>
      </c>
      <c r="H25" s="920"/>
      <c r="I25" s="908" t="str">
        <f>RIGHT(B15,5)</f>
        <v>00011</v>
      </c>
      <c r="J25" s="908"/>
      <c r="K25" s="1133"/>
      <c r="L25" s="1159"/>
      <c r="M25" s="1160"/>
      <c r="N25" s="1160"/>
      <c r="O25" s="1161"/>
      <c r="P25" s="891" t="str">
        <f>MID($B19,6,1)</f>
        <v>1</v>
      </c>
    </row>
    <row r="26" spans="1:35" s="782" customFormat="1" ht="12.9" customHeight="1">
      <c r="A26" s="782" t="str">
        <f t="shared" si="1"/>
        <v>70</v>
      </c>
      <c r="B26" s="902" t="str">
        <f t="shared" si="0"/>
        <v>01110000</v>
      </c>
      <c r="C26" s="1150"/>
      <c r="D26" s="1151"/>
      <c r="E26" s="1151"/>
      <c r="F26" s="1152"/>
      <c r="G26" s="897">
        <v>13</v>
      </c>
      <c r="H26" s="920"/>
      <c r="K26" s="1133"/>
      <c r="L26" s="1159"/>
      <c r="M26" s="1160"/>
      <c r="N26" s="1160"/>
      <c r="O26" s="1161"/>
      <c r="P26" s="891" t="str">
        <f>MID($B19,7,1)</f>
        <v>1</v>
      </c>
    </row>
    <row r="27" spans="1:35" s="782" customFormat="1" ht="12.9" customHeight="1" thickBot="1">
      <c r="A27" s="782" t="str">
        <f t="shared" si="1"/>
        <v>54</v>
      </c>
      <c r="B27" s="902" t="str">
        <f t="shared" si="0"/>
        <v>01010100</v>
      </c>
      <c r="C27" s="1153"/>
      <c r="D27" s="1154"/>
      <c r="E27" s="1154"/>
      <c r="F27" s="1155"/>
      <c r="G27" s="897">
        <v>14</v>
      </c>
      <c r="H27" s="921"/>
      <c r="K27" s="1134"/>
      <c r="L27" s="1162"/>
      <c r="M27" s="1163"/>
      <c r="N27" s="1163"/>
      <c r="O27" s="1164"/>
      <c r="P27" s="891" t="str">
        <f>MID($B19,8,1)</f>
        <v>0</v>
      </c>
    </row>
    <row r="28" spans="1:35" s="782" customFormat="1" ht="12.9" customHeight="1" thickBot="1">
      <c r="A28" s="782" t="str">
        <f t="shared" si="1"/>
        <v>04</v>
      </c>
      <c r="B28" s="902" t="str">
        <f t="shared" si="0"/>
        <v>00000100</v>
      </c>
      <c r="C28" s="922">
        <f>BIN2DEC(RIGHT(B28,6))</f>
        <v>4</v>
      </c>
      <c r="D28" s="923"/>
      <c r="E28" s="923"/>
      <c r="F28" s="924"/>
      <c r="G28" s="897">
        <v>15</v>
      </c>
      <c r="H28" s="925" t="s">
        <v>158</v>
      </c>
      <c r="I28" s="926" t="str">
        <f>IF(C28=2,"Message Valid",IF(C28=4,"Message Valid",IF(C28=6,"Message Valid",IF(C28=8,"Message Valid",IF(C28=16,"Message Valid",IF(C28=17,"Message Valid",IF(C28=9,"Message Valid",IF(C28=3,"Message Valid","Message Unsupported"))))))))</f>
        <v>Message Valid</v>
      </c>
    </row>
    <row r="29" spans="1:35" s="782" customFormat="1" ht="12.9" customHeight="1" thickBot="1">
      <c r="A29" s="927" t="str">
        <f t="shared" si="1"/>
        <v>7B</v>
      </c>
      <c r="B29" s="902" t="str">
        <f t="shared" si="0"/>
        <v>01111011</v>
      </c>
      <c r="C29" s="916">
        <f>HEX2DEC(A29) +BIN2DEC(LEFT( B28,2)) *256</f>
        <v>123</v>
      </c>
      <c r="D29" s="928"/>
      <c r="E29" s="928"/>
      <c r="F29" s="928"/>
      <c r="G29" s="929">
        <v>16</v>
      </c>
      <c r="H29" s="930" t="s">
        <v>160</v>
      </c>
      <c r="I29" s="927"/>
      <c r="J29" s="927"/>
      <c r="K29" s="927"/>
      <c r="L29" s="927"/>
      <c r="M29" s="927"/>
      <c r="N29" s="927"/>
      <c r="O29" s="927"/>
      <c r="P29" s="927"/>
      <c r="Q29" s="927"/>
      <c r="R29" s="927"/>
      <c r="S29" s="927"/>
      <c r="T29" s="927"/>
      <c r="U29" s="927"/>
      <c r="V29" s="927"/>
      <c r="W29" s="927"/>
      <c r="X29" s="927"/>
      <c r="Y29" s="927"/>
      <c r="Z29" s="927"/>
      <c r="AA29" s="927"/>
      <c r="AB29" s="927"/>
      <c r="AC29" s="927"/>
      <c r="AD29" s="927"/>
      <c r="AE29" s="927"/>
      <c r="AF29" s="927"/>
      <c r="AG29" s="927"/>
      <c r="AH29" s="927"/>
      <c r="AI29" s="927"/>
    </row>
    <row r="30" spans="1:35" s="782" customFormat="1" ht="12.9" hidden="1" customHeight="1">
      <c r="A30" s="1124" t="s">
        <v>252</v>
      </c>
      <c r="B30" s="1124"/>
      <c r="C30" s="931"/>
      <c r="D30" s="931"/>
      <c r="E30" s="931"/>
      <c r="F30" s="931"/>
      <c r="G30" s="782" t="e">
        <f ca="1">FIND(",",A47,1)</f>
        <v>#VALUE!</v>
      </c>
      <c r="H30" s="932" t="s">
        <v>136</v>
      </c>
    </row>
    <row r="31" spans="1:35" s="782" customFormat="1" ht="12.9" hidden="1" customHeight="1">
      <c r="A31" s="1125"/>
      <c r="B31" s="1125"/>
      <c r="C31" s="933" t="e">
        <f t="shared" ref="C31:C42" ca="1" si="2">MID($A$47,G30+1,G31-G30-1)</f>
        <v>#VALUE!</v>
      </c>
      <c r="D31" s="933"/>
      <c r="E31" s="933"/>
      <c r="F31" s="933"/>
      <c r="G31" s="782" t="e">
        <f t="shared" ref="G31:G41" ca="1" si="3">FIND(",",$A$47,1+G30)</f>
        <v>#VALUE!</v>
      </c>
      <c r="H31" s="932" t="s">
        <v>251</v>
      </c>
    </row>
    <row r="32" spans="1:35" s="782" customFormat="1" ht="12.9" hidden="1" customHeight="1">
      <c r="A32" s="1125"/>
      <c r="B32" s="1125"/>
      <c r="C32" s="933" t="e">
        <f t="shared" ca="1" si="2"/>
        <v>#VALUE!</v>
      </c>
      <c r="D32" s="933"/>
      <c r="E32" s="933"/>
      <c r="F32" s="933"/>
      <c r="G32" s="782" t="e">
        <f t="shared" ca="1" si="3"/>
        <v>#VALUE!</v>
      </c>
      <c r="H32" s="932" t="s">
        <v>125</v>
      </c>
    </row>
    <row r="33" spans="1:8" s="782" customFormat="1" ht="12.9" hidden="1" customHeight="1">
      <c r="A33" s="1125"/>
      <c r="B33" s="1125"/>
      <c r="C33" s="933" t="e">
        <f t="shared" ca="1" si="2"/>
        <v>#VALUE!</v>
      </c>
      <c r="D33" s="933"/>
      <c r="E33" s="933"/>
      <c r="F33" s="933"/>
      <c r="G33" s="782" t="e">
        <f t="shared" ca="1" si="3"/>
        <v>#VALUE!</v>
      </c>
      <c r="H33" s="932" t="s">
        <v>126</v>
      </c>
    </row>
    <row r="34" spans="1:8" s="782" customFormat="1" ht="12.9" hidden="1" customHeight="1">
      <c r="A34" s="1125"/>
      <c r="B34" s="1125"/>
      <c r="C34" s="933" t="e">
        <f t="shared" ca="1" si="2"/>
        <v>#VALUE!</v>
      </c>
      <c r="D34" s="933"/>
      <c r="E34" s="933"/>
      <c r="F34" s="933"/>
      <c r="G34" s="782" t="e">
        <f t="shared" ca="1" si="3"/>
        <v>#VALUE!</v>
      </c>
      <c r="H34" s="932" t="s">
        <v>127</v>
      </c>
    </row>
    <row r="35" spans="1:8" s="782" customFormat="1" ht="12.9" hidden="1" customHeight="1">
      <c r="A35" s="1125"/>
      <c r="B35" s="1125"/>
      <c r="C35" s="933" t="e">
        <f t="shared" ca="1" si="2"/>
        <v>#VALUE!</v>
      </c>
      <c r="D35" s="933"/>
      <c r="E35" s="933"/>
      <c r="F35" s="933"/>
      <c r="G35" s="782" t="e">
        <f t="shared" ca="1" si="3"/>
        <v>#VALUE!</v>
      </c>
      <c r="H35" s="932" t="s">
        <v>128</v>
      </c>
    </row>
    <row r="36" spans="1:8" s="782" customFormat="1" ht="12.9" hidden="1" customHeight="1">
      <c r="A36" s="1125"/>
      <c r="B36" s="1125"/>
      <c r="C36" s="933" t="e">
        <f t="shared" ca="1" si="2"/>
        <v>#VALUE!</v>
      </c>
      <c r="D36" s="933"/>
      <c r="E36" s="933"/>
      <c r="F36" s="933"/>
      <c r="G36" s="782" t="e">
        <f t="shared" ca="1" si="3"/>
        <v>#VALUE!</v>
      </c>
      <c r="H36" s="932" t="s">
        <v>129</v>
      </c>
    </row>
    <row r="37" spans="1:8" s="782" customFormat="1" ht="12.9" hidden="1" customHeight="1">
      <c r="A37" s="1125"/>
      <c r="B37" s="1125"/>
      <c r="C37" s="933" t="e">
        <f t="shared" ca="1" si="2"/>
        <v>#VALUE!</v>
      </c>
      <c r="D37" s="933"/>
      <c r="E37" s="933"/>
      <c r="F37" s="933"/>
      <c r="G37" s="782" t="e">
        <f t="shared" ca="1" si="3"/>
        <v>#VALUE!</v>
      </c>
      <c r="H37" s="932" t="s">
        <v>130</v>
      </c>
    </row>
    <row r="38" spans="1:8" s="782" customFormat="1" ht="12.9" hidden="1" customHeight="1">
      <c r="A38" s="1125"/>
      <c r="B38" s="1125"/>
      <c r="C38" s="933" t="e">
        <f t="shared" ca="1" si="2"/>
        <v>#VALUE!</v>
      </c>
      <c r="D38" s="933"/>
      <c r="E38" s="933"/>
      <c r="F38" s="933"/>
      <c r="G38" s="782" t="e">
        <f t="shared" ca="1" si="3"/>
        <v>#VALUE!</v>
      </c>
      <c r="H38" s="932" t="s">
        <v>131</v>
      </c>
    </row>
    <row r="39" spans="1:8" s="782" customFormat="1" ht="12.9" hidden="1" customHeight="1">
      <c r="A39" s="1125"/>
      <c r="B39" s="1125"/>
      <c r="C39" s="933" t="e">
        <f t="shared" ca="1" si="2"/>
        <v>#VALUE!</v>
      </c>
      <c r="D39" s="933"/>
      <c r="E39" s="933"/>
      <c r="F39" s="933"/>
      <c r="G39" s="782" t="e">
        <f t="shared" ca="1" si="3"/>
        <v>#VALUE!</v>
      </c>
      <c r="H39" s="932" t="s">
        <v>132</v>
      </c>
    </row>
    <row r="40" spans="1:8" s="782" customFormat="1" ht="12.9" hidden="1" customHeight="1">
      <c r="A40" s="1125"/>
      <c r="B40" s="1125"/>
      <c r="C40" s="933" t="e">
        <f t="shared" ca="1" si="2"/>
        <v>#VALUE!</v>
      </c>
      <c r="D40" s="933"/>
      <c r="E40" s="933"/>
      <c r="F40" s="933"/>
      <c r="G40" s="782" t="e">
        <f t="shared" ca="1" si="3"/>
        <v>#VALUE!</v>
      </c>
      <c r="H40" s="932" t="s">
        <v>133</v>
      </c>
    </row>
    <row r="41" spans="1:8" s="782" customFormat="1" ht="12.9" hidden="1" customHeight="1">
      <c r="A41" s="1125"/>
      <c r="B41" s="1125"/>
      <c r="C41" s="933" t="e">
        <f t="shared" ca="1" si="2"/>
        <v>#VALUE!</v>
      </c>
      <c r="D41" s="933"/>
      <c r="E41" s="933"/>
      <c r="F41" s="933"/>
      <c r="G41" s="782" t="e">
        <f t="shared" ca="1" si="3"/>
        <v>#VALUE!</v>
      </c>
      <c r="H41" s="932" t="s">
        <v>134</v>
      </c>
    </row>
    <row r="42" spans="1:8" s="782" customFormat="1" ht="12.9" hidden="1" customHeight="1">
      <c r="A42" s="1125"/>
      <c r="B42" s="1125"/>
      <c r="C42" s="933" t="e">
        <f t="shared" ca="1" si="2"/>
        <v>#VALUE!</v>
      </c>
      <c r="D42" s="933"/>
      <c r="E42" s="933"/>
      <c r="F42" s="933"/>
      <c r="G42" s="782" t="e">
        <f ca="1">FIND(",",$A$47,1+G41)</f>
        <v>#VALUE!</v>
      </c>
      <c r="H42" s="932" t="s">
        <v>135</v>
      </c>
    </row>
    <row r="43" spans="1:8" s="782" customFormat="1" ht="12.9" hidden="1" customHeight="1">
      <c r="A43" s="1125"/>
      <c r="B43" s="1125"/>
      <c r="C43" s="933"/>
      <c r="D43" s="933"/>
      <c r="E43" s="933"/>
      <c r="F43" s="933"/>
      <c r="H43" s="932" t="s">
        <v>136</v>
      </c>
    </row>
    <row r="44" spans="1:8" s="782" customFormat="1" ht="12.9" hidden="1" customHeight="1">
      <c r="H44" s="934" t="s">
        <v>85</v>
      </c>
    </row>
    <row r="45" spans="1:8" s="782" customFormat="1" ht="12.9" hidden="1" customHeight="1">
      <c r="H45" s="935"/>
    </row>
    <row r="46" spans="1:8" s="782" customFormat="1" ht="12.9" hidden="1" customHeight="1"/>
    <row r="47" spans="1:8" s="782" customFormat="1" ht="12.9" hidden="1" customHeight="1">
      <c r="A47" s="936" t="e">
        <f ca="1">A497</f>
        <v>#VALUE!</v>
      </c>
    </row>
    <row r="48" spans="1:8" s="782" customFormat="1" ht="12.9" hidden="1" customHeight="1"/>
    <row r="49" spans="1:37" s="782" customFormat="1" ht="12.9" hidden="1" customHeight="1"/>
    <row r="50" spans="1:37" s="782" customFormat="1" ht="12.9" hidden="1" customHeight="1"/>
    <row r="51" spans="1:37" s="782" customFormat="1" ht="12.9" hidden="1" customHeight="1">
      <c r="G51" s="897"/>
    </row>
    <row r="52" spans="1:37" s="782" customFormat="1" ht="12.9" hidden="1" customHeight="1">
      <c r="G52" s="897"/>
    </row>
    <row r="53" spans="1:37" s="782" customFormat="1" ht="12.9" hidden="1" customHeight="1">
      <c r="G53" s="897"/>
    </row>
    <row r="54" spans="1:37" s="782" customFormat="1" ht="12.9" hidden="1" customHeight="1">
      <c r="G54" s="897"/>
    </row>
    <row r="55" spans="1:37" s="782" customFormat="1" ht="12.9" hidden="1" customHeight="1" thickBot="1">
      <c r="A55" s="937" t="s">
        <v>253</v>
      </c>
      <c r="B55" s="937"/>
      <c r="C55" s="937"/>
      <c r="D55" s="937"/>
      <c r="E55" s="937"/>
      <c r="F55" s="937"/>
      <c r="G55" s="937"/>
      <c r="H55" s="937"/>
      <c r="I55" s="937"/>
      <c r="J55" s="937"/>
      <c r="K55" s="937"/>
      <c r="L55" s="937"/>
      <c r="M55" s="937"/>
    </row>
    <row r="56" spans="1:37" ht="12.9" customHeight="1">
      <c r="A56" s="938" t="str">
        <f t="shared" ref="A56:A63" si="4">MID($H$1,$G$9+2*G56,2)</f>
        <v>04</v>
      </c>
      <c r="B56" s="939" t="str">
        <f>HEX2BIN(A56,8)</f>
        <v>00000100</v>
      </c>
      <c r="C56" s="1126" t="str">
        <f>A56&amp;A57</f>
        <v>0472</v>
      </c>
      <c r="D56" s="940"/>
      <c r="E56" s="940"/>
      <c r="F56" s="940"/>
      <c r="G56" s="941">
        <v>17</v>
      </c>
      <c r="H56" s="942" t="s">
        <v>245</v>
      </c>
      <c r="I56" s="156"/>
      <c r="J56" s="943">
        <v>1</v>
      </c>
      <c r="K56" s="156"/>
      <c r="L56" s="156"/>
      <c r="M56" s="156"/>
      <c r="N56" s="156"/>
      <c r="O56" s="156"/>
      <c r="P56" s="156"/>
      <c r="Q56" s="156"/>
      <c r="R56" s="156"/>
      <c r="S56" s="156"/>
      <c r="T56" s="156"/>
      <c r="U56" s="156"/>
      <c r="V56" s="156"/>
      <c r="W56" s="156"/>
      <c r="X56" s="156"/>
      <c r="Y56" s="156"/>
      <c r="Z56" s="156"/>
      <c r="AA56" s="156"/>
    </row>
    <row r="57" spans="1:37" ht="12.9" customHeight="1">
      <c r="A57" s="938" t="str">
        <f t="shared" si="4"/>
        <v>72</v>
      </c>
      <c r="B57" s="939" t="s">
        <v>2</v>
      </c>
      <c r="C57" s="1127"/>
      <c r="D57" s="928"/>
      <c r="E57" s="928"/>
      <c r="F57" s="928"/>
      <c r="G57" s="941">
        <v>18</v>
      </c>
      <c r="H57" s="944"/>
      <c r="I57" s="156"/>
      <c r="J57" s="943">
        <v>2</v>
      </c>
      <c r="K57" s="156"/>
      <c r="L57" s="156"/>
      <c r="M57" s="156"/>
      <c r="N57" s="156"/>
      <c r="O57" s="156"/>
      <c r="P57" s="156"/>
      <c r="Q57" s="156"/>
      <c r="R57" s="156"/>
      <c r="S57" s="156"/>
      <c r="T57" s="156"/>
      <c r="U57" s="156"/>
      <c r="V57" s="156"/>
      <c r="W57" s="156"/>
      <c r="X57" s="156"/>
      <c r="Y57" s="156"/>
      <c r="Z57" s="156"/>
      <c r="AA57" s="156"/>
    </row>
    <row r="58" spans="1:37" ht="12.9" customHeight="1">
      <c r="A58" s="938" t="str">
        <f>MID($H$1,$G$9+2*G58,2)</f>
        <v>29</v>
      </c>
      <c r="B58" s="939" t="str">
        <f>RIGHT(HEX2BIN(A58,8),5)</f>
        <v>01001</v>
      </c>
      <c r="C58" s="945" t="str">
        <f>BIN2DEC(LEFT(HEX2BIN(A58,8),3)) &amp; " Try Tickets Remaining"</f>
        <v>1 Try Tickets Remaining</v>
      </c>
      <c r="D58" s="928"/>
      <c r="E58" s="928"/>
      <c r="F58" s="928"/>
      <c r="G58" s="941">
        <v>19</v>
      </c>
      <c r="H58" s="946" t="s">
        <v>246</v>
      </c>
      <c r="I58" s="156"/>
      <c r="J58" s="943">
        <v>3</v>
      </c>
      <c r="K58" s="156"/>
      <c r="L58" s="156"/>
      <c r="M58" s="156"/>
      <c r="N58" s="156"/>
      <c r="O58" s="156"/>
      <c r="P58" s="156"/>
      <c r="Q58" s="156"/>
      <c r="R58" s="156"/>
      <c r="S58" s="156"/>
      <c r="T58" s="156"/>
      <c r="U58" s="156"/>
      <c r="V58" s="156"/>
      <c r="W58" s="156"/>
      <c r="X58" s="156"/>
      <c r="Y58" s="156"/>
      <c r="Z58" s="156"/>
      <c r="AA58" s="156"/>
    </row>
    <row r="59" spans="1:37" ht="13.5" customHeight="1">
      <c r="A59" s="938" t="str">
        <f t="shared" si="4"/>
        <v>03</v>
      </c>
      <c r="B59" s="939"/>
      <c r="C59" s="945">
        <f>HEX2DEC(B60)</f>
        <v>988</v>
      </c>
      <c r="D59" s="928"/>
      <c r="E59" s="928"/>
      <c r="F59" s="928"/>
      <c r="G59" s="941">
        <v>20</v>
      </c>
      <c r="H59" s="947" t="s">
        <v>813</v>
      </c>
      <c r="I59" s="156"/>
      <c r="J59" s="943">
        <v>4</v>
      </c>
      <c r="K59" s="156"/>
      <c r="L59" s="156"/>
      <c r="M59" s="156"/>
      <c r="N59" s="156"/>
      <c r="O59" s="156"/>
      <c r="P59" s="156"/>
      <c r="Q59" s="156"/>
      <c r="R59" s="156"/>
      <c r="S59" s="156"/>
      <c r="T59" s="156"/>
      <c r="U59" s="156"/>
      <c r="V59" s="156"/>
      <c r="W59" s="156"/>
      <c r="X59" s="156"/>
      <c r="Y59" s="156"/>
      <c r="Z59" s="156"/>
      <c r="AA59" s="156"/>
      <c r="AC59" s="948">
        <v>41388</v>
      </c>
      <c r="AD59" s="948"/>
      <c r="AE59" s="948"/>
      <c r="AF59" s="948"/>
      <c r="AH59" s="949"/>
      <c r="AI59" s="949"/>
      <c r="AJ59" s="949"/>
      <c r="AK59" s="949"/>
    </row>
    <row r="60" spans="1:37" ht="24" customHeight="1">
      <c r="A60" s="938" t="str">
        <f t="shared" si="4"/>
        <v>DC</v>
      </c>
      <c r="B60" s="939" t="str">
        <f>A59 &amp; A60</f>
        <v>03DC</v>
      </c>
      <c r="C60" s="945"/>
      <c r="D60" s="928"/>
      <c r="E60" s="928"/>
      <c r="F60" s="928"/>
      <c r="G60" s="941">
        <v>21</v>
      </c>
      <c r="H60" s="944"/>
      <c r="I60" s="156"/>
      <c r="J60" s="943">
        <v>5</v>
      </c>
      <c r="K60" s="156"/>
      <c r="L60" s="156"/>
      <c r="M60" s="156"/>
      <c r="N60" s="156"/>
      <c r="O60" s="156"/>
      <c r="P60" s="156"/>
      <c r="Q60" s="156"/>
      <c r="R60" s="156"/>
      <c r="S60" s="156"/>
      <c r="T60" s="156"/>
      <c r="U60" s="156"/>
      <c r="V60" s="156"/>
      <c r="W60" s="156"/>
      <c r="X60" s="156"/>
      <c r="Y60" s="156"/>
      <c r="Z60" s="156"/>
      <c r="AA60" s="156"/>
      <c r="AC60" s="950"/>
      <c r="AD60" s="950"/>
      <c r="AE60" s="950"/>
      <c r="AF60" s="950"/>
      <c r="AH60" s="949"/>
      <c r="AI60" s="949"/>
      <c r="AJ60" s="949"/>
      <c r="AK60" s="949"/>
    </row>
    <row r="61" spans="1:37" ht="13.8">
      <c r="A61" s="938" t="str">
        <f t="shared" si="4"/>
        <v>FF</v>
      </c>
      <c r="B61" s="939" t="str">
        <f>HEX2BIN(A61,8)</f>
        <v>11111111</v>
      </c>
      <c r="C61" s="945">
        <f>HEX2DEC(A61)</f>
        <v>255</v>
      </c>
      <c r="D61" s="928"/>
      <c r="E61" s="928"/>
      <c r="F61" s="928"/>
      <c r="G61" s="941">
        <v>22</v>
      </c>
      <c r="H61" s="951" t="s">
        <v>310</v>
      </c>
      <c r="I61" s="156"/>
      <c r="J61" s="943">
        <v>6</v>
      </c>
      <c r="K61" s="952">
        <v>41388</v>
      </c>
      <c r="L61" s="952"/>
      <c r="M61" s="952"/>
      <c r="N61" s="156"/>
      <c r="O61" s="156"/>
      <c r="P61" s="156"/>
      <c r="Q61" s="156"/>
      <c r="R61" s="156"/>
      <c r="S61" s="156"/>
      <c r="T61" s="156"/>
      <c r="U61" s="156"/>
      <c r="V61" s="156"/>
      <c r="W61" s="156"/>
      <c r="X61" s="156"/>
      <c r="Y61" s="156"/>
      <c r="Z61" s="156"/>
      <c r="AA61" s="156"/>
      <c r="AI61" s="949"/>
      <c r="AJ61" s="949"/>
      <c r="AK61" s="949"/>
    </row>
    <row r="62" spans="1:37" ht="13.8">
      <c r="A62" s="938" t="str">
        <f t="shared" si="4"/>
        <v>81</v>
      </c>
      <c r="B62" s="939" t="str">
        <f>HEX2BIN(A62,8)</f>
        <v>10000001</v>
      </c>
      <c r="C62" s="953">
        <f>(IF(A62="00",1,IF(A62="80",15,BIN2DEC(RIGHT(  B62,7))*15))) /1440</f>
        <v>1.0416666666666666E-2</v>
      </c>
      <c r="D62" s="928"/>
      <c r="E62" s="928"/>
      <c r="F62" s="928"/>
      <c r="G62" s="941">
        <v>23</v>
      </c>
      <c r="H62" s="946" t="s">
        <v>247</v>
      </c>
      <c r="J62" s="943">
        <v>7</v>
      </c>
      <c r="K62" s="955">
        <f>IF(LEFT($B$62,1)="1",15/(24*60),1/(24*60))</f>
        <v>1.0416666666666666E-2</v>
      </c>
      <c r="L62" s="956" t="s">
        <v>256</v>
      </c>
      <c r="M62" s="156"/>
      <c r="N62" s="957"/>
      <c r="O62" s="957"/>
      <c r="P62" s="156"/>
      <c r="Q62" s="156" t="s">
        <v>122</v>
      </c>
      <c r="R62" s="181"/>
      <c r="S62" s="156">
        <f>'[14]Configuration Help'!C48</f>
        <v>0</v>
      </c>
      <c r="T62" s="156" t="s">
        <v>255</v>
      </c>
      <c r="U62" s="156"/>
      <c r="X62" s="156"/>
      <c r="Y62" s="181"/>
      <c r="Z62" s="156"/>
      <c r="AA62" s="156" t="s">
        <v>221</v>
      </c>
      <c r="AB62" s="156" t="s">
        <v>255</v>
      </c>
    </row>
    <row r="63" spans="1:37" ht="13.8">
      <c r="A63" s="938" t="str">
        <f t="shared" si="4"/>
        <v>03</v>
      </c>
      <c r="B63" s="939" t="str">
        <f>HEX2BIN(A63,8)</f>
        <v>00000011</v>
      </c>
      <c r="C63" s="945">
        <f>HEX2DEC(A63)</f>
        <v>3</v>
      </c>
      <c r="D63" s="928"/>
      <c r="E63" s="928"/>
      <c r="F63" s="928"/>
      <c r="G63" s="941">
        <v>24</v>
      </c>
      <c r="H63" s="958" t="s">
        <v>248</v>
      </c>
      <c r="I63" s="156"/>
      <c r="J63" s="943">
        <v>8</v>
      </c>
      <c r="K63" s="231"/>
      <c r="L63" s="231"/>
      <c r="M63" s="231"/>
      <c r="N63" s="959"/>
      <c r="O63" s="960"/>
      <c r="P63" s="188"/>
      <c r="Q63" s="188">
        <f>(IF(A62="00",1,IF(A62="80",15,BIN2DEC(RIGHT(  B62,7))*15)))</f>
        <v>15</v>
      </c>
      <c r="R63" s="188">
        <f>Q63/60</f>
        <v>0.25</v>
      </c>
      <c r="S63" s="188">
        <f>R63/24</f>
        <v>1.0416666666666666E-2</v>
      </c>
      <c r="T63" s="231">
        <f>S63/7</f>
        <v>1.488095238095238E-3</v>
      </c>
      <c r="U63" s="156"/>
      <c r="V63" s="156"/>
      <c r="W63" s="156"/>
      <c r="X63" s="156"/>
      <c r="Y63" s="156"/>
      <c r="Z63" s="156"/>
      <c r="AA63" s="156"/>
    </row>
    <row r="64" spans="1:37" ht="13.8">
      <c r="A64" s="938" t="str">
        <f>MID($H$1,$G$9+2*G64,2)</f>
        <v>02</v>
      </c>
      <c r="B64" s="939" t="str">
        <f>HEX2BIN(A64,8)</f>
        <v>00000010</v>
      </c>
      <c r="C64" s="961">
        <f>(BIN2DEC(B58)/24)+(BIN2DEC(B64)/1440) + K61</f>
        <v>41388.376388888886</v>
      </c>
      <c r="D64" s="928"/>
      <c r="E64" s="928"/>
      <c r="F64" s="928"/>
      <c r="G64" s="941">
        <v>25</v>
      </c>
      <c r="H64" s="946" t="s">
        <v>249</v>
      </c>
      <c r="I64" s="156"/>
      <c r="J64" s="943">
        <v>9</v>
      </c>
      <c r="K64" s="156"/>
      <c r="L64" s="156"/>
      <c r="M64" s="156"/>
      <c r="N64" s="156"/>
      <c r="O64" s="156"/>
      <c r="P64" s="156"/>
      <c r="Q64" s="156"/>
      <c r="R64" s="156"/>
      <c r="S64" s="156"/>
      <c r="T64" s="156"/>
      <c r="U64" s="156"/>
      <c r="V64" s="156"/>
      <c r="W64" s="156"/>
      <c r="X64" s="156"/>
      <c r="Y64" s="156"/>
      <c r="Z64" s="156"/>
      <c r="AA64" s="156"/>
      <c r="AE64" s="936"/>
      <c r="AF64" s="936"/>
      <c r="AG64" s="936"/>
      <c r="AH64" s="936"/>
      <c r="AI64" s="936"/>
    </row>
    <row r="65" spans="1:38" ht="13.8">
      <c r="A65" s="938"/>
      <c r="B65" s="962" t="s">
        <v>86</v>
      </c>
      <c r="C65" s="962" t="s">
        <v>311</v>
      </c>
      <c r="D65" s="962" t="s">
        <v>312</v>
      </c>
      <c r="E65" s="962" t="s">
        <v>313</v>
      </c>
      <c r="F65" s="962" t="s">
        <v>89</v>
      </c>
      <c r="G65" s="963"/>
      <c r="H65" s="184"/>
      <c r="I65" s="156"/>
      <c r="J65" s="943"/>
      <c r="K65" s="156"/>
      <c r="L65" s="156"/>
      <c r="M65" s="156"/>
      <c r="N65" s="156"/>
      <c r="O65" s="156"/>
      <c r="P65" s="156"/>
      <c r="Q65" s="156"/>
      <c r="R65" s="156"/>
      <c r="S65" s="156"/>
      <c r="T65" s="156"/>
      <c r="U65" s="156"/>
      <c r="V65" s="156"/>
      <c r="W65" s="156"/>
      <c r="X65" s="156"/>
      <c r="Y65" s="156"/>
      <c r="Z65" s="156"/>
      <c r="AA65" s="156"/>
      <c r="AE65" s="936"/>
      <c r="AF65" s="936"/>
      <c r="AG65" s="936"/>
      <c r="AH65" s="936"/>
      <c r="AI65" s="936"/>
    </row>
    <row r="66" spans="1:38" ht="12.75" customHeight="1">
      <c r="A66" s="964" t="str">
        <f>MID($H$1,$G$9+2*G66,8)</f>
        <v>0A64284A</v>
      </c>
      <c r="B66" s="965">
        <f>IF(OR($P$6="1",LEFT($B$62,1)="0"),$C$64,IF((($C$64/$K$62)-TRUNC($C$64/$K$62))=0,$C$64,$C$64-MOD($C$64,$K$62)))</f>
        <v>41388.375</v>
      </c>
      <c r="C66" s="966">
        <f t="shared" ref="C66:C93" si="5">(BIN2DEC(RIGHT(HEX2BIN(M66,8),2))) *256+HEX2DEC( N66)</f>
        <v>74</v>
      </c>
      <c r="D66" s="966">
        <f t="shared" ref="D66:D93" si="6">INT(HEX2DEC(M66)/4)</f>
        <v>10</v>
      </c>
      <c r="E66" s="966">
        <f t="shared" ref="E66:E93" si="7">HEX2DEC(K66)</f>
        <v>10</v>
      </c>
      <c r="F66" s="399">
        <f t="shared" ref="F66:F93" si="8">ROUNDDOWN((HEX2DEC(L66)/2),0)-30</f>
        <v>20</v>
      </c>
      <c r="G66" s="967">
        <f>G64+1</f>
        <v>26</v>
      </c>
      <c r="H66" s="968" t="s">
        <v>90</v>
      </c>
      <c r="I66" s="231">
        <v>1</v>
      </c>
      <c r="J66" s="943">
        <f>T63*28</f>
        <v>4.1666666666666664E-2</v>
      </c>
      <c r="K66" s="960" t="str">
        <f>MID(A66,1,2)</f>
        <v>0A</v>
      </c>
      <c r="L66" s="960" t="str">
        <f>MID(A66,3,2)</f>
        <v>64</v>
      </c>
      <c r="M66" s="231" t="str">
        <f>MID(A66,5,2)</f>
        <v>28</v>
      </c>
      <c r="N66" s="960" t="str">
        <f>MID(A66,7,2)</f>
        <v>4A</v>
      </c>
      <c r="O66" s="231"/>
      <c r="P66" s="164"/>
      <c r="Q66" s="164"/>
      <c r="R66" s="164"/>
      <c r="S66" s="164"/>
      <c r="T66" s="156"/>
      <c r="U66" s="156"/>
      <c r="V66" s="156"/>
      <c r="W66" s="181"/>
      <c r="X66" s="181"/>
      <c r="Y66" s="928"/>
      <c r="Z66" s="181"/>
      <c r="AA66" s="181"/>
      <c r="AB66" s="181"/>
      <c r="AC66" s="181"/>
      <c r="AD66" s="181"/>
      <c r="AL66" s="969" t="str">
        <f t="shared" ref="AL66:AL93" si="9">"DataLog["&amp;I66-1&amp;"] = 0x"&amp;A66&amp;";"</f>
        <v>DataLog[0] = 0x0A64284A;</v>
      </c>
    </row>
    <row r="67" spans="1:38">
      <c r="A67" s="964" t="str">
        <f t="shared" ref="A67:A94" si="10">MID($H$1,$G$9+2*G67,8)</f>
        <v>0A64284A</v>
      </c>
      <c r="B67" s="955">
        <f>IF(C$28=4,$B$66-(I66*$C$62),IF(OR($P$4="1",$P$6="1"),$B$66,IF($P$8="1",$B$66-(I66*$K$62),$B$66-(I66*$K$62))))</f>
        <v>41388.364583333336</v>
      </c>
      <c r="C67" s="181">
        <f t="shared" si="5"/>
        <v>74</v>
      </c>
      <c r="D67" s="181">
        <f t="shared" si="6"/>
        <v>10</v>
      </c>
      <c r="E67" s="181">
        <f t="shared" si="7"/>
        <v>10</v>
      </c>
      <c r="F67" s="69">
        <f t="shared" si="8"/>
        <v>20</v>
      </c>
      <c r="G67" s="941">
        <f>G66+4</f>
        <v>30</v>
      </c>
      <c r="H67" s="934" t="s">
        <v>91</v>
      </c>
      <c r="I67" s="231">
        <v>2</v>
      </c>
      <c r="J67" s="970">
        <f>J66-$T$63</f>
        <v>4.0178571428571425E-2</v>
      </c>
      <c r="K67" s="960" t="str">
        <f t="shared" ref="K67:K93" si="11">MID(A67,1,2)</f>
        <v>0A</v>
      </c>
      <c r="L67" s="960" t="str">
        <f t="shared" ref="L67:L93" si="12">MID(A67,3,2)</f>
        <v>64</v>
      </c>
      <c r="M67" s="231" t="str">
        <f t="shared" ref="M67:M93" si="13">MID(A67,5,2)</f>
        <v>28</v>
      </c>
      <c r="N67" s="960" t="str">
        <f t="shared" ref="N67:N93" si="14">MID(A67,7,2)</f>
        <v>4A</v>
      </c>
      <c r="O67" s="231"/>
      <c r="P67" s="164"/>
      <c r="Q67" s="164"/>
      <c r="R67" s="164"/>
      <c r="S67" s="164"/>
      <c r="T67" s="156"/>
      <c r="U67" s="156"/>
      <c r="V67" s="156"/>
      <c r="W67" s="181"/>
      <c r="X67" s="181"/>
      <c r="Y67" s="181"/>
      <c r="Z67" s="181"/>
      <c r="AA67" s="181"/>
      <c r="AB67" s="181"/>
      <c r="AC67" s="181"/>
      <c r="AD67" s="181"/>
      <c r="AE67" s="181"/>
      <c r="AF67" s="181"/>
      <c r="AG67" s="181"/>
      <c r="AH67" s="181"/>
      <c r="AI67" s="181"/>
      <c r="AL67" s="969" t="str">
        <f t="shared" si="9"/>
        <v>DataLog[1] = 0x0A64284A;</v>
      </c>
    </row>
    <row r="68" spans="1:38" ht="15.6">
      <c r="A68" s="964" t="str">
        <f t="shared" si="10"/>
        <v>0A64284A</v>
      </c>
      <c r="B68" s="1070">
        <f t="shared" ref="B68:B93" si="15">IF(C$28=4,$B$66-(I67*$C$62),IF(OR($P$4="1",$P$6="1"),$B$66,IF($P$8="1",$B$66-(I67*$K$62),$B$66-(I67*$K$62))))</f>
        <v>41388.354166666664</v>
      </c>
      <c r="C68" s="966">
        <f t="shared" si="5"/>
        <v>74</v>
      </c>
      <c r="D68" s="966">
        <f t="shared" si="6"/>
        <v>10</v>
      </c>
      <c r="E68" s="966">
        <f t="shared" si="7"/>
        <v>10</v>
      </c>
      <c r="F68" s="399">
        <f t="shared" si="8"/>
        <v>20</v>
      </c>
      <c r="G68" s="967">
        <f t="shared" ref="G68:G95" si="16">G67+4</f>
        <v>34</v>
      </c>
      <c r="H68" s="968" t="s">
        <v>92</v>
      </c>
      <c r="I68" s="231">
        <v>3</v>
      </c>
      <c r="J68" s="970">
        <f t="shared" ref="J68:J93" si="17">J67-$T$63</f>
        <v>3.8690476190476185E-2</v>
      </c>
      <c r="K68" s="960" t="str">
        <f t="shared" si="11"/>
        <v>0A</v>
      </c>
      <c r="L68" s="960" t="str">
        <f t="shared" si="12"/>
        <v>64</v>
      </c>
      <c r="M68" s="231" t="str">
        <f t="shared" si="13"/>
        <v>28</v>
      </c>
      <c r="N68" s="960" t="str">
        <f t="shared" si="14"/>
        <v>4A</v>
      </c>
      <c r="O68" s="231"/>
      <c r="P68" s="164"/>
      <c r="Q68" s="164"/>
      <c r="R68" s="164"/>
      <c r="S68" s="971"/>
      <c r="T68" s="181"/>
      <c r="U68" s="972"/>
      <c r="V68" s="181"/>
      <c r="W68" s="181"/>
      <c r="X68" s="181"/>
      <c r="Y68" s="181"/>
      <c r="Z68" s="181"/>
      <c r="AA68" s="181"/>
      <c r="AB68" s="181"/>
      <c r="AC68" s="181"/>
      <c r="AD68" s="181"/>
      <c r="AE68" s="181"/>
      <c r="AF68" s="181"/>
      <c r="AG68" s="181"/>
      <c r="AH68" s="181"/>
      <c r="AI68" s="181"/>
      <c r="AL68" s="969" t="str">
        <f t="shared" si="9"/>
        <v>DataLog[2] = 0x0A64284A;</v>
      </c>
    </row>
    <row r="69" spans="1:38" ht="15.6">
      <c r="A69" s="964" t="str">
        <f t="shared" si="10"/>
        <v>0A64284A</v>
      </c>
      <c r="B69" s="955">
        <f t="shared" si="15"/>
        <v>41388.34375</v>
      </c>
      <c r="C69" s="181">
        <f t="shared" si="5"/>
        <v>74</v>
      </c>
      <c r="D69" s="181">
        <f t="shared" si="6"/>
        <v>10</v>
      </c>
      <c r="E69" s="181">
        <f t="shared" si="7"/>
        <v>10</v>
      </c>
      <c r="F69" s="69">
        <f t="shared" si="8"/>
        <v>20</v>
      </c>
      <c r="G69" s="941">
        <f t="shared" si="16"/>
        <v>38</v>
      </c>
      <c r="H69" s="934" t="s">
        <v>93</v>
      </c>
      <c r="I69" s="231">
        <v>4</v>
      </c>
      <c r="J69" s="970">
        <f t="shared" si="17"/>
        <v>3.7202380952380945E-2</v>
      </c>
      <c r="K69" s="960" t="str">
        <f t="shared" si="11"/>
        <v>0A</v>
      </c>
      <c r="L69" s="960" t="str">
        <f t="shared" si="12"/>
        <v>64</v>
      </c>
      <c r="M69" s="231" t="str">
        <f t="shared" si="13"/>
        <v>28</v>
      </c>
      <c r="N69" s="960" t="str">
        <f t="shared" si="14"/>
        <v>4A</v>
      </c>
      <c r="O69" s="231"/>
      <c r="P69" s="164"/>
      <c r="Q69" s="164"/>
      <c r="R69" s="164"/>
      <c r="S69" s="941"/>
      <c r="T69" s="181"/>
      <c r="U69" s="972"/>
      <c r="V69" s="181"/>
      <c r="W69" s="181"/>
      <c r="X69" s="181"/>
      <c r="Y69" s="181"/>
      <c r="Z69" s="181"/>
      <c r="AA69" s="181"/>
      <c r="AB69" s="181"/>
      <c r="AC69" s="181"/>
      <c r="AD69" s="181"/>
      <c r="AE69" s="181"/>
      <c r="AF69" s="181"/>
      <c r="AG69" s="181"/>
      <c r="AH69" s="181"/>
      <c r="AI69" s="181"/>
      <c r="AL69" s="969" t="str">
        <f t="shared" si="9"/>
        <v>DataLog[3] = 0x0A64284A;</v>
      </c>
    </row>
    <row r="70" spans="1:38">
      <c r="A70" s="964" t="str">
        <f t="shared" si="10"/>
        <v>0A642838</v>
      </c>
      <c r="B70" s="1070">
        <f t="shared" si="15"/>
        <v>41388.333333333336</v>
      </c>
      <c r="C70" s="966">
        <f t="shared" si="5"/>
        <v>56</v>
      </c>
      <c r="D70" s="966">
        <f t="shared" si="6"/>
        <v>10</v>
      </c>
      <c r="E70" s="966">
        <f t="shared" si="7"/>
        <v>10</v>
      </c>
      <c r="F70" s="399">
        <f t="shared" si="8"/>
        <v>20</v>
      </c>
      <c r="G70" s="967">
        <f t="shared" si="16"/>
        <v>42</v>
      </c>
      <c r="H70" s="968" t="s">
        <v>94</v>
      </c>
      <c r="I70" s="231">
        <v>5</v>
      </c>
      <c r="J70" s="970">
        <f t="shared" si="17"/>
        <v>3.5714285714285705E-2</v>
      </c>
      <c r="K70" s="960" t="str">
        <f t="shared" si="11"/>
        <v>0A</v>
      </c>
      <c r="L70" s="960" t="str">
        <f t="shared" si="12"/>
        <v>64</v>
      </c>
      <c r="M70" s="231" t="str">
        <f t="shared" si="13"/>
        <v>28</v>
      </c>
      <c r="N70" s="960" t="str">
        <f t="shared" si="14"/>
        <v>38</v>
      </c>
      <c r="O70" s="231"/>
      <c r="P70" s="164"/>
      <c r="Q70" s="164"/>
      <c r="R70" s="164"/>
      <c r="S70" s="941"/>
      <c r="T70" s="181"/>
      <c r="U70" s="156"/>
      <c r="V70" s="181"/>
      <c r="W70" s="181"/>
      <c r="X70" s="181"/>
      <c r="Y70" s="181"/>
      <c r="Z70" s="156"/>
      <c r="AA70" s="156"/>
      <c r="AF70" s="181"/>
      <c r="AG70" s="181"/>
      <c r="AH70" s="181"/>
      <c r="AI70" s="181"/>
      <c r="AL70" s="969" t="str">
        <f t="shared" si="9"/>
        <v>DataLog[4] = 0x0A642838;</v>
      </c>
    </row>
    <row r="71" spans="1:38" ht="15.6">
      <c r="A71" s="964" t="str">
        <f t="shared" si="10"/>
        <v>0A642838</v>
      </c>
      <c r="B71" s="955">
        <f t="shared" si="15"/>
        <v>41388.322916666664</v>
      </c>
      <c r="C71" s="181">
        <f t="shared" si="5"/>
        <v>56</v>
      </c>
      <c r="D71" s="181">
        <f t="shared" si="6"/>
        <v>10</v>
      </c>
      <c r="E71" s="181">
        <f t="shared" si="7"/>
        <v>10</v>
      </c>
      <c r="F71" s="69">
        <f t="shared" si="8"/>
        <v>20</v>
      </c>
      <c r="G71" s="941">
        <f t="shared" si="16"/>
        <v>46</v>
      </c>
      <c r="H71" s="934" t="s">
        <v>95</v>
      </c>
      <c r="I71" s="231">
        <v>6</v>
      </c>
      <c r="J71" s="970">
        <f t="shared" si="17"/>
        <v>3.4226190476190466E-2</v>
      </c>
      <c r="K71" s="960" t="str">
        <f t="shared" si="11"/>
        <v>0A</v>
      </c>
      <c r="L71" s="960" t="str">
        <f t="shared" si="12"/>
        <v>64</v>
      </c>
      <c r="M71" s="231" t="str">
        <f t="shared" si="13"/>
        <v>28</v>
      </c>
      <c r="N71" s="960" t="str">
        <f t="shared" si="14"/>
        <v>38</v>
      </c>
      <c r="O71" s="231"/>
      <c r="P71" s="164"/>
      <c r="Q71" s="164"/>
      <c r="R71" s="164"/>
      <c r="S71" s="941"/>
      <c r="T71" s="181"/>
      <c r="U71" s="972"/>
      <c r="V71" s="181"/>
      <c r="W71" s="181"/>
      <c r="X71" s="181"/>
      <c r="Y71" s="181"/>
      <c r="Z71" s="181"/>
      <c r="AA71" s="181"/>
      <c r="AB71" s="181"/>
      <c r="AC71" s="181"/>
      <c r="AD71" s="181"/>
      <c r="AE71" s="181"/>
      <c r="AF71" s="181"/>
      <c r="AG71" s="181"/>
      <c r="AH71" s="181"/>
      <c r="AI71" s="181"/>
      <c r="AL71" s="969" t="str">
        <f t="shared" si="9"/>
        <v>DataLog[5] = 0x0A642838;</v>
      </c>
    </row>
    <row r="72" spans="1:38">
      <c r="A72" s="964" t="str">
        <f t="shared" si="10"/>
        <v>0A622838</v>
      </c>
      <c r="B72" s="1070">
        <f t="shared" si="15"/>
        <v>41388.3125</v>
      </c>
      <c r="C72" s="966">
        <f t="shared" si="5"/>
        <v>56</v>
      </c>
      <c r="D72" s="966">
        <f t="shared" si="6"/>
        <v>10</v>
      </c>
      <c r="E72" s="966">
        <f t="shared" si="7"/>
        <v>10</v>
      </c>
      <c r="F72" s="399">
        <f t="shared" si="8"/>
        <v>19</v>
      </c>
      <c r="G72" s="967">
        <f t="shared" si="16"/>
        <v>50</v>
      </c>
      <c r="H72" s="968" t="s">
        <v>96</v>
      </c>
      <c r="I72" s="231">
        <v>7</v>
      </c>
      <c r="J72" s="970">
        <f t="shared" si="17"/>
        <v>3.2738095238095226E-2</v>
      </c>
      <c r="K72" s="960" t="str">
        <f t="shared" si="11"/>
        <v>0A</v>
      </c>
      <c r="L72" s="960" t="str">
        <f t="shared" si="12"/>
        <v>62</v>
      </c>
      <c r="M72" s="231" t="str">
        <f t="shared" si="13"/>
        <v>28</v>
      </c>
      <c r="N72" s="960" t="str">
        <f t="shared" si="14"/>
        <v>38</v>
      </c>
      <c r="O72" s="231"/>
      <c r="P72" s="164"/>
      <c r="Q72" s="164"/>
      <c r="R72" s="164"/>
      <c r="S72" s="164"/>
      <c r="T72" s="156"/>
      <c r="U72" s="156"/>
      <c r="V72" s="156"/>
      <c r="W72" s="156"/>
      <c r="X72" s="156"/>
      <c r="Y72" s="156"/>
      <c r="Z72" s="156"/>
      <c r="AA72" s="156"/>
      <c r="AL72" s="969" t="str">
        <f t="shared" si="9"/>
        <v>DataLog[6] = 0x0A622838;</v>
      </c>
    </row>
    <row r="73" spans="1:38">
      <c r="A73" s="964" t="str">
        <f t="shared" si="10"/>
        <v>0A622838</v>
      </c>
      <c r="B73" s="955">
        <f t="shared" si="15"/>
        <v>41388.302083333336</v>
      </c>
      <c r="C73" s="181">
        <f t="shared" si="5"/>
        <v>56</v>
      </c>
      <c r="D73" s="181">
        <f t="shared" si="6"/>
        <v>10</v>
      </c>
      <c r="E73" s="181">
        <f t="shared" si="7"/>
        <v>10</v>
      </c>
      <c r="F73" s="69">
        <f t="shared" si="8"/>
        <v>19</v>
      </c>
      <c r="G73" s="941">
        <f t="shared" si="16"/>
        <v>54</v>
      </c>
      <c r="H73" s="934" t="s">
        <v>97</v>
      </c>
      <c r="I73" s="231">
        <v>8</v>
      </c>
      <c r="J73" s="970">
        <f t="shared" si="17"/>
        <v>3.1249999999999986E-2</v>
      </c>
      <c r="K73" s="960" t="str">
        <f t="shared" si="11"/>
        <v>0A</v>
      </c>
      <c r="L73" s="960" t="str">
        <f t="shared" si="12"/>
        <v>62</v>
      </c>
      <c r="M73" s="231" t="str">
        <f t="shared" si="13"/>
        <v>28</v>
      </c>
      <c r="N73" s="960" t="str">
        <f t="shared" si="14"/>
        <v>38</v>
      </c>
      <c r="O73" s="231"/>
      <c r="P73" s="164"/>
      <c r="Q73" s="164"/>
      <c r="R73" s="164"/>
      <c r="S73" s="164"/>
      <c r="T73" s="156"/>
      <c r="U73" s="156"/>
      <c r="V73" s="156"/>
      <c r="W73" s="156"/>
      <c r="X73" s="156"/>
      <c r="Y73" s="156"/>
      <c r="Z73" s="156"/>
      <c r="AA73" s="156"/>
      <c r="AL73" s="969" t="str">
        <f t="shared" si="9"/>
        <v>DataLog[7] = 0x0A622838;</v>
      </c>
    </row>
    <row r="74" spans="1:38">
      <c r="A74" s="964" t="str">
        <f t="shared" si="10"/>
        <v>0A622838</v>
      </c>
      <c r="B74" s="1070">
        <f t="shared" si="15"/>
        <v>41388.291666666664</v>
      </c>
      <c r="C74" s="966">
        <f t="shared" si="5"/>
        <v>56</v>
      </c>
      <c r="D74" s="966">
        <f t="shared" si="6"/>
        <v>10</v>
      </c>
      <c r="E74" s="966">
        <f t="shared" si="7"/>
        <v>10</v>
      </c>
      <c r="F74" s="399">
        <f t="shared" si="8"/>
        <v>19</v>
      </c>
      <c r="G74" s="967">
        <f t="shared" si="16"/>
        <v>58</v>
      </c>
      <c r="H74" s="968" t="s">
        <v>98</v>
      </c>
      <c r="I74" s="231">
        <v>9</v>
      </c>
      <c r="J74" s="970">
        <f t="shared" si="17"/>
        <v>2.9761904761904746E-2</v>
      </c>
      <c r="K74" s="960" t="str">
        <f t="shared" si="11"/>
        <v>0A</v>
      </c>
      <c r="L74" s="960" t="str">
        <f t="shared" si="12"/>
        <v>62</v>
      </c>
      <c r="M74" s="231" t="str">
        <f t="shared" si="13"/>
        <v>28</v>
      </c>
      <c r="N74" s="960" t="str">
        <f t="shared" si="14"/>
        <v>38</v>
      </c>
      <c r="O74" s="231"/>
      <c r="P74" s="164"/>
      <c r="Q74" s="164"/>
      <c r="R74" s="164"/>
      <c r="S74" s="164"/>
      <c r="T74" s="156"/>
      <c r="U74" s="156"/>
      <c r="V74" s="156"/>
      <c r="W74" s="156"/>
      <c r="X74" s="156"/>
      <c r="Y74" s="156"/>
      <c r="Z74" s="156"/>
      <c r="AA74" s="156"/>
      <c r="AL74" s="969" t="str">
        <f t="shared" si="9"/>
        <v>DataLog[8] = 0x0A622838;</v>
      </c>
    </row>
    <row r="75" spans="1:38">
      <c r="A75" s="964" t="str">
        <f t="shared" si="10"/>
        <v>0A622829</v>
      </c>
      <c r="B75" s="955">
        <f t="shared" si="15"/>
        <v>41388.28125</v>
      </c>
      <c r="C75" s="181">
        <f t="shared" si="5"/>
        <v>41</v>
      </c>
      <c r="D75" s="181">
        <f t="shared" si="6"/>
        <v>10</v>
      </c>
      <c r="E75" s="181">
        <f t="shared" si="7"/>
        <v>10</v>
      </c>
      <c r="F75" s="69">
        <f t="shared" si="8"/>
        <v>19</v>
      </c>
      <c r="G75" s="941">
        <f t="shared" si="16"/>
        <v>62</v>
      </c>
      <c r="H75" s="934" t="s">
        <v>99</v>
      </c>
      <c r="I75" s="231">
        <v>10</v>
      </c>
      <c r="J75" s="970">
        <f t="shared" si="17"/>
        <v>2.8273809523809507E-2</v>
      </c>
      <c r="K75" s="960" t="str">
        <f t="shared" si="11"/>
        <v>0A</v>
      </c>
      <c r="L75" s="960" t="str">
        <f t="shared" si="12"/>
        <v>62</v>
      </c>
      <c r="M75" s="231" t="str">
        <f t="shared" si="13"/>
        <v>28</v>
      </c>
      <c r="N75" s="960" t="str">
        <f t="shared" si="14"/>
        <v>29</v>
      </c>
      <c r="O75" s="231"/>
      <c r="P75" s="164"/>
      <c r="Q75" s="164"/>
      <c r="R75" s="164"/>
      <c r="S75" s="164"/>
      <c r="T75" s="156"/>
      <c r="U75" s="156"/>
      <c r="V75" s="156"/>
      <c r="W75" s="156"/>
      <c r="X75" s="156"/>
      <c r="Y75" s="156"/>
      <c r="Z75" s="156"/>
      <c r="AA75" s="156"/>
      <c r="AL75" s="969" t="str">
        <f t="shared" si="9"/>
        <v>DataLog[9] = 0x0A622829;</v>
      </c>
    </row>
    <row r="76" spans="1:38">
      <c r="A76" s="964" t="str">
        <f t="shared" si="10"/>
        <v>0A602828</v>
      </c>
      <c r="B76" s="1070">
        <f t="shared" si="15"/>
        <v>41388.270833333336</v>
      </c>
      <c r="C76" s="966">
        <f t="shared" si="5"/>
        <v>40</v>
      </c>
      <c r="D76" s="966">
        <f t="shared" si="6"/>
        <v>10</v>
      </c>
      <c r="E76" s="966">
        <f t="shared" si="7"/>
        <v>10</v>
      </c>
      <c r="F76" s="399">
        <f t="shared" si="8"/>
        <v>18</v>
      </c>
      <c r="G76" s="967">
        <f t="shared" si="16"/>
        <v>66</v>
      </c>
      <c r="H76" s="968" t="s">
        <v>100</v>
      </c>
      <c r="I76" s="231">
        <v>11</v>
      </c>
      <c r="J76" s="970">
        <f t="shared" si="17"/>
        <v>2.6785714285714267E-2</v>
      </c>
      <c r="K76" s="960" t="str">
        <f t="shared" si="11"/>
        <v>0A</v>
      </c>
      <c r="L76" s="960" t="str">
        <f t="shared" si="12"/>
        <v>60</v>
      </c>
      <c r="M76" s="231" t="str">
        <f t="shared" si="13"/>
        <v>28</v>
      </c>
      <c r="N76" s="960" t="str">
        <f t="shared" si="14"/>
        <v>28</v>
      </c>
      <c r="O76" s="231"/>
      <c r="P76" s="164"/>
      <c r="Q76" s="164"/>
      <c r="R76" s="164"/>
      <c r="S76" s="164"/>
      <c r="T76" s="156"/>
      <c r="U76" s="156"/>
      <c r="V76" s="156"/>
      <c r="W76" s="156"/>
      <c r="X76" s="156"/>
      <c r="Y76" s="156"/>
      <c r="Z76" s="156"/>
      <c r="AA76" s="156"/>
      <c r="AL76" s="969" t="str">
        <f t="shared" si="9"/>
        <v>DataLog[10] = 0x0A602828;</v>
      </c>
    </row>
    <row r="77" spans="1:38">
      <c r="A77" s="964" t="str">
        <f t="shared" si="10"/>
        <v>0A602829</v>
      </c>
      <c r="B77" s="955">
        <f t="shared" si="15"/>
        <v>41388.260416666664</v>
      </c>
      <c r="C77" s="181">
        <f t="shared" si="5"/>
        <v>41</v>
      </c>
      <c r="D77" s="181">
        <f t="shared" si="6"/>
        <v>10</v>
      </c>
      <c r="E77" s="181">
        <f t="shared" si="7"/>
        <v>10</v>
      </c>
      <c r="F77" s="69">
        <f t="shared" si="8"/>
        <v>18</v>
      </c>
      <c r="G77" s="941">
        <f t="shared" si="16"/>
        <v>70</v>
      </c>
      <c r="H77" s="934" t="s">
        <v>101</v>
      </c>
      <c r="I77" s="231">
        <v>12</v>
      </c>
      <c r="J77" s="970">
        <f t="shared" si="17"/>
        <v>2.5297619047619027E-2</v>
      </c>
      <c r="K77" s="960" t="str">
        <f t="shared" si="11"/>
        <v>0A</v>
      </c>
      <c r="L77" s="960" t="str">
        <f t="shared" si="12"/>
        <v>60</v>
      </c>
      <c r="M77" s="231" t="str">
        <f t="shared" si="13"/>
        <v>28</v>
      </c>
      <c r="N77" s="960" t="str">
        <f t="shared" si="14"/>
        <v>29</v>
      </c>
      <c r="O77" s="231"/>
      <c r="P77" s="164"/>
      <c r="Q77" s="164"/>
      <c r="R77" s="164"/>
      <c r="S77" s="164"/>
      <c r="T77" s="156"/>
      <c r="U77" s="156"/>
      <c r="V77" s="156"/>
      <c r="W77" s="156"/>
      <c r="X77" s="156"/>
      <c r="Y77" s="156"/>
      <c r="Z77" s="156"/>
      <c r="AA77" s="156"/>
      <c r="AL77" s="969" t="str">
        <f t="shared" si="9"/>
        <v>DataLog[11] = 0x0A602829;</v>
      </c>
    </row>
    <row r="78" spans="1:38">
      <c r="A78" s="964" t="str">
        <f t="shared" si="10"/>
        <v>0A602829</v>
      </c>
      <c r="B78" s="1070">
        <f t="shared" si="15"/>
        <v>41388.25</v>
      </c>
      <c r="C78" s="966">
        <f t="shared" si="5"/>
        <v>41</v>
      </c>
      <c r="D78" s="966">
        <f t="shared" si="6"/>
        <v>10</v>
      </c>
      <c r="E78" s="966">
        <f t="shared" si="7"/>
        <v>10</v>
      </c>
      <c r="F78" s="399">
        <f t="shared" si="8"/>
        <v>18</v>
      </c>
      <c r="G78" s="967">
        <f t="shared" si="16"/>
        <v>74</v>
      </c>
      <c r="H78" s="968" t="s">
        <v>102</v>
      </c>
      <c r="I78" s="231">
        <v>13</v>
      </c>
      <c r="J78" s="970">
        <f t="shared" si="17"/>
        <v>2.3809523809523787E-2</v>
      </c>
      <c r="K78" s="960" t="str">
        <f t="shared" si="11"/>
        <v>0A</v>
      </c>
      <c r="L78" s="960" t="str">
        <f t="shared" si="12"/>
        <v>60</v>
      </c>
      <c r="M78" s="231" t="str">
        <f t="shared" si="13"/>
        <v>28</v>
      </c>
      <c r="N78" s="960" t="str">
        <f t="shared" si="14"/>
        <v>29</v>
      </c>
      <c r="O78" s="231"/>
      <c r="P78" s="164"/>
      <c r="Q78" s="164"/>
      <c r="R78" s="164"/>
      <c r="S78" s="164"/>
      <c r="T78" s="156"/>
      <c r="U78" s="156"/>
      <c r="V78" s="156"/>
      <c r="W78" s="156"/>
      <c r="X78" s="156"/>
      <c r="Y78" s="156"/>
      <c r="Z78" s="156"/>
      <c r="AA78" s="156"/>
      <c r="AL78" s="969" t="str">
        <f t="shared" si="9"/>
        <v>DataLog[12] = 0x0A602829;</v>
      </c>
    </row>
    <row r="79" spans="1:38">
      <c r="A79" s="964" t="str">
        <f t="shared" si="10"/>
        <v>0A602828</v>
      </c>
      <c r="B79" s="955">
        <f t="shared" si="15"/>
        <v>41388.239583333336</v>
      </c>
      <c r="C79" s="181">
        <f t="shared" si="5"/>
        <v>40</v>
      </c>
      <c r="D79" s="181">
        <f t="shared" si="6"/>
        <v>10</v>
      </c>
      <c r="E79" s="181">
        <f t="shared" si="7"/>
        <v>10</v>
      </c>
      <c r="F79" s="69">
        <f t="shared" si="8"/>
        <v>18</v>
      </c>
      <c r="G79" s="941">
        <f t="shared" si="16"/>
        <v>78</v>
      </c>
      <c r="H79" s="934" t="s">
        <v>103</v>
      </c>
      <c r="I79" s="231">
        <v>14</v>
      </c>
      <c r="J79" s="970">
        <f t="shared" si="17"/>
        <v>2.2321428571428548E-2</v>
      </c>
      <c r="K79" s="960" t="str">
        <f t="shared" si="11"/>
        <v>0A</v>
      </c>
      <c r="L79" s="960" t="str">
        <f t="shared" si="12"/>
        <v>60</v>
      </c>
      <c r="M79" s="231" t="str">
        <f t="shared" si="13"/>
        <v>28</v>
      </c>
      <c r="N79" s="960" t="str">
        <f t="shared" si="14"/>
        <v>28</v>
      </c>
      <c r="O79" s="231"/>
      <c r="P79" s="164"/>
      <c r="Q79" s="164"/>
      <c r="R79" s="164"/>
      <c r="S79" s="164"/>
      <c r="T79" s="156"/>
      <c r="U79" s="156"/>
      <c r="V79" s="156"/>
      <c r="W79" s="156"/>
      <c r="X79" s="156"/>
      <c r="Y79" s="156"/>
      <c r="Z79" s="156"/>
      <c r="AA79" s="156"/>
      <c r="AL79" s="969" t="str">
        <f t="shared" si="9"/>
        <v>DataLog[13] = 0x0A602828;</v>
      </c>
    </row>
    <row r="80" spans="1:38">
      <c r="A80" s="964" t="str">
        <f t="shared" si="10"/>
        <v>0A602829</v>
      </c>
      <c r="B80" s="1070">
        <f t="shared" si="15"/>
        <v>41388.229166666664</v>
      </c>
      <c r="C80" s="966">
        <f t="shared" si="5"/>
        <v>41</v>
      </c>
      <c r="D80" s="966">
        <f t="shared" si="6"/>
        <v>10</v>
      </c>
      <c r="E80" s="966">
        <f t="shared" si="7"/>
        <v>10</v>
      </c>
      <c r="F80" s="399">
        <f t="shared" si="8"/>
        <v>18</v>
      </c>
      <c r="G80" s="967">
        <f t="shared" si="16"/>
        <v>82</v>
      </c>
      <c r="H80" s="968" t="s">
        <v>104</v>
      </c>
      <c r="I80" s="231">
        <v>15</v>
      </c>
      <c r="J80" s="970">
        <f t="shared" si="17"/>
        <v>2.0833333333333308E-2</v>
      </c>
      <c r="K80" s="960" t="str">
        <f t="shared" si="11"/>
        <v>0A</v>
      </c>
      <c r="L80" s="960" t="str">
        <f t="shared" si="12"/>
        <v>60</v>
      </c>
      <c r="M80" s="231" t="str">
        <f t="shared" si="13"/>
        <v>28</v>
      </c>
      <c r="N80" s="960" t="str">
        <f t="shared" si="14"/>
        <v>29</v>
      </c>
      <c r="O80" s="231"/>
      <c r="P80" s="164"/>
      <c r="Q80" s="164"/>
      <c r="R80" s="164"/>
      <c r="S80" s="164"/>
      <c r="T80" s="156"/>
      <c r="U80" s="156"/>
      <c r="V80" s="156"/>
      <c r="W80" s="156"/>
      <c r="X80" s="156"/>
      <c r="Y80" s="156"/>
      <c r="Z80" s="156"/>
      <c r="AA80" s="156"/>
      <c r="AL80" s="969" t="str">
        <f t="shared" si="9"/>
        <v>DataLog[14] = 0x0A602829;</v>
      </c>
    </row>
    <row r="81" spans="1:38">
      <c r="A81" s="964" t="str">
        <f t="shared" si="10"/>
        <v>0A602828</v>
      </c>
      <c r="B81" s="955">
        <f t="shared" si="15"/>
        <v>41388.21875</v>
      </c>
      <c r="C81" s="181">
        <f t="shared" si="5"/>
        <v>40</v>
      </c>
      <c r="D81" s="181">
        <f t="shared" si="6"/>
        <v>10</v>
      </c>
      <c r="E81" s="181">
        <f t="shared" si="7"/>
        <v>10</v>
      </c>
      <c r="F81" s="69">
        <f t="shared" si="8"/>
        <v>18</v>
      </c>
      <c r="G81" s="941">
        <f t="shared" si="16"/>
        <v>86</v>
      </c>
      <c r="H81" s="934" t="s">
        <v>105</v>
      </c>
      <c r="I81" s="231">
        <v>16</v>
      </c>
      <c r="J81" s="970">
        <f t="shared" si="17"/>
        <v>1.9345238095238068E-2</v>
      </c>
      <c r="K81" s="960" t="str">
        <f t="shared" si="11"/>
        <v>0A</v>
      </c>
      <c r="L81" s="960" t="str">
        <f t="shared" si="12"/>
        <v>60</v>
      </c>
      <c r="M81" s="231" t="str">
        <f t="shared" si="13"/>
        <v>28</v>
      </c>
      <c r="N81" s="960" t="str">
        <f t="shared" si="14"/>
        <v>28</v>
      </c>
      <c r="O81" s="231"/>
      <c r="P81" s="164"/>
      <c r="Q81" s="164"/>
      <c r="R81" s="164"/>
      <c r="S81" s="164"/>
      <c r="T81" s="156"/>
      <c r="U81" s="156"/>
      <c r="V81" s="156"/>
      <c r="W81" s="156"/>
      <c r="X81" s="156"/>
      <c r="Y81" s="156"/>
      <c r="Z81" s="156"/>
      <c r="AA81" s="156"/>
      <c r="AL81" s="969" t="str">
        <f t="shared" si="9"/>
        <v>DataLog[15] = 0x0A602828;</v>
      </c>
    </row>
    <row r="82" spans="1:38">
      <c r="A82" s="964" t="str">
        <f t="shared" si="10"/>
        <v>0A602829</v>
      </c>
      <c r="B82" s="1070">
        <f t="shared" si="15"/>
        <v>41388.208333333336</v>
      </c>
      <c r="C82" s="966">
        <f t="shared" si="5"/>
        <v>41</v>
      </c>
      <c r="D82" s="966">
        <f t="shared" si="6"/>
        <v>10</v>
      </c>
      <c r="E82" s="966">
        <f t="shared" si="7"/>
        <v>10</v>
      </c>
      <c r="F82" s="399">
        <f t="shared" si="8"/>
        <v>18</v>
      </c>
      <c r="G82" s="967">
        <f t="shared" si="16"/>
        <v>90</v>
      </c>
      <c r="H82" s="968" t="s">
        <v>106</v>
      </c>
      <c r="I82" s="231">
        <v>17</v>
      </c>
      <c r="J82" s="970">
        <f t="shared" si="17"/>
        <v>1.7857142857142828E-2</v>
      </c>
      <c r="K82" s="960" t="str">
        <f t="shared" si="11"/>
        <v>0A</v>
      </c>
      <c r="L82" s="960" t="str">
        <f t="shared" si="12"/>
        <v>60</v>
      </c>
      <c r="M82" s="231" t="str">
        <f t="shared" si="13"/>
        <v>28</v>
      </c>
      <c r="N82" s="960" t="str">
        <f t="shared" si="14"/>
        <v>29</v>
      </c>
      <c r="O82" s="231"/>
      <c r="P82" s="164"/>
      <c r="Q82" s="164"/>
      <c r="R82" s="164"/>
      <c r="S82" s="164"/>
      <c r="T82" s="156"/>
      <c r="U82" s="156"/>
      <c r="V82" s="156"/>
      <c r="W82" s="156"/>
      <c r="X82" s="156"/>
      <c r="Y82" s="156"/>
      <c r="Z82" s="156"/>
      <c r="AA82" s="156"/>
      <c r="AL82" s="969" t="str">
        <f t="shared" si="9"/>
        <v>DataLog[16] = 0x0A602829;</v>
      </c>
    </row>
    <row r="83" spans="1:38">
      <c r="A83" s="964" t="str">
        <f t="shared" si="10"/>
        <v>0A602829</v>
      </c>
      <c r="B83" s="955">
        <f t="shared" si="15"/>
        <v>41388.197916666664</v>
      </c>
      <c r="C83" s="181">
        <f t="shared" si="5"/>
        <v>41</v>
      </c>
      <c r="D83" s="181">
        <f t="shared" si="6"/>
        <v>10</v>
      </c>
      <c r="E83" s="181">
        <f t="shared" si="7"/>
        <v>10</v>
      </c>
      <c r="F83" s="69">
        <f t="shared" si="8"/>
        <v>18</v>
      </c>
      <c r="G83" s="941">
        <f t="shared" si="16"/>
        <v>94</v>
      </c>
      <c r="H83" s="934" t="s">
        <v>107</v>
      </c>
      <c r="I83" s="231">
        <v>18</v>
      </c>
      <c r="J83" s="970">
        <f t="shared" si="17"/>
        <v>1.6369047619047589E-2</v>
      </c>
      <c r="K83" s="960" t="str">
        <f t="shared" si="11"/>
        <v>0A</v>
      </c>
      <c r="L83" s="960" t="str">
        <f t="shared" si="12"/>
        <v>60</v>
      </c>
      <c r="M83" s="231" t="str">
        <f t="shared" si="13"/>
        <v>28</v>
      </c>
      <c r="N83" s="960" t="str">
        <f t="shared" si="14"/>
        <v>29</v>
      </c>
      <c r="O83" s="231"/>
      <c r="P83" s="164"/>
      <c r="Q83" s="164"/>
      <c r="R83" s="164"/>
      <c r="S83" s="164"/>
      <c r="T83" s="156"/>
      <c r="U83" s="156"/>
      <c r="V83" s="156"/>
      <c r="W83" s="156"/>
      <c r="X83" s="156"/>
      <c r="Y83" s="156"/>
      <c r="Z83" s="156"/>
      <c r="AA83" s="156"/>
      <c r="AL83" s="969" t="str">
        <f t="shared" si="9"/>
        <v>DataLog[17] = 0x0A602829;</v>
      </c>
    </row>
    <row r="84" spans="1:38">
      <c r="A84" s="964" t="str">
        <f t="shared" si="10"/>
        <v>0A602828</v>
      </c>
      <c r="B84" s="1070">
        <f t="shared" si="15"/>
        <v>41388.1875</v>
      </c>
      <c r="C84" s="966">
        <f t="shared" si="5"/>
        <v>40</v>
      </c>
      <c r="D84" s="966">
        <f t="shared" si="6"/>
        <v>10</v>
      </c>
      <c r="E84" s="966">
        <f t="shared" si="7"/>
        <v>10</v>
      </c>
      <c r="F84" s="399">
        <f t="shared" si="8"/>
        <v>18</v>
      </c>
      <c r="G84" s="967">
        <f t="shared" si="16"/>
        <v>98</v>
      </c>
      <c r="H84" s="968" t="s">
        <v>108</v>
      </c>
      <c r="I84" s="231">
        <v>19</v>
      </c>
      <c r="J84" s="970">
        <f t="shared" si="17"/>
        <v>1.4880952380952351E-2</v>
      </c>
      <c r="K84" s="960" t="str">
        <f t="shared" si="11"/>
        <v>0A</v>
      </c>
      <c r="L84" s="960" t="str">
        <f t="shared" si="12"/>
        <v>60</v>
      </c>
      <c r="M84" s="231" t="str">
        <f t="shared" si="13"/>
        <v>28</v>
      </c>
      <c r="N84" s="960" t="str">
        <f t="shared" si="14"/>
        <v>28</v>
      </c>
      <c r="O84" s="231"/>
      <c r="P84" s="164"/>
      <c r="Q84" s="164"/>
      <c r="R84" s="164"/>
      <c r="S84" s="164"/>
      <c r="T84" s="156"/>
      <c r="U84" s="156"/>
      <c r="V84" s="156"/>
      <c r="W84" s="156"/>
      <c r="X84" s="156"/>
      <c r="Y84" s="156"/>
      <c r="Z84" s="156"/>
      <c r="AA84" s="156"/>
      <c r="AL84" s="969" t="str">
        <f t="shared" si="9"/>
        <v>DataLog[18] = 0x0A602828;</v>
      </c>
    </row>
    <row r="85" spans="1:38">
      <c r="A85" s="964" t="str">
        <f t="shared" si="10"/>
        <v>00000000</v>
      </c>
      <c r="B85" s="955">
        <f t="shared" si="15"/>
        <v>41388.177083333336</v>
      </c>
      <c r="C85" s="181">
        <f t="shared" si="5"/>
        <v>0</v>
      </c>
      <c r="D85" s="181">
        <f t="shared" si="6"/>
        <v>0</v>
      </c>
      <c r="E85" s="181">
        <f t="shared" si="7"/>
        <v>0</v>
      </c>
      <c r="F85" s="69">
        <f t="shared" si="8"/>
        <v>-30</v>
      </c>
      <c r="G85" s="941">
        <f t="shared" si="16"/>
        <v>102</v>
      </c>
      <c r="H85" s="934" t="s">
        <v>109</v>
      </c>
      <c r="I85" s="231">
        <v>20</v>
      </c>
      <c r="J85" s="970">
        <f t="shared" si="17"/>
        <v>1.3392857142857113E-2</v>
      </c>
      <c r="K85" s="960" t="str">
        <f t="shared" si="11"/>
        <v>00</v>
      </c>
      <c r="L85" s="960" t="str">
        <f t="shared" si="12"/>
        <v>00</v>
      </c>
      <c r="M85" s="231" t="str">
        <f t="shared" si="13"/>
        <v>00</v>
      </c>
      <c r="N85" s="960" t="str">
        <f t="shared" si="14"/>
        <v>00</v>
      </c>
      <c r="O85" s="231"/>
      <c r="P85" s="164"/>
      <c r="Q85" s="164"/>
      <c r="R85" s="164"/>
      <c r="S85" s="164"/>
      <c r="T85" s="156"/>
      <c r="U85" s="156"/>
      <c r="V85" s="156"/>
      <c r="W85" s="156"/>
      <c r="X85" s="156"/>
      <c r="Y85" s="156"/>
      <c r="Z85" s="156"/>
      <c r="AA85" s="156"/>
      <c r="AL85" s="969" t="str">
        <f t="shared" si="9"/>
        <v>DataLog[19] = 0x00000000;</v>
      </c>
    </row>
    <row r="86" spans="1:38">
      <c r="A86" s="964" t="str">
        <f t="shared" si="10"/>
        <v>00000000</v>
      </c>
      <c r="B86" s="1070">
        <f t="shared" si="15"/>
        <v>41388.166666666664</v>
      </c>
      <c r="C86" s="966">
        <f t="shared" si="5"/>
        <v>0</v>
      </c>
      <c r="D86" s="966">
        <f t="shared" si="6"/>
        <v>0</v>
      </c>
      <c r="E86" s="966">
        <f t="shared" si="7"/>
        <v>0</v>
      </c>
      <c r="F86" s="399">
        <f t="shared" si="8"/>
        <v>-30</v>
      </c>
      <c r="G86" s="967">
        <f t="shared" si="16"/>
        <v>106</v>
      </c>
      <c r="H86" s="968" t="s">
        <v>110</v>
      </c>
      <c r="I86" s="231">
        <v>21</v>
      </c>
      <c r="J86" s="970">
        <f t="shared" si="17"/>
        <v>1.1904761904761875E-2</v>
      </c>
      <c r="K86" s="960" t="str">
        <f t="shared" si="11"/>
        <v>00</v>
      </c>
      <c r="L86" s="960" t="str">
        <f t="shared" si="12"/>
        <v>00</v>
      </c>
      <c r="M86" s="231" t="str">
        <f t="shared" si="13"/>
        <v>00</v>
      </c>
      <c r="N86" s="960" t="str">
        <f t="shared" si="14"/>
        <v>00</v>
      </c>
      <c r="O86" s="231"/>
      <c r="P86" s="164"/>
      <c r="Q86" s="164"/>
      <c r="R86" s="164"/>
      <c r="S86" s="164"/>
      <c r="T86" s="156"/>
      <c r="U86" s="156"/>
      <c r="V86" s="156"/>
      <c r="W86" s="156"/>
      <c r="X86" s="156"/>
      <c r="Y86" s="156"/>
      <c r="Z86" s="156"/>
      <c r="AA86" s="156"/>
      <c r="AL86" s="969" t="str">
        <f t="shared" si="9"/>
        <v>DataLog[20] = 0x00000000;</v>
      </c>
    </row>
    <row r="87" spans="1:38">
      <c r="A87" s="964" t="str">
        <f t="shared" si="10"/>
        <v>00000000</v>
      </c>
      <c r="B87" s="955">
        <f t="shared" si="15"/>
        <v>41388.15625</v>
      </c>
      <c r="C87" s="181">
        <f t="shared" si="5"/>
        <v>0</v>
      </c>
      <c r="D87" s="181">
        <f t="shared" si="6"/>
        <v>0</v>
      </c>
      <c r="E87" s="181">
        <f t="shared" si="7"/>
        <v>0</v>
      </c>
      <c r="F87" s="69">
        <f t="shared" si="8"/>
        <v>-30</v>
      </c>
      <c r="G87" s="941">
        <f t="shared" si="16"/>
        <v>110</v>
      </c>
      <c r="H87" s="934" t="s">
        <v>111</v>
      </c>
      <c r="I87" s="231">
        <v>22</v>
      </c>
      <c r="J87" s="970">
        <f t="shared" si="17"/>
        <v>1.0416666666666637E-2</v>
      </c>
      <c r="K87" s="960" t="str">
        <f t="shared" si="11"/>
        <v>00</v>
      </c>
      <c r="L87" s="960" t="str">
        <f t="shared" si="12"/>
        <v>00</v>
      </c>
      <c r="M87" s="231" t="str">
        <f t="shared" si="13"/>
        <v>00</v>
      </c>
      <c r="N87" s="960" t="str">
        <f t="shared" si="14"/>
        <v>00</v>
      </c>
      <c r="O87" s="231"/>
      <c r="P87" s="164"/>
      <c r="Q87" s="164"/>
      <c r="R87" s="164"/>
      <c r="S87" s="164"/>
      <c r="T87" s="156"/>
      <c r="U87" s="156"/>
      <c r="V87" s="156"/>
      <c r="W87" s="156"/>
      <c r="X87" s="156"/>
      <c r="Y87" s="156"/>
      <c r="Z87" s="156"/>
      <c r="AA87" s="156"/>
      <c r="AL87" s="969" t="str">
        <f t="shared" si="9"/>
        <v>DataLog[21] = 0x00000000;</v>
      </c>
    </row>
    <row r="88" spans="1:38">
      <c r="A88" s="964" t="str">
        <f t="shared" si="10"/>
        <v>00000000</v>
      </c>
      <c r="B88" s="1070">
        <f t="shared" si="15"/>
        <v>41388.145833333336</v>
      </c>
      <c r="C88" s="966">
        <f t="shared" si="5"/>
        <v>0</v>
      </c>
      <c r="D88" s="966">
        <f t="shared" si="6"/>
        <v>0</v>
      </c>
      <c r="E88" s="966">
        <f t="shared" si="7"/>
        <v>0</v>
      </c>
      <c r="F88" s="399">
        <f t="shared" si="8"/>
        <v>-30</v>
      </c>
      <c r="G88" s="967">
        <f t="shared" si="16"/>
        <v>114</v>
      </c>
      <c r="H88" s="968" t="s">
        <v>112</v>
      </c>
      <c r="I88" s="231">
        <v>23</v>
      </c>
      <c r="J88" s="970">
        <f t="shared" si="17"/>
        <v>8.9285714285713986E-3</v>
      </c>
      <c r="K88" s="960" t="str">
        <f t="shared" si="11"/>
        <v>00</v>
      </c>
      <c r="L88" s="960" t="str">
        <f t="shared" si="12"/>
        <v>00</v>
      </c>
      <c r="M88" s="231" t="str">
        <f t="shared" si="13"/>
        <v>00</v>
      </c>
      <c r="N88" s="960" t="str">
        <f t="shared" si="14"/>
        <v>00</v>
      </c>
      <c r="O88" s="231"/>
      <c r="P88" s="164"/>
      <c r="Q88" s="164"/>
      <c r="R88" s="164"/>
      <c r="S88" s="164"/>
      <c r="T88" s="156"/>
      <c r="U88" s="156"/>
      <c r="V88" s="156"/>
      <c r="W88" s="156"/>
      <c r="X88" s="156"/>
      <c r="Y88" s="156"/>
      <c r="Z88" s="156"/>
      <c r="AA88" s="156"/>
      <c r="AL88" s="969" t="str">
        <f t="shared" si="9"/>
        <v>DataLog[22] = 0x00000000;</v>
      </c>
    </row>
    <row r="89" spans="1:38">
      <c r="A89" s="964" t="str">
        <f t="shared" si="10"/>
        <v>00000000</v>
      </c>
      <c r="B89" s="955">
        <f t="shared" si="15"/>
        <v>41388.135416666664</v>
      </c>
      <c r="C89" s="181">
        <f t="shared" si="5"/>
        <v>0</v>
      </c>
      <c r="D89" s="181">
        <f t="shared" si="6"/>
        <v>0</v>
      </c>
      <c r="E89" s="181">
        <f t="shared" si="7"/>
        <v>0</v>
      </c>
      <c r="F89" s="69">
        <f t="shared" si="8"/>
        <v>-30</v>
      </c>
      <c r="G89" s="941">
        <f t="shared" si="16"/>
        <v>118</v>
      </c>
      <c r="H89" s="934" t="s">
        <v>113</v>
      </c>
      <c r="I89" s="231">
        <v>24</v>
      </c>
      <c r="J89" s="970">
        <f t="shared" si="17"/>
        <v>7.4404761904761606E-3</v>
      </c>
      <c r="K89" s="960" t="str">
        <f t="shared" si="11"/>
        <v>00</v>
      </c>
      <c r="L89" s="960" t="str">
        <f t="shared" si="12"/>
        <v>00</v>
      </c>
      <c r="M89" s="231" t="str">
        <f t="shared" si="13"/>
        <v>00</v>
      </c>
      <c r="N89" s="960" t="str">
        <f t="shared" si="14"/>
        <v>00</v>
      </c>
      <c r="O89" s="231"/>
      <c r="P89" s="164"/>
      <c r="Q89" s="164"/>
      <c r="R89" s="164"/>
      <c r="S89" s="164"/>
      <c r="T89" s="156"/>
      <c r="U89" s="156"/>
      <c r="V89" s="156"/>
      <c r="W89" s="156"/>
      <c r="X89" s="156"/>
      <c r="Y89" s="156"/>
      <c r="Z89" s="156"/>
      <c r="AA89" s="156"/>
      <c r="AL89" s="969" t="str">
        <f t="shared" si="9"/>
        <v>DataLog[23] = 0x00000000;</v>
      </c>
    </row>
    <row r="90" spans="1:38">
      <c r="A90" s="964" t="str">
        <f t="shared" si="10"/>
        <v>00000000</v>
      </c>
      <c r="B90" s="1070">
        <f t="shared" si="15"/>
        <v>41388.125</v>
      </c>
      <c r="C90" s="966">
        <f t="shared" si="5"/>
        <v>0</v>
      </c>
      <c r="D90" s="966">
        <f t="shared" si="6"/>
        <v>0</v>
      </c>
      <c r="E90" s="966">
        <f t="shared" si="7"/>
        <v>0</v>
      </c>
      <c r="F90" s="399">
        <f t="shared" si="8"/>
        <v>-30</v>
      </c>
      <c r="G90" s="967">
        <f t="shared" si="16"/>
        <v>122</v>
      </c>
      <c r="H90" s="968" t="s">
        <v>114</v>
      </c>
      <c r="I90" s="231">
        <v>25</v>
      </c>
      <c r="J90" s="970">
        <f t="shared" si="17"/>
        <v>5.9523809523809226E-3</v>
      </c>
      <c r="K90" s="960" t="str">
        <f t="shared" si="11"/>
        <v>00</v>
      </c>
      <c r="L90" s="960" t="str">
        <f t="shared" si="12"/>
        <v>00</v>
      </c>
      <c r="M90" s="231" t="str">
        <f t="shared" si="13"/>
        <v>00</v>
      </c>
      <c r="N90" s="960" t="str">
        <f t="shared" si="14"/>
        <v>00</v>
      </c>
      <c r="O90" s="231"/>
      <c r="P90" s="164"/>
      <c r="Q90" s="164"/>
      <c r="R90" s="164"/>
      <c r="S90" s="973"/>
      <c r="T90" s="156"/>
      <c r="U90" s="156"/>
      <c r="V90" s="156"/>
      <c r="W90" s="156"/>
      <c r="X90" s="156"/>
      <c r="Y90" s="156"/>
      <c r="Z90" s="156"/>
      <c r="AA90" s="156"/>
      <c r="AL90" s="969" t="str">
        <f t="shared" si="9"/>
        <v>DataLog[24] = 0x00000000;</v>
      </c>
    </row>
    <row r="91" spans="1:38">
      <c r="A91" s="964" t="str">
        <f t="shared" si="10"/>
        <v>00000000</v>
      </c>
      <c r="B91" s="955">
        <f t="shared" si="15"/>
        <v>41388.114583333336</v>
      </c>
      <c r="C91" s="181">
        <f t="shared" si="5"/>
        <v>0</v>
      </c>
      <c r="D91" s="181">
        <f t="shared" si="6"/>
        <v>0</v>
      </c>
      <c r="E91" s="181">
        <f t="shared" si="7"/>
        <v>0</v>
      </c>
      <c r="F91" s="69">
        <f t="shared" si="8"/>
        <v>-30</v>
      </c>
      <c r="G91" s="941">
        <f t="shared" si="16"/>
        <v>126</v>
      </c>
      <c r="H91" s="934" t="s">
        <v>115</v>
      </c>
      <c r="I91" s="231">
        <v>26</v>
      </c>
      <c r="J91" s="970">
        <f t="shared" si="17"/>
        <v>4.4642857142856845E-3</v>
      </c>
      <c r="K91" s="960" t="str">
        <f t="shared" si="11"/>
        <v>00</v>
      </c>
      <c r="L91" s="960" t="str">
        <f t="shared" si="12"/>
        <v>00</v>
      </c>
      <c r="M91" s="231" t="str">
        <f t="shared" si="13"/>
        <v>00</v>
      </c>
      <c r="N91" s="960" t="str">
        <f t="shared" si="14"/>
        <v>00</v>
      </c>
      <c r="O91" s="231"/>
      <c r="P91" s="164"/>
      <c r="Q91" s="164"/>
      <c r="R91" s="164"/>
      <c r="S91" s="164"/>
      <c r="T91" s="156"/>
      <c r="U91" s="156"/>
      <c r="V91" s="156"/>
      <c r="W91" s="156"/>
      <c r="X91" s="156"/>
      <c r="Y91" s="156"/>
      <c r="Z91" s="156"/>
      <c r="AA91" s="156"/>
      <c r="AL91" s="969" t="str">
        <f t="shared" si="9"/>
        <v>DataLog[25] = 0x00000000;</v>
      </c>
    </row>
    <row r="92" spans="1:38">
      <c r="A92" s="964" t="str">
        <f t="shared" si="10"/>
        <v>00000000</v>
      </c>
      <c r="B92" s="1070">
        <f t="shared" si="15"/>
        <v>41388.104166666664</v>
      </c>
      <c r="C92" s="966">
        <f t="shared" si="5"/>
        <v>0</v>
      </c>
      <c r="D92" s="966">
        <f t="shared" si="6"/>
        <v>0</v>
      </c>
      <c r="E92" s="966">
        <f t="shared" si="7"/>
        <v>0</v>
      </c>
      <c r="F92" s="399">
        <f t="shared" si="8"/>
        <v>-30</v>
      </c>
      <c r="G92" s="967">
        <f t="shared" si="16"/>
        <v>130</v>
      </c>
      <c r="H92" s="968" t="s">
        <v>116</v>
      </c>
      <c r="I92" s="231">
        <v>27</v>
      </c>
      <c r="J92" s="970">
        <f t="shared" si="17"/>
        <v>2.9761904761904465E-3</v>
      </c>
      <c r="K92" s="960" t="str">
        <f t="shared" si="11"/>
        <v>00</v>
      </c>
      <c r="L92" s="960" t="str">
        <f t="shared" si="12"/>
        <v>00</v>
      </c>
      <c r="M92" s="231" t="str">
        <f t="shared" si="13"/>
        <v>00</v>
      </c>
      <c r="N92" s="960" t="str">
        <f t="shared" si="14"/>
        <v>00</v>
      </c>
      <c r="O92" s="231"/>
      <c r="P92" s="164"/>
      <c r="Q92" s="164"/>
      <c r="R92" s="164"/>
      <c r="S92" s="164"/>
      <c r="T92" s="156"/>
      <c r="U92" s="156"/>
      <c r="V92" s="156"/>
      <c r="W92" s="156"/>
      <c r="X92" s="156"/>
      <c r="Y92" s="156"/>
      <c r="Z92" s="156"/>
      <c r="AA92" s="156"/>
      <c r="AL92" s="969" t="str">
        <f t="shared" si="9"/>
        <v>DataLog[26] = 0x00000000;</v>
      </c>
    </row>
    <row r="93" spans="1:38">
      <c r="A93" s="964" t="str">
        <f t="shared" si="10"/>
        <v>00000000</v>
      </c>
      <c r="B93" s="955">
        <f t="shared" si="15"/>
        <v>41388.09375</v>
      </c>
      <c r="C93" s="181">
        <f t="shared" si="5"/>
        <v>0</v>
      </c>
      <c r="D93" s="181">
        <f t="shared" si="6"/>
        <v>0</v>
      </c>
      <c r="E93" s="181">
        <f t="shared" si="7"/>
        <v>0</v>
      </c>
      <c r="F93" s="69">
        <f t="shared" si="8"/>
        <v>-30</v>
      </c>
      <c r="G93" s="941">
        <f t="shared" si="16"/>
        <v>134</v>
      </c>
      <c r="H93" s="934" t="s">
        <v>117</v>
      </c>
      <c r="I93" s="231">
        <v>28</v>
      </c>
      <c r="J93" s="970">
        <f t="shared" si="17"/>
        <v>1.4880952380952085E-3</v>
      </c>
      <c r="K93" s="960" t="str">
        <f t="shared" si="11"/>
        <v>00</v>
      </c>
      <c r="L93" s="960" t="str">
        <f t="shared" si="12"/>
        <v>00</v>
      </c>
      <c r="M93" s="231" t="str">
        <f t="shared" si="13"/>
        <v>00</v>
      </c>
      <c r="N93" s="960" t="str">
        <f t="shared" si="14"/>
        <v>00</v>
      </c>
      <c r="O93" s="231"/>
      <c r="P93" s="164"/>
      <c r="Q93" s="164"/>
      <c r="R93" s="164"/>
      <c r="S93" s="164"/>
      <c r="T93" s="156"/>
      <c r="U93" s="156"/>
      <c r="V93" s="156"/>
      <c r="W93" s="156"/>
      <c r="X93" s="156"/>
      <c r="Y93" s="156"/>
      <c r="Z93" s="156"/>
      <c r="AA93" s="156"/>
      <c r="AL93" s="969" t="str">
        <f t="shared" si="9"/>
        <v>DataLog[27] = 0x00000000;</v>
      </c>
    </row>
    <row r="94" spans="1:38">
      <c r="A94" s="964" t="str">
        <f t="shared" si="10"/>
        <v>7331</v>
      </c>
      <c r="B94" s="974"/>
      <c r="C94" s="974" t="s">
        <v>118</v>
      </c>
      <c r="D94" s="975"/>
      <c r="E94" s="975"/>
      <c r="F94" s="975"/>
      <c r="G94" s="967">
        <f t="shared" si="16"/>
        <v>138</v>
      </c>
      <c r="H94" s="976" t="s">
        <v>119</v>
      </c>
      <c r="I94" s="977"/>
      <c r="J94" s="943"/>
      <c r="K94" s="978"/>
      <c r="L94" s="978"/>
      <c r="M94" s="978"/>
      <c r="N94" s="978"/>
      <c r="O94" s="979"/>
      <c r="P94" s="941"/>
      <c r="Q94" s="164" t="str">
        <f>MID(A94,5,2)</f>
        <v/>
      </c>
      <c r="R94" s="941" t="str">
        <f>MID(A94,7,2)</f>
        <v/>
      </c>
      <c r="S94" s="164"/>
      <c r="T94" s="156"/>
      <c r="U94" s="156"/>
      <c r="V94" s="156"/>
      <c r="W94" s="156"/>
      <c r="X94" s="156"/>
      <c r="Y94" s="156"/>
      <c r="Z94" s="156"/>
      <c r="AA94" s="156"/>
      <c r="AL94" s="969"/>
    </row>
    <row r="95" spans="1:38" ht="13.8">
      <c r="A95" s="938" t="str">
        <f>MID($G$1,$G$2+2*G95,8)</f>
        <v/>
      </c>
      <c r="B95" s="974"/>
      <c r="C95" s="974" t="s">
        <v>120</v>
      </c>
      <c r="D95" s="974"/>
      <c r="E95" s="974"/>
      <c r="F95" s="974"/>
      <c r="G95" s="966">
        <f t="shared" si="16"/>
        <v>142</v>
      </c>
      <c r="H95" s="968" t="s">
        <v>121</v>
      </c>
      <c r="I95" s="980"/>
      <c r="J95" s="943"/>
      <c r="K95" s="156"/>
      <c r="L95" s="156"/>
      <c r="M95" s="156"/>
      <c r="N95" s="156"/>
      <c r="O95" s="156"/>
      <c r="P95" s="156"/>
      <c r="Q95" s="156"/>
      <c r="R95" s="156"/>
      <c r="S95" s="156"/>
      <c r="T95" s="156"/>
      <c r="U95" s="156"/>
      <c r="V95" s="156"/>
      <c r="W95" s="156"/>
      <c r="X95" s="156"/>
      <c r="Y95" s="156"/>
      <c r="Z95" s="156"/>
      <c r="AA95" s="156"/>
    </row>
    <row r="96" spans="1:38">
      <c r="A96" s="782"/>
      <c r="B96" s="782"/>
      <c r="C96" s="782"/>
      <c r="D96" s="782"/>
      <c r="E96" s="782"/>
      <c r="F96" s="782"/>
      <c r="G96" s="897"/>
      <c r="H96" s="897"/>
      <c r="I96" s="981"/>
      <c r="J96" s="782"/>
      <c r="K96" s="782"/>
      <c r="L96" s="782"/>
      <c r="M96" s="782"/>
      <c r="N96" s="782"/>
      <c r="O96" s="782"/>
      <c r="P96" s="782"/>
      <c r="Q96" s="782"/>
      <c r="R96" s="782"/>
      <c r="S96" s="782"/>
      <c r="T96" s="782"/>
      <c r="U96" s="782"/>
      <c r="V96" s="782"/>
      <c r="W96" s="782"/>
      <c r="X96" s="782"/>
      <c r="Y96" s="782"/>
      <c r="Z96" s="782"/>
      <c r="AA96" s="782"/>
      <c r="AB96" s="782"/>
      <c r="AC96" s="782"/>
      <c r="AD96" s="782"/>
      <c r="AE96" s="782"/>
      <c r="AF96" s="782"/>
    </row>
    <row r="97" spans="1:35">
      <c r="A97" s="782"/>
      <c r="B97" s="782"/>
      <c r="C97" s="782"/>
      <c r="D97" s="782"/>
      <c r="E97" s="782"/>
      <c r="F97" s="782"/>
      <c r="G97" s="897"/>
      <c r="H97" s="897"/>
      <c r="I97" s="981"/>
      <c r="J97" s="782"/>
      <c r="K97" s="782"/>
      <c r="L97" s="782"/>
      <c r="M97" s="782"/>
      <c r="N97" s="782"/>
      <c r="O97" s="782"/>
      <c r="P97" s="782"/>
      <c r="Q97" s="782"/>
      <c r="R97" s="782"/>
      <c r="S97" s="782"/>
      <c r="T97" s="782"/>
      <c r="U97" s="782"/>
      <c r="V97" s="782"/>
      <c r="W97" s="782"/>
      <c r="X97" s="782"/>
      <c r="Y97" s="782"/>
      <c r="Z97" s="782"/>
      <c r="AA97" s="782"/>
      <c r="AB97" s="782"/>
      <c r="AC97" s="782"/>
      <c r="AD97" s="782"/>
      <c r="AE97" s="782"/>
      <c r="AF97" s="782"/>
    </row>
    <row r="98" spans="1:35">
      <c r="A98" s="782"/>
      <c r="B98" s="782"/>
      <c r="C98" s="782"/>
      <c r="D98" s="782"/>
      <c r="E98" s="782"/>
      <c r="F98" s="782"/>
      <c r="G98" s="897"/>
      <c r="H98" s="897"/>
      <c r="I98" s="981"/>
      <c r="J98" s="782"/>
      <c r="K98" s="782"/>
      <c r="L98" s="782"/>
      <c r="M98" s="782"/>
      <c r="N98" s="782"/>
      <c r="O98" s="782"/>
      <c r="P98" s="782"/>
      <c r="Q98" s="782"/>
      <c r="R98" s="782"/>
      <c r="S98" s="782"/>
      <c r="T98" s="782"/>
      <c r="U98" s="782"/>
      <c r="V98" s="782"/>
      <c r="W98" s="782"/>
      <c r="X98" s="782"/>
      <c r="Y98" s="782"/>
      <c r="Z98" s="782"/>
      <c r="AA98" s="782"/>
      <c r="AB98" s="782"/>
      <c r="AC98" s="782"/>
      <c r="AD98" s="782"/>
      <c r="AE98" s="782"/>
      <c r="AF98" s="782"/>
    </row>
    <row r="99" spans="1:35">
      <c r="A99" s="782"/>
      <c r="B99" s="782"/>
      <c r="C99" s="782"/>
      <c r="D99" s="782"/>
      <c r="E99" s="782"/>
      <c r="F99" s="782"/>
      <c r="G99" s="897"/>
      <c r="H99" s="897"/>
      <c r="I99" s="981"/>
      <c r="J99" s="782"/>
      <c r="K99" s="782"/>
      <c r="L99" s="782"/>
      <c r="M99" s="782"/>
      <c r="N99" s="782"/>
      <c r="O99" s="782"/>
      <c r="P99" s="782"/>
      <c r="Q99" s="782"/>
      <c r="R99" s="782"/>
      <c r="S99" s="782"/>
      <c r="T99" s="782"/>
      <c r="U99" s="782"/>
      <c r="V99" s="782"/>
      <c r="W99" s="782"/>
      <c r="X99" s="782"/>
      <c r="Y99" s="782"/>
      <c r="Z99" s="782"/>
      <c r="AA99" s="782"/>
      <c r="AB99" s="782"/>
      <c r="AC99" s="782"/>
      <c r="AD99" s="782"/>
      <c r="AE99" s="782"/>
      <c r="AF99" s="782"/>
    </row>
    <row r="100" spans="1:35">
      <c r="A100" s="782"/>
      <c r="B100" s="782"/>
      <c r="C100" s="782"/>
      <c r="D100" s="782"/>
      <c r="E100" s="782"/>
      <c r="F100" s="782"/>
      <c r="G100" s="897"/>
      <c r="H100" s="897"/>
      <c r="I100" s="981"/>
      <c r="J100" s="782"/>
      <c r="K100" s="782"/>
      <c r="L100" s="782"/>
      <c r="M100" s="782"/>
      <c r="N100" s="782"/>
      <c r="O100" s="782"/>
      <c r="P100" s="782"/>
      <c r="Q100" s="782"/>
      <c r="R100" s="782"/>
      <c r="S100" s="782"/>
      <c r="T100" s="782"/>
      <c r="U100" s="782"/>
      <c r="V100" s="782"/>
      <c r="W100" s="782"/>
      <c r="X100" s="782"/>
      <c r="Y100" s="782"/>
      <c r="Z100" s="782"/>
      <c r="AA100" s="782"/>
      <c r="AB100" s="782"/>
      <c r="AC100" s="782"/>
      <c r="AD100" s="782"/>
      <c r="AE100" s="782"/>
      <c r="AF100" s="782"/>
    </row>
    <row r="101" spans="1:35">
      <c r="A101" s="782"/>
      <c r="B101" s="782"/>
      <c r="C101" s="782"/>
      <c r="D101" s="782"/>
      <c r="E101" s="782"/>
      <c r="F101" s="782"/>
      <c r="G101" s="897"/>
      <c r="H101" s="897"/>
      <c r="I101" s="981"/>
      <c r="J101" s="782"/>
      <c r="K101" s="782"/>
      <c r="L101" s="782"/>
      <c r="M101" s="782"/>
      <c r="N101" s="782"/>
      <c r="O101" s="782"/>
      <c r="P101" s="782"/>
      <c r="Q101" s="782"/>
      <c r="R101" s="782"/>
      <c r="S101" s="782"/>
      <c r="T101" s="782"/>
      <c r="U101" s="782"/>
      <c r="V101" s="782"/>
      <c r="W101" s="782"/>
      <c r="X101" s="782"/>
      <c r="Y101" s="782"/>
      <c r="Z101" s="782"/>
      <c r="AA101" s="782"/>
      <c r="AB101" s="782"/>
      <c r="AC101" s="782"/>
      <c r="AD101" s="782"/>
      <c r="AE101" s="782"/>
      <c r="AF101" s="782"/>
    </row>
    <row r="102" spans="1:35">
      <c r="A102" s="782"/>
      <c r="B102" s="782"/>
      <c r="C102" s="782"/>
      <c r="D102" s="782"/>
      <c r="E102" s="782"/>
      <c r="F102" s="782"/>
      <c r="G102" s="897"/>
      <c r="H102" s="897"/>
      <c r="I102" s="981"/>
      <c r="J102" s="782"/>
      <c r="K102" s="782"/>
      <c r="L102" s="782"/>
      <c r="M102" s="782"/>
      <c r="N102" s="782"/>
      <c r="O102" s="782"/>
      <c r="P102" s="782"/>
      <c r="Q102" s="782"/>
      <c r="R102" s="782"/>
      <c r="S102" s="782"/>
      <c r="T102" s="782"/>
      <c r="U102" s="782"/>
      <c r="V102" s="782"/>
      <c r="W102" s="782"/>
      <c r="X102" s="782"/>
      <c r="Y102" s="782"/>
      <c r="Z102" s="782"/>
      <c r="AA102" s="782"/>
      <c r="AB102" s="782"/>
      <c r="AC102" s="782"/>
      <c r="AD102" s="782"/>
      <c r="AE102" s="782"/>
      <c r="AF102" s="782"/>
    </row>
    <row r="103" spans="1:35" hidden="1">
      <c r="A103" s="782"/>
      <c r="B103" s="782"/>
      <c r="C103" s="782"/>
      <c r="D103" s="782"/>
      <c r="E103" s="782"/>
      <c r="F103" s="782"/>
      <c r="G103" s="897"/>
      <c r="H103" s="897"/>
      <c r="I103" s="981"/>
      <c r="J103" s="782"/>
      <c r="K103" s="782"/>
      <c r="L103" s="782"/>
      <c r="M103" s="782"/>
      <c r="N103" s="782"/>
      <c r="O103" s="782"/>
      <c r="P103" s="782"/>
      <c r="Q103" s="782"/>
      <c r="R103" s="782"/>
      <c r="S103" s="782"/>
      <c r="T103" s="782"/>
      <c r="U103" s="782"/>
      <c r="V103" s="782"/>
      <c r="W103" s="782"/>
      <c r="X103" s="782"/>
      <c r="Y103" s="782"/>
      <c r="Z103" s="782"/>
      <c r="AA103" s="782"/>
      <c r="AB103" s="782"/>
      <c r="AC103" s="782"/>
      <c r="AD103" s="782"/>
      <c r="AE103" s="782"/>
      <c r="AF103" s="782"/>
    </row>
    <row r="104" spans="1:35" hidden="1">
      <c r="A104" s="782"/>
      <c r="B104" s="782"/>
      <c r="C104" s="782"/>
      <c r="D104" s="782"/>
      <c r="E104" s="782"/>
      <c r="F104" s="782"/>
      <c r="G104" s="897"/>
      <c r="H104" s="897"/>
      <c r="I104" s="981"/>
      <c r="J104" s="782"/>
      <c r="K104" s="782"/>
      <c r="L104" s="782"/>
      <c r="M104" s="782"/>
      <c r="N104" s="782"/>
      <c r="O104" s="782"/>
      <c r="P104" s="782"/>
      <c r="Q104" s="782"/>
      <c r="R104" s="782"/>
      <c r="S104" s="782"/>
      <c r="T104" s="782"/>
      <c r="U104" s="782"/>
      <c r="V104" s="782"/>
      <c r="W104" s="782"/>
      <c r="X104" s="782"/>
      <c r="Y104" s="782"/>
      <c r="Z104" s="782"/>
      <c r="AA104" s="782"/>
      <c r="AB104" s="782"/>
      <c r="AC104" s="782"/>
      <c r="AD104" s="782"/>
      <c r="AE104" s="782"/>
      <c r="AF104" s="782"/>
    </row>
    <row r="105" spans="1:35" hidden="1">
      <c r="A105" s="782"/>
      <c r="B105" s="782"/>
      <c r="C105" s="782"/>
      <c r="D105" s="782"/>
      <c r="E105" s="782"/>
      <c r="F105" s="782"/>
      <c r="G105" s="897"/>
      <c r="H105" s="897"/>
      <c r="I105" s="981"/>
      <c r="J105" s="782"/>
      <c r="K105" s="782"/>
      <c r="L105" s="782"/>
      <c r="M105" s="782"/>
      <c r="N105" s="782"/>
      <c r="O105" s="782"/>
      <c r="P105" s="782"/>
      <c r="Q105" s="782"/>
      <c r="R105" s="782"/>
      <c r="S105" s="782"/>
      <c r="T105" s="782"/>
      <c r="U105" s="782"/>
      <c r="V105" s="782"/>
      <c r="W105" s="782"/>
      <c r="X105" s="782"/>
      <c r="Y105" s="782"/>
      <c r="Z105" s="782"/>
      <c r="AA105" s="782"/>
      <c r="AB105" s="782"/>
      <c r="AC105" s="782"/>
      <c r="AD105" s="782"/>
      <c r="AE105" s="782"/>
      <c r="AF105" s="782"/>
      <c r="AG105" s="782"/>
      <c r="AH105" s="782"/>
      <c r="AI105" s="782"/>
    </row>
    <row r="106" spans="1:35" hidden="1">
      <c r="A106" s="782"/>
      <c r="B106" s="782"/>
      <c r="C106" s="782"/>
      <c r="D106" s="782"/>
      <c r="E106" s="782"/>
      <c r="F106" s="782"/>
      <c r="G106" s="897"/>
      <c r="H106" s="897"/>
      <c r="I106" s="981"/>
      <c r="J106" s="782"/>
      <c r="K106" s="782"/>
      <c r="L106" s="782"/>
      <c r="M106" s="782"/>
      <c r="N106" s="782"/>
      <c r="O106" s="782"/>
      <c r="P106" s="782"/>
      <c r="Q106" s="782"/>
      <c r="R106" s="782"/>
      <c r="S106" s="782"/>
      <c r="T106" s="782"/>
      <c r="U106" s="782"/>
      <c r="V106" s="782"/>
      <c r="W106" s="782"/>
      <c r="X106" s="782"/>
      <c r="Y106" s="782"/>
      <c r="Z106" s="782"/>
      <c r="AA106" s="782"/>
      <c r="AB106" s="782"/>
      <c r="AC106" s="782"/>
      <c r="AD106" s="782"/>
      <c r="AE106" s="782"/>
      <c r="AF106" s="782"/>
      <c r="AG106" s="782"/>
      <c r="AH106" s="782"/>
      <c r="AI106" s="782"/>
    </row>
    <row r="107" spans="1:35" hidden="1">
      <c r="A107" s="782"/>
      <c r="B107" s="782"/>
      <c r="C107" s="782"/>
      <c r="D107" s="782"/>
      <c r="E107" s="782"/>
      <c r="F107" s="782"/>
      <c r="G107" s="897"/>
      <c r="H107" s="897"/>
      <c r="I107" s="981"/>
      <c r="J107" s="782"/>
      <c r="K107" s="782"/>
      <c r="L107" s="782"/>
      <c r="M107" s="782"/>
      <c r="N107" s="782"/>
      <c r="O107" s="782"/>
      <c r="P107" s="782"/>
      <c r="Q107" s="782"/>
      <c r="R107" s="782"/>
      <c r="S107" s="782"/>
      <c r="T107" s="782"/>
      <c r="U107" s="782"/>
      <c r="V107" s="782"/>
      <c r="W107" s="782"/>
      <c r="X107" s="782"/>
      <c r="Y107" s="782"/>
      <c r="Z107" s="782"/>
      <c r="AA107" s="782"/>
      <c r="AB107" s="782"/>
      <c r="AC107" s="782"/>
      <c r="AD107" s="782"/>
      <c r="AE107" s="782"/>
      <c r="AF107" s="782"/>
      <c r="AG107" s="782"/>
      <c r="AH107" s="782"/>
      <c r="AI107" s="782"/>
    </row>
    <row r="108" spans="1:35" hidden="1">
      <c r="A108" s="782"/>
      <c r="B108" s="782"/>
      <c r="C108" s="782"/>
      <c r="D108" s="782"/>
      <c r="E108" s="782"/>
      <c r="F108" s="782"/>
      <c r="G108" s="897"/>
      <c r="H108" s="897"/>
      <c r="I108" s="981"/>
      <c r="J108" s="782"/>
      <c r="K108" s="782"/>
      <c r="L108" s="782"/>
      <c r="M108" s="782"/>
      <c r="N108" s="782"/>
      <c r="O108" s="782"/>
      <c r="P108" s="782"/>
      <c r="Q108" s="782"/>
      <c r="R108" s="782"/>
      <c r="S108" s="782"/>
      <c r="T108" s="782"/>
      <c r="U108" s="782"/>
      <c r="V108" s="782"/>
      <c r="W108" s="782"/>
      <c r="X108" s="782"/>
      <c r="Y108" s="782"/>
      <c r="Z108" s="782"/>
      <c r="AA108" s="782"/>
      <c r="AB108" s="782"/>
      <c r="AC108" s="782"/>
      <c r="AD108" s="782"/>
      <c r="AE108" s="782"/>
      <c r="AF108" s="782"/>
      <c r="AG108" s="782"/>
      <c r="AH108" s="782"/>
      <c r="AI108" s="782"/>
    </row>
    <row r="109" spans="1:35" hidden="1">
      <c r="A109" s="782"/>
      <c r="B109" s="782"/>
      <c r="C109" s="782"/>
      <c r="D109" s="782"/>
      <c r="E109" s="782"/>
      <c r="F109" s="782"/>
      <c r="G109" s="897"/>
      <c r="H109" s="897"/>
      <c r="I109" s="981"/>
      <c r="J109" s="782"/>
      <c r="K109" s="782"/>
      <c r="L109" s="782"/>
      <c r="M109" s="782"/>
      <c r="N109" s="782"/>
      <c r="O109" s="782"/>
      <c r="P109" s="782"/>
      <c r="Q109" s="782"/>
      <c r="R109" s="782"/>
      <c r="S109" s="782"/>
      <c r="T109" s="782"/>
      <c r="U109" s="782"/>
      <c r="V109" s="782"/>
      <c r="W109" s="782"/>
      <c r="X109" s="782"/>
      <c r="Y109" s="782"/>
      <c r="Z109" s="782"/>
      <c r="AA109" s="782"/>
      <c r="AB109" s="782"/>
      <c r="AC109" s="782"/>
      <c r="AD109" s="782"/>
      <c r="AE109" s="782"/>
      <c r="AF109" s="782"/>
      <c r="AG109" s="782"/>
      <c r="AH109" s="782"/>
      <c r="AI109" s="782"/>
    </row>
    <row r="110" spans="1:35" hidden="1">
      <c r="A110" s="782"/>
      <c r="B110" s="782"/>
      <c r="C110" s="782"/>
      <c r="D110" s="782"/>
      <c r="E110" s="782"/>
      <c r="F110" s="782"/>
      <c r="G110" s="897"/>
      <c r="H110" s="897"/>
      <c r="I110" s="981"/>
      <c r="J110" s="782"/>
      <c r="K110" s="782"/>
      <c r="L110" s="782"/>
      <c r="M110" s="782"/>
      <c r="N110" s="782"/>
      <c r="O110" s="782"/>
      <c r="P110" s="782"/>
      <c r="Q110" s="782"/>
      <c r="R110" s="782"/>
      <c r="S110" s="782"/>
      <c r="T110" s="782"/>
      <c r="U110" s="782"/>
      <c r="V110" s="782"/>
      <c r="W110" s="782"/>
      <c r="X110" s="782"/>
      <c r="Y110" s="782"/>
      <c r="Z110" s="782"/>
      <c r="AA110" s="782"/>
      <c r="AB110" s="782"/>
      <c r="AC110" s="782"/>
      <c r="AD110" s="782"/>
      <c r="AE110" s="782"/>
      <c r="AF110" s="782"/>
      <c r="AG110" s="782"/>
      <c r="AH110" s="782"/>
      <c r="AI110" s="782"/>
    </row>
    <row r="111" spans="1:35" hidden="1">
      <c r="A111" s="782"/>
      <c r="B111" s="782"/>
      <c r="C111" s="782"/>
      <c r="D111" s="782"/>
      <c r="E111" s="782"/>
      <c r="F111" s="782"/>
      <c r="G111" s="897"/>
      <c r="H111" s="897"/>
      <c r="I111" s="981"/>
      <c r="J111" s="782"/>
      <c r="K111" s="782"/>
      <c r="L111" s="782"/>
      <c r="M111" s="782"/>
      <c r="N111" s="782"/>
      <c r="O111" s="782"/>
      <c r="P111" s="782"/>
      <c r="Q111" s="782"/>
      <c r="R111" s="782"/>
      <c r="S111" s="782"/>
      <c r="T111" s="782"/>
      <c r="U111" s="782"/>
      <c r="V111" s="782"/>
      <c r="W111" s="782"/>
      <c r="X111" s="782"/>
      <c r="Y111" s="782"/>
      <c r="Z111" s="782"/>
      <c r="AA111" s="782"/>
      <c r="AB111" s="782"/>
      <c r="AC111" s="782"/>
      <c r="AD111" s="782"/>
      <c r="AE111" s="782"/>
      <c r="AF111" s="782"/>
      <c r="AG111" s="782"/>
      <c r="AH111" s="782"/>
      <c r="AI111" s="782"/>
    </row>
    <row r="112" spans="1:35" hidden="1">
      <c r="A112" s="782"/>
      <c r="B112" s="782"/>
      <c r="C112" s="782"/>
      <c r="D112" s="782"/>
      <c r="E112" s="782"/>
      <c r="F112" s="782"/>
      <c r="G112" s="897"/>
      <c r="H112" s="897"/>
      <c r="I112" s="981"/>
      <c r="J112" s="782"/>
      <c r="K112" s="782"/>
      <c r="L112" s="782"/>
      <c r="M112" s="782"/>
      <c r="N112" s="782"/>
      <c r="O112" s="782"/>
      <c r="P112" s="782"/>
      <c r="Q112" s="782"/>
      <c r="R112" s="782"/>
      <c r="S112" s="782"/>
      <c r="T112" s="782"/>
      <c r="U112" s="782"/>
      <c r="V112" s="782"/>
      <c r="W112" s="782"/>
      <c r="X112" s="782"/>
      <c r="Y112" s="782"/>
      <c r="Z112" s="782"/>
      <c r="AA112" s="782"/>
      <c r="AB112" s="782"/>
      <c r="AC112" s="782"/>
      <c r="AD112" s="782"/>
      <c r="AE112" s="782"/>
      <c r="AF112" s="782"/>
      <c r="AG112" s="782"/>
      <c r="AH112" s="782"/>
      <c r="AI112" s="782"/>
    </row>
    <row r="113" spans="1:35" hidden="1">
      <c r="A113" s="782"/>
      <c r="B113" s="782"/>
      <c r="C113" s="782"/>
      <c r="D113" s="782"/>
      <c r="E113" s="782"/>
      <c r="F113" s="782"/>
      <c r="G113" s="897"/>
      <c r="H113" s="897"/>
      <c r="I113" s="981"/>
      <c r="J113" s="782"/>
      <c r="K113" s="782"/>
      <c r="L113" s="782"/>
      <c r="M113" s="782"/>
      <c r="N113" s="782"/>
      <c r="O113" s="782"/>
      <c r="P113" s="782"/>
      <c r="Q113" s="782"/>
      <c r="R113" s="782"/>
      <c r="S113" s="782"/>
      <c r="T113" s="782"/>
      <c r="U113" s="782"/>
      <c r="V113" s="782"/>
      <c r="W113" s="782"/>
      <c r="X113" s="782"/>
      <c r="Y113" s="782"/>
      <c r="Z113" s="782"/>
      <c r="AA113" s="782"/>
      <c r="AB113" s="782"/>
      <c r="AC113" s="782"/>
      <c r="AD113" s="782"/>
      <c r="AE113" s="782"/>
      <c r="AF113" s="782"/>
      <c r="AG113" s="782"/>
      <c r="AH113" s="782"/>
      <c r="AI113" s="782"/>
    </row>
    <row r="114" spans="1:35" hidden="1">
      <c r="A114" s="782"/>
      <c r="B114" s="782"/>
      <c r="C114" s="782"/>
      <c r="D114" s="782"/>
      <c r="E114" s="782"/>
      <c r="F114" s="782"/>
      <c r="G114" s="897"/>
      <c r="H114" s="897"/>
      <c r="I114" s="981"/>
      <c r="J114" s="782"/>
      <c r="K114" s="782"/>
      <c r="L114" s="782"/>
      <c r="M114" s="782"/>
      <c r="N114" s="782"/>
      <c r="O114" s="782"/>
      <c r="P114" s="782"/>
      <c r="Q114" s="782"/>
      <c r="R114" s="782"/>
      <c r="S114" s="782"/>
      <c r="T114" s="782"/>
      <c r="U114" s="782"/>
      <c r="V114" s="782"/>
      <c r="W114" s="782"/>
      <c r="X114" s="782"/>
      <c r="Y114" s="782"/>
      <c r="Z114" s="782"/>
      <c r="AA114" s="782"/>
      <c r="AB114" s="782"/>
      <c r="AC114" s="782"/>
      <c r="AD114" s="782"/>
      <c r="AE114" s="782"/>
      <c r="AF114" s="782"/>
      <c r="AG114" s="782"/>
      <c r="AH114" s="782"/>
      <c r="AI114" s="782"/>
    </row>
    <row r="115" spans="1:35" hidden="1">
      <c r="A115" s="782"/>
      <c r="B115" s="782"/>
      <c r="C115" s="782"/>
      <c r="D115" s="782"/>
      <c r="E115" s="782"/>
      <c r="F115" s="782"/>
      <c r="G115" s="897"/>
      <c r="H115" s="897"/>
      <c r="I115" s="981"/>
      <c r="J115" s="782"/>
      <c r="K115" s="782"/>
      <c r="L115" s="782"/>
      <c r="M115" s="782"/>
      <c r="N115" s="782"/>
      <c r="O115" s="782"/>
      <c r="P115" s="782"/>
      <c r="Q115" s="782"/>
      <c r="R115" s="782"/>
      <c r="S115" s="782"/>
      <c r="T115" s="782"/>
      <c r="U115" s="782"/>
      <c r="V115" s="782"/>
      <c r="W115" s="782"/>
      <c r="X115" s="782"/>
      <c r="Y115" s="782"/>
      <c r="Z115" s="782"/>
      <c r="AA115" s="782"/>
      <c r="AB115" s="782"/>
      <c r="AC115" s="782"/>
      <c r="AD115" s="782"/>
      <c r="AE115" s="782"/>
      <c r="AF115" s="782"/>
      <c r="AG115" s="782"/>
      <c r="AH115" s="782"/>
      <c r="AI115" s="782"/>
    </row>
    <row r="116" spans="1:35" hidden="1">
      <c r="A116" s="782"/>
      <c r="B116" s="782"/>
      <c r="C116" s="782"/>
      <c r="D116" s="782"/>
      <c r="E116" s="782"/>
      <c r="F116" s="782"/>
      <c r="G116" s="897"/>
      <c r="H116" s="897"/>
      <c r="I116" s="981"/>
      <c r="J116" s="782"/>
      <c r="K116" s="782"/>
      <c r="L116" s="782"/>
      <c r="M116" s="782"/>
      <c r="N116" s="782"/>
      <c r="O116" s="782"/>
      <c r="P116" s="782"/>
      <c r="Q116" s="782"/>
      <c r="R116" s="782"/>
      <c r="S116" s="782"/>
      <c r="T116" s="782"/>
      <c r="U116" s="782"/>
      <c r="V116" s="782"/>
      <c r="W116" s="782"/>
      <c r="X116" s="782"/>
      <c r="Y116" s="782"/>
      <c r="Z116" s="782"/>
      <c r="AA116" s="782"/>
      <c r="AB116" s="782"/>
      <c r="AC116" s="782"/>
      <c r="AD116" s="782"/>
      <c r="AE116" s="782"/>
      <c r="AF116" s="782"/>
      <c r="AG116" s="782"/>
      <c r="AH116" s="782"/>
      <c r="AI116" s="782"/>
    </row>
    <row r="117" spans="1:35" hidden="1">
      <c r="A117" s="782"/>
      <c r="B117" s="782"/>
      <c r="C117" s="782"/>
      <c r="D117" s="782"/>
      <c r="E117" s="782"/>
      <c r="F117" s="782"/>
      <c r="G117" s="897"/>
      <c r="H117" s="897"/>
      <c r="I117" s="981"/>
      <c r="J117" s="782"/>
      <c r="K117" s="782"/>
      <c r="L117" s="782"/>
      <c r="M117" s="782"/>
      <c r="N117" s="782"/>
      <c r="O117" s="782"/>
      <c r="P117" s="782"/>
      <c r="Q117" s="782"/>
      <c r="R117" s="782"/>
      <c r="S117" s="782"/>
      <c r="T117" s="782"/>
      <c r="U117" s="782"/>
      <c r="V117" s="782"/>
      <c r="W117" s="782"/>
      <c r="X117" s="782"/>
      <c r="Y117" s="782"/>
      <c r="Z117" s="782"/>
      <c r="AA117" s="782"/>
      <c r="AB117" s="782"/>
      <c r="AC117" s="782"/>
      <c r="AD117" s="782"/>
      <c r="AE117" s="782"/>
      <c r="AF117" s="782"/>
      <c r="AG117" s="782"/>
      <c r="AH117" s="782"/>
      <c r="AI117" s="782"/>
    </row>
    <row r="118" spans="1:35" hidden="1">
      <c r="A118" s="782"/>
      <c r="B118" s="782"/>
      <c r="C118" s="782"/>
      <c r="D118" s="782"/>
      <c r="E118" s="782"/>
      <c r="F118" s="782"/>
      <c r="G118" s="897"/>
      <c r="H118" s="897"/>
      <c r="I118" s="981"/>
      <c r="J118" s="782"/>
      <c r="K118" s="782"/>
      <c r="L118" s="782"/>
      <c r="M118" s="782"/>
      <c r="N118" s="782"/>
      <c r="O118" s="782"/>
      <c r="P118" s="782"/>
      <c r="Q118" s="782"/>
      <c r="R118" s="782"/>
      <c r="S118" s="782"/>
      <c r="T118" s="782"/>
      <c r="U118" s="782"/>
      <c r="V118" s="782"/>
      <c r="W118" s="782"/>
      <c r="X118" s="782"/>
      <c r="Y118" s="782"/>
      <c r="Z118" s="782"/>
      <c r="AA118" s="782"/>
      <c r="AB118" s="782"/>
      <c r="AC118" s="782"/>
      <c r="AD118" s="782"/>
      <c r="AE118" s="782"/>
      <c r="AF118" s="782"/>
      <c r="AG118" s="782"/>
      <c r="AH118" s="782"/>
      <c r="AI118" s="782"/>
    </row>
    <row r="119" spans="1:35" hidden="1">
      <c r="A119" s="782"/>
      <c r="B119" s="782"/>
      <c r="C119" s="782"/>
      <c r="D119" s="782"/>
      <c r="E119" s="782"/>
      <c r="F119" s="782"/>
      <c r="G119" s="897"/>
      <c r="H119" s="897"/>
      <c r="I119" s="981"/>
      <c r="J119" s="782"/>
      <c r="K119" s="782"/>
      <c r="L119" s="782"/>
      <c r="M119" s="782"/>
      <c r="N119" s="782"/>
      <c r="O119" s="782"/>
      <c r="P119" s="782"/>
      <c r="Q119" s="782"/>
      <c r="R119" s="782"/>
      <c r="S119" s="782"/>
      <c r="T119" s="782"/>
      <c r="U119" s="782"/>
      <c r="V119" s="782"/>
      <c r="W119" s="782"/>
      <c r="X119" s="782"/>
      <c r="Y119" s="782"/>
      <c r="Z119" s="782"/>
      <c r="AA119" s="782"/>
      <c r="AB119" s="782"/>
      <c r="AC119" s="782"/>
      <c r="AD119" s="782"/>
      <c r="AE119" s="782"/>
      <c r="AF119" s="782"/>
      <c r="AG119" s="782"/>
      <c r="AH119" s="782"/>
      <c r="AI119" s="782"/>
    </row>
    <row r="120" spans="1:35" hidden="1">
      <c r="A120" s="782"/>
      <c r="B120" s="782"/>
      <c r="C120" s="782"/>
      <c r="D120" s="782"/>
      <c r="E120" s="782"/>
      <c r="F120" s="782"/>
      <c r="G120" s="897"/>
      <c r="H120" s="897"/>
      <c r="I120" s="981"/>
      <c r="J120" s="782"/>
      <c r="K120" s="782"/>
      <c r="L120" s="782"/>
      <c r="M120" s="782"/>
      <c r="N120" s="782"/>
      <c r="O120" s="782"/>
      <c r="P120" s="782"/>
      <c r="Q120" s="782"/>
      <c r="R120" s="782"/>
      <c r="S120" s="782"/>
      <c r="T120" s="782"/>
      <c r="U120" s="782"/>
      <c r="V120" s="782"/>
      <c r="W120" s="782"/>
      <c r="X120" s="782"/>
      <c r="Y120" s="782"/>
      <c r="Z120" s="782"/>
      <c r="AA120" s="782"/>
      <c r="AB120" s="782"/>
      <c r="AC120" s="782"/>
      <c r="AD120" s="782"/>
      <c r="AE120" s="782"/>
      <c r="AF120" s="782"/>
      <c r="AG120" s="782"/>
      <c r="AH120" s="782"/>
      <c r="AI120" s="782"/>
    </row>
    <row r="121" spans="1:35" hidden="1">
      <c r="A121" s="782"/>
      <c r="B121" s="782"/>
      <c r="C121" s="782"/>
      <c r="D121" s="782"/>
      <c r="E121" s="782"/>
      <c r="F121" s="782"/>
      <c r="G121" s="897"/>
      <c r="H121" s="897"/>
      <c r="I121" s="981"/>
      <c r="J121" s="782"/>
      <c r="K121" s="782"/>
      <c r="L121" s="782"/>
      <c r="M121" s="782"/>
      <c r="N121" s="782"/>
      <c r="O121" s="782"/>
      <c r="P121" s="782"/>
      <c r="Q121" s="782"/>
      <c r="R121" s="782"/>
      <c r="S121" s="782"/>
      <c r="T121" s="782"/>
      <c r="U121" s="782"/>
      <c r="V121" s="782"/>
      <c r="W121" s="782"/>
      <c r="X121" s="782"/>
      <c r="Y121" s="782"/>
      <c r="Z121" s="782"/>
      <c r="AA121" s="782"/>
      <c r="AB121" s="782"/>
      <c r="AC121" s="782"/>
      <c r="AD121" s="782"/>
      <c r="AE121" s="782"/>
      <c r="AF121" s="782"/>
      <c r="AG121" s="782"/>
      <c r="AH121" s="782"/>
      <c r="AI121" s="782"/>
    </row>
    <row r="122" spans="1:35" hidden="1">
      <c r="A122" s="782"/>
      <c r="B122" s="782"/>
      <c r="C122" s="782"/>
      <c r="D122" s="782"/>
      <c r="E122" s="782"/>
      <c r="F122" s="782"/>
      <c r="G122" s="897"/>
      <c r="H122" s="897"/>
      <c r="I122" s="981"/>
      <c r="J122" s="782"/>
      <c r="K122" s="782"/>
      <c r="L122" s="782"/>
      <c r="M122" s="782"/>
      <c r="N122" s="782"/>
      <c r="O122" s="782"/>
      <c r="P122" s="782"/>
      <c r="Q122" s="782"/>
      <c r="R122" s="782"/>
      <c r="S122" s="782"/>
      <c r="T122" s="782"/>
      <c r="U122" s="782"/>
      <c r="V122" s="782"/>
      <c r="W122" s="782"/>
      <c r="X122" s="782"/>
      <c r="Y122" s="782"/>
      <c r="Z122" s="782"/>
      <c r="AA122" s="782"/>
      <c r="AB122" s="782"/>
      <c r="AC122" s="782"/>
      <c r="AD122" s="782"/>
      <c r="AE122" s="782"/>
      <c r="AF122" s="782"/>
      <c r="AG122" s="782"/>
      <c r="AH122" s="782"/>
      <c r="AI122" s="782"/>
    </row>
    <row r="123" spans="1:35" hidden="1">
      <c r="A123" s="782"/>
      <c r="B123" s="782"/>
      <c r="C123" s="782"/>
      <c r="D123" s="782"/>
      <c r="E123" s="782"/>
      <c r="F123" s="782"/>
      <c r="G123" s="897"/>
      <c r="H123" s="897"/>
      <c r="I123" s="981"/>
      <c r="J123" s="782"/>
      <c r="K123" s="782"/>
      <c r="L123" s="782"/>
      <c r="M123" s="782"/>
      <c r="N123" s="782"/>
      <c r="O123" s="782"/>
      <c r="P123" s="782"/>
      <c r="Q123" s="782"/>
      <c r="R123" s="782"/>
      <c r="S123" s="782"/>
      <c r="T123" s="782"/>
      <c r="U123" s="782"/>
      <c r="V123" s="782"/>
      <c r="W123" s="782"/>
      <c r="X123" s="782"/>
      <c r="Y123" s="782"/>
      <c r="Z123" s="782"/>
      <c r="AA123" s="782"/>
      <c r="AB123" s="782"/>
      <c r="AC123" s="782"/>
      <c r="AD123" s="782"/>
      <c r="AE123" s="782"/>
      <c r="AF123" s="782"/>
      <c r="AG123" s="782"/>
      <c r="AH123" s="782"/>
      <c r="AI123" s="782"/>
    </row>
    <row r="124" spans="1:35" hidden="1">
      <c r="A124" s="782"/>
      <c r="B124" s="782"/>
      <c r="C124" s="782"/>
      <c r="D124" s="782"/>
      <c r="E124" s="782"/>
      <c r="F124" s="782"/>
      <c r="G124" s="897"/>
      <c r="H124" s="897"/>
      <c r="I124" s="981"/>
      <c r="J124" s="782"/>
      <c r="K124" s="782"/>
      <c r="L124" s="782"/>
      <c r="M124" s="782"/>
      <c r="N124" s="782"/>
      <c r="O124" s="782"/>
      <c r="P124" s="782"/>
      <c r="Q124" s="782"/>
      <c r="R124" s="782"/>
      <c r="S124" s="782"/>
      <c r="T124" s="782"/>
      <c r="U124" s="782"/>
      <c r="V124" s="782"/>
      <c r="W124" s="782"/>
      <c r="X124" s="782"/>
      <c r="Y124" s="782"/>
      <c r="Z124" s="782"/>
      <c r="AA124" s="782"/>
      <c r="AB124" s="782"/>
      <c r="AC124" s="782"/>
      <c r="AD124" s="782"/>
      <c r="AE124" s="782"/>
      <c r="AF124" s="782"/>
      <c r="AG124" s="782"/>
      <c r="AH124" s="782"/>
      <c r="AI124" s="782"/>
    </row>
    <row r="125" spans="1:35" hidden="1">
      <c r="A125" s="782"/>
      <c r="B125" s="782"/>
      <c r="C125" s="782"/>
      <c r="D125" s="782"/>
      <c r="E125" s="782"/>
      <c r="F125" s="782"/>
      <c r="G125" s="897"/>
      <c r="H125" s="897"/>
      <c r="I125" s="981"/>
      <c r="J125" s="782"/>
      <c r="K125" s="782"/>
      <c r="L125" s="782"/>
      <c r="M125" s="782"/>
      <c r="N125" s="782"/>
      <c r="O125" s="782"/>
      <c r="P125" s="782"/>
      <c r="Q125" s="782"/>
      <c r="R125" s="782"/>
      <c r="S125" s="782"/>
      <c r="T125" s="782"/>
      <c r="U125" s="782"/>
      <c r="V125" s="782"/>
      <c r="W125" s="782"/>
      <c r="X125" s="782"/>
      <c r="Y125" s="782"/>
      <c r="Z125" s="782"/>
      <c r="AA125" s="782"/>
      <c r="AB125" s="782"/>
      <c r="AC125" s="782"/>
      <c r="AD125" s="782"/>
      <c r="AE125" s="782"/>
      <c r="AF125" s="782"/>
      <c r="AG125" s="782"/>
      <c r="AH125" s="782"/>
      <c r="AI125" s="782"/>
    </row>
    <row r="126" spans="1:35" hidden="1">
      <c r="A126" s="782"/>
      <c r="B126" s="782"/>
      <c r="C126" s="782"/>
      <c r="D126" s="782"/>
      <c r="E126" s="782"/>
      <c r="F126" s="782"/>
      <c r="G126" s="897"/>
      <c r="H126" s="897"/>
      <c r="I126" s="981"/>
      <c r="J126" s="782"/>
      <c r="K126" s="782"/>
      <c r="L126" s="782"/>
      <c r="M126" s="782"/>
      <c r="N126" s="782"/>
      <c r="O126" s="782"/>
      <c r="P126" s="782"/>
      <c r="Q126" s="782"/>
      <c r="R126" s="782"/>
      <c r="S126" s="782"/>
      <c r="T126" s="782"/>
      <c r="U126" s="782"/>
      <c r="V126" s="782"/>
      <c r="W126" s="782"/>
      <c r="X126" s="782"/>
      <c r="Y126" s="782"/>
      <c r="Z126" s="782"/>
      <c r="AA126" s="782"/>
      <c r="AB126" s="782"/>
      <c r="AC126" s="782"/>
      <c r="AD126" s="782"/>
      <c r="AE126" s="782"/>
      <c r="AF126" s="782"/>
      <c r="AG126" s="782"/>
      <c r="AH126" s="782"/>
      <c r="AI126" s="782"/>
    </row>
    <row r="127" spans="1:35" hidden="1">
      <c r="A127" s="782"/>
      <c r="B127" s="782"/>
      <c r="C127" s="782"/>
      <c r="D127" s="782"/>
      <c r="E127" s="782"/>
      <c r="F127" s="782"/>
      <c r="G127" s="897"/>
      <c r="H127" s="897"/>
      <c r="I127" s="981"/>
      <c r="J127" s="782"/>
      <c r="K127" s="782"/>
      <c r="L127" s="782"/>
      <c r="M127" s="782"/>
      <c r="N127" s="782"/>
      <c r="O127" s="782"/>
      <c r="P127" s="782"/>
      <c r="Q127" s="782"/>
      <c r="R127" s="782"/>
      <c r="S127" s="782"/>
      <c r="T127" s="782"/>
      <c r="U127" s="782"/>
      <c r="V127" s="782"/>
      <c r="W127" s="782"/>
      <c r="X127" s="782"/>
      <c r="Y127" s="782"/>
      <c r="Z127" s="782"/>
      <c r="AA127" s="782"/>
      <c r="AB127" s="782"/>
      <c r="AC127" s="782"/>
      <c r="AD127" s="782"/>
      <c r="AE127" s="782"/>
      <c r="AF127" s="782"/>
      <c r="AG127" s="782"/>
      <c r="AH127" s="782"/>
      <c r="AI127" s="782"/>
    </row>
    <row r="128" spans="1:35" hidden="1">
      <c r="A128" s="782"/>
      <c r="B128" s="782"/>
      <c r="C128" s="782"/>
      <c r="D128" s="782"/>
      <c r="E128" s="782"/>
      <c r="F128" s="782"/>
      <c r="G128" s="897"/>
      <c r="H128" s="897"/>
      <c r="I128" s="981"/>
      <c r="J128" s="782"/>
      <c r="K128" s="782"/>
      <c r="L128" s="782"/>
      <c r="M128" s="782"/>
      <c r="N128" s="782"/>
      <c r="O128" s="782"/>
      <c r="P128" s="782"/>
      <c r="Q128" s="782"/>
      <c r="R128" s="782"/>
      <c r="S128" s="782"/>
      <c r="T128" s="782"/>
      <c r="U128" s="782"/>
      <c r="V128" s="782"/>
      <c r="W128" s="782"/>
      <c r="X128" s="782"/>
      <c r="Y128" s="782"/>
      <c r="Z128" s="782"/>
      <c r="AA128" s="782"/>
      <c r="AB128" s="782"/>
      <c r="AC128" s="782"/>
      <c r="AD128" s="782"/>
      <c r="AE128" s="782"/>
      <c r="AF128" s="782"/>
      <c r="AG128" s="782"/>
      <c r="AH128" s="782"/>
      <c r="AI128" s="782"/>
    </row>
    <row r="129" spans="1:35" hidden="1">
      <c r="A129" s="782"/>
      <c r="B129" s="782"/>
      <c r="C129" s="782"/>
      <c r="D129" s="782"/>
      <c r="E129" s="782"/>
      <c r="F129" s="782"/>
      <c r="G129" s="897"/>
      <c r="H129" s="897"/>
      <c r="I129" s="981"/>
      <c r="J129" s="782"/>
      <c r="K129" s="782"/>
      <c r="L129" s="782"/>
      <c r="M129" s="782"/>
      <c r="N129" s="782"/>
      <c r="O129" s="782"/>
      <c r="P129" s="782"/>
      <c r="Q129" s="782"/>
      <c r="R129" s="782"/>
      <c r="S129" s="782"/>
      <c r="T129" s="782"/>
      <c r="U129" s="782"/>
      <c r="V129" s="782"/>
      <c r="W129" s="782"/>
      <c r="X129" s="782"/>
      <c r="Y129" s="782"/>
      <c r="Z129" s="782"/>
      <c r="AA129" s="782"/>
      <c r="AB129" s="782"/>
      <c r="AC129" s="782"/>
      <c r="AD129" s="782"/>
      <c r="AE129" s="782"/>
      <c r="AF129" s="782"/>
      <c r="AG129" s="782"/>
      <c r="AH129" s="782"/>
      <c r="AI129" s="782"/>
    </row>
    <row r="130" spans="1:35" hidden="1">
      <c r="A130" s="782"/>
      <c r="B130" s="782"/>
      <c r="C130" s="782"/>
      <c r="D130" s="782"/>
      <c r="E130" s="782"/>
      <c r="F130" s="782"/>
      <c r="G130" s="897"/>
      <c r="H130" s="897"/>
      <c r="I130" s="981"/>
      <c r="J130" s="782"/>
      <c r="K130" s="782"/>
      <c r="L130" s="782"/>
      <c r="M130" s="782"/>
      <c r="N130" s="782"/>
      <c r="O130" s="782"/>
      <c r="P130" s="782"/>
      <c r="Q130" s="782"/>
      <c r="R130" s="782"/>
      <c r="S130" s="782"/>
      <c r="T130" s="782"/>
      <c r="U130" s="782"/>
      <c r="V130" s="782"/>
      <c r="W130" s="782"/>
      <c r="X130" s="782"/>
      <c r="Y130" s="782"/>
      <c r="Z130" s="782"/>
      <c r="AA130" s="782"/>
      <c r="AB130" s="782"/>
      <c r="AC130" s="782"/>
      <c r="AD130" s="782"/>
      <c r="AE130" s="782"/>
      <c r="AF130" s="782"/>
      <c r="AG130" s="782"/>
      <c r="AH130" s="782"/>
      <c r="AI130" s="782"/>
    </row>
    <row r="131" spans="1:35" hidden="1">
      <c r="A131" s="782"/>
      <c r="B131" s="782"/>
      <c r="C131" s="782"/>
      <c r="D131" s="782"/>
      <c r="E131" s="782"/>
      <c r="F131" s="782"/>
      <c r="G131" s="897"/>
      <c r="H131" s="897"/>
      <c r="I131" s="981"/>
      <c r="J131" s="782"/>
      <c r="K131" s="782"/>
      <c r="L131" s="782"/>
      <c r="M131" s="782"/>
      <c r="N131" s="782"/>
      <c r="O131" s="782"/>
      <c r="P131" s="782"/>
      <c r="Q131" s="782"/>
      <c r="R131" s="782"/>
      <c r="S131" s="782"/>
      <c r="T131" s="782"/>
      <c r="U131" s="782"/>
      <c r="V131" s="782"/>
      <c r="W131" s="782"/>
      <c r="X131" s="782"/>
      <c r="Y131" s="782"/>
      <c r="Z131" s="782"/>
      <c r="AA131" s="782"/>
      <c r="AB131" s="782"/>
      <c r="AC131" s="782"/>
      <c r="AD131" s="782"/>
      <c r="AE131" s="782"/>
      <c r="AF131" s="782"/>
      <c r="AG131" s="782"/>
      <c r="AH131" s="782"/>
      <c r="AI131" s="782"/>
    </row>
    <row r="132" spans="1:35" hidden="1">
      <c r="A132" s="782"/>
      <c r="B132" s="782"/>
      <c r="C132" s="782"/>
      <c r="D132" s="782"/>
      <c r="E132" s="782"/>
      <c r="F132" s="782"/>
      <c r="G132" s="897"/>
      <c r="H132" s="897"/>
      <c r="I132" s="981"/>
      <c r="J132" s="782"/>
      <c r="K132" s="782"/>
      <c r="L132" s="782"/>
      <c r="M132" s="782"/>
      <c r="N132" s="782"/>
      <c r="O132" s="782"/>
      <c r="P132" s="782"/>
      <c r="Q132" s="782"/>
      <c r="R132" s="782"/>
      <c r="S132" s="782"/>
      <c r="T132" s="782"/>
      <c r="U132" s="782"/>
      <c r="V132" s="782"/>
      <c r="W132" s="782"/>
      <c r="X132" s="782"/>
      <c r="Y132" s="782"/>
      <c r="Z132" s="782"/>
      <c r="AA132" s="782"/>
      <c r="AB132" s="782"/>
      <c r="AC132" s="782"/>
      <c r="AD132" s="782"/>
      <c r="AE132" s="782"/>
      <c r="AF132" s="782"/>
      <c r="AG132" s="782"/>
      <c r="AH132" s="782"/>
      <c r="AI132" s="782"/>
    </row>
    <row r="133" spans="1:35" hidden="1">
      <c r="A133" s="782"/>
      <c r="B133" s="782"/>
      <c r="C133" s="782"/>
      <c r="D133" s="782"/>
      <c r="E133" s="782"/>
      <c r="F133" s="782"/>
      <c r="G133" s="897"/>
      <c r="H133" s="897"/>
      <c r="I133" s="981"/>
      <c r="J133" s="782"/>
      <c r="K133" s="782"/>
      <c r="L133" s="782"/>
      <c r="M133" s="782"/>
      <c r="N133" s="782"/>
      <c r="O133" s="782"/>
      <c r="P133" s="782"/>
      <c r="Q133" s="782"/>
      <c r="R133" s="782"/>
      <c r="S133" s="782"/>
      <c r="T133" s="782"/>
      <c r="U133" s="782"/>
      <c r="V133" s="782"/>
      <c r="W133" s="782"/>
      <c r="X133" s="782"/>
      <c r="Y133" s="782"/>
      <c r="Z133" s="782"/>
      <c r="AA133" s="782"/>
      <c r="AB133" s="782"/>
      <c r="AC133" s="782"/>
      <c r="AD133" s="782"/>
      <c r="AE133" s="782"/>
      <c r="AF133" s="782"/>
      <c r="AG133" s="782"/>
      <c r="AH133" s="782"/>
      <c r="AI133" s="782"/>
    </row>
    <row r="134" spans="1:35" hidden="1">
      <c r="A134" s="782"/>
      <c r="B134" s="782"/>
      <c r="C134" s="782"/>
      <c r="D134" s="782"/>
      <c r="E134" s="782"/>
      <c r="F134" s="782"/>
      <c r="G134" s="897"/>
      <c r="H134" s="897"/>
      <c r="I134" s="981"/>
      <c r="J134" s="782"/>
      <c r="K134" s="782"/>
      <c r="L134" s="782"/>
      <c r="M134" s="782"/>
      <c r="N134" s="782"/>
      <c r="O134" s="782"/>
      <c r="P134" s="782"/>
      <c r="Q134" s="782"/>
      <c r="R134" s="782"/>
      <c r="S134" s="782"/>
      <c r="T134" s="782"/>
      <c r="U134" s="782"/>
      <c r="V134" s="782"/>
      <c r="W134" s="782"/>
      <c r="X134" s="782"/>
      <c r="Y134" s="782"/>
      <c r="Z134" s="782"/>
      <c r="AA134" s="782"/>
      <c r="AB134" s="782"/>
      <c r="AC134" s="782"/>
      <c r="AD134" s="782"/>
      <c r="AE134" s="782"/>
      <c r="AF134" s="782"/>
      <c r="AG134" s="782"/>
      <c r="AH134" s="782"/>
      <c r="AI134" s="782"/>
    </row>
    <row r="135" spans="1:35" hidden="1">
      <c r="A135" s="782"/>
      <c r="B135" s="782"/>
      <c r="C135" s="782"/>
      <c r="D135" s="782"/>
      <c r="E135" s="782"/>
      <c r="F135" s="782"/>
      <c r="G135" s="897"/>
      <c r="H135" s="897"/>
      <c r="I135" s="981"/>
      <c r="J135" s="782"/>
      <c r="K135" s="782"/>
      <c r="L135" s="782"/>
      <c r="M135" s="782"/>
      <c r="N135" s="782"/>
      <c r="O135" s="782"/>
      <c r="P135" s="782"/>
      <c r="Q135" s="782"/>
      <c r="R135" s="782"/>
      <c r="S135" s="782"/>
      <c r="T135" s="782"/>
      <c r="U135" s="782"/>
      <c r="V135" s="782"/>
      <c r="W135" s="782"/>
      <c r="X135" s="782"/>
      <c r="Y135" s="782"/>
      <c r="Z135" s="782"/>
      <c r="AA135" s="782"/>
      <c r="AB135" s="782"/>
      <c r="AC135" s="782"/>
      <c r="AD135" s="782"/>
      <c r="AE135" s="782"/>
      <c r="AF135" s="782"/>
      <c r="AG135" s="782"/>
      <c r="AH135" s="782"/>
      <c r="AI135" s="782"/>
    </row>
    <row r="136" spans="1:35" hidden="1">
      <c r="A136" s="782"/>
      <c r="B136" s="782"/>
      <c r="C136" s="782"/>
      <c r="D136" s="782"/>
      <c r="E136" s="782"/>
      <c r="F136" s="782"/>
      <c r="G136" s="897"/>
      <c r="H136" s="897"/>
      <c r="I136" s="981"/>
      <c r="J136" s="782"/>
      <c r="K136" s="782"/>
      <c r="L136" s="782"/>
      <c r="M136" s="782"/>
      <c r="N136" s="782"/>
      <c r="O136" s="782"/>
      <c r="P136" s="782"/>
      <c r="Q136" s="782"/>
      <c r="R136" s="782"/>
      <c r="S136" s="782"/>
      <c r="T136" s="782"/>
      <c r="U136" s="782"/>
      <c r="V136" s="782"/>
      <c r="W136" s="782"/>
      <c r="X136" s="782"/>
      <c r="Y136" s="782"/>
      <c r="Z136" s="782"/>
      <c r="AA136" s="782"/>
      <c r="AB136" s="782"/>
      <c r="AC136" s="782"/>
      <c r="AD136" s="782"/>
      <c r="AE136" s="782"/>
      <c r="AF136" s="782"/>
      <c r="AG136" s="782"/>
      <c r="AH136" s="782"/>
      <c r="AI136" s="782"/>
    </row>
    <row r="137" spans="1:35" hidden="1">
      <c r="A137" s="782"/>
      <c r="B137" s="782"/>
      <c r="C137" s="782"/>
      <c r="D137" s="782"/>
      <c r="E137" s="782"/>
      <c r="F137" s="782"/>
      <c r="G137" s="897"/>
      <c r="H137" s="897"/>
      <c r="I137" s="981"/>
      <c r="J137" s="782"/>
      <c r="K137" s="782"/>
      <c r="L137" s="782"/>
      <c r="M137" s="782"/>
      <c r="N137" s="782"/>
      <c r="O137" s="782"/>
      <c r="P137" s="782"/>
      <c r="Q137" s="782"/>
      <c r="R137" s="782"/>
      <c r="S137" s="782"/>
      <c r="T137" s="782"/>
      <c r="U137" s="782"/>
      <c r="V137" s="782"/>
      <c r="W137" s="782"/>
      <c r="X137" s="782"/>
      <c r="Y137" s="782"/>
      <c r="Z137" s="782"/>
      <c r="AA137" s="782"/>
      <c r="AB137" s="782"/>
      <c r="AC137" s="782"/>
      <c r="AD137" s="782"/>
      <c r="AE137" s="782"/>
      <c r="AF137" s="782"/>
      <c r="AG137" s="782"/>
      <c r="AH137" s="782"/>
      <c r="AI137" s="782"/>
    </row>
    <row r="138" spans="1:35" hidden="1">
      <c r="A138" s="782"/>
      <c r="B138" s="782"/>
      <c r="C138" s="782"/>
      <c r="D138" s="782"/>
      <c r="E138" s="782"/>
      <c r="F138" s="782"/>
      <c r="G138" s="897"/>
      <c r="H138" s="897"/>
      <c r="I138" s="981"/>
      <c r="J138" s="782"/>
      <c r="K138" s="782"/>
      <c r="L138" s="782"/>
      <c r="M138" s="782"/>
      <c r="N138" s="782"/>
      <c r="O138" s="782"/>
      <c r="P138" s="782"/>
      <c r="Q138" s="782"/>
      <c r="R138" s="782"/>
      <c r="S138" s="782"/>
      <c r="T138" s="782"/>
      <c r="U138" s="782"/>
      <c r="V138" s="782"/>
      <c r="W138" s="782"/>
      <c r="X138" s="782"/>
      <c r="Y138" s="782"/>
      <c r="Z138" s="782"/>
      <c r="AA138" s="782"/>
      <c r="AB138" s="782"/>
      <c r="AC138" s="782"/>
      <c r="AD138" s="782"/>
      <c r="AE138" s="782"/>
      <c r="AF138" s="782"/>
      <c r="AG138" s="782"/>
      <c r="AH138" s="782"/>
      <c r="AI138" s="782"/>
    </row>
    <row r="139" spans="1:35" hidden="1">
      <c r="A139" s="782"/>
      <c r="B139" s="782"/>
      <c r="C139" s="782"/>
      <c r="D139" s="782"/>
      <c r="E139" s="782"/>
      <c r="F139" s="782"/>
      <c r="G139" s="897"/>
      <c r="H139" s="897"/>
      <c r="I139" s="981"/>
      <c r="J139" s="782"/>
      <c r="K139" s="782"/>
      <c r="L139" s="782"/>
      <c r="M139" s="782"/>
      <c r="N139" s="782"/>
      <c r="O139" s="782"/>
      <c r="P139" s="782"/>
      <c r="Q139" s="782"/>
      <c r="R139" s="782"/>
      <c r="S139" s="782"/>
      <c r="T139" s="782"/>
      <c r="U139" s="782"/>
      <c r="V139" s="782"/>
      <c r="W139" s="782"/>
      <c r="X139" s="782"/>
      <c r="Y139" s="782"/>
      <c r="Z139" s="782"/>
      <c r="AA139" s="782"/>
      <c r="AB139" s="782"/>
      <c r="AC139" s="782"/>
      <c r="AD139" s="782"/>
      <c r="AE139" s="782"/>
      <c r="AF139" s="782"/>
      <c r="AG139" s="782"/>
      <c r="AH139" s="782"/>
      <c r="AI139" s="782"/>
    </row>
    <row r="140" spans="1:35" hidden="1">
      <c r="A140" s="782"/>
      <c r="B140" s="782"/>
      <c r="C140" s="782"/>
      <c r="D140" s="782"/>
      <c r="E140" s="782"/>
      <c r="F140" s="782"/>
      <c r="G140" s="897"/>
      <c r="H140" s="897"/>
      <c r="I140" s="981"/>
      <c r="J140" s="782"/>
      <c r="K140" s="782"/>
      <c r="L140" s="782"/>
      <c r="M140" s="782"/>
      <c r="N140" s="782"/>
      <c r="O140" s="782"/>
      <c r="P140" s="782"/>
      <c r="Q140" s="782"/>
      <c r="R140" s="782"/>
      <c r="S140" s="782"/>
      <c r="T140" s="782"/>
      <c r="U140" s="782"/>
      <c r="V140" s="782"/>
      <c r="W140" s="782"/>
      <c r="X140" s="782"/>
      <c r="Y140" s="782"/>
      <c r="Z140" s="782"/>
      <c r="AA140" s="782"/>
      <c r="AB140" s="782"/>
      <c r="AC140" s="782"/>
      <c r="AD140" s="782"/>
      <c r="AE140" s="782"/>
      <c r="AF140" s="782"/>
      <c r="AG140" s="782"/>
      <c r="AH140" s="782"/>
      <c r="AI140" s="782"/>
    </row>
    <row r="141" spans="1:35" hidden="1">
      <c r="A141" s="782"/>
      <c r="B141" s="782"/>
      <c r="C141" s="782"/>
      <c r="D141" s="782"/>
      <c r="E141" s="782"/>
      <c r="F141" s="782"/>
      <c r="G141" s="897"/>
      <c r="H141" s="897"/>
      <c r="I141" s="981"/>
      <c r="J141" s="782"/>
      <c r="K141" s="782"/>
      <c r="L141" s="782"/>
      <c r="M141" s="782"/>
      <c r="N141" s="782"/>
      <c r="O141" s="782"/>
      <c r="P141" s="782"/>
      <c r="Q141" s="782"/>
      <c r="R141" s="782"/>
      <c r="S141" s="782"/>
      <c r="T141" s="782"/>
      <c r="U141" s="782"/>
      <c r="V141" s="782"/>
      <c r="W141" s="782"/>
      <c r="X141" s="782"/>
      <c r="Y141" s="782"/>
      <c r="Z141" s="782"/>
      <c r="AA141" s="782"/>
      <c r="AB141" s="782"/>
      <c r="AC141" s="782"/>
      <c r="AD141" s="782"/>
      <c r="AE141" s="782"/>
      <c r="AF141" s="782"/>
      <c r="AG141" s="782"/>
      <c r="AH141" s="782"/>
      <c r="AI141" s="782"/>
    </row>
    <row r="142" spans="1:35" hidden="1">
      <c r="A142" s="782"/>
      <c r="B142" s="782"/>
      <c r="C142" s="782"/>
      <c r="D142" s="782"/>
      <c r="E142" s="782"/>
      <c r="F142" s="782"/>
      <c r="G142" s="897"/>
      <c r="H142" s="897"/>
      <c r="I142" s="981"/>
      <c r="J142" s="782"/>
      <c r="K142" s="782"/>
      <c r="L142" s="782"/>
      <c r="M142" s="782"/>
      <c r="N142" s="782"/>
      <c r="O142" s="782"/>
      <c r="P142" s="782"/>
      <c r="Q142" s="782"/>
      <c r="R142" s="782"/>
      <c r="S142" s="782"/>
      <c r="T142" s="782"/>
      <c r="U142" s="782"/>
      <c r="V142" s="782"/>
      <c r="W142" s="782"/>
      <c r="X142" s="782"/>
      <c r="Y142" s="782"/>
      <c r="Z142" s="782"/>
      <c r="AA142" s="782"/>
      <c r="AB142" s="782"/>
      <c r="AC142" s="782"/>
      <c r="AD142" s="782"/>
      <c r="AE142" s="782"/>
      <c r="AF142" s="782"/>
      <c r="AG142" s="782"/>
      <c r="AH142" s="782"/>
      <c r="AI142" s="782"/>
    </row>
    <row r="143" spans="1:35" hidden="1">
      <c r="A143" s="782"/>
      <c r="B143" s="782"/>
      <c r="C143" s="782"/>
      <c r="D143" s="782"/>
      <c r="E143" s="782"/>
      <c r="F143" s="782"/>
      <c r="G143" s="897"/>
      <c r="H143" s="897"/>
      <c r="I143" s="981"/>
      <c r="J143" s="782"/>
      <c r="K143" s="782"/>
      <c r="L143" s="782"/>
      <c r="M143" s="782"/>
      <c r="N143" s="782"/>
      <c r="O143" s="782"/>
      <c r="P143" s="782"/>
      <c r="Q143" s="782"/>
      <c r="R143" s="782"/>
      <c r="S143" s="782"/>
      <c r="T143" s="782"/>
      <c r="U143" s="782"/>
      <c r="V143" s="782"/>
      <c r="W143" s="782"/>
      <c r="X143" s="782"/>
      <c r="Y143" s="782"/>
      <c r="Z143" s="782"/>
      <c r="AA143" s="782"/>
      <c r="AB143" s="782"/>
      <c r="AC143" s="782"/>
      <c r="AD143" s="782"/>
      <c r="AE143" s="782"/>
      <c r="AF143" s="782"/>
      <c r="AG143" s="782"/>
      <c r="AH143" s="782"/>
      <c r="AI143" s="782"/>
    </row>
    <row r="144" spans="1:35" hidden="1">
      <c r="A144" s="782"/>
      <c r="B144" s="782"/>
      <c r="C144" s="782"/>
      <c r="D144" s="782"/>
      <c r="E144" s="782"/>
      <c r="F144" s="782"/>
      <c r="G144" s="897"/>
      <c r="H144" s="897"/>
      <c r="I144" s="981"/>
      <c r="J144" s="782"/>
      <c r="K144" s="782"/>
      <c r="L144" s="782"/>
      <c r="M144" s="782"/>
      <c r="N144" s="782"/>
      <c r="O144" s="782"/>
      <c r="P144" s="782"/>
      <c r="Q144" s="782"/>
      <c r="R144" s="782"/>
      <c r="S144" s="782"/>
      <c r="T144" s="782"/>
      <c r="U144" s="782"/>
      <c r="V144" s="782"/>
      <c r="W144" s="782"/>
      <c r="X144" s="782"/>
      <c r="Y144" s="782"/>
      <c r="Z144" s="782"/>
      <c r="AA144" s="782"/>
      <c r="AB144" s="782"/>
      <c r="AC144" s="782"/>
      <c r="AD144" s="782"/>
      <c r="AE144" s="782"/>
      <c r="AF144" s="782"/>
      <c r="AG144" s="782"/>
      <c r="AH144" s="782"/>
      <c r="AI144" s="782"/>
    </row>
    <row r="145" spans="1:35" hidden="1">
      <c r="A145" s="782"/>
      <c r="B145" s="782"/>
      <c r="C145" s="782"/>
      <c r="D145" s="782"/>
      <c r="E145" s="782"/>
      <c r="F145" s="782"/>
      <c r="G145" s="897"/>
      <c r="H145" s="897"/>
      <c r="I145" s="981"/>
      <c r="J145" s="782"/>
      <c r="K145" s="782"/>
      <c r="L145" s="782"/>
      <c r="M145" s="782"/>
      <c r="N145" s="782"/>
      <c r="O145" s="782"/>
      <c r="P145" s="782"/>
      <c r="Q145" s="782"/>
      <c r="R145" s="782"/>
      <c r="S145" s="782"/>
      <c r="T145" s="782"/>
      <c r="U145" s="782"/>
      <c r="V145" s="782"/>
      <c r="W145" s="782"/>
      <c r="X145" s="782"/>
      <c r="Y145" s="782"/>
      <c r="Z145" s="782"/>
      <c r="AA145" s="782"/>
      <c r="AB145" s="782"/>
      <c r="AC145" s="782"/>
      <c r="AD145" s="782"/>
      <c r="AE145" s="782"/>
      <c r="AF145" s="782"/>
      <c r="AG145" s="782"/>
      <c r="AH145" s="782"/>
      <c r="AI145" s="782"/>
    </row>
    <row r="146" spans="1:35" hidden="1">
      <c r="A146" s="782"/>
      <c r="B146" s="782"/>
      <c r="C146" s="782"/>
      <c r="D146" s="782"/>
      <c r="E146" s="782"/>
      <c r="F146" s="782"/>
      <c r="G146" s="897"/>
      <c r="H146" s="897"/>
      <c r="I146" s="981"/>
      <c r="J146" s="782"/>
      <c r="K146" s="782"/>
      <c r="L146" s="782"/>
      <c r="M146" s="782"/>
      <c r="N146" s="782"/>
      <c r="O146" s="782"/>
      <c r="P146" s="782"/>
      <c r="Q146" s="782"/>
      <c r="R146" s="782"/>
      <c r="S146" s="782"/>
      <c r="T146" s="782"/>
      <c r="U146" s="782"/>
      <c r="V146" s="782"/>
      <c r="W146" s="782"/>
      <c r="X146" s="782"/>
      <c r="Y146" s="782"/>
      <c r="Z146" s="782"/>
      <c r="AA146" s="782"/>
      <c r="AB146" s="782"/>
      <c r="AC146" s="782"/>
      <c r="AD146" s="782"/>
      <c r="AE146" s="782"/>
      <c r="AF146" s="782"/>
      <c r="AG146" s="782"/>
      <c r="AH146" s="782"/>
      <c r="AI146" s="782"/>
    </row>
    <row r="147" spans="1:35" hidden="1">
      <c r="A147" s="782"/>
      <c r="B147" s="782"/>
      <c r="C147" s="782"/>
      <c r="D147" s="782"/>
      <c r="E147" s="782"/>
      <c r="F147" s="782"/>
      <c r="G147" s="897"/>
      <c r="H147" s="897"/>
      <c r="I147" s="981"/>
      <c r="J147" s="782"/>
      <c r="K147" s="782"/>
      <c r="L147" s="782"/>
      <c r="M147" s="782"/>
      <c r="N147" s="782"/>
      <c r="O147" s="782"/>
      <c r="P147" s="782"/>
      <c r="Q147" s="782"/>
      <c r="R147" s="782"/>
      <c r="S147" s="782"/>
      <c r="T147" s="782"/>
      <c r="U147" s="782"/>
      <c r="V147" s="782"/>
      <c r="W147" s="782"/>
      <c r="X147" s="782"/>
      <c r="Y147" s="782"/>
      <c r="Z147" s="782"/>
      <c r="AA147" s="782"/>
      <c r="AB147" s="782"/>
      <c r="AC147" s="782"/>
      <c r="AD147" s="782"/>
      <c r="AE147" s="782"/>
      <c r="AF147" s="782"/>
      <c r="AG147" s="782"/>
      <c r="AH147" s="782"/>
      <c r="AI147" s="782"/>
    </row>
    <row r="148" spans="1:35" hidden="1">
      <c r="A148" s="782"/>
      <c r="B148" s="782"/>
      <c r="C148" s="782"/>
      <c r="D148" s="782"/>
      <c r="E148" s="782"/>
      <c r="F148" s="782"/>
      <c r="G148" s="897"/>
      <c r="H148" s="897"/>
      <c r="I148" s="981"/>
      <c r="J148" s="782"/>
      <c r="K148" s="782"/>
      <c r="L148" s="782"/>
      <c r="M148" s="782"/>
      <c r="N148" s="782"/>
      <c r="O148" s="782"/>
      <c r="P148" s="782"/>
      <c r="Q148" s="782"/>
      <c r="R148" s="782"/>
      <c r="S148" s="782"/>
      <c r="T148" s="782"/>
      <c r="U148" s="782"/>
      <c r="V148" s="782"/>
      <c r="W148" s="782"/>
      <c r="X148" s="782"/>
      <c r="Y148" s="782"/>
      <c r="Z148" s="782"/>
      <c r="AA148" s="782"/>
      <c r="AB148" s="782"/>
      <c r="AC148" s="782"/>
      <c r="AD148" s="782"/>
      <c r="AE148" s="782"/>
      <c r="AF148" s="782"/>
      <c r="AG148" s="782"/>
      <c r="AH148" s="782"/>
      <c r="AI148" s="782"/>
    </row>
    <row r="149" spans="1:35" hidden="1">
      <c r="A149" s="782"/>
      <c r="B149" s="782"/>
      <c r="C149" s="782"/>
      <c r="D149" s="782"/>
      <c r="E149" s="782"/>
      <c r="F149" s="782"/>
      <c r="G149" s="897"/>
      <c r="H149" s="897"/>
      <c r="I149" s="981"/>
      <c r="J149" s="782"/>
      <c r="K149" s="782"/>
      <c r="L149" s="782"/>
      <c r="M149" s="782"/>
      <c r="N149" s="782"/>
      <c r="O149" s="782"/>
      <c r="P149" s="782"/>
      <c r="Q149" s="782"/>
      <c r="R149" s="782"/>
      <c r="S149" s="782"/>
      <c r="T149" s="782"/>
      <c r="U149" s="782"/>
      <c r="V149" s="782"/>
      <c r="W149" s="782"/>
      <c r="X149" s="782"/>
      <c r="Y149" s="782"/>
      <c r="Z149" s="782"/>
      <c r="AA149" s="782"/>
      <c r="AB149" s="782"/>
      <c r="AC149" s="782"/>
      <c r="AD149" s="782"/>
      <c r="AE149" s="782"/>
      <c r="AF149" s="782"/>
      <c r="AG149" s="782"/>
      <c r="AH149" s="782"/>
      <c r="AI149" s="782"/>
    </row>
    <row r="150" spans="1:35" hidden="1">
      <c r="A150" s="782"/>
      <c r="B150" s="782"/>
      <c r="C150" s="782"/>
      <c r="D150" s="782"/>
      <c r="E150" s="782"/>
      <c r="F150" s="782"/>
      <c r="G150" s="897"/>
      <c r="H150" s="897"/>
      <c r="I150" s="981"/>
      <c r="J150" s="782"/>
      <c r="K150" s="782"/>
      <c r="L150" s="782"/>
      <c r="M150" s="782"/>
      <c r="N150" s="782"/>
      <c r="O150" s="782"/>
      <c r="P150" s="782"/>
      <c r="Q150" s="782"/>
      <c r="R150" s="782"/>
      <c r="S150" s="782"/>
      <c r="T150" s="782"/>
      <c r="U150" s="782"/>
      <c r="V150" s="782"/>
      <c r="W150" s="782"/>
      <c r="X150" s="782"/>
      <c r="Y150" s="782"/>
      <c r="Z150" s="782"/>
      <c r="AA150" s="782"/>
      <c r="AB150" s="782"/>
      <c r="AC150" s="782"/>
      <c r="AD150" s="782"/>
      <c r="AE150" s="782"/>
      <c r="AF150" s="782"/>
      <c r="AG150" s="782"/>
      <c r="AH150" s="782"/>
      <c r="AI150" s="782"/>
    </row>
    <row r="151" spans="1:35" hidden="1">
      <c r="A151" s="782"/>
      <c r="B151" s="782"/>
      <c r="C151" s="782"/>
      <c r="D151" s="782"/>
      <c r="E151" s="782"/>
      <c r="F151" s="782"/>
      <c r="G151" s="897"/>
      <c r="H151" s="897"/>
      <c r="I151" s="981"/>
      <c r="J151" s="782"/>
      <c r="K151" s="782"/>
      <c r="L151" s="782"/>
      <c r="M151" s="782"/>
      <c r="N151" s="782"/>
      <c r="O151" s="782"/>
      <c r="P151" s="782"/>
      <c r="Q151" s="782"/>
      <c r="R151" s="782"/>
      <c r="S151" s="782"/>
      <c r="T151" s="782"/>
      <c r="U151" s="782"/>
      <c r="V151" s="782"/>
      <c r="W151" s="782"/>
      <c r="X151" s="782"/>
      <c r="Y151" s="782"/>
      <c r="Z151" s="782"/>
      <c r="AA151" s="782"/>
      <c r="AB151" s="782"/>
      <c r="AC151" s="782"/>
      <c r="AD151" s="782"/>
      <c r="AE151" s="782"/>
      <c r="AF151" s="782"/>
      <c r="AG151" s="782"/>
      <c r="AH151" s="782"/>
      <c r="AI151" s="782"/>
    </row>
    <row r="152" spans="1:35" hidden="1">
      <c r="A152" s="782"/>
      <c r="B152" s="782"/>
      <c r="C152" s="782"/>
      <c r="D152" s="782"/>
      <c r="E152" s="782"/>
      <c r="F152" s="782"/>
      <c r="G152" s="897"/>
      <c r="H152" s="897"/>
      <c r="I152" s="981"/>
      <c r="J152" s="782"/>
      <c r="K152" s="782"/>
      <c r="L152" s="782"/>
      <c r="M152" s="782"/>
      <c r="N152" s="782"/>
      <c r="O152" s="782"/>
      <c r="P152" s="782"/>
      <c r="Q152" s="782"/>
      <c r="R152" s="782"/>
      <c r="S152" s="782"/>
      <c r="T152" s="782"/>
      <c r="U152" s="782"/>
      <c r="V152" s="782"/>
      <c r="W152" s="782"/>
      <c r="X152" s="782"/>
      <c r="Y152" s="782"/>
      <c r="Z152" s="782"/>
      <c r="AA152" s="782"/>
      <c r="AB152" s="782"/>
      <c r="AC152" s="782"/>
      <c r="AD152" s="782"/>
      <c r="AE152" s="782"/>
      <c r="AF152" s="782"/>
      <c r="AG152" s="782"/>
      <c r="AH152" s="782"/>
      <c r="AI152" s="782"/>
    </row>
    <row r="153" spans="1:35" hidden="1">
      <c r="A153" s="782"/>
      <c r="B153" s="782"/>
      <c r="C153" s="782"/>
      <c r="D153" s="782"/>
      <c r="E153" s="782"/>
      <c r="F153" s="782"/>
      <c r="G153" s="897"/>
      <c r="H153" s="897"/>
      <c r="I153" s="981"/>
      <c r="J153" s="782"/>
      <c r="K153" s="782"/>
      <c r="L153" s="782"/>
      <c r="M153" s="782"/>
      <c r="N153" s="782"/>
      <c r="O153" s="782"/>
      <c r="P153" s="782"/>
      <c r="Q153" s="782"/>
      <c r="R153" s="782"/>
      <c r="S153" s="782"/>
      <c r="T153" s="782"/>
      <c r="U153" s="782"/>
      <c r="V153" s="782"/>
      <c r="W153" s="782"/>
      <c r="X153" s="782"/>
      <c r="Y153" s="782"/>
      <c r="Z153" s="782"/>
      <c r="AA153" s="782"/>
      <c r="AB153" s="782"/>
      <c r="AC153" s="782"/>
      <c r="AD153" s="782"/>
      <c r="AE153" s="782"/>
      <c r="AF153" s="782"/>
      <c r="AG153" s="782"/>
      <c r="AH153" s="782"/>
      <c r="AI153" s="782"/>
    </row>
    <row r="154" spans="1:35" hidden="1">
      <c r="A154" s="782"/>
      <c r="B154" s="782"/>
      <c r="C154" s="782"/>
      <c r="D154" s="782"/>
      <c r="E154" s="782"/>
      <c r="F154" s="782"/>
      <c r="G154" s="897"/>
      <c r="H154" s="897"/>
      <c r="I154" s="981"/>
      <c r="J154" s="782"/>
      <c r="K154" s="782"/>
      <c r="L154" s="782"/>
      <c r="M154" s="782"/>
      <c r="N154" s="782"/>
      <c r="O154" s="782"/>
      <c r="P154" s="782"/>
      <c r="Q154" s="782"/>
      <c r="R154" s="782"/>
      <c r="S154" s="782"/>
      <c r="T154" s="782"/>
      <c r="U154" s="782"/>
      <c r="V154" s="782"/>
      <c r="W154" s="782"/>
      <c r="X154" s="782"/>
      <c r="Y154" s="782"/>
      <c r="Z154" s="782"/>
      <c r="AA154" s="782"/>
      <c r="AB154" s="782"/>
      <c r="AC154" s="782"/>
      <c r="AD154" s="782"/>
      <c r="AE154" s="782"/>
      <c r="AF154" s="782"/>
      <c r="AG154" s="782"/>
      <c r="AH154" s="782"/>
      <c r="AI154" s="782"/>
    </row>
    <row r="155" spans="1:35" hidden="1">
      <c r="A155" s="782"/>
      <c r="B155" s="782"/>
      <c r="C155" s="782"/>
      <c r="D155" s="782"/>
      <c r="E155" s="782"/>
      <c r="F155" s="782"/>
      <c r="G155" s="897"/>
      <c r="H155" s="897"/>
      <c r="I155" s="981"/>
      <c r="J155" s="782"/>
      <c r="K155" s="782"/>
      <c r="L155" s="782"/>
      <c r="M155" s="782"/>
      <c r="N155" s="782"/>
      <c r="O155" s="782"/>
      <c r="P155" s="782"/>
      <c r="Q155" s="782"/>
      <c r="R155" s="782"/>
      <c r="S155" s="782"/>
      <c r="T155" s="782"/>
      <c r="U155" s="782"/>
      <c r="V155" s="782"/>
      <c r="W155" s="782"/>
      <c r="X155" s="782"/>
      <c r="Y155" s="782"/>
      <c r="Z155" s="782"/>
      <c r="AA155" s="782"/>
      <c r="AB155" s="782"/>
      <c r="AC155" s="782"/>
      <c r="AD155" s="782"/>
      <c r="AE155" s="782"/>
      <c r="AF155" s="782"/>
      <c r="AG155" s="782"/>
      <c r="AH155" s="782"/>
      <c r="AI155" s="782"/>
    </row>
    <row r="156" spans="1:35" hidden="1">
      <c r="A156" s="782"/>
      <c r="B156" s="782"/>
      <c r="C156" s="782"/>
      <c r="D156" s="782"/>
      <c r="E156" s="782"/>
      <c r="F156" s="782"/>
      <c r="G156" s="897"/>
      <c r="H156" s="897"/>
      <c r="I156" s="981"/>
      <c r="J156" s="782"/>
      <c r="K156" s="782"/>
      <c r="L156" s="782"/>
      <c r="M156" s="782"/>
      <c r="N156" s="782"/>
      <c r="O156" s="782"/>
      <c r="P156" s="782"/>
      <c r="Q156" s="782"/>
      <c r="R156" s="782"/>
      <c r="S156" s="782"/>
      <c r="T156" s="782"/>
      <c r="U156" s="782"/>
      <c r="V156" s="782"/>
      <c r="W156" s="782"/>
      <c r="X156" s="782"/>
      <c r="Y156" s="782"/>
      <c r="Z156" s="782"/>
      <c r="AA156" s="782"/>
      <c r="AB156" s="782"/>
      <c r="AC156" s="782"/>
      <c r="AD156" s="782"/>
      <c r="AE156" s="782"/>
      <c r="AF156" s="782"/>
      <c r="AG156" s="782"/>
      <c r="AH156" s="782"/>
      <c r="AI156" s="782"/>
    </row>
    <row r="157" spans="1:35" hidden="1">
      <c r="A157" s="782"/>
      <c r="B157" s="782"/>
      <c r="C157" s="782"/>
      <c r="D157" s="782"/>
      <c r="E157" s="782"/>
      <c r="F157" s="782"/>
      <c r="G157" s="897"/>
      <c r="H157" s="897"/>
      <c r="I157" s="981"/>
      <c r="J157" s="782"/>
      <c r="K157" s="782"/>
      <c r="L157" s="782"/>
      <c r="M157" s="782"/>
      <c r="N157" s="782"/>
      <c r="O157" s="782"/>
      <c r="P157" s="782"/>
      <c r="Q157" s="782"/>
      <c r="R157" s="782"/>
      <c r="S157" s="782"/>
      <c r="T157" s="782"/>
      <c r="U157" s="782"/>
      <c r="V157" s="782"/>
      <c r="W157" s="782"/>
      <c r="X157" s="782"/>
      <c r="Y157" s="782"/>
      <c r="Z157" s="782"/>
      <c r="AA157" s="782"/>
      <c r="AB157" s="782"/>
      <c r="AC157" s="782"/>
      <c r="AD157" s="782"/>
      <c r="AE157" s="782"/>
      <c r="AF157" s="782"/>
      <c r="AG157" s="782"/>
      <c r="AH157" s="782"/>
      <c r="AI157" s="782"/>
    </row>
    <row r="158" spans="1:35" hidden="1">
      <c r="A158" s="782"/>
      <c r="B158" s="782"/>
      <c r="C158" s="782"/>
      <c r="D158" s="782"/>
      <c r="E158" s="782"/>
      <c r="F158" s="782"/>
      <c r="G158" s="897"/>
      <c r="H158" s="897"/>
      <c r="I158" s="981"/>
      <c r="J158" s="782"/>
      <c r="K158" s="782"/>
      <c r="L158" s="782"/>
      <c r="M158" s="782"/>
      <c r="N158" s="782"/>
      <c r="O158" s="782"/>
      <c r="P158" s="782"/>
      <c r="Q158" s="782"/>
      <c r="R158" s="782"/>
      <c r="S158" s="782"/>
      <c r="T158" s="782"/>
      <c r="U158" s="782"/>
      <c r="V158" s="782"/>
      <c r="W158" s="782"/>
      <c r="X158" s="782"/>
      <c r="Y158" s="782"/>
      <c r="Z158" s="782"/>
      <c r="AA158" s="782"/>
      <c r="AB158" s="782"/>
      <c r="AC158" s="782"/>
      <c r="AD158" s="782"/>
      <c r="AE158" s="782"/>
      <c r="AF158" s="782"/>
      <c r="AG158" s="782"/>
      <c r="AH158" s="782"/>
      <c r="AI158" s="782"/>
    </row>
    <row r="159" spans="1:35" hidden="1">
      <c r="A159" s="782"/>
      <c r="B159" s="782"/>
      <c r="C159" s="782"/>
      <c r="D159" s="782"/>
      <c r="E159" s="782"/>
      <c r="F159" s="782"/>
      <c r="G159" s="897"/>
      <c r="H159" s="897"/>
      <c r="I159" s="981"/>
      <c r="J159" s="782"/>
      <c r="K159" s="782"/>
      <c r="L159" s="782"/>
      <c r="M159" s="782"/>
      <c r="N159" s="782"/>
      <c r="O159" s="782"/>
      <c r="P159" s="782"/>
      <c r="Q159" s="782"/>
      <c r="R159" s="782"/>
      <c r="S159" s="782"/>
      <c r="T159" s="782"/>
      <c r="U159" s="782"/>
      <c r="V159" s="782"/>
      <c r="W159" s="782"/>
      <c r="X159" s="782"/>
      <c r="Y159" s="782"/>
      <c r="Z159" s="782"/>
      <c r="AA159" s="782"/>
      <c r="AB159" s="782"/>
      <c r="AC159" s="782"/>
      <c r="AD159" s="782"/>
      <c r="AE159" s="782"/>
      <c r="AF159" s="782"/>
      <c r="AG159" s="782"/>
      <c r="AH159" s="782"/>
      <c r="AI159" s="782"/>
    </row>
    <row r="160" spans="1:35" hidden="1">
      <c r="A160" s="782"/>
      <c r="B160" s="782"/>
      <c r="C160" s="782"/>
      <c r="D160" s="782"/>
      <c r="E160" s="782"/>
      <c r="F160" s="782"/>
      <c r="G160" s="897"/>
      <c r="H160" s="897"/>
      <c r="I160" s="981"/>
      <c r="J160" s="782"/>
      <c r="K160" s="782"/>
      <c r="L160" s="782"/>
      <c r="M160" s="782"/>
      <c r="N160" s="782"/>
      <c r="O160" s="782"/>
      <c r="P160" s="782"/>
      <c r="Q160" s="782"/>
      <c r="R160" s="782"/>
      <c r="S160" s="782"/>
      <c r="T160" s="782"/>
      <c r="U160" s="782"/>
      <c r="V160" s="782"/>
      <c r="W160" s="782"/>
      <c r="X160" s="782"/>
      <c r="Y160" s="782"/>
      <c r="Z160" s="782"/>
      <c r="AA160" s="782"/>
      <c r="AB160" s="782"/>
      <c r="AC160" s="782"/>
      <c r="AD160" s="782"/>
      <c r="AE160" s="782"/>
      <c r="AF160" s="782"/>
      <c r="AG160" s="782"/>
      <c r="AH160" s="782"/>
      <c r="AI160" s="782"/>
    </row>
    <row r="161" spans="1:35" hidden="1">
      <c r="A161" s="782"/>
      <c r="B161" s="782"/>
      <c r="C161" s="782"/>
      <c r="D161" s="782"/>
      <c r="E161" s="782"/>
      <c r="F161" s="782"/>
      <c r="G161" s="897"/>
      <c r="H161" s="897"/>
      <c r="I161" s="981"/>
      <c r="J161" s="782"/>
      <c r="K161" s="782"/>
      <c r="L161" s="782"/>
      <c r="M161" s="782"/>
      <c r="N161" s="782"/>
      <c r="O161" s="782"/>
      <c r="P161" s="782"/>
      <c r="Q161" s="782"/>
      <c r="R161" s="782"/>
      <c r="S161" s="782"/>
      <c r="T161" s="782"/>
      <c r="U161" s="782"/>
      <c r="V161" s="782"/>
      <c r="W161" s="782"/>
      <c r="X161" s="782"/>
      <c r="Y161" s="782"/>
      <c r="Z161" s="782"/>
      <c r="AA161" s="782"/>
      <c r="AB161" s="782"/>
      <c r="AC161" s="782"/>
      <c r="AD161" s="782"/>
      <c r="AE161" s="782"/>
      <c r="AF161" s="782"/>
      <c r="AG161" s="782"/>
      <c r="AH161" s="782"/>
      <c r="AI161" s="782"/>
    </row>
    <row r="162" spans="1:35" hidden="1">
      <c r="A162" s="782"/>
      <c r="B162" s="782"/>
      <c r="C162" s="782"/>
      <c r="D162" s="782"/>
      <c r="E162" s="782"/>
      <c r="F162" s="782"/>
      <c r="G162" s="897"/>
      <c r="H162" s="897"/>
      <c r="I162" s="981"/>
      <c r="J162" s="782"/>
      <c r="K162" s="782"/>
      <c r="L162" s="782"/>
      <c r="M162" s="782"/>
      <c r="N162" s="782"/>
      <c r="O162" s="782"/>
      <c r="P162" s="782"/>
      <c r="Q162" s="782"/>
      <c r="R162" s="782"/>
      <c r="S162" s="782"/>
      <c r="T162" s="782"/>
      <c r="U162" s="782"/>
      <c r="V162" s="782"/>
      <c r="W162" s="782"/>
      <c r="X162" s="782"/>
      <c r="Y162" s="782"/>
      <c r="Z162" s="782"/>
      <c r="AA162" s="782"/>
      <c r="AB162" s="782"/>
      <c r="AC162" s="782"/>
      <c r="AD162" s="782"/>
      <c r="AE162" s="782"/>
      <c r="AF162" s="782"/>
      <c r="AG162" s="782"/>
      <c r="AH162" s="782"/>
      <c r="AI162" s="782"/>
    </row>
    <row r="163" spans="1:35" hidden="1">
      <c r="A163" s="782"/>
      <c r="B163" s="782"/>
      <c r="C163" s="782"/>
      <c r="D163" s="782"/>
      <c r="E163" s="782"/>
      <c r="F163" s="782"/>
      <c r="G163" s="897"/>
      <c r="H163" s="897"/>
      <c r="I163" s="981"/>
      <c r="J163" s="782"/>
      <c r="K163" s="782"/>
      <c r="L163" s="782"/>
      <c r="M163" s="782"/>
      <c r="N163" s="782"/>
      <c r="O163" s="782"/>
      <c r="P163" s="782"/>
      <c r="Q163" s="782"/>
      <c r="R163" s="782"/>
      <c r="S163" s="782"/>
      <c r="T163" s="782"/>
      <c r="U163" s="782"/>
      <c r="V163" s="782"/>
      <c r="W163" s="782"/>
      <c r="X163" s="782"/>
      <c r="Y163" s="782"/>
      <c r="Z163" s="782"/>
      <c r="AA163" s="782"/>
      <c r="AB163" s="782"/>
      <c r="AC163" s="782"/>
      <c r="AD163" s="782"/>
      <c r="AE163" s="782"/>
      <c r="AF163" s="782"/>
      <c r="AG163" s="782"/>
      <c r="AH163" s="782"/>
      <c r="AI163" s="782"/>
    </row>
    <row r="164" spans="1:35" hidden="1">
      <c r="A164" s="782"/>
      <c r="B164" s="782"/>
      <c r="C164" s="782"/>
      <c r="D164" s="782"/>
      <c r="E164" s="782"/>
      <c r="F164" s="782"/>
      <c r="G164" s="897"/>
      <c r="H164" s="897"/>
      <c r="I164" s="981"/>
      <c r="J164" s="782"/>
      <c r="K164" s="782"/>
      <c r="L164" s="782"/>
      <c r="M164" s="782"/>
      <c r="N164" s="782"/>
      <c r="O164" s="782"/>
      <c r="P164" s="782"/>
      <c r="Q164" s="782"/>
      <c r="R164" s="782"/>
      <c r="S164" s="782"/>
      <c r="T164" s="782"/>
      <c r="U164" s="782"/>
      <c r="V164" s="782"/>
      <c r="W164" s="782"/>
      <c r="X164" s="782"/>
      <c r="Y164" s="782"/>
      <c r="Z164" s="782"/>
      <c r="AA164" s="782"/>
      <c r="AB164" s="782"/>
      <c r="AC164" s="782"/>
      <c r="AD164" s="782"/>
      <c r="AE164" s="782"/>
      <c r="AF164" s="782"/>
      <c r="AG164" s="782"/>
      <c r="AH164" s="782"/>
      <c r="AI164" s="782"/>
    </row>
    <row r="165" spans="1:35" hidden="1">
      <c r="A165" s="782"/>
      <c r="B165" s="782"/>
      <c r="C165" s="782"/>
      <c r="D165" s="782"/>
      <c r="E165" s="782"/>
      <c r="F165" s="782"/>
      <c r="G165" s="897"/>
      <c r="H165" s="897"/>
      <c r="I165" s="981"/>
      <c r="J165" s="782"/>
      <c r="K165" s="782"/>
      <c r="L165" s="782"/>
      <c r="M165" s="782"/>
      <c r="N165" s="782"/>
      <c r="O165" s="782"/>
      <c r="P165" s="782"/>
      <c r="Q165" s="782"/>
      <c r="R165" s="782"/>
      <c r="S165" s="782"/>
      <c r="T165" s="782"/>
      <c r="U165" s="782"/>
      <c r="V165" s="782"/>
      <c r="W165" s="782"/>
      <c r="X165" s="782"/>
      <c r="Y165" s="782"/>
      <c r="Z165" s="782"/>
      <c r="AA165" s="782"/>
      <c r="AB165" s="782"/>
      <c r="AC165" s="782"/>
      <c r="AD165" s="782"/>
      <c r="AE165" s="782"/>
      <c r="AF165" s="782"/>
      <c r="AG165" s="782"/>
      <c r="AH165" s="782"/>
      <c r="AI165" s="782"/>
    </row>
    <row r="166" spans="1:35" hidden="1">
      <c r="A166" s="782"/>
      <c r="B166" s="782"/>
      <c r="C166" s="782"/>
      <c r="D166" s="782"/>
      <c r="E166" s="782"/>
      <c r="F166" s="782"/>
      <c r="G166" s="897"/>
      <c r="H166" s="897"/>
      <c r="I166" s="981"/>
      <c r="J166" s="782"/>
      <c r="K166" s="782"/>
      <c r="L166" s="782"/>
      <c r="M166" s="782"/>
      <c r="N166" s="782"/>
      <c r="O166" s="782"/>
      <c r="P166" s="782"/>
      <c r="Q166" s="782"/>
      <c r="R166" s="782"/>
      <c r="S166" s="782"/>
      <c r="T166" s="782"/>
      <c r="U166" s="782"/>
      <c r="V166" s="782"/>
      <c r="W166" s="782"/>
      <c r="X166" s="782"/>
      <c r="Y166" s="782"/>
      <c r="Z166" s="782"/>
      <c r="AA166" s="782"/>
      <c r="AB166" s="782"/>
      <c r="AC166" s="782"/>
      <c r="AD166" s="782"/>
      <c r="AE166" s="782"/>
      <c r="AF166" s="782"/>
      <c r="AG166" s="782"/>
      <c r="AH166" s="782"/>
      <c r="AI166" s="782"/>
    </row>
    <row r="167" spans="1:35" hidden="1">
      <c r="A167" s="782"/>
      <c r="B167" s="782"/>
      <c r="C167" s="782"/>
      <c r="D167" s="782"/>
      <c r="E167" s="782"/>
      <c r="F167" s="782"/>
      <c r="G167" s="897"/>
      <c r="H167" s="897"/>
      <c r="I167" s="981"/>
      <c r="J167" s="782"/>
      <c r="K167" s="782"/>
      <c r="L167" s="782"/>
      <c r="M167" s="782"/>
      <c r="N167" s="782"/>
      <c r="O167" s="782"/>
      <c r="P167" s="782"/>
      <c r="Q167" s="782"/>
      <c r="R167" s="782"/>
      <c r="S167" s="782"/>
      <c r="T167" s="782"/>
      <c r="U167" s="782"/>
      <c r="V167" s="782"/>
      <c r="W167" s="782"/>
      <c r="X167" s="782"/>
      <c r="Y167" s="782"/>
      <c r="Z167" s="782"/>
      <c r="AA167" s="782"/>
      <c r="AB167" s="782"/>
      <c r="AC167" s="782"/>
      <c r="AD167" s="782"/>
      <c r="AE167" s="782"/>
      <c r="AF167" s="782"/>
      <c r="AG167" s="782"/>
      <c r="AH167" s="782"/>
      <c r="AI167" s="782"/>
    </row>
    <row r="168" spans="1:35" hidden="1">
      <c r="A168" s="782"/>
      <c r="B168" s="782"/>
      <c r="C168" s="782"/>
      <c r="D168" s="782"/>
      <c r="E168" s="782"/>
      <c r="F168" s="782"/>
      <c r="G168" s="897"/>
      <c r="H168" s="897"/>
      <c r="I168" s="981"/>
      <c r="J168" s="782"/>
      <c r="K168" s="782"/>
      <c r="L168" s="782"/>
      <c r="M168" s="782"/>
      <c r="N168" s="782"/>
      <c r="O168" s="782"/>
      <c r="P168" s="782"/>
      <c r="Q168" s="782"/>
      <c r="R168" s="782"/>
      <c r="S168" s="782"/>
      <c r="T168" s="782"/>
      <c r="U168" s="782"/>
      <c r="V168" s="782"/>
      <c r="W168" s="782"/>
      <c r="X168" s="782"/>
      <c r="Y168" s="782"/>
      <c r="Z168" s="782"/>
      <c r="AA168" s="782"/>
      <c r="AB168" s="782"/>
      <c r="AC168" s="782"/>
      <c r="AD168" s="782"/>
      <c r="AE168" s="782"/>
      <c r="AF168" s="782"/>
      <c r="AG168" s="782"/>
      <c r="AH168" s="782"/>
      <c r="AI168" s="782"/>
    </row>
    <row r="169" spans="1:35" hidden="1">
      <c r="A169" s="782"/>
      <c r="B169" s="782"/>
      <c r="C169" s="782"/>
      <c r="D169" s="782"/>
      <c r="E169" s="782"/>
      <c r="F169" s="782"/>
      <c r="G169" s="897"/>
      <c r="H169" s="897"/>
      <c r="I169" s="981"/>
      <c r="J169" s="782"/>
      <c r="K169" s="782"/>
      <c r="L169" s="782"/>
      <c r="M169" s="782"/>
      <c r="N169" s="782"/>
      <c r="O169" s="782"/>
      <c r="P169" s="782"/>
      <c r="Q169" s="782"/>
      <c r="R169" s="782"/>
      <c r="S169" s="782"/>
      <c r="T169" s="782"/>
      <c r="U169" s="782"/>
      <c r="V169" s="782"/>
      <c r="W169" s="782"/>
      <c r="X169" s="782"/>
      <c r="Y169" s="782"/>
      <c r="Z169" s="782"/>
      <c r="AA169" s="782"/>
      <c r="AB169" s="782"/>
      <c r="AC169" s="782"/>
      <c r="AD169" s="782"/>
      <c r="AE169" s="782"/>
      <c r="AF169" s="782"/>
      <c r="AG169" s="782"/>
      <c r="AH169" s="782"/>
      <c r="AI169" s="782"/>
    </row>
    <row r="170" spans="1:35" hidden="1">
      <c r="A170" s="782"/>
      <c r="B170" s="782"/>
      <c r="C170" s="782"/>
      <c r="D170" s="782"/>
      <c r="E170" s="782"/>
      <c r="F170" s="782"/>
      <c r="G170" s="897"/>
      <c r="H170" s="897"/>
      <c r="I170" s="981"/>
      <c r="J170" s="782"/>
      <c r="K170" s="782"/>
      <c r="L170" s="782"/>
      <c r="M170" s="782"/>
      <c r="N170" s="782"/>
      <c r="O170" s="782"/>
      <c r="P170" s="782"/>
      <c r="Q170" s="782"/>
      <c r="R170" s="782"/>
      <c r="S170" s="782"/>
      <c r="T170" s="782"/>
      <c r="U170" s="782"/>
      <c r="V170" s="782"/>
      <c r="W170" s="782"/>
      <c r="X170" s="782"/>
      <c r="Y170" s="782"/>
      <c r="Z170" s="782"/>
      <c r="AA170" s="782"/>
      <c r="AB170" s="782"/>
      <c r="AC170" s="782"/>
      <c r="AD170" s="782"/>
      <c r="AE170" s="782"/>
      <c r="AF170" s="782"/>
      <c r="AG170" s="782"/>
      <c r="AH170" s="782"/>
      <c r="AI170" s="782"/>
    </row>
    <row r="171" spans="1:35" ht="15" hidden="1">
      <c r="A171" s="782"/>
      <c r="B171" s="782"/>
      <c r="C171" s="782"/>
      <c r="D171" s="782"/>
      <c r="E171" s="782"/>
      <c r="F171" s="782"/>
      <c r="G171" s="897"/>
      <c r="H171" s="897"/>
      <c r="I171" s="981"/>
      <c r="J171" s="782"/>
      <c r="K171" s="782"/>
      <c r="L171" s="782"/>
      <c r="M171" s="782"/>
      <c r="N171" s="782"/>
      <c r="O171" s="782"/>
      <c r="P171" s="982"/>
      <c r="Q171" s="982"/>
      <c r="R171" s="982"/>
      <c r="S171" s="982"/>
      <c r="T171" s="782"/>
      <c r="U171" s="782"/>
      <c r="V171" s="782"/>
      <c r="W171" s="782"/>
      <c r="X171" s="782"/>
      <c r="Y171" s="782"/>
      <c r="Z171" s="782"/>
      <c r="AA171" s="782"/>
      <c r="AB171" s="782"/>
      <c r="AC171" s="782"/>
      <c r="AD171" s="782"/>
      <c r="AE171" s="782"/>
      <c r="AF171" s="782"/>
      <c r="AG171" s="782"/>
      <c r="AH171" s="782"/>
      <c r="AI171" s="782"/>
    </row>
    <row r="172" spans="1:35" ht="15" hidden="1">
      <c r="A172" s="782"/>
      <c r="B172" s="782"/>
      <c r="C172" s="782"/>
      <c r="D172" s="782"/>
      <c r="E172" s="782"/>
      <c r="F172" s="782"/>
      <c r="G172" s="897"/>
      <c r="H172" s="897"/>
      <c r="I172" s="981"/>
      <c r="J172" s="782"/>
      <c r="K172" s="782"/>
      <c r="L172" s="782"/>
      <c r="M172" s="782"/>
      <c r="N172" s="782"/>
      <c r="O172" s="782"/>
      <c r="P172" s="982"/>
      <c r="Q172" s="982"/>
      <c r="R172" s="982"/>
      <c r="S172" s="982"/>
      <c r="T172" s="782"/>
      <c r="U172" s="782"/>
      <c r="V172" s="782"/>
      <c r="W172" s="782"/>
      <c r="X172" s="782"/>
      <c r="Y172" s="782"/>
      <c r="Z172" s="782"/>
      <c r="AA172" s="782"/>
      <c r="AB172" s="782"/>
      <c r="AC172" s="782"/>
      <c r="AD172" s="782"/>
      <c r="AE172" s="782"/>
      <c r="AF172" s="782"/>
      <c r="AG172" s="782"/>
      <c r="AH172" s="782"/>
      <c r="AI172" s="782"/>
    </row>
    <row r="173" spans="1:35" ht="15" hidden="1">
      <c r="A173" s="782"/>
      <c r="B173" s="782"/>
      <c r="C173" s="782"/>
      <c r="D173" s="782"/>
      <c r="E173" s="782"/>
      <c r="F173" s="782"/>
      <c r="G173" s="897"/>
      <c r="H173" s="897"/>
      <c r="I173" s="981"/>
      <c r="J173" s="782"/>
      <c r="K173" s="782"/>
      <c r="L173" s="782"/>
      <c r="M173" s="782"/>
      <c r="N173" s="782"/>
      <c r="O173" s="782"/>
      <c r="P173" s="982"/>
      <c r="Q173" s="982"/>
      <c r="R173" s="982"/>
      <c r="S173" s="982"/>
      <c r="T173" s="782"/>
      <c r="U173" s="782"/>
      <c r="V173" s="782"/>
      <c r="W173" s="782"/>
      <c r="X173" s="782"/>
      <c r="Y173" s="782"/>
      <c r="Z173" s="782"/>
      <c r="AA173" s="782"/>
      <c r="AB173" s="782"/>
      <c r="AC173" s="782"/>
      <c r="AD173" s="782"/>
      <c r="AE173" s="782"/>
      <c r="AF173" s="782"/>
      <c r="AG173" s="782"/>
      <c r="AH173" s="782"/>
      <c r="AI173" s="782"/>
    </row>
    <row r="174" spans="1:35" ht="15" hidden="1">
      <c r="A174" s="782"/>
      <c r="B174" s="782"/>
      <c r="C174" s="782"/>
      <c r="D174" s="782"/>
      <c r="E174" s="782"/>
      <c r="F174" s="782"/>
      <c r="G174" s="897"/>
      <c r="H174" s="897"/>
      <c r="I174" s="981"/>
      <c r="J174" s="782"/>
      <c r="K174" s="782"/>
      <c r="L174" s="782"/>
      <c r="M174" s="782"/>
      <c r="N174" s="782"/>
      <c r="O174" s="782"/>
      <c r="P174" s="982"/>
      <c r="Q174" s="982"/>
      <c r="R174" s="982"/>
      <c r="S174" s="982"/>
      <c r="T174" s="782"/>
      <c r="U174" s="782"/>
      <c r="V174" s="782"/>
      <c r="W174" s="782"/>
      <c r="X174" s="782"/>
      <c r="Y174" s="782"/>
      <c r="Z174" s="782"/>
      <c r="AA174" s="782"/>
      <c r="AB174" s="782"/>
      <c r="AC174" s="782"/>
      <c r="AD174" s="782"/>
      <c r="AE174" s="782"/>
      <c r="AF174" s="782"/>
      <c r="AG174" s="782"/>
      <c r="AH174" s="782"/>
      <c r="AI174" s="782"/>
    </row>
    <row r="175" spans="1:35" ht="15" hidden="1">
      <c r="A175" s="782"/>
      <c r="B175" s="782"/>
      <c r="C175" s="782"/>
      <c r="D175" s="782"/>
      <c r="E175" s="782"/>
      <c r="F175" s="782"/>
      <c r="G175" s="897"/>
      <c r="H175" s="897"/>
      <c r="I175" s="981"/>
      <c r="J175" s="782"/>
      <c r="K175" s="782"/>
      <c r="L175" s="982"/>
      <c r="M175" s="982"/>
      <c r="N175" s="982"/>
      <c r="O175" s="982"/>
      <c r="P175" s="982"/>
      <c r="Q175" s="982"/>
      <c r="R175" s="982"/>
      <c r="S175" s="982"/>
      <c r="T175" s="982"/>
      <c r="U175" s="982"/>
      <c r="V175" s="782"/>
      <c r="W175" s="782"/>
      <c r="X175" s="782"/>
      <c r="Y175" s="782"/>
      <c r="Z175" s="782"/>
      <c r="AA175" s="782"/>
      <c r="AB175" s="782"/>
      <c r="AC175" s="782"/>
      <c r="AD175" s="782"/>
      <c r="AE175" s="782"/>
      <c r="AF175" s="782"/>
      <c r="AG175" s="782"/>
      <c r="AH175" s="782"/>
      <c r="AI175" s="782"/>
    </row>
    <row r="176" spans="1:35" ht="15" hidden="1">
      <c r="A176" s="782"/>
      <c r="B176" s="782"/>
      <c r="C176" s="782"/>
      <c r="D176" s="782"/>
      <c r="E176" s="782"/>
      <c r="F176" s="782"/>
      <c r="G176" s="897"/>
      <c r="H176" s="782"/>
      <c r="I176" s="981"/>
      <c r="J176" s="782"/>
      <c r="K176" s="782"/>
      <c r="L176" s="982"/>
      <c r="M176" s="982"/>
      <c r="N176" s="982"/>
      <c r="O176" s="982"/>
      <c r="P176" s="782"/>
      <c r="Q176" s="782"/>
      <c r="R176" s="782"/>
      <c r="S176" s="782"/>
      <c r="T176" s="982"/>
      <c r="U176" s="982"/>
      <c r="V176" s="782"/>
      <c r="W176" s="782"/>
      <c r="X176" s="782"/>
      <c r="Y176" s="782"/>
      <c r="Z176" s="782"/>
      <c r="AA176" s="782"/>
      <c r="AB176" s="782"/>
      <c r="AC176" s="782"/>
      <c r="AD176" s="782"/>
      <c r="AE176" s="782"/>
      <c r="AF176" s="782"/>
      <c r="AG176" s="782"/>
      <c r="AH176" s="782"/>
      <c r="AI176" s="782"/>
    </row>
    <row r="177" spans="1:35" ht="15" hidden="1">
      <c r="A177" s="782"/>
      <c r="B177" s="782"/>
      <c r="C177" s="782"/>
      <c r="D177" s="782"/>
      <c r="E177" s="782"/>
      <c r="F177" s="782"/>
      <c r="G177" s="897"/>
      <c r="H177" s="782"/>
      <c r="I177" s="782"/>
      <c r="J177" s="782"/>
      <c r="K177" s="782"/>
      <c r="L177" s="982"/>
      <c r="M177" s="982"/>
      <c r="N177" s="982"/>
      <c r="O177" s="982"/>
      <c r="P177" s="782"/>
      <c r="Q177" s="782"/>
      <c r="R177" s="782"/>
      <c r="S177" s="782"/>
      <c r="T177" s="982"/>
      <c r="U177" s="982"/>
      <c r="V177" s="782"/>
      <c r="W177" s="782"/>
      <c r="X177" s="782"/>
      <c r="Y177" s="782"/>
      <c r="Z177" s="782"/>
      <c r="AA177" s="782"/>
      <c r="AB177" s="782"/>
      <c r="AC177" s="782"/>
      <c r="AD177" s="782"/>
      <c r="AE177" s="782"/>
      <c r="AF177" s="782"/>
      <c r="AG177" s="782"/>
      <c r="AH177" s="782"/>
      <c r="AI177" s="782"/>
    </row>
    <row r="178" spans="1:35" ht="15" hidden="1">
      <c r="A178" s="782"/>
      <c r="B178" s="782"/>
      <c r="C178" s="782"/>
      <c r="D178" s="782"/>
      <c r="E178" s="782"/>
      <c r="F178" s="782"/>
      <c r="G178" s="897"/>
      <c r="H178" s="782"/>
      <c r="I178" s="782"/>
      <c r="J178" s="782"/>
      <c r="K178" s="782"/>
      <c r="L178" s="982"/>
      <c r="M178" s="982"/>
      <c r="N178" s="982"/>
      <c r="O178" s="982"/>
      <c r="P178" s="782"/>
      <c r="Q178" s="782"/>
      <c r="R178" s="782"/>
      <c r="S178" s="782"/>
      <c r="T178" s="982"/>
      <c r="U178" s="982"/>
      <c r="V178" s="782"/>
      <c r="W178" s="782"/>
      <c r="X178" s="782"/>
      <c r="Y178" s="782"/>
      <c r="Z178" s="782"/>
      <c r="AA178" s="782"/>
      <c r="AB178" s="782"/>
      <c r="AC178" s="782"/>
      <c r="AD178" s="782"/>
      <c r="AE178" s="782"/>
      <c r="AF178" s="782"/>
      <c r="AG178" s="782"/>
      <c r="AH178" s="782"/>
      <c r="AI178" s="782"/>
    </row>
    <row r="179" spans="1:35" ht="15" hidden="1">
      <c r="A179" s="782"/>
      <c r="B179" s="782"/>
      <c r="C179" s="782"/>
      <c r="D179" s="782"/>
      <c r="E179" s="782"/>
      <c r="F179" s="782"/>
      <c r="G179" s="897"/>
      <c r="H179" s="782"/>
      <c r="I179" s="782"/>
      <c r="J179" s="782"/>
      <c r="K179" s="782"/>
      <c r="L179" s="982"/>
      <c r="M179" s="982"/>
      <c r="N179" s="982"/>
      <c r="O179" s="982"/>
      <c r="P179" s="782"/>
      <c r="Q179" s="782"/>
      <c r="R179" s="782"/>
      <c r="S179" s="782"/>
      <c r="T179" s="982"/>
      <c r="U179" s="982"/>
      <c r="V179" s="782"/>
      <c r="W179" s="782"/>
      <c r="X179" s="782"/>
      <c r="Y179" s="782"/>
      <c r="Z179" s="782"/>
      <c r="AA179" s="782"/>
      <c r="AB179" s="782"/>
      <c r="AC179" s="782"/>
      <c r="AD179" s="782"/>
      <c r="AE179" s="782"/>
      <c r="AF179" s="782"/>
      <c r="AG179" s="782"/>
      <c r="AH179" s="782"/>
      <c r="AI179" s="782"/>
    </row>
    <row r="180" spans="1:35" hidden="1">
      <c r="A180" s="782"/>
      <c r="B180" s="782"/>
      <c r="C180" s="782"/>
      <c r="D180" s="782"/>
      <c r="E180" s="782"/>
      <c r="F180" s="782"/>
      <c r="G180" s="897"/>
      <c r="H180" s="782"/>
      <c r="I180" s="782"/>
      <c r="J180" s="782"/>
      <c r="K180" s="782"/>
      <c r="L180" s="782"/>
      <c r="M180" s="782"/>
      <c r="N180" s="782"/>
      <c r="O180" s="782"/>
      <c r="P180" s="782"/>
      <c r="Q180" s="782"/>
      <c r="R180" s="782"/>
      <c r="S180" s="782"/>
      <c r="T180" s="782"/>
      <c r="U180" s="782"/>
      <c r="V180" s="782"/>
      <c r="W180" s="782"/>
      <c r="X180" s="782"/>
      <c r="Y180" s="782"/>
      <c r="Z180" s="782"/>
      <c r="AA180" s="782"/>
      <c r="AB180" s="782"/>
      <c r="AC180" s="782"/>
      <c r="AD180" s="782"/>
      <c r="AE180" s="782"/>
      <c r="AF180" s="782"/>
      <c r="AG180" s="782"/>
      <c r="AH180" s="782"/>
      <c r="AI180" s="782"/>
    </row>
    <row r="181" spans="1:35" hidden="1">
      <c r="A181" s="782"/>
      <c r="B181" s="782"/>
      <c r="C181" s="782"/>
      <c r="D181" s="782"/>
      <c r="E181" s="782"/>
      <c r="F181" s="782"/>
      <c r="G181" s="897"/>
      <c r="H181" s="782"/>
      <c r="I181" s="782"/>
      <c r="J181" s="782"/>
      <c r="K181" s="782"/>
      <c r="L181" s="782"/>
      <c r="M181" s="782"/>
      <c r="N181" s="782"/>
      <c r="O181" s="782"/>
      <c r="P181" s="782"/>
      <c r="Q181" s="782"/>
      <c r="R181" s="782"/>
      <c r="S181" s="782"/>
      <c r="T181" s="782"/>
      <c r="U181" s="782"/>
      <c r="V181" s="782"/>
      <c r="W181" s="782"/>
      <c r="X181" s="782"/>
      <c r="Y181" s="782"/>
      <c r="Z181" s="782"/>
      <c r="AA181" s="782"/>
      <c r="AB181" s="782"/>
      <c r="AC181" s="782"/>
      <c r="AD181" s="782"/>
      <c r="AE181" s="782"/>
      <c r="AF181" s="782"/>
      <c r="AG181" s="782"/>
      <c r="AH181" s="782"/>
      <c r="AI181" s="782"/>
    </row>
    <row r="182" spans="1:35" hidden="1">
      <c r="A182" s="782"/>
      <c r="B182" s="782"/>
      <c r="C182" s="782"/>
      <c r="D182" s="782"/>
      <c r="E182" s="782"/>
      <c r="F182" s="782"/>
      <c r="G182" s="897"/>
      <c r="H182" s="782"/>
      <c r="I182" s="782"/>
      <c r="J182" s="782"/>
      <c r="K182" s="782"/>
      <c r="L182" s="782"/>
      <c r="M182" s="782"/>
      <c r="N182" s="782"/>
      <c r="O182" s="782"/>
      <c r="P182" s="782"/>
      <c r="Q182" s="782"/>
      <c r="R182" s="782"/>
      <c r="S182" s="782"/>
      <c r="T182" s="782"/>
      <c r="U182" s="782"/>
      <c r="V182" s="782"/>
      <c r="W182" s="782"/>
      <c r="X182" s="782"/>
      <c r="Y182" s="782"/>
      <c r="Z182" s="782"/>
      <c r="AA182" s="782"/>
      <c r="AB182" s="782"/>
      <c r="AC182" s="782"/>
      <c r="AD182" s="782"/>
      <c r="AE182" s="782"/>
      <c r="AF182" s="782"/>
    </row>
    <row r="183" spans="1:35" hidden="1">
      <c r="A183" s="782"/>
      <c r="B183" s="782"/>
      <c r="C183" s="782"/>
      <c r="D183" s="782"/>
      <c r="E183" s="782"/>
      <c r="F183" s="782"/>
      <c r="G183" s="897"/>
      <c r="H183" s="782"/>
      <c r="I183" s="782"/>
      <c r="J183" s="782"/>
      <c r="K183" s="782"/>
      <c r="L183" s="782"/>
      <c r="M183" s="782"/>
      <c r="N183" s="782"/>
      <c r="O183" s="782"/>
      <c r="P183" s="782"/>
      <c r="Q183" s="782"/>
      <c r="R183" s="782"/>
      <c r="S183" s="782"/>
      <c r="T183" s="782"/>
      <c r="U183" s="782"/>
      <c r="V183" s="782"/>
      <c r="W183" s="782"/>
      <c r="X183" s="782"/>
      <c r="Y183" s="782"/>
      <c r="Z183" s="782"/>
      <c r="AA183" s="782"/>
      <c r="AB183" s="782"/>
      <c r="AC183" s="782"/>
      <c r="AD183" s="782"/>
      <c r="AE183" s="782"/>
      <c r="AF183" s="782"/>
    </row>
    <row r="184" spans="1:35" hidden="1">
      <c r="A184" s="782"/>
      <c r="B184" s="782"/>
      <c r="C184" s="782"/>
      <c r="D184" s="782"/>
      <c r="E184" s="782"/>
      <c r="F184" s="782"/>
      <c r="G184" s="897"/>
      <c r="H184" s="782"/>
      <c r="I184" s="782"/>
      <c r="J184" s="782"/>
      <c r="K184" s="782"/>
      <c r="L184" s="782"/>
      <c r="M184" s="782"/>
      <c r="N184" s="782"/>
      <c r="O184" s="782"/>
      <c r="P184" s="782"/>
      <c r="Q184" s="782"/>
      <c r="R184" s="782"/>
      <c r="S184" s="782"/>
      <c r="T184" s="782"/>
      <c r="U184" s="782"/>
      <c r="V184" s="782"/>
      <c r="W184" s="782"/>
      <c r="X184" s="782"/>
      <c r="Y184" s="782"/>
      <c r="Z184" s="782"/>
      <c r="AA184" s="782"/>
      <c r="AB184" s="782"/>
      <c r="AC184" s="782"/>
      <c r="AD184" s="782"/>
      <c r="AE184" s="782"/>
      <c r="AF184" s="782"/>
    </row>
    <row r="185" spans="1:35" hidden="1">
      <c r="A185" s="782"/>
      <c r="B185" s="782"/>
      <c r="C185" s="782"/>
      <c r="D185" s="782"/>
      <c r="E185" s="782"/>
      <c r="F185" s="782"/>
      <c r="G185" s="983"/>
      <c r="H185" s="983"/>
      <c r="I185" s="983"/>
      <c r="J185" s="983"/>
      <c r="K185" s="983"/>
      <c r="L185" s="983"/>
      <c r="M185" s="983"/>
      <c r="N185" s="983"/>
      <c r="O185" s="983"/>
      <c r="P185" s="983"/>
      <c r="Q185" s="983"/>
      <c r="R185" s="983"/>
      <c r="S185" s="983"/>
      <c r="T185" s="983"/>
      <c r="U185" s="983"/>
      <c r="V185" s="983"/>
      <c r="W185" s="782"/>
      <c r="X185" s="782"/>
      <c r="Y185" s="782"/>
      <c r="Z185" s="782"/>
      <c r="AA185" s="782"/>
      <c r="AB185" s="782"/>
      <c r="AC185" s="782"/>
      <c r="AD185" s="782"/>
      <c r="AE185" s="782"/>
      <c r="AF185" s="782"/>
    </row>
    <row r="186" spans="1:35" hidden="1">
      <c r="A186" s="782"/>
      <c r="B186" s="782"/>
      <c r="C186" s="782"/>
      <c r="D186" s="782"/>
      <c r="E186" s="782"/>
      <c r="F186" s="782"/>
      <c r="G186" s="983"/>
      <c r="H186" s="983"/>
      <c r="I186" s="983"/>
      <c r="J186" s="983"/>
      <c r="K186" s="983"/>
      <c r="L186" s="983"/>
      <c r="M186" s="983"/>
      <c r="N186" s="983"/>
      <c r="O186" s="983"/>
      <c r="P186" s="983"/>
      <c r="Q186" s="983"/>
      <c r="R186" s="983"/>
      <c r="S186" s="983"/>
      <c r="T186" s="983"/>
      <c r="U186" s="983"/>
      <c r="V186" s="983"/>
      <c r="W186" s="782"/>
      <c r="X186" s="782"/>
      <c r="Y186" s="782"/>
      <c r="Z186" s="782"/>
      <c r="AA186" s="782"/>
      <c r="AB186" s="782"/>
      <c r="AC186" s="782"/>
      <c r="AD186" s="782"/>
      <c r="AE186" s="782"/>
      <c r="AF186" s="782"/>
    </row>
    <row r="187" spans="1:35" ht="12.75" hidden="1" customHeight="1">
      <c r="A187" s="1128" t="e">
        <f ca="1">A497</f>
        <v>#VALUE!</v>
      </c>
      <c r="B187" s="1128"/>
      <c r="C187" s="1128"/>
      <c r="D187" s="1128"/>
      <c r="E187" s="1128"/>
      <c r="F187" s="1128"/>
      <c r="G187" s="1128"/>
      <c r="H187" s="1128"/>
      <c r="I187" s="1128"/>
      <c r="J187" s="1128"/>
      <c r="K187" s="1128"/>
      <c r="L187" s="1128"/>
      <c r="M187" s="1128"/>
      <c r="N187" s="1128"/>
      <c r="O187" s="1128"/>
      <c r="P187" s="1128"/>
      <c r="Q187" s="1128"/>
      <c r="R187" s="1128"/>
      <c r="S187" s="1128"/>
      <c r="T187" s="1128"/>
      <c r="U187" s="1128"/>
      <c r="V187" s="1128"/>
      <c r="W187" s="1128"/>
      <c r="X187" s="1128"/>
      <c r="Y187" s="1128"/>
      <c r="Z187" s="782"/>
      <c r="AA187" s="782"/>
      <c r="AB187" s="782"/>
      <c r="AC187" s="782"/>
      <c r="AD187" s="782"/>
      <c r="AE187" s="782"/>
      <c r="AF187" s="782"/>
    </row>
    <row r="188" spans="1:35" ht="12.75" hidden="1" customHeight="1">
      <c r="A188" s="1128"/>
      <c r="B188" s="1128"/>
      <c r="C188" s="1128"/>
      <c r="D188" s="1128"/>
      <c r="E188" s="1128"/>
      <c r="F188" s="1128"/>
      <c r="G188" s="1128"/>
      <c r="H188" s="1128"/>
      <c r="I188" s="1128"/>
      <c r="J188" s="1128"/>
      <c r="K188" s="1128"/>
      <c r="L188" s="1128"/>
      <c r="M188" s="1128"/>
      <c r="N188" s="1128"/>
      <c r="O188" s="1128"/>
      <c r="P188" s="1128"/>
      <c r="Q188" s="1128"/>
      <c r="R188" s="1128"/>
      <c r="S188" s="1128"/>
      <c r="T188" s="1128"/>
      <c r="U188" s="1128"/>
      <c r="V188" s="1128"/>
      <c r="W188" s="1128"/>
      <c r="X188" s="1128"/>
      <c r="Y188" s="1128"/>
      <c r="Z188" s="782"/>
      <c r="AA188" s="782"/>
      <c r="AB188" s="782"/>
      <c r="AC188" s="782"/>
      <c r="AD188" s="782"/>
      <c r="AE188" s="782"/>
      <c r="AF188" s="782"/>
    </row>
    <row r="189" spans="1:35" ht="12.75" hidden="1" customHeight="1">
      <c r="A189" s="782"/>
      <c r="B189" s="782"/>
      <c r="C189" s="984"/>
      <c r="D189" s="984"/>
      <c r="E189" s="984"/>
      <c r="F189" s="984"/>
      <c r="G189" s="983"/>
      <c r="H189" s="983"/>
      <c r="I189" s="983"/>
      <c r="J189" s="983"/>
      <c r="K189" s="983"/>
      <c r="L189" s="983"/>
      <c r="M189" s="983"/>
      <c r="N189" s="983"/>
      <c r="O189" s="983"/>
      <c r="P189" s="983"/>
      <c r="Q189" s="983"/>
      <c r="R189" s="983"/>
      <c r="S189" s="983"/>
      <c r="T189" s="983"/>
      <c r="U189" s="983"/>
      <c r="V189" s="983"/>
      <c r="W189" s="782"/>
      <c r="X189" s="782"/>
      <c r="Y189" s="782"/>
      <c r="Z189" s="782"/>
      <c r="AA189" s="782"/>
      <c r="AB189" s="782"/>
      <c r="AC189" s="782"/>
      <c r="AD189" s="782"/>
      <c r="AE189" s="782"/>
      <c r="AF189" s="782"/>
    </row>
    <row r="190" spans="1:35" ht="12.75" hidden="1" customHeight="1">
      <c r="A190" s="782"/>
      <c r="B190" s="782"/>
      <c r="C190" s="984"/>
      <c r="D190" s="984"/>
      <c r="E190" s="984"/>
      <c r="F190" s="984"/>
      <c r="G190" s="983"/>
      <c r="H190" s="983"/>
      <c r="I190" s="983"/>
      <c r="J190" s="983"/>
      <c r="K190" s="983"/>
      <c r="L190" s="983"/>
      <c r="M190" s="983"/>
      <c r="N190" s="983"/>
      <c r="O190" s="983"/>
      <c r="P190" s="983"/>
      <c r="Q190" s="983"/>
      <c r="R190" s="983"/>
      <c r="S190" s="983"/>
      <c r="T190" s="983"/>
      <c r="U190" s="983"/>
      <c r="V190" s="983"/>
      <c r="W190" s="782"/>
      <c r="X190" s="782"/>
      <c r="Y190" s="782"/>
      <c r="Z190" s="782"/>
      <c r="AA190" s="782"/>
      <c r="AB190" s="782"/>
      <c r="AC190" s="782"/>
      <c r="AD190" s="782"/>
      <c r="AE190" s="782"/>
      <c r="AF190" s="782"/>
    </row>
    <row r="191" spans="1:35" ht="12.75" hidden="1" customHeight="1">
      <c r="A191" s="782"/>
      <c r="B191" s="782"/>
      <c r="C191" s="984"/>
      <c r="D191" s="984"/>
      <c r="E191" s="984"/>
      <c r="F191" s="984"/>
      <c r="G191" s="983"/>
      <c r="H191" s="983"/>
      <c r="I191" s="983"/>
      <c r="J191" s="983"/>
      <c r="K191" s="983"/>
      <c r="L191" s="983"/>
      <c r="M191" s="983"/>
      <c r="N191" s="983"/>
      <c r="O191" s="983"/>
      <c r="P191" s="983"/>
      <c r="Q191" s="983"/>
      <c r="R191" s="983"/>
      <c r="S191" s="983"/>
      <c r="T191" s="983"/>
      <c r="U191" s="983"/>
      <c r="V191" s="983"/>
      <c r="W191" s="782"/>
      <c r="X191" s="782"/>
      <c r="Y191" s="782"/>
      <c r="Z191" s="782"/>
      <c r="AA191" s="782"/>
      <c r="AB191" s="782"/>
      <c r="AC191" s="782"/>
      <c r="AD191" s="782"/>
      <c r="AE191" s="782"/>
      <c r="AF191" s="782"/>
    </row>
    <row r="192" spans="1:35" hidden="1">
      <c r="A192" s="782"/>
      <c r="B192" s="782"/>
      <c r="C192" s="782"/>
      <c r="D192" s="782"/>
      <c r="E192" s="782"/>
      <c r="F192" s="782"/>
      <c r="G192" s="897"/>
      <c r="H192" s="782"/>
      <c r="I192" s="782"/>
      <c r="J192" s="782"/>
      <c r="K192" s="782"/>
      <c r="L192" s="782"/>
      <c r="M192" s="782"/>
      <c r="N192" s="782"/>
      <c r="O192" s="782"/>
      <c r="P192" s="782"/>
      <c r="Q192" s="782"/>
      <c r="R192" s="782"/>
      <c r="S192" s="782"/>
      <c r="T192" s="782"/>
      <c r="U192" s="782"/>
      <c r="V192" s="782"/>
      <c r="W192" s="782"/>
      <c r="X192" s="782"/>
      <c r="Y192" s="782"/>
      <c r="Z192" s="782"/>
      <c r="AA192" s="782"/>
      <c r="AB192" s="782"/>
      <c r="AC192" s="782"/>
      <c r="AD192" s="782"/>
      <c r="AE192" s="782"/>
      <c r="AF192" s="782"/>
    </row>
    <row r="193" spans="1:32" hidden="1">
      <c r="A193" s="782"/>
      <c r="B193" s="782"/>
      <c r="C193" s="782"/>
      <c r="D193" s="782"/>
      <c r="E193" s="782"/>
      <c r="F193" s="782"/>
      <c r="G193" s="897"/>
      <c r="H193" s="782"/>
      <c r="I193" s="782"/>
      <c r="J193" s="782"/>
      <c r="K193" s="782"/>
      <c r="L193" s="782"/>
      <c r="M193" s="782"/>
      <c r="N193" s="782"/>
      <c r="O193" s="782"/>
      <c r="P193" s="782"/>
      <c r="Q193" s="782"/>
      <c r="R193" s="782"/>
      <c r="S193" s="782"/>
      <c r="T193" s="782"/>
      <c r="U193" s="782"/>
      <c r="V193" s="782"/>
      <c r="W193" s="782"/>
      <c r="X193" s="782"/>
      <c r="Y193" s="782"/>
      <c r="Z193" s="782"/>
      <c r="AA193" s="782"/>
      <c r="AB193" s="782"/>
      <c r="AC193" s="782"/>
      <c r="AD193" s="782"/>
      <c r="AE193" s="782"/>
      <c r="AF193" s="782"/>
    </row>
    <row r="194" spans="1:32" s="985" customFormat="1" ht="13.8" hidden="1" thickBot="1">
      <c r="A194" s="937"/>
      <c r="B194" s="937"/>
      <c r="C194" s="937"/>
      <c r="D194" s="937"/>
      <c r="E194" s="937"/>
      <c r="F194" s="937"/>
      <c r="G194" s="937"/>
      <c r="H194" s="937"/>
      <c r="I194" s="937"/>
      <c r="J194" s="937"/>
      <c r="K194" s="937"/>
      <c r="L194" s="937"/>
      <c r="M194" s="937"/>
    </row>
    <row r="195" spans="1:32" ht="13.2" hidden="1" customHeight="1">
      <c r="A195" s="1124" t="s">
        <v>743</v>
      </c>
      <c r="B195" s="1124"/>
      <c r="C195" s="782"/>
      <c r="D195" s="782"/>
      <c r="E195" s="782"/>
      <c r="F195" s="782"/>
      <c r="G195" s="897" t="e">
        <f ca="1">FIND(",",$A$209,1)</f>
        <v>#VALUE!</v>
      </c>
      <c r="H195" s="932" t="s">
        <v>814</v>
      </c>
      <c r="I195" s="782"/>
      <c r="J195" s="782"/>
      <c r="K195" s="782"/>
      <c r="L195" s="782"/>
      <c r="M195" s="782"/>
      <c r="N195" s="782"/>
      <c r="O195" s="782"/>
      <c r="P195" s="782"/>
      <c r="Q195" s="782"/>
      <c r="R195" s="782"/>
      <c r="S195" s="782"/>
      <c r="T195" s="782"/>
      <c r="U195" s="782"/>
      <c r="V195" s="782"/>
      <c r="W195" s="782"/>
      <c r="X195" s="782"/>
      <c r="Y195" s="782"/>
      <c r="Z195" s="782"/>
      <c r="AA195" s="782"/>
      <c r="AB195" s="782"/>
      <c r="AC195" s="782"/>
      <c r="AD195" s="782"/>
      <c r="AE195" s="782"/>
      <c r="AF195" s="782"/>
    </row>
    <row r="196" spans="1:32" hidden="1">
      <c r="A196" s="1125"/>
      <c r="B196" s="1125"/>
      <c r="C196" s="782" t="e">
        <f ca="1">MID($A$209,G195+1,G196-G195-1)</f>
        <v>#VALUE!</v>
      </c>
      <c r="D196" s="782"/>
      <c r="E196" s="782"/>
      <c r="F196" s="782"/>
      <c r="G196" s="897" t="e">
        <f ca="1">FIND(",",$A$209,1+G195)</f>
        <v>#VALUE!</v>
      </c>
      <c r="H196" s="932" t="s">
        <v>815</v>
      </c>
      <c r="I196" s="782"/>
      <c r="J196" s="782"/>
      <c r="K196" s="782"/>
      <c r="L196" s="782"/>
      <c r="M196" s="782"/>
      <c r="N196" s="782"/>
      <c r="O196" s="782"/>
      <c r="P196" s="782"/>
      <c r="Q196" s="782"/>
      <c r="R196" s="782"/>
      <c r="S196" s="782"/>
      <c r="T196" s="782"/>
      <c r="U196" s="782"/>
      <c r="V196" s="782"/>
      <c r="W196" s="782"/>
      <c r="X196" s="782"/>
      <c r="Y196" s="782"/>
      <c r="Z196" s="782"/>
      <c r="AA196" s="782"/>
      <c r="AB196" s="782"/>
      <c r="AC196" s="782"/>
      <c r="AD196" s="782"/>
      <c r="AE196" s="782"/>
      <c r="AF196" s="782"/>
    </row>
    <row r="197" spans="1:32" hidden="1">
      <c r="A197" s="1125"/>
      <c r="B197" s="1125"/>
      <c r="C197" s="782" t="e">
        <f t="shared" ref="C197:C202" ca="1" si="18">MID($A$209,G196+1,G197-G196-1)</f>
        <v>#VALUE!</v>
      </c>
      <c r="D197" s="782"/>
      <c r="E197" s="782"/>
      <c r="F197" s="782"/>
      <c r="G197" s="897" t="e">
        <f t="shared" ref="G197:G202" ca="1" si="19">FIND(",",$A$209,1+G196)</f>
        <v>#VALUE!</v>
      </c>
      <c r="H197" s="932" t="s">
        <v>816</v>
      </c>
      <c r="I197" s="782"/>
      <c r="J197" s="782"/>
      <c r="K197" s="782"/>
      <c r="L197" s="782"/>
      <c r="M197" s="782"/>
      <c r="N197" s="782"/>
      <c r="O197" s="782"/>
      <c r="P197" s="782"/>
      <c r="Q197" s="782"/>
      <c r="R197" s="782"/>
      <c r="S197" s="782"/>
      <c r="T197" s="782"/>
      <c r="U197" s="782"/>
      <c r="V197" s="782"/>
      <c r="W197" s="782"/>
      <c r="X197" s="782"/>
      <c r="Y197" s="782"/>
      <c r="Z197" s="782"/>
      <c r="AA197" s="782"/>
      <c r="AB197" s="782"/>
      <c r="AC197" s="782"/>
      <c r="AD197" s="782"/>
      <c r="AE197" s="782"/>
      <c r="AF197" s="782"/>
    </row>
    <row r="198" spans="1:32" hidden="1">
      <c r="A198" s="1125"/>
      <c r="B198" s="1125"/>
      <c r="C198" s="782" t="e">
        <f t="shared" ca="1" si="18"/>
        <v>#VALUE!</v>
      </c>
      <c r="D198" s="782"/>
      <c r="E198" s="782"/>
      <c r="F198" s="782"/>
      <c r="G198" s="897" t="e">
        <f t="shared" ca="1" si="19"/>
        <v>#VALUE!</v>
      </c>
      <c r="H198" s="932" t="s">
        <v>817</v>
      </c>
      <c r="I198" s="782"/>
      <c r="J198" s="782"/>
      <c r="K198" s="782"/>
      <c r="L198" s="782"/>
      <c r="M198" s="782"/>
      <c r="N198" s="782"/>
      <c r="O198" s="782"/>
      <c r="P198" s="782"/>
      <c r="Q198" s="782"/>
      <c r="R198" s="782"/>
      <c r="S198" s="782"/>
      <c r="T198" s="782"/>
      <c r="U198" s="782"/>
      <c r="V198" s="782"/>
      <c r="W198" s="782"/>
      <c r="X198" s="782"/>
      <c r="Y198" s="782"/>
      <c r="Z198" s="782"/>
      <c r="AA198" s="782"/>
      <c r="AB198" s="782"/>
      <c r="AC198" s="782"/>
      <c r="AD198" s="782"/>
      <c r="AE198" s="782"/>
      <c r="AF198" s="782"/>
    </row>
    <row r="199" spans="1:32" hidden="1">
      <c r="A199" s="1125"/>
      <c r="B199" s="1125"/>
      <c r="C199" s="782" t="e">
        <f t="shared" ca="1" si="18"/>
        <v>#VALUE!</v>
      </c>
      <c r="D199" s="782"/>
      <c r="E199" s="782"/>
      <c r="F199" s="782"/>
      <c r="G199" s="897" t="e">
        <f t="shared" ca="1" si="19"/>
        <v>#VALUE!</v>
      </c>
      <c r="H199" s="932" t="s">
        <v>818</v>
      </c>
      <c r="I199" s="782"/>
      <c r="J199" s="782"/>
      <c r="K199" s="782"/>
      <c r="L199" s="782"/>
      <c r="M199" s="782"/>
      <c r="N199" s="782"/>
      <c r="O199" s="782"/>
      <c r="P199" s="782"/>
      <c r="Q199" s="782"/>
      <c r="R199" s="782"/>
      <c r="S199" s="782"/>
      <c r="T199" s="782"/>
      <c r="U199" s="782"/>
      <c r="V199" s="782"/>
      <c r="W199" s="782"/>
      <c r="X199" s="782"/>
      <c r="Y199" s="782"/>
      <c r="Z199" s="782"/>
      <c r="AA199" s="782"/>
      <c r="AB199" s="782"/>
      <c r="AC199" s="782"/>
      <c r="AD199" s="782"/>
      <c r="AE199" s="782"/>
      <c r="AF199" s="782"/>
    </row>
    <row r="200" spans="1:32" hidden="1">
      <c r="A200" s="1125"/>
      <c r="B200" s="1125"/>
      <c r="C200" s="782" t="e">
        <f t="shared" ca="1" si="18"/>
        <v>#VALUE!</v>
      </c>
      <c r="D200" s="782"/>
      <c r="E200" s="782"/>
      <c r="F200" s="782"/>
      <c r="G200" s="897" t="e">
        <f t="shared" ca="1" si="19"/>
        <v>#VALUE!</v>
      </c>
      <c r="H200" s="932" t="s">
        <v>819</v>
      </c>
      <c r="I200" s="782"/>
      <c r="J200" s="782"/>
      <c r="K200" s="782"/>
      <c r="L200" s="782"/>
      <c r="M200" s="782"/>
      <c r="N200" s="782"/>
      <c r="O200" s="782"/>
      <c r="P200" s="782"/>
      <c r="Q200" s="782"/>
      <c r="R200" s="782"/>
      <c r="S200" s="782"/>
      <c r="T200" s="782"/>
      <c r="U200" s="782"/>
      <c r="V200" s="782"/>
      <c r="W200" s="782"/>
      <c r="X200" s="782"/>
      <c r="Y200" s="782"/>
      <c r="Z200" s="782"/>
      <c r="AA200" s="782"/>
      <c r="AB200" s="782"/>
      <c r="AC200" s="782"/>
      <c r="AD200" s="782"/>
      <c r="AE200" s="782"/>
      <c r="AF200" s="782"/>
    </row>
    <row r="201" spans="1:32" hidden="1">
      <c r="A201" s="1125"/>
      <c r="B201" s="1125"/>
      <c r="C201" s="782" t="e">
        <f t="shared" ca="1" si="18"/>
        <v>#VALUE!</v>
      </c>
      <c r="D201" s="782"/>
      <c r="E201" s="782"/>
      <c r="F201" s="782"/>
      <c r="G201" s="897" t="e">
        <f t="shared" ca="1" si="19"/>
        <v>#VALUE!</v>
      </c>
      <c r="H201" s="932" t="s">
        <v>245</v>
      </c>
      <c r="I201" s="782"/>
      <c r="J201" s="782"/>
      <c r="K201" s="782"/>
      <c r="L201" s="782"/>
      <c r="M201" s="782"/>
      <c r="N201" s="782"/>
      <c r="O201" s="782"/>
      <c r="P201" s="782"/>
      <c r="Q201" s="782"/>
      <c r="R201" s="782"/>
      <c r="S201" s="782"/>
      <c r="T201" s="782"/>
      <c r="U201" s="782"/>
      <c r="V201" s="782"/>
      <c r="W201" s="782"/>
      <c r="X201" s="782"/>
      <c r="Y201" s="782"/>
      <c r="Z201" s="782"/>
      <c r="AA201" s="782"/>
      <c r="AB201" s="782"/>
      <c r="AC201" s="782"/>
      <c r="AD201" s="782"/>
      <c r="AE201" s="782"/>
      <c r="AF201" s="782"/>
    </row>
    <row r="202" spans="1:32" hidden="1">
      <c r="A202" s="1125"/>
      <c r="B202" s="1125"/>
      <c r="C202" s="782" t="e">
        <f t="shared" ca="1" si="18"/>
        <v>#VALUE!</v>
      </c>
      <c r="D202" s="782"/>
      <c r="E202" s="782"/>
      <c r="F202" s="782"/>
      <c r="G202" s="897" t="e">
        <f t="shared" ca="1" si="19"/>
        <v>#VALUE!</v>
      </c>
      <c r="H202" s="932" t="s">
        <v>820</v>
      </c>
      <c r="I202" s="782"/>
      <c r="J202" s="782"/>
      <c r="K202" s="782"/>
      <c r="L202" s="782"/>
      <c r="M202" s="782"/>
      <c r="N202" s="782"/>
      <c r="O202" s="782"/>
      <c r="P202" s="782"/>
      <c r="Q202" s="782"/>
      <c r="R202" s="782"/>
      <c r="S202" s="782"/>
      <c r="T202" s="782"/>
      <c r="U202" s="782"/>
      <c r="V202" s="782"/>
      <c r="W202" s="782"/>
      <c r="X202" s="782"/>
      <c r="Y202" s="782"/>
      <c r="Z202" s="782"/>
      <c r="AA202" s="782"/>
      <c r="AB202" s="782"/>
      <c r="AC202" s="782"/>
      <c r="AD202" s="782"/>
      <c r="AE202" s="782"/>
      <c r="AF202" s="782"/>
    </row>
    <row r="203" spans="1:32" hidden="1">
      <c r="A203" s="1125"/>
      <c r="B203" s="1125"/>
      <c r="C203" s="156"/>
      <c r="D203" s="156"/>
      <c r="E203" s="156"/>
      <c r="F203" s="156"/>
      <c r="G203" s="580"/>
      <c r="H203" s="932" t="s">
        <v>136</v>
      </c>
      <c r="I203" s="782"/>
      <c r="J203" s="782"/>
      <c r="K203" s="782"/>
      <c r="L203" s="782"/>
      <c r="M203" s="782"/>
      <c r="N203" s="782"/>
      <c r="O203" s="782"/>
      <c r="P203" s="782"/>
      <c r="Q203" s="782"/>
      <c r="R203" s="782"/>
      <c r="S203" s="782"/>
      <c r="T203" s="782"/>
      <c r="U203" s="782"/>
      <c r="V203" s="782"/>
      <c r="W203" s="782"/>
      <c r="X203" s="782"/>
      <c r="Y203" s="782"/>
      <c r="Z203" s="782"/>
      <c r="AA203" s="782"/>
      <c r="AB203" s="782"/>
      <c r="AC203" s="782"/>
      <c r="AD203" s="782"/>
      <c r="AE203" s="782"/>
      <c r="AF203" s="782"/>
    </row>
    <row r="204" spans="1:32" hidden="1">
      <c r="A204" s="584"/>
      <c r="B204" s="584"/>
      <c r="C204" s="156"/>
      <c r="D204" s="156"/>
      <c r="E204" s="156"/>
      <c r="F204" s="156"/>
      <c r="G204" s="580"/>
      <c r="H204" s="1397" t="s">
        <v>85</v>
      </c>
      <c r="I204" s="782"/>
      <c r="J204" s="782"/>
      <c r="K204" s="782"/>
      <c r="L204" s="782"/>
      <c r="M204" s="782"/>
      <c r="N204" s="782"/>
      <c r="O204" s="782"/>
      <c r="P204" s="782"/>
      <c r="Q204" s="782"/>
      <c r="R204" s="782"/>
      <c r="S204" s="782"/>
      <c r="T204" s="782"/>
      <c r="U204" s="782"/>
      <c r="V204" s="782"/>
      <c r="W204" s="782"/>
      <c r="X204" s="782"/>
      <c r="Y204" s="782"/>
      <c r="Z204" s="782"/>
      <c r="AA204" s="782"/>
      <c r="AB204" s="782"/>
      <c r="AC204" s="782"/>
      <c r="AD204" s="782"/>
      <c r="AE204" s="782"/>
      <c r="AF204" s="782"/>
    </row>
    <row r="205" spans="1:32" hidden="1">
      <c r="A205" s="584"/>
      <c r="B205" s="584"/>
      <c r="C205" s="156"/>
      <c r="D205" s="156"/>
      <c r="E205" s="156"/>
      <c r="F205" s="156"/>
      <c r="G205" s="580"/>
      <c r="H205" s="1397"/>
      <c r="I205" s="782"/>
      <c r="J205" s="782"/>
      <c r="K205" s="782"/>
      <c r="L205" s="782"/>
      <c r="M205" s="782"/>
      <c r="N205" s="782"/>
      <c r="O205" s="782"/>
      <c r="P205" s="782"/>
      <c r="Q205" s="782"/>
      <c r="R205" s="782"/>
      <c r="S205" s="782"/>
      <c r="T205" s="782"/>
      <c r="U205" s="782"/>
      <c r="V205" s="782"/>
      <c r="W205" s="782"/>
      <c r="X205" s="782"/>
      <c r="Y205" s="782"/>
      <c r="Z205" s="782"/>
      <c r="AA205" s="782"/>
      <c r="AB205" s="782"/>
      <c r="AC205" s="782"/>
      <c r="AD205" s="782"/>
      <c r="AE205" s="782"/>
      <c r="AF205" s="782"/>
    </row>
    <row r="206" spans="1:32" hidden="1">
      <c r="A206" s="584"/>
      <c r="B206" s="584"/>
      <c r="C206" s="156"/>
      <c r="D206" s="156"/>
      <c r="E206" s="156"/>
      <c r="F206" s="156"/>
      <c r="G206" s="580"/>
      <c r="H206" s="986"/>
      <c r="I206" s="907"/>
      <c r="J206" s="782"/>
      <c r="K206" s="782"/>
      <c r="L206" s="782"/>
      <c r="M206" s="782"/>
      <c r="N206" s="782"/>
      <c r="O206" s="782"/>
      <c r="P206" s="782"/>
      <c r="Q206" s="782"/>
      <c r="R206" s="782"/>
      <c r="S206" s="782"/>
      <c r="T206" s="782"/>
      <c r="U206" s="782"/>
      <c r="V206" s="782"/>
      <c r="W206" s="782"/>
      <c r="X206" s="782"/>
      <c r="Y206" s="782"/>
      <c r="Z206" s="782"/>
      <c r="AA206" s="782"/>
      <c r="AB206" s="782"/>
      <c r="AC206" s="782"/>
      <c r="AD206" s="782"/>
      <c r="AE206" s="782"/>
      <c r="AF206" s="782"/>
    </row>
    <row r="207" spans="1:32" hidden="1">
      <c r="A207" s="584"/>
      <c r="B207" s="584"/>
      <c r="C207" s="156"/>
      <c r="D207" s="156"/>
      <c r="E207" s="156"/>
      <c r="F207" s="156"/>
      <c r="G207" s="580"/>
      <c r="H207" s="986"/>
      <c r="I207" s="782"/>
      <c r="J207" s="782"/>
      <c r="K207" s="782"/>
      <c r="L207" s="782"/>
      <c r="M207" s="782"/>
      <c r="N207" s="782"/>
      <c r="O207" s="782"/>
      <c r="P207" s="782"/>
      <c r="Q207" s="782"/>
      <c r="R207" s="782"/>
      <c r="S207" s="782"/>
      <c r="T207" s="782"/>
      <c r="U207" s="782"/>
      <c r="V207" s="782"/>
      <c r="W207" s="782"/>
      <c r="X207" s="782"/>
      <c r="Y207" s="782"/>
      <c r="Z207" s="782"/>
      <c r="AA207" s="782"/>
      <c r="AB207" s="782"/>
      <c r="AC207" s="782"/>
      <c r="AD207" s="782"/>
      <c r="AE207" s="782"/>
      <c r="AF207" s="782"/>
    </row>
    <row r="208" spans="1:32" hidden="1">
      <c r="A208" s="584"/>
      <c r="B208" s="584"/>
      <c r="C208" s="156"/>
      <c r="D208" s="156"/>
      <c r="E208" s="156"/>
      <c r="F208" s="156"/>
      <c r="G208" s="580"/>
      <c r="H208" s="986"/>
      <c r="I208" s="782"/>
      <c r="J208" s="782"/>
      <c r="K208" s="782"/>
      <c r="L208" s="782"/>
      <c r="M208" s="782"/>
      <c r="N208" s="782"/>
      <c r="O208" s="782"/>
      <c r="P208" s="782"/>
      <c r="Q208" s="782"/>
      <c r="R208" s="782"/>
      <c r="S208" s="782"/>
      <c r="T208" s="782"/>
      <c r="U208" s="782"/>
      <c r="V208" s="782"/>
      <c r="W208" s="782"/>
      <c r="X208" s="782"/>
      <c r="Y208" s="782"/>
      <c r="Z208" s="782"/>
      <c r="AA208" s="782"/>
      <c r="AB208" s="782"/>
      <c r="AC208" s="782"/>
      <c r="AD208" s="782"/>
      <c r="AE208" s="782"/>
      <c r="AF208" s="782"/>
    </row>
    <row r="209" spans="1:32" hidden="1">
      <c r="A209" s="782" t="e">
        <f ca="1">A497</f>
        <v>#VALUE!</v>
      </c>
      <c r="B209" s="782"/>
      <c r="C209" s="782"/>
      <c r="D209" s="782"/>
      <c r="E209" s="782"/>
      <c r="F209" s="782"/>
      <c r="G209" s="580"/>
      <c r="H209" s="986"/>
      <c r="I209" s="156"/>
      <c r="J209" s="782"/>
      <c r="K209" s="782"/>
      <c r="L209" s="782"/>
      <c r="M209" s="782"/>
      <c r="N209" s="782"/>
      <c r="O209" s="782"/>
      <c r="P209" s="782"/>
      <c r="Q209" s="782"/>
      <c r="R209" s="782"/>
      <c r="S209" s="782"/>
      <c r="T209" s="782"/>
      <c r="U209" s="782"/>
      <c r="V209" s="782"/>
      <c r="W209" s="782"/>
      <c r="X209" s="782"/>
      <c r="Y209" s="782"/>
      <c r="Z209" s="782"/>
      <c r="AA209" s="782"/>
      <c r="AB209" s="782"/>
      <c r="AC209" s="782"/>
      <c r="AD209" s="782"/>
      <c r="AE209" s="782"/>
      <c r="AF209" s="782"/>
    </row>
    <row r="210" spans="1:32" hidden="1">
      <c r="A210" s="782"/>
      <c r="B210" s="782"/>
      <c r="C210" s="782"/>
      <c r="D210" s="782"/>
      <c r="E210" s="782"/>
      <c r="F210" s="782"/>
      <c r="G210" s="580"/>
      <c r="H210" s="986"/>
      <c r="I210" s="156"/>
      <c r="J210" s="782"/>
      <c r="K210" s="782"/>
      <c r="L210" s="782"/>
      <c r="M210" s="782"/>
      <c r="N210" s="782"/>
      <c r="O210" s="782"/>
      <c r="P210" s="782"/>
      <c r="Q210" s="782"/>
      <c r="R210" s="782"/>
      <c r="S210" s="782"/>
      <c r="T210" s="782"/>
      <c r="U210" s="782"/>
      <c r="V210" s="782"/>
      <c r="W210" s="782"/>
      <c r="X210" s="782"/>
      <c r="Y210" s="782"/>
      <c r="Z210" s="782"/>
      <c r="AA210" s="782"/>
      <c r="AB210" s="782"/>
      <c r="AC210" s="782"/>
      <c r="AD210" s="782"/>
      <c r="AE210" s="782"/>
      <c r="AF210" s="782"/>
    </row>
    <row r="211" spans="1:32" hidden="1">
      <c r="A211" s="782"/>
      <c r="B211" s="782"/>
      <c r="C211" s="782"/>
      <c r="D211" s="782"/>
      <c r="E211" s="782"/>
      <c r="F211" s="782"/>
      <c r="G211" s="580"/>
      <c r="H211" s="986"/>
      <c r="I211" s="156"/>
      <c r="J211" s="782"/>
      <c r="K211" s="782"/>
      <c r="L211" s="782"/>
      <c r="M211" s="782"/>
      <c r="N211" s="782"/>
      <c r="O211" s="782"/>
      <c r="P211" s="782"/>
      <c r="Q211" s="782"/>
      <c r="R211" s="782"/>
      <c r="S211" s="782"/>
      <c r="T211" s="782"/>
      <c r="U211" s="782"/>
      <c r="V211" s="782"/>
      <c r="W211" s="782"/>
      <c r="X211" s="782"/>
      <c r="Y211" s="782"/>
      <c r="Z211" s="782"/>
      <c r="AA211" s="782"/>
      <c r="AB211" s="782"/>
      <c r="AC211" s="782"/>
      <c r="AD211" s="782"/>
      <c r="AE211" s="782"/>
      <c r="AF211" s="782"/>
    </row>
    <row r="212" spans="1:32" hidden="1">
      <c r="A212" s="782"/>
      <c r="B212" s="782"/>
      <c r="C212" s="782"/>
      <c r="D212" s="782"/>
      <c r="E212" s="782"/>
      <c r="F212" s="782"/>
      <c r="G212" s="580"/>
      <c r="H212" s="986"/>
      <c r="I212" s="156"/>
      <c r="J212" s="782"/>
      <c r="K212" s="782"/>
      <c r="L212" s="782"/>
      <c r="M212" s="782"/>
      <c r="N212" s="782"/>
      <c r="O212" s="782"/>
      <c r="P212" s="782"/>
      <c r="Q212" s="782"/>
      <c r="R212" s="782"/>
      <c r="S212" s="782"/>
      <c r="T212" s="782"/>
      <c r="U212" s="782"/>
      <c r="V212" s="782"/>
      <c r="W212" s="782"/>
      <c r="X212" s="782"/>
      <c r="Y212" s="782"/>
      <c r="Z212" s="782"/>
      <c r="AA212" s="782"/>
      <c r="AB212" s="782"/>
      <c r="AC212" s="782"/>
      <c r="AD212" s="782"/>
      <c r="AE212" s="782"/>
      <c r="AF212" s="782"/>
    </row>
    <row r="213" spans="1:32" hidden="1">
      <c r="A213" s="782"/>
      <c r="B213" s="782"/>
      <c r="C213" s="782"/>
      <c r="D213" s="782"/>
      <c r="E213" s="782"/>
      <c r="F213" s="782"/>
      <c r="G213" s="580"/>
      <c r="H213" s="986"/>
      <c r="I213" s="156"/>
      <c r="J213" s="782"/>
      <c r="K213" s="782"/>
      <c r="L213" s="782"/>
      <c r="M213" s="782"/>
      <c r="N213" s="782"/>
      <c r="O213" s="782"/>
      <c r="P213" s="782"/>
      <c r="Q213" s="782"/>
      <c r="R213" s="782"/>
      <c r="S213" s="782"/>
      <c r="T213" s="782"/>
      <c r="U213" s="782"/>
      <c r="V213" s="782"/>
      <c r="W213" s="782"/>
      <c r="X213" s="782"/>
      <c r="Y213" s="782"/>
      <c r="Z213" s="782"/>
      <c r="AA213" s="782"/>
      <c r="AB213" s="782"/>
      <c r="AC213" s="782"/>
      <c r="AD213" s="782"/>
      <c r="AE213" s="782"/>
      <c r="AF213" s="782"/>
    </row>
    <row r="214" spans="1:32" hidden="1">
      <c r="A214" s="782"/>
      <c r="B214" s="782"/>
      <c r="C214" s="782"/>
      <c r="D214" s="782"/>
      <c r="E214" s="782"/>
      <c r="F214" s="782"/>
      <c r="G214" s="580"/>
      <c r="H214" s="986"/>
      <c r="I214" s="156"/>
      <c r="J214" s="782"/>
      <c r="K214" s="782"/>
      <c r="L214" s="782"/>
      <c r="M214" s="782"/>
      <c r="N214" s="782"/>
      <c r="O214" s="782"/>
      <c r="P214" s="782"/>
      <c r="Q214" s="782"/>
      <c r="R214" s="782"/>
      <c r="S214" s="782"/>
      <c r="T214" s="782"/>
      <c r="U214" s="782"/>
      <c r="V214" s="782"/>
      <c r="W214" s="782"/>
      <c r="X214" s="782"/>
      <c r="Y214" s="782"/>
      <c r="Z214" s="782"/>
      <c r="AA214" s="782"/>
      <c r="AB214" s="782"/>
      <c r="AC214" s="782"/>
      <c r="AD214" s="782"/>
      <c r="AE214" s="782"/>
      <c r="AF214" s="782"/>
    </row>
    <row r="215" spans="1:32" hidden="1">
      <c r="A215" s="782"/>
      <c r="B215" s="782"/>
      <c r="C215" s="782"/>
      <c r="D215" s="782"/>
      <c r="E215" s="782"/>
      <c r="F215" s="782"/>
      <c r="G215" s="580"/>
      <c r="H215" s="986"/>
      <c r="I215" s="156"/>
      <c r="J215" s="782"/>
      <c r="K215" s="782"/>
      <c r="L215" s="782"/>
      <c r="M215" s="782"/>
      <c r="N215" s="782"/>
      <c r="O215" s="782"/>
      <c r="P215" s="782"/>
      <c r="Q215" s="782"/>
      <c r="R215" s="782"/>
      <c r="S215" s="782"/>
      <c r="T215" s="782"/>
      <c r="U215" s="782"/>
      <c r="V215" s="782"/>
      <c r="W215" s="782"/>
      <c r="X215" s="782"/>
      <c r="Y215" s="782"/>
      <c r="Z215" s="782"/>
      <c r="AA215" s="782"/>
      <c r="AB215" s="782"/>
      <c r="AC215" s="782"/>
      <c r="AD215" s="782"/>
      <c r="AE215" s="782"/>
      <c r="AF215" s="782"/>
    </row>
    <row r="216" spans="1:32" hidden="1">
      <c r="A216" s="782"/>
      <c r="B216" s="782"/>
      <c r="C216" s="782"/>
      <c r="D216" s="782"/>
      <c r="E216" s="782"/>
      <c r="F216" s="782"/>
      <c r="G216" s="580"/>
      <c r="H216" s="156"/>
      <c r="I216" s="156"/>
      <c r="J216" s="782"/>
      <c r="K216" s="782"/>
      <c r="L216" s="782"/>
      <c r="M216" s="782"/>
      <c r="N216" s="782"/>
      <c r="O216" s="782"/>
      <c r="P216" s="782"/>
      <c r="Q216" s="782"/>
      <c r="R216" s="782"/>
      <c r="S216" s="782"/>
      <c r="T216" s="782"/>
      <c r="U216" s="782"/>
      <c r="V216" s="782"/>
      <c r="W216" s="782"/>
      <c r="X216" s="782"/>
      <c r="Y216" s="782"/>
      <c r="Z216" s="782"/>
      <c r="AA216" s="782"/>
      <c r="AB216" s="782"/>
      <c r="AC216" s="782"/>
      <c r="AD216" s="782"/>
      <c r="AE216" s="782"/>
      <c r="AF216" s="782"/>
    </row>
    <row r="217" spans="1:32" hidden="1">
      <c r="A217" s="782"/>
      <c r="B217" s="782"/>
      <c r="C217" s="782"/>
      <c r="D217" s="782"/>
      <c r="E217" s="782"/>
      <c r="F217" s="782"/>
      <c r="G217" s="580"/>
      <c r="H217" s="986"/>
      <c r="I217" s="156"/>
      <c r="J217" s="782"/>
      <c r="K217" s="782"/>
      <c r="L217" s="782"/>
      <c r="M217" s="782"/>
      <c r="N217" s="782"/>
      <c r="O217" s="782"/>
      <c r="P217" s="782"/>
      <c r="Q217" s="782"/>
      <c r="R217" s="782"/>
      <c r="S217" s="782"/>
      <c r="T217" s="782"/>
      <c r="U217" s="782"/>
      <c r="V217" s="782"/>
      <c r="W217" s="782"/>
      <c r="X217" s="782"/>
      <c r="Y217" s="782"/>
      <c r="Z217" s="782"/>
      <c r="AA217" s="782"/>
      <c r="AB217" s="782"/>
      <c r="AC217" s="782"/>
      <c r="AD217" s="782"/>
      <c r="AE217" s="782"/>
      <c r="AF217" s="782"/>
    </row>
    <row r="218" spans="1:32" hidden="1">
      <c r="A218" s="782"/>
      <c r="B218" s="782"/>
      <c r="C218" s="782"/>
      <c r="D218" s="782"/>
      <c r="E218" s="782"/>
      <c r="F218" s="782"/>
      <c r="G218" s="580"/>
      <c r="H218" s="986"/>
      <c r="I218" s="156"/>
      <c r="J218" s="782"/>
      <c r="K218" s="782"/>
      <c r="L218" s="782"/>
      <c r="M218" s="782"/>
      <c r="N218" s="782"/>
      <c r="O218" s="782"/>
      <c r="P218" s="782"/>
      <c r="Q218" s="782"/>
      <c r="R218" s="782"/>
      <c r="S218" s="782"/>
      <c r="T218" s="782"/>
      <c r="U218" s="782"/>
      <c r="V218" s="782"/>
      <c r="W218" s="782"/>
      <c r="X218" s="782"/>
      <c r="Y218" s="782"/>
      <c r="Z218" s="782"/>
      <c r="AA218" s="782"/>
      <c r="AB218" s="782"/>
      <c r="AC218" s="782"/>
      <c r="AD218" s="782"/>
      <c r="AE218" s="782"/>
      <c r="AF218" s="782"/>
    </row>
    <row r="219" spans="1:32" hidden="1">
      <c r="A219" s="782"/>
      <c r="B219" s="782"/>
      <c r="C219" s="782"/>
      <c r="D219" s="782"/>
      <c r="E219" s="782"/>
      <c r="F219" s="782"/>
      <c r="G219" s="580"/>
      <c r="H219" s="986"/>
      <c r="I219" s="156"/>
      <c r="J219" s="782"/>
      <c r="K219" s="782"/>
      <c r="L219" s="782"/>
      <c r="M219" s="782"/>
      <c r="N219" s="782"/>
      <c r="O219" s="782"/>
      <c r="P219" s="782"/>
      <c r="Q219" s="782"/>
      <c r="R219" s="782"/>
      <c r="S219" s="782"/>
      <c r="T219" s="782"/>
      <c r="U219" s="782"/>
      <c r="V219" s="782"/>
      <c r="W219" s="782"/>
      <c r="X219" s="782"/>
      <c r="Y219" s="782"/>
      <c r="Z219" s="782"/>
      <c r="AA219" s="782"/>
      <c r="AB219" s="782"/>
      <c r="AC219" s="782"/>
      <c r="AD219" s="782"/>
      <c r="AE219" s="782"/>
      <c r="AF219" s="782"/>
    </row>
    <row r="220" spans="1:32" hidden="1">
      <c r="A220" s="782"/>
      <c r="B220" s="782"/>
      <c r="C220" s="782"/>
      <c r="D220" s="782"/>
      <c r="E220" s="782"/>
      <c r="F220" s="782"/>
      <c r="G220" s="580"/>
      <c r="H220" s="986"/>
      <c r="I220" s="156"/>
      <c r="J220" s="782"/>
      <c r="K220" s="782"/>
      <c r="L220" s="782"/>
      <c r="M220" s="782"/>
      <c r="N220" s="782"/>
      <c r="O220" s="782"/>
      <c r="P220" s="782"/>
      <c r="Q220" s="782"/>
      <c r="R220" s="782"/>
      <c r="S220" s="782"/>
      <c r="T220" s="782"/>
      <c r="U220" s="782"/>
      <c r="V220" s="782"/>
      <c r="W220" s="782"/>
      <c r="X220" s="782"/>
      <c r="Y220" s="782"/>
      <c r="Z220" s="782"/>
      <c r="AA220" s="782"/>
      <c r="AB220" s="782"/>
      <c r="AC220" s="782"/>
      <c r="AD220" s="782"/>
      <c r="AE220" s="782"/>
      <c r="AF220" s="782"/>
    </row>
    <row r="221" spans="1:32" hidden="1">
      <c r="A221" s="782"/>
      <c r="B221" s="782"/>
      <c r="C221" s="782"/>
      <c r="D221" s="782"/>
      <c r="E221" s="782"/>
      <c r="F221" s="782"/>
      <c r="G221" s="580"/>
      <c r="H221" s="986"/>
      <c r="I221" s="156"/>
      <c r="J221" s="782"/>
      <c r="K221" s="782"/>
      <c r="L221" s="782"/>
      <c r="M221" s="782"/>
      <c r="N221" s="782"/>
      <c r="O221" s="782"/>
      <c r="P221" s="782"/>
      <c r="Q221" s="782"/>
      <c r="R221" s="782"/>
      <c r="S221" s="782"/>
      <c r="T221" s="782"/>
      <c r="U221" s="782"/>
      <c r="V221" s="782"/>
      <c r="W221" s="782"/>
      <c r="X221" s="782"/>
      <c r="Y221" s="782"/>
      <c r="Z221" s="782"/>
      <c r="AA221" s="782"/>
      <c r="AB221" s="782"/>
      <c r="AC221" s="782"/>
      <c r="AD221" s="782"/>
      <c r="AE221" s="782"/>
      <c r="AF221" s="782"/>
    </row>
    <row r="222" spans="1:32" hidden="1">
      <c r="A222" s="782"/>
      <c r="B222" s="782"/>
      <c r="C222" s="782"/>
      <c r="D222" s="782"/>
      <c r="E222" s="782"/>
      <c r="F222" s="782"/>
      <c r="G222" s="580"/>
      <c r="H222" s="986"/>
      <c r="I222" s="156"/>
      <c r="J222" s="782"/>
      <c r="K222" s="782"/>
      <c r="L222" s="782"/>
      <c r="M222" s="782"/>
      <c r="N222" s="782"/>
      <c r="O222" s="782"/>
      <c r="P222" s="782"/>
      <c r="Q222" s="782"/>
      <c r="R222" s="782"/>
      <c r="S222" s="782"/>
      <c r="T222" s="782"/>
      <c r="U222" s="782"/>
      <c r="V222" s="782"/>
      <c r="W222" s="782"/>
      <c r="X222" s="782"/>
      <c r="Y222" s="782"/>
      <c r="Z222" s="782"/>
      <c r="AA222" s="782"/>
      <c r="AB222" s="782"/>
      <c r="AC222" s="782"/>
      <c r="AD222" s="782"/>
      <c r="AE222" s="782"/>
      <c r="AF222" s="782"/>
    </row>
    <row r="223" spans="1:32" hidden="1">
      <c r="A223" s="782"/>
      <c r="B223" s="782"/>
      <c r="C223" s="782"/>
      <c r="D223" s="782"/>
      <c r="E223" s="782"/>
      <c r="F223" s="782"/>
      <c r="G223" s="580"/>
      <c r="H223" s="986"/>
      <c r="I223" s="156"/>
      <c r="J223" s="782"/>
      <c r="K223" s="782"/>
      <c r="L223" s="782"/>
      <c r="M223" s="782"/>
      <c r="N223" s="782"/>
      <c r="O223" s="782"/>
      <c r="P223" s="782"/>
      <c r="Q223" s="782"/>
      <c r="R223" s="782"/>
      <c r="S223" s="782"/>
      <c r="T223" s="782"/>
      <c r="U223" s="782"/>
      <c r="V223" s="782"/>
      <c r="W223" s="782"/>
      <c r="X223" s="782"/>
      <c r="Y223" s="782"/>
      <c r="Z223" s="782"/>
      <c r="AA223" s="782"/>
      <c r="AB223" s="782"/>
      <c r="AC223" s="782"/>
      <c r="AD223" s="782"/>
      <c r="AE223" s="782"/>
      <c r="AF223" s="782"/>
    </row>
    <row r="224" spans="1:32" hidden="1">
      <c r="A224" s="782"/>
      <c r="B224" s="782"/>
      <c r="C224" s="782"/>
      <c r="D224" s="782"/>
      <c r="E224" s="782"/>
      <c r="F224" s="782"/>
      <c r="G224" s="580"/>
      <c r="H224" s="986"/>
      <c r="I224" s="156"/>
      <c r="J224" s="782"/>
      <c r="K224" s="782"/>
      <c r="L224" s="782"/>
      <c r="M224" s="782"/>
      <c r="N224" s="782"/>
      <c r="O224" s="782"/>
      <c r="P224" s="782"/>
      <c r="Q224" s="782"/>
      <c r="R224" s="782"/>
      <c r="S224" s="782"/>
      <c r="T224" s="782"/>
      <c r="U224" s="782"/>
      <c r="V224" s="782"/>
      <c r="W224" s="782"/>
      <c r="X224" s="782"/>
      <c r="Y224" s="782"/>
      <c r="Z224" s="782"/>
      <c r="AA224" s="782"/>
      <c r="AB224" s="782"/>
      <c r="AC224" s="782"/>
      <c r="AD224" s="782"/>
      <c r="AE224" s="782"/>
      <c r="AF224" s="782"/>
    </row>
    <row r="225" spans="1:32" hidden="1">
      <c r="A225" s="782"/>
      <c r="B225" s="782"/>
      <c r="C225" s="782"/>
      <c r="D225" s="782"/>
      <c r="E225" s="782"/>
      <c r="F225" s="782"/>
      <c r="G225" s="580"/>
      <c r="H225" s="986"/>
      <c r="I225" s="156"/>
      <c r="J225" s="782"/>
      <c r="K225" s="782"/>
      <c r="L225" s="782"/>
      <c r="M225" s="782"/>
      <c r="N225" s="782"/>
      <c r="O225" s="782"/>
      <c r="P225" s="782"/>
      <c r="Q225" s="782"/>
      <c r="R225" s="782"/>
      <c r="S225" s="782"/>
      <c r="T225" s="782"/>
      <c r="U225" s="782"/>
      <c r="V225" s="782"/>
      <c r="W225" s="782"/>
      <c r="X225" s="782"/>
      <c r="Y225" s="782"/>
      <c r="Z225" s="782"/>
      <c r="AA225" s="782"/>
      <c r="AB225" s="782"/>
      <c r="AC225" s="782"/>
      <c r="AD225" s="782"/>
      <c r="AE225" s="782"/>
      <c r="AF225" s="782"/>
    </row>
    <row r="226" spans="1:32" hidden="1">
      <c r="A226" s="782"/>
      <c r="B226" s="782"/>
      <c r="C226" s="782"/>
      <c r="D226" s="782"/>
      <c r="E226" s="782"/>
      <c r="F226" s="782"/>
      <c r="G226" s="580"/>
      <c r="H226" s="986"/>
      <c r="I226" s="156"/>
      <c r="J226" s="782"/>
      <c r="K226" s="782"/>
      <c r="L226" s="782"/>
      <c r="M226" s="782"/>
      <c r="N226" s="782"/>
      <c r="O226" s="782"/>
      <c r="P226" s="782"/>
      <c r="Q226" s="782"/>
      <c r="R226" s="782"/>
      <c r="S226" s="782"/>
      <c r="T226" s="782"/>
      <c r="U226" s="782"/>
      <c r="V226" s="782"/>
      <c r="W226" s="782"/>
      <c r="X226" s="782"/>
      <c r="Y226" s="782"/>
      <c r="Z226" s="782"/>
      <c r="AA226" s="782"/>
      <c r="AB226" s="782"/>
      <c r="AC226" s="782"/>
      <c r="AD226" s="782"/>
      <c r="AE226" s="782"/>
      <c r="AF226" s="782"/>
    </row>
    <row r="227" spans="1:32" hidden="1">
      <c r="A227" s="782"/>
      <c r="B227" s="782"/>
      <c r="C227" s="782"/>
      <c r="D227" s="782"/>
      <c r="E227" s="782"/>
      <c r="F227" s="782"/>
      <c r="G227" s="580"/>
      <c r="H227" s="986"/>
      <c r="I227" s="156"/>
      <c r="J227" s="782"/>
      <c r="K227" s="782"/>
      <c r="L227" s="782"/>
      <c r="M227" s="782"/>
      <c r="N227" s="782"/>
      <c r="O227" s="782"/>
      <c r="P227" s="782"/>
      <c r="Q227" s="782"/>
      <c r="R227" s="782"/>
      <c r="S227" s="782"/>
      <c r="T227" s="782"/>
      <c r="U227" s="782"/>
      <c r="V227" s="782"/>
      <c r="W227" s="782"/>
      <c r="X227" s="782"/>
      <c r="Y227" s="782"/>
      <c r="Z227" s="782"/>
      <c r="AA227" s="782"/>
      <c r="AB227" s="782"/>
      <c r="AC227" s="782"/>
      <c r="AD227" s="782"/>
      <c r="AE227" s="782"/>
      <c r="AF227" s="782"/>
    </row>
    <row r="228" spans="1:32" hidden="1">
      <c r="A228" s="782"/>
      <c r="B228" s="782"/>
      <c r="C228" s="782"/>
      <c r="D228" s="782"/>
      <c r="E228" s="782"/>
      <c r="F228" s="782"/>
      <c r="G228" s="580"/>
      <c r="H228" s="986"/>
      <c r="I228" s="163"/>
      <c r="J228" s="782"/>
      <c r="K228" s="782"/>
      <c r="L228" s="782"/>
      <c r="M228" s="782"/>
      <c r="N228" s="782"/>
      <c r="O228" s="782"/>
      <c r="P228" s="782"/>
      <c r="Q228" s="782"/>
      <c r="R228" s="782"/>
      <c r="S228" s="782"/>
      <c r="T228" s="782"/>
      <c r="U228" s="782"/>
      <c r="V228" s="782"/>
      <c r="W228" s="782"/>
      <c r="X228" s="782"/>
      <c r="Y228" s="782"/>
      <c r="Z228" s="782"/>
      <c r="AA228" s="782"/>
      <c r="AB228" s="782"/>
      <c r="AC228" s="782"/>
      <c r="AD228" s="782"/>
      <c r="AE228" s="782"/>
      <c r="AF228" s="782"/>
    </row>
    <row r="229" spans="1:32" hidden="1">
      <c r="A229" s="782"/>
      <c r="B229" s="782"/>
      <c r="C229" s="782"/>
      <c r="D229" s="782"/>
      <c r="E229" s="782"/>
      <c r="F229" s="782"/>
      <c r="G229" s="580"/>
      <c r="H229" s="986"/>
      <c r="I229" s="156"/>
      <c r="J229" s="782"/>
      <c r="K229" s="782"/>
      <c r="L229" s="782"/>
      <c r="M229" s="782"/>
      <c r="N229" s="782"/>
      <c r="O229" s="782"/>
      <c r="P229" s="782"/>
      <c r="Q229" s="782"/>
      <c r="R229" s="782"/>
      <c r="S229" s="782"/>
      <c r="T229" s="782"/>
      <c r="U229" s="782"/>
      <c r="V229" s="782"/>
      <c r="W229" s="782"/>
      <c r="X229" s="782"/>
      <c r="Y229" s="782"/>
      <c r="Z229" s="782"/>
      <c r="AA229" s="782"/>
      <c r="AB229" s="782"/>
      <c r="AC229" s="782"/>
      <c r="AD229" s="782"/>
      <c r="AE229" s="782"/>
      <c r="AF229" s="782"/>
    </row>
    <row r="230" spans="1:32" hidden="1">
      <c r="A230" s="782"/>
      <c r="B230" s="782"/>
      <c r="C230" s="782"/>
      <c r="D230" s="782"/>
      <c r="E230" s="782"/>
      <c r="F230" s="782"/>
      <c r="G230" s="580"/>
      <c r="H230" s="986"/>
      <c r="I230" s="156"/>
      <c r="J230" s="782"/>
      <c r="K230" s="782"/>
      <c r="L230" s="782"/>
      <c r="M230" s="782"/>
      <c r="N230" s="782"/>
      <c r="O230" s="782"/>
      <c r="P230" s="782"/>
      <c r="Q230" s="782"/>
      <c r="R230" s="782"/>
      <c r="S230" s="782"/>
      <c r="T230" s="782"/>
      <c r="U230" s="782"/>
      <c r="V230" s="782"/>
      <c r="W230" s="782"/>
      <c r="X230" s="782"/>
      <c r="Y230" s="782"/>
      <c r="Z230" s="782"/>
      <c r="AA230" s="782"/>
      <c r="AB230" s="782"/>
      <c r="AC230" s="782"/>
      <c r="AD230" s="782"/>
      <c r="AE230" s="782"/>
      <c r="AF230" s="782"/>
    </row>
    <row r="231" spans="1:32" hidden="1">
      <c r="A231" s="782"/>
      <c r="B231" s="782"/>
      <c r="C231" s="782"/>
      <c r="D231" s="782"/>
      <c r="E231" s="782"/>
      <c r="F231" s="782"/>
      <c r="G231" s="580"/>
      <c r="H231" s="986"/>
      <c r="I231" s="156"/>
      <c r="J231" s="782"/>
      <c r="K231" s="782"/>
      <c r="L231" s="782"/>
      <c r="M231" s="782"/>
      <c r="N231" s="782"/>
      <c r="O231" s="782"/>
      <c r="P231" s="782"/>
      <c r="Q231" s="782"/>
      <c r="R231" s="782"/>
      <c r="S231" s="782"/>
      <c r="T231" s="782"/>
      <c r="U231" s="782"/>
      <c r="V231" s="782"/>
      <c r="W231" s="782"/>
      <c r="X231" s="782"/>
      <c r="Y231" s="782"/>
      <c r="Z231" s="782"/>
      <c r="AA231" s="782"/>
      <c r="AB231" s="782"/>
      <c r="AC231" s="782"/>
      <c r="AD231" s="782"/>
      <c r="AE231" s="782"/>
      <c r="AF231" s="782"/>
    </row>
    <row r="232" spans="1:32" hidden="1">
      <c r="A232" s="782"/>
      <c r="B232" s="782"/>
      <c r="C232" s="782"/>
      <c r="D232" s="782"/>
      <c r="E232" s="782"/>
      <c r="F232" s="782"/>
      <c r="G232" s="580"/>
      <c r="H232" s="986"/>
      <c r="I232" s="156"/>
      <c r="J232" s="782"/>
      <c r="K232" s="782"/>
      <c r="L232" s="782"/>
      <c r="M232" s="782"/>
      <c r="N232" s="782"/>
      <c r="O232" s="782"/>
      <c r="P232" s="782"/>
      <c r="Q232" s="782"/>
      <c r="R232" s="782"/>
      <c r="S232" s="782"/>
      <c r="T232" s="782"/>
      <c r="U232" s="782"/>
      <c r="V232" s="782"/>
      <c r="W232" s="782"/>
      <c r="X232" s="782"/>
      <c r="Y232" s="782"/>
      <c r="Z232" s="782"/>
      <c r="AA232" s="782"/>
      <c r="AB232" s="782"/>
      <c r="AC232" s="782"/>
      <c r="AD232" s="782"/>
      <c r="AE232" s="782"/>
      <c r="AF232" s="782"/>
    </row>
    <row r="233" spans="1:32" hidden="1">
      <c r="A233" s="782"/>
      <c r="B233" s="782"/>
      <c r="C233" s="782"/>
      <c r="D233" s="782"/>
      <c r="E233" s="782"/>
      <c r="F233" s="782"/>
      <c r="G233" s="580"/>
      <c r="H233" s="986"/>
      <c r="I233" s="156"/>
      <c r="J233" s="782"/>
      <c r="K233" s="782"/>
      <c r="L233" s="782"/>
      <c r="M233" s="782"/>
      <c r="N233" s="782"/>
      <c r="O233" s="782"/>
      <c r="P233" s="782"/>
      <c r="Q233" s="782"/>
      <c r="R233" s="782"/>
      <c r="S233" s="782"/>
      <c r="T233" s="782"/>
      <c r="U233" s="782"/>
      <c r="V233" s="782"/>
      <c r="W233" s="782"/>
      <c r="X233" s="782"/>
      <c r="Y233" s="782"/>
      <c r="Z233" s="782"/>
      <c r="AA233" s="782"/>
      <c r="AB233" s="782"/>
      <c r="AC233" s="782"/>
      <c r="AD233" s="782"/>
      <c r="AE233" s="782"/>
      <c r="AF233" s="782"/>
    </row>
    <row r="234" spans="1:32" hidden="1">
      <c r="A234" s="782"/>
      <c r="B234" s="782"/>
      <c r="C234" s="782"/>
      <c r="D234" s="782"/>
      <c r="E234" s="782"/>
      <c r="F234" s="782"/>
      <c r="G234" s="580"/>
      <c r="H234" s="986"/>
      <c r="I234" s="156"/>
      <c r="J234" s="782"/>
      <c r="K234" s="782"/>
      <c r="L234" s="782"/>
      <c r="M234" s="782"/>
      <c r="N234" s="782"/>
      <c r="O234" s="782"/>
      <c r="P234" s="782"/>
      <c r="Q234" s="782"/>
      <c r="R234" s="782"/>
      <c r="S234" s="782"/>
      <c r="T234" s="782"/>
      <c r="U234" s="782"/>
      <c r="V234" s="782"/>
      <c r="W234" s="782"/>
      <c r="X234" s="782"/>
      <c r="Y234" s="782"/>
      <c r="Z234" s="782"/>
      <c r="AA234" s="782"/>
      <c r="AB234" s="782"/>
      <c r="AC234" s="782"/>
      <c r="AD234" s="782"/>
      <c r="AE234" s="782"/>
      <c r="AF234" s="782"/>
    </row>
    <row r="235" spans="1:32" hidden="1">
      <c r="A235" s="782"/>
      <c r="B235" s="782"/>
      <c r="C235" s="782"/>
      <c r="D235" s="782"/>
      <c r="E235" s="782"/>
      <c r="F235" s="782"/>
      <c r="G235" s="580"/>
      <c r="H235" s="986"/>
      <c r="I235" s="156"/>
      <c r="J235" s="782"/>
      <c r="K235" s="782"/>
      <c r="L235" s="782"/>
      <c r="M235" s="782"/>
      <c r="N235" s="782"/>
      <c r="O235" s="782"/>
      <c r="P235" s="782"/>
      <c r="Q235" s="782"/>
      <c r="R235" s="782"/>
      <c r="S235" s="782"/>
      <c r="T235" s="782"/>
      <c r="U235" s="782"/>
      <c r="V235" s="782"/>
      <c r="W235" s="782"/>
      <c r="X235" s="782"/>
      <c r="Y235" s="782"/>
      <c r="Z235" s="782"/>
      <c r="AA235" s="782"/>
      <c r="AB235" s="782"/>
      <c r="AC235" s="782"/>
      <c r="AD235" s="782"/>
      <c r="AE235" s="782"/>
      <c r="AF235" s="782"/>
    </row>
    <row r="236" spans="1:32" hidden="1">
      <c r="A236" s="782"/>
      <c r="B236" s="782"/>
      <c r="C236" s="782"/>
      <c r="D236" s="782"/>
      <c r="E236" s="782"/>
      <c r="F236" s="782"/>
      <c r="G236" s="580"/>
      <c r="H236" s="986"/>
      <c r="I236" s="156"/>
      <c r="J236" s="782"/>
      <c r="K236" s="782"/>
      <c r="L236" s="782"/>
      <c r="M236" s="782"/>
      <c r="N236" s="782"/>
      <c r="O236" s="782"/>
      <c r="P236" s="782"/>
      <c r="Q236" s="782"/>
      <c r="R236" s="782"/>
      <c r="S236" s="782"/>
      <c r="T236" s="782"/>
      <c r="U236" s="782"/>
      <c r="V236" s="782"/>
      <c r="W236" s="782"/>
      <c r="X236" s="782"/>
      <c r="Y236" s="782"/>
      <c r="Z236" s="782"/>
      <c r="AA236" s="782"/>
      <c r="AB236" s="782"/>
      <c r="AC236" s="782"/>
      <c r="AD236" s="782"/>
      <c r="AE236" s="782"/>
      <c r="AF236" s="782"/>
    </row>
    <row r="237" spans="1:32" hidden="1">
      <c r="A237" s="782"/>
      <c r="B237" s="782"/>
      <c r="C237" s="782"/>
      <c r="D237" s="782"/>
      <c r="E237" s="782"/>
      <c r="F237" s="782"/>
      <c r="G237" s="580"/>
      <c r="H237" s="986"/>
      <c r="I237" s="156"/>
      <c r="J237" s="782"/>
      <c r="K237" s="782"/>
      <c r="L237" s="782"/>
      <c r="M237" s="782"/>
      <c r="N237" s="782"/>
      <c r="O237" s="782"/>
      <c r="P237" s="782"/>
      <c r="Q237" s="782"/>
      <c r="R237" s="782"/>
      <c r="S237" s="782"/>
      <c r="T237" s="782"/>
      <c r="U237" s="782"/>
      <c r="V237" s="782"/>
      <c r="W237" s="782"/>
      <c r="X237" s="782"/>
      <c r="Y237" s="782"/>
      <c r="Z237" s="782"/>
      <c r="AA237" s="782"/>
      <c r="AB237" s="782"/>
      <c r="AC237" s="782"/>
      <c r="AD237" s="782"/>
      <c r="AE237" s="782"/>
      <c r="AF237" s="782"/>
    </row>
    <row r="238" spans="1:32" hidden="1">
      <c r="A238" s="782"/>
      <c r="B238" s="782"/>
      <c r="C238" s="782"/>
      <c r="D238" s="782"/>
      <c r="E238" s="782"/>
      <c r="F238" s="782"/>
      <c r="G238" s="580"/>
      <c r="H238" s="986"/>
      <c r="I238" s="156"/>
      <c r="J238" s="782"/>
      <c r="K238" s="782"/>
      <c r="L238" s="782"/>
      <c r="M238" s="782"/>
      <c r="N238" s="782"/>
      <c r="O238" s="782"/>
      <c r="P238" s="782"/>
      <c r="Q238" s="782"/>
      <c r="R238" s="782"/>
      <c r="S238" s="782"/>
      <c r="T238" s="782"/>
      <c r="U238" s="782"/>
      <c r="V238" s="782"/>
      <c r="W238" s="782"/>
      <c r="X238" s="782"/>
      <c r="Y238" s="782"/>
      <c r="Z238" s="782"/>
      <c r="AA238" s="782"/>
      <c r="AB238" s="782"/>
      <c r="AC238" s="782"/>
      <c r="AD238" s="782"/>
      <c r="AE238" s="782"/>
      <c r="AF238" s="782"/>
    </row>
    <row r="239" spans="1:32" hidden="1">
      <c r="A239" s="782"/>
      <c r="B239" s="782"/>
      <c r="C239" s="782"/>
      <c r="D239" s="782"/>
      <c r="E239" s="782"/>
      <c r="F239" s="782"/>
      <c r="G239" s="580"/>
      <c r="H239" s="986"/>
      <c r="I239" s="156"/>
      <c r="J239" s="782"/>
      <c r="K239" s="782"/>
      <c r="L239" s="782"/>
      <c r="M239" s="782"/>
      <c r="N239" s="782"/>
      <c r="O239" s="782"/>
      <c r="P239" s="782"/>
      <c r="Q239" s="782"/>
      <c r="R239" s="782"/>
      <c r="S239" s="782"/>
      <c r="T239" s="782"/>
      <c r="U239" s="782"/>
      <c r="V239" s="782"/>
      <c r="W239" s="782"/>
      <c r="X239" s="782"/>
      <c r="Y239" s="782"/>
      <c r="Z239" s="782"/>
      <c r="AA239" s="782"/>
      <c r="AB239" s="782"/>
      <c r="AC239" s="782"/>
      <c r="AD239" s="782"/>
      <c r="AE239" s="782"/>
      <c r="AF239" s="782"/>
    </row>
    <row r="240" spans="1:32" hidden="1">
      <c r="A240" s="782"/>
      <c r="B240" s="782"/>
      <c r="C240" s="782"/>
      <c r="D240" s="782"/>
      <c r="E240" s="782"/>
      <c r="F240" s="782"/>
      <c r="G240" s="580"/>
      <c r="H240" s="156"/>
      <c r="I240" s="156"/>
      <c r="J240" s="782"/>
      <c r="K240" s="782"/>
      <c r="L240" s="782"/>
      <c r="M240" s="782"/>
      <c r="N240" s="782"/>
      <c r="O240" s="782"/>
      <c r="P240" s="782"/>
      <c r="Q240" s="782"/>
      <c r="R240" s="782"/>
      <c r="S240" s="782"/>
      <c r="T240" s="782"/>
      <c r="U240" s="782"/>
      <c r="V240" s="782"/>
      <c r="W240" s="782"/>
      <c r="X240" s="782"/>
      <c r="Y240" s="782"/>
      <c r="Z240" s="782"/>
      <c r="AA240" s="782"/>
      <c r="AB240" s="782"/>
      <c r="AC240" s="782"/>
      <c r="AD240" s="782"/>
      <c r="AE240" s="782"/>
      <c r="AF240" s="782"/>
    </row>
    <row r="241" spans="1:32" hidden="1">
      <c r="A241" s="782"/>
      <c r="B241" s="782"/>
      <c r="C241" s="782"/>
      <c r="D241" s="782"/>
      <c r="E241" s="782"/>
      <c r="F241" s="782"/>
      <c r="G241" s="580"/>
      <c r="H241" s="986"/>
      <c r="I241" s="156"/>
      <c r="J241" s="782"/>
      <c r="K241" s="782"/>
      <c r="L241" s="782"/>
      <c r="M241" s="782"/>
      <c r="N241" s="782"/>
      <c r="O241" s="782"/>
      <c r="P241" s="782"/>
      <c r="Q241" s="782"/>
      <c r="R241" s="782"/>
      <c r="S241" s="782"/>
      <c r="T241" s="782"/>
      <c r="U241" s="782"/>
      <c r="V241" s="782"/>
      <c r="W241" s="782"/>
      <c r="X241" s="782"/>
      <c r="Y241" s="782"/>
      <c r="Z241" s="782"/>
      <c r="AA241" s="782"/>
      <c r="AB241" s="782"/>
      <c r="AC241" s="782"/>
      <c r="AD241" s="782"/>
      <c r="AE241" s="782"/>
      <c r="AF241" s="782"/>
    </row>
    <row r="242" spans="1:32" hidden="1">
      <c r="A242" s="782"/>
      <c r="B242" s="782"/>
      <c r="C242" s="782"/>
      <c r="D242" s="782"/>
      <c r="E242" s="782"/>
      <c r="F242" s="782"/>
      <c r="G242" s="580"/>
      <c r="H242" s="986"/>
      <c r="I242" s="156"/>
      <c r="J242" s="782"/>
      <c r="K242" s="782"/>
      <c r="L242" s="782"/>
      <c r="M242" s="782"/>
      <c r="N242" s="782"/>
      <c r="O242" s="782"/>
      <c r="P242" s="782"/>
      <c r="Q242" s="782"/>
      <c r="R242" s="782"/>
      <c r="S242" s="782"/>
      <c r="T242" s="782"/>
      <c r="U242" s="782"/>
      <c r="V242" s="782"/>
      <c r="W242" s="782"/>
      <c r="X242" s="782"/>
      <c r="Y242" s="782"/>
      <c r="Z242" s="782"/>
      <c r="AA242" s="782"/>
      <c r="AB242" s="782"/>
      <c r="AC242" s="782"/>
      <c r="AD242" s="782"/>
      <c r="AE242" s="782"/>
      <c r="AF242" s="782"/>
    </row>
    <row r="243" spans="1:32" hidden="1">
      <c r="A243" s="782"/>
      <c r="B243" s="782"/>
      <c r="C243" s="782"/>
      <c r="D243" s="782"/>
      <c r="E243" s="782"/>
      <c r="F243" s="782"/>
      <c r="G243" s="897"/>
      <c r="H243" s="782"/>
      <c r="I243" s="782"/>
      <c r="J243" s="782"/>
      <c r="K243" s="782"/>
      <c r="L243" s="782"/>
      <c r="M243" s="782"/>
      <c r="N243" s="782"/>
      <c r="O243" s="782"/>
      <c r="P243" s="782"/>
      <c r="Q243" s="782"/>
      <c r="R243" s="782"/>
      <c r="S243" s="782"/>
      <c r="T243" s="782"/>
      <c r="U243" s="782"/>
      <c r="V243" s="782"/>
      <c r="W243" s="782"/>
      <c r="X243" s="782"/>
      <c r="Y243" s="782"/>
      <c r="Z243" s="782"/>
      <c r="AA243" s="782"/>
      <c r="AB243" s="782"/>
      <c r="AC243" s="782"/>
      <c r="AD243" s="782"/>
      <c r="AE243" s="782"/>
      <c r="AF243" s="782"/>
    </row>
    <row r="244" spans="1:32" hidden="1">
      <c r="A244" s="782"/>
      <c r="B244" s="782"/>
      <c r="C244" s="782"/>
      <c r="D244" s="782"/>
      <c r="E244" s="782"/>
      <c r="F244" s="782"/>
      <c r="G244" s="897"/>
      <c r="H244" s="782"/>
      <c r="I244" s="782"/>
      <c r="J244" s="782"/>
      <c r="K244" s="782"/>
      <c r="L244" s="782"/>
      <c r="M244" s="782"/>
      <c r="N244" s="782"/>
      <c r="O244" s="782"/>
      <c r="P244" s="782"/>
      <c r="Q244" s="782"/>
      <c r="R244" s="782"/>
      <c r="S244" s="782"/>
      <c r="T244" s="782"/>
      <c r="U244" s="782"/>
      <c r="V244" s="782"/>
      <c r="W244" s="782"/>
      <c r="X244" s="782"/>
      <c r="Y244" s="782"/>
      <c r="Z244" s="782"/>
      <c r="AA244" s="782"/>
      <c r="AB244" s="782"/>
      <c r="AC244" s="782"/>
      <c r="AD244" s="782"/>
      <c r="AE244" s="782"/>
      <c r="AF244" s="782"/>
    </row>
    <row r="245" spans="1:32" hidden="1">
      <c r="A245" s="782"/>
      <c r="B245" s="782"/>
      <c r="C245" s="782"/>
      <c r="D245" s="782"/>
      <c r="E245" s="782"/>
      <c r="F245" s="782"/>
      <c r="G245" s="897"/>
      <c r="H245" s="782"/>
      <c r="I245" s="782"/>
      <c r="J245" s="782"/>
      <c r="K245" s="782"/>
      <c r="L245" s="782"/>
      <c r="M245" s="782"/>
      <c r="N245" s="782"/>
      <c r="O245" s="782"/>
      <c r="P245" s="782"/>
      <c r="Q245" s="782"/>
      <c r="R245" s="782"/>
      <c r="S245" s="782"/>
      <c r="T245" s="782"/>
      <c r="U245" s="782"/>
      <c r="V245" s="782"/>
      <c r="W245" s="782"/>
      <c r="X245" s="782"/>
      <c r="Y245" s="782"/>
      <c r="Z245" s="782"/>
      <c r="AA245" s="782"/>
      <c r="AB245" s="782"/>
      <c r="AC245" s="782"/>
      <c r="AD245" s="782"/>
      <c r="AE245" s="782"/>
      <c r="AF245" s="782"/>
    </row>
    <row r="246" spans="1:32" hidden="1">
      <c r="A246" s="782"/>
      <c r="B246" s="782"/>
      <c r="C246" s="782"/>
      <c r="D246" s="782"/>
      <c r="E246" s="782"/>
      <c r="F246" s="782"/>
      <c r="G246" s="897"/>
      <c r="H246" s="782"/>
      <c r="I246" s="782"/>
      <c r="J246" s="782"/>
      <c r="K246" s="782"/>
      <c r="L246" s="782"/>
      <c r="M246" s="782"/>
      <c r="N246" s="782"/>
      <c r="O246" s="782"/>
      <c r="P246" s="782"/>
      <c r="Q246" s="782"/>
      <c r="R246" s="782"/>
      <c r="S246" s="782"/>
      <c r="T246" s="782"/>
      <c r="U246" s="782"/>
      <c r="V246" s="782"/>
      <c r="W246" s="782"/>
      <c r="X246" s="782"/>
      <c r="Y246" s="782"/>
      <c r="Z246" s="782"/>
      <c r="AA246" s="782"/>
      <c r="AB246" s="782"/>
      <c r="AC246" s="782"/>
      <c r="AD246" s="782"/>
      <c r="AE246" s="782"/>
      <c r="AF246" s="782"/>
    </row>
    <row r="247" spans="1:32" s="985" customFormat="1" hidden="1">
      <c r="A247" s="937" t="s">
        <v>234</v>
      </c>
      <c r="B247" s="937"/>
      <c r="C247" s="937"/>
      <c r="D247" s="937"/>
      <c r="E247" s="937"/>
      <c r="F247" s="937"/>
      <c r="G247" s="937"/>
      <c r="H247" s="937"/>
      <c r="I247" s="937"/>
      <c r="J247" s="937"/>
      <c r="K247" s="937"/>
      <c r="L247" s="937"/>
      <c r="M247" s="937"/>
      <c r="N247" s="937"/>
    </row>
    <row r="248" spans="1:32" hidden="1">
      <c r="A248" s="782" t="str">
        <f>'[14]Diag msg 2'!A30</f>
        <v>00</v>
      </c>
      <c r="B248" s="782"/>
      <c r="C248" s="987"/>
      <c r="D248" s="987"/>
      <c r="E248" s="987"/>
      <c r="F248" s="987"/>
      <c r="G248" s="897">
        <f>'[14]Diag msg 2'!D30</f>
        <v>17</v>
      </c>
      <c r="H248" s="988" t="str">
        <f>'[14]Diag msg 2'!E30</f>
        <v>Measured Distance (cm)</v>
      </c>
      <c r="I248" s="782"/>
      <c r="J248" s="782"/>
      <c r="K248" s="782"/>
      <c r="L248" s="782"/>
      <c r="M248" s="782"/>
      <c r="N248" s="782"/>
      <c r="O248" s="782"/>
      <c r="P248" s="782"/>
      <c r="Q248" s="782"/>
      <c r="R248" s="782"/>
      <c r="S248" s="782"/>
      <c r="T248" s="782"/>
      <c r="U248" s="782"/>
      <c r="V248" s="782"/>
      <c r="W248" s="782"/>
      <c r="X248" s="782"/>
      <c r="Y248" s="782"/>
      <c r="Z248" s="782"/>
      <c r="AA248" s="782"/>
      <c r="AB248" s="782"/>
      <c r="AC248" s="782"/>
      <c r="AD248" s="782"/>
      <c r="AE248" s="782"/>
      <c r="AF248" s="782"/>
    </row>
    <row r="249" spans="1:32" hidden="1">
      <c r="A249" s="782" t="str">
        <f>'[14]Diag msg 2'!A31</f>
        <v>77</v>
      </c>
      <c r="B249" s="782"/>
      <c r="C249" s="987" t="str">
        <f>'[14]Diag msg 2'!C31</f>
        <v>119 cm</v>
      </c>
      <c r="D249" s="987"/>
      <c r="E249" s="987"/>
      <c r="F249" s="987"/>
      <c r="G249" s="897">
        <f>'[14]Diag msg 2'!D31</f>
        <v>18</v>
      </c>
      <c r="H249" s="988"/>
      <c r="I249" s="782"/>
      <c r="J249" s="782"/>
      <c r="K249" s="782"/>
      <c r="L249" s="782"/>
      <c r="M249" s="782"/>
      <c r="N249" s="782"/>
      <c r="O249" s="782"/>
      <c r="P249" s="782"/>
      <c r="Q249" s="782"/>
      <c r="R249" s="782"/>
      <c r="S249" s="782"/>
      <c r="T249" s="782"/>
      <c r="U249" s="782"/>
      <c r="V249" s="782"/>
      <c r="W249" s="782"/>
      <c r="X249" s="782"/>
      <c r="Y249" s="782"/>
      <c r="Z249" s="782"/>
      <c r="AA249" s="782"/>
      <c r="AB249" s="782"/>
      <c r="AC249" s="782"/>
      <c r="AD249" s="782"/>
      <c r="AE249" s="782"/>
      <c r="AF249" s="782"/>
    </row>
    <row r="250" spans="1:32" hidden="1">
      <c r="A250" s="782" t="str">
        <f>'[14]Diag msg 2'!A32</f>
        <v>0A</v>
      </c>
      <c r="B250" s="782"/>
      <c r="C250" s="987">
        <f>'[14]Diag msg 2'!C32</f>
        <v>10</v>
      </c>
      <c r="D250" s="987"/>
      <c r="E250" s="987"/>
      <c r="F250" s="987"/>
      <c r="G250" s="897">
        <f>'[14]Diag msg 2'!D32</f>
        <v>19</v>
      </c>
      <c r="H250" s="989" t="str">
        <f>'[14]Diag msg 2'!E32</f>
        <v>EchoResultCode</v>
      </c>
      <c r="I250" s="782"/>
      <c r="J250" s="782"/>
      <c r="K250" s="782"/>
      <c r="L250" s="782"/>
      <c r="M250" s="782"/>
      <c r="N250" s="782"/>
      <c r="O250" s="782"/>
      <c r="P250" s="782"/>
      <c r="Q250" s="782"/>
      <c r="R250" s="782"/>
      <c r="S250" s="782"/>
      <c r="T250" s="782"/>
      <c r="U250" s="782"/>
      <c r="V250" s="782"/>
      <c r="W250" s="782"/>
      <c r="X250" s="782"/>
      <c r="Y250" s="782"/>
      <c r="Z250" s="782"/>
      <c r="AA250" s="782"/>
      <c r="AB250" s="782"/>
      <c r="AC250" s="782"/>
      <c r="AD250" s="782"/>
      <c r="AE250" s="782"/>
      <c r="AF250" s="782"/>
    </row>
    <row r="251" spans="1:32" hidden="1">
      <c r="A251" s="782" t="str">
        <f>'[14]Diag msg 2'!A33</f>
        <v>17</v>
      </c>
      <c r="B251" s="782"/>
      <c r="C251" s="987">
        <f>'[14]Diag msg 2'!C33</f>
        <v>23</v>
      </c>
      <c r="D251" s="987"/>
      <c r="E251" s="987"/>
      <c r="F251" s="987"/>
      <c r="G251" s="897">
        <f>'[14]Diag msg 2'!D33</f>
        <v>20</v>
      </c>
      <c r="H251" s="989" t="str">
        <f>'[14]Diag msg 2'!E33</f>
        <v>Tamb</v>
      </c>
      <c r="I251" s="782"/>
      <c r="J251" s="782"/>
      <c r="K251" s="782"/>
      <c r="L251" s="782"/>
      <c r="M251" s="782"/>
      <c r="N251" s="782"/>
      <c r="O251" s="782"/>
      <c r="P251" s="782"/>
      <c r="Q251" s="782"/>
      <c r="R251" s="782"/>
      <c r="S251" s="782"/>
      <c r="T251" s="782"/>
      <c r="U251" s="782"/>
      <c r="V251" s="782"/>
      <c r="W251" s="782"/>
      <c r="X251" s="782"/>
      <c r="Y251" s="782"/>
      <c r="Z251" s="782"/>
      <c r="AA251" s="782"/>
      <c r="AB251" s="782"/>
      <c r="AC251" s="782"/>
      <c r="AD251" s="782"/>
      <c r="AE251" s="782"/>
      <c r="AF251" s="782"/>
    </row>
    <row r="252" spans="1:32" hidden="1">
      <c r="A252" s="782" t="str">
        <f>'[14]Diag msg 2'!A34</f>
        <v>77</v>
      </c>
      <c r="B252" s="782"/>
      <c r="C252" s="987">
        <f>'[14]Diag msg 2'!C34</f>
        <v>0</v>
      </c>
      <c r="D252" s="987"/>
      <c r="E252" s="987"/>
      <c r="F252" s="987"/>
      <c r="G252" s="897">
        <f>'[14]Diag msg 2'!D34</f>
        <v>21</v>
      </c>
      <c r="H252" s="988" t="str">
        <f>'[14]Diag msg 2'!E34</f>
        <v>EchoData[0] (cm)</v>
      </c>
      <c r="I252" s="782"/>
      <c r="J252" s="782"/>
      <c r="K252" s="782"/>
      <c r="L252" s="782"/>
      <c r="M252" s="782"/>
      <c r="N252" s="782"/>
      <c r="O252" s="782"/>
      <c r="P252" s="782"/>
      <c r="Q252" s="782"/>
      <c r="R252" s="782"/>
      <c r="S252" s="782"/>
      <c r="T252" s="782"/>
      <c r="U252" s="782"/>
      <c r="V252" s="782"/>
      <c r="W252" s="782"/>
      <c r="X252" s="782"/>
      <c r="Y252" s="782"/>
      <c r="Z252" s="782"/>
      <c r="AA252" s="782"/>
      <c r="AB252" s="782"/>
      <c r="AC252" s="782"/>
      <c r="AD252" s="782"/>
      <c r="AE252" s="782"/>
      <c r="AF252" s="782"/>
    </row>
    <row r="253" spans="1:32" hidden="1">
      <c r="A253" s="782" t="str">
        <f>'[14]Diag msg 2'!A35</f>
        <v>00</v>
      </c>
      <c r="B253" s="782"/>
      <c r="C253" s="987" t="str">
        <f>'[14]Diag msg 2'!C35</f>
        <v>119 cm</v>
      </c>
      <c r="D253" s="987"/>
      <c r="E253" s="987"/>
      <c r="F253" s="987"/>
      <c r="G253" s="897">
        <f>'[14]Diag msg 2'!D35</f>
        <v>22</v>
      </c>
      <c r="H253" s="988"/>
      <c r="I253" s="782"/>
      <c r="J253" s="782"/>
      <c r="K253" s="782"/>
      <c r="L253" s="782"/>
      <c r="M253" s="782"/>
      <c r="N253" s="782"/>
      <c r="O253" s="782"/>
      <c r="P253" s="782"/>
      <c r="Q253" s="782"/>
      <c r="R253" s="782"/>
      <c r="S253" s="782"/>
      <c r="T253" s="782"/>
      <c r="U253" s="782"/>
      <c r="V253" s="782"/>
      <c r="W253" s="782"/>
      <c r="X253" s="782"/>
      <c r="Y253" s="782"/>
      <c r="Z253" s="782"/>
      <c r="AA253" s="782"/>
      <c r="AB253" s="782"/>
      <c r="AC253" s="782"/>
      <c r="AD253" s="782"/>
      <c r="AE253" s="782"/>
      <c r="AF253" s="782"/>
    </row>
    <row r="254" spans="1:32" hidden="1">
      <c r="A254" s="782" t="str">
        <f>'[14]Diag msg 2'!A36</f>
        <v>9B</v>
      </c>
      <c r="B254" s="782"/>
      <c r="C254" s="987">
        <f>'[14]Diag msg 2'!C36</f>
        <v>155</v>
      </c>
      <c r="D254" s="987"/>
      <c r="E254" s="987"/>
      <c r="F254" s="987"/>
      <c r="G254" s="897">
        <f>'[14]Diag msg 2'!D36</f>
        <v>23</v>
      </c>
      <c r="H254" s="989" t="str">
        <f>'[14]Diag msg 2'!E36</f>
        <v>PeakLevel[0] (Volts)</v>
      </c>
      <c r="I254" s="782"/>
      <c r="J254" s="782"/>
      <c r="K254" s="782"/>
      <c r="L254" s="782"/>
      <c r="M254" s="782"/>
      <c r="N254" s="782"/>
      <c r="O254" s="782"/>
      <c r="P254" s="782"/>
      <c r="Q254" s="782"/>
      <c r="R254" s="782"/>
      <c r="S254" s="782"/>
      <c r="T254" s="782"/>
      <c r="U254" s="782"/>
      <c r="V254" s="782"/>
      <c r="W254" s="782"/>
      <c r="X254" s="782"/>
      <c r="Y254" s="782"/>
      <c r="Z254" s="782"/>
      <c r="AA254" s="782"/>
      <c r="AB254" s="782"/>
      <c r="AC254" s="782"/>
      <c r="AD254" s="782"/>
      <c r="AE254" s="782"/>
      <c r="AF254" s="782"/>
    </row>
    <row r="255" spans="1:32" hidden="1">
      <c r="A255" s="782" t="str">
        <f>'[14]Diag msg 2'!A37</f>
        <v>00</v>
      </c>
      <c r="B255" s="782"/>
      <c r="C255" s="987">
        <f>'[14]Diag msg 2'!C37</f>
        <v>0</v>
      </c>
      <c r="D255" s="987"/>
      <c r="E255" s="987"/>
      <c r="F255" s="987"/>
      <c r="G255" s="897">
        <f>'[14]Diag msg 2'!D37</f>
        <v>24</v>
      </c>
      <c r="H255" s="989" t="str">
        <f>'[14]Diag msg 2'!E37</f>
        <v>SonicNoiseLevel[0] (Volts)</v>
      </c>
      <c r="I255" s="782"/>
      <c r="J255" s="782"/>
      <c r="K255" s="782"/>
      <c r="L255" s="782"/>
      <c r="M255" s="782"/>
      <c r="N255" s="782"/>
      <c r="O255" s="782"/>
      <c r="P255" s="782"/>
      <c r="Q255" s="782"/>
      <c r="R255" s="782"/>
      <c r="S255" s="782"/>
      <c r="T255" s="782"/>
      <c r="U255" s="782"/>
      <c r="V255" s="782"/>
      <c r="W255" s="782"/>
      <c r="X255" s="782"/>
      <c r="Y255" s="782"/>
      <c r="Z255" s="782"/>
      <c r="AA255" s="782"/>
      <c r="AB255" s="782"/>
      <c r="AC255" s="782"/>
      <c r="AD255" s="782"/>
      <c r="AE255" s="782"/>
      <c r="AF255" s="782"/>
    </row>
    <row r="256" spans="1:32" hidden="1">
      <c r="A256" s="782" t="str">
        <f>'[14]Diag msg 2'!A38</f>
        <v>F1</v>
      </c>
      <c r="B256" s="782"/>
      <c r="C256" s="987">
        <f>'[14]Diag msg 2'!C38</f>
        <v>0</v>
      </c>
      <c r="D256" s="987"/>
      <c r="E256" s="987"/>
      <c r="F256" s="987"/>
      <c r="G256" s="897">
        <f>'[14]Diag msg 2'!D38</f>
        <v>25</v>
      </c>
      <c r="H256" s="988" t="str">
        <f>'[14]Diag msg 2'!E38</f>
        <v>EchoData[1] (cm)</v>
      </c>
      <c r="I256" s="782"/>
      <c r="J256" s="782"/>
      <c r="K256" s="782"/>
      <c r="L256" s="782"/>
      <c r="M256" s="782"/>
      <c r="N256" s="782"/>
      <c r="O256" s="782"/>
      <c r="P256" s="782"/>
      <c r="Q256" s="782"/>
      <c r="R256" s="782"/>
      <c r="S256" s="782"/>
      <c r="T256" s="782"/>
      <c r="U256" s="782"/>
      <c r="V256" s="782"/>
      <c r="W256" s="782"/>
      <c r="X256" s="782"/>
      <c r="Y256" s="782"/>
      <c r="Z256" s="782"/>
      <c r="AA256" s="782"/>
      <c r="AB256" s="782"/>
      <c r="AC256" s="782"/>
      <c r="AD256" s="782"/>
      <c r="AE256" s="782"/>
      <c r="AF256" s="782"/>
    </row>
    <row r="257" spans="1:32" hidden="1">
      <c r="A257" s="782" t="str">
        <f>'[14]Diag msg 2'!A39</f>
        <v>00</v>
      </c>
      <c r="B257" s="782"/>
      <c r="C257" s="987" t="str">
        <f>'[14]Diag msg 2'!C39</f>
        <v>241 cm</v>
      </c>
      <c r="D257" s="987"/>
      <c r="E257" s="987"/>
      <c r="F257" s="987"/>
      <c r="G257" s="897">
        <f>'[14]Diag msg 2'!D39</f>
        <v>26</v>
      </c>
      <c r="H257" s="988"/>
      <c r="I257" s="782"/>
      <c r="J257" s="782"/>
      <c r="K257" s="782"/>
      <c r="L257" s="782"/>
      <c r="M257" s="782"/>
      <c r="N257" s="782"/>
      <c r="O257" s="782"/>
      <c r="P257" s="782"/>
      <c r="Q257" s="782"/>
      <c r="R257" s="782"/>
      <c r="S257" s="782"/>
      <c r="T257" s="782"/>
      <c r="U257" s="782"/>
      <c r="V257" s="782"/>
      <c r="W257" s="782"/>
      <c r="X257" s="782"/>
      <c r="Y257" s="782"/>
      <c r="Z257" s="782"/>
      <c r="AA257" s="782"/>
      <c r="AB257" s="782"/>
      <c r="AC257" s="782"/>
      <c r="AD257" s="782"/>
      <c r="AE257" s="782"/>
      <c r="AF257" s="782"/>
    </row>
    <row r="258" spans="1:32" hidden="1">
      <c r="A258" s="782" t="str">
        <f>'[14]Diag msg 2'!A40</f>
        <v>30</v>
      </c>
      <c r="B258" s="782"/>
      <c r="C258" s="987">
        <f>'[14]Diag msg 2'!C40</f>
        <v>48</v>
      </c>
      <c r="D258" s="987"/>
      <c r="E258" s="987"/>
      <c r="F258" s="987"/>
      <c r="G258" s="897">
        <f>'[14]Diag msg 2'!D40</f>
        <v>27</v>
      </c>
      <c r="H258" s="989" t="str">
        <f>'[14]Diag msg 2'!E40</f>
        <v>PeakLevel[1] (Volts)</v>
      </c>
      <c r="I258" s="782"/>
      <c r="J258" s="782"/>
      <c r="K258" s="782"/>
      <c r="L258" s="782"/>
      <c r="M258" s="782"/>
      <c r="N258" s="782"/>
      <c r="O258" s="782"/>
      <c r="P258" s="782"/>
      <c r="Q258" s="782"/>
      <c r="R258" s="782"/>
      <c r="S258" s="782"/>
      <c r="T258" s="782"/>
      <c r="U258" s="782"/>
      <c r="V258" s="782"/>
      <c r="W258" s="782"/>
      <c r="X258" s="782"/>
      <c r="Y258" s="782"/>
      <c r="Z258" s="782"/>
      <c r="AA258" s="782"/>
      <c r="AB258" s="782"/>
      <c r="AC258" s="782"/>
      <c r="AD258" s="782"/>
      <c r="AE258" s="782"/>
      <c r="AF258" s="782"/>
    </row>
    <row r="259" spans="1:32" hidden="1">
      <c r="A259" s="782" t="str">
        <f>'[14]Diag msg 2'!A41</f>
        <v>00</v>
      </c>
      <c r="B259" s="782"/>
      <c r="C259" s="987">
        <f>'[14]Diag msg 2'!C41</f>
        <v>0</v>
      </c>
      <c r="D259" s="987"/>
      <c r="E259" s="987"/>
      <c r="F259" s="987"/>
      <c r="G259" s="897">
        <f>'[14]Diag msg 2'!D41</f>
        <v>28</v>
      </c>
      <c r="H259" s="989" t="str">
        <f>'[14]Diag msg 2'!E41</f>
        <v>SonicNoiseLevel[1] (Volts)</v>
      </c>
      <c r="I259" s="782"/>
      <c r="J259" s="782"/>
      <c r="K259" s="782"/>
      <c r="L259" s="782"/>
      <c r="M259" s="782"/>
      <c r="N259" s="782"/>
      <c r="O259" s="782"/>
      <c r="P259" s="782"/>
      <c r="Q259" s="782"/>
      <c r="R259" s="782"/>
      <c r="S259" s="782"/>
      <c r="T259" s="782"/>
      <c r="U259" s="782"/>
      <c r="V259" s="782"/>
      <c r="W259" s="782"/>
      <c r="X259" s="782"/>
      <c r="Y259" s="782"/>
      <c r="Z259" s="782"/>
      <c r="AA259" s="782"/>
      <c r="AB259" s="782"/>
      <c r="AC259" s="782"/>
      <c r="AD259" s="782"/>
      <c r="AE259" s="782"/>
      <c r="AF259" s="782"/>
    </row>
    <row r="260" spans="1:32" hidden="1">
      <c r="A260" s="782" t="str">
        <f>'[14]Diag msg 2'!A42</f>
        <v>1E</v>
      </c>
      <c r="B260" s="782"/>
      <c r="C260" s="987">
        <f>'[14]Diag msg 2'!C42</f>
        <v>0</v>
      </c>
      <c r="D260" s="987"/>
      <c r="E260" s="987"/>
      <c r="F260" s="987"/>
      <c r="G260" s="897">
        <f>'[14]Diag msg 2'!D42</f>
        <v>29</v>
      </c>
      <c r="H260" s="988" t="str">
        <f>'[14]Diag msg 2'!E42</f>
        <v>EchoData[2] (cm)</v>
      </c>
      <c r="I260" s="782"/>
      <c r="J260" s="782"/>
      <c r="K260" s="782"/>
      <c r="L260" s="782"/>
      <c r="M260" s="782"/>
      <c r="N260" s="782"/>
      <c r="O260" s="782"/>
      <c r="P260" s="782"/>
      <c r="Q260" s="782"/>
      <c r="R260" s="782"/>
      <c r="S260" s="782"/>
      <c r="T260" s="782"/>
      <c r="U260" s="782"/>
      <c r="V260" s="782"/>
      <c r="W260" s="782"/>
      <c r="X260" s="782"/>
      <c r="Y260" s="782"/>
      <c r="Z260" s="782"/>
      <c r="AA260" s="782"/>
      <c r="AB260" s="782"/>
      <c r="AC260" s="782"/>
      <c r="AD260" s="782"/>
      <c r="AE260" s="782"/>
      <c r="AF260" s="782"/>
    </row>
    <row r="261" spans="1:32" hidden="1">
      <c r="A261" s="782" t="str">
        <f>'[14]Diag msg 2'!A43</f>
        <v>01</v>
      </c>
      <c r="B261" s="782"/>
      <c r="C261" s="987" t="str">
        <f>'[14]Diag msg 2'!C43</f>
        <v>286 cm</v>
      </c>
      <c r="D261" s="987"/>
      <c r="E261" s="987"/>
      <c r="F261" s="987"/>
      <c r="G261" s="897">
        <f>'[14]Diag msg 2'!D43</f>
        <v>30</v>
      </c>
      <c r="H261" s="988"/>
      <c r="I261" s="782"/>
      <c r="J261" s="782"/>
      <c r="K261" s="782"/>
      <c r="L261" s="782"/>
      <c r="M261" s="782"/>
      <c r="N261" s="782"/>
      <c r="O261" s="782"/>
      <c r="P261" s="782"/>
      <c r="Q261" s="782"/>
      <c r="R261" s="782"/>
      <c r="S261" s="782"/>
      <c r="T261" s="782"/>
      <c r="U261" s="782"/>
      <c r="V261" s="782"/>
      <c r="W261" s="782"/>
      <c r="X261" s="782"/>
      <c r="Y261" s="782"/>
      <c r="Z261" s="782"/>
      <c r="AA261" s="782"/>
      <c r="AB261" s="782"/>
      <c r="AC261" s="782"/>
      <c r="AD261" s="782"/>
      <c r="AE261" s="782"/>
      <c r="AF261" s="782"/>
    </row>
    <row r="262" spans="1:32" hidden="1">
      <c r="A262" s="782" t="str">
        <f>'[14]Diag msg 2'!A44</f>
        <v>04</v>
      </c>
      <c r="B262" s="782"/>
      <c r="C262" s="987">
        <f>'[14]Diag msg 2'!C44</f>
        <v>4</v>
      </c>
      <c r="D262" s="987"/>
      <c r="E262" s="987"/>
      <c r="F262" s="987"/>
      <c r="G262" s="897">
        <f>'[14]Diag msg 2'!D44</f>
        <v>31</v>
      </c>
      <c r="H262" s="989" t="str">
        <f>'[14]Diag msg 2'!E44</f>
        <v>PeakLevel[2] (Volts)</v>
      </c>
      <c r="I262" s="782"/>
      <c r="J262" s="782"/>
      <c r="K262" s="782"/>
      <c r="L262" s="782"/>
      <c r="M262" s="782"/>
      <c r="N262" s="782"/>
      <c r="O262" s="782"/>
      <c r="P262" s="782"/>
      <c r="Q262" s="782"/>
      <c r="R262" s="782"/>
      <c r="S262" s="782"/>
      <c r="T262" s="782"/>
      <c r="U262" s="782"/>
      <c r="V262" s="782"/>
      <c r="W262" s="782"/>
      <c r="X262" s="782"/>
      <c r="Y262" s="782"/>
      <c r="Z262" s="782"/>
      <c r="AA262" s="782"/>
      <c r="AB262" s="782"/>
      <c r="AC262" s="782"/>
      <c r="AD262" s="782"/>
      <c r="AE262" s="782"/>
      <c r="AF262" s="782"/>
    </row>
    <row r="263" spans="1:32" hidden="1">
      <c r="A263" s="782" t="str">
        <f>'[14]Diag msg 2'!A45</f>
        <v>00</v>
      </c>
      <c r="B263" s="782"/>
      <c r="C263" s="987">
        <f>'[14]Diag msg 2'!C45</f>
        <v>0</v>
      </c>
      <c r="D263" s="987"/>
      <c r="E263" s="987"/>
      <c r="F263" s="987"/>
      <c r="G263" s="897">
        <f>'[14]Diag msg 2'!D45</f>
        <v>32</v>
      </c>
      <c r="H263" s="989" t="str">
        <f>'[14]Diag msg 2'!E45</f>
        <v>SonicNoiseLevel[2] (Volts)</v>
      </c>
      <c r="I263" s="782"/>
      <c r="J263" s="782"/>
      <c r="K263" s="782"/>
      <c r="L263" s="782"/>
      <c r="M263" s="782"/>
      <c r="N263" s="782"/>
      <c r="O263" s="782"/>
      <c r="P263" s="782"/>
      <c r="Q263" s="782"/>
      <c r="R263" s="782"/>
      <c r="S263" s="782"/>
      <c r="T263" s="782"/>
      <c r="U263" s="782"/>
      <c r="V263" s="782"/>
      <c r="W263" s="782"/>
      <c r="X263" s="782"/>
      <c r="Y263" s="782"/>
      <c r="Z263" s="782"/>
      <c r="AA263" s="782"/>
      <c r="AB263" s="782"/>
      <c r="AC263" s="782"/>
      <c r="AD263" s="782"/>
      <c r="AE263" s="782"/>
      <c r="AF263" s="782"/>
    </row>
    <row r="264" spans="1:32" hidden="1">
      <c r="A264" s="782" t="str">
        <f>'[14]Diag msg 2'!A46</f>
        <v>32</v>
      </c>
      <c r="B264" s="782"/>
      <c r="C264" s="987">
        <f>'[14]Diag msg 2'!C46</f>
        <v>0</v>
      </c>
      <c r="D264" s="987"/>
      <c r="E264" s="987"/>
      <c r="F264" s="987"/>
      <c r="G264" s="897">
        <f>'[14]Diag msg 2'!D46</f>
        <v>33</v>
      </c>
      <c r="H264" s="988" t="str">
        <f>'[14]Diag msg 2'!E46</f>
        <v>EchoData[3] (cm)</v>
      </c>
      <c r="I264" s="782"/>
      <c r="J264" s="782"/>
      <c r="K264" s="782"/>
      <c r="L264" s="782"/>
      <c r="M264" s="782"/>
      <c r="N264" s="782"/>
      <c r="O264" s="782"/>
      <c r="P264" s="782"/>
      <c r="Q264" s="782"/>
      <c r="R264" s="782"/>
      <c r="S264" s="782"/>
      <c r="T264" s="782"/>
      <c r="U264" s="782"/>
      <c r="V264" s="782"/>
      <c r="W264" s="782"/>
      <c r="X264" s="782"/>
      <c r="Y264" s="782"/>
      <c r="Z264" s="782"/>
      <c r="AA264" s="782"/>
      <c r="AB264" s="782"/>
      <c r="AC264" s="782"/>
      <c r="AD264" s="782"/>
      <c r="AE264" s="782"/>
      <c r="AF264" s="782"/>
    </row>
    <row r="265" spans="1:32" hidden="1">
      <c r="A265" s="782" t="str">
        <f>'[14]Diag msg 2'!A47</f>
        <v>01</v>
      </c>
      <c r="B265" s="782"/>
      <c r="C265" s="987" t="str">
        <f>'[14]Diag msg 2'!C47</f>
        <v>306 cm</v>
      </c>
      <c r="D265" s="987"/>
      <c r="E265" s="987"/>
      <c r="F265" s="987"/>
      <c r="G265" s="897">
        <f>'[14]Diag msg 2'!D47</f>
        <v>34</v>
      </c>
      <c r="H265" s="988"/>
      <c r="I265" s="782"/>
      <c r="J265" s="782"/>
      <c r="K265" s="782"/>
      <c r="L265" s="782"/>
      <c r="M265" s="782"/>
      <c r="N265" s="782"/>
      <c r="O265" s="782"/>
      <c r="P265" s="782"/>
      <c r="Q265" s="782"/>
      <c r="R265" s="782"/>
      <c r="S265" s="782"/>
      <c r="T265" s="782"/>
      <c r="U265" s="782"/>
      <c r="V265" s="782"/>
      <c r="W265" s="782"/>
      <c r="X265" s="782"/>
      <c r="Y265" s="782"/>
      <c r="Z265" s="782"/>
      <c r="AA265" s="782"/>
      <c r="AB265" s="782"/>
      <c r="AC265" s="782"/>
      <c r="AD265" s="782"/>
      <c r="AE265" s="782"/>
      <c r="AF265" s="782"/>
    </row>
    <row r="266" spans="1:32" hidden="1">
      <c r="A266" s="782" t="str">
        <f>'[14]Diag msg 2'!A48</f>
        <v>01</v>
      </c>
      <c r="B266" s="782"/>
      <c r="C266" s="987">
        <f>'[14]Diag msg 2'!C48</f>
        <v>1</v>
      </c>
      <c r="D266" s="987"/>
      <c r="E266" s="987"/>
      <c r="F266" s="987"/>
      <c r="G266" s="897">
        <f>'[14]Diag msg 2'!D48</f>
        <v>35</v>
      </c>
      <c r="H266" s="989" t="str">
        <f>'[14]Diag msg 2'!E48</f>
        <v>PeakLevel[3] (Volts)</v>
      </c>
      <c r="I266" s="782"/>
      <c r="J266" s="782"/>
      <c r="K266" s="782"/>
      <c r="L266" s="782"/>
      <c r="M266" s="782"/>
      <c r="N266" s="782"/>
      <c r="O266" s="782"/>
      <c r="P266" s="782"/>
      <c r="Q266" s="782"/>
      <c r="R266" s="782"/>
      <c r="S266" s="782"/>
      <c r="T266" s="782"/>
      <c r="U266" s="782"/>
      <c r="V266" s="782"/>
      <c r="W266" s="782"/>
      <c r="X266" s="782"/>
      <c r="Y266" s="782"/>
      <c r="Z266" s="782"/>
      <c r="AA266" s="782"/>
      <c r="AB266" s="782"/>
      <c r="AC266" s="782"/>
      <c r="AD266" s="782"/>
      <c r="AE266" s="782"/>
      <c r="AF266" s="782"/>
    </row>
    <row r="267" spans="1:32" hidden="1">
      <c r="A267" s="782" t="str">
        <f>'[14]Diag msg 2'!A49</f>
        <v>00</v>
      </c>
      <c r="B267" s="782"/>
      <c r="C267" s="987">
        <f>'[14]Diag msg 2'!C49</f>
        <v>0</v>
      </c>
      <c r="D267" s="987"/>
      <c r="E267" s="987"/>
      <c r="F267" s="987"/>
      <c r="G267" s="897">
        <f>'[14]Diag msg 2'!D49</f>
        <v>36</v>
      </c>
      <c r="H267" s="989" t="str">
        <f>'[14]Diag msg 2'!E49</f>
        <v>SonicNoiseLevel[3] (Volts)</v>
      </c>
      <c r="I267" s="782"/>
      <c r="J267" s="782"/>
      <c r="K267" s="782"/>
      <c r="L267" s="782"/>
      <c r="M267" s="782"/>
      <c r="N267" s="782"/>
      <c r="O267" s="782"/>
      <c r="P267" s="782"/>
      <c r="Q267" s="782"/>
      <c r="R267" s="782"/>
      <c r="S267" s="782"/>
      <c r="T267" s="782"/>
      <c r="U267" s="782"/>
      <c r="V267" s="782"/>
      <c r="W267" s="782"/>
      <c r="X267" s="782"/>
      <c r="Y267" s="782"/>
      <c r="Z267" s="782"/>
      <c r="AA267" s="782"/>
      <c r="AB267" s="782"/>
      <c r="AC267" s="782"/>
      <c r="AD267" s="782"/>
      <c r="AE267" s="782"/>
      <c r="AF267" s="782"/>
    </row>
    <row r="268" spans="1:32" hidden="1">
      <c r="A268" s="782" t="str">
        <f>'[14]Diag msg 2'!A50</f>
        <v>77</v>
      </c>
      <c r="B268" s="782"/>
      <c r="C268" s="990" t="str">
        <f>'[14]Diag msg 2'!C50</f>
        <v>Ullage =0</v>
      </c>
      <c r="D268" s="990"/>
      <c r="E268" s="990"/>
      <c r="F268" s="990"/>
      <c r="G268" s="991">
        <f>'[14]Diag msg 2'!D50</f>
        <v>37</v>
      </c>
      <c r="H268" s="992" t="str">
        <f>'[14]Diag msg 2'!E50</f>
        <v>byte0 TestSonicLog 0</v>
      </c>
      <c r="I268" s="782"/>
      <c r="J268" s="782"/>
      <c r="K268" s="782"/>
      <c r="L268" s="782"/>
      <c r="M268" s="782"/>
      <c r="N268" s="782"/>
      <c r="O268" s="782"/>
      <c r="P268" s="782"/>
      <c r="Q268" s="782"/>
      <c r="R268" s="782"/>
      <c r="S268" s="782"/>
      <c r="T268" s="782"/>
      <c r="U268" s="782"/>
      <c r="V268" s="782"/>
      <c r="W268" s="782"/>
      <c r="X268" s="782"/>
      <c r="Y268" s="782"/>
      <c r="Z268" s="782"/>
      <c r="AA268" s="782"/>
      <c r="AB268" s="782"/>
      <c r="AC268" s="782"/>
      <c r="AD268" s="782"/>
      <c r="AE268" s="782"/>
      <c r="AF268" s="782"/>
    </row>
    <row r="269" spans="1:32" hidden="1">
      <c r="A269" s="782" t="str">
        <f>'[14]Diag msg 2'!A51</f>
        <v>28</v>
      </c>
      <c r="B269" s="782"/>
      <c r="C269" s="990" t="str">
        <f>'[14]Diag msg 2'!C51</f>
        <v>ResCode =0</v>
      </c>
      <c r="D269" s="990"/>
      <c r="E269" s="990"/>
      <c r="F269" s="990"/>
      <c r="G269" s="991">
        <f>'[14]Diag msg 2'!D51</f>
        <v>38</v>
      </c>
      <c r="H269" s="992" t="str">
        <f>'[14]Diag msg 2'!E51</f>
        <v>byte1 TestSonicLog 0</v>
      </c>
      <c r="I269" s="782"/>
      <c r="J269" s="782"/>
      <c r="K269" s="782"/>
      <c r="L269" s="782"/>
      <c r="M269" s="782"/>
      <c r="N269" s="782"/>
      <c r="O269" s="782"/>
      <c r="P269" s="782"/>
      <c r="Q269" s="782"/>
      <c r="R269" s="782"/>
      <c r="S269" s="782"/>
      <c r="T269" s="782"/>
      <c r="U269" s="782"/>
      <c r="V269" s="782"/>
      <c r="W269" s="782"/>
      <c r="X269" s="782"/>
      <c r="Y269" s="782"/>
      <c r="Z269" s="782"/>
      <c r="AA269" s="782"/>
      <c r="AB269" s="782"/>
      <c r="AC269" s="782"/>
      <c r="AD269" s="782"/>
      <c r="AE269" s="782"/>
      <c r="AF269" s="782"/>
    </row>
    <row r="270" spans="1:32" hidden="1">
      <c r="A270" s="782" t="str">
        <f>'[14]Diag msg 2'!A52</f>
        <v>6B</v>
      </c>
      <c r="B270" s="782"/>
      <c r="C270" s="990" t="str">
        <f>'[14]Diag msg 2'!C52</f>
        <v>Deg.C -30</v>
      </c>
      <c r="D270" s="990"/>
      <c r="E270" s="990"/>
      <c r="F270" s="990"/>
      <c r="G270" s="991">
        <f>'[14]Diag msg 2'!D52</f>
        <v>39</v>
      </c>
      <c r="H270" s="992" t="str">
        <f>'[14]Diag msg 2'!E52</f>
        <v>byte2 TestSonicLog 0</v>
      </c>
      <c r="I270" s="782"/>
      <c r="J270" s="782"/>
      <c r="K270" s="782"/>
      <c r="L270" s="782"/>
      <c r="M270" s="782"/>
      <c r="N270" s="782"/>
      <c r="O270" s="782"/>
      <c r="P270" s="782"/>
      <c r="Q270" s="782"/>
      <c r="R270" s="782"/>
      <c r="S270" s="782"/>
      <c r="T270" s="782"/>
      <c r="U270" s="782"/>
      <c r="V270" s="782"/>
      <c r="W270" s="782"/>
      <c r="X270" s="782"/>
      <c r="Y270" s="782"/>
      <c r="Z270" s="782"/>
      <c r="AA270" s="782"/>
      <c r="AB270" s="782"/>
      <c r="AC270" s="782"/>
      <c r="AD270" s="782"/>
      <c r="AE270" s="782"/>
      <c r="AF270" s="782"/>
    </row>
    <row r="271" spans="1:32" hidden="1">
      <c r="A271" s="782" t="str">
        <f>'[14]Diag msg 2'!A53</f>
        <v>0A</v>
      </c>
      <c r="B271" s="782"/>
      <c r="C271" s="990" t="str">
        <f>'[14]Diag msg 2'!C53</f>
        <v>RSSI =0</v>
      </c>
      <c r="D271" s="990"/>
      <c r="E271" s="990"/>
      <c r="F271" s="990"/>
      <c r="G271" s="991">
        <f>'[14]Diag msg 2'!D53</f>
        <v>40</v>
      </c>
      <c r="H271" s="992" t="str">
        <f>'[14]Diag msg 2'!E53</f>
        <v>byte3 TestSonicLog 0</v>
      </c>
      <c r="I271" s="782"/>
      <c r="J271" s="782"/>
      <c r="K271" s="782"/>
      <c r="L271" s="782"/>
      <c r="M271" s="782"/>
      <c r="N271" s="782"/>
      <c r="O271" s="782"/>
      <c r="P271" s="782"/>
      <c r="Q271" s="782"/>
      <c r="R271" s="782"/>
      <c r="S271" s="782"/>
      <c r="T271" s="782"/>
      <c r="U271" s="782"/>
      <c r="V271" s="782"/>
      <c r="W271" s="782"/>
      <c r="X271" s="782"/>
      <c r="Y271" s="782"/>
      <c r="Z271" s="782"/>
      <c r="AA271" s="782"/>
      <c r="AB271" s="782"/>
      <c r="AC271" s="782"/>
      <c r="AD271" s="782"/>
      <c r="AE271" s="782"/>
      <c r="AF271" s="782"/>
    </row>
    <row r="272" spans="1:32" hidden="1">
      <c r="A272" s="782" t="str">
        <f>'[14]Diag msg 2'!A54</f>
        <v>77</v>
      </c>
      <c r="B272" s="782"/>
      <c r="C272" s="987" t="str">
        <f>'[14]Diag msg 2'!C54</f>
        <v>Ullage =0</v>
      </c>
      <c r="D272" s="987"/>
      <c r="E272" s="987"/>
      <c r="F272" s="987"/>
      <c r="G272" s="897">
        <f>'[14]Diag msg 2'!D54</f>
        <v>41</v>
      </c>
      <c r="H272" s="989" t="str">
        <f>'[14]Diag msg 2'!E54</f>
        <v>byte0 TestSonicLog 1</v>
      </c>
      <c r="I272" s="782"/>
      <c r="J272" s="782"/>
      <c r="K272" s="782"/>
      <c r="L272" s="782"/>
      <c r="M272" s="782"/>
      <c r="N272" s="782"/>
      <c r="O272" s="782"/>
      <c r="P272" s="782"/>
      <c r="Q272" s="782"/>
      <c r="R272" s="782"/>
      <c r="S272" s="782"/>
      <c r="T272" s="782"/>
      <c r="U272" s="782"/>
      <c r="V272" s="782"/>
      <c r="W272" s="782"/>
      <c r="X272" s="782"/>
      <c r="Y272" s="782"/>
      <c r="Z272" s="782"/>
      <c r="AA272" s="782"/>
      <c r="AB272" s="782"/>
      <c r="AC272" s="782"/>
      <c r="AD272" s="782"/>
      <c r="AE272" s="782"/>
      <c r="AF272" s="782"/>
    </row>
    <row r="273" spans="1:32" hidden="1">
      <c r="A273" s="782" t="str">
        <f>'[14]Diag msg 2'!A55</f>
        <v>28</v>
      </c>
      <c r="B273" s="782"/>
      <c r="C273" s="987" t="str">
        <f>'[14]Diag msg 2'!C55</f>
        <v>ResCode =0</v>
      </c>
      <c r="D273" s="987"/>
      <c r="E273" s="987"/>
      <c r="F273" s="987"/>
      <c r="G273" s="897">
        <f>'[14]Diag msg 2'!D55</f>
        <v>42</v>
      </c>
      <c r="H273" s="989" t="str">
        <f>'[14]Diag msg 2'!E55</f>
        <v>byte1 TestSonicLog 1</v>
      </c>
      <c r="I273" s="782"/>
      <c r="J273" s="782"/>
      <c r="K273" s="782"/>
      <c r="L273" s="782"/>
      <c r="M273" s="782"/>
      <c r="N273" s="782"/>
      <c r="O273" s="782"/>
      <c r="P273" s="782"/>
      <c r="Q273" s="782"/>
      <c r="R273" s="782"/>
      <c r="S273" s="782"/>
      <c r="T273" s="782"/>
      <c r="U273" s="782"/>
      <c r="V273" s="782"/>
      <c r="W273" s="782"/>
      <c r="X273" s="782"/>
      <c r="Y273" s="782"/>
      <c r="Z273" s="782"/>
      <c r="AA273" s="782"/>
      <c r="AB273" s="782"/>
      <c r="AC273" s="782"/>
      <c r="AD273" s="782"/>
      <c r="AE273" s="782"/>
      <c r="AF273" s="782"/>
    </row>
    <row r="274" spans="1:32" hidden="1">
      <c r="A274" s="782" t="str">
        <f>'[14]Diag msg 2'!A56</f>
        <v>6B</v>
      </c>
      <c r="B274" s="782"/>
      <c r="C274" s="987" t="str">
        <f>'[14]Diag msg 2'!C56</f>
        <v>Deg.C -30</v>
      </c>
      <c r="D274" s="987"/>
      <c r="E274" s="987"/>
      <c r="F274" s="987"/>
      <c r="G274" s="897">
        <f>'[14]Diag msg 2'!D56</f>
        <v>43</v>
      </c>
      <c r="H274" s="989" t="str">
        <f>'[14]Diag msg 2'!E56</f>
        <v>byte2 TestSonicLog 1</v>
      </c>
      <c r="I274" s="782"/>
      <c r="J274" s="782"/>
      <c r="K274" s="782"/>
      <c r="L274" s="782"/>
      <c r="M274" s="782"/>
      <c r="N274" s="782"/>
      <c r="O274" s="782"/>
      <c r="P274" s="782"/>
      <c r="Q274" s="782"/>
      <c r="R274" s="782"/>
      <c r="S274" s="782"/>
      <c r="T274" s="782"/>
      <c r="U274" s="782"/>
      <c r="V274" s="782"/>
      <c r="W274" s="782"/>
      <c r="X274" s="782"/>
      <c r="Y274" s="782"/>
      <c r="Z274" s="782"/>
      <c r="AA274" s="782"/>
      <c r="AB274" s="782"/>
      <c r="AC274" s="782"/>
      <c r="AD274" s="782"/>
      <c r="AE274" s="782"/>
      <c r="AF274" s="782"/>
    </row>
    <row r="275" spans="1:32" hidden="1">
      <c r="A275" s="782" t="str">
        <f>'[14]Diag msg 2'!A57</f>
        <v>0A</v>
      </c>
      <c r="B275" s="782"/>
      <c r="C275" s="987" t="str">
        <f>'[14]Diag msg 2'!C57</f>
        <v>RSSI =0</v>
      </c>
      <c r="D275" s="987"/>
      <c r="E275" s="987"/>
      <c r="F275" s="987"/>
      <c r="G275" s="897">
        <f>'[14]Diag msg 2'!D57</f>
        <v>44</v>
      </c>
      <c r="H275" s="989" t="str">
        <f>'[14]Diag msg 2'!E57</f>
        <v>byte3 TestSonicLog 1</v>
      </c>
      <c r="I275" s="782"/>
      <c r="J275" s="782"/>
      <c r="K275" s="782"/>
      <c r="L275" s="782"/>
      <c r="M275" s="782"/>
      <c r="N275" s="782"/>
      <c r="O275" s="782"/>
      <c r="P275" s="782"/>
      <c r="Q275" s="782"/>
      <c r="R275" s="782"/>
      <c r="S275" s="782"/>
      <c r="T275" s="782"/>
      <c r="U275" s="782"/>
      <c r="V275" s="782"/>
      <c r="W275" s="782"/>
      <c r="X275" s="782"/>
      <c r="Y275" s="782"/>
      <c r="Z275" s="782"/>
      <c r="AA275" s="782"/>
      <c r="AB275" s="782"/>
      <c r="AC275" s="782"/>
      <c r="AD275" s="782"/>
      <c r="AE275" s="782"/>
      <c r="AF275" s="782"/>
    </row>
    <row r="276" spans="1:32" hidden="1">
      <c r="A276" s="782" t="str">
        <f>'[14]Diag msg 2'!A58</f>
        <v>77</v>
      </c>
      <c r="B276" s="782"/>
      <c r="C276" s="990" t="str">
        <f>'[14]Diag msg 2'!C58</f>
        <v>Ullage =0</v>
      </c>
      <c r="D276" s="990"/>
      <c r="E276" s="990"/>
      <c r="F276" s="990"/>
      <c r="G276" s="991">
        <f>'[14]Diag msg 2'!D58</f>
        <v>45</v>
      </c>
      <c r="H276" s="992" t="str">
        <f>'[14]Diag msg 2'!E58</f>
        <v>byte0 TestSonicLog 2</v>
      </c>
      <c r="I276" s="782"/>
      <c r="J276" s="782"/>
      <c r="K276" s="782"/>
      <c r="L276" s="782"/>
      <c r="M276" s="782"/>
      <c r="N276" s="782"/>
      <c r="O276" s="782"/>
      <c r="P276" s="782"/>
      <c r="Q276" s="782"/>
      <c r="R276" s="782"/>
      <c r="S276" s="782"/>
      <c r="T276" s="782"/>
      <c r="U276" s="782"/>
      <c r="V276" s="782"/>
      <c r="W276" s="782"/>
      <c r="X276" s="782"/>
      <c r="Y276" s="782"/>
      <c r="Z276" s="782"/>
      <c r="AA276" s="782"/>
      <c r="AB276" s="782"/>
      <c r="AC276" s="782"/>
      <c r="AD276" s="782"/>
      <c r="AE276" s="782"/>
      <c r="AF276" s="782"/>
    </row>
    <row r="277" spans="1:32" hidden="1">
      <c r="A277" s="782" t="str">
        <f>'[14]Diag msg 2'!A59</f>
        <v>28</v>
      </c>
      <c r="B277" s="782"/>
      <c r="C277" s="990" t="str">
        <f>'[14]Diag msg 2'!C59</f>
        <v>ResCode =0</v>
      </c>
      <c r="D277" s="990"/>
      <c r="E277" s="990"/>
      <c r="F277" s="990"/>
      <c r="G277" s="991">
        <f>'[14]Diag msg 2'!D59</f>
        <v>46</v>
      </c>
      <c r="H277" s="992" t="str">
        <f>'[14]Diag msg 2'!E59</f>
        <v>byte1 TestSonicLog 2</v>
      </c>
      <c r="I277" s="782"/>
      <c r="J277" s="782"/>
      <c r="K277" s="782"/>
      <c r="L277" s="782"/>
      <c r="M277" s="782"/>
      <c r="N277" s="782"/>
      <c r="O277" s="782"/>
      <c r="P277" s="782"/>
      <c r="Q277" s="782"/>
      <c r="R277" s="782"/>
      <c r="S277" s="782"/>
      <c r="T277" s="782"/>
      <c r="U277" s="782"/>
      <c r="V277" s="782"/>
      <c r="W277" s="782"/>
      <c r="X277" s="782"/>
      <c r="Y277" s="782"/>
      <c r="Z277" s="782"/>
      <c r="AA277" s="782"/>
      <c r="AB277" s="782"/>
      <c r="AC277" s="782"/>
      <c r="AD277" s="782"/>
      <c r="AE277" s="782"/>
      <c r="AF277" s="782"/>
    </row>
    <row r="278" spans="1:32" hidden="1">
      <c r="A278" s="782" t="str">
        <f>'[14]Diag msg 2'!A60</f>
        <v>6B</v>
      </c>
      <c r="B278" s="782"/>
      <c r="C278" s="990" t="str">
        <f>'[14]Diag msg 2'!C60</f>
        <v>Deg.C -30</v>
      </c>
      <c r="D278" s="990"/>
      <c r="E278" s="990"/>
      <c r="F278" s="990"/>
      <c r="G278" s="991">
        <f>'[14]Diag msg 2'!D60</f>
        <v>47</v>
      </c>
      <c r="H278" s="992" t="str">
        <f>'[14]Diag msg 2'!E60</f>
        <v>byte2 TestSonicLog 2</v>
      </c>
      <c r="I278" s="782"/>
      <c r="J278" s="782"/>
      <c r="K278" s="782"/>
      <c r="L278" s="782"/>
      <c r="M278" s="782"/>
      <c r="N278" s="782"/>
      <c r="O278" s="782"/>
      <c r="P278" s="782"/>
      <c r="Q278" s="782"/>
      <c r="R278" s="782"/>
      <c r="S278" s="782"/>
      <c r="T278" s="782"/>
      <c r="U278" s="782"/>
      <c r="V278" s="782"/>
      <c r="W278" s="782"/>
      <c r="X278" s="782"/>
      <c r="Y278" s="782"/>
      <c r="Z278" s="782"/>
      <c r="AA278" s="782"/>
      <c r="AB278" s="782"/>
      <c r="AC278" s="782"/>
      <c r="AD278" s="782"/>
      <c r="AE278" s="782"/>
      <c r="AF278" s="782"/>
    </row>
    <row r="279" spans="1:32" hidden="1">
      <c r="A279" s="782" t="str">
        <f>'[14]Diag msg 2'!A61</f>
        <v>0A</v>
      </c>
      <c r="B279" s="782"/>
      <c r="C279" s="990" t="str">
        <f>'[14]Diag msg 2'!C61</f>
        <v>RSSI =0</v>
      </c>
      <c r="D279" s="990"/>
      <c r="E279" s="990"/>
      <c r="F279" s="990"/>
      <c r="G279" s="991">
        <f>'[14]Diag msg 2'!D61</f>
        <v>48</v>
      </c>
      <c r="H279" s="992" t="str">
        <f>'[14]Diag msg 2'!E61</f>
        <v>byte3 TestSonicLog 2</v>
      </c>
      <c r="I279" s="782"/>
      <c r="J279" s="782"/>
      <c r="K279" s="782"/>
      <c r="L279" s="782"/>
      <c r="M279" s="782"/>
      <c r="N279" s="782"/>
      <c r="O279" s="782"/>
      <c r="P279" s="782"/>
      <c r="Q279" s="782"/>
      <c r="R279" s="782"/>
      <c r="S279" s="782"/>
      <c r="T279" s="782"/>
      <c r="U279" s="782"/>
      <c r="V279" s="782"/>
      <c r="W279" s="782"/>
      <c r="X279" s="782"/>
      <c r="Y279" s="782"/>
      <c r="Z279" s="782"/>
      <c r="AA279" s="782"/>
      <c r="AB279" s="782"/>
      <c r="AC279" s="782"/>
      <c r="AD279" s="782"/>
      <c r="AE279" s="782"/>
      <c r="AF279" s="782"/>
    </row>
    <row r="280" spans="1:32" hidden="1">
      <c r="A280" s="782" t="str">
        <f>'[14]Diag msg 2'!A62</f>
        <v>77</v>
      </c>
      <c r="B280" s="782"/>
      <c r="C280" s="987" t="str">
        <f>'[14]Diag msg 2'!C62</f>
        <v>Ullage =0</v>
      </c>
      <c r="D280" s="987"/>
      <c r="E280" s="987"/>
      <c r="F280" s="987"/>
      <c r="G280" s="897">
        <f>'[14]Diag msg 2'!D62</f>
        <v>49</v>
      </c>
      <c r="H280" s="989" t="str">
        <f>'[14]Diag msg 2'!E62</f>
        <v>byte0 TestSonicLog 3</v>
      </c>
      <c r="I280" s="782"/>
      <c r="J280" s="782"/>
      <c r="K280" s="782"/>
      <c r="L280" s="782"/>
      <c r="M280" s="782"/>
      <c r="N280" s="782"/>
      <c r="O280" s="782"/>
      <c r="P280" s="782"/>
      <c r="Q280" s="782"/>
      <c r="R280" s="782"/>
      <c r="S280" s="782"/>
      <c r="T280" s="782"/>
      <c r="U280" s="782"/>
      <c r="V280" s="782"/>
      <c r="W280" s="782"/>
      <c r="X280" s="782"/>
      <c r="Y280" s="782"/>
      <c r="Z280" s="782"/>
      <c r="AA280" s="782"/>
      <c r="AB280" s="782"/>
      <c r="AC280" s="782"/>
      <c r="AD280" s="782"/>
      <c r="AE280" s="782"/>
      <c r="AF280" s="782"/>
    </row>
    <row r="281" spans="1:32" hidden="1">
      <c r="A281" s="782" t="str">
        <f>'[14]Diag msg 2'!A63</f>
        <v>28</v>
      </c>
      <c r="B281" s="782"/>
      <c r="C281" s="987" t="str">
        <f>'[14]Diag msg 2'!C63</f>
        <v>ResCode =0</v>
      </c>
      <c r="D281" s="987"/>
      <c r="E281" s="987"/>
      <c r="F281" s="987"/>
      <c r="G281" s="897">
        <f>'[14]Diag msg 2'!D63</f>
        <v>50</v>
      </c>
      <c r="H281" s="989" t="str">
        <f>'[14]Diag msg 2'!E63</f>
        <v>byte1 TestSonicLog 3</v>
      </c>
      <c r="I281" s="782"/>
      <c r="J281" s="782"/>
      <c r="K281" s="782"/>
      <c r="L281" s="782"/>
      <c r="M281" s="782"/>
      <c r="N281" s="782"/>
      <c r="O281" s="782"/>
      <c r="P281" s="782"/>
      <c r="Q281" s="782"/>
      <c r="R281" s="782"/>
      <c r="S281" s="782"/>
      <c r="T281" s="782"/>
      <c r="U281" s="782"/>
      <c r="V281" s="782"/>
      <c r="W281" s="782"/>
      <c r="X281" s="782"/>
      <c r="Y281" s="782"/>
      <c r="Z281" s="782"/>
      <c r="AA281" s="782"/>
      <c r="AB281" s="782"/>
      <c r="AC281" s="782"/>
      <c r="AD281" s="782"/>
      <c r="AE281" s="782"/>
      <c r="AF281" s="782"/>
    </row>
    <row r="282" spans="1:32" hidden="1">
      <c r="A282" s="782" t="str">
        <f>'[14]Diag msg 2'!A64</f>
        <v>6B</v>
      </c>
      <c r="B282" s="782"/>
      <c r="C282" s="987" t="str">
        <f>'[14]Diag msg 2'!C64</f>
        <v>Deg.C -30</v>
      </c>
      <c r="D282" s="987"/>
      <c r="E282" s="987"/>
      <c r="F282" s="987"/>
      <c r="G282" s="897">
        <f>'[14]Diag msg 2'!D64</f>
        <v>51</v>
      </c>
      <c r="H282" s="989" t="str">
        <f>'[14]Diag msg 2'!E64</f>
        <v>byte2 TestSonicLog 3</v>
      </c>
      <c r="I282" s="782"/>
      <c r="J282" s="782"/>
      <c r="K282" s="782"/>
      <c r="L282" s="782"/>
      <c r="M282" s="782"/>
      <c r="N282" s="782"/>
      <c r="O282" s="782"/>
      <c r="P282" s="782"/>
      <c r="Q282" s="782"/>
      <c r="R282" s="782"/>
      <c r="S282" s="782"/>
      <c r="T282" s="782"/>
      <c r="U282" s="782"/>
      <c r="V282" s="782"/>
      <c r="W282" s="782"/>
      <c r="X282" s="782"/>
      <c r="Y282" s="782"/>
      <c r="Z282" s="782"/>
      <c r="AA282" s="782"/>
      <c r="AB282" s="782"/>
      <c r="AC282" s="782"/>
      <c r="AD282" s="782"/>
      <c r="AE282" s="782"/>
      <c r="AF282" s="782"/>
    </row>
    <row r="283" spans="1:32" hidden="1">
      <c r="A283" s="782" t="str">
        <f>'[14]Diag msg 2'!A65</f>
        <v>0A</v>
      </c>
      <c r="B283" s="782"/>
      <c r="C283" s="987" t="str">
        <f>'[14]Diag msg 2'!C65</f>
        <v>RSSI =0</v>
      </c>
      <c r="D283" s="987"/>
      <c r="E283" s="987"/>
      <c r="F283" s="987"/>
      <c r="G283" s="897">
        <f>'[14]Diag msg 2'!D65</f>
        <v>52</v>
      </c>
      <c r="H283" s="989" t="str">
        <f>'[14]Diag msg 2'!E65</f>
        <v>byte3 TestSonicLog 3</v>
      </c>
      <c r="I283" s="782"/>
      <c r="J283" s="782"/>
      <c r="K283" s="782"/>
      <c r="L283" s="782"/>
      <c r="M283" s="782"/>
      <c r="N283" s="782"/>
      <c r="O283" s="782"/>
      <c r="P283" s="782"/>
      <c r="Q283" s="782"/>
      <c r="R283" s="782"/>
      <c r="S283" s="782"/>
      <c r="T283" s="782"/>
      <c r="U283" s="782"/>
      <c r="V283" s="782"/>
      <c r="W283" s="782"/>
      <c r="X283" s="782"/>
      <c r="Y283" s="782"/>
      <c r="Z283" s="782"/>
      <c r="AA283" s="782"/>
      <c r="AB283" s="782"/>
      <c r="AC283" s="782"/>
      <c r="AD283" s="782"/>
      <c r="AE283" s="782"/>
      <c r="AF283" s="782"/>
    </row>
    <row r="284" spans="1:32" hidden="1">
      <c r="A284" s="782" t="str">
        <f>'[14]Diag msg 2'!A66</f>
        <v>77</v>
      </c>
      <c r="B284" s="782"/>
      <c r="C284" s="990" t="str">
        <f>'[14]Diag msg 2'!C66</f>
        <v>Ullage =0</v>
      </c>
      <c r="D284" s="990"/>
      <c r="E284" s="990"/>
      <c r="F284" s="990"/>
      <c r="G284" s="991">
        <f>'[14]Diag msg 2'!D66</f>
        <v>53</v>
      </c>
      <c r="H284" s="992" t="str">
        <f>'[14]Diag msg 2'!E66</f>
        <v>byte0 TestSonicLog 4</v>
      </c>
      <c r="I284" s="782"/>
      <c r="J284" s="782"/>
      <c r="K284" s="782"/>
      <c r="L284" s="782"/>
      <c r="M284" s="782"/>
      <c r="N284" s="782"/>
      <c r="O284" s="782"/>
      <c r="P284" s="782"/>
      <c r="Q284" s="782"/>
      <c r="R284" s="782"/>
      <c r="S284" s="782"/>
      <c r="T284" s="782"/>
      <c r="U284" s="782"/>
      <c r="V284" s="782"/>
      <c r="W284" s="782"/>
      <c r="X284" s="782"/>
      <c r="Y284" s="782"/>
      <c r="Z284" s="782"/>
      <c r="AA284" s="782"/>
      <c r="AB284" s="782"/>
      <c r="AC284" s="782"/>
      <c r="AD284" s="782"/>
      <c r="AE284" s="782"/>
      <c r="AF284" s="782"/>
    </row>
    <row r="285" spans="1:32" hidden="1">
      <c r="A285" s="782" t="str">
        <f>'[14]Diag msg 2'!A67</f>
        <v>28</v>
      </c>
      <c r="B285" s="782"/>
      <c r="C285" s="990" t="str">
        <f>'[14]Diag msg 2'!C67</f>
        <v>ResCode =0</v>
      </c>
      <c r="D285" s="990"/>
      <c r="E285" s="990"/>
      <c r="F285" s="990"/>
      <c r="G285" s="991">
        <f>'[14]Diag msg 2'!D67</f>
        <v>54</v>
      </c>
      <c r="H285" s="992" t="str">
        <f>'[14]Diag msg 2'!E67</f>
        <v>byte1 TestSonicLog 4</v>
      </c>
      <c r="I285" s="782"/>
      <c r="J285" s="782"/>
      <c r="K285" s="782"/>
      <c r="L285" s="782"/>
      <c r="M285" s="782"/>
      <c r="N285" s="782"/>
      <c r="O285" s="782"/>
      <c r="P285" s="782"/>
      <c r="Q285" s="782"/>
      <c r="R285" s="782"/>
      <c r="S285" s="782"/>
      <c r="T285" s="782"/>
      <c r="U285" s="782"/>
      <c r="V285" s="782"/>
      <c r="W285" s="782"/>
      <c r="X285" s="782"/>
      <c r="Y285" s="782"/>
      <c r="Z285" s="782"/>
      <c r="AA285" s="782"/>
      <c r="AB285" s="782"/>
      <c r="AC285" s="782"/>
      <c r="AD285" s="782"/>
      <c r="AE285" s="782"/>
      <c r="AF285" s="782"/>
    </row>
    <row r="286" spans="1:32" hidden="1">
      <c r="A286" s="782" t="str">
        <f>'[14]Diag msg 2'!A68</f>
        <v>6B</v>
      </c>
      <c r="B286" s="782"/>
      <c r="C286" s="990" t="str">
        <f>'[14]Diag msg 2'!C68</f>
        <v>Deg.C -30</v>
      </c>
      <c r="D286" s="990"/>
      <c r="E286" s="990"/>
      <c r="F286" s="990"/>
      <c r="G286" s="991">
        <f>'[14]Diag msg 2'!D68</f>
        <v>55</v>
      </c>
      <c r="H286" s="992" t="str">
        <f>'[14]Diag msg 2'!E68</f>
        <v>byte2 TestSonicLog 4</v>
      </c>
      <c r="I286" s="782"/>
      <c r="J286" s="782"/>
      <c r="K286" s="782"/>
      <c r="L286" s="782"/>
      <c r="M286" s="782"/>
      <c r="N286" s="782"/>
      <c r="O286" s="782"/>
      <c r="P286" s="782"/>
      <c r="Q286" s="782"/>
      <c r="R286" s="782"/>
      <c r="S286" s="782"/>
      <c r="T286" s="782"/>
      <c r="U286" s="782"/>
      <c r="V286" s="782"/>
      <c r="W286" s="782"/>
      <c r="X286" s="782"/>
      <c r="Y286" s="782"/>
      <c r="Z286" s="782"/>
      <c r="AA286" s="782"/>
      <c r="AB286" s="782"/>
      <c r="AC286" s="782"/>
      <c r="AD286" s="782"/>
      <c r="AE286" s="782"/>
      <c r="AF286" s="782"/>
    </row>
    <row r="287" spans="1:32" hidden="1">
      <c r="A287" s="782" t="str">
        <f>'[14]Diag msg 2'!A69</f>
        <v>0A</v>
      </c>
      <c r="B287" s="782"/>
      <c r="C287" s="990" t="str">
        <f>'[14]Diag msg 2'!C69</f>
        <v>RSSI =0</v>
      </c>
      <c r="D287" s="990"/>
      <c r="E287" s="990"/>
      <c r="F287" s="990"/>
      <c r="G287" s="991">
        <f>'[14]Diag msg 2'!D69</f>
        <v>56</v>
      </c>
      <c r="H287" s="992" t="str">
        <f>'[14]Diag msg 2'!E69</f>
        <v>byte3 TestSonicLog 4</v>
      </c>
      <c r="I287" s="782"/>
      <c r="J287" s="782"/>
      <c r="K287" s="782"/>
      <c r="L287" s="782"/>
      <c r="M287" s="782"/>
      <c r="N287" s="782"/>
      <c r="O287" s="782"/>
      <c r="P287" s="782"/>
      <c r="Q287" s="782"/>
      <c r="R287" s="782"/>
      <c r="S287" s="782"/>
      <c r="T287" s="782"/>
      <c r="U287" s="782"/>
      <c r="V287" s="782"/>
      <c r="W287" s="782"/>
      <c r="X287" s="782"/>
      <c r="Y287" s="782"/>
      <c r="Z287" s="782"/>
      <c r="AA287" s="782"/>
      <c r="AB287" s="782"/>
      <c r="AC287" s="782"/>
      <c r="AD287" s="782"/>
      <c r="AE287" s="782"/>
      <c r="AF287" s="782"/>
    </row>
    <row r="288" spans="1:32" hidden="1">
      <c r="A288" s="782" t="str">
        <f>'[14]Diag msg 2'!A70</f>
        <v>77</v>
      </c>
      <c r="B288" s="782"/>
      <c r="C288" s="987" t="str">
        <f>'[14]Diag msg 2'!C70</f>
        <v>Ullage =0</v>
      </c>
      <c r="D288" s="987"/>
      <c r="E288" s="987"/>
      <c r="F288" s="987"/>
      <c r="G288" s="897">
        <f>'[14]Diag msg 2'!D70</f>
        <v>57</v>
      </c>
      <c r="H288" s="989" t="str">
        <f>'[14]Diag msg 2'!E70</f>
        <v>byte0 TestSonicLog 5</v>
      </c>
      <c r="I288" s="782"/>
      <c r="J288" s="782"/>
      <c r="K288" s="782"/>
      <c r="L288" s="782"/>
      <c r="M288" s="782"/>
      <c r="N288" s="782"/>
      <c r="O288" s="782"/>
      <c r="P288" s="782"/>
      <c r="Q288" s="782"/>
      <c r="R288" s="782"/>
      <c r="S288" s="782"/>
      <c r="T288" s="782"/>
      <c r="U288" s="782"/>
      <c r="V288" s="782"/>
      <c r="W288" s="782"/>
      <c r="X288" s="782"/>
      <c r="Y288" s="782"/>
      <c r="Z288" s="782"/>
      <c r="AA288" s="782"/>
      <c r="AB288" s="782"/>
      <c r="AC288" s="782"/>
      <c r="AD288" s="782"/>
      <c r="AE288" s="782"/>
      <c r="AF288" s="782"/>
    </row>
    <row r="289" spans="1:32" hidden="1">
      <c r="A289" s="782" t="str">
        <f>'[14]Diag msg 2'!A71</f>
        <v>28</v>
      </c>
      <c r="B289" s="782"/>
      <c r="C289" s="987" t="str">
        <f>'[14]Diag msg 2'!C71</f>
        <v>ResCode =0</v>
      </c>
      <c r="D289" s="987"/>
      <c r="E289" s="987"/>
      <c r="F289" s="987"/>
      <c r="G289" s="897">
        <f>'[14]Diag msg 2'!D71</f>
        <v>58</v>
      </c>
      <c r="H289" s="989" t="str">
        <f>'[14]Diag msg 2'!E71</f>
        <v>byte1 TestSonicLog 5</v>
      </c>
      <c r="I289" s="782"/>
      <c r="J289" s="782"/>
      <c r="K289" s="782"/>
      <c r="L289" s="782"/>
      <c r="M289" s="782"/>
      <c r="N289" s="782"/>
      <c r="O289" s="782"/>
      <c r="P289" s="782"/>
      <c r="Q289" s="782"/>
      <c r="R289" s="782"/>
      <c r="S289" s="782"/>
      <c r="T289" s="782"/>
      <c r="U289" s="782"/>
      <c r="V289" s="782"/>
      <c r="W289" s="782"/>
      <c r="X289" s="782"/>
      <c r="Y289" s="782"/>
      <c r="Z289" s="782"/>
      <c r="AA289" s="782"/>
      <c r="AB289" s="782"/>
      <c r="AC289" s="782"/>
      <c r="AD289" s="782"/>
      <c r="AE289" s="782"/>
      <c r="AF289" s="782"/>
    </row>
    <row r="290" spans="1:32" hidden="1">
      <c r="A290" s="782" t="str">
        <f>'[14]Diag msg 2'!A72</f>
        <v>6B</v>
      </c>
      <c r="B290" s="782"/>
      <c r="C290" s="987" t="str">
        <f>'[14]Diag msg 2'!C72</f>
        <v>Deg.C -30</v>
      </c>
      <c r="D290" s="987"/>
      <c r="E290" s="987"/>
      <c r="F290" s="987"/>
      <c r="G290" s="897">
        <f>'[14]Diag msg 2'!D72</f>
        <v>59</v>
      </c>
      <c r="H290" s="989" t="str">
        <f>'[14]Diag msg 2'!E72</f>
        <v>byte2 TestSonicLog 5</v>
      </c>
      <c r="I290" s="782"/>
      <c r="J290" s="782"/>
      <c r="K290" s="782"/>
      <c r="L290" s="782"/>
      <c r="M290" s="782"/>
      <c r="N290" s="782"/>
      <c r="O290" s="782"/>
      <c r="P290" s="782"/>
      <c r="Q290" s="782"/>
      <c r="R290" s="782"/>
      <c r="S290" s="782"/>
      <c r="T290" s="782"/>
      <c r="U290" s="782"/>
      <c r="V290" s="782"/>
      <c r="W290" s="782"/>
      <c r="X290" s="782"/>
      <c r="Y290" s="782"/>
      <c r="Z290" s="782"/>
      <c r="AA290" s="782"/>
      <c r="AB290" s="782"/>
      <c r="AC290" s="782"/>
      <c r="AD290" s="782"/>
      <c r="AE290" s="782"/>
      <c r="AF290" s="782"/>
    </row>
    <row r="291" spans="1:32" hidden="1">
      <c r="A291" s="782" t="str">
        <f>'[14]Diag msg 2'!A73</f>
        <v>0A</v>
      </c>
      <c r="B291" s="782"/>
      <c r="C291" s="987" t="str">
        <f>'[14]Diag msg 2'!C73</f>
        <v>RSSI =0</v>
      </c>
      <c r="D291" s="987"/>
      <c r="E291" s="987"/>
      <c r="F291" s="987"/>
      <c r="G291" s="897">
        <f>'[14]Diag msg 2'!D73</f>
        <v>60</v>
      </c>
      <c r="H291" s="989" t="str">
        <f>'[14]Diag msg 2'!E73</f>
        <v>byte3 TestSonicLog 5</v>
      </c>
      <c r="I291" s="782"/>
      <c r="J291" s="782"/>
      <c r="K291" s="782"/>
      <c r="L291" s="782"/>
      <c r="M291" s="782"/>
      <c r="N291" s="782"/>
      <c r="O291" s="782"/>
      <c r="P291" s="782"/>
      <c r="Q291" s="782"/>
      <c r="R291" s="782"/>
      <c r="S291" s="782"/>
      <c r="T291" s="782"/>
      <c r="U291" s="782"/>
      <c r="V291" s="782"/>
      <c r="W291" s="782"/>
      <c r="X291" s="782"/>
      <c r="Y291" s="782"/>
      <c r="Z291" s="782"/>
      <c r="AA291" s="782"/>
      <c r="AB291" s="782"/>
      <c r="AC291" s="782"/>
      <c r="AD291" s="782"/>
      <c r="AE291" s="782"/>
      <c r="AF291" s="782"/>
    </row>
    <row r="292" spans="1:32" hidden="1">
      <c r="A292" s="782" t="str">
        <f>'[14]Diag msg 2'!A74</f>
        <v>77</v>
      </c>
      <c r="B292" s="782"/>
      <c r="C292" s="990" t="str">
        <f>'[14]Diag msg 2'!C74</f>
        <v>Ullage =0</v>
      </c>
      <c r="D292" s="990"/>
      <c r="E292" s="990"/>
      <c r="F292" s="990"/>
      <c r="G292" s="991">
        <f>'[14]Diag msg 2'!D74</f>
        <v>61</v>
      </c>
      <c r="H292" s="992" t="str">
        <f>'[14]Diag msg 2'!E74</f>
        <v>byte0 TestSonicLog 6</v>
      </c>
      <c r="I292" s="782"/>
      <c r="J292" s="782"/>
      <c r="K292" s="782"/>
      <c r="L292" s="782"/>
      <c r="M292" s="782"/>
      <c r="N292" s="782"/>
      <c r="O292" s="782"/>
      <c r="P292" s="782"/>
      <c r="Q292" s="782"/>
      <c r="R292" s="782"/>
      <c r="S292" s="782"/>
      <c r="T292" s="782"/>
      <c r="U292" s="782"/>
      <c r="V292" s="782"/>
      <c r="W292" s="782"/>
      <c r="X292" s="782"/>
      <c r="Y292" s="782"/>
      <c r="Z292" s="782"/>
      <c r="AA292" s="782"/>
      <c r="AB292" s="782"/>
      <c r="AC292" s="782"/>
      <c r="AD292" s="782"/>
      <c r="AE292" s="782"/>
      <c r="AF292" s="782"/>
    </row>
    <row r="293" spans="1:32" hidden="1">
      <c r="A293" s="782" t="str">
        <f>'[14]Diag msg 2'!A75</f>
        <v>28</v>
      </c>
      <c r="B293" s="782"/>
      <c r="C293" s="990" t="str">
        <f>'[14]Diag msg 2'!C75</f>
        <v>ResCode =0</v>
      </c>
      <c r="D293" s="990"/>
      <c r="E293" s="990"/>
      <c r="F293" s="990"/>
      <c r="G293" s="991">
        <f>'[14]Diag msg 2'!D75</f>
        <v>62</v>
      </c>
      <c r="H293" s="992" t="str">
        <f>'[14]Diag msg 2'!E75</f>
        <v>byte1 TestSonicLog 6</v>
      </c>
      <c r="I293" s="782"/>
      <c r="J293" s="782"/>
      <c r="K293" s="782"/>
      <c r="L293" s="782"/>
      <c r="M293" s="782"/>
      <c r="N293" s="782"/>
      <c r="O293" s="782"/>
      <c r="P293" s="782"/>
      <c r="Q293" s="782"/>
      <c r="R293" s="782"/>
      <c r="S293" s="782"/>
      <c r="T293" s="782"/>
      <c r="U293" s="782"/>
      <c r="V293" s="782"/>
      <c r="W293" s="782"/>
      <c r="X293" s="782"/>
      <c r="Y293" s="782"/>
      <c r="Z293" s="782"/>
      <c r="AA293" s="782"/>
      <c r="AB293" s="782"/>
      <c r="AC293" s="782"/>
      <c r="AD293" s="782"/>
      <c r="AE293" s="782"/>
      <c r="AF293" s="782"/>
    </row>
    <row r="294" spans="1:32" hidden="1">
      <c r="A294" s="782" t="str">
        <f>'[14]Diag msg 2'!A76</f>
        <v>6B</v>
      </c>
      <c r="B294" s="782"/>
      <c r="C294" s="990" t="str">
        <f>'[14]Diag msg 2'!C76</f>
        <v>Deg.C -30</v>
      </c>
      <c r="D294" s="990"/>
      <c r="E294" s="990"/>
      <c r="F294" s="990"/>
      <c r="G294" s="991">
        <f>'[14]Diag msg 2'!D76</f>
        <v>63</v>
      </c>
      <c r="H294" s="992" t="str">
        <f>'[14]Diag msg 2'!E76</f>
        <v>byte2 TestSonicLog 6</v>
      </c>
      <c r="I294" s="782"/>
      <c r="J294" s="782"/>
      <c r="K294" s="782"/>
      <c r="L294" s="782"/>
      <c r="M294" s="782"/>
      <c r="N294" s="782"/>
      <c r="O294" s="782"/>
      <c r="P294" s="782"/>
      <c r="Q294" s="782"/>
      <c r="R294" s="782"/>
      <c r="S294" s="782"/>
      <c r="T294" s="782"/>
      <c r="U294" s="782"/>
      <c r="V294" s="782"/>
      <c r="W294" s="782"/>
      <c r="X294" s="782"/>
      <c r="Y294" s="782"/>
      <c r="Z294" s="782"/>
      <c r="AA294" s="782"/>
      <c r="AB294" s="782"/>
      <c r="AC294" s="782"/>
      <c r="AD294" s="782"/>
      <c r="AE294" s="782"/>
      <c r="AF294" s="782"/>
    </row>
    <row r="295" spans="1:32" hidden="1">
      <c r="A295" s="782" t="str">
        <f>'[14]Diag msg 2'!A77</f>
        <v>0A</v>
      </c>
      <c r="B295" s="782"/>
      <c r="C295" s="990" t="str">
        <f>'[14]Diag msg 2'!C77</f>
        <v>RSSI =0</v>
      </c>
      <c r="D295" s="990"/>
      <c r="E295" s="990"/>
      <c r="F295" s="990"/>
      <c r="G295" s="991">
        <f>'[14]Diag msg 2'!D77</f>
        <v>64</v>
      </c>
      <c r="H295" s="992" t="str">
        <f>'[14]Diag msg 2'!E77</f>
        <v>byte3 TestSonicLog 6</v>
      </c>
      <c r="I295" s="782"/>
      <c r="J295" s="782"/>
      <c r="K295" s="782"/>
      <c r="L295" s="782"/>
      <c r="M295" s="782"/>
      <c r="N295" s="782"/>
      <c r="O295" s="782"/>
      <c r="P295" s="782"/>
      <c r="Q295" s="782"/>
      <c r="R295" s="782"/>
      <c r="S295" s="782"/>
      <c r="T295" s="782"/>
      <c r="U295" s="782"/>
      <c r="V295" s="782"/>
      <c r="W295" s="782"/>
      <c r="X295" s="782"/>
      <c r="Y295" s="782"/>
      <c r="Z295" s="782"/>
      <c r="AA295" s="782"/>
      <c r="AB295" s="782"/>
      <c r="AC295" s="782"/>
      <c r="AD295" s="782"/>
      <c r="AE295" s="782"/>
      <c r="AF295" s="782"/>
    </row>
    <row r="296" spans="1:32" hidden="1">
      <c r="A296" s="782" t="str">
        <f>'[14]Diag msg 2'!A78</f>
        <v>76</v>
      </c>
      <c r="B296" s="782"/>
      <c r="C296" s="987" t="str">
        <f>'[14]Diag msg 2'!C78</f>
        <v>Ullage =0</v>
      </c>
      <c r="D296" s="987"/>
      <c r="E296" s="987"/>
      <c r="F296" s="987"/>
      <c r="G296" s="897">
        <f>'[14]Diag msg 2'!D78</f>
        <v>65</v>
      </c>
      <c r="H296" s="989" t="str">
        <f>'[14]Diag msg 2'!E78</f>
        <v>byte0 TestSonicLog 7</v>
      </c>
      <c r="I296" s="782"/>
      <c r="J296" s="782"/>
      <c r="K296" s="782"/>
      <c r="L296" s="782"/>
      <c r="M296" s="782"/>
      <c r="N296" s="782"/>
      <c r="O296" s="782"/>
      <c r="P296" s="782"/>
      <c r="Q296" s="782"/>
      <c r="R296" s="782"/>
      <c r="S296" s="782"/>
      <c r="T296" s="782"/>
      <c r="U296" s="782"/>
      <c r="V296" s="782"/>
      <c r="W296" s="782"/>
      <c r="X296" s="782"/>
      <c r="Y296" s="782"/>
      <c r="Z296" s="782"/>
      <c r="AA296" s="782"/>
      <c r="AB296" s="782"/>
      <c r="AC296" s="782"/>
      <c r="AD296" s="782"/>
      <c r="AE296" s="782"/>
      <c r="AF296" s="782"/>
    </row>
    <row r="297" spans="1:32" hidden="1">
      <c r="A297" s="782" t="str">
        <f>'[14]Diag msg 2'!A79</f>
        <v>28</v>
      </c>
      <c r="B297" s="782"/>
      <c r="C297" s="987" t="str">
        <f>'[14]Diag msg 2'!C79</f>
        <v>ResCode =0</v>
      </c>
      <c r="D297" s="987"/>
      <c r="E297" s="987"/>
      <c r="F297" s="987"/>
      <c r="G297" s="897">
        <f>'[14]Diag msg 2'!D79</f>
        <v>66</v>
      </c>
      <c r="H297" s="989" t="str">
        <f>'[14]Diag msg 2'!E79</f>
        <v>byte1 TestSonicLog 7</v>
      </c>
      <c r="I297" s="782"/>
      <c r="J297" s="782"/>
      <c r="K297" s="782"/>
      <c r="L297" s="782"/>
      <c r="M297" s="782"/>
      <c r="N297" s="782"/>
      <c r="O297" s="782"/>
      <c r="P297" s="782"/>
      <c r="Q297" s="782"/>
      <c r="R297" s="782"/>
      <c r="S297" s="782"/>
      <c r="T297" s="782"/>
      <c r="U297" s="782"/>
      <c r="V297" s="782"/>
      <c r="W297" s="782"/>
      <c r="X297" s="782"/>
      <c r="Y297" s="782"/>
      <c r="Z297" s="782"/>
      <c r="AA297" s="782"/>
      <c r="AB297" s="782"/>
      <c r="AC297" s="782"/>
      <c r="AD297" s="782"/>
      <c r="AE297" s="782"/>
      <c r="AF297" s="782"/>
    </row>
    <row r="298" spans="1:32" hidden="1">
      <c r="A298" s="782" t="str">
        <f>'[14]Diag msg 2'!A80</f>
        <v>6B</v>
      </c>
      <c r="B298" s="782"/>
      <c r="C298" s="987" t="str">
        <f>'[14]Diag msg 2'!C80</f>
        <v>Deg.C -30</v>
      </c>
      <c r="D298" s="987"/>
      <c r="E298" s="987"/>
      <c r="F298" s="987"/>
      <c r="G298" s="897">
        <f>'[14]Diag msg 2'!D80</f>
        <v>67</v>
      </c>
      <c r="H298" s="989" t="str">
        <f>'[14]Diag msg 2'!E80</f>
        <v>byte2 TestSonicLog 7</v>
      </c>
      <c r="I298" s="782"/>
      <c r="J298" s="782"/>
      <c r="K298" s="782"/>
      <c r="L298" s="782"/>
      <c r="M298" s="782"/>
      <c r="N298" s="782"/>
      <c r="O298" s="782"/>
      <c r="P298" s="782"/>
      <c r="Q298" s="782"/>
      <c r="R298" s="782"/>
      <c r="S298" s="782"/>
      <c r="T298" s="782"/>
      <c r="U298" s="782"/>
      <c r="V298" s="782"/>
      <c r="W298" s="782"/>
      <c r="X298" s="782"/>
      <c r="Y298" s="782"/>
      <c r="Z298" s="782"/>
      <c r="AA298" s="782"/>
      <c r="AB298" s="782"/>
      <c r="AC298" s="782"/>
      <c r="AD298" s="782"/>
      <c r="AE298" s="782"/>
      <c r="AF298" s="782"/>
    </row>
    <row r="299" spans="1:32" hidden="1">
      <c r="A299" s="782" t="str">
        <f>'[14]Diag msg 2'!A81</f>
        <v>0A</v>
      </c>
      <c r="B299" s="782"/>
      <c r="C299" s="987" t="str">
        <f>'[14]Diag msg 2'!C81</f>
        <v>RSSI =0</v>
      </c>
      <c r="D299" s="987"/>
      <c r="E299" s="987"/>
      <c r="F299" s="987"/>
      <c r="G299" s="897">
        <f>'[14]Diag msg 2'!D81</f>
        <v>68</v>
      </c>
      <c r="H299" s="989" t="str">
        <f>'[14]Diag msg 2'!E81</f>
        <v>byte3 TestSonicLog 7</v>
      </c>
      <c r="I299" s="782"/>
      <c r="J299" s="782"/>
      <c r="K299" s="782"/>
      <c r="L299" s="782"/>
      <c r="M299" s="782"/>
      <c r="N299" s="782"/>
      <c r="O299" s="782"/>
      <c r="P299" s="782"/>
      <c r="Q299" s="782"/>
      <c r="R299" s="782"/>
      <c r="S299" s="782"/>
      <c r="T299" s="782"/>
      <c r="U299" s="782"/>
      <c r="V299" s="782"/>
      <c r="W299" s="782"/>
      <c r="X299" s="782"/>
      <c r="Y299" s="782"/>
      <c r="Z299" s="782"/>
      <c r="AA299" s="782"/>
      <c r="AB299" s="782"/>
      <c r="AC299" s="782"/>
      <c r="AD299" s="782"/>
      <c r="AE299" s="782"/>
      <c r="AF299" s="782"/>
    </row>
    <row r="300" spans="1:32" hidden="1">
      <c r="A300" s="782" t="str">
        <f>'[14]Diag msg 2'!A82</f>
        <v>77</v>
      </c>
      <c r="B300" s="782"/>
      <c r="C300" s="990" t="str">
        <f>'[14]Diag msg 2'!C82</f>
        <v>Ullage =0</v>
      </c>
      <c r="D300" s="990"/>
      <c r="E300" s="990"/>
      <c r="F300" s="990"/>
      <c r="G300" s="991">
        <f>'[14]Diag msg 2'!D82</f>
        <v>69</v>
      </c>
      <c r="H300" s="992" t="str">
        <f>'[14]Diag msg 2'!E82</f>
        <v>byte0 TestSonicLog 8</v>
      </c>
      <c r="I300" s="782"/>
      <c r="J300" s="782"/>
      <c r="K300" s="782"/>
      <c r="L300" s="782"/>
      <c r="M300" s="782"/>
      <c r="N300" s="782"/>
      <c r="O300" s="782"/>
      <c r="P300" s="782"/>
      <c r="Q300" s="782"/>
      <c r="R300" s="782"/>
      <c r="S300" s="782"/>
      <c r="T300" s="782"/>
      <c r="U300" s="782"/>
      <c r="V300" s="782"/>
      <c r="W300" s="782"/>
      <c r="X300" s="782"/>
      <c r="Y300" s="782"/>
      <c r="Z300" s="782"/>
      <c r="AA300" s="782"/>
      <c r="AB300" s="782"/>
      <c r="AC300" s="782"/>
      <c r="AD300" s="782"/>
      <c r="AE300" s="782"/>
      <c r="AF300" s="782"/>
    </row>
    <row r="301" spans="1:32" hidden="1">
      <c r="A301" s="782" t="str">
        <f>'[14]Diag msg 2'!A83</f>
        <v>28</v>
      </c>
      <c r="B301" s="782"/>
      <c r="C301" s="990" t="str">
        <f>'[14]Diag msg 2'!C83</f>
        <v>ResCode =0</v>
      </c>
      <c r="D301" s="990"/>
      <c r="E301" s="990"/>
      <c r="F301" s="990"/>
      <c r="G301" s="991">
        <f>'[14]Diag msg 2'!D83</f>
        <v>70</v>
      </c>
      <c r="H301" s="992" t="str">
        <f>'[14]Diag msg 2'!E83</f>
        <v>byte1 TestSonicLog 8</v>
      </c>
      <c r="I301" s="782"/>
      <c r="J301" s="782"/>
      <c r="K301" s="782"/>
      <c r="L301" s="782"/>
      <c r="M301" s="782"/>
      <c r="N301" s="782"/>
      <c r="O301" s="782"/>
      <c r="P301" s="782"/>
      <c r="Q301" s="782"/>
      <c r="R301" s="782"/>
      <c r="S301" s="782"/>
      <c r="T301" s="782"/>
      <c r="U301" s="782"/>
      <c r="V301" s="782"/>
      <c r="W301" s="782"/>
      <c r="X301" s="782"/>
      <c r="Y301" s="782"/>
      <c r="Z301" s="782"/>
      <c r="AA301" s="782"/>
      <c r="AB301" s="782"/>
      <c r="AC301" s="782"/>
      <c r="AD301" s="782"/>
      <c r="AE301" s="782"/>
      <c r="AF301" s="782"/>
    </row>
    <row r="302" spans="1:32" hidden="1">
      <c r="A302" s="782" t="str">
        <f>'[14]Diag msg 2'!A84</f>
        <v>6B</v>
      </c>
      <c r="B302" s="782"/>
      <c r="C302" s="990" t="str">
        <f>'[14]Diag msg 2'!C84</f>
        <v>Deg.C -30</v>
      </c>
      <c r="D302" s="990"/>
      <c r="E302" s="990"/>
      <c r="F302" s="990"/>
      <c r="G302" s="991">
        <f>'[14]Diag msg 2'!D84</f>
        <v>71</v>
      </c>
      <c r="H302" s="992" t="str">
        <f>'[14]Diag msg 2'!E84</f>
        <v>byte2 TestSonicLog 8</v>
      </c>
      <c r="I302" s="782"/>
      <c r="J302" s="782"/>
      <c r="K302" s="782"/>
      <c r="L302" s="782"/>
      <c r="M302" s="782"/>
      <c r="N302" s="782"/>
      <c r="O302" s="782"/>
      <c r="P302" s="782"/>
      <c r="Q302" s="782"/>
      <c r="R302" s="782"/>
      <c r="S302" s="782"/>
      <c r="T302" s="782"/>
      <c r="U302" s="782"/>
      <c r="V302" s="782"/>
      <c r="W302" s="782"/>
      <c r="X302" s="782"/>
      <c r="Y302" s="782"/>
      <c r="Z302" s="782"/>
      <c r="AA302" s="782"/>
      <c r="AB302" s="782"/>
      <c r="AC302" s="782"/>
      <c r="AD302" s="782"/>
      <c r="AE302" s="782"/>
      <c r="AF302" s="782"/>
    </row>
    <row r="303" spans="1:32" hidden="1">
      <c r="A303" s="782" t="str">
        <f>'[14]Diag msg 2'!A85</f>
        <v>0A</v>
      </c>
      <c r="B303" s="782"/>
      <c r="C303" s="990" t="str">
        <f>'[14]Diag msg 2'!C85</f>
        <v>RSSI =0</v>
      </c>
      <c r="D303" s="990"/>
      <c r="E303" s="990"/>
      <c r="F303" s="990"/>
      <c r="G303" s="991">
        <f>'[14]Diag msg 2'!D85</f>
        <v>72</v>
      </c>
      <c r="H303" s="992" t="str">
        <f>'[14]Diag msg 2'!E85</f>
        <v>byte3 TestSonicLog 8</v>
      </c>
      <c r="I303" s="782"/>
      <c r="J303" s="782"/>
      <c r="K303" s="782"/>
      <c r="L303" s="782"/>
      <c r="M303" s="782"/>
      <c r="N303" s="782"/>
      <c r="O303" s="782"/>
      <c r="P303" s="782"/>
      <c r="Q303" s="782"/>
      <c r="R303" s="782"/>
      <c r="S303" s="782"/>
      <c r="T303" s="782"/>
      <c r="U303" s="782"/>
      <c r="V303" s="782"/>
      <c r="W303" s="782"/>
      <c r="X303" s="782"/>
      <c r="Y303" s="782"/>
      <c r="Z303" s="782"/>
      <c r="AA303" s="782"/>
      <c r="AB303" s="782"/>
      <c r="AC303" s="782"/>
      <c r="AD303" s="782"/>
      <c r="AE303" s="782"/>
      <c r="AF303" s="782"/>
    </row>
    <row r="304" spans="1:32" hidden="1">
      <c r="A304" s="782" t="str">
        <f>'[14]Diag msg 2'!A86</f>
        <v>76</v>
      </c>
      <c r="B304" s="782"/>
      <c r="C304" s="987" t="str">
        <f>'[14]Diag msg 2'!C86</f>
        <v>Ullage =0</v>
      </c>
      <c r="D304" s="987"/>
      <c r="E304" s="987"/>
      <c r="F304" s="987"/>
      <c r="G304" s="897">
        <f>'[14]Diag msg 2'!D86</f>
        <v>73</v>
      </c>
      <c r="H304" s="989" t="str">
        <f>'[14]Diag msg 2'!E86</f>
        <v>byte0 TestSonicLog 9</v>
      </c>
      <c r="I304" s="782"/>
      <c r="J304" s="782"/>
      <c r="K304" s="782"/>
      <c r="L304" s="782"/>
      <c r="M304" s="782"/>
      <c r="N304" s="782"/>
      <c r="O304" s="782"/>
      <c r="P304" s="782"/>
      <c r="Q304" s="782"/>
      <c r="R304" s="782"/>
      <c r="S304" s="782"/>
      <c r="T304" s="782"/>
      <c r="U304" s="782"/>
      <c r="V304" s="782"/>
      <c r="W304" s="782"/>
      <c r="X304" s="782"/>
      <c r="Y304" s="782"/>
      <c r="Z304" s="782"/>
      <c r="AA304" s="782"/>
      <c r="AB304" s="782"/>
      <c r="AC304" s="782"/>
      <c r="AD304" s="782"/>
      <c r="AE304" s="782"/>
      <c r="AF304" s="782"/>
    </row>
    <row r="305" spans="1:32" hidden="1">
      <c r="A305" s="782" t="str">
        <f>'[14]Diag msg 2'!A87</f>
        <v>28</v>
      </c>
      <c r="B305" s="782"/>
      <c r="C305" s="987" t="str">
        <f>'[14]Diag msg 2'!C87</f>
        <v>ResCode =0</v>
      </c>
      <c r="D305" s="987"/>
      <c r="E305" s="987"/>
      <c r="F305" s="987"/>
      <c r="G305" s="897">
        <f>'[14]Diag msg 2'!D87</f>
        <v>74</v>
      </c>
      <c r="H305" s="989" t="str">
        <f>'[14]Diag msg 2'!E87</f>
        <v>byte1 TestSonicLog 9</v>
      </c>
      <c r="I305" s="782"/>
      <c r="J305" s="782"/>
      <c r="K305" s="782"/>
      <c r="L305" s="782"/>
      <c r="M305" s="782"/>
      <c r="N305" s="782"/>
      <c r="O305" s="782"/>
      <c r="P305" s="782"/>
      <c r="Q305" s="782"/>
      <c r="R305" s="782"/>
      <c r="S305" s="782"/>
      <c r="T305" s="782"/>
      <c r="U305" s="782"/>
      <c r="V305" s="782"/>
      <c r="W305" s="782"/>
      <c r="X305" s="782"/>
      <c r="Y305" s="782"/>
      <c r="Z305" s="782"/>
      <c r="AA305" s="782"/>
      <c r="AB305" s="782"/>
      <c r="AC305" s="782"/>
      <c r="AD305" s="782"/>
      <c r="AE305" s="782"/>
      <c r="AF305" s="782"/>
    </row>
    <row r="306" spans="1:32" hidden="1">
      <c r="A306" s="782" t="str">
        <f>'[14]Diag msg 2'!A88</f>
        <v>6B</v>
      </c>
      <c r="B306" s="782"/>
      <c r="C306" s="987" t="str">
        <f>'[14]Diag msg 2'!C88</f>
        <v>Deg.C -30</v>
      </c>
      <c r="D306" s="987"/>
      <c r="E306" s="987"/>
      <c r="F306" s="987"/>
      <c r="G306" s="897">
        <f>'[14]Diag msg 2'!D88</f>
        <v>75</v>
      </c>
      <c r="H306" s="989" t="str">
        <f>'[14]Diag msg 2'!E88</f>
        <v>byte2 TestSonicLog 9</v>
      </c>
      <c r="I306" s="782"/>
      <c r="J306" s="782"/>
      <c r="K306" s="782"/>
      <c r="L306" s="782"/>
      <c r="M306" s="782"/>
      <c r="N306" s="782"/>
      <c r="O306" s="782"/>
      <c r="P306" s="782"/>
      <c r="Q306" s="782"/>
      <c r="R306" s="782"/>
      <c r="S306" s="782"/>
      <c r="T306" s="782"/>
      <c r="U306" s="782"/>
      <c r="V306" s="782"/>
      <c r="W306" s="782"/>
      <c r="X306" s="782"/>
      <c r="Y306" s="782"/>
      <c r="Z306" s="782"/>
      <c r="AA306" s="782"/>
      <c r="AB306" s="782"/>
      <c r="AC306" s="782"/>
      <c r="AD306" s="782"/>
      <c r="AE306" s="782"/>
      <c r="AF306" s="782"/>
    </row>
    <row r="307" spans="1:32" hidden="1">
      <c r="A307" s="782" t="str">
        <f>'[14]Diag msg 2'!A89</f>
        <v>0A</v>
      </c>
      <c r="B307" s="782"/>
      <c r="C307" s="987" t="str">
        <f>'[14]Diag msg 2'!C89</f>
        <v>RSSI =0</v>
      </c>
      <c r="D307" s="987"/>
      <c r="E307" s="987"/>
      <c r="F307" s="987"/>
      <c r="G307" s="897">
        <f>'[14]Diag msg 2'!D89</f>
        <v>76</v>
      </c>
      <c r="H307" s="989" t="str">
        <f>'[14]Diag msg 2'!E89</f>
        <v>byte3 TestSonicLog 9</v>
      </c>
      <c r="I307" s="782"/>
      <c r="J307" s="782"/>
      <c r="K307" s="782"/>
      <c r="L307" s="782"/>
      <c r="M307" s="782"/>
      <c r="N307" s="782"/>
      <c r="O307" s="782"/>
      <c r="P307" s="782"/>
      <c r="Q307" s="782"/>
      <c r="R307" s="782"/>
      <c r="S307" s="782"/>
      <c r="T307" s="782"/>
      <c r="U307" s="782"/>
      <c r="V307" s="782"/>
      <c r="W307" s="782"/>
      <c r="X307" s="782"/>
      <c r="Y307" s="782"/>
      <c r="Z307" s="782"/>
      <c r="AA307" s="782"/>
      <c r="AB307" s="782"/>
      <c r="AC307" s="782"/>
      <c r="AD307" s="782"/>
      <c r="AE307" s="782"/>
      <c r="AF307" s="782"/>
    </row>
    <row r="308" spans="1:32" hidden="1">
      <c r="A308" s="782" t="str">
        <f>'[14]Diag msg 2'!A90</f>
        <v>04</v>
      </c>
      <c r="B308" s="782"/>
      <c r="C308" s="987">
        <f>'[14]Diag msg 2'!C90</f>
        <v>4</v>
      </c>
      <c r="D308" s="987"/>
      <c r="E308" s="987"/>
      <c r="F308" s="987"/>
      <c r="G308" s="897">
        <f>'[14]Diag msg 2'!D90</f>
        <v>77</v>
      </c>
      <c r="H308" s="993" t="str">
        <f>'[14]Diag msg 2'!E90</f>
        <v>FW_Subver</v>
      </c>
      <c r="I308" s="782"/>
      <c r="J308" s="782"/>
      <c r="K308" s="782"/>
      <c r="L308" s="782"/>
      <c r="M308" s="782"/>
      <c r="N308" s="782"/>
      <c r="O308" s="782"/>
      <c r="P308" s="782"/>
      <c r="Q308" s="782"/>
      <c r="R308" s="782"/>
      <c r="S308" s="782"/>
      <c r="T308" s="782"/>
      <c r="U308" s="782"/>
      <c r="V308" s="782"/>
      <c r="W308" s="782"/>
      <c r="X308" s="782"/>
      <c r="Y308" s="782"/>
      <c r="Z308" s="782"/>
      <c r="AA308" s="782"/>
      <c r="AB308" s="782"/>
      <c r="AC308" s="782"/>
      <c r="AD308" s="782"/>
      <c r="AE308" s="782"/>
      <c r="AF308" s="782"/>
    </row>
    <row r="309" spans="1:32" hidden="1">
      <c r="A309" s="782" t="str">
        <f>'[14]Diag msg 2'!A91</f>
        <v>0F</v>
      </c>
      <c r="B309" s="782"/>
      <c r="C309" s="987">
        <f>'[14]Diag msg 2'!C91</f>
        <v>0</v>
      </c>
      <c r="D309" s="987"/>
      <c r="E309" s="987"/>
      <c r="F309" s="987"/>
      <c r="G309" s="897">
        <f>'[14]Diag msg 2'!D91</f>
        <v>78</v>
      </c>
      <c r="H309" s="989" t="str">
        <f>'[14]Diag msg 2'!E91</f>
        <v>RTC_Year</v>
      </c>
      <c r="I309" s="782"/>
      <c r="J309" s="782"/>
      <c r="K309" s="782"/>
      <c r="L309" s="782"/>
      <c r="M309" s="782"/>
      <c r="N309" s="782"/>
      <c r="O309" s="782"/>
      <c r="P309" s="782"/>
      <c r="Q309" s="782"/>
      <c r="R309" s="782"/>
      <c r="S309" s="782"/>
      <c r="T309" s="782"/>
      <c r="U309" s="782"/>
      <c r="V309" s="782"/>
      <c r="W309" s="782"/>
      <c r="X309" s="782"/>
      <c r="Y309" s="782"/>
      <c r="Z309" s="782"/>
      <c r="AA309" s="782"/>
      <c r="AB309" s="782"/>
      <c r="AC309" s="782"/>
      <c r="AD309" s="782"/>
      <c r="AE309" s="782"/>
      <c r="AF309" s="782"/>
    </row>
    <row r="310" spans="1:32" hidden="1">
      <c r="A310" s="782" t="str">
        <f>'[14]Diag msg 2'!A92</f>
        <v>03</v>
      </c>
      <c r="B310" s="782"/>
      <c r="C310" s="987" t="str">
        <f>'[14]Diag msg 2'!C92</f>
        <v>11/3/15</v>
      </c>
      <c r="D310" s="987"/>
      <c r="E310" s="987"/>
      <c r="F310" s="987"/>
      <c r="G310" s="897">
        <f>'[14]Diag msg 2'!D92</f>
        <v>79</v>
      </c>
      <c r="H310" s="989" t="str">
        <f>'[14]Diag msg 2'!E92</f>
        <v>RTC_Month</v>
      </c>
      <c r="I310" s="782"/>
      <c r="J310" s="782"/>
      <c r="K310" s="782"/>
      <c r="L310" s="782"/>
      <c r="M310" s="782"/>
      <c r="N310" s="782"/>
      <c r="O310" s="782"/>
      <c r="P310" s="782"/>
      <c r="Q310" s="782"/>
      <c r="R310" s="782"/>
      <c r="S310" s="782"/>
      <c r="T310" s="782"/>
      <c r="U310" s="782"/>
      <c r="V310" s="782"/>
      <c r="W310" s="782"/>
      <c r="X310" s="782"/>
      <c r="Y310" s="782"/>
      <c r="Z310" s="782"/>
      <c r="AA310" s="782"/>
      <c r="AB310" s="782"/>
      <c r="AC310" s="782"/>
      <c r="AD310" s="782"/>
      <c r="AE310" s="782"/>
      <c r="AF310" s="782"/>
    </row>
    <row r="311" spans="1:32" hidden="1">
      <c r="A311" s="782" t="str">
        <f>'[14]Diag msg 2'!A93</f>
        <v>0B</v>
      </c>
      <c r="B311" s="782"/>
      <c r="C311" s="987">
        <f>'[14]Diag msg 2'!C93</f>
        <v>0</v>
      </c>
      <c r="D311" s="987"/>
      <c r="E311" s="987"/>
      <c r="F311" s="987"/>
      <c r="G311" s="897">
        <f>'[14]Diag msg 2'!D93</f>
        <v>80</v>
      </c>
      <c r="H311" s="989" t="str">
        <f>'[14]Diag msg 2'!E93</f>
        <v>RTC_Date</v>
      </c>
      <c r="I311" s="782"/>
      <c r="J311" s="782"/>
      <c r="K311" s="782"/>
      <c r="L311" s="782"/>
      <c r="M311" s="782"/>
      <c r="N311" s="782"/>
      <c r="O311" s="782"/>
      <c r="P311" s="782"/>
      <c r="Q311" s="782"/>
      <c r="R311" s="782"/>
      <c r="S311" s="782"/>
      <c r="T311" s="782"/>
      <c r="U311" s="782"/>
      <c r="V311" s="782"/>
      <c r="W311" s="782"/>
      <c r="X311" s="782"/>
      <c r="Y311" s="782"/>
      <c r="Z311" s="782"/>
      <c r="AA311" s="782"/>
      <c r="AB311" s="782"/>
      <c r="AC311" s="782"/>
      <c r="AD311" s="782"/>
      <c r="AE311" s="782"/>
      <c r="AF311" s="782"/>
    </row>
    <row r="312" spans="1:32" hidden="1">
      <c r="A312" s="782" t="str">
        <f>'[14]Diag msg 2'!A94</f>
        <v>10</v>
      </c>
      <c r="B312" s="782"/>
      <c r="C312" s="987">
        <f>'[14]Diag msg 2'!C94</f>
        <v>0</v>
      </c>
      <c r="D312" s="987"/>
      <c r="E312" s="987"/>
      <c r="F312" s="987"/>
      <c r="G312" s="897">
        <f>'[14]Diag msg 2'!D94</f>
        <v>81</v>
      </c>
      <c r="H312" s="989" t="str">
        <f>'[14]Diag msg 2'!E94</f>
        <v>RTC_Hour</v>
      </c>
      <c r="I312" s="782"/>
      <c r="J312" s="782"/>
      <c r="K312" s="782"/>
      <c r="L312" s="782"/>
      <c r="M312" s="782"/>
      <c r="N312" s="782"/>
      <c r="O312" s="782"/>
      <c r="P312" s="782"/>
      <c r="Q312" s="782"/>
      <c r="R312" s="782"/>
      <c r="S312" s="782"/>
      <c r="T312" s="782"/>
      <c r="U312" s="782"/>
      <c r="V312" s="782"/>
      <c r="W312" s="782"/>
      <c r="X312" s="782"/>
      <c r="Y312" s="782"/>
      <c r="Z312" s="782"/>
      <c r="AA312" s="782"/>
      <c r="AB312" s="782"/>
      <c r="AC312" s="782"/>
      <c r="AD312" s="782"/>
      <c r="AE312" s="782"/>
      <c r="AF312" s="782"/>
    </row>
    <row r="313" spans="1:32" hidden="1">
      <c r="A313" s="782" t="str">
        <f>'[14]Diag msg 2'!A95</f>
        <v>0F</v>
      </c>
      <c r="B313" s="782"/>
      <c r="C313" s="987" t="str">
        <f>'[14]Diag msg 2'!C95</f>
        <v>16:15:32</v>
      </c>
      <c r="D313" s="987"/>
      <c r="E313" s="987"/>
      <c r="F313" s="987"/>
      <c r="G313" s="897">
        <f>'[14]Diag msg 2'!D95</f>
        <v>82</v>
      </c>
      <c r="H313" s="989" t="str">
        <f>'[14]Diag msg 2'!E95</f>
        <v>RTC_Minute</v>
      </c>
      <c r="I313" s="782"/>
      <c r="J313" s="782"/>
      <c r="K313" s="782"/>
      <c r="L313" s="782"/>
      <c r="M313" s="782"/>
      <c r="N313" s="782"/>
      <c r="O313" s="782"/>
      <c r="P313" s="782"/>
      <c r="Q313" s="782"/>
      <c r="R313" s="782"/>
      <c r="S313" s="782"/>
      <c r="T313" s="782"/>
      <c r="U313" s="782"/>
      <c r="V313" s="782"/>
      <c r="W313" s="782"/>
      <c r="X313" s="782"/>
      <c r="Y313" s="782"/>
      <c r="Z313" s="782"/>
      <c r="AA313" s="782"/>
      <c r="AB313" s="782"/>
      <c r="AC313" s="782"/>
      <c r="AD313" s="782"/>
      <c r="AE313" s="782"/>
      <c r="AF313" s="782"/>
    </row>
    <row r="314" spans="1:32" hidden="1">
      <c r="A314" s="782" t="str">
        <f>'[14]Diag msg 2'!A96</f>
        <v>20</v>
      </c>
      <c r="B314" s="782"/>
      <c r="C314" s="987">
        <f>'[14]Diag msg 2'!C96</f>
        <v>0</v>
      </c>
      <c r="D314" s="987"/>
      <c r="E314" s="987"/>
      <c r="F314" s="987"/>
      <c r="G314" s="897">
        <f>'[14]Diag msg 2'!D96</f>
        <v>83</v>
      </c>
      <c r="H314" s="989" t="str">
        <f>'[14]Diag msg 2'!E96</f>
        <v>RTC_Second</v>
      </c>
      <c r="I314" s="782"/>
      <c r="J314" s="782"/>
      <c r="K314" s="782"/>
      <c r="L314" s="782"/>
      <c r="M314" s="782"/>
      <c r="N314" s="782"/>
      <c r="O314" s="782"/>
      <c r="P314" s="782"/>
      <c r="Q314" s="782"/>
      <c r="R314" s="782"/>
      <c r="S314" s="782"/>
      <c r="T314" s="782"/>
      <c r="U314" s="782"/>
      <c r="V314" s="782"/>
      <c r="W314" s="782"/>
      <c r="X314" s="782"/>
      <c r="Y314" s="782"/>
      <c r="Z314" s="782"/>
      <c r="AA314" s="782"/>
      <c r="AB314" s="782"/>
      <c r="AC314" s="782"/>
      <c r="AD314" s="782"/>
      <c r="AE314" s="782"/>
      <c r="AF314" s="782"/>
    </row>
    <row r="315" spans="1:32" hidden="1">
      <c r="A315" s="782" t="str">
        <f>'[14]Diag msg 2'!A97</f>
        <v>00</v>
      </c>
      <c r="B315" s="782"/>
      <c r="C315" s="987">
        <f>'[14]Diag msg 2'!C97</f>
        <v>0</v>
      </c>
      <c r="D315" s="987"/>
      <c r="E315" s="987"/>
      <c r="F315" s="987"/>
      <c r="G315" s="897">
        <f>'[14]Diag msg 2'!D97</f>
        <v>84</v>
      </c>
      <c r="H315" s="989" t="str">
        <f>'[14]Diag msg 2'!E97</f>
        <v>RTC_TZone</v>
      </c>
      <c r="I315" s="782"/>
      <c r="J315" s="782"/>
      <c r="K315" s="782"/>
      <c r="L315" s="782"/>
      <c r="M315" s="782"/>
      <c r="N315" s="782"/>
      <c r="O315" s="782"/>
      <c r="P315" s="782"/>
      <c r="Q315" s="782"/>
      <c r="R315" s="782"/>
      <c r="S315" s="782"/>
      <c r="T315" s="782"/>
      <c r="U315" s="782"/>
      <c r="V315" s="782"/>
      <c r="W315" s="782"/>
      <c r="X315" s="782"/>
      <c r="Y315" s="782"/>
      <c r="Z315" s="782"/>
      <c r="AA315" s="782"/>
      <c r="AB315" s="782"/>
      <c r="AC315" s="782"/>
      <c r="AD315" s="782"/>
      <c r="AE315" s="782"/>
      <c r="AF315" s="782"/>
    </row>
    <row r="316" spans="1:32" hidden="1">
      <c r="A316" s="782" t="str">
        <f>'[14]Diag msg 2'!A98</f>
        <v>00</v>
      </c>
      <c r="B316" s="782"/>
      <c r="C316" s="987">
        <f>'[14]Diag msg 2'!C98</f>
        <v>0</v>
      </c>
      <c r="D316" s="987"/>
      <c r="E316" s="987"/>
      <c r="F316" s="987"/>
      <c r="G316" s="897">
        <f>'[14]Diag msg 2'!D98</f>
        <v>85</v>
      </c>
      <c r="H316" s="994" t="str">
        <f>'[14]Diag msg 2'!E98</f>
        <v>Message Count</v>
      </c>
      <c r="I316" s="782"/>
      <c r="J316" s="782"/>
      <c r="K316" s="782"/>
      <c r="L316" s="782"/>
      <c r="M316" s="782"/>
      <c r="N316" s="782"/>
      <c r="O316" s="782"/>
      <c r="P316" s="782"/>
      <c r="Q316" s="782"/>
      <c r="R316" s="782"/>
      <c r="S316" s="782"/>
      <c r="T316" s="782"/>
      <c r="U316" s="782"/>
      <c r="V316" s="782"/>
      <c r="W316" s="782"/>
      <c r="X316" s="782"/>
      <c r="Y316" s="782"/>
      <c r="Z316" s="782"/>
      <c r="AA316" s="782"/>
      <c r="AB316" s="782"/>
      <c r="AC316" s="782"/>
      <c r="AD316" s="782"/>
      <c r="AE316" s="782"/>
      <c r="AF316" s="782"/>
    </row>
    <row r="317" spans="1:32" hidden="1">
      <c r="A317" s="782" t="str">
        <f>'[14]Diag msg 2'!A99</f>
        <v>02</v>
      </c>
      <c r="B317" s="782"/>
      <c r="C317" s="987">
        <f>'[14]Diag msg 2'!C99</f>
        <v>2</v>
      </c>
      <c r="D317" s="987"/>
      <c r="E317" s="987"/>
      <c r="F317" s="987"/>
      <c r="G317" s="897">
        <f>'[14]Diag msg 2'!D99</f>
        <v>86</v>
      </c>
      <c r="H317" s="995"/>
      <c r="I317" s="782"/>
      <c r="J317" s="782"/>
      <c r="K317" s="782"/>
      <c r="L317" s="782"/>
      <c r="M317" s="782"/>
      <c r="N317" s="782"/>
      <c r="O317" s="782"/>
      <c r="P317" s="782"/>
      <c r="Q317" s="782"/>
      <c r="R317" s="782"/>
      <c r="S317" s="782"/>
      <c r="T317" s="782"/>
      <c r="U317" s="782"/>
      <c r="V317" s="782"/>
      <c r="W317" s="782"/>
      <c r="X317" s="782"/>
      <c r="Y317" s="782"/>
      <c r="Z317" s="782"/>
      <c r="AA317" s="782"/>
      <c r="AB317" s="782"/>
      <c r="AC317" s="782"/>
      <c r="AD317" s="782"/>
      <c r="AE317" s="782"/>
      <c r="AF317" s="782"/>
    </row>
    <row r="318" spans="1:32" hidden="1">
      <c r="A318" s="782" t="str">
        <f>'[14]Diag msg 2'!A100</f>
        <v>00</v>
      </c>
      <c r="B318" s="782"/>
      <c r="C318" s="987">
        <f>'[14]Diag msg 2'!C100</f>
        <v>0</v>
      </c>
      <c r="D318" s="987"/>
      <c r="E318" s="987"/>
      <c r="F318" s="987"/>
      <c r="G318" s="897">
        <f>'[14]Diag msg 2'!D100</f>
        <v>87</v>
      </c>
      <c r="H318" s="996" t="str">
        <f>'[14]Diag msg 2'!E100</f>
        <v>SMS Ack Count</v>
      </c>
      <c r="I318" s="782"/>
      <c r="J318" s="782"/>
      <c r="K318" s="782"/>
      <c r="L318" s="782"/>
      <c r="M318" s="782"/>
      <c r="N318" s="782"/>
      <c r="O318" s="782"/>
      <c r="P318" s="782"/>
      <c r="Q318" s="782"/>
      <c r="R318" s="782"/>
      <c r="S318" s="782"/>
      <c r="T318" s="782"/>
      <c r="U318" s="782"/>
      <c r="V318" s="782"/>
      <c r="W318" s="782"/>
      <c r="X318" s="782"/>
      <c r="Y318" s="782"/>
      <c r="Z318" s="782"/>
      <c r="AA318" s="782"/>
      <c r="AB318" s="782"/>
      <c r="AC318" s="782"/>
      <c r="AD318" s="782"/>
      <c r="AE318" s="782"/>
      <c r="AF318" s="782"/>
    </row>
    <row r="319" spans="1:32" hidden="1">
      <c r="A319" s="782" t="str">
        <f>'[14]Diag msg 2'!A101</f>
        <v>00</v>
      </c>
      <c r="B319" s="782"/>
      <c r="C319" s="987">
        <f>'[14]Diag msg 2'!C101</f>
        <v>0</v>
      </c>
      <c r="D319" s="987"/>
      <c r="E319" s="987"/>
      <c r="F319" s="987"/>
      <c r="G319" s="897">
        <f>'[14]Diag msg 2'!D101</f>
        <v>88</v>
      </c>
      <c r="H319" s="997"/>
      <c r="I319" s="782"/>
      <c r="J319" s="782"/>
      <c r="K319" s="782"/>
      <c r="L319" s="782"/>
      <c r="M319" s="782"/>
      <c r="N319" s="782"/>
      <c r="O319" s="782"/>
      <c r="P319" s="782"/>
      <c r="Q319" s="782"/>
      <c r="R319" s="782"/>
      <c r="S319" s="782"/>
      <c r="T319" s="782"/>
      <c r="U319" s="782"/>
      <c r="V319" s="782"/>
      <c r="W319" s="782"/>
      <c r="X319" s="782"/>
      <c r="Y319" s="782"/>
      <c r="Z319" s="782"/>
      <c r="AA319" s="782"/>
      <c r="AB319" s="782"/>
      <c r="AC319" s="782"/>
      <c r="AD319" s="782"/>
      <c r="AE319" s="782"/>
      <c r="AF319" s="782"/>
    </row>
    <row r="320" spans="1:32" hidden="1">
      <c r="A320" s="782" t="str">
        <f>'[14]Diag msg 2'!A102</f>
        <v>00</v>
      </c>
      <c r="B320" s="782"/>
      <c r="C320" s="987">
        <f>'[14]Diag msg 2'!C102</f>
        <v>0</v>
      </c>
      <c r="D320" s="987"/>
      <c r="E320" s="987"/>
      <c r="F320" s="987"/>
      <c r="G320" s="897">
        <f>'[14]Diag msg 2'!D102</f>
        <v>89</v>
      </c>
      <c r="H320" s="996" t="str">
        <f>'[14]Diag msg 2'!E102</f>
        <v>GSM Errorcode</v>
      </c>
      <c r="I320" s="782"/>
      <c r="J320" s="782"/>
      <c r="K320" s="782"/>
      <c r="L320" s="782"/>
      <c r="M320" s="782"/>
      <c r="N320" s="782"/>
      <c r="O320" s="782"/>
      <c r="P320" s="782"/>
      <c r="Q320" s="782"/>
      <c r="R320" s="782"/>
      <c r="S320" s="782"/>
      <c r="T320" s="782"/>
      <c r="U320" s="782"/>
      <c r="V320" s="782"/>
      <c r="W320" s="782"/>
      <c r="X320" s="782"/>
      <c r="Y320" s="782"/>
      <c r="Z320" s="782"/>
      <c r="AA320" s="782"/>
      <c r="AB320" s="782"/>
      <c r="AC320" s="782"/>
      <c r="AD320" s="782"/>
      <c r="AE320" s="782"/>
      <c r="AF320" s="782"/>
    </row>
    <row r="321" spans="1:32" hidden="1">
      <c r="A321" s="782" t="str">
        <f>'[14]Diag msg 2'!A103</f>
        <v>00</v>
      </c>
      <c r="B321" s="782"/>
      <c r="C321" s="987">
        <f>'[14]Diag msg 2'!C103</f>
        <v>0</v>
      </c>
      <c r="D321" s="987"/>
      <c r="E321" s="987"/>
      <c r="F321" s="987"/>
      <c r="G321" s="897">
        <f>'[14]Diag msg 2'!D103</f>
        <v>90</v>
      </c>
      <c r="H321" s="997"/>
      <c r="I321" s="782"/>
      <c r="J321" s="782"/>
      <c r="K321" s="782"/>
      <c r="L321" s="782"/>
      <c r="M321" s="782"/>
      <c r="N321" s="782"/>
      <c r="O321" s="782"/>
      <c r="P321" s="782"/>
      <c r="Q321" s="782"/>
      <c r="R321" s="782"/>
      <c r="S321" s="782"/>
      <c r="T321" s="782"/>
      <c r="U321" s="782"/>
      <c r="V321" s="782"/>
      <c r="W321" s="782"/>
      <c r="X321" s="782"/>
      <c r="Y321" s="782"/>
      <c r="Z321" s="782"/>
      <c r="AA321" s="782"/>
      <c r="AB321" s="782"/>
      <c r="AC321" s="782"/>
      <c r="AD321" s="782"/>
      <c r="AE321" s="782"/>
      <c r="AF321" s="782"/>
    </row>
    <row r="322" spans="1:32" hidden="1">
      <c r="A322" s="782" t="str">
        <f>'[14]Diag msg 2'!A104</f>
        <v>00</v>
      </c>
      <c r="B322" s="782"/>
      <c r="C322" s="987">
        <f>'[14]Diag msg 2'!C104</f>
        <v>0</v>
      </c>
      <c r="D322" s="987"/>
      <c r="E322" s="987"/>
      <c r="F322" s="987"/>
      <c r="G322" s="897">
        <f>'[14]Diag msg 2'!D104</f>
        <v>91</v>
      </c>
      <c r="H322" s="996" t="str">
        <f>'[14]Diag msg 2'!E104</f>
        <v>MsgFailCount</v>
      </c>
      <c r="I322" s="782"/>
      <c r="J322" s="782"/>
      <c r="K322" s="782"/>
      <c r="L322" s="782"/>
      <c r="M322" s="782"/>
      <c r="N322" s="782"/>
      <c r="O322" s="782"/>
      <c r="P322" s="782"/>
      <c r="Q322" s="782"/>
      <c r="R322" s="782"/>
      <c r="S322" s="782"/>
      <c r="T322" s="782"/>
      <c r="U322" s="782"/>
      <c r="V322" s="782"/>
      <c r="W322" s="782"/>
      <c r="X322" s="782"/>
      <c r="Y322" s="782"/>
      <c r="Z322" s="782"/>
      <c r="AA322" s="782"/>
      <c r="AB322" s="782"/>
      <c r="AC322" s="782"/>
      <c r="AD322" s="782"/>
      <c r="AE322" s="782"/>
      <c r="AF322" s="782"/>
    </row>
    <row r="323" spans="1:32" hidden="1">
      <c r="A323" s="782" t="str">
        <f>'[14]Diag msg 2'!A105</f>
        <v>00</v>
      </c>
      <c r="B323" s="782"/>
      <c r="C323" s="987">
        <f>'[14]Diag msg 2'!C105</f>
        <v>0</v>
      </c>
      <c r="D323" s="987"/>
      <c r="E323" s="987"/>
      <c r="F323" s="987"/>
      <c r="G323" s="897">
        <f>'[14]Diag msg 2'!D105</f>
        <v>92</v>
      </c>
      <c r="H323" s="997"/>
      <c r="I323" s="782"/>
      <c r="J323" s="782"/>
      <c r="K323" s="782"/>
      <c r="L323" s="782"/>
      <c r="M323" s="782"/>
      <c r="N323" s="782"/>
      <c r="O323" s="782"/>
      <c r="P323" s="782"/>
      <c r="Q323" s="782"/>
      <c r="R323" s="782"/>
      <c r="S323" s="782"/>
      <c r="T323" s="782"/>
      <c r="U323" s="782"/>
      <c r="V323" s="782"/>
      <c r="W323" s="782"/>
      <c r="X323" s="782"/>
      <c r="Y323" s="782"/>
      <c r="Z323" s="782"/>
      <c r="AA323" s="782"/>
      <c r="AB323" s="782"/>
      <c r="AC323" s="782"/>
      <c r="AD323" s="782"/>
      <c r="AE323" s="782"/>
      <c r="AF323" s="782"/>
    </row>
    <row r="324" spans="1:32" hidden="1">
      <c r="A324" s="782" t="str">
        <f>'[14]Diag msg 2'!A106</f>
        <v>00</v>
      </c>
      <c r="B324" s="782"/>
      <c r="C324" s="987">
        <f>'[14]Diag msg 2'!C106</f>
        <v>0</v>
      </c>
      <c r="D324" s="987"/>
      <c r="E324" s="987"/>
      <c r="F324" s="987"/>
      <c r="G324" s="897">
        <f>'[14]Diag msg 2'!D106</f>
        <v>93</v>
      </c>
      <c r="H324" s="989" t="str">
        <f>'[14]Diag msg 2'!E106</f>
        <v>GSM_ErrorCount</v>
      </c>
      <c r="I324" s="782"/>
      <c r="J324" s="782"/>
      <c r="K324" s="782"/>
      <c r="L324" s="782"/>
      <c r="M324" s="782"/>
      <c r="N324" s="782"/>
      <c r="O324" s="782"/>
      <c r="P324" s="782"/>
      <c r="Q324" s="782"/>
      <c r="R324" s="782"/>
      <c r="S324" s="782"/>
      <c r="T324" s="782"/>
      <c r="U324" s="782"/>
      <c r="V324" s="782"/>
      <c r="W324" s="782"/>
      <c r="X324" s="782"/>
      <c r="Y324" s="782"/>
      <c r="Z324" s="782"/>
      <c r="AA324" s="782"/>
      <c r="AB324" s="782"/>
      <c r="AC324" s="782"/>
      <c r="AD324" s="782"/>
      <c r="AE324" s="782"/>
      <c r="AF324" s="782"/>
    </row>
    <row r="325" spans="1:32" hidden="1">
      <c r="A325" s="782" t="str">
        <f>'[14]Diag msg 2'!A107</f>
        <v>16</v>
      </c>
      <c r="B325" s="782"/>
      <c r="C325" s="987">
        <f>'[14]Diag msg 2'!C107</f>
        <v>0</v>
      </c>
      <c r="D325" s="987"/>
      <c r="E325" s="987"/>
      <c r="F325" s="987"/>
      <c r="G325" s="897">
        <f>'[14]Diag msg 2'!D107</f>
        <v>94</v>
      </c>
      <c r="H325" s="989" t="str">
        <f>'[14]Diag msg 2'!E107</f>
        <v>GSM_Listen_Timer</v>
      </c>
      <c r="I325" s="782"/>
      <c r="J325" s="782"/>
      <c r="K325" s="782"/>
      <c r="L325" s="782"/>
      <c r="M325" s="782"/>
      <c r="N325" s="782"/>
      <c r="O325" s="782"/>
      <c r="P325" s="782"/>
      <c r="Q325" s="782"/>
      <c r="R325" s="782"/>
      <c r="S325" s="782"/>
      <c r="T325" s="782"/>
      <c r="U325" s="782"/>
      <c r="V325" s="782"/>
      <c r="W325" s="782"/>
      <c r="X325" s="782"/>
      <c r="Y325" s="782"/>
      <c r="Z325" s="782"/>
      <c r="AA325" s="782"/>
      <c r="AB325" s="782"/>
      <c r="AC325" s="782"/>
      <c r="AD325" s="782"/>
      <c r="AE325" s="782"/>
      <c r="AF325" s="782"/>
    </row>
    <row r="326" spans="1:32" hidden="1">
      <c r="A326" s="782" t="str">
        <f>'[14]Diag msg 2'!A108</f>
        <v>00</v>
      </c>
      <c r="B326" s="782"/>
      <c r="C326" s="987" t="str">
        <f>'[14]Diag msg 2'!C108</f>
        <v>00000000</v>
      </c>
      <c r="D326" s="987"/>
      <c r="E326" s="987"/>
      <c r="F326" s="987"/>
      <c r="G326" s="897">
        <f>'[14]Diag msg 2'!D108</f>
        <v>95</v>
      </c>
      <c r="H326" s="989" t="str">
        <f>'[14]Diag msg 2'!E108</f>
        <v>RCON@Boot</v>
      </c>
      <c r="I326" s="782"/>
      <c r="J326" s="782"/>
      <c r="K326" s="782"/>
      <c r="L326" s="782"/>
      <c r="M326" s="782"/>
      <c r="N326" s="782"/>
      <c r="O326" s="782"/>
      <c r="P326" s="782"/>
      <c r="Q326" s="782"/>
      <c r="R326" s="782"/>
      <c r="S326" s="782"/>
      <c r="T326" s="782"/>
      <c r="U326" s="782"/>
      <c r="V326" s="782"/>
      <c r="W326" s="782"/>
      <c r="X326" s="782"/>
      <c r="Y326" s="782"/>
      <c r="Z326" s="782"/>
      <c r="AA326" s="782"/>
      <c r="AB326" s="782"/>
      <c r="AC326" s="782"/>
      <c r="AD326" s="782"/>
      <c r="AE326" s="782"/>
      <c r="AF326" s="782"/>
    </row>
    <row r="327" spans="1:32" hidden="1">
      <c r="A327" s="782" t="str">
        <f>'[14]Diag msg 2'!A109</f>
        <v>00</v>
      </c>
      <c r="B327" s="782"/>
      <c r="C327" s="987">
        <f>'[14]Diag msg 2'!C109</f>
        <v>0</v>
      </c>
      <c r="D327" s="987"/>
      <c r="E327" s="987"/>
      <c r="F327" s="987"/>
      <c r="G327" s="897">
        <f>'[14]Diag msg 2'!D109</f>
        <v>96</v>
      </c>
      <c r="H327" s="989" t="str">
        <f>'[14]Diag msg 2'!E109</f>
        <v>RTC_Secs@Boot</v>
      </c>
      <c r="I327" s="782"/>
      <c r="J327" s="782"/>
      <c r="K327" s="782"/>
      <c r="L327" s="782"/>
      <c r="M327" s="782"/>
      <c r="N327" s="782"/>
      <c r="O327" s="782"/>
      <c r="P327" s="782"/>
      <c r="Q327" s="782"/>
      <c r="R327" s="782"/>
      <c r="S327" s="782"/>
      <c r="T327" s="782"/>
      <c r="U327" s="782"/>
      <c r="V327" s="782"/>
      <c r="W327" s="782"/>
      <c r="X327" s="782"/>
      <c r="Y327" s="782"/>
      <c r="Z327" s="782"/>
      <c r="AA327" s="782"/>
      <c r="AB327" s="782"/>
      <c r="AC327" s="782"/>
      <c r="AD327" s="782"/>
      <c r="AE327" s="782"/>
      <c r="AF327" s="782"/>
    </row>
    <row r="328" spans="1:32" hidden="1">
      <c r="A328" s="782" t="str">
        <f>'[14]Diag msg 2'!A110</f>
        <v>00</v>
      </c>
      <c r="B328" s="782"/>
      <c r="C328" s="987" t="str">
        <f>'[14]Diag msg 2'!C110</f>
        <v>0:0:0</v>
      </c>
      <c r="D328" s="987"/>
      <c r="E328" s="987"/>
      <c r="F328" s="987"/>
      <c r="G328" s="897">
        <f>'[14]Diag msg 2'!D110</f>
        <v>97</v>
      </c>
      <c r="H328" s="989" t="str">
        <f>'[14]Diag msg 2'!E110</f>
        <v>RTC_Min@Boot</v>
      </c>
      <c r="I328" s="782"/>
      <c r="J328" s="782"/>
      <c r="K328" s="782"/>
      <c r="L328" s="782"/>
      <c r="M328" s="782"/>
      <c r="N328" s="782"/>
      <c r="O328" s="782"/>
      <c r="P328" s="782"/>
      <c r="Q328" s="782"/>
      <c r="R328" s="782"/>
      <c r="S328" s="782"/>
      <c r="T328" s="782"/>
      <c r="U328" s="782"/>
      <c r="V328" s="782"/>
      <c r="W328" s="782"/>
      <c r="X328" s="782"/>
      <c r="Y328" s="782"/>
      <c r="Z328" s="782"/>
      <c r="AA328" s="782"/>
      <c r="AB328" s="782"/>
      <c r="AC328" s="782"/>
      <c r="AD328" s="782"/>
      <c r="AE328" s="782"/>
      <c r="AF328" s="782"/>
    </row>
    <row r="329" spans="1:32" hidden="1">
      <c r="A329" s="782" t="str">
        <f>'[14]Diag msg 2'!A111</f>
        <v>00</v>
      </c>
      <c r="B329" s="782"/>
      <c r="C329" s="987">
        <f>'[14]Diag msg 2'!C111</f>
        <v>0</v>
      </c>
      <c r="D329" s="987"/>
      <c r="E329" s="987"/>
      <c r="F329" s="987"/>
      <c r="G329" s="897">
        <f>'[14]Diag msg 2'!D111</f>
        <v>98</v>
      </c>
      <c r="H329" s="989" t="str">
        <f>'[14]Diag msg 2'!E111</f>
        <v>RTC_Hr@Boot</v>
      </c>
      <c r="I329" s="782"/>
      <c r="J329" s="782"/>
      <c r="K329" s="782"/>
      <c r="L329" s="782"/>
      <c r="M329" s="782"/>
      <c r="N329" s="782"/>
      <c r="O329" s="782"/>
      <c r="P329" s="782"/>
      <c r="Q329" s="782"/>
      <c r="R329" s="782"/>
      <c r="S329" s="782"/>
      <c r="T329" s="782"/>
      <c r="U329" s="782"/>
      <c r="V329" s="782"/>
      <c r="W329" s="782"/>
      <c r="X329" s="782"/>
      <c r="Y329" s="782"/>
      <c r="Z329" s="782"/>
      <c r="AA329" s="782"/>
      <c r="AB329" s="782"/>
      <c r="AC329" s="782"/>
      <c r="AD329" s="782"/>
      <c r="AE329" s="782"/>
      <c r="AF329" s="782"/>
    </row>
    <row r="330" spans="1:32" hidden="1">
      <c r="A330" s="782" t="str">
        <f>'[14]Diag msg 2'!A112</f>
        <v>00</v>
      </c>
      <c r="B330" s="782"/>
      <c r="C330" s="987">
        <f>'[14]Diag msg 2'!C112</f>
        <v>0</v>
      </c>
      <c r="D330" s="987"/>
      <c r="E330" s="987"/>
      <c r="F330" s="987"/>
      <c r="G330" s="897">
        <f>'[14]Diag msg 2'!D112</f>
        <v>99</v>
      </c>
      <c r="H330" s="989" t="str">
        <f>'[14]Diag msg 2'!E112</f>
        <v>RTC_Date@Boot</v>
      </c>
      <c r="I330" s="782"/>
      <c r="J330" s="782"/>
      <c r="K330" s="782"/>
      <c r="L330" s="782"/>
      <c r="M330" s="782"/>
      <c r="N330" s="782"/>
      <c r="O330" s="782"/>
      <c r="P330" s="782"/>
      <c r="Q330" s="782"/>
      <c r="R330" s="782"/>
      <c r="S330" s="782"/>
      <c r="T330" s="782"/>
      <c r="U330" s="782"/>
      <c r="V330" s="782"/>
      <c r="W330" s="782"/>
      <c r="X330" s="782"/>
      <c r="Y330" s="782"/>
      <c r="Z330" s="782"/>
      <c r="AA330" s="782"/>
      <c r="AB330" s="782"/>
      <c r="AC330" s="782"/>
      <c r="AD330" s="782"/>
      <c r="AE330" s="782"/>
      <c r="AF330" s="782"/>
    </row>
    <row r="331" spans="1:32" hidden="1">
      <c r="A331" s="782" t="str">
        <f>'[14]Diag msg 2'!A113</f>
        <v>00</v>
      </c>
      <c r="B331" s="782"/>
      <c r="C331" s="987">
        <f>'[14]Diag msg 2'!C113</f>
        <v>0</v>
      </c>
      <c r="D331" s="987"/>
      <c r="E331" s="987"/>
      <c r="F331" s="987"/>
      <c r="G331" s="897">
        <f>'[14]Diag msg 2'!D113</f>
        <v>100</v>
      </c>
      <c r="H331" s="989" t="str">
        <f>'[14]Diag msg 2'!E113</f>
        <v>DU_Reason@Boot</v>
      </c>
      <c r="I331" s="782"/>
      <c r="J331" s="782"/>
      <c r="K331" s="782"/>
      <c r="L331" s="782"/>
      <c r="M331" s="782"/>
      <c r="N331" s="782"/>
      <c r="O331" s="782"/>
      <c r="P331" s="782"/>
      <c r="Q331" s="782"/>
      <c r="R331" s="782"/>
      <c r="S331" s="782"/>
      <c r="T331" s="782"/>
      <c r="U331" s="782"/>
      <c r="V331" s="782"/>
      <c r="W331" s="782"/>
      <c r="X331" s="782"/>
      <c r="Y331" s="782"/>
      <c r="Z331" s="782"/>
      <c r="AA331" s="782"/>
      <c r="AB331" s="782"/>
      <c r="AC331" s="782"/>
      <c r="AD331" s="782"/>
      <c r="AE331" s="782"/>
      <c r="AF331" s="782"/>
    </row>
    <row r="332" spans="1:32" hidden="1">
      <c r="A332" s="782" t="str">
        <f>'[14]Diag msg 2'!A114</f>
        <v>00</v>
      </c>
      <c r="B332" s="782"/>
      <c r="C332" s="987">
        <f>'[14]Diag msg 2'!C114</f>
        <v>0</v>
      </c>
      <c r="D332" s="987"/>
      <c r="E332" s="987"/>
      <c r="F332" s="987"/>
      <c r="G332" s="897">
        <f>'[14]Diag msg 2'!D114</f>
        <v>101</v>
      </c>
      <c r="H332" s="994" t="str">
        <f>'[14]Diag msg 2'!E114</f>
        <v>GSM Module Run Time</v>
      </c>
      <c r="I332" s="782"/>
      <c r="J332" s="782"/>
      <c r="K332" s="782"/>
      <c r="L332" s="782"/>
      <c r="M332" s="782"/>
      <c r="N332" s="782"/>
      <c r="O332" s="782"/>
      <c r="P332" s="782"/>
      <c r="Q332" s="782"/>
      <c r="R332" s="782"/>
      <c r="S332" s="782"/>
      <c r="T332" s="782"/>
      <c r="U332" s="782"/>
      <c r="V332" s="782"/>
      <c r="W332" s="782"/>
      <c r="X332" s="782"/>
      <c r="Y332" s="782"/>
      <c r="Z332" s="782"/>
      <c r="AA332" s="782"/>
      <c r="AB332" s="782"/>
      <c r="AC332" s="782"/>
      <c r="AD332" s="782"/>
      <c r="AE332" s="782"/>
      <c r="AF332" s="782"/>
    </row>
    <row r="333" spans="1:32" hidden="1">
      <c r="A333" s="782" t="str">
        <f>'[14]Diag msg 2'!A115</f>
        <v>50</v>
      </c>
      <c r="B333" s="782"/>
      <c r="C333" s="987">
        <f>'[14]Diag msg 2'!C115</f>
        <v>80</v>
      </c>
      <c r="D333" s="987"/>
      <c r="E333" s="987"/>
      <c r="F333" s="987"/>
      <c r="G333" s="897">
        <f>'[14]Diag msg 2'!D115</f>
        <v>102</v>
      </c>
      <c r="H333" s="995"/>
      <c r="I333" s="782"/>
      <c r="J333" s="782"/>
      <c r="K333" s="782"/>
      <c r="L333" s="782"/>
      <c r="M333" s="782"/>
      <c r="N333" s="782"/>
      <c r="O333" s="782"/>
      <c r="P333" s="782"/>
      <c r="Q333" s="782"/>
      <c r="R333" s="782"/>
      <c r="S333" s="782"/>
      <c r="T333" s="782"/>
      <c r="U333" s="782"/>
      <c r="V333" s="782"/>
      <c r="W333" s="782"/>
      <c r="X333" s="782"/>
      <c r="Y333" s="782"/>
      <c r="Z333" s="782"/>
      <c r="AA333" s="782"/>
      <c r="AB333" s="782"/>
      <c r="AC333" s="782"/>
      <c r="AD333" s="782"/>
      <c r="AE333" s="782"/>
      <c r="AF333" s="782"/>
    </row>
    <row r="334" spans="1:32" hidden="1">
      <c r="A334" s="782" t="str">
        <f>'[14]Diag msg 2'!A116</f>
        <v>3F</v>
      </c>
      <c r="B334" s="782"/>
      <c r="C334" s="987" t="str">
        <f>'[14]Diag msg 2'!C116</f>
        <v>00111111</v>
      </c>
      <c r="D334" s="987"/>
      <c r="E334" s="987"/>
      <c r="F334" s="987"/>
      <c r="G334" s="897">
        <f>'[14]Diag msg 2'!D116</f>
        <v>103</v>
      </c>
      <c r="H334" s="989" t="str">
        <f>'[14]Diag msg 2'!E116</f>
        <v>OSCTUNE</v>
      </c>
      <c r="I334" s="782"/>
      <c r="J334" s="782"/>
      <c r="K334" s="782"/>
      <c r="L334" s="782"/>
      <c r="M334" s="782"/>
      <c r="N334" s="782"/>
      <c r="O334" s="782"/>
      <c r="P334" s="782"/>
      <c r="Q334" s="782"/>
      <c r="R334" s="782"/>
      <c r="S334" s="782"/>
      <c r="T334" s="782"/>
      <c r="U334" s="782"/>
      <c r="V334" s="782"/>
      <c r="W334" s="782"/>
      <c r="X334" s="782"/>
      <c r="Y334" s="782"/>
      <c r="Z334" s="782"/>
      <c r="AA334" s="782"/>
      <c r="AB334" s="782"/>
      <c r="AC334" s="782"/>
      <c r="AD334" s="782"/>
      <c r="AE334" s="782"/>
      <c r="AF334" s="782"/>
    </row>
    <row r="335" spans="1:32" hidden="1">
      <c r="A335" s="782" t="str">
        <f>'[14]Diag msg 2'!A117</f>
        <v>01</v>
      </c>
      <c r="B335" s="782"/>
      <c r="C335" s="987" t="str">
        <f>'[14]Diag msg 2'!C117</f>
        <v>00000001</v>
      </c>
      <c r="D335" s="987"/>
      <c r="E335" s="987"/>
      <c r="F335" s="987"/>
      <c r="G335" s="897">
        <f>'[14]Diag msg 2'!D117</f>
        <v>104</v>
      </c>
      <c r="H335" s="989" t="str">
        <f>'[14]Diag msg 2'!E117</f>
        <v>StatusFlags#2</v>
      </c>
      <c r="I335" s="782"/>
      <c r="J335" s="782"/>
      <c r="K335" s="782"/>
      <c r="L335" s="782"/>
      <c r="M335" s="782"/>
      <c r="N335" s="782"/>
      <c r="O335" s="782"/>
      <c r="P335" s="782"/>
      <c r="Q335" s="782"/>
      <c r="R335" s="782"/>
      <c r="S335" s="782"/>
      <c r="T335" s="782"/>
      <c r="U335" s="782"/>
      <c r="V335" s="782"/>
      <c r="W335" s="782"/>
      <c r="X335" s="782"/>
      <c r="Y335" s="782"/>
      <c r="Z335" s="782"/>
      <c r="AA335" s="782"/>
      <c r="AB335" s="782"/>
      <c r="AC335" s="782"/>
      <c r="AD335" s="782"/>
      <c r="AE335" s="782"/>
      <c r="AF335" s="782"/>
    </row>
    <row r="336" spans="1:32" hidden="1">
      <c r="A336" s="782" t="str">
        <f>'[14]Diag msg 2'!A118</f>
        <v>07</v>
      </c>
      <c r="B336" s="782"/>
      <c r="C336" s="987">
        <f>'[14]Diag msg 2'!C118</f>
        <v>7</v>
      </c>
      <c r="D336" s="987"/>
      <c r="E336" s="987"/>
      <c r="F336" s="987"/>
      <c r="G336" s="897">
        <f>'[14]Diag msg 2'!D118</f>
        <v>105</v>
      </c>
      <c r="H336" s="993" t="str">
        <f>'[14]Diag msg 2'!E118</f>
        <v>Count of POR</v>
      </c>
      <c r="I336" s="782"/>
      <c r="J336" s="782"/>
      <c r="K336" s="782"/>
      <c r="L336" s="782"/>
      <c r="M336" s="782"/>
      <c r="N336" s="782"/>
      <c r="O336" s="782"/>
      <c r="P336" s="782"/>
      <c r="Q336" s="782"/>
      <c r="R336" s="782"/>
      <c r="S336" s="782"/>
      <c r="T336" s="782"/>
      <c r="U336" s="782"/>
      <c r="V336" s="782"/>
      <c r="W336" s="782"/>
      <c r="X336" s="782"/>
      <c r="Y336" s="782"/>
      <c r="Z336" s="782"/>
      <c r="AA336" s="782"/>
      <c r="AB336" s="782"/>
      <c r="AC336" s="782"/>
      <c r="AD336" s="782"/>
      <c r="AE336" s="782"/>
      <c r="AF336" s="782"/>
    </row>
    <row r="337" spans="1:32" hidden="1">
      <c r="A337" s="782" t="str">
        <f>'[14]Diag msg 2'!A119</f>
        <v>FF</v>
      </c>
      <c r="B337" s="782"/>
      <c r="C337" s="987" t="str">
        <f>'[14]Diag msg 2'!C119</f>
        <v>11111111</v>
      </c>
      <c r="D337" s="987"/>
      <c r="E337" s="987"/>
      <c r="F337" s="987"/>
      <c r="G337" s="897">
        <f>'[14]Diag msg 2'!D119</f>
        <v>106</v>
      </c>
      <c r="H337" s="989" t="str">
        <f>'[14]Diag msg 2'!E119</f>
        <v>RCON_Sdw2</v>
      </c>
      <c r="I337" s="782"/>
      <c r="J337" s="782"/>
      <c r="K337" s="782"/>
      <c r="L337" s="782"/>
      <c r="M337" s="782"/>
      <c r="N337" s="782"/>
      <c r="O337" s="782"/>
      <c r="P337" s="782"/>
      <c r="Q337" s="782"/>
      <c r="R337" s="782"/>
      <c r="S337" s="782"/>
      <c r="T337" s="782"/>
      <c r="U337" s="782"/>
      <c r="V337" s="782"/>
      <c r="W337" s="782"/>
      <c r="X337" s="782"/>
      <c r="Y337" s="782"/>
      <c r="Z337" s="782"/>
      <c r="AA337" s="782"/>
      <c r="AB337" s="782"/>
      <c r="AC337" s="782"/>
      <c r="AD337" s="782"/>
      <c r="AE337" s="782"/>
      <c r="AF337" s="782"/>
    </row>
    <row r="338" spans="1:32" hidden="1">
      <c r="A338" s="782" t="str">
        <f>'[14]Diag msg 2'!A120</f>
        <v>00</v>
      </c>
      <c r="B338" s="782"/>
      <c r="C338" s="987">
        <f>'[14]Diag msg 2'!C120</f>
        <v>0</v>
      </c>
      <c r="D338" s="987"/>
      <c r="E338" s="987"/>
      <c r="F338" s="987"/>
      <c r="G338" s="897">
        <f>'[14]Diag msg 2'!D120</f>
        <v>107</v>
      </c>
      <c r="H338" s="993" t="str">
        <f>'[14]Diag msg 2'!E120</f>
        <v>Count of BOR</v>
      </c>
      <c r="I338" s="782"/>
      <c r="J338" s="782"/>
      <c r="K338" s="782"/>
      <c r="L338" s="782"/>
      <c r="M338" s="782"/>
      <c r="N338" s="782"/>
      <c r="O338" s="782"/>
      <c r="P338" s="782"/>
      <c r="Q338" s="782"/>
      <c r="R338" s="782"/>
      <c r="S338" s="782"/>
      <c r="T338" s="782"/>
      <c r="U338" s="782"/>
      <c r="V338" s="782"/>
      <c r="W338" s="782"/>
      <c r="X338" s="782"/>
      <c r="Y338" s="782"/>
      <c r="Z338" s="782"/>
      <c r="AA338" s="782"/>
      <c r="AB338" s="782"/>
      <c r="AC338" s="782"/>
      <c r="AD338" s="782"/>
      <c r="AE338" s="782"/>
      <c r="AF338" s="782"/>
    </row>
    <row r="339" spans="1:32" hidden="1">
      <c r="A339" s="782" t="str">
        <f>'[14]Diag msg 2'!A121</f>
        <v>0D</v>
      </c>
      <c r="B339" s="782"/>
      <c r="C339" s="987">
        <f>'[14]Diag msg 2'!C121</f>
        <v>13</v>
      </c>
      <c r="D339" s="987"/>
      <c r="E339" s="987"/>
      <c r="F339" s="987"/>
      <c r="G339" s="897">
        <f>'[14]Diag msg 2'!D121</f>
        <v>108</v>
      </c>
      <c r="H339" s="993" t="str">
        <f>'[14]Diag msg 2'!E121</f>
        <v>Count of WDT</v>
      </c>
      <c r="I339" s="782"/>
      <c r="J339" s="782"/>
      <c r="K339" s="782"/>
      <c r="L339" s="782"/>
      <c r="M339" s="782"/>
      <c r="N339" s="782"/>
      <c r="O339" s="782"/>
      <c r="P339" s="782"/>
      <c r="Q339" s="782"/>
      <c r="R339" s="782"/>
      <c r="S339" s="782"/>
      <c r="T339" s="782"/>
      <c r="U339" s="782"/>
      <c r="V339" s="782"/>
      <c r="W339" s="782"/>
      <c r="X339" s="782"/>
      <c r="Y339" s="782"/>
      <c r="Z339" s="782"/>
      <c r="AA339" s="782"/>
      <c r="AB339" s="782"/>
      <c r="AC339" s="782"/>
      <c r="AD339" s="782"/>
      <c r="AE339" s="782"/>
      <c r="AF339" s="782"/>
    </row>
    <row r="340" spans="1:32" hidden="1">
      <c r="A340" s="782" t="str">
        <f>'[14]Diag msg 2'!A122</f>
        <v>0E</v>
      </c>
      <c r="B340" s="782"/>
      <c r="C340" s="987">
        <f>'[14]Diag msg 2'!C122</f>
        <v>14</v>
      </c>
      <c r="D340" s="987"/>
      <c r="E340" s="987"/>
      <c r="F340" s="987"/>
      <c r="G340" s="897">
        <f>'[14]Diag msg 2'!D122</f>
        <v>109</v>
      </c>
      <c r="H340" s="993" t="str">
        <f>'[14]Diag msg 2'!E122</f>
        <v>Min_TEMP</v>
      </c>
      <c r="I340" s="782"/>
      <c r="J340" s="782"/>
      <c r="K340" s="782"/>
      <c r="L340" s="782"/>
      <c r="M340" s="782"/>
      <c r="N340" s="782"/>
      <c r="O340" s="782"/>
      <c r="P340" s="782"/>
      <c r="Q340" s="782"/>
      <c r="R340" s="782"/>
      <c r="S340" s="782"/>
      <c r="T340" s="782"/>
      <c r="U340" s="782"/>
      <c r="V340" s="782"/>
      <c r="W340" s="782"/>
      <c r="X340" s="782"/>
      <c r="Y340" s="782"/>
      <c r="Z340" s="782"/>
      <c r="AA340" s="782"/>
      <c r="AB340" s="782"/>
      <c r="AC340" s="782"/>
      <c r="AD340" s="782"/>
      <c r="AE340" s="782"/>
      <c r="AF340" s="782"/>
    </row>
    <row r="341" spans="1:32" hidden="1">
      <c r="A341" s="782" t="str">
        <f>'[14]Diag msg 2'!A123</f>
        <v>17</v>
      </c>
      <c r="B341" s="782"/>
      <c r="C341" s="987">
        <f>'[14]Diag msg 2'!C123</f>
        <v>23</v>
      </c>
      <c r="D341" s="987"/>
      <c r="E341" s="987"/>
      <c r="F341" s="987"/>
      <c r="G341" s="897">
        <f>'[14]Diag msg 2'!D123</f>
        <v>110</v>
      </c>
      <c r="H341" s="993" t="str">
        <f>'[14]Diag msg 2'!E123</f>
        <v>Max_Temp</v>
      </c>
      <c r="I341" s="782"/>
      <c r="J341" s="782"/>
      <c r="K341" s="782"/>
      <c r="L341" s="782"/>
      <c r="M341" s="782"/>
      <c r="N341" s="782"/>
      <c r="O341" s="782"/>
      <c r="P341" s="782"/>
      <c r="Q341" s="782"/>
      <c r="R341" s="782"/>
      <c r="S341" s="782"/>
      <c r="T341" s="782"/>
      <c r="U341" s="782"/>
      <c r="V341" s="782"/>
      <c r="W341" s="782"/>
      <c r="X341" s="782"/>
      <c r="Y341" s="782"/>
      <c r="Z341" s="782"/>
      <c r="AA341" s="782"/>
      <c r="AB341" s="782"/>
      <c r="AC341" s="782"/>
      <c r="AD341" s="782"/>
      <c r="AE341" s="782"/>
      <c r="AF341" s="782"/>
    </row>
    <row r="342" spans="1:32" hidden="1">
      <c r="A342" s="782" t="str">
        <f>'[14]Diag msg 2'!A124</f>
        <v>2C</v>
      </c>
      <c r="B342" s="782"/>
      <c r="C342" s="987">
        <f>'[14]Diag msg 2'!C124</f>
        <v>4.4000000000000004</v>
      </c>
      <c r="D342" s="987"/>
      <c r="E342" s="987"/>
      <c r="F342" s="987"/>
      <c r="G342" s="897">
        <f>'[14]Diag msg 2'!D124</f>
        <v>111</v>
      </c>
      <c r="H342" s="993" t="str">
        <f>'[14]Diag msg 2'!E124</f>
        <v>Min Loaded Bat Volts</v>
      </c>
      <c r="I342" s="782"/>
      <c r="J342" s="782"/>
      <c r="K342" s="782"/>
      <c r="L342" s="782"/>
      <c r="M342" s="782"/>
      <c r="N342" s="782"/>
      <c r="O342" s="782"/>
      <c r="P342" s="782"/>
      <c r="Q342" s="782"/>
      <c r="R342" s="782"/>
      <c r="S342" s="782"/>
      <c r="T342" s="782"/>
      <c r="U342" s="782"/>
      <c r="V342" s="782"/>
      <c r="W342" s="782"/>
      <c r="X342" s="782"/>
      <c r="Y342" s="782"/>
      <c r="Z342" s="782"/>
      <c r="AA342" s="782"/>
      <c r="AB342" s="782"/>
      <c r="AC342" s="782"/>
      <c r="AD342" s="782"/>
      <c r="AE342" s="782"/>
      <c r="AF342" s="782"/>
    </row>
    <row r="343" spans="1:32" hidden="1">
      <c r="A343" s="782" t="str">
        <f>'[14]Diag msg 2'!A125</f>
        <v>00</v>
      </c>
      <c r="B343" s="782"/>
      <c r="C343" s="987">
        <f>'[14]Diag msg 2'!C125</f>
        <v>0</v>
      </c>
      <c r="D343" s="987"/>
      <c r="E343" s="987"/>
      <c r="F343" s="987"/>
      <c r="G343" s="897">
        <f>'[14]Diag msg 2'!D125</f>
        <v>112</v>
      </c>
      <c r="H343" s="993" t="str">
        <f>'[14]Diag msg 2'!E125</f>
        <v>Date of last failed msg drop</v>
      </c>
      <c r="I343" s="782"/>
      <c r="J343" s="782"/>
      <c r="K343" s="782"/>
      <c r="L343" s="782"/>
      <c r="M343" s="782"/>
      <c r="N343" s="782"/>
      <c r="O343" s="782"/>
      <c r="P343" s="782"/>
      <c r="Q343" s="782"/>
      <c r="R343" s="782"/>
      <c r="S343" s="782"/>
      <c r="T343" s="782"/>
      <c r="U343" s="782"/>
      <c r="V343" s="782"/>
      <c r="W343" s="782"/>
      <c r="X343" s="782"/>
      <c r="Y343" s="782"/>
      <c r="Z343" s="782"/>
      <c r="AA343" s="782"/>
      <c r="AB343" s="782"/>
      <c r="AC343" s="782"/>
      <c r="AD343" s="782"/>
      <c r="AE343" s="782"/>
      <c r="AF343" s="782"/>
    </row>
    <row r="344" spans="1:32" hidden="1">
      <c r="A344" s="782" t="str">
        <f>'[14]Diag msg 2'!A126</f>
        <v>C0</v>
      </c>
      <c r="B344" s="782"/>
      <c r="C344" s="987">
        <f>'[14]Diag msg 2'!C126</f>
        <v>192</v>
      </c>
      <c r="D344" s="987"/>
      <c r="E344" s="987"/>
      <c r="F344" s="987"/>
      <c r="G344" s="897">
        <f>'[14]Diag msg 2'!D126</f>
        <v>113</v>
      </c>
      <c r="H344" s="988" t="str">
        <f>'[14]Diag msg 2'!E127</f>
        <v>CRC</v>
      </c>
      <c r="I344" s="782"/>
      <c r="J344" s="782"/>
      <c r="K344" s="782"/>
      <c r="L344" s="782"/>
      <c r="M344" s="782"/>
      <c r="N344" s="782"/>
      <c r="O344" s="782"/>
      <c r="P344" s="782"/>
      <c r="Q344" s="782"/>
      <c r="R344" s="782"/>
      <c r="S344" s="782"/>
      <c r="T344" s="782"/>
      <c r="U344" s="782"/>
      <c r="V344" s="782"/>
      <c r="W344" s="782"/>
      <c r="X344" s="782"/>
      <c r="Y344" s="782"/>
      <c r="Z344" s="782"/>
      <c r="AA344" s="782"/>
      <c r="AB344" s="782"/>
      <c r="AC344" s="782"/>
      <c r="AD344" s="782"/>
      <c r="AE344" s="782"/>
      <c r="AF344" s="782"/>
    </row>
    <row r="345" spans="1:32" hidden="1">
      <c r="A345" s="782" t="str">
        <f>'[14]Diag msg 2'!A127</f>
        <v/>
      </c>
      <c r="B345" s="782"/>
      <c r="C345" s="987">
        <f>'[14]Diag msg 2'!C127</f>
        <v>0</v>
      </c>
      <c r="D345" s="987"/>
      <c r="E345" s="987"/>
      <c r="F345" s="987"/>
      <c r="G345" s="897">
        <f>'[14]Diag msg 2'!D127</f>
        <v>114</v>
      </c>
      <c r="H345" s="988"/>
      <c r="I345" s="782"/>
      <c r="J345" s="782"/>
      <c r="K345" s="782"/>
      <c r="L345" s="782"/>
      <c r="M345" s="782"/>
      <c r="N345" s="782"/>
      <c r="O345" s="782"/>
      <c r="P345" s="782"/>
      <c r="Q345" s="782"/>
      <c r="R345" s="782"/>
      <c r="S345" s="782"/>
      <c r="T345" s="782"/>
      <c r="U345" s="782"/>
      <c r="V345" s="782"/>
      <c r="W345" s="782"/>
      <c r="X345" s="782"/>
      <c r="Y345" s="782"/>
      <c r="Z345" s="782"/>
      <c r="AA345" s="782"/>
      <c r="AB345" s="782"/>
      <c r="AC345" s="782"/>
      <c r="AD345" s="782"/>
      <c r="AE345" s="782"/>
      <c r="AF345" s="782"/>
    </row>
    <row r="346" spans="1:32" hidden="1">
      <c r="A346" s="782" t="str">
        <f>'[14]Diag msg 2'!A128</f>
        <v/>
      </c>
      <c r="B346" s="782"/>
      <c r="C346" s="987">
        <f>'[14]Diag msg 2'!C128</f>
        <v>0</v>
      </c>
      <c r="D346" s="987"/>
      <c r="E346" s="987"/>
      <c r="F346" s="987"/>
      <c r="G346" s="897">
        <f>'[14]Diag msg 2'!D128</f>
        <v>115</v>
      </c>
      <c r="H346" s="988"/>
      <c r="I346" s="782"/>
      <c r="J346" s="782"/>
      <c r="K346" s="782"/>
      <c r="L346" s="782"/>
      <c r="M346" s="782"/>
      <c r="N346" s="782"/>
      <c r="O346" s="782"/>
      <c r="P346" s="782"/>
      <c r="Q346" s="782"/>
      <c r="R346" s="782"/>
      <c r="S346" s="782"/>
      <c r="T346" s="782"/>
      <c r="U346" s="782"/>
      <c r="V346" s="782"/>
      <c r="W346" s="782"/>
      <c r="X346" s="782"/>
      <c r="Y346" s="782"/>
      <c r="Z346" s="782"/>
      <c r="AA346" s="782"/>
      <c r="AB346" s="782"/>
      <c r="AC346" s="782"/>
      <c r="AD346" s="782"/>
      <c r="AE346" s="782"/>
      <c r="AF346" s="782"/>
    </row>
    <row r="347" spans="1:32" hidden="1">
      <c r="A347" s="782"/>
      <c r="B347" s="782"/>
      <c r="C347" s="782"/>
      <c r="D347" s="782"/>
      <c r="E347" s="782"/>
      <c r="F347" s="782"/>
      <c r="G347" s="897"/>
      <c r="H347" s="782"/>
      <c r="I347" s="782"/>
      <c r="J347" s="782"/>
      <c r="K347" s="782"/>
      <c r="L347" s="782"/>
      <c r="M347" s="782"/>
      <c r="N347" s="782"/>
      <c r="O347" s="782"/>
      <c r="P347" s="782"/>
      <c r="Q347" s="782"/>
      <c r="R347" s="782"/>
      <c r="S347" s="782"/>
      <c r="T347" s="782"/>
      <c r="U347" s="782"/>
      <c r="V347" s="782"/>
      <c r="W347" s="782"/>
      <c r="X347" s="782"/>
      <c r="Y347" s="782"/>
      <c r="Z347" s="782"/>
      <c r="AA347" s="782"/>
      <c r="AB347" s="782"/>
      <c r="AC347" s="782"/>
      <c r="AD347" s="782"/>
      <c r="AE347" s="782"/>
      <c r="AF347" s="782"/>
    </row>
    <row r="348" spans="1:32" hidden="1">
      <c r="A348" s="782"/>
      <c r="B348" s="782"/>
      <c r="C348" s="782"/>
      <c r="D348" s="782"/>
      <c r="E348" s="782"/>
      <c r="F348" s="782"/>
      <c r="G348" s="897"/>
      <c r="H348" s="782"/>
      <c r="I348" s="782"/>
      <c r="J348" s="782"/>
      <c r="K348" s="782"/>
      <c r="L348" s="782"/>
      <c r="M348" s="782"/>
      <c r="N348" s="782"/>
      <c r="O348" s="782"/>
      <c r="P348" s="782"/>
      <c r="Q348" s="782"/>
      <c r="R348" s="782"/>
      <c r="S348" s="782"/>
      <c r="T348" s="782"/>
      <c r="U348" s="782"/>
      <c r="V348" s="782"/>
      <c r="W348" s="782"/>
      <c r="X348" s="782"/>
      <c r="Y348" s="782"/>
      <c r="Z348" s="782"/>
      <c r="AA348" s="782"/>
      <c r="AB348" s="782"/>
      <c r="AC348" s="782"/>
      <c r="AD348" s="782"/>
      <c r="AE348" s="782"/>
      <c r="AF348" s="782"/>
    </row>
    <row r="349" spans="1:32" hidden="1">
      <c r="A349" s="782"/>
      <c r="B349" s="782"/>
      <c r="C349" s="782"/>
      <c r="D349" s="782"/>
      <c r="E349" s="782"/>
      <c r="F349" s="782"/>
      <c r="G349" s="897"/>
      <c r="H349" s="782"/>
      <c r="I349" s="782"/>
      <c r="J349" s="782"/>
      <c r="K349" s="782"/>
      <c r="L349" s="782"/>
      <c r="M349" s="782"/>
      <c r="N349" s="782"/>
      <c r="O349" s="782"/>
      <c r="P349" s="782"/>
      <c r="Q349" s="782"/>
      <c r="R349" s="782"/>
      <c r="S349" s="782"/>
      <c r="T349" s="782"/>
      <c r="U349" s="782"/>
      <c r="V349" s="782"/>
      <c r="W349" s="782"/>
      <c r="X349" s="782"/>
      <c r="Y349" s="782"/>
      <c r="Z349" s="782"/>
      <c r="AA349" s="782"/>
      <c r="AB349" s="782"/>
      <c r="AC349" s="782"/>
      <c r="AD349" s="782"/>
      <c r="AE349" s="782"/>
      <c r="AF349" s="782"/>
    </row>
    <row r="350" spans="1:32" hidden="1">
      <c r="A350" s="782" t="str">
        <f>MID($H$1,$G$9+2*G350,2)</f>
        <v>04</v>
      </c>
      <c r="B350" s="782"/>
      <c r="C350" s="987"/>
      <c r="D350" s="987"/>
      <c r="E350" s="987"/>
      <c r="F350" s="987"/>
      <c r="G350" s="897">
        <v>17</v>
      </c>
      <c r="I350" s="782"/>
      <c r="J350" s="782"/>
      <c r="K350" s="782"/>
      <c r="L350" s="782"/>
      <c r="M350" s="782"/>
      <c r="N350" s="782"/>
      <c r="O350" s="782"/>
      <c r="P350" s="782"/>
      <c r="Q350" s="782"/>
      <c r="R350" s="782"/>
      <c r="S350" s="782"/>
      <c r="T350" s="782"/>
      <c r="U350" s="782"/>
      <c r="V350" s="782"/>
      <c r="W350" s="782"/>
      <c r="X350" s="782"/>
      <c r="Y350" s="782"/>
      <c r="Z350" s="782"/>
      <c r="AA350" s="782"/>
      <c r="AB350" s="782"/>
      <c r="AC350" s="782"/>
      <c r="AD350" s="782"/>
      <c r="AE350" s="782"/>
      <c r="AF350" s="782"/>
    </row>
    <row r="351" spans="1:32" hidden="1">
      <c r="A351" s="782" t="str">
        <f t="shared" ref="A351:A442" si="20">MID($H$1,$G$9+2*G351,2)</f>
        <v>72</v>
      </c>
      <c r="B351" s="782"/>
      <c r="C351" s="1036">
        <f>VALUE(HEX2DEC( A350) *256 +HEX2DEC( A351))</f>
        <v>1138</v>
      </c>
      <c r="D351" s="1037" t="s">
        <v>821</v>
      </c>
      <c r="E351" s="1037"/>
      <c r="F351" s="1037"/>
      <c r="G351" s="897">
        <v>18</v>
      </c>
      <c r="H351" s="988" t="s">
        <v>3</v>
      </c>
      <c r="I351" s="782"/>
      <c r="J351" s="782"/>
      <c r="K351" s="782" t="s">
        <v>822</v>
      </c>
      <c r="L351" s="782" t="s">
        <v>823</v>
      </c>
      <c r="M351" s="156"/>
      <c r="N351" s="156"/>
      <c r="O351" s="156"/>
      <c r="P351" s="156"/>
      <c r="Q351" s="156"/>
      <c r="R351" s="156"/>
      <c r="S351" s="156"/>
      <c r="T351" s="156"/>
      <c r="U351" s="156"/>
      <c r="V351" s="156"/>
      <c r="W351" s="156"/>
      <c r="X351" s="156"/>
      <c r="Y351" s="156"/>
      <c r="Z351" s="156"/>
      <c r="AA351" s="782"/>
      <c r="AB351" s="782"/>
      <c r="AC351" s="782"/>
      <c r="AD351" s="782"/>
      <c r="AE351" s="782"/>
      <c r="AF351" s="782"/>
    </row>
    <row r="352" spans="1:32" hidden="1">
      <c r="A352" s="782" t="str">
        <f t="shared" si="20"/>
        <v>29</v>
      </c>
      <c r="B352" s="782"/>
      <c r="C352" s="1036">
        <f>VALUE(HEX2DEC(A352))</f>
        <v>41</v>
      </c>
      <c r="D352" s="1037"/>
      <c r="E352" s="1037"/>
      <c r="F352" s="1037"/>
      <c r="G352" s="897">
        <v>19</v>
      </c>
      <c r="H352" s="989" t="s">
        <v>4</v>
      </c>
      <c r="I352" s="782"/>
      <c r="J352" s="782"/>
      <c r="K352" s="1038">
        <v>0</v>
      </c>
      <c r="L352" s="1038">
        <v>170</v>
      </c>
      <c r="M352" s="1039"/>
      <c r="N352" s="1039"/>
      <c r="O352" s="782"/>
      <c r="P352" s="782"/>
      <c r="Q352" s="782"/>
      <c r="R352" s="782"/>
      <c r="S352" s="782"/>
      <c r="T352" s="782"/>
      <c r="U352" s="782"/>
      <c r="V352" s="782"/>
      <c r="W352" s="782"/>
      <c r="X352" s="156"/>
      <c r="Y352" s="156"/>
      <c r="Z352" s="156"/>
      <c r="AA352" s="782"/>
      <c r="AB352" s="782"/>
      <c r="AC352" s="782"/>
      <c r="AD352" s="782"/>
      <c r="AE352" s="782"/>
      <c r="AF352" s="782"/>
    </row>
    <row r="353" spans="1:32" hidden="1">
      <c r="A353" s="782" t="str">
        <f t="shared" si="20"/>
        <v>03</v>
      </c>
      <c r="B353" s="782"/>
      <c r="C353" s="1036">
        <f>VALUE(HEX2DEC(A353))</f>
        <v>3</v>
      </c>
      <c r="D353" s="1037"/>
      <c r="E353" s="1037"/>
      <c r="F353" s="1037"/>
      <c r="G353" s="897">
        <v>20</v>
      </c>
      <c r="H353" s="989" t="s">
        <v>5</v>
      </c>
      <c r="I353" s="782"/>
      <c r="J353" s="782"/>
      <c r="K353" s="1038">
        <v>10</v>
      </c>
      <c r="L353" s="1038">
        <v>170</v>
      </c>
      <c r="M353" s="1039" t="s">
        <v>824</v>
      </c>
      <c r="N353" s="1039"/>
      <c r="O353" s="782"/>
      <c r="P353" s="782"/>
      <c r="Q353" s="782"/>
      <c r="R353" s="782"/>
      <c r="S353" s="782"/>
      <c r="T353" s="782"/>
      <c r="U353" s="782"/>
      <c r="V353" s="782"/>
      <c r="W353" s="782"/>
      <c r="X353" s="156"/>
      <c r="Y353" s="156"/>
      <c r="Z353" s="156"/>
      <c r="AA353" s="782"/>
      <c r="AB353" s="782"/>
      <c r="AC353" s="782"/>
      <c r="AD353" s="782"/>
      <c r="AE353" s="782"/>
      <c r="AF353" s="782"/>
    </row>
    <row r="354" spans="1:32" hidden="1">
      <c r="A354" s="782" t="str">
        <f t="shared" si="20"/>
        <v>DC</v>
      </c>
      <c r="B354" s="782"/>
      <c r="C354" s="6"/>
      <c r="D354" s="987"/>
      <c r="E354" s="987"/>
      <c r="F354" s="987"/>
      <c r="G354" s="897">
        <v>21</v>
      </c>
      <c r="I354" s="1396" t="s">
        <v>825</v>
      </c>
      <c r="J354" s="782"/>
      <c r="K354" s="1038">
        <v>12</v>
      </c>
      <c r="L354" s="1038">
        <f>L355</f>
        <v>3</v>
      </c>
      <c r="M354" s="1039"/>
      <c r="N354" s="1039"/>
      <c r="O354" s="782"/>
      <c r="P354" s="782"/>
      <c r="Q354" s="782"/>
      <c r="R354" s="782"/>
      <c r="S354" s="782"/>
      <c r="T354" s="782"/>
      <c r="U354" s="782"/>
      <c r="V354" s="782"/>
      <c r="W354" s="782"/>
      <c r="X354" s="156"/>
      <c r="Y354" s="156"/>
      <c r="Z354" s="156"/>
      <c r="AA354" s="782"/>
      <c r="AB354" s="782"/>
      <c r="AC354" s="782"/>
      <c r="AD354" s="782"/>
      <c r="AE354" s="782"/>
      <c r="AF354" s="782"/>
    </row>
    <row r="355" spans="1:32" hidden="1">
      <c r="A355" s="782" t="str">
        <f t="shared" si="20"/>
        <v>FF</v>
      </c>
      <c r="B355" s="782"/>
      <c r="C355" s="6">
        <f>HEX2DEC( A355) *256 +HEX2DEC( A354)</f>
        <v>65500</v>
      </c>
      <c r="D355" s="1040" t="s">
        <v>821</v>
      </c>
      <c r="E355" s="987"/>
      <c r="F355" s="987"/>
      <c r="G355" s="897">
        <v>22</v>
      </c>
      <c r="H355" s="988" t="s">
        <v>6</v>
      </c>
      <c r="I355" s="1396"/>
      <c r="J355" s="782"/>
      <c r="K355" s="1039">
        <f>K356-1</f>
        <v>1137</v>
      </c>
      <c r="L355" s="1039">
        <f>C357</f>
        <v>3</v>
      </c>
      <c r="M355" s="1039"/>
      <c r="N355" s="1039"/>
      <c r="O355" s="782"/>
      <c r="P355" s="782"/>
      <c r="Q355" s="782"/>
      <c r="R355" s="782"/>
      <c r="S355" s="782"/>
      <c r="T355" s="782"/>
      <c r="U355" s="782"/>
      <c r="V355" s="782"/>
      <c r="W355" s="782"/>
      <c r="X355" s="156"/>
      <c r="Y355" s="156"/>
      <c r="Z355" s="156"/>
      <c r="AA355" s="782"/>
      <c r="AB355" s="782"/>
      <c r="AC355" s="782"/>
      <c r="AD355" s="782"/>
      <c r="AE355" s="782"/>
      <c r="AF355" s="782"/>
    </row>
    <row r="356" spans="1:32" hidden="1">
      <c r="A356" s="782" t="str">
        <f t="shared" si="20"/>
        <v>81</v>
      </c>
      <c r="B356" s="782"/>
      <c r="C356" s="6">
        <f>HEX2DEC(A356)</f>
        <v>129</v>
      </c>
      <c r="D356" s="987"/>
      <c r="E356" s="987"/>
      <c r="F356" s="987"/>
      <c r="G356" s="897">
        <v>23</v>
      </c>
      <c r="H356" s="989" t="s">
        <v>7</v>
      </c>
      <c r="I356" s="1396"/>
      <c r="J356" s="782"/>
      <c r="K356" s="1039">
        <f>C351</f>
        <v>1138</v>
      </c>
      <c r="L356" s="1039">
        <f>C356</f>
        <v>129</v>
      </c>
      <c r="M356" s="1039"/>
      <c r="N356" s="1039"/>
      <c r="O356" s="782"/>
      <c r="P356" s="782"/>
      <c r="Q356" s="782"/>
      <c r="R356" s="782"/>
      <c r="S356" s="782"/>
      <c r="T356" s="782"/>
      <c r="U356" s="782"/>
      <c r="V356" s="782"/>
      <c r="W356" s="782"/>
      <c r="X356" s="156"/>
      <c r="Y356" s="156"/>
      <c r="Z356" s="156"/>
      <c r="AA356" s="782"/>
      <c r="AB356" s="782"/>
      <c r="AC356" s="782"/>
      <c r="AD356" s="782"/>
      <c r="AE356" s="782"/>
      <c r="AF356" s="782"/>
    </row>
    <row r="357" spans="1:32" hidden="1">
      <c r="A357" s="782" t="str">
        <f t="shared" si="20"/>
        <v>03</v>
      </c>
      <c r="B357" s="782"/>
      <c r="C357" s="6">
        <f>HEX2DEC(A357)</f>
        <v>3</v>
      </c>
      <c r="D357" s="987"/>
      <c r="E357" s="987"/>
      <c r="F357" s="987"/>
      <c r="G357" s="897">
        <v>24</v>
      </c>
      <c r="H357" s="989" t="s">
        <v>8</v>
      </c>
      <c r="I357" s="1396"/>
      <c r="J357" s="782"/>
      <c r="K357" s="246">
        <f>K356+1</f>
        <v>1139</v>
      </c>
      <c r="L357" s="1039">
        <f>C357</f>
        <v>3</v>
      </c>
      <c r="M357" s="1039"/>
      <c r="N357" s="1039"/>
      <c r="O357" s="782"/>
      <c r="P357" s="782"/>
      <c r="Q357" s="782"/>
      <c r="R357" s="782"/>
      <c r="S357" s="782"/>
      <c r="T357" s="782"/>
      <c r="U357" s="782"/>
      <c r="V357" s="782"/>
      <c r="W357" s="782"/>
      <c r="X357" s="156"/>
      <c r="Y357" s="156"/>
      <c r="Z357" s="156"/>
      <c r="AA357" s="156"/>
    </row>
    <row r="358" spans="1:32" hidden="1">
      <c r="A358" s="782" t="str">
        <f t="shared" si="20"/>
        <v>02</v>
      </c>
      <c r="B358" s="782"/>
      <c r="C358" s="5"/>
      <c r="D358" s="987"/>
      <c r="E358" s="987"/>
      <c r="F358" s="987"/>
      <c r="G358" s="897">
        <v>25</v>
      </c>
      <c r="I358" s="1396" t="s">
        <v>826</v>
      </c>
      <c r="J358" s="782"/>
      <c r="K358" s="1039">
        <f>K359-1</f>
        <v>2561</v>
      </c>
      <c r="L358" s="1039">
        <f>C361</f>
        <v>40</v>
      </c>
      <c r="M358" s="1039"/>
      <c r="N358" s="1039"/>
      <c r="O358" s="782"/>
      <c r="P358" s="782"/>
      <c r="Q358" s="782"/>
      <c r="R358" s="782"/>
      <c r="S358" s="782"/>
      <c r="T358" s="782"/>
      <c r="U358" s="782"/>
      <c r="V358" s="782"/>
      <c r="W358" s="782"/>
      <c r="X358" s="156"/>
      <c r="Y358" s="156"/>
      <c r="Z358" s="156"/>
      <c r="AA358" s="156"/>
    </row>
    <row r="359" spans="1:32" hidden="1">
      <c r="A359" s="782" t="str">
        <f t="shared" si="20"/>
        <v>0A</v>
      </c>
      <c r="B359" s="782"/>
      <c r="C359" s="1036">
        <f>HEX2DEC( A359) *256 +HEX2DEC( A358)</f>
        <v>2562</v>
      </c>
      <c r="D359" s="1037" t="s">
        <v>821</v>
      </c>
      <c r="E359" s="1037"/>
      <c r="F359" s="1037"/>
      <c r="G359" s="897">
        <v>26</v>
      </c>
      <c r="H359" s="988" t="s">
        <v>9</v>
      </c>
      <c r="I359" s="1396"/>
      <c r="J359" s="782"/>
      <c r="K359" s="1039">
        <f>C359</f>
        <v>2562</v>
      </c>
      <c r="L359" s="1039">
        <f>C360</f>
        <v>100</v>
      </c>
      <c r="M359" s="1039"/>
      <c r="N359" s="1039"/>
      <c r="O359" s="782"/>
      <c r="P359" s="782"/>
      <c r="Q359" s="782"/>
      <c r="R359" s="782"/>
      <c r="S359" s="782"/>
      <c r="T359" s="782"/>
      <c r="U359" s="782"/>
      <c r="V359" s="782"/>
      <c r="W359" s="782"/>
      <c r="X359" s="156"/>
      <c r="Y359" s="156"/>
      <c r="Z359" s="156"/>
      <c r="AA359" s="156"/>
    </row>
    <row r="360" spans="1:32" hidden="1">
      <c r="A360" s="782" t="str">
        <f t="shared" si="20"/>
        <v>64</v>
      </c>
      <c r="B360" s="782"/>
      <c r="C360" s="1036">
        <f>HEX2DEC(A360)</f>
        <v>100</v>
      </c>
      <c r="D360" s="1037"/>
      <c r="E360" s="1037"/>
      <c r="F360" s="1037"/>
      <c r="G360" s="897">
        <v>27</v>
      </c>
      <c r="H360" s="989" t="s">
        <v>10</v>
      </c>
      <c r="I360" s="1396"/>
      <c r="J360" s="782"/>
      <c r="K360" s="1039">
        <f>K359+1</f>
        <v>2563</v>
      </c>
      <c r="L360" s="1039">
        <f>C361</f>
        <v>40</v>
      </c>
      <c r="M360" s="1039"/>
      <c r="N360" s="1039"/>
      <c r="O360" s="782"/>
      <c r="P360" s="782"/>
      <c r="Q360" s="782"/>
      <c r="R360" s="782"/>
      <c r="S360" s="782"/>
      <c r="T360" s="782"/>
      <c r="U360" s="782"/>
      <c r="V360" s="782"/>
      <c r="W360" s="782"/>
      <c r="X360" s="156"/>
      <c r="Y360" s="156"/>
      <c r="Z360" s="156"/>
      <c r="AA360" s="156"/>
    </row>
    <row r="361" spans="1:32" hidden="1">
      <c r="A361" s="782" t="str">
        <f t="shared" si="20"/>
        <v>28</v>
      </c>
      <c r="B361" s="782"/>
      <c r="C361" s="1036">
        <f>HEX2DEC(A361)</f>
        <v>40</v>
      </c>
      <c r="D361" s="1037"/>
      <c r="E361" s="1037"/>
      <c r="F361" s="1037"/>
      <c r="G361" s="897">
        <v>28</v>
      </c>
      <c r="H361" s="989" t="s">
        <v>11</v>
      </c>
      <c r="I361" s="1396"/>
      <c r="J361" s="782"/>
      <c r="K361" s="1039">
        <f>K362-1</f>
        <v>2633</v>
      </c>
      <c r="L361" s="1039">
        <f>C365</f>
        <v>40</v>
      </c>
      <c r="M361" s="1039"/>
      <c r="N361" s="1039"/>
      <c r="O361" s="782"/>
      <c r="P361" s="782"/>
      <c r="Q361" s="782"/>
      <c r="R361" s="782"/>
      <c r="S361" s="782"/>
      <c r="T361" s="782"/>
      <c r="U361" s="782"/>
      <c r="V361" s="782"/>
      <c r="W361" s="782"/>
      <c r="X361" s="156"/>
      <c r="Y361" s="156"/>
      <c r="Z361" s="156"/>
      <c r="AA361" s="156"/>
    </row>
    <row r="362" spans="1:32" hidden="1">
      <c r="A362" s="782" t="str">
        <f t="shared" si="20"/>
        <v>4A</v>
      </c>
      <c r="B362" s="782"/>
      <c r="C362" s="6"/>
      <c r="D362" s="987"/>
      <c r="E362" s="987"/>
      <c r="F362" s="987"/>
      <c r="G362" s="897">
        <v>29</v>
      </c>
      <c r="I362" s="1396" t="s">
        <v>827</v>
      </c>
      <c r="J362" s="782"/>
      <c r="K362" s="1039">
        <f>C363</f>
        <v>2634</v>
      </c>
      <c r="L362" s="1039">
        <f>C364</f>
        <v>100</v>
      </c>
      <c r="M362" s="1039"/>
      <c r="N362" s="1039"/>
      <c r="O362" s="782"/>
      <c r="P362" s="782"/>
      <c r="Q362" s="782"/>
      <c r="R362" s="782"/>
      <c r="S362" s="782"/>
      <c r="T362" s="782"/>
      <c r="U362" s="782"/>
      <c r="V362" s="782"/>
      <c r="W362" s="782"/>
      <c r="X362" s="156"/>
      <c r="Y362" s="156"/>
      <c r="Z362" s="156"/>
      <c r="AA362" s="156"/>
    </row>
    <row r="363" spans="1:32" hidden="1">
      <c r="A363" s="782" t="str">
        <f t="shared" si="20"/>
        <v>0A</v>
      </c>
      <c r="B363" s="782"/>
      <c r="C363" s="6">
        <f>HEX2DEC( A363) *256 +HEX2DEC( A362)</f>
        <v>2634</v>
      </c>
      <c r="D363" s="987" t="s">
        <v>821</v>
      </c>
      <c r="E363" s="987"/>
      <c r="F363" s="987"/>
      <c r="G363" s="897">
        <v>30</v>
      </c>
      <c r="H363" s="988" t="s">
        <v>12</v>
      </c>
      <c r="I363" s="1396"/>
      <c r="J363" s="782"/>
      <c r="K363" s="1039">
        <f>K362+1</f>
        <v>2635</v>
      </c>
      <c r="L363" s="1039">
        <f>C365</f>
        <v>40</v>
      </c>
      <c r="M363" s="1039"/>
      <c r="N363" s="1039"/>
      <c r="O363" s="782"/>
      <c r="P363" s="782"/>
      <c r="Q363" s="782"/>
      <c r="R363" s="782"/>
      <c r="S363" s="782"/>
      <c r="T363" s="782"/>
      <c r="U363" s="782"/>
      <c r="V363" s="782"/>
      <c r="W363" s="782"/>
      <c r="X363" s="156"/>
      <c r="Y363" s="156"/>
      <c r="Z363" s="156"/>
      <c r="AA363" s="156"/>
    </row>
    <row r="364" spans="1:32" hidden="1">
      <c r="A364" s="782" t="str">
        <f t="shared" si="20"/>
        <v>64</v>
      </c>
      <c r="B364" s="782"/>
      <c r="C364" s="6">
        <f>HEX2DEC(A364)</f>
        <v>100</v>
      </c>
      <c r="D364" s="987"/>
      <c r="E364" s="987"/>
      <c r="F364" s="987"/>
      <c r="G364" s="897">
        <v>31</v>
      </c>
      <c r="H364" s="989" t="s">
        <v>13</v>
      </c>
      <c r="I364" s="1396"/>
      <c r="J364" s="782"/>
      <c r="K364" s="1039">
        <f>K365-1</f>
        <v>2633</v>
      </c>
      <c r="L364" s="1039">
        <f>C369</f>
        <v>40</v>
      </c>
      <c r="M364" s="1039"/>
      <c r="N364" s="1039"/>
      <c r="O364" s="782"/>
      <c r="P364" s="782"/>
      <c r="Q364" s="782"/>
      <c r="R364" s="782"/>
      <c r="S364" s="782"/>
      <c r="T364" s="782"/>
      <c r="U364" s="782"/>
      <c r="V364" s="782"/>
      <c r="W364" s="782"/>
      <c r="X364" s="156"/>
      <c r="Y364" s="156"/>
      <c r="Z364" s="156"/>
      <c r="AA364" s="156"/>
    </row>
    <row r="365" spans="1:32" hidden="1">
      <c r="A365" s="782" t="str">
        <f t="shared" si="20"/>
        <v>28</v>
      </c>
      <c r="B365" s="782"/>
      <c r="C365" s="6">
        <f>HEX2DEC(A365)</f>
        <v>40</v>
      </c>
      <c r="D365" s="987"/>
      <c r="E365" s="987"/>
      <c r="F365" s="987"/>
      <c r="G365" s="897">
        <v>32</v>
      </c>
      <c r="H365" s="989" t="s">
        <v>14</v>
      </c>
      <c r="I365" s="1396"/>
      <c r="J365" s="782"/>
      <c r="K365" s="1039">
        <f>C367</f>
        <v>2634</v>
      </c>
      <c r="L365" s="1039">
        <f>C368</f>
        <v>100</v>
      </c>
      <c r="M365" s="1039"/>
      <c r="N365" s="1039"/>
      <c r="O365" s="782"/>
      <c r="P365" s="782"/>
      <c r="Q365" s="782"/>
      <c r="R365" s="782"/>
      <c r="S365" s="782"/>
      <c r="T365" s="782"/>
      <c r="U365" s="782"/>
      <c r="V365" s="782"/>
      <c r="W365" s="782"/>
      <c r="X365" s="156"/>
      <c r="Y365" s="156"/>
      <c r="Z365" s="156"/>
      <c r="AA365" s="156"/>
    </row>
    <row r="366" spans="1:32" hidden="1">
      <c r="A366" s="782" t="str">
        <f t="shared" si="20"/>
        <v>4A</v>
      </c>
      <c r="B366" s="782"/>
      <c r="C366" s="6"/>
      <c r="D366" s="987"/>
      <c r="E366" s="987"/>
      <c r="F366" s="987"/>
      <c r="G366" s="897">
        <v>33</v>
      </c>
      <c r="I366" s="1396" t="s">
        <v>828</v>
      </c>
      <c r="J366" s="782"/>
      <c r="K366" s="1039">
        <f>K365+1</f>
        <v>2635</v>
      </c>
      <c r="L366" s="1039">
        <f>C369</f>
        <v>40</v>
      </c>
      <c r="M366" s="1039"/>
      <c r="N366" s="1039"/>
      <c r="O366" s="782"/>
      <c r="P366" s="782"/>
      <c r="Q366" s="782"/>
      <c r="R366" s="782"/>
      <c r="S366" s="782"/>
      <c r="T366" s="782"/>
      <c r="U366" s="782"/>
      <c r="V366" s="782"/>
      <c r="W366" s="782"/>
      <c r="X366" s="156"/>
      <c r="Y366" s="156"/>
      <c r="Z366" s="156"/>
      <c r="AA366" s="156"/>
    </row>
    <row r="367" spans="1:32" hidden="1">
      <c r="A367" s="782" t="str">
        <f t="shared" si="20"/>
        <v>0A</v>
      </c>
      <c r="B367" s="782"/>
      <c r="C367" s="1036">
        <f>HEX2DEC( A367) *256 +HEX2DEC( A366)</f>
        <v>2634</v>
      </c>
      <c r="D367" s="1037" t="s">
        <v>821</v>
      </c>
      <c r="E367" s="1037"/>
      <c r="F367" s="1037"/>
      <c r="G367" s="897">
        <v>34</v>
      </c>
      <c r="H367" s="988" t="s">
        <v>15</v>
      </c>
      <c r="I367" s="1396"/>
      <c r="J367" s="782"/>
      <c r="K367" s="1041">
        <f>K368-1</f>
        <v>2633</v>
      </c>
      <c r="L367" s="1039">
        <f>C373</f>
        <v>40</v>
      </c>
      <c r="M367" s="1039"/>
      <c r="N367" s="246"/>
      <c r="O367" s="156"/>
      <c r="P367" s="156"/>
      <c r="Q367" s="156"/>
      <c r="R367" s="156"/>
      <c r="S367" s="156"/>
      <c r="T367" s="156"/>
      <c r="U367" s="156"/>
      <c r="V367" s="156"/>
      <c r="W367" s="156"/>
      <c r="X367" s="156"/>
      <c r="Y367" s="156"/>
      <c r="Z367" s="156"/>
      <c r="AA367" s="156"/>
    </row>
    <row r="368" spans="1:32" hidden="1">
      <c r="A368" s="782" t="str">
        <f t="shared" si="20"/>
        <v>64</v>
      </c>
      <c r="B368" s="782"/>
      <c r="C368" s="1036">
        <f>HEX2DEC(A368)</f>
        <v>100</v>
      </c>
      <c r="D368" s="1037"/>
      <c r="E368" s="1037"/>
      <c r="F368" s="1037"/>
      <c r="G368" s="897">
        <v>35</v>
      </c>
      <c r="H368" s="989" t="s">
        <v>16</v>
      </c>
      <c r="I368" s="1396"/>
      <c r="J368" s="782"/>
      <c r="K368" s="1039">
        <f>C371</f>
        <v>2634</v>
      </c>
      <c r="L368" s="1039">
        <f>C372</f>
        <v>100</v>
      </c>
      <c r="M368" s="1039"/>
      <c r="N368" s="246"/>
      <c r="O368" s="156"/>
      <c r="P368" s="156"/>
      <c r="Q368" s="156"/>
      <c r="R368" s="156"/>
      <c r="S368" s="156"/>
      <c r="T368" s="156"/>
      <c r="U368" s="156"/>
      <c r="V368" s="156"/>
      <c r="W368" s="156"/>
      <c r="X368" s="156"/>
      <c r="Y368" s="156"/>
      <c r="Z368" s="156"/>
      <c r="AA368" s="156"/>
    </row>
    <row r="369" spans="1:23" s="156" customFormat="1" hidden="1">
      <c r="A369" s="782" t="str">
        <f t="shared" si="20"/>
        <v>28</v>
      </c>
      <c r="B369" s="782"/>
      <c r="C369" s="1036">
        <f>HEX2DEC(A369)</f>
        <v>40</v>
      </c>
      <c r="D369" s="1037"/>
      <c r="E369" s="1037"/>
      <c r="F369" s="1037"/>
      <c r="G369" s="897">
        <v>36</v>
      </c>
      <c r="H369" s="1042" t="s">
        <v>17</v>
      </c>
      <c r="I369" s="1396"/>
      <c r="J369" s="782"/>
      <c r="K369" s="1039">
        <f>K368+1</f>
        <v>2635</v>
      </c>
      <c r="L369" s="1039">
        <f>C373</f>
        <v>40</v>
      </c>
      <c r="M369" s="1039"/>
      <c r="N369" s="246"/>
    </row>
    <row r="370" spans="1:23" s="156" customFormat="1" hidden="1">
      <c r="A370" s="782" t="str">
        <f t="shared" si="20"/>
        <v>4A</v>
      </c>
      <c r="B370" s="782"/>
      <c r="C370" s="6"/>
      <c r="D370" s="987"/>
      <c r="E370" s="987"/>
      <c r="F370" s="987"/>
      <c r="G370" s="897">
        <v>37</v>
      </c>
      <c r="H370" s="954"/>
      <c r="I370" s="1396" t="s">
        <v>829</v>
      </c>
      <c r="J370" s="782"/>
      <c r="K370" s="1041">
        <f>K371-1</f>
        <v>2633</v>
      </c>
      <c r="L370" s="1039">
        <f>C377</f>
        <v>40</v>
      </c>
      <c r="M370" s="1039"/>
      <c r="N370" s="246"/>
    </row>
    <row r="371" spans="1:23" s="156" customFormat="1" hidden="1">
      <c r="A371" s="782" t="str">
        <f t="shared" si="20"/>
        <v>0A</v>
      </c>
      <c r="B371" s="782"/>
      <c r="C371" s="6">
        <f>HEX2DEC( A371) *256 +HEX2DEC( A370)</f>
        <v>2634</v>
      </c>
      <c r="D371" s="987" t="s">
        <v>821</v>
      </c>
      <c r="E371" s="987"/>
      <c r="F371" s="987"/>
      <c r="G371" s="897">
        <v>38</v>
      </c>
      <c r="H371" s="988" t="s">
        <v>830</v>
      </c>
      <c r="I371" s="1396"/>
      <c r="J371" s="782"/>
      <c r="K371" s="1039">
        <f>C375</f>
        <v>2634</v>
      </c>
      <c r="L371" s="1039">
        <f>C376</f>
        <v>100</v>
      </c>
      <c r="M371" s="1039"/>
      <c r="N371" s="246"/>
    </row>
    <row r="372" spans="1:23" s="156" customFormat="1" hidden="1">
      <c r="A372" s="782" t="str">
        <f t="shared" si="20"/>
        <v>64</v>
      </c>
      <c r="B372" s="782"/>
      <c r="C372" s="6">
        <f>HEX2DEC(A372)</f>
        <v>100</v>
      </c>
      <c r="D372" s="987"/>
      <c r="E372" s="987"/>
      <c r="F372" s="987"/>
      <c r="G372" s="897">
        <v>39</v>
      </c>
      <c r="H372" s="989" t="s">
        <v>16</v>
      </c>
      <c r="I372" s="1396"/>
      <c r="J372" s="782"/>
      <c r="K372" s="1039">
        <f>K371+1</f>
        <v>2635</v>
      </c>
      <c r="L372" s="1039">
        <f>C377</f>
        <v>40</v>
      </c>
      <c r="M372" s="1039"/>
      <c r="N372" s="246"/>
    </row>
    <row r="373" spans="1:23" s="156" customFormat="1" hidden="1">
      <c r="A373" s="782" t="str">
        <f t="shared" si="20"/>
        <v>28</v>
      </c>
      <c r="B373" s="782"/>
      <c r="C373" s="6">
        <f>HEX2DEC(A373)</f>
        <v>40</v>
      </c>
      <c r="D373" s="987"/>
      <c r="E373" s="987"/>
      <c r="F373" s="987"/>
      <c r="G373" s="897">
        <v>40</v>
      </c>
      <c r="H373" s="1042" t="s">
        <v>17</v>
      </c>
      <c r="I373" s="1396"/>
      <c r="J373" s="782"/>
      <c r="K373" s="1038">
        <f>K374-1</f>
        <v>2615</v>
      </c>
      <c r="L373" s="1039">
        <f>C381</f>
        <v>40</v>
      </c>
      <c r="M373" s="1039"/>
      <c r="N373" s="246"/>
    </row>
    <row r="374" spans="1:23" s="156" customFormat="1" hidden="1">
      <c r="A374" s="782" t="str">
        <f t="shared" si="20"/>
        <v>4A</v>
      </c>
      <c r="B374" s="782"/>
      <c r="C374" s="6"/>
      <c r="D374" s="987"/>
      <c r="E374" s="987"/>
      <c r="F374" s="987"/>
      <c r="G374" s="897">
        <v>41</v>
      </c>
      <c r="H374" s="954"/>
      <c r="I374" s="1396" t="s">
        <v>831</v>
      </c>
      <c r="J374" s="782"/>
      <c r="K374" s="1039">
        <f>C379</f>
        <v>2616</v>
      </c>
      <c r="L374" s="1039">
        <f>C380</f>
        <v>100</v>
      </c>
      <c r="M374" s="1039"/>
      <c r="N374" s="246"/>
    </row>
    <row r="375" spans="1:23" s="156" customFormat="1" hidden="1">
      <c r="A375" s="782" t="str">
        <f t="shared" si="20"/>
        <v>0A</v>
      </c>
      <c r="B375" s="782"/>
      <c r="C375" s="1036">
        <f>HEX2DEC( A375) *256 +HEX2DEC( A374)</f>
        <v>2634</v>
      </c>
      <c r="D375" s="1037" t="s">
        <v>821</v>
      </c>
      <c r="E375" s="1037"/>
      <c r="F375" s="1037"/>
      <c r="G375" s="897">
        <v>42</v>
      </c>
      <c r="H375" s="988" t="s">
        <v>832</v>
      </c>
      <c r="I375" s="1396"/>
      <c r="J375" s="782"/>
      <c r="K375" s="1039">
        <f>K374+1</f>
        <v>2617</v>
      </c>
      <c r="L375" s="1039">
        <f>C381</f>
        <v>40</v>
      </c>
      <c r="M375" s="1039"/>
      <c r="N375" s="246"/>
    </row>
    <row r="376" spans="1:23" s="156" customFormat="1" hidden="1">
      <c r="A376" s="782" t="str">
        <f t="shared" si="20"/>
        <v>64</v>
      </c>
      <c r="B376" s="782"/>
      <c r="C376" s="1036">
        <f>HEX2DEC(A376)</f>
        <v>100</v>
      </c>
      <c r="D376" s="1037"/>
      <c r="E376" s="1037"/>
      <c r="F376" s="1037"/>
      <c r="G376" s="897">
        <v>43</v>
      </c>
      <c r="H376" s="989" t="s">
        <v>16</v>
      </c>
      <c r="I376" s="1396"/>
      <c r="J376" s="782"/>
      <c r="K376" s="1039">
        <f>K377-1</f>
        <v>2615</v>
      </c>
      <c r="L376" s="1039">
        <f>C385</f>
        <v>40</v>
      </c>
      <c r="M376" s="1039"/>
      <c r="N376" s="246"/>
    </row>
    <row r="377" spans="1:23" s="156" customFormat="1" hidden="1">
      <c r="A377" s="782" t="str">
        <f t="shared" si="20"/>
        <v>28</v>
      </c>
      <c r="B377" s="782"/>
      <c r="C377" s="1036">
        <f>HEX2DEC(A377)</f>
        <v>40</v>
      </c>
      <c r="D377" s="1037"/>
      <c r="E377" s="1037"/>
      <c r="F377" s="1037"/>
      <c r="G377" s="897">
        <v>44</v>
      </c>
      <c r="H377" s="1042" t="s">
        <v>17</v>
      </c>
      <c r="I377" s="1396"/>
      <c r="J377" s="782"/>
      <c r="K377" s="1039">
        <f>C383</f>
        <v>2616</v>
      </c>
      <c r="L377" s="1039">
        <f>C384</f>
        <v>98</v>
      </c>
      <c r="M377" s="1039"/>
      <c r="N377" s="246"/>
    </row>
    <row r="378" spans="1:23" s="156" customFormat="1" hidden="1">
      <c r="A378" s="782" t="str">
        <f t="shared" si="20"/>
        <v>38</v>
      </c>
      <c r="B378" s="782"/>
      <c r="C378" s="6"/>
      <c r="D378" s="987"/>
      <c r="E378" s="987"/>
      <c r="F378" s="987"/>
      <c r="G378" s="897">
        <v>45</v>
      </c>
      <c r="H378" s="954"/>
      <c r="I378" s="1396" t="s">
        <v>833</v>
      </c>
      <c r="J378" s="782"/>
      <c r="K378" s="1039">
        <f>K377+1</f>
        <v>2617</v>
      </c>
      <c r="L378" s="1039">
        <f>C385</f>
        <v>40</v>
      </c>
      <c r="M378" s="1039"/>
      <c r="N378" s="1039"/>
      <c r="O378" s="782"/>
      <c r="P378" s="782"/>
      <c r="Q378" s="782"/>
      <c r="R378" s="782"/>
      <c r="S378" s="782"/>
      <c r="T378" s="782"/>
      <c r="U378" s="782"/>
      <c r="V378" s="782"/>
      <c r="W378" s="782"/>
    </row>
    <row r="379" spans="1:23" s="156" customFormat="1" hidden="1">
      <c r="A379" s="782" t="str">
        <f t="shared" si="20"/>
        <v>0A</v>
      </c>
      <c r="B379" s="782"/>
      <c r="C379" s="6">
        <f>HEX2DEC( A379) *256 +HEX2DEC( A378)</f>
        <v>2616</v>
      </c>
      <c r="D379" s="987" t="s">
        <v>821</v>
      </c>
      <c r="E379" s="987"/>
      <c r="F379" s="987"/>
      <c r="G379" s="897">
        <v>46</v>
      </c>
      <c r="H379" s="988" t="s">
        <v>834</v>
      </c>
      <c r="I379" s="1396"/>
      <c r="J379" s="782"/>
      <c r="K379" s="1039"/>
      <c r="L379" s="1039"/>
      <c r="M379" s="1039"/>
      <c r="N379" s="1039"/>
      <c r="O379" s="782"/>
      <c r="P379" s="782"/>
      <c r="Q379" s="782"/>
      <c r="R379" s="782"/>
      <c r="S379" s="782"/>
      <c r="T379" s="782"/>
      <c r="U379" s="782"/>
      <c r="V379" s="782"/>
      <c r="W379" s="782"/>
    </row>
    <row r="380" spans="1:23" s="156" customFormat="1" hidden="1">
      <c r="A380" s="782" t="str">
        <f t="shared" si="20"/>
        <v>64</v>
      </c>
      <c r="B380" s="782"/>
      <c r="C380" s="6">
        <f>HEX2DEC(A380)</f>
        <v>100</v>
      </c>
      <c r="D380" s="987"/>
      <c r="E380" s="987"/>
      <c r="F380" s="987"/>
      <c r="G380" s="897">
        <v>47</v>
      </c>
      <c r="H380" s="989" t="s">
        <v>16</v>
      </c>
      <c r="I380" s="1396"/>
      <c r="J380" s="782"/>
      <c r="K380" s="1039"/>
      <c r="L380" s="1039"/>
      <c r="M380" s="1039"/>
      <c r="N380" s="1039"/>
      <c r="O380" s="782"/>
      <c r="P380" s="782"/>
      <c r="Q380" s="782"/>
      <c r="R380" s="782"/>
      <c r="S380" s="782"/>
      <c r="T380" s="782"/>
      <c r="U380" s="782"/>
      <c r="V380" s="782"/>
      <c r="W380" s="782"/>
    </row>
    <row r="381" spans="1:23" s="156" customFormat="1" hidden="1">
      <c r="A381" s="782" t="str">
        <f t="shared" si="20"/>
        <v>28</v>
      </c>
      <c r="B381" s="782"/>
      <c r="C381" s="6">
        <f>HEX2DEC(A381)</f>
        <v>40</v>
      </c>
      <c r="D381" s="987"/>
      <c r="E381" s="987"/>
      <c r="F381" s="987"/>
      <c r="G381" s="897">
        <v>48</v>
      </c>
      <c r="H381" s="1042" t="s">
        <v>17</v>
      </c>
      <c r="I381" s="1396"/>
      <c r="J381" s="782"/>
      <c r="K381" s="1039"/>
      <c r="L381" s="1039"/>
      <c r="M381" s="1039"/>
      <c r="N381" s="1039"/>
      <c r="O381" s="782"/>
      <c r="P381" s="782"/>
      <c r="Q381" s="782"/>
      <c r="R381" s="782"/>
      <c r="S381" s="782"/>
      <c r="T381" s="782"/>
      <c r="U381" s="782"/>
      <c r="V381" s="782"/>
      <c r="W381" s="782"/>
    </row>
    <row r="382" spans="1:23" s="156" customFormat="1" hidden="1">
      <c r="A382" s="782" t="str">
        <f t="shared" si="20"/>
        <v>38</v>
      </c>
      <c r="B382" s="782"/>
      <c r="C382" s="6"/>
      <c r="D382" s="987"/>
      <c r="E382" s="987"/>
      <c r="F382" s="987"/>
      <c r="G382" s="897">
        <v>49</v>
      </c>
      <c r="H382" s="954"/>
      <c r="I382" s="1396" t="s">
        <v>835</v>
      </c>
      <c r="J382" s="782"/>
      <c r="K382" s="782"/>
      <c r="L382" s="782"/>
      <c r="M382" s="782"/>
      <c r="N382" s="782"/>
      <c r="O382" s="782"/>
      <c r="P382" s="782"/>
      <c r="Q382" s="782"/>
      <c r="R382" s="782"/>
      <c r="S382" s="782"/>
      <c r="T382" s="782"/>
      <c r="U382" s="782"/>
      <c r="V382" s="782"/>
      <c r="W382" s="782"/>
    </row>
    <row r="383" spans="1:23" s="156" customFormat="1" hidden="1">
      <c r="A383" s="782" t="str">
        <f t="shared" si="20"/>
        <v>0A</v>
      </c>
      <c r="B383" s="782"/>
      <c r="C383" s="1036">
        <f>HEX2DEC( A383) *256 +HEX2DEC( A382)</f>
        <v>2616</v>
      </c>
      <c r="D383" s="1037" t="s">
        <v>821</v>
      </c>
      <c r="E383" s="1037"/>
      <c r="F383" s="1037"/>
      <c r="G383" s="897">
        <v>50</v>
      </c>
      <c r="H383" s="988" t="s">
        <v>836</v>
      </c>
      <c r="I383" s="1396"/>
      <c r="J383" s="782"/>
      <c r="K383" s="782"/>
      <c r="L383" s="782"/>
      <c r="M383" s="782"/>
      <c r="N383" s="782"/>
      <c r="O383" s="782"/>
      <c r="P383" s="782"/>
      <c r="Q383" s="782"/>
      <c r="R383" s="782"/>
      <c r="S383" s="782"/>
      <c r="T383" s="782"/>
      <c r="U383" s="782"/>
      <c r="V383" s="782"/>
      <c r="W383" s="782"/>
    </row>
    <row r="384" spans="1:23" s="156" customFormat="1" hidden="1">
      <c r="A384" s="782" t="str">
        <f t="shared" si="20"/>
        <v>62</v>
      </c>
      <c r="B384" s="782"/>
      <c r="C384" s="1036">
        <f>HEX2DEC(A384)</f>
        <v>98</v>
      </c>
      <c r="D384" s="1037"/>
      <c r="E384" s="1037"/>
      <c r="F384" s="1037"/>
      <c r="G384" s="897">
        <v>51</v>
      </c>
      <c r="H384" s="989" t="s">
        <v>16</v>
      </c>
      <c r="I384" s="1396"/>
      <c r="J384" s="782"/>
      <c r="K384" s="782"/>
      <c r="L384" s="782"/>
      <c r="M384" s="782"/>
      <c r="N384" s="782"/>
      <c r="O384" s="782"/>
      <c r="P384" s="782"/>
      <c r="Q384" s="782"/>
      <c r="R384" s="782"/>
      <c r="S384" s="782"/>
      <c r="T384" s="782"/>
      <c r="U384" s="782"/>
      <c r="V384" s="782"/>
      <c r="W384" s="782"/>
    </row>
    <row r="385" spans="1:23" s="156" customFormat="1" hidden="1">
      <c r="A385" s="782" t="str">
        <f t="shared" si="20"/>
        <v>28</v>
      </c>
      <c r="B385" s="782"/>
      <c r="C385" s="1036">
        <f>HEX2DEC(A385)</f>
        <v>40</v>
      </c>
      <c r="D385" s="1037"/>
      <c r="E385" s="1037"/>
      <c r="F385" s="1037"/>
      <c r="G385" s="897">
        <v>52</v>
      </c>
      <c r="H385" s="1042" t="s">
        <v>17</v>
      </c>
      <c r="I385" s="1396"/>
      <c r="J385" s="782"/>
      <c r="K385" s="782"/>
      <c r="L385" s="782"/>
      <c r="M385" s="782"/>
      <c r="N385" s="782"/>
      <c r="O385" s="782"/>
      <c r="P385" s="782"/>
      <c r="Q385" s="782"/>
      <c r="R385" s="782"/>
      <c r="S385" s="782"/>
      <c r="T385" s="782"/>
      <c r="U385" s="782"/>
      <c r="V385" s="782"/>
      <c r="W385" s="782"/>
    </row>
    <row r="386" spans="1:23" s="156" customFormat="1" hidden="1">
      <c r="A386" s="782" t="str">
        <f t="shared" si="20"/>
        <v>38</v>
      </c>
      <c r="B386" s="782"/>
      <c r="C386" s="6"/>
      <c r="D386" s="987"/>
      <c r="E386" s="987"/>
      <c r="F386" s="987"/>
      <c r="G386" s="897">
        <v>53</v>
      </c>
      <c r="H386" s="954"/>
      <c r="I386" s="1396" t="s">
        <v>837</v>
      </c>
      <c r="J386" s="782"/>
      <c r="K386" s="782"/>
      <c r="L386" s="782"/>
      <c r="M386" s="782"/>
      <c r="N386" s="782"/>
      <c r="O386" s="782"/>
      <c r="P386" s="782"/>
      <c r="Q386" s="782"/>
      <c r="R386" s="782"/>
      <c r="S386" s="782"/>
      <c r="T386" s="782"/>
      <c r="U386" s="782"/>
      <c r="V386" s="782"/>
      <c r="W386" s="782"/>
    </row>
    <row r="387" spans="1:23" s="156" customFormat="1" hidden="1">
      <c r="A387" s="782" t="str">
        <f t="shared" si="20"/>
        <v>0A</v>
      </c>
      <c r="B387" s="782"/>
      <c r="C387" s="6">
        <f>HEX2DEC( A387) *256 +HEX2DEC( A386)</f>
        <v>2616</v>
      </c>
      <c r="D387" s="987" t="s">
        <v>821</v>
      </c>
      <c r="E387" s="987"/>
      <c r="F387" s="987"/>
      <c r="G387" s="897">
        <v>54</v>
      </c>
      <c r="H387" s="988" t="s">
        <v>9</v>
      </c>
      <c r="I387" s="1396"/>
      <c r="J387" s="782"/>
      <c r="K387" s="782"/>
      <c r="L387" s="782"/>
      <c r="M387" s="782"/>
      <c r="N387" s="782"/>
      <c r="O387" s="782"/>
      <c r="P387" s="782"/>
      <c r="Q387" s="782"/>
      <c r="R387" s="782"/>
      <c r="S387" s="782"/>
      <c r="T387" s="782"/>
      <c r="U387" s="782"/>
      <c r="V387" s="782"/>
      <c r="W387" s="782"/>
    </row>
    <row r="388" spans="1:23" s="156" customFormat="1" hidden="1">
      <c r="A388" s="782" t="str">
        <f t="shared" si="20"/>
        <v>62</v>
      </c>
      <c r="B388" s="782"/>
      <c r="C388" s="6">
        <f>HEX2DEC(A388)</f>
        <v>98</v>
      </c>
      <c r="D388" s="987"/>
      <c r="E388" s="987"/>
      <c r="F388" s="987"/>
      <c r="G388" s="897">
        <v>55</v>
      </c>
      <c r="H388" s="989" t="s">
        <v>16</v>
      </c>
      <c r="I388" s="1396"/>
      <c r="J388" s="782"/>
      <c r="K388" s="782"/>
      <c r="L388" s="782"/>
      <c r="M388" s="782"/>
      <c r="N388" s="782"/>
      <c r="O388" s="782"/>
      <c r="P388" s="782"/>
      <c r="Q388" s="782"/>
      <c r="R388" s="782"/>
      <c r="S388" s="782"/>
      <c r="T388" s="782"/>
      <c r="U388" s="782"/>
      <c r="V388" s="782"/>
      <c r="W388" s="782"/>
    </row>
    <row r="389" spans="1:23" s="156" customFormat="1" hidden="1">
      <c r="A389" s="782" t="str">
        <f t="shared" si="20"/>
        <v>28</v>
      </c>
      <c r="B389" s="782"/>
      <c r="C389" s="6">
        <f>HEX2DEC(A389)</f>
        <v>40</v>
      </c>
      <c r="D389" s="987"/>
      <c r="E389" s="987"/>
      <c r="F389" s="987"/>
      <c r="G389" s="897">
        <v>56</v>
      </c>
      <c r="H389" s="1042" t="s">
        <v>17</v>
      </c>
      <c r="I389" s="1396"/>
      <c r="J389" s="782"/>
      <c r="K389" s="782"/>
      <c r="L389" s="782"/>
      <c r="M389" s="782"/>
      <c r="N389" s="782"/>
      <c r="O389" s="782"/>
      <c r="P389" s="782"/>
      <c r="Q389" s="782"/>
      <c r="R389" s="782"/>
      <c r="S389" s="782"/>
      <c r="T389" s="782"/>
      <c r="U389" s="782"/>
      <c r="V389" s="782"/>
      <c r="W389" s="782"/>
    </row>
    <row r="390" spans="1:23" s="156" customFormat="1" hidden="1">
      <c r="A390" s="782" t="str">
        <f t="shared" si="20"/>
        <v>38</v>
      </c>
      <c r="B390" s="782"/>
      <c r="C390" s="6"/>
      <c r="D390" s="987"/>
      <c r="E390" s="987"/>
      <c r="F390" s="987"/>
      <c r="G390" s="897">
        <v>57</v>
      </c>
      <c r="H390" s="954"/>
      <c r="I390" s="1396" t="s">
        <v>838</v>
      </c>
      <c r="J390" s="782"/>
      <c r="K390" s="782"/>
      <c r="L390" s="782"/>
      <c r="M390" s="782"/>
      <c r="N390" s="782"/>
      <c r="O390" s="782"/>
      <c r="P390" s="782"/>
      <c r="Q390" s="782"/>
      <c r="R390" s="782"/>
      <c r="S390" s="782"/>
      <c r="T390" s="782"/>
      <c r="U390" s="782"/>
      <c r="V390" s="782"/>
      <c r="W390" s="782"/>
    </row>
    <row r="391" spans="1:23" s="156" customFormat="1" hidden="1">
      <c r="A391" s="782" t="str">
        <f t="shared" si="20"/>
        <v>0A</v>
      </c>
      <c r="B391" s="782"/>
      <c r="C391" s="6">
        <f>HEX2DEC( A391) *256 +HEX2DEC( A390)</f>
        <v>2616</v>
      </c>
      <c r="D391" s="987" t="s">
        <v>821</v>
      </c>
      <c r="E391" s="987"/>
      <c r="F391" s="987"/>
      <c r="G391" s="897">
        <v>58</v>
      </c>
      <c r="H391" s="988" t="s">
        <v>12</v>
      </c>
      <c r="I391" s="1396"/>
      <c r="J391" s="782"/>
      <c r="K391" s="782"/>
      <c r="L391" s="782"/>
      <c r="M391" s="782"/>
      <c r="N391" s="782"/>
      <c r="O391" s="782"/>
      <c r="P391" s="782"/>
      <c r="Q391" s="782"/>
      <c r="R391" s="782"/>
      <c r="S391" s="782"/>
      <c r="T391" s="782"/>
      <c r="U391" s="782"/>
      <c r="V391" s="782"/>
      <c r="W391" s="782"/>
    </row>
    <row r="392" spans="1:23" s="156" customFormat="1" hidden="1">
      <c r="A392" s="782" t="str">
        <f t="shared" si="20"/>
        <v>62</v>
      </c>
      <c r="B392" s="782"/>
      <c r="C392" s="6">
        <f>HEX2DEC(A392)</f>
        <v>98</v>
      </c>
      <c r="D392" s="987"/>
      <c r="E392" s="987"/>
      <c r="F392" s="987"/>
      <c r="G392" s="897">
        <v>59</v>
      </c>
      <c r="H392" s="989" t="s">
        <v>16</v>
      </c>
      <c r="I392" s="1396"/>
      <c r="J392" s="782"/>
      <c r="K392" s="782"/>
      <c r="L392" s="782"/>
      <c r="M392" s="782"/>
      <c r="N392" s="782"/>
      <c r="O392" s="782"/>
      <c r="P392" s="782"/>
      <c r="Q392" s="782"/>
      <c r="R392" s="782"/>
      <c r="S392" s="782"/>
      <c r="T392" s="782"/>
      <c r="U392" s="782"/>
      <c r="V392" s="782"/>
      <c r="W392" s="782"/>
    </row>
    <row r="393" spans="1:23" s="156" customFormat="1" hidden="1">
      <c r="A393" s="782" t="str">
        <f t="shared" si="20"/>
        <v>28</v>
      </c>
      <c r="B393" s="782"/>
      <c r="C393" s="6">
        <f>HEX2DEC(A393)</f>
        <v>40</v>
      </c>
      <c r="D393" s="987"/>
      <c r="E393" s="987"/>
      <c r="F393" s="987"/>
      <c r="G393" s="897">
        <v>60</v>
      </c>
      <c r="H393" s="1042" t="s">
        <v>17</v>
      </c>
      <c r="I393" s="1396"/>
      <c r="J393" s="782"/>
      <c r="K393" s="782"/>
      <c r="L393" s="782"/>
      <c r="M393" s="782"/>
      <c r="N393" s="782"/>
      <c r="O393" s="782"/>
      <c r="P393" s="782"/>
      <c r="Q393" s="782"/>
      <c r="R393" s="782"/>
      <c r="S393" s="782"/>
      <c r="T393" s="782"/>
      <c r="U393" s="782"/>
      <c r="V393" s="782"/>
      <c r="W393" s="782"/>
    </row>
    <row r="394" spans="1:23" s="156" customFormat="1" hidden="1">
      <c r="A394" s="782" t="str">
        <f t="shared" si="20"/>
        <v>38</v>
      </c>
      <c r="B394" s="782"/>
      <c r="C394" s="6"/>
      <c r="D394" s="987"/>
      <c r="E394" s="987"/>
      <c r="F394" s="987"/>
      <c r="G394" s="897">
        <v>61</v>
      </c>
      <c r="H394" s="954"/>
      <c r="I394" s="1396" t="s">
        <v>839</v>
      </c>
      <c r="J394" s="782"/>
      <c r="K394" s="782"/>
      <c r="L394" s="782"/>
      <c r="M394" s="782"/>
      <c r="N394" s="782"/>
      <c r="O394" s="782"/>
      <c r="P394" s="782"/>
      <c r="Q394" s="782"/>
      <c r="R394" s="782"/>
      <c r="S394" s="782"/>
      <c r="T394" s="782"/>
      <c r="U394" s="782"/>
      <c r="V394" s="782"/>
      <c r="W394" s="782"/>
    </row>
    <row r="395" spans="1:23" s="156" customFormat="1" hidden="1">
      <c r="A395" s="782" t="str">
        <f t="shared" si="20"/>
        <v>0A</v>
      </c>
      <c r="B395" s="782"/>
      <c r="C395" s="6">
        <f>HEX2DEC( A395) *256 +HEX2DEC( A394)</f>
        <v>2616</v>
      </c>
      <c r="D395" s="987" t="s">
        <v>821</v>
      </c>
      <c r="E395" s="987"/>
      <c r="F395" s="987"/>
      <c r="G395" s="897">
        <v>62</v>
      </c>
      <c r="H395" s="988" t="s">
        <v>15</v>
      </c>
      <c r="I395" s="1396"/>
      <c r="J395" s="782"/>
      <c r="K395" s="782"/>
      <c r="L395" s="782"/>
      <c r="M395" s="782"/>
      <c r="N395" s="782"/>
      <c r="O395" s="782"/>
      <c r="P395" s="782"/>
      <c r="Q395" s="782"/>
      <c r="R395" s="782"/>
      <c r="S395" s="782"/>
      <c r="T395" s="782"/>
      <c r="U395" s="782"/>
      <c r="V395" s="782"/>
      <c r="W395" s="782"/>
    </row>
    <row r="396" spans="1:23" s="156" customFormat="1" hidden="1">
      <c r="A396" s="782" t="str">
        <f t="shared" si="20"/>
        <v>62</v>
      </c>
      <c r="B396" s="782"/>
      <c r="C396" s="6">
        <f>HEX2DEC(A396)</f>
        <v>98</v>
      </c>
      <c r="D396" s="987"/>
      <c r="E396" s="987"/>
      <c r="F396" s="987"/>
      <c r="G396" s="897">
        <v>63</v>
      </c>
      <c r="H396" s="989" t="s">
        <v>16</v>
      </c>
      <c r="I396" s="1396"/>
      <c r="J396" s="782"/>
      <c r="K396" s="782"/>
      <c r="L396" s="782"/>
      <c r="M396" s="782"/>
      <c r="N396" s="782"/>
      <c r="O396" s="782"/>
      <c r="P396" s="782"/>
      <c r="Q396" s="782"/>
      <c r="R396" s="782"/>
      <c r="S396" s="782"/>
      <c r="T396" s="782"/>
      <c r="U396" s="782"/>
      <c r="V396" s="782"/>
      <c r="W396" s="782"/>
    </row>
    <row r="397" spans="1:23" s="156" customFormat="1" hidden="1">
      <c r="A397" s="782" t="str">
        <f t="shared" si="20"/>
        <v>28</v>
      </c>
      <c r="B397" s="782"/>
      <c r="C397" s="6">
        <f>HEX2DEC(A397)</f>
        <v>40</v>
      </c>
      <c r="D397" s="987"/>
      <c r="E397" s="987"/>
      <c r="F397" s="987"/>
      <c r="G397" s="897">
        <v>64</v>
      </c>
      <c r="H397" s="1042" t="s">
        <v>17</v>
      </c>
      <c r="I397" s="1396"/>
      <c r="J397" s="782"/>
      <c r="K397" s="782"/>
      <c r="L397" s="782"/>
      <c r="M397" s="782"/>
      <c r="N397" s="782"/>
      <c r="O397" s="782"/>
      <c r="P397" s="782"/>
      <c r="Q397" s="782"/>
      <c r="R397" s="782"/>
      <c r="S397" s="782"/>
      <c r="T397" s="782"/>
      <c r="U397" s="782"/>
      <c r="V397" s="782"/>
      <c r="W397" s="782"/>
    </row>
    <row r="398" spans="1:23" s="156" customFormat="1" ht="21.6" hidden="1" customHeight="1">
      <c r="A398" s="782" t="str">
        <f t="shared" si="20"/>
        <v>29</v>
      </c>
      <c r="B398" s="782"/>
      <c r="C398" s="143" t="str">
        <f>"Ullage =" &amp;BIN2DEC(F398)</f>
        <v>Ullage =-471</v>
      </c>
      <c r="D398" s="1043"/>
      <c r="E398" s="1043"/>
      <c r="F398" s="145" t="str">
        <f>RIGHT(HEX2BIN(A399,8),2)&amp;HEX2BIN(A398,8)</f>
        <v>1000101001</v>
      </c>
      <c r="G398" s="897">
        <v>65</v>
      </c>
      <c r="H398" s="1042" t="s">
        <v>840</v>
      </c>
      <c r="J398" s="782"/>
      <c r="K398" s="782"/>
      <c r="L398" s="782"/>
      <c r="M398" s="782"/>
      <c r="N398" s="782"/>
      <c r="O398" s="782"/>
      <c r="P398" s="782"/>
      <c r="Q398" s="782"/>
      <c r="R398" s="782"/>
      <c r="S398" s="782"/>
      <c r="T398" s="782"/>
      <c r="U398" s="782"/>
      <c r="V398" s="782"/>
      <c r="W398" s="782"/>
    </row>
    <row r="399" spans="1:23" s="156" customFormat="1" hidden="1">
      <c r="A399" s="782" t="str">
        <f t="shared" si="20"/>
        <v>0A</v>
      </c>
      <c r="B399" s="782"/>
      <c r="C399" s="143" t="str">
        <f>"ResCode =" &amp;BIN2DEC(MID(F399,3,4))</f>
        <v>ResCode =2</v>
      </c>
      <c r="D399" s="1043"/>
      <c r="E399" s="1043"/>
      <c r="F399" s="145" t="str">
        <f t="shared" ref="F399:F437" si="21">HEX2BIN(A399,8)</f>
        <v>00001010</v>
      </c>
      <c r="G399" s="897">
        <v>66</v>
      </c>
      <c r="H399" s="1042" t="s">
        <v>841</v>
      </c>
      <c r="J399" s="782"/>
      <c r="K399" s="782"/>
      <c r="L399" s="782"/>
      <c r="M399" s="782"/>
      <c r="N399" s="782"/>
      <c r="O399" s="782"/>
      <c r="P399" s="782"/>
      <c r="Q399" s="782"/>
      <c r="R399" s="782"/>
      <c r="S399" s="782"/>
      <c r="T399" s="782"/>
      <c r="U399" s="782"/>
      <c r="V399" s="782"/>
      <c r="W399" s="782"/>
    </row>
    <row r="400" spans="1:23" s="156" customFormat="1" hidden="1">
      <c r="A400" s="782" t="str">
        <f t="shared" si="20"/>
        <v>60</v>
      </c>
      <c r="B400" s="782"/>
      <c r="C400" s="143" t="str">
        <f>"Deg.C " &amp;BIN2DEC(LEFT(F400,7))-30</f>
        <v>Deg.C 18</v>
      </c>
      <c r="D400" s="1043"/>
      <c r="E400" s="1043"/>
      <c r="F400" s="145" t="str">
        <f t="shared" si="21"/>
        <v>01100000</v>
      </c>
      <c r="G400" s="897">
        <v>67</v>
      </c>
      <c r="H400" s="1042" t="s">
        <v>842</v>
      </c>
      <c r="J400" s="782"/>
      <c r="K400" s="782"/>
      <c r="L400" s="782"/>
      <c r="M400" s="782"/>
      <c r="N400" s="782"/>
      <c r="O400" s="782"/>
      <c r="P400" s="782"/>
      <c r="Q400" s="782"/>
      <c r="R400" s="782"/>
      <c r="S400" s="782"/>
      <c r="T400" s="782"/>
      <c r="U400" s="782"/>
      <c r="V400" s="782"/>
      <c r="W400" s="782"/>
    </row>
    <row r="401" spans="1:23" s="156" customFormat="1" hidden="1">
      <c r="A401" s="782" t="str">
        <f t="shared" si="20"/>
        <v>28</v>
      </c>
      <c r="B401" s="782"/>
      <c r="C401" s="143" t="str">
        <f>"RSSI =" &amp;BIN2DEC(F401)</f>
        <v>RSSI =40</v>
      </c>
      <c r="D401" s="1043"/>
      <c r="E401" s="1043"/>
      <c r="F401" s="145" t="str">
        <f t="shared" si="21"/>
        <v>00101000</v>
      </c>
      <c r="G401" s="897">
        <v>68</v>
      </c>
      <c r="H401" s="1042" t="s">
        <v>843</v>
      </c>
      <c r="J401" s="782"/>
      <c r="K401" s="782"/>
      <c r="L401" s="782"/>
      <c r="M401" s="782"/>
      <c r="N401" s="782"/>
      <c r="O401" s="782"/>
      <c r="P401" s="782"/>
      <c r="Q401" s="782"/>
      <c r="R401" s="782"/>
      <c r="S401" s="782"/>
      <c r="T401" s="782"/>
      <c r="U401" s="782"/>
      <c r="V401" s="782"/>
      <c r="W401" s="782"/>
    </row>
    <row r="402" spans="1:23" s="156" customFormat="1" hidden="1">
      <c r="A402" s="782" t="str">
        <f t="shared" si="20"/>
        <v>28</v>
      </c>
      <c r="B402" s="782"/>
      <c r="C402" s="6" t="str">
        <f>"Ullage =" &amp;BIN2DEC(F402)</f>
        <v>Ullage =-472</v>
      </c>
      <c r="D402" s="1044"/>
      <c r="E402" s="1044"/>
      <c r="F402" s="141" t="str">
        <f>RIGHT(HEX2BIN(A403,8),2)&amp;HEX2BIN(A402,8)</f>
        <v>1000101000</v>
      </c>
      <c r="G402" s="897">
        <v>69</v>
      </c>
      <c r="H402" s="1042" t="s">
        <v>844</v>
      </c>
      <c r="I402" s="141"/>
      <c r="J402" s="782"/>
      <c r="K402" s="782"/>
      <c r="L402" s="782"/>
      <c r="M402" s="782"/>
      <c r="N402" s="782"/>
      <c r="O402" s="782"/>
      <c r="P402" s="782"/>
      <c r="Q402" s="782"/>
      <c r="R402" s="782"/>
      <c r="S402" s="782"/>
      <c r="T402" s="782"/>
      <c r="U402" s="782"/>
      <c r="V402" s="782"/>
      <c r="W402" s="782"/>
    </row>
    <row r="403" spans="1:23" s="156" customFormat="1" hidden="1">
      <c r="A403" s="782" t="str">
        <f t="shared" si="20"/>
        <v>0A</v>
      </c>
      <c r="B403" s="782"/>
      <c r="C403" s="6" t="str">
        <f>"ResCode =" &amp;BIN2DEC(MID(F403,3,4))</f>
        <v>ResCode =2</v>
      </c>
      <c r="D403" s="1044"/>
      <c r="E403" s="1044"/>
      <c r="F403" s="141" t="str">
        <f t="shared" si="21"/>
        <v>00001010</v>
      </c>
      <c r="G403" s="897">
        <v>70</v>
      </c>
      <c r="H403" s="1042" t="s">
        <v>845</v>
      </c>
      <c r="I403" s="141"/>
      <c r="J403" s="782"/>
      <c r="K403" s="782"/>
      <c r="L403" s="782"/>
    </row>
    <row r="404" spans="1:23" s="156" customFormat="1" hidden="1">
      <c r="A404" s="782" t="str">
        <f t="shared" si="20"/>
        <v>60</v>
      </c>
      <c r="B404" s="782"/>
      <c r="C404" s="6" t="str">
        <f>"Deg.C " &amp;BIN2DEC(LEFT(F404,7))-30</f>
        <v>Deg.C 18</v>
      </c>
      <c r="D404" s="1044"/>
      <c r="E404" s="1044"/>
      <c r="F404" s="141" t="str">
        <f t="shared" si="21"/>
        <v>01100000</v>
      </c>
      <c r="G404" s="897">
        <v>71</v>
      </c>
      <c r="H404" s="1042" t="s">
        <v>846</v>
      </c>
      <c r="I404" s="141"/>
      <c r="J404" s="782"/>
      <c r="K404" s="782"/>
      <c r="L404" s="782"/>
    </row>
    <row r="405" spans="1:23" s="156" customFormat="1" hidden="1">
      <c r="A405" s="782" t="str">
        <f t="shared" si="20"/>
        <v>28</v>
      </c>
      <c r="B405" s="782"/>
      <c r="C405" s="6" t="str">
        <f>"RSSI =" &amp;BIN2DEC(F405)</f>
        <v>RSSI =40</v>
      </c>
      <c r="D405" s="1044"/>
      <c r="E405" s="1044"/>
      <c r="F405" s="141" t="str">
        <f t="shared" si="21"/>
        <v>00101000</v>
      </c>
      <c r="G405" s="897">
        <v>72</v>
      </c>
      <c r="H405" s="1042" t="s">
        <v>847</v>
      </c>
      <c r="I405" s="141"/>
      <c r="J405" s="782"/>
      <c r="K405" s="782"/>
      <c r="L405" s="782"/>
    </row>
    <row r="406" spans="1:23" s="156" customFormat="1" hidden="1">
      <c r="A406" s="782" t="str">
        <f t="shared" si="20"/>
        <v>29</v>
      </c>
      <c r="B406" s="782"/>
      <c r="C406" s="143" t="str">
        <f>"Ullage =" &amp;BIN2DEC(F406)</f>
        <v>Ullage =-471</v>
      </c>
      <c r="D406" s="1043"/>
      <c r="E406" s="1043"/>
      <c r="F406" s="146" t="str">
        <f>RIGHT(HEX2BIN(A407,8),2)&amp;HEX2BIN(A406,8)</f>
        <v>1000101001</v>
      </c>
      <c r="G406" s="897">
        <v>73</v>
      </c>
      <c r="H406" s="1042" t="s">
        <v>848</v>
      </c>
      <c r="I406" s="141"/>
      <c r="J406" s="782"/>
      <c r="K406" s="782"/>
      <c r="L406" s="782"/>
    </row>
    <row r="407" spans="1:23" s="156" customFormat="1" hidden="1">
      <c r="A407" s="782" t="str">
        <f t="shared" si="20"/>
        <v>0A</v>
      </c>
      <c r="B407" s="782"/>
      <c r="C407" s="143" t="str">
        <f>"ResCode =" &amp;BIN2DEC(MID(F407,3,4))</f>
        <v>ResCode =2</v>
      </c>
      <c r="D407" s="1043"/>
      <c r="E407" s="1043"/>
      <c r="F407" s="146" t="str">
        <f t="shared" si="21"/>
        <v>00001010</v>
      </c>
      <c r="G407" s="897">
        <v>74</v>
      </c>
      <c r="H407" s="1042" t="s">
        <v>849</v>
      </c>
      <c r="I407" s="141"/>
      <c r="J407" s="782"/>
      <c r="K407" s="782"/>
      <c r="L407" s="782"/>
    </row>
    <row r="408" spans="1:23" s="156" customFormat="1" hidden="1">
      <c r="A408" s="782" t="str">
        <f t="shared" si="20"/>
        <v>60</v>
      </c>
      <c r="B408" s="782"/>
      <c r="C408" s="143" t="str">
        <f>"Deg.C " &amp;BIN2DEC(LEFT(F408,7))-30</f>
        <v>Deg.C 18</v>
      </c>
      <c r="D408" s="1043"/>
      <c r="E408" s="1043"/>
      <c r="F408" s="146" t="str">
        <f t="shared" si="21"/>
        <v>01100000</v>
      </c>
      <c r="G408" s="897">
        <v>75</v>
      </c>
      <c r="H408" s="1042" t="s">
        <v>850</v>
      </c>
      <c r="I408" s="141"/>
      <c r="J408" s="782"/>
      <c r="K408" s="782"/>
      <c r="L408" s="782"/>
    </row>
    <row r="409" spans="1:23" s="156" customFormat="1" hidden="1">
      <c r="A409" s="782" t="str">
        <f t="shared" si="20"/>
        <v>28</v>
      </c>
      <c r="B409" s="782"/>
      <c r="C409" s="143" t="str">
        <f>"RSSI =" &amp;BIN2DEC(F409)</f>
        <v>RSSI =40</v>
      </c>
      <c r="D409" s="1043"/>
      <c r="E409" s="1043"/>
      <c r="F409" s="146" t="str">
        <f t="shared" si="21"/>
        <v>00101000</v>
      </c>
      <c r="G409" s="897">
        <v>76</v>
      </c>
      <c r="H409" s="1042" t="s">
        <v>851</v>
      </c>
      <c r="I409" s="141"/>
      <c r="J409" s="782"/>
      <c r="K409" s="782"/>
      <c r="L409" s="782"/>
    </row>
    <row r="410" spans="1:23" s="156" customFormat="1" hidden="1">
      <c r="A410" s="782" t="str">
        <f t="shared" si="20"/>
        <v>29</v>
      </c>
      <c r="B410" s="782"/>
      <c r="C410" s="6" t="str">
        <f>"Ullage =" &amp;BIN2DEC(F410)</f>
        <v>Ullage =-471</v>
      </c>
      <c r="D410" s="1044"/>
      <c r="E410" s="1044"/>
      <c r="F410" s="141" t="str">
        <f>RIGHT(HEX2BIN(A411,8),2)&amp;HEX2BIN(A410,8)</f>
        <v>1000101001</v>
      </c>
      <c r="G410" s="897">
        <v>77</v>
      </c>
      <c r="H410" s="1042" t="s">
        <v>852</v>
      </c>
      <c r="I410" s="141"/>
      <c r="J410" s="782"/>
      <c r="K410" s="782"/>
      <c r="L410" s="782"/>
    </row>
    <row r="411" spans="1:23" s="156" customFormat="1" hidden="1">
      <c r="A411" s="782" t="str">
        <f t="shared" si="20"/>
        <v>0A</v>
      </c>
      <c r="B411" s="782"/>
      <c r="C411" s="6" t="str">
        <f>"ResCode =" &amp;BIN2DEC(MID(F411,3,4))</f>
        <v>ResCode =2</v>
      </c>
      <c r="D411" s="1044"/>
      <c r="E411" s="1044"/>
      <c r="F411" s="141" t="str">
        <f t="shared" si="21"/>
        <v>00001010</v>
      </c>
      <c r="G411" s="897">
        <v>78</v>
      </c>
      <c r="H411" s="1042" t="s">
        <v>853</v>
      </c>
      <c r="I411" s="141"/>
      <c r="J411" s="782"/>
      <c r="K411" s="782"/>
      <c r="L411" s="782"/>
    </row>
    <row r="412" spans="1:23" s="156" customFormat="1" hidden="1">
      <c r="A412" s="782" t="str">
        <f t="shared" si="20"/>
        <v>60</v>
      </c>
      <c r="B412" s="782"/>
      <c r="C412" s="6" t="str">
        <f>"Deg.C " &amp;BIN2DEC(LEFT(F412,7))-30</f>
        <v>Deg.C 18</v>
      </c>
      <c r="D412" s="1044"/>
      <c r="E412" s="1044"/>
      <c r="F412" s="141" t="str">
        <f t="shared" si="21"/>
        <v>01100000</v>
      </c>
      <c r="G412" s="897">
        <v>79</v>
      </c>
      <c r="H412" s="1042" t="s">
        <v>854</v>
      </c>
      <c r="I412" s="141"/>
      <c r="J412" s="782"/>
      <c r="K412" s="782"/>
      <c r="L412" s="782"/>
    </row>
    <row r="413" spans="1:23" s="156" customFormat="1" hidden="1">
      <c r="A413" s="782" t="str">
        <f t="shared" si="20"/>
        <v>28</v>
      </c>
      <c r="B413" s="782"/>
      <c r="C413" s="6" t="str">
        <f>"RSSI =" &amp;BIN2DEC(F413)</f>
        <v>RSSI =40</v>
      </c>
      <c r="D413" s="1044"/>
      <c r="E413" s="1044"/>
      <c r="F413" s="141" t="str">
        <f t="shared" si="21"/>
        <v>00101000</v>
      </c>
      <c r="G413" s="897">
        <v>80</v>
      </c>
      <c r="H413" s="1042" t="s">
        <v>855</v>
      </c>
      <c r="I413" s="141"/>
      <c r="J413" s="782"/>
      <c r="K413" s="782"/>
      <c r="L413" s="782"/>
    </row>
    <row r="414" spans="1:23" s="156" customFormat="1" hidden="1">
      <c r="A414" s="782" t="str">
        <f t="shared" si="20"/>
        <v>28</v>
      </c>
      <c r="B414" s="782"/>
      <c r="C414" s="143" t="str">
        <f>"Ullage =" &amp;BIN2DEC(F414)</f>
        <v>Ullage =-472</v>
      </c>
      <c r="D414" s="1043"/>
      <c r="E414" s="1043"/>
      <c r="F414" s="146" t="str">
        <f>RIGHT(HEX2BIN(A415,8),2)&amp;HEX2BIN(A414,8)</f>
        <v>1000101000</v>
      </c>
      <c r="G414" s="897">
        <v>81</v>
      </c>
      <c r="H414" s="1042" t="s">
        <v>856</v>
      </c>
      <c r="I414" s="141"/>
      <c r="J414" s="782"/>
      <c r="K414" s="782"/>
      <c r="L414" s="782"/>
    </row>
    <row r="415" spans="1:23" s="156" customFormat="1" hidden="1">
      <c r="A415" s="782" t="str">
        <f t="shared" si="20"/>
        <v>0A</v>
      </c>
      <c r="B415" s="782"/>
      <c r="C415" s="143" t="str">
        <f>"ResCode =" &amp;BIN2DEC(MID(F415,3,4))</f>
        <v>ResCode =2</v>
      </c>
      <c r="D415" s="1043"/>
      <c r="E415" s="1043"/>
      <c r="F415" s="146" t="str">
        <f t="shared" si="21"/>
        <v>00001010</v>
      </c>
      <c r="G415" s="897">
        <v>82</v>
      </c>
      <c r="H415" s="1042" t="s">
        <v>857</v>
      </c>
      <c r="I415" s="141"/>
      <c r="J415" s="782"/>
      <c r="K415" s="782"/>
      <c r="L415" s="782"/>
    </row>
    <row r="416" spans="1:23" s="156" customFormat="1" hidden="1">
      <c r="A416" s="782" t="str">
        <f t="shared" si="20"/>
        <v>60</v>
      </c>
      <c r="B416" s="782"/>
      <c r="C416" s="143" t="str">
        <f>"Deg.C " &amp;BIN2DEC(LEFT(F416,7))-30</f>
        <v>Deg.C 18</v>
      </c>
      <c r="D416" s="1043"/>
      <c r="E416" s="1043"/>
      <c r="F416" s="146" t="str">
        <f t="shared" si="21"/>
        <v>01100000</v>
      </c>
      <c r="G416" s="897">
        <v>83</v>
      </c>
      <c r="H416" s="1042" t="s">
        <v>858</v>
      </c>
      <c r="I416" s="141"/>
      <c r="J416" s="782"/>
      <c r="K416" s="782"/>
      <c r="L416" s="782"/>
    </row>
    <row r="417" spans="1:12" s="156" customFormat="1" hidden="1">
      <c r="A417" s="782" t="str">
        <f t="shared" si="20"/>
        <v>28</v>
      </c>
      <c r="B417" s="782"/>
      <c r="C417" s="143" t="str">
        <f>"RSSI =" &amp;BIN2DEC(F417)</f>
        <v>RSSI =40</v>
      </c>
      <c r="D417" s="1043"/>
      <c r="E417" s="1043"/>
      <c r="F417" s="146" t="str">
        <f t="shared" si="21"/>
        <v>00101000</v>
      </c>
      <c r="G417" s="897">
        <v>84</v>
      </c>
      <c r="H417" s="1042" t="s">
        <v>859</v>
      </c>
      <c r="I417" s="141"/>
      <c r="J417" s="782"/>
      <c r="K417" s="782"/>
      <c r="L417" s="782"/>
    </row>
    <row r="418" spans="1:12" s="156" customFormat="1" hidden="1">
      <c r="A418" s="782" t="str">
        <f t="shared" si="20"/>
        <v>29</v>
      </c>
      <c r="B418" s="782"/>
      <c r="C418" s="6" t="str">
        <f>"Ullage =" &amp;BIN2DEC(F418)</f>
        <v>Ullage =-471</v>
      </c>
      <c r="D418" s="1044"/>
      <c r="E418" s="1044"/>
      <c r="F418" s="141" t="str">
        <f>RIGHT(HEX2BIN(A419,8),2)&amp;HEX2BIN(A418,8)</f>
        <v>1000101001</v>
      </c>
      <c r="G418" s="897">
        <v>85</v>
      </c>
      <c r="H418" s="1042" t="s">
        <v>860</v>
      </c>
      <c r="I418" s="141"/>
      <c r="J418" s="782"/>
      <c r="K418" s="782"/>
      <c r="L418" s="782"/>
    </row>
    <row r="419" spans="1:12" s="156" customFormat="1" hidden="1">
      <c r="A419" s="782" t="str">
        <f t="shared" si="20"/>
        <v>0A</v>
      </c>
      <c r="B419" s="782"/>
      <c r="C419" s="6" t="str">
        <f>"ResCode =" &amp;BIN2DEC(MID(F419,3,4))</f>
        <v>ResCode =2</v>
      </c>
      <c r="D419" s="1044"/>
      <c r="E419" s="1044"/>
      <c r="F419" s="141" t="str">
        <f t="shared" si="21"/>
        <v>00001010</v>
      </c>
      <c r="G419" s="897">
        <v>86</v>
      </c>
      <c r="H419" s="1042" t="s">
        <v>861</v>
      </c>
      <c r="I419" s="141"/>
      <c r="J419" s="782"/>
      <c r="K419" s="782"/>
      <c r="L419" s="782"/>
    </row>
    <row r="420" spans="1:12" s="156" customFormat="1" hidden="1">
      <c r="A420" s="782" t="str">
        <f t="shared" si="20"/>
        <v>60</v>
      </c>
      <c r="B420" s="782"/>
      <c r="C420" s="6" t="str">
        <f>"Deg.C " &amp;BIN2DEC(LEFT(F420,7))-30</f>
        <v>Deg.C 18</v>
      </c>
      <c r="D420" s="1044"/>
      <c r="E420" s="1044"/>
      <c r="F420" s="141" t="str">
        <f t="shared" si="21"/>
        <v>01100000</v>
      </c>
      <c r="G420" s="897">
        <v>87</v>
      </c>
      <c r="H420" s="1042" t="s">
        <v>862</v>
      </c>
      <c r="I420" s="141"/>
      <c r="J420" s="782"/>
      <c r="K420" s="782"/>
      <c r="L420" s="782"/>
    </row>
    <row r="421" spans="1:12" s="156" customFormat="1" hidden="1">
      <c r="A421" s="782" t="str">
        <f t="shared" si="20"/>
        <v>28</v>
      </c>
      <c r="B421" s="782"/>
      <c r="C421" s="6" t="str">
        <f>"RSSI =" &amp;BIN2DEC(F421)</f>
        <v>RSSI =40</v>
      </c>
      <c r="D421" s="1044"/>
      <c r="E421" s="1044"/>
      <c r="F421" s="141" t="str">
        <f t="shared" si="21"/>
        <v>00101000</v>
      </c>
      <c r="G421" s="897">
        <v>88</v>
      </c>
      <c r="H421" s="1042" t="s">
        <v>863</v>
      </c>
      <c r="I421" s="141"/>
      <c r="J421" s="782"/>
      <c r="K421" s="782"/>
      <c r="L421" s="782"/>
    </row>
    <row r="422" spans="1:12" s="156" customFormat="1" hidden="1">
      <c r="A422" s="782" t="str">
        <f t="shared" si="20"/>
        <v>28</v>
      </c>
      <c r="B422" s="782"/>
      <c r="C422" s="143" t="str">
        <f>"Ullage =" &amp;BIN2DEC(F422)</f>
        <v>Ullage =-472</v>
      </c>
      <c r="D422" s="1043"/>
      <c r="E422" s="1043"/>
      <c r="F422" s="146" t="str">
        <f>RIGHT(HEX2BIN(A423,8),2)&amp;HEX2BIN(A422,8)</f>
        <v>1000101000</v>
      </c>
      <c r="G422" s="897">
        <v>89</v>
      </c>
      <c r="H422" s="1042" t="s">
        <v>864</v>
      </c>
      <c r="I422" s="141"/>
      <c r="J422" s="782"/>
      <c r="K422" s="782"/>
      <c r="L422" s="782"/>
    </row>
    <row r="423" spans="1:12" s="156" customFormat="1" hidden="1">
      <c r="A423" s="782" t="str">
        <f t="shared" si="20"/>
        <v>0A</v>
      </c>
      <c r="B423" s="782"/>
      <c r="C423" s="143" t="str">
        <f>"ResCode =" &amp;BIN2DEC(MID(F423,3,4))</f>
        <v>ResCode =2</v>
      </c>
      <c r="D423" s="1043"/>
      <c r="E423" s="1043"/>
      <c r="F423" s="146" t="str">
        <f t="shared" si="21"/>
        <v>00001010</v>
      </c>
      <c r="G423" s="897">
        <v>90</v>
      </c>
      <c r="H423" s="1042" t="s">
        <v>865</v>
      </c>
      <c r="I423" s="141"/>
      <c r="J423" s="782"/>
      <c r="K423" s="782"/>
      <c r="L423" s="782"/>
    </row>
    <row r="424" spans="1:12" s="156" customFormat="1" hidden="1">
      <c r="A424" s="782" t="str">
        <f t="shared" si="20"/>
        <v>60</v>
      </c>
      <c r="B424" s="782"/>
      <c r="C424" s="143" t="str">
        <f>"Deg.C " &amp;BIN2DEC(LEFT(F424,7))-30</f>
        <v>Deg.C 18</v>
      </c>
      <c r="D424" s="1043"/>
      <c r="E424" s="1043"/>
      <c r="F424" s="146" t="str">
        <f t="shared" si="21"/>
        <v>01100000</v>
      </c>
      <c r="G424" s="897">
        <v>91</v>
      </c>
      <c r="H424" s="1042" t="s">
        <v>866</v>
      </c>
      <c r="I424" s="141"/>
      <c r="J424" s="782"/>
      <c r="K424" s="782"/>
      <c r="L424" s="782"/>
    </row>
    <row r="425" spans="1:12" s="156" customFormat="1" hidden="1">
      <c r="A425" s="782" t="str">
        <f t="shared" si="20"/>
        <v>28</v>
      </c>
      <c r="B425" s="782"/>
      <c r="C425" s="143" t="str">
        <f>"RSSI =" &amp;BIN2DEC(F425)</f>
        <v>RSSI =40</v>
      </c>
      <c r="D425" s="1043"/>
      <c r="E425" s="1043"/>
      <c r="F425" s="146" t="str">
        <f t="shared" si="21"/>
        <v>00101000</v>
      </c>
      <c r="G425" s="897">
        <v>92</v>
      </c>
      <c r="H425" s="1042" t="s">
        <v>867</v>
      </c>
      <c r="I425" s="141"/>
      <c r="J425" s="782"/>
      <c r="K425" s="782"/>
      <c r="L425" s="782"/>
    </row>
    <row r="426" spans="1:12" s="156" customFormat="1" hidden="1">
      <c r="A426" s="782" t="str">
        <f t="shared" si="20"/>
        <v>29</v>
      </c>
      <c r="B426" s="782"/>
      <c r="C426" s="6" t="str">
        <f>"Ullage =" &amp;BIN2DEC(F426)</f>
        <v>Ullage =-471</v>
      </c>
      <c r="D426" s="1044"/>
      <c r="E426" s="1044"/>
      <c r="F426" s="141" t="str">
        <f>RIGHT(HEX2BIN(A427,8),2)&amp;HEX2BIN(A426,8)</f>
        <v>1000101001</v>
      </c>
      <c r="G426" s="897">
        <v>93</v>
      </c>
      <c r="H426" s="1042" t="s">
        <v>868</v>
      </c>
      <c r="I426" s="141"/>
      <c r="J426" s="782"/>
      <c r="K426" s="782"/>
      <c r="L426" s="782"/>
    </row>
    <row r="427" spans="1:12" s="156" customFormat="1" hidden="1">
      <c r="A427" s="782" t="str">
        <f t="shared" si="20"/>
        <v>0A</v>
      </c>
      <c r="B427" s="782"/>
      <c r="C427" s="6" t="str">
        <f>"ResCode =" &amp;BIN2DEC(MID(F427,3,4))</f>
        <v>ResCode =2</v>
      </c>
      <c r="D427" s="1044"/>
      <c r="E427" s="1044"/>
      <c r="F427" s="141" t="str">
        <f t="shared" si="21"/>
        <v>00001010</v>
      </c>
      <c r="G427" s="897">
        <v>94</v>
      </c>
      <c r="H427" s="1042" t="s">
        <v>869</v>
      </c>
      <c r="I427" s="141"/>
      <c r="J427" s="782"/>
      <c r="K427" s="782"/>
      <c r="L427" s="782"/>
    </row>
    <row r="428" spans="1:12" s="156" customFormat="1" hidden="1">
      <c r="A428" s="782" t="str">
        <f t="shared" si="20"/>
        <v>60</v>
      </c>
      <c r="B428" s="782"/>
      <c r="C428" s="6" t="str">
        <f>"Deg.C " &amp;BIN2DEC(LEFT(F428,7))-30</f>
        <v>Deg.C 18</v>
      </c>
      <c r="D428" s="1044"/>
      <c r="E428" s="1044"/>
      <c r="F428" s="141" t="str">
        <f t="shared" si="21"/>
        <v>01100000</v>
      </c>
      <c r="G428" s="897">
        <v>95</v>
      </c>
      <c r="H428" s="1042" t="s">
        <v>870</v>
      </c>
      <c r="I428" s="141"/>
      <c r="J428" s="782"/>
      <c r="K428" s="782"/>
      <c r="L428" s="782"/>
    </row>
    <row r="429" spans="1:12" s="156" customFormat="1" hidden="1">
      <c r="A429" s="782" t="str">
        <f t="shared" si="20"/>
        <v>28</v>
      </c>
      <c r="B429" s="782"/>
      <c r="C429" s="6" t="str">
        <f>"RSSI =" &amp;BIN2DEC(F429)</f>
        <v>RSSI =40</v>
      </c>
      <c r="D429" s="1044"/>
      <c r="E429" s="1044"/>
      <c r="F429" s="141" t="str">
        <f t="shared" si="21"/>
        <v>00101000</v>
      </c>
      <c r="G429" s="897">
        <v>96</v>
      </c>
      <c r="H429" s="1042" t="s">
        <v>871</v>
      </c>
      <c r="I429" s="141"/>
      <c r="J429" s="782"/>
      <c r="K429" s="782"/>
      <c r="L429" s="782"/>
    </row>
    <row r="430" spans="1:12" s="156" customFormat="1" hidden="1">
      <c r="A430" s="782" t="str">
        <f t="shared" si="20"/>
        <v>29</v>
      </c>
      <c r="B430" s="782"/>
      <c r="C430" s="143" t="str">
        <f>"Ullage =" &amp;BIN2DEC(F430)</f>
        <v>Ullage =-471</v>
      </c>
      <c r="D430" s="1043"/>
      <c r="E430" s="1043"/>
      <c r="F430" s="146" t="str">
        <f>RIGHT(HEX2BIN(A431,8),2)&amp;HEX2BIN(A430,8)</f>
        <v>1000101001</v>
      </c>
      <c r="G430" s="897">
        <v>97</v>
      </c>
      <c r="H430" s="1042" t="s">
        <v>872</v>
      </c>
      <c r="I430" s="141"/>
      <c r="J430" s="782"/>
      <c r="K430" s="782"/>
      <c r="L430" s="782"/>
    </row>
    <row r="431" spans="1:12" s="156" customFormat="1" hidden="1">
      <c r="A431" s="782" t="str">
        <f t="shared" si="20"/>
        <v>0A</v>
      </c>
      <c r="B431" s="782"/>
      <c r="C431" s="143" t="str">
        <f>"ResCode =" &amp;BIN2DEC(MID(F431,3,4))</f>
        <v>ResCode =2</v>
      </c>
      <c r="D431" s="1043"/>
      <c r="E431" s="1043"/>
      <c r="F431" s="146" t="str">
        <f t="shared" si="21"/>
        <v>00001010</v>
      </c>
      <c r="G431" s="897">
        <v>98</v>
      </c>
      <c r="H431" s="1042" t="s">
        <v>873</v>
      </c>
      <c r="I431" s="141"/>
      <c r="J431" s="782"/>
      <c r="K431" s="782"/>
      <c r="L431" s="782"/>
    </row>
    <row r="432" spans="1:12" s="156" customFormat="1" hidden="1">
      <c r="A432" s="782" t="str">
        <f t="shared" si="20"/>
        <v>60</v>
      </c>
      <c r="B432" s="782"/>
      <c r="C432" s="143" t="str">
        <f>"Deg.C " &amp;BIN2DEC(LEFT(F432,7))-30</f>
        <v>Deg.C 18</v>
      </c>
      <c r="D432" s="1043"/>
      <c r="E432" s="1043"/>
      <c r="F432" s="146" t="str">
        <f t="shared" si="21"/>
        <v>01100000</v>
      </c>
      <c r="G432" s="897">
        <v>99</v>
      </c>
      <c r="H432" s="1042" t="s">
        <v>874</v>
      </c>
      <c r="I432" s="141"/>
      <c r="J432" s="782"/>
      <c r="K432" s="782"/>
      <c r="L432" s="782"/>
    </row>
    <row r="433" spans="1:14" s="156" customFormat="1" hidden="1">
      <c r="A433" s="782" t="str">
        <f t="shared" si="20"/>
        <v>28</v>
      </c>
      <c r="B433" s="782"/>
      <c r="C433" s="143" t="str">
        <f>"RSSI =" &amp;BIN2DEC(F433)</f>
        <v>RSSI =40</v>
      </c>
      <c r="D433" s="1043"/>
      <c r="E433" s="1043"/>
      <c r="F433" s="146" t="str">
        <f t="shared" si="21"/>
        <v>00101000</v>
      </c>
      <c r="G433" s="897">
        <v>100</v>
      </c>
      <c r="H433" s="1042" t="s">
        <v>875</v>
      </c>
      <c r="I433" s="141"/>
      <c r="J433" s="782"/>
      <c r="K433" s="782"/>
      <c r="L433" s="782"/>
    </row>
    <row r="434" spans="1:14" s="156" customFormat="1" hidden="1">
      <c r="A434" s="782" t="str">
        <f t="shared" si="20"/>
        <v>28</v>
      </c>
      <c r="B434" s="782"/>
      <c r="C434" s="6" t="str">
        <f>"Ullage =" &amp;BIN2DEC(F434)</f>
        <v>Ullage =40</v>
      </c>
      <c r="D434" s="1044"/>
      <c r="E434" s="1044"/>
      <c r="F434" s="141" t="str">
        <f>RIGHT(HEX2BIN(A435,8),2)&amp;HEX2BIN(A434,8)</f>
        <v>0000101000</v>
      </c>
      <c r="G434" s="897">
        <v>101</v>
      </c>
      <c r="H434" s="1042" t="s">
        <v>876</v>
      </c>
      <c r="I434" s="141"/>
      <c r="J434" s="782"/>
      <c r="K434" s="782"/>
      <c r="L434" s="782"/>
    </row>
    <row r="435" spans="1:14" s="156" customFormat="1" hidden="1">
      <c r="A435" s="782" t="str">
        <f t="shared" si="20"/>
        <v>00</v>
      </c>
      <c r="B435" s="782"/>
      <c r="C435" s="6" t="str">
        <f>"ResCode =" &amp;BIN2DEC(MID(F435,3,4))</f>
        <v>ResCode =0</v>
      </c>
      <c r="D435" s="1044"/>
      <c r="E435" s="1044"/>
      <c r="F435" s="141" t="str">
        <f t="shared" si="21"/>
        <v>00000000</v>
      </c>
      <c r="G435" s="897">
        <v>102</v>
      </c>
      <c r="H435" s="1042" t="s">
        <v>877</v>
      </c>
      <c r="I435" s="141"/>
      <c r="J435" s="782"/>
      <c r="K435" s="782"/>
      <c r="L435" s="782"/>
    </row>
    <row r="436" spans="1:14" s="156" customFormat="1" hidden="1">
      <c r="A436" s="782" t="str">
        <f t="shared" si="20"/>
        <v>00</v>
      </c>
      <c r="B436" s="782"/>
      <c r="C436" s="6" t="str">
        <f>"Deg.C " &amp;BIN2DEC(LEFT(F436,7))-30</f>
        <v>Deg.C -30</v>
      </c>
      <c r="D436" s="1044"/>
      <c r="E436" s="1044"/>
      <c r="F436" s="141" t="str">
        <f t="shared" si="21"/>
        <v>00000000</v>
      </c>
      <c r="G436" s="897">
        <v>103</v>
      </c>
      <c r="H436" s="989" t="s">
        <v>878</v>
      </c>
      <c r="I436" s="782"/>
      <c r="J436" s="782"/>
      <c r="K436" s="782"/>
      <c r="L436" s="782"/>
      <c r="M436" s="782"/>
      <c r="N436" s="782"/>
    </row>
    <row r="437" spans="1:14" s="156" customFormat="1" hidden="1">
      <c r="A437" s="782" t="str">
        <f t="shared" si="20"/>
        <v>00</v>
      </c>
      <c r="B437" s="782"/>
      <c r="C437" s="6" t="str">
        <f>"RSSI =" &amp;BIN2DEC(F437)</f>
        <v>RSSI =0</v>
      </c>
      <c r="D437" s="1044"/>
      <c r="E437" s="1044"/>
      <c r="F437" s="141" t="str">
        <f t="shared" si="21"/>
        <v>00000000</v>
      </c>
      <c r="G437" s="897">
        <v>104</v>
      </c>
      <c r="H437" s="989" t="s">
        <v>879</v>
      </c>
      <c r="I437" s="782"/>
      <c r="J437" s="782"/>
      <c r="K437" s="782"/>
      <c r="L437" s="782"/>
      <c r="M437" s="782"/>
      <c r="N437" s="782"/>
    </row>
    <row r="438" spans="1:14" s="156" customFormat="1" ht="13.2" hidden="1" customHeight="1">
      <c r="A438" s="782" t="str">
        <f t="shared" si="20"/>
        <v>00</v>
      </c>
      <c r="B438" s="782"/>
      <c r="C438" s="954" t="s">
        <v>880</v>
      </c>
      <c r="D438" s="670"/>
      <c r="E438" s="1045"/>
      <c r="F438" s="1045"/>
      <c r="G438" s="897">
        <v>105</v>
      </c>
      <c r="H438" s="1042" t="s">
        <v>881</v>
      </c>
      <c r="I438" s="782"/>
      <c r="J438" s="782"/>
      <c r="K438" s="782"/>
      <c r="L438" s="782"/>
      <c r="M438" s="782"/>
      <c r="N438" s="782"/>
    </row>
    <row r="439" spans="1:14" s="156" customFormat="1" ht="13.2" hidden="1" customHeight="1">
      <c r="A439" s="782" t="str">
        <f t="shared" si="20"/>
        <v>00</v>
      </c>
      <c r="B439" s="782"/>
      <c r="C439" s="1398" t="s">
        <v>882</v>
      </c>
      <c r="D439" s="1398" t="str">
        <f>A443&amp;A442&amp;A441&amp;A440&amp;A439</f>
        <v>0000000000</v>
      </c>
      <c r="E439" s="1398"/>
      <c r="F439" s="1046"/>
      <c r="G439" s="897">
        <v>106</v>
      </c>
      <c r="H439" s="1218" t="s">
        <v>883</v>
      </c>
      <c r="I439" s="782"/>
      <c r="J439" s="782"/>
      <c r="K439" s="782"/>
      <c r="L439" s="782"/>
      <c r="M439" s="782"/>
      <c r="N439" s="782"/>
    </row>
    <row r="440" spans="1:14" s="156" customFormat="1" ht="13.2" hidden="1" customHeight="1">
      <c r="A440" s="782" t="str">
        <f t="shared" si="20"/>
        <v>00</v>
      </c>
      <c r="B440" s="782"/>
      <c r="C440" s="1398"/>
      <c r="D440" s="1398"/>
      <c r="E440" s="1398"/>
      <c r="F440" s="1046"/>
      <c r="G440" s="897">
        <v>107</v>
      </c>
      <c r="H440" s="1399"/>
      <c r="I440" s="782"/>
      <c r="J440" s="782"/>
      <c r="K440" s="782"/>
      <c r="L440" s="782"/>
      <c r="M440" s="782"/>
      <c r="N440" s="782"/>
    </row>
    <row r="441" spans="1:14" s="156" customFormat="1" ht="13.2" hidden="1" customHeight="1">
      <c r="A441" s="782" t="str">
        <f t="shared" si="20"/>
        <v>00</v>
      </c>
      <c r="B441" s="782"/>
      <c r="C441" s="1398"/>
      <c r="D441" s="1398"/>
      <c r="E441" s="1398"/>
      <c r="F441" s="1046"/>
      <c r="G441" s="897">
        <v>108</v>
      </c>
      <c r="H441" s="1399"/>
      <c r="I441" s="782"/>
      <c r="J441" s="782"/>
      <c r="K441" s="782"/>
      <c r="L441" s="782"/>
      <c r="M441" s="782"/>
      <c r="N441" s="782"/>
    </row>
    <row r="442" spans="1:14" s="156" customFormat="1" ht="13.2" hidden="1" customHeight="1">
      <c r="A442" s="782" t="str">
        <f t="shared" si="20"/>
        <v>00</v>
      </c>
      <c r="B442" s="782"/>
      <c r="C442" s="1398"/>
      <c r="D442" s="1398"/>
      <c r="E442" s="1398"/>
      <c r="F442" s="1046"/>
      <c r="G442" s="897">
        <v>109</v>
      </c>
      <c r="H442" s="1399"/>
      <c r="I442" s="782"/>
      <c r="J442" s="782"/>
      <c r="K442" s="782"/>
      <c r="L442" s="782"/>
      <c r="M442" s="782"/>
      <c r="N442" s="782"/>
    </row>
    <row r="443" spans="1:14" s="156" customFormat="1" hidden="1">
      <c r="A443" s="782" t="str">
        <f t="shared" ref="A443:A473" si="22">MID($H$1,$G$9+2*G443,2)</f>
        <v>00</v>
      </c>
      <c r="B443" s="782"/>
      <c r="C443" s="1398"/>
      <c r="D443" s="1398"/>
      <c r="E443" s="1398"/>
      <c r="F443" s="1047"/>
      <c r="G443" s="897">
        <v>110</v>
      </c>
      <c r="H443" s="1219"/>
      <c r="I443" s="782"/>
      <c r="J443" s="782"/>
      <c r="K443" s="782"/>
      <c r="L443" s="782"/>
      <c r="M443" s="782"/>
      <c r="N443" s="782"/>
    </row>
    <row r="444" spans="1:14" s="156" customFormat="1" hidden="1">
      <c r="A444" s="782" t="str">
        <f t="shared" si="22"/>
        <v>00</v>
      </c>
      <c r="B444" s="782"/>
      <c r="C444" s="782" t="s">
        <v>59</v>
      </c>
      <c r="D444" s="987"/>
      <c r="E444" s="987"/>
      <c r="F444" s="987"/>
      <c r="G444" s="897">
        <v>111</v>
      </c>
      <c r="H444" s="989" t="s">
        <v>59</v>
      </c>
      <c r="I444" s="782"/>
      <c r="J444" s="782"/>
      <c r="K444" s="782"/>
      <c r="L444" s="782"/>
      <c r="M444" s="782"/>
      <c r="N444" s="782"/>
    </row>
    <row r="445" spans="1:14" s="156" customFormat="1" hidden="1">
      <c r="A445" s="782" t="str">
        <f t="shared" si="22"/>
        <v>00</v>
      </c>
      <c r="B445" s="782"/>
      <c r="C445" s="782" t="s">
        <v>60</v>
      </c>
      <c r="D445" s="987"/>
      <c r="E445" s="987"/>
      <c r="F445" s="987"/>
      <c r="G445" s="897">
        <v>112</v>
      </c>
      <c r="H445" s="1042" t="s">
        <v>60</v>
      </c>
      <c r="I445" s="782"/>
      <c r="J445" s="782"/>
      <c r="K445" s="782"/>
      <c r="L445" s="782"/>
      <c r="M445" s="782"/>
      <c r="N445" s="782"/>
    </row>
    <row r="446" spans="1:14" s="156" customFormat="1" hidden="1">
      <c r="A446" s="782" t="str">
        <f t="shared" si="22"/>
        <v>00</v>
      </c>
      <c r="B446" s="782"/>
      <c r="C446" s="782" t="s">
        <v>61</v>
      </c>
      <c r="D446" s="987"/>
      <c r="E446" s="987" t="str">
        <f>HEX2DEC(A446)&amp;"/"&amp;HEX2DEC(A445)&amp;"/"&amp;HEX2DEC(A444)</f>
        <v>0/0/0</v>
      </c>
      <c r="F446" s="987"/>
      <c r="G446" s="897">
        <v>113</v>
      </c>
      <c r="H446" s="1042" t="s">
        <v>61</v>
      </c>
      <c r="I446" s="782"/>
      <c r="J446" s="782"/>
      <c r="K446" s="782"/>
      <c r="L446" s="782"/>
      <c r="M446" s="782"/>
      <c r="N446" s="782"/>
    </row>
    <row r="447" spans="1:14" s="156" customFormat="1" hidden="1">
      <c r="A447" s="782" t="str">
        <f t="shared" si="22"/>
        <v>00</v>
      </c>
      <c r="B447" s="782"/>
      <c r="C447" s="782" t="s">
        <v>62</v>
      </c>
      <c r="D447" s="987"/>
      <c r="E447" s="987"/>
      <c r="F447" s="987"/>
      <c r="G447" s="897">
        <v>114</v>
      </c>
      <c r="H447" s="1042" t="s">
        <v>62</v>
      </c>
      <c r="I447" s="782"/>
      <c r="J447" s="782"/>
      <c r="K447" s="782"/>
      <c r="L447" s="782"/>
      <c r="M447" s="782"/>
      <c r="N447" s="782"/>
    </row>
    <row r="448" spans="1:14" s="156" customFormat="1" hidden="1">
      <c r="A448" s="782" t="str">
        <f t="shared" si="22"/>
        <v>00</v>
      </c>
      <c r="B448" s="782"/>
      <c r="C448" s="782" t="s">
        <v>63</v>
      </c>
      <c r="D448" s="987"/>
      <c r="E448" s="8" t="str">
        <f>HEX2DEC(A447) &amp;":"&amp;HEX2DEC(A448)&amp;":"&amp;HEX2DEC(A449)</f>
        <v>0:0:0</v>
      </c>
      <c r="F448" s="987"/>
      <c r="G448" s="897">
        <v>115</v>
      </c>
      <c r="H448" s="1042" t="s">
        <v>63</v>
      </c>
      <c r="I448" s="782"/>
      <c r="J448" s="782"/>
      <c r="K448" s="782"/>
      <c r="L448" s="782"/>
      <c r="M448" s="782"/>
      <c r="N448" s="782"/>
    </row>
    <row r="449" spans="1:14" s="156" customFormat="1" hidden="1">
      <c r="A449" s="782" t="str">
        <f t="shared" si="22"/>
        <v>00</v>
      </c>
      <c r="B449" s="782"/>
      <c r="C449" s="782" t="s">
        <v>64</v>
      </c>
      <c r="D449" s="987"/>
      <c r="E449" s="987"/>
      <c r="F449" s="987"/>
      <c r="G449" s="897">
        <v>116</v>
      </c>
      <c r="H449" s="1042" t="s">
        <v>64</v>
      </c>
      <c r="I449" s="782"/>
      <c r="J449" s="782"/>
      <c r="K449" s="782"/>
      <c r="L449" s="782"/>
      <c r="M449" s="782"/>
      <c r="N449" s="782"/>
    </row>
    <row r="450" spans="1:14" s="156" customFormat="1" hidden="1">
      <c r="A450" s="782" t="str">
        <f t="shared" si="22"/>
        <v>00</v>
      </c>
      <c r="B450" s="782"/>
      <c r="C450" s="782" t="s">
        <v>65</v>
      </c>
      <c r="D450" s="987"/>
      <c r="E450" s="987">
        <f>HEX2DEC(A450)</f>
        <v>0</v>
      </c>
      <c r="F450" s="987"/>
      <c r="G450" s="897">
        <v>117</v>
      </c>
      <c r="H450" s="1042" t="s">
        <v>65</v>
      </c>
      <c r="I450" s="782"/>
      <c r="J450" s="782"/>
      <c r="K450" s="782"/>
      <c r="L450" s="782"/>
      <c r="M450" s="782"/>
      <c r="N450" s="782"/>
    </row>
    <row r="451" spans="1:14" s="156" customFormat="1" hidden="1">
      <c r="A451" s="782" t="str">
        <f t="shared" si="22"/>
        <v>00</v>
      </c>
      <c r="B451" s="782"/>
      <c r="C451" s="954" t="s">
        <v>880</v>
      </c>
      <c r="D451" s="987"/>
      <c r="E451" s="987"/>
      <c r="F451" s="987"/>
      <c r="G451" s="897">
        <v>118</v>
      </c>
      <c r="H451" s="1042" t="s">
        <v>881</v>
      </c>
      <c r="I451" s="782"/>
      <c r="J451" s="782"/>
      <c r="K451" s="782"/>
      <c r="L451" s="782"/>
      <c r="M451" s="782"/>
      <c r="N451" s="782"/>
    </row>
    <row r="452" spans="1:14" s="156" customFormat="1" hidden="1">
      <c r="A452" s="782" t="str">
        <f t="shared" si="22"/>
        <v>00</v>
      </c>
      <c r="B452" s="782"/>
      <c r="C452" s="1400">
        <f>HEX2DEC(A452) * 256 +HEX2DEC( A453)</f>
        <v>0</v>
      </c>
      <c r="D452" s="987"/>
      <c r="E452" s="987"/>
      <c r="F452" s="987"/>
      <c r="G452" s="897">
        <v>119</v>
      </c>
      <c r="H452" s="1218" t="s">
        <v>884</v>
      </c>
      <c r="I452" s="782"/>
      <c r="J452" s="782"/>
      <c r="K452" s="782"/>
      <c r="L452" s="782"/>
      <c r="M452" s="782"/>
      <c r="N452" s="782"/>
    </row>
    <row r="453" spans="1:14" s="156" customFormat="1" hidden="1">
      <c r="A453" s="782" t="str">
        <f t="shared" si="22"/>
        <v>00</v>
      </c>
      <c r="B453" s="782"/>
      <c r="C453" s="1400"/>
      <c r="D453" s="987"/>
      <c r="E453" s="987"/>
      <c r="F453" s="987"/>
      <c r="G453" s="897">
        <v>120</v>
      </c>
      <c r="H453" s="1219"/>
      <c r="I453" s="782"/>
      <c r="J453" s="782"/>
      <c r="K453" s="782"/>
      <c r="L453" s="782"/>
    </row>
    <row r="454" spans="1:14" s="156" customFormat="1" hidden="1">
      <c r="A454" s="782" t="str">
        <f t="shared" si="22"/>
        <v>00</v>
      </c>
      <c r="B454" s="782"/>
      <c r="C454" s="1400">
        <f t="shared" ref="C454" si="23">HEX2DEC(A454) * 256 +HEX2DEC( A455)</f>
        <v>0</v>
      </c>
      <c r="D454" s="987"/>
      <c r="E454" s="987"/>
      <c r="F454" s="987"/>
      <c r="G454" s="897">
        <v>121</v>
      </c>
      <c r="H454" s="1218" t="s">
        <v>820</v>
      </c>
      <c r="I454" s="782"/>
      <c r="J454" s="782"/>
      <c r="K454" s="782"/>
      <c r="L454" s="782"/>
    </row>
    <row r="455" spans="1:14" s="156" customFormat="1" hidden="1">
      <c r="A455" s="782" t="str">
        <f t="shared" si="22"/>
        <v>00</v>
      </c>
      <c r="B455" s="782"/>
      <c r="C455" s="1400"/>
      <c r="D455" s="987"/>
      <c r="E455" s="987"/>
      <c r="F455" s="987"/>
      <c r="G455" s="897">
        <v>122</v>
      </c>
      <c r="H455" s="1219"/>
      <c r="I455" s="782"/>
      <c r="J455" s="782"/>
      <c r="K455" s="782"/>
      <c r="L455" s="782"/>
    </row>
    <row r="456" spans="1:14" s="156" customFormat="1" hidden="1">
      <c r="A456" s="782" t="str">
        <f t="shared" si="22"/>
        <v>00</v>
      </c>
      <c r="B456" s="782"/>
      <c r="C456" s="1400">
        <f t="shared" ref="C456" si="24">HEX2DEC(A456) * 256 +HEX2DEC( A457)</f>
        <v>0</v>
      </c>
      <c r="D456" s="987"/>
      <c r="E456" s="987"/>
      <c r="F456" s="987"/>
      <c r="G456" s="897">
        <v>123</v>
      </c>
      <c r="H456" s="1218" t="s">
        <v>885</v>
      </c>
      <c r="I456" s="782"/>
      <c r="J456" s="782"/>
      <c r="K456" s="782"/>
      <c r="L456" s="782"/>
    </row>
    <row r="457" spans="1:14" s="156" customFormat="1" hidden="1">
      <c r="A457" s="782" t="str">
        <f t="shared" si="22"/>
        <v>00</v>
      </c>
      <c r="B457" s="782"/>
      <c r="C457" s="1400"/>
      <c r="D457" s="987"/>
      <c r="E457" s="987"/>
      <c r="F457" s="987"/>
      <c r="G457" s="897">
        <v>124</v>
      </c>
      <c r="H457" s="1219"/>
      <c r="I457" s="782"/>
      <c r="J457" s="782"/>
      <c r="K457" s="782"/>
      <c r="L457" s="782"/>
    </row>
    <row r="458" spans="1:14" s="156" customFormat="1" hidden="1">
      <c r="A458" s="782" t="str">
        <f t="shared" si="22"/>
        <v>00</v>
      </c>
      <c r="B458" s="782"/>
      <c r="C458" s="1400">
        <f t="shared" ref="C458" si="25">HEX2DEC(A458) * 256 +HEX2DEC( A459)</f>
        <v>0</v>
      </c>
      <c r="D458" s="987"/>
      <c r="E458" s="987"/>
      <c r="F458" s="987"/>
      <c r="G458" s="897">
        <v>125</v>
      </c>
      <c r="H458" s="1218" t="s">
        <v>885</v>
      </c>
      <c r="I458" s="782"/>
      <c r="J458" s="782"/>
      <c r="K458" s="782"/>
      <c r="L458" s="782"/>
    </row>
    <row r="459" spans="1:14" s="156" customFormat="1" hidden="1">
      <c r="A459" s="782" t="str">
        <f t="shared" si="22"/>
        <v>00</v>
      </c>
      <c r="B459" s="782"/>
      <c r="C459" s="1400"/>
      <c r="D459" s="987"/>
      <c r="E459" s="987"/>
      <c r="F459" s="987"/>
      <c r="G459" s="897">
        <v>126</v>
      </c>
      <c r="H459" s="1219"/>
      <c r="I459" s="782"/>
      <c r="J459" s="782"/>
      <c r="K459" s="782"/>
      <c r="L459" s="782"/>
    </row>
    <row r="460" spans="1:14" s="156" customFormat="1" hidden="1">
      <c r="A460" s="782" t="str">
        <f t="shared" si="22"/>
        <v>00</v>
      </c>
      <c r="B460" s="782"/>
      <c r="C460" s="1400">
        <f>HEX2DEC(A460)*POWER(2,24) + HEX2DEC( A461)*POWER(2,16) + HEX2DEC(A462)*POWER(2,8) + HEX2DEC( A463)</f>
        <v>0</v>
      </c>
      <c r="D460" s="987"/>
      <c r="E460" s="987"/>
      <c r="F460" s="987"/>
      <c r="G460" s="897">
        <v>127</v>
      </c>
      <c r="H460" s="1403" t="s">
        <v>886</v>
      </c>
      <c r="I460" s="782"/>
      <c r="J460" s="782"/>
      <c r="K460" s="782"/>
      <c r="L460" s="782"/>
    </row>
    <row r="461" spans="1:14" s="156" customFormat="1" hidden="1">
      <c r="A461" s="782" t="str">
        <f t="shared" si="22"/>
        <v>00</v>
      </c>
      <c r="B461" s="782"/>
      <c r="C461" s="1400"/>
      <c r="D461" s="987"/>
      <c r="E461" s="987"/>
      <c r="F461" s="987"/>
      <c r="G461" s="897">
        <v>128</v>
      </c>
      <c r="H461" s="1399"/>
      <c r="I461" s="782"/>
      <c r="J461" s="782"/>
      <c r="K461" s="782"/>
      <c r="L461" s="782"/>
    </row>
    <row r="462" spans="1:14" s="156" customFormat="1" hidden="1">
      <c r="A462" s="782" t="str">
        <f t="shared" si="22"/>
        <v>00</v>
      </c>
      <c r="B462" s="782"/>
      <c r="C462" s="1400"/>
      <c r="D462" s="987"/>
      <c r="E462" s="987"/>
      <c r="F462" s="987"/>
      <c r="G462" s="897">
        <v>129</v>
      </c>
      <c r="H462" s="1399"/>
      <c r="I462" s="782"/>
      <c r="J462" s="782"/>
      <c r="K462" s="782"/>
      <c r="L462" s="782"/>
    </row>
    <row r="463" spans="1:14" s="156" customFormat="1" hidden="1">
      <c r="A463" s="782" t="str">
        <f t="shared" si="22"/>
        <v>00</v>
      </c>
      <c r="B463" s="782"/>
      <c r="C463" s="1400"/>
      <c r="D463" s="987"/>
      <c r="E463" s="987"/>
      <c r="F463" s="987"/>
      <c r="G463" s="897">
        <v>130</v>
      </c>
      <c r="H463" s="1219"/>
      <c r="I463" s="782"/>
      <c r="J463" s="782"/>
      <c r="K463" s="782"/>
      <c r="L463" s="782"/>
    </row>
    <row r="464" spans="1:14" s="156" customFormat="1" hidden="1">
      <c r="A464" s="782" t="str">
        <f t="shared" si="22"/>
        <v>00</v>
      </c>
      <c r="B464" s="782"/>
      <c r="C464" s="954" t="s">
        <v>880</v>
      </c>
      <c r="D464" s="987"/>
      <c r="E464" s="987"/>
      <c r="F464" s="987"/>
      <c r="G464" s="897">
        <v>131</v>
      </c>
      <c r="H464" s="1042" t="s">
        <v>881</v>
      </c>
      <c r="I464" s="782"/>
      <c r="J464" s="782"/>
      <c r="K464" s="782"/>
      <c r="L464" s="782"/>
    </row>
    <row r="465" spans="1:27" hidden="1">
      <c r="A465" s="782" t="str">
        <f t="shared" si="22"/>
        <v>00</v>
      </c>
      <c r="B465" s="782"/>
      <c r="C465" s="6">
        <f>HEX2DEC(A465)</f>
        <v>0</v>
      </c>
      <c r="D465" s="987"/>
      <c r="E465" s="987"/>
      <c r="F465" s="987"/>
      <c r="G465" s="897">
        <v>132</v>
      </c>
      <c r="H465" s="988" t="s">
        <v>887</v>
      </c>
      <c r="I465" s="782"/>
      <c r="J465" s="782"/>
      <c r="K465" s="782"/>
      <c r="L465" s="782"/>
      <c r="M465" s="156"/>
      <c r="N465" s="156"/>
      <c r="O465" s="156"/>
      <c r="P465" s="156"/>
      <c r="Q465" s="156"/>
      <c r="R465" s="156"/>
      <c r="S465" s="156"/>
      <c r="T465" s="156"/>
      <c r="U465" s="156"/>
      <c r="V465" s="156"/>
      <c r="W465" s="156"/>
      <c r="X465" s="156"/>
      <c r="Y465" s="156"/>
      <c r="Z465" s="156"/>
      <c r="AA465" s="156"/>
    </row>
    <row r="466" spans="1:27" hidden="1">
      <c r="A466" s="782" t="str">
        <f t="shared" si="22"/>
        <v>00</v>
      </c>
      <c r="B466" s="782"/>
      <c r="C466" s="6">
        <f>HEX2DEC(A466)</f>
        <v>0</v>
      </c>
      <c r="D466" s="987"/>
      <c r="E466" s="987"/>
      <c r="F466" s="987"/>
      <c r="G466" s="897">
        <v>133</v>
      </c>
      <c r="H466" s="988" t="s">
        <v>888</v>
      </c>
      <c r="I466" s="782"/>
      <c r="J466" s="782"/>
      <c r="K466" s="782"/>
      <c r="L466" s="782"/>
      <c r="M466" s="156"/>
      <c r="N466" s="156"/>
      <c r="O466" s="156"/>
      <c r="P466" s="156"/>
      <c r="Q466" s="156"/>
      <c r="R466" s="156"/>
      <c r="S466" s="156"/>
      <c r="T466" s="156"/>
      <c r="U466" s="156"/>
      <c r="V466" s="156"/>
      <c r="W466" s="156"/>
      <c r="X466" s="156"/>
      <c r="Y466" s="156"/>
      <c r="Z466" s="156"/>
      <c r="AA466" s="156"/>
    </row>
    <row r="467" spans="1:27" hidden="1">
      <c r="A467" s="782" t="str">
        <f t="shared" si="22"/>
        <v>00</v>
      </c>
      <c r="B467" s="782"/>
      <c r="C467" s="6">
        <f>HEX2DEC(A467)*POWER(2,8) + HEX2DEC( A468)</f>
        <v>0</v>
      </c>
      <c r="D467" s="987"/>
      <c r="E467" s="987"/>
      <c r="F467" s="987"/>
      <c r="G467" s="897">
        <v>134</v>
      </c>
      <c r="H467" s="1218" t="s">
        <v>889</v>
      </c>
      <c r="I467" s="782"/>
      <c r="J467" s="782"/>
      <c r="K467" s="782"/>
      <c r="L467" s="782"/>
      <c r="M467" s="156"/>
      <c r="N467" s="156"/>
      <c r="O467" s="156"/>
      <c r="P467" s="156"/>
      <c r="Q467" s="156"/>
      <c r="R467" s="156"/>
      <c r="S467" s="156"/>
      <c r="T467" s="156"/>
      <c r="U467" s="156"/>
      <c r="V467" s="156"/>
      <c r="W467" s="156"/>
      <c r="X467" s="156"/>
      <c r="Y467" s="156"/>
      <c r="Z467" s="156"/>
      <c r="AA467" s="156"/>
    </row>
    <row r="468" spans="1:27" hidden="1">
      <c r="A468" s="782" t="str">
        <f t="shared" si="22"/>
        <v>00</v>
      </c>
      <c r="B468" s="782"/>
      <c r="C468" s="6"/>
      <c r="D468" s="987"/>
      <c r="E468" s="987"/>
      <c r="F468" s="987"/>
      <c r="G468" s="897">
        <v>135</v>
      </c>
      <c r="H468" s="1219"/>
      <c r="I468" s="782"/>
      <c r="J468" s="782"/>
      <c r="K468" s="782"/>
      <c r="L468" s="782"/>
      <c r="M468" s="156"/>
      <c r="N468" s="156"/>
      <c r="O468" s="156"/>
      <c r="P468" s="156"/>
      <c r="Q468" s="156"/>
      <c r="R468" s="156"/>
      <c r="S468" s="156"/>
      <c r="T468" s="156"/>
      <c r="U468" s="156"/>
      <c r="V468" s="156"/>
      <c r="W468" s="156"/>
      <c r="X468" s="156"/>
      <c r="Y468" s="156"/>
      <c r="Z468" s="156"/>
      <c r="AA468" s="156"/>
    </row>
    <row r="469" spans="1:27" hidden="1">
      <c r="A469" s="782" t="str">
        <f t="shared" si="22"/>
        <v>00</v>
      </c>
      <c r="B469" s="782"/>
      <c r="C469" s="1400" t="str">
        <f>HEX2BIN(A469,8)&amp;HEX2BIN(A470,8)</f>
        <v>0000000000000000</v>
      </c>
      <c r="D469" s="1400"/>
      <c r="E469" s="987"/>
      <c r="F469" s="987"/>
      <c r="G469" s="897">
        <v>136</v>
      </c>
      <c r="H469" s="1218" t="s">
        <v>890</v>
      </c>
      <c r="I469" s="782"/>
      <c r="J469" s="782"/>
      <c r="K469" s="782"/>
      <c r="L469" s="782"/>
      <c r="M469" s="156"/>
      <c r="N469" s="156"/>
      <c r="O469" s="156"/>
      <c r="P469" s="156"/>
      <c r="Q469" s="156"/>
      <c r="R469" s="156"/>
      <c r="S469" s="156"/>
      <c r="T469" s="156"/>
      <c r="U469" s="156"/>
      <c r="V469" s="156"/>
      <c r="W469" s="156"/>
      <c r="X469" s="156"/>
      <c r="Y469" s="156"/>
      <c r="Z469" s="156"/>
      <c r="AA469" s="156"/>
    </row>
    <row r="470" spans="1:27" hidden="1">
      <c r="A470" s="782" t="str">
        <f t="shared" si="22"/>
        <v>00</v>
      </c>
      <c r="B470" s="782"/>
      <c r="C470" s="1400"/>
      <c r="D470" s="1400"/>
      <c r="E470" s="987"/>
      <c r="F470" s="987"/>
      <c r="G470" s="897">
        <v>137</v>
      </c>
      <c r="H470" s="1219"/>
      <c r="I470" s="782"/>
      <c r="J470" s="782"/>
      <c r="K470" s="782"/>
      <c r="L470" s="782"/>
      <c r="M470" s="156"/>
      <c r="N470" s="156"/>
      <c r="O470" s="156"/>
      <c r="P470" s="156"/>
      <c r="Q470" s="156"/>
      <c r="R470" s="156"/>
      <c r="S470" s="156"/>
      <c r="T470" s="156"/>
      <c r="U470" s="156"/>
      <c r="V470" s="156"/>
      <c r="W470" s="156"/>
      <c r="X470" s="156"/>
      <c r="Y470" s="156"/>
      <c r="Z470" s="156"/>
      <c r="AA470" s="156"/>
    </row>
    <row r="471" spans="1:27" hidden="1">
      <c r="A471" s="782" t="str">
        <f t="shared" si="22"/>
        <v>73</v>
      </c>
      <c r="B471" s="782"/>
      <c r="C471" s="6">
        <f t="shared" ref="C471:C473" si="26">HEX2DEC(A471)</f>
        <v>115</v>
      </c>
      <c r="D471" s="987"/>
      <c r="E471" s="987"/>
      <c r="F471" s="987"/>
      <c r="G471" s="897">
        <v>138</v>
      </c>
      <c r="H471" s="1042" t="s">
        <v>885</v>
      </c>
      <c r="I471" s="782"/>
      <c r="J471" s="782"/>
      <c r="K471" s="782"/>
      <c r="L471" s="782"/>
      <c r="M471" s="156"/>
      <c r="N471" s="156"/>
      <c r="O471" s="156"/>
      <c r="P471" s="156"/>
      <c r="Q471" s="156"/>
      <c r="R471" s="156"/>
      <c r="S471" s="156"/>
      <c r="T471" s="156"/>
      <c r="U471" s="156"/>
      <c r="V471" s="156"/>
      <c r="W471" s="156"/>
      <c r="X471" s="156"/>
      <c r="Y471" s="156"/>
      <c r="Z471" s="156"/>
      <c r="AA471" s="156"/>
    </row>
    <row r="472" spans="1:27" hidden="1">
      <c r="A472" s="782" t="str">
        <f t="shared" si="22"/>
        <v>31</v>
      </c>
      <c r="B472" s="782"/>
      <c r="C472" s="6">
        <f t="shared" si="26"/>
        <v>49</v>
      </c>
      <c r="D472" s="987"/>
      <c r="E472" s="987"/>
      <c r="F472" s="987"/>
      <c r="G472" s="897">
        <v>139</v>
      </c>
      <c r="H472" s="1401" t="s">
        <v>85</v>
      </c>
      <c r="I472" s="782"/>
      <c r="J472" s="782"/>
      <c r="K472" s="782"/>
      <c r="L472" s="782"/>
      <c r="M472" s="156"/>
      <c r="N472" s="156"/>
      <c r="O472" s="156"/>
      <c r="P472" s="156"/>
      <c r="Q472" s="156"/>
      <c r="R472" s="156"/>
      <c r="S472" s="156"/>
      <c r="T472" s="156"/>
      <c r="U472" s="156"/>
      <c r="V472" s="156"/>
      <c r="W472" s="156"/>
      <c r="X472" s="156"/>
      <c r="Y472" s="156"/>
      <c r="Z472" s="156"/>
      <c r="AA472" s="156"/>
    </row>
    <row r="473" spans="1:27" hidden="1">
      <c r="A473" s="782" t="str">
        <f t="shared" si="22"/>
        <v/>
      </c>
      <c r="B473" s="782"/>
      <c r="C473" s="6">
        <f t="shared" si="26"/>
        <v>0</v>
      </c>
      <c r="D473" s="987"/>
      <c r="E473" s="987"/>
      <c r="F473" s="987"/>
      <c r="G473" s="897">
        <v>140</v>
      </c>
      <c r="H473" s="1402"/>
      <c r="I473" s="782"/>
      <c r="J473" s="782"/>
      <c r="K473" s="782"/>
      <c r="L473" s="782"/>
      <c r="M473" s="156"/>
      <c r="N473" s="156"/>
      <c r="O473" s="156"/>
      <c r="P473" s="156"/>
      <c r="Q473" s="156"/>
      <c r="R473" s="156"/>
      <c r="S473" s="156"/>
      <c r="T473" s="156"/>
      <c r="U473" s="156"/>
      <c r="V473" s="156"/>
      <c r="W473" s="156"/>
      <c r="X473" s="156"/>
      <c r="Y473" s="156"/>
      <c r="Z473" s="156"/>
      <c r="AA473" s="156"/>
    </row>
    <row r="474" spans="1:27" hidden="1">
      <c r="A474" s="156"/>
      <c r="B474" s="156"/>
      <c r="C474" s="156"/>
      <c r="D474" s="156"/>
      <c r="E474" s="156"/>
      <c r="F474" s="156"/>
      <c r="G474" s="156"/>
      <c r="H474" s="156"/>
      <c r="I474" s="156"/>
      <c r="J474" s="156"/>
      <c r="K474" s="156"/>
      <c r="L474" s="156"/>
      <c r="M474" s="156"/>
      <c r="N474" s="156"/>
      <c r="O474" s="156"/>
      <c r="P474" s="156"/>
      <c r="Q474" s="156"/>
      <c r="R474" s="156"/>
      <c r="S474" s="156"/>
      <c r="T474" s="156"/>
      <c r="U474" s="156"/>
      <c r="V474" s="156"/>
      <c r="W474" s="156"/>
      <c r="X474" s="156"/>
      <c r="Y474" s="156"/>
      <c r="Z474" s="156"/>
      <c r="AA474" s="156"/>
    </row>
    <row r="475" spans="1:27" hidden="1">
      <c r="A475" s="156"/>
      <c r="B475" s="156"/>
      <c r="C475" s="156"/>
      <c r="D475" s="156"/>
      <c r="E475" s="156"/>
      <c r="F475" s="156"/>
      <c r="G475" s="156"/>
      <c r="H475" s="156"/>
      <c r="I475" s="156"/>
      <c r="J475" s="156"/>
      <c r="K475" s="156"/>
      <c r="L475" s="156"/>
      <c r="M475" s="156"/>
      <c r="N475" s="156"/>
      <c r="O475" s="156"/>
      <c r="P475" s="156"/>
      <c r="Q475" s="156"/>
      <c r="R475" s="156"/>
      <c r="S475" s="156"/>
      <c r="T475" s="156"/>
      <c r="U475" s="156"/>
      <c r="V475" s="156"/>
      <c r="W475" s="156"/>
      <c r="X475" s="156"/>
      <c r="Y475" s="156"/>
      <c r="Z475" s="156"/>
      <c r="AA475" s="156"/>
    </row>
    <row r="476" spans="1:27" hidden="1">
      <c r="A476" s="156"/>
      <c r="B476" s="156"/>
      <c r="C476" s="156"/>
      <c r="D476" s="156"/>
      <c r="E476" s="156"/>
      <c r="F476" s="156"/>
      <c r="G476" s="156"/>
      <c r="H476" s="156"/>
      <c r="I476" s="156"/>
      <c r="J476" s="156"/>
      <c r="K476" s="156"/>
      <c r="L476" s="156"/>
      <c r="M476" s="156"/>
      <c r="N476" s="156"/>
      <c r="O476" s="156"/>
      <c r="P476" s="156"/>
      <c r="Q476" s="156"/>
      <c r="R476" s="156"/>
      <c r="S476" s="156"/>
      <c r="T476" s="156"/>
      <c r="U476" s="156"/>
      <c r="V476" s="156"/>
      <c r="W476" s="156"/>
      <c r="X476" s="156"/>
      <c r="Y476" s="156"/>
      <c r="Z476" s="156"/>
      <c r="AA476" s="156"/>
    </row>
    <row r="477" spans="1:27" hidden="1">
      <c r="A477" s="156"/>
      <c r="B477" s="156"/>
      <c r="C477" s="156"/>
      <c r="D477" s="156"/>
      <c r="E477" s="156"/>
      <c r="F477" s="156"/>
      <c r="G477" s="156"/>
      <c r="H477" s="156"/>
      <c r="I477" s="156"/>
      <c r="J477" s="156"/>
      <c r="K477" s="156"/>
      <c r="L477" s="156"/>
      <c r="M477" s="156"/>
      <c r="N477" s="156"/>
      <c r="O477" s="156"/>
      <c r="P477" s="156"/>
      <c r="Q477" s="156"/>
      <c r="R477" s="156"/>
      <c r="S477" s="156"/>
      <c r="T477" s="156"/>
      <c r="U477" s="156"/>
      <c r="V477" s="156"/>
      <c r="W477" s="156"/>
      <c r="X477" s="156"/>
      <c r="Y477" s="156"/>
      <c r="Z477" s="156"/>
      <c r="AA477" s="156"/>
    </row>
    <row r="478" spans="1:27" hidden="1">
      <c r="A478" s="156"/>
      <c r="B478" s="156"/>
      <c r="C478" s="156"/>
      <c r="D478" s="156"/>
      <c r="E478" s="156"/>
      <c r="F478" s="156"/>
      <c r="G478" s="156"/>
      <c r="H478" s="156"/>
      <c r="I478" s="156"/>
      <c r="J478" s="156"/>
      <c r="K478" s="156"/>
      <c r="L478" s="156"/>
      <c r="M478" s="156"/>
      <c r="N478" s="156"/>
      <c r="O478" s="156"/>
      <c r="P478" s="156"/>
      <c r="Q478" s="156"/>
      <c r="R478" s="156"/>
      <c r="S478" s="156"/>
      <c r="T478" s="156"/>
      <c r="U478" s="156"/>
      <c r="V478" s="156"/>
      <c r="W478" s="156"/>
      <c r="X478" s="156"/>
      <c r="Y478" s="156"/>
      <c r="Z478" s="156"/>
      <c r="AA478" s="156"/>
    </row>
    <row r="479" spans="1:27" hidden="1">
      <c r="A479" s="156"/>
      <c r="B479" s="156"/>
      <c r="C479" s="156"/>
      <c r="D479" s="156"/>
      <c r="E479" s="156"/>
      <c r="F479" s="156"/>
      <c r="G479" s="156"/>
      <c r="H479" s="156"/>
      <c r="I479" s="156"/>
      <c r="J479" s="156"/>
      <c r="K479" s="156"/>
      <c r="L479" s="156"/>
      <c r="M479" s="156"/>
      <c r="N479" s="156"/>
      <c r="O479" s="156"/>
      <c r="P479" s="156"/>
      <c r="Q479" s="156"/>
      <c r="R479" s="156"/>
      <c r="S479" s="156"/>
      <c r="T479" s="156"/>
      <c r="U479" s="156"/>
      <c r="V479" s="156"/>
      <c r="W479" s="156"/>
      <c r="X479" s="156"/>
      <c r="Y479" s="156"/>
      <c r="Z479" s="156"/>
      <c r="AA479" s="156"/>
    </row>
    <row r="480" spans="1:27" hidden="1">
      <c r="A480" s="156"/>
      <c r="B480" s="156"/>
      <c r="C480" s="156"/>
      <c r="D480" s="156"/>
      <c r="E480" s="156"/>
      <c r="F480" s="156"/>
      <c r="G480" s="156"/>
      <c r="H480" s="156"/>
      <c r="I480" s="156"/>
      <c r="J480" s="156"/>
      <c r="K480" s="156"/>
      <c r="L480" s="156"/>
      <c r="M480" s="156"/>
      <c r="N480" s="156"/>
      <c r="O480" s="156"/>
      <c r="P480" s="156"/>
      <c r="Q480" s="156"/>
      <c r="R480" s="156"/>
      <c r="S480" s="156"/>
      <c r="T480" s="156"/>
      <c r="U480" s="156"/>
      <c r="V480" s="156"/>
      <c r="W480" s="156"/>
      <c r="X480" s="156"/>
      <c r="Y480" s="156"/>
      <c r="Z480" s="156"/>
      <c r="AA480" s="156"/>
    </row>
    <row r="481" s="156" customFormat="1" hidden="1"/>
    <row r="482" s="156" customFormat="1" hidden="1"/>
    <row r="483" s="156" customFormat="1" hidden="1"/>
    <row r="484" s="156" customFormat="1" hidden="1"/>
    <row r="485" s="156" customFormat="1" hidden="1"/>
    <row r="486" s="156" customFormat="1" hidden="1"/>
    <row r="487" s="156" customFormat="1" hidden="1"/>
    <row r="488" s="156" customFormat="1" hidden="1"/>
    <row r="489" s="156" customFormat="1" hidden="1"/>
    <row r="490" s="156" customFormat="1" hidden="1"/>
    <row r="491" s="156" customFormat="1" hidden="1"/>
    <row r="492" s="156" customFormat="1" hidden="1"/>
    <row r="493" s="156" customFormat="1" hidden="1"/>
    <row r="494" s="156" customFormat="1" hidden="1"/>
    <row r="495" s="156" customFormat="1" hidden="1"/>
    <row r="496" s="156" customFormat="1" hidden="1"/>
    <row r="497" spans="1:27" hidden="1">
      <c r="A497" s="936" t="e">
        <f ca="1">Concat2(C500:OFFSET(C500,C498,0))</f>
        <v>#VALUE!</v>
      </c>
      <c r="B497" s="156"/>
      <c r="C497" s="156"/>
      <c r="D497" s="156"/>
      <c r="E497" s="156"/>
      <c r="F497" s="156"/>
      <c r="G497" s="156"/>
      <c r="H497" s="156"/>
      <c r="I497" s="156"/>
      <c r="J497" s="156"/>
      <c r="K497" s="156"/>
      <c r="L497" s="156"/>
      <c r="M497" s="156"/>
      <c r="N497" s="156"/>
      <c r="O497" s="156"/>
      <c r="P497" s="156"/>
      <c r="Q497" s="156"/>
      <c r="R497" s="156"/>
      <c r="S497" s="156"/>
      <c r="T497" s="156"/>
      <c r="U497" s="156"/>
      <c r="V497" s="156"/>
      <c r="W497" s="156"/>
      <c r="X497" s="156"/>
      <c r="Y497" s="156"/>
      <c r="Z497" s="156"/>
      <c r="AA497" s="156"/>
    </row>
    <row r="498" spans="1:27" hidden="1">
      <c r="A498" s="156"/>
      <c r="B498" s="156">
        <f>LEN(H1)-40</f>
        <v>240</v>
      </c>
      <c r="C498" s="156">
        <f>INT(B498/2)</f>
        <v>120</v>
      </c>
      <c r="D498" s="156"/>
      <c r="E498" s="156"/>
      <c r="F498" s="156"/>
      <c r="G498" s="156"/>
      <c r="H498" s="156"/>
      <c r="I498" s="156"/>
      <c r="J498" s="156"/>
      <c r="K498" s="156"/>
      <c r="L498" s="156"/>
      <c r="M498" s="156"/>
      <c r="N498" s="156"/>
      <c r="O498" s="156"/>
      <c r="P498" s="156"/>
      <c r="Q498" s="156"/>
      <c r="R498" s="156"/>
      <c r="S498" s="156"/>
      <c r="T498" s="156"/>
      <c r="U498" s="156"/>
      <c r="V498" s="156"/>
      <c r="W498" s="156"/>
      <c r="X498" s="156"/>
      <c r="Y498" s="156"/>
      <c r="Z498" s="156"/>
      <c r="AA498" s="156"/>
    </row>
    <row r="499" spans="1:27" hidden="1">
      <c r="A499" s="156"/>
      <c r="B499" s="156"/>
      <c r="C499" s="156"/>
      <c r="D499" s="156"/>
      <c r="E499" s="156"/>
      <c r="F499" s="156"/>
      <c r="G499" s="156"/>
      <c r="H499" s="156"/>
      <c r="I499" s="156"/>
      <c r="J499" s="156"/>
      <c r="K499" s="156"/>
      <c r="L499" s="156"/>
      <c r="M499" s="156"/>
      <c r="N499" s="156"/>
      <c r="O499" s="156"/>
      <c r="P499" s="156"/>
      <c r="Q499" s="156"/>
      <c r="R499" s="156"/>
      <c r="S499" s="156"/>
      <c r="T499" s="156"/>
      <c r="U499" s="156"/>
      <c r="V499" s="156"/>
      <c r="W499" s="156"/>
      <c r="X499" s="156"/>
      <c r="Y499" s="156"/>
      <c r="Z499" s="156"/>
      <c r="AA499" s="156"/>
    </row>
    <row r="500" spans="1:27" hidden="1">
      <c r="A500" s="156"/>
      <c r="B500" s="156">
        <v>35</v>
      </c>
      <c r="C500" s="156" t="str">
        <f t="shared" ref="C500:C563" si="27">CHAR(HEX2DEC(MID($H$1,B500,2)))</f>
        <v>_x0004_</v>
      </c>
      <c r="E500" s="156"/>
      <c r="F500" s="156"/>
      <c r="G500" s="156"/>
      <c r="H500" s="156"/>
      <c r="I500" s="156"/>
      <c r="J500" s="156"/>
      <c r="K500" s="156"/>
      <c r="L500" s="156"/>
      <c r="M500" s="156"/>
      <c r="N500" s="156"/>
      <c r="O500" s="156"/>
      <c r="P500" s="156"/>
      <c r="Q500" s="156"/>
      <c r="R500" s="156"/>
      <c r="S500" s="156"/>
      <c r="T500" s="156"/>
      <c r="U500" s="156"/>
      <c r="V500" s="156"/>
      <c r="W500" s="156"/>
      <c r="X500" s="156"/>
      <c r="Y500" s="156"/>
      <c r="Z500" s="156"/>
      <c r="AA500" s="156"/>
    </row>
    <row r="501" spans="1:27" hidden="1">
      <c r="A501" s="156"/>
      <c r="B501" s="156">
        <f>B500+2</f>
        <v>37</v>
      </c>
      <c r="C501" s="156" t="str">
        <f t="shared" si="27"/>
        <v>r</v>
      </c>
      <c r="D501" s="156"/>
      <c r="E501" s="156"/>
      <c r="F501" s="156"/>
      <c r="G501" s="156"/>
      <c r="H501" s="156"/>
      <c r="I501" s="156"/>
      <c r="J501" s="156"/>
      <c r="K501" s="156"/>
      <c r="L501" s="156"/>
      <c r="M501" s="156"/>
      <c r="N501" s="156"/>
      <c r="O501" s="156"/>
      <c r="P501" s="156"/>
      <c r="Q501" s="156"/>
      <c r="R501" s="156"/>
      <c r="S501" s="156"/>
      <c r="T501" s="156"/>
      <c r="U501" s="156"/>
      <c r="V501" s="156"/>
      <c r="W501" s="156"/>
      <c r="X501" s="156"/>
      <c r="Y501" s="156"/>
      <c r="Z501" s="156"/>
      <c r="AA501" s="156"/>
    </row>
    <row r="502" spans="1:27" hidden="1">
      <c r="A502" s="156"/>
      <c r="B502" s="156">
        <f t="shared" ref="B502:B565" si="28">B501+2</f>
        <v>39</v>
      </c>
      <c r="C502" s="156" t="str">
        <f t="shared" si="27"/>
        <v>)</v>
      </c>
      <c r="D502" s="156"/>
      <c r="E502" s="156"/>
      <c r="F502" s="156"/>
      <c r="G502" s="156"/>
      <c r="H502" s="156"/>
      <c r="I502" s="156"/>
      <c r="J502" s="156"/>
      <c r="K502" s="156"/>
      <c r="L502" s="156"/>
      <c r="M502" s="156"/>
      <c r="N502" s="156"/>
      <c r="O502" s="156"/>
      <c r="P502" s="156"/>
      <c r="Q502" s="156"/>
      <c r="R502" s="156"/>
      <c r="S502" s="156"/>
      <c r="T502" s="156"/>
      <c r="U502" s="156"/>
      <c r="V502" s="156"/>
      <c r="W502" s="156"/>
      <c r="X502" s="156"/>
      <c r="Y502" s="156"/>
      <c r="Z502" s="156"/>
      <c r="AA502" s="156"/>
    </row>
    <row r="503" spans="1:27" hidden="1">
      <c r="A503" s="156"/>
      <c r="B503" s="156">
        <f t="shared" si="28"/>
        <v>41</v>
      </c>
      <c r="C503" s="156" t="str">
        <f t="shared" si="27"/>
        <v>_x0003_</v>
      </c>
      <c r="D503" s="156"/>
      <c r="E503" s="156"/>
      <c r="F503" s="156"/>
      <c r="G503" s="156"/>
      <c r="H503" s="156"/>
      <c r="I503" s="156"/>
      <c r="J503" s="156"/>
      <c r="K503" s="156"/>
      <c r="L503" s="156"/>
      <c r="M503" s="156"/>
      <c r="N503" s="156"/>
      <c r="O503" s="156"/>
      <c r="P503" s="156"/>
      <c r="Q503" s="156"/>
      <c r="R503" s="156"/>
      <c r="S503" s="156"/>
      <c r="T503" s="156"/>
      <c r="U503" s="156"/>
      <c r="V503" s="156"/>
      <c r="W503" s="156"/>
      <c r="X503" s="156"/>
      <c r="Y503" s="156"/>
      <c r="Z503" s="156"/>
      <c r="AA503" s="156"/>
    </row>
    <row r="504" spans="1:27" hidden="1">
      <c r="A504" s="156"/>
      <c r="B504" s="156">
        <f t="shared" si="28"/>
        <v>43</v>
      </c>
      <c r="C504" s="156" t="str">
        <f t="shared" si="27"/>
        <v>Ü</v>
      </c>
      <c r="D504" s="156"/>
      <c r="E504" s="156"/>
      <c r="F504" s="156"/>
      <c r="G504" s="156"/>
      <c r="H504" s="156"/>
      <c r="I504" s="156"/>
      <c r="J504" s="156"/>
      <c r="K504" s="156"/>
      <c r="L504" s="156"/>
      <c r="M504" s="156"/>
      <c r="N504" s="156"/>
      <c r="O504" s="156"/>
      <c r="P504" s="156"/>
      <c r="Q504" s="156"/>
      <c r="R504" s="156"/>
      <c r="S504" s="156"/>
      <c r="T504" s="156"/>
      <c r="U504" s="156"/>
      <c r="V504" s="156"/>
      <c r="W504" s="156"/>
      <c r="X504" s="156"/>
      <c r="Y504" s="156"/>
      <c r="Z504" s="156"/>
      <c r="AA504" s="156"/>
    </row>
    <row r="505" spans="1:27" hidden="1">
      <c r="A505" s="156"/>
      <c r="B505" s="156">
        <f t="shared" si="28"/>
        <v>45</v>
      </c>
      <c r="C505" s="156" t="str">
        <f t="shared" si="27"/>
        <v>ÿ</v>
      </c>
      <c r="D505" s="156"/>
      <c r="E505" s="156"/>
      <c r="F505" s="156"/>
      <c r="G505" s="156"/>
      <c r="H505" s="156"/>
      <c r="I505" s="156"/>
      <c r="J505" s="156"/>
      <c r="K505" s="156"/>
      <c r="L505" s="156"/>
      <c r="M505" s="156"/>
      <c r="N505" s="156"/>
      <c r="O505" s="156"/>
      <c r="P505" s="156"/>
      <c r="Q505" s="156"/>
      <c r="R505" s="156"/>
      <c r="S505" s="156"/>
      <c r="T505" s="156"/>
      <c r="U505" s="156"/>
      <c r="V505" s="156"/>
      <c r="W505" s="156"/>
      <c r="X505" s="156"/>
      <c r="Y505" s="156"/>
      <c r="Z505" s="156"/>
      <c r="AA505" s="156"/>
    </row>
    <row r="506" spans="1:27" hidden="1">
      <c r="A506" s="156"/>
      <c r="B506" s="156">
        <f t="shared" si="28"/>
        <v>47</v>
      </c>
      <c r="C506" s="156" t="str">
        <f t="shared" si="27"/>
        <v></v>
      </c>
      <c r="D506" s="156"/>
      <c r="E506" s="156"/>
      <c r="F506" s="156"/>
      <c r="G506" s="156"/>
      <c r="H506" s="156"/>
      <c r="I506" s="156"/>
      <c r="J506" s="156"/>
      <c r="K506" s="156"/>
      <c r="L506" s="156"/>
      <c r="M506" s="156"/>
      <c r="N506" s="156"/>
      <c r="O506" s="156"/>
      <c r="P506" s="156"/>
      <c r="Q506" s="156"/>
      <c r="R506" s="156"/>
      <c r="S506" s="156"/>
      <c r="T506" s="156"/>
      <c r="U506" s="156"/>
      <c r="V506" s="156"/>
      <c r="W506" s="156"/>
      <c r="X506" s="156"/>
      <c r="Y506" s="156"/>
      <c r="Z506" s="156"/>
      <c r="AA506" s="156"/>
    </row>
    <row r="507" spans="1:27" hidden="1">
      <c r="A507" s="156"/>
      <c r="B507" s="156">
        <f t="shared" si="28"/>
        <v>49</v>
      </c>
      <c r="C507" s="156" t="str">
        <f t="shared" si="27"/>
        <v>_x0003_</v>
      </c>
      <c r="D507" s="156"/>
      <c r="E507" s="156"/>
      <c r="F507" s="156"/>
      <c r="G507" s="156"/>
      <c r="H507" s="156"/>
      <c r="I507" s="156"/>
      <c r="J507" s="156"/>
      <c r="K507" s="156"/>
      <c r="L507" s="156"/>
      <c r="M507" s="156"/>
      <c r="N507" s="156"/>
      <c r="O507" s="156"/>
      <c r="P507" s="156"/>
      <c r="Q507" s="156"/>
      <c r="R507" s="156"/>
      <c r="S507" s="156"/>
      <c r="T507" s="156"/>
      <c r="U507" s="156"/>
      <c r="V507" s="156"/>
      <c r="W507" s="156"/>
      <c r="X507" s="156"/>
      <c r="Y507" s="156"/>
      <c r="Z507" s="156"/>
      <c r="AA507" s="156"/>
    </row>
    <row r="508" spans="1:27" hidden="1">
      <c r="A508" s="156"/>
      <c r="B508" s="156">
        <f t="shared" si="28"/>
        <v>51</v>
      </c>
      <c r="C508" s="156" t="str">
        <f t="shared" si="27"/>
        <v>_x0002_</v>
      </c>
      <c r="D508" s="156"/>
      <c r="E508" s="156"/>
      <c r="F508" s="156"/>
      <c r="G508" s="156"/>
      <c r="H508" s="156"/>
      <c r="I508" s="156"/>
      <c r="J508" s="156"/>
      <c r="K508" s="156"/>
      <c r="L508" s="156"/>
      <c r="M508" s="156"/>
      <c r="N508" s="156"/>
      <c r="O508" s="156"/>
      <c r="P508" s="156"/>
      <c r="Q508" s="156"/>
      <c r="R508" s="156"/>
      <c r="S508" s="156"/>
      <c r="T508" s="156"/>
      <c r="U508" s="156"/>
      <c r="V508" s="156"/>
      <c r="W508" s="156"/>
      <c r="X508" s="156"/>
      <c r="Y508" s="156"/>
      <c r="Z508" s="156"/>
      <c r="AA508" s="156"/>
    </row>
    <row r="509" spans="1:27" hidden="1">
      <c r="A509" s="156"/>
      <c r="B509" s="156">
        <f t="shared" si="28"/>
        <v>53</v>
      </c>
      <c r="C509" s="156" t="str">
        <f t="shared" si="27"/>
        <v xml:space="preserve">
</v>
      </c>
      <c r="D509" s="156"/>
      <c r="E509" s="156"/>
      <c r="F509" s="156"/>
      <c r="G509" s="156"/>
      <c r="H509" s="156"/>
      <c r="I509" s="156"/>
      <c r="J509" s="156"/>
      <c r="K509" s="156"/>
      <c r="L509" s="156"/>
      <c r="M509" s="156"/>
      <c r="N509" s="156"/>
      <c r="O509" s="156"/>
      <c r="P509" s="156"/>
      <c r="Q509" s="156"/>
      <c r="R509" s="156"/>
      <c r="S509" s="156"/>
      <c r="T509" s="156"/>
      <c r="U509" s="156"/>
      <c r="V509" s="156"/>
      <c r="W509" s="156"/>
      <c r="X509" s="156"/>
      <c r="Y509" s="156"/>
      <c r="Z509" s="156"/>
      <c r="AA509" s="156"/>
    </row>
    <row r="510" spans="1:27" hidden="1">
      <c r="A510" s="156"/>
      <c r="B510" s="156">
        <f t="shared" si="28"/>
        <v>55</v>
      </c>
      <c r="C510" s="156" t="str">
        <f t="shared" si="27"/>
        <v>d</v>
      </c>
      <c r="D510" s="156"/>
      <c r="E510" s="156"/>
      <c r="F510" s="156"/>
      <c r="G510" s="156"/>
      <c r="H510" s="156"/>
      <c r="I510" s="156"/>
      <c r="J510" s="156"/>
      <c r="K510" s="156"/>
      <c r="L510" s="156"/>
      <c r="M510" s="156"/>
      <c r="N510" s="156"/>
      <c r="O510" s="156"/>
      <c r="P510" s="156"/>
      <c r="Q510" s="156"/>
      <c r="R510" s="156"/>
      <c r="S510" s="156"/>
      <c r="T510" s="156"/>
      <c r="U510" s="156"/>
      <c r="V510" s="156"/>
      <c r="W510" s="156"/>
      <c r="X510" s="156"/>
      <c r="Y510" s="156"/>
      <c r="Z510" s="156"/>
      <c r="AA510" s="156"/>
    </row>
    <row r="511" spans="1:27" hidden="1">
      <c r="A511" s="156"/>
      <c r="B511" s="156">
        <f t="shared" si="28"/>
        <v>57</v>
      </c>
      <c r="C511" s="156" t="str">
        <f t="shared" si="27"/>
        <v>(</v>
      </c>
      <c r="D511" s="156"/>
      <c r="E511" s="156"/>
      <c r="F511" s="156"/>
      <c r="G511" s="156"/>
      <c r="H511" s="156"/>
      <c r="I511" s="156"/>
      <c r="J511" s="156"/>
      <c r="K511" s="156"/>
      <c r="L511" s="156"/>
      <c r="M511" s="156"/>
      <c r="N511" s="156"/>
      <c r="O511" s="156"/>
      <c r="P511" s="156"/>
      <c r="Q511" s="156"/>
      <c r="R511" s="156"/>
      <c r="S511" s="156"/>
      <c r="T511" s="156"/>
      <c r="U511" s="156"/>
      <c r="V511" s="156"/>
      <c r="W511" s="156"/>
      <c r="X511" s="156"/>
      <c r="Y511" s="156"/>
      <c r="Z511" s="156"/>
      <c r="AA511" s="156"/>
    </row>
    <row r="512" spans="1:27" hidden="1">
      <c r="A512" s="156"/>
      <c r="B512" s="156">
        <f t="shared" si="28"/>
        <v>59</v>
      </c>
      <c r="C512" s="156" t="str">
        <f t="shared" si="27"/>
        <v>J</v>
      </c>
      <c r="D512" s="156"/>
      <c r="E512" s="156"/>
      <c r="F512" s="156"/>
      <c r="G512" s="156"/>
      <c r="H512" s="156"/>
      <c r="I512" s="156"/>
      <c r="J512" s="156"/>
      <c r="K512" s="156"/>
      <c r="L512" s="156"/>
      <c r="M512" s="156"/>
      <c r="N512" s="156"/>
      <c r="O512" s="156"/>
      <c r="P512" s="156"/>
      <c r="Q512" s="156"/>
      <c r="R512" s="156"/>
      <c r="S512" s="156"/>
      <c r="T512" s="156"/>
      <c r="U512" s="156"/>
      <c r="V512" s="156"/>
      <c r="W512" s="156"/>
      <c r="X512" s="156"/>
      <c r="Y512" s="156"/>
      <c r="Z512" s="156"/>
      <c r="AA512" s="156"/>
    </row>
    <row r="513" spans="2:3" s="156" customFormat="1" hidden="1">
      <c r="B513" s="156">
        <f t="shared" si="28"/>
        <v>61</v>
      </c>
      <c r="C513" s="156" t="str">
        <f t="shared" si="27"/>
        <v xml:space="preserve">
</v>
      </c>
    </row>
    <row r="514" spans="2:3" s="156" customFormat="1" hidden="1">
      <c r="B514" s="156">
        <f t="shared" si="28"/>
        <v>63</v>
      </c>
      <c r="C514" s="156" t="str">
        <f t="shared" si="27"/>
        <v>d</v>
      </c>
    </row>
    <row r="515" spans="2:3" s="156" customFormat="1" hidden="1">
      <c r="B515" s="156">
        <f t="shared" si="28"/>
        <v>65</v>
      </c>
      <c r="C515" s="156" t="str">
        <f t="shared" si="27"/>
        <v>(</v>
      </c>
    </row>
    <row r="516" spans="2:3" s="156" customFormat="1" hidden="1">
      <c r="B516" s="156">
        <f t="shared" si="28"/>
        <v>67</v>
      </c>
      <c r="C516" s="156" t="str">
        <f t="shared" si="27"/>
        <v>J</v>
      </c>
    </row>
    <row r="517" spans="2:3" s="156" customFormat="1" hidden="1">
      <c r="B517" s="156">
        <f t="shared" si="28"/>
        <v>69</v>
      </c>
      <c r="C517" s="156" t="str">
        <f t="shared" si="27"/>
        <v xml:space="preserve">
</v>
      </c>
    </row>
    <row r="518" spans="2:3" s="156" customFormat="1" hidden="1">
      <c r="B518" s="156">
        <f t="shared" si="28"/>
        <v>71</v>
      </c>
      <c r="C518" s="156" t="str">
        <f t="shared" si="27"/>
        <v>d</v>
      </c>
    </row>
    <row r="519" spans="2:3" s="156" customFormat="1" hidden="1">
      <c r="B519" s="156">
        <f t="shared" si="28"/>
        <v>73</v>
      </c>
      <c r="C519" s="156" t="str">
        <f t="shared" si="27"/>
        <v>(</v>
      </c>
    </row>
    <row r="520" spans="2:3" s="156" customFormat="1" hidden="1">
      <c r="B520" s="156">
        <f t="shared" si="28"/>
        <v>75</v>
      </c>
      <c r="C520" s="156" t="str">
        <f t="shared" si="27"/>
        <v>J</v>
      </c>
    </row>
    <row r="521" spans="2:3" s="156" customFormat="1" hidden="1">
      <c r="B521" s="156">
        <f t="shared" si="28"/>
        <v>77</v>
      </c>
      <c r="C521" s="156" t="str">
        <f t="shared" si="27"/>
        <v xml:space="preserve">
</v>
      </c>
    </row>
    <row r="522" spans="2:3" s="156" customFormat="1" hidden="1">
      <c r="B522" s="156">
        <f t="shared" si="28"/>
        <v>79</v>
      </c>
      <c r="C522" s="156" t="str">
        <f t="shared" si="27"/>
        <v>d</v>
      </c>
    </row>
    <row r="523" spans="2:3" s="156" customFormat="1" hidden="1">
      <c r="B523" s="156">
        <f t="shared" si="28"/>
        <v>81</v>
      </c>
      <c r="C523" s="156" t="str">
        <f t="shared" si="27"/>
        <v>(</v>
      </c>
    </row>
    <row r="524" spans="2:3" s="156" customFormat="1" hidden="1">
      <c r="B524" s="156">
        <f t="shared" si="28"/>
        <v>83</v>
      </c>
      <c r="C524" s="156" t="str">
        <f t="shared" si="27"/>
        <v>J</v>
      </c>
    </row>
    <row r="525" spans="2:3" s="156" customFormat="1" hidden="1">
      <c r="B525" s="156">
        <f t="shared" si="28"/>
        <v>85</v>
      </c>
      <c r="C525" s="156" t="str">
        <f t="shared" si="27"/>
        <v xml:space="preserve">
</v>
      </c>
    </row>
    <row r="526" spans="2:3" s="156" customFormat="1" hidden="1">
      <c r="B526" s="156">
        <f t="shared" si="28"/>
        <v>87</v>
      </c>
      <c r="C526" s="156" t="str">
        <f t="shared" si="27"/>
        <v>d</v>
      </c>
    </row>
    <row r="527" spans="2:3" s="156" customFormat="1" hidden="1">
      <c r="B527" s="156">
        <f t="shared" si="28"/>
        <v>89</v>
      </c>
      <c r="C527" s="156" t="str">
        <f t="shared" si="27"/>
        <v>(</v>
      </c>
    </row>
    <row r="528" spans="2:3" s="156" customFormat="1" hidden="1">
      <c r="B528" s="156">
        <f t="shared" si="28"/>
        <v>91</v>
      </c>
      <c r="C528" s="156" t="str">
        <f t="shared" si="27"/>
        <v>8</v>
      </c>
    </row>
    <row r="529" spans="2:3" s="156" customFormat="1" hidden="1">
      <c r="B529" s="156">
        <f t="shared" si="28"/>
        <v>93</v>
      </c>
      <c r="C529" s="156" t="str">
        <f t="shared" si="27"/>
        <v xml:space="preserve">
</v>
      </c>
    </row>
    <row r="530" spans="2:3" s="156" customFormat="1" hidden="1">
      <c r="B530" s="156">
        <f t="shared" si="28"/>
        <v>95</v>
      </c>
      <c r="C530" s="156" t="str">
        <f t="shared" si="27"/>
        <v>d</v>
      </c>
    </row>
    <row r="531" spans="2:3" s="156" customFormat="1" hidden="1">
      <c r="B531" s="156">
        <f t="shared" si="28"/>
        <v>97</v>
      </c>
      <c r="C531" s="156" t="str">
        <f t="shared" si="27"/>
        <v>(</v>
      </c>
    </row>
    <row r="532" spans="2:3" s="156" customFormat="1" hidden="1">
      <c r="B532" s="156">
        <f t="shared" si="28"/>
        <v>99</v>
      </c>
      <c r="C532" s="156" t="str">
        <f t="shared" si="27"/>
        <v>8</v>
      </c>
    </row>
    <row r="533" spans="2:3" s="156" customFormat="1" hidden="1">
      <c r="B533" s="156">
        <f t="shared" si="28"/>
        <v>101</v>
      </c>
      <c r="C533" s="156" t="str">
        <f t="shared" si="27"/>
        <v xml:space="preserve">
</v>
      </c>
    </row>
    <row r="534" spans="2:3" s="156" customFormat="1" hidden="1">
      <c r="B534" s="156">
        <f t="shared" si="28"/>
        <v>103</v>
      </c>
      <c r="C534" s="156" t="str">
        <f t="shared" si="27"/>
        <v>b</v>
      </c>
    </row>
    <row r="535" spans="2:3" s="156" customFormat="1" hidden="1">
      <c r="B535" s="156">
        <f t="shared" si="28"/>
        <v>105</v>
      </c>
      <c r="C535" s="156" t="str">
        <f t="shared" si="27"/>
        <v>(</v>
      </c>
    </row>
    <row r="536" spans="2:3" s="156" customFormat="1" hidden="1">
      <c r="B536" s="156">
        <f t="shared" si="28"/>
        <v>107</v>
      </c>
      <c r="C536" s="156" t="str">
        <f t="shared" si="27"/>
        <v>8</v>
      </c>
    </row>
    <row r="537" spans="2:3" s="156" customFormat="1" hidden="1">
      <c r="B537" s="156">
        <f t="shared" si="28"/>
        <v>109</v>
      </c>
      <c r="C537" s="156" t="str">
        <f t="shared" si="27"/>
        <v xml:space="preserve">
</v>
      </c>
    </row>
    <row r="538" spans="2:3" s="156" customFormat="1" hidden="1">
      <c r="B538" s="156">
        <f t="shared" si="28"/>
        <v>111</v>
      </c>
      <c r="C538" s="156" t="str">
        <f t="shared" si="27"/>
        <v>b</v>
      </c>
    </row>
    <row r="539" spans="2:3" s="156" customFormat="1" hidden="1">
      <c r="B539" s="156">
        <f t="shared" si="28"/>
        <v>113</v>
      </c>
      <c r="C539" s="156" t="str">
        <f t="shared" si="27"/>
        <v>(</v>
      </c>
    </row>
    <row r="540" spans="2:3" s="156" customFormat="1" hidden="1">
      <c r="B540" s="156">
        <f t="shared" si="28"/>
        <v>115</v>
      </c>
      <c r="C540" s="156" t="str">
        <f t="shared" si="27"/>
        <v>8</v>
      </c>
    </row>
    <row r="541" spans="2:3" s="156" customFormat="1" hidden="1">
      <c r="B541" s="156">
        <f t="shared" si="28"/>
        <v>117</v>
      </c>
      <c r="C541" s="156" t="str">
        <f t="shared" si="27"/>
        <v xml:space="preserve">
</v>
      </c>
    </row>
    <row r="542" spans="2:3" s="156" customFormat="1" hidden="1">
      <c r="B542" s="156">
        <f t="shared" si="28"/>
        <v>119</v>
      </c>
      <c r="C542" s="156" t="str">
        <f t="shared" si="27"/>
        <v>b</v>
      </c>
    </row>
    <row r="543" spans="2:3" s="156" customFormat="1" hidden="1">
      <c r="B543" s="156">
        <f t="shared" si="28"/>
        <v>121</v>
      </c>
      <c r="C543" s="156" t="str">
        <f t="shared" si="27"/>
        <v>(</v>
      </c>
    </row>
    <row r="544" spans="2:3" s="156" customFormat="1" hidden="1">
      <c r="B544" s="156">
        <f t="shared" si="28"/>
        <v>123</v>
      </c>
      <c r="C544" s="156" t="str">
        <f t="shared" si="27"/>
        <v>8</v>
      </c>
    </row>
    <row r="545" spans="2:3" s="156" customFormat="1" hidden="1">
      <c r="B545" s="156">
        <f t="shared" si="28"/>
        <v>125</v>
      </c>
      <c r="C545" s="156" t="str">
        <f t="shared" si="27"/>
        <v xml:space="preserve">
</v>
      </c>
    </row>
    <row r="546" spans="2:3" s="156" customFormat="1" hidden="1">
      <c r="B546" s="156">
        <f t="shared" si="28"/>
        <v>127</v>
      </c>
      <c r="C546" s="156" t="str">
        <f t="shared" si="27"/>
        <v>b</v>
      </c>
    </row>
    <row r="547" spans="2:3" s="156" customFormat="1" hidden="1">
      <c r="B547" s="156">
        <f t="shared" si="28"/>
        <v>129</v>
      </c>
      <c r="C547" s="156" t="str">
        <f t="shared" si="27"/>
        <v>(</v>
      </c>
    </row>
    <row r="548" spans="2:3" s="156" customFormat="1" hidden="1">
      <c r="B548" s="156">
        <f t="shared" si="28"/>
        <v>131</v>
      </c>
      <c r="C548" s="156" t="str">
        <f t="shared" si="27"/>
        <v>)</v>
      </c>
    </row>
    <row r="549" spans="2:3" s="156" customFormat="1" hidden="1">
      <c r="B549" s="156">
        <f t="shared" si="28"/>
        <v>133</v>
      </c>
      <c r="C549" s="156" t="str">
        <f t="shared" si="27"/>
        <v xml:space="preserve">
</v>
      </c>
    </row>
    <row r="550" spans="2:3" s="156" customFormat="1" hidden="1">
      <c r="B550" s="156">
        <f t="shared" si="28"/>
        <v>135</v>
      </c>
      <c r="C550" s="156" t="str">
        <f t="shared" si="27"/>
        <v>`</v>
      </c>
    </row>
    <row r="551" spans="2:3" s="156" customFormat="1" hidden="1">
      <c r="B551" s="156">
        <f t="shared" si="28"/>
        <v>137</v>
      </c>
      <c r="C551" s="156" t="str">
        <f t="shared" si="27"/>
        <v>(</v>
      </c>
    </row>
    <row r="552" spans="2:3" s="156" customFormat="1" hidden="1">
      <c r="B552" s="156">
        <f t="shared" si="28"/>
        <v>139</v>
      </c>
      <c r="C552" s="156" t="str">
        <f t="shared" si="27"/>
        <v>(</v>
      </c>
    </row>
    <row r="553" spans="2:3" s="156" customFormat="1" hidden="1">
      <c r="B553" s="156">
        <f t="shared" si="28"/>
        <v>141</v>
      </c>
      <c r="C553" s="156" t="str">
        <f t="shared" si="27"/>
        <v xml:space="preserve">
</v>
      </c>
    </row>
    <row r="554" spans="2:3" s="156" customFormat="1" hidden="1">
      <c r="B554" s="156">
        <f t="shared" si="28"/>
        <v>143</v>
      </c>
      <c r="C554" s="156" t="str">
        <f t="shared" si="27"/>
        <v>`</v>
      </c>
    </row>
    <row r="555" spans="2:3" s="156" customFormat="1" hidden="1">
      <c r="B555" s="156">
        <f t="shared" si="28"/>
        <v>145</v>
      </c>
      <c r="C555" s="156" t="str">
        <f t="shared" si="27"/>
        <v>(</v>
      </c>
    </row>
    <row r="556" spans="2:3" s="156" customFormat="1" hidden="1">
      <c r="B556" s="156">
        <f t="shared" si="28"/>
        <v>147</v>
      </c>
      <c r="C556" s="156" t="str">
        <f t="shared" si="27"/>
        <v>)</v>
      </c>
    </row>
    <row r="557" spans="2:3" s="156" customFormat="1" hidden="1">
      <c r="B557" s="156">
        <f t="shared" si="28"/>
        <v>149</v>
      </c>
      <c r="C557" s="156" t="str">
        <f t="shared" si="27"/>
        <v xml:space="preserve">
</v>
      </c>
    </row>
    <row r="558" spans="2:3" s="156" customFormat="1" hidden="1">
      <c r="B558" s="156">
        <f t="shared" si="28"/>
        <v>151</v>
      </c>
      <c r="C558" s="156" t="str">
        <f t="shared" si="27"/>
        <v>`</v>
      </c>
    </row>
    <row r="559" spans="2:3" s="156" customFormat="1" hidden="1">
      <c r="B559" s="156">
        <f t="shared" si="28"/>
        <v>153</v>
      </c>
      <c r="C559" s="156" t="str">
        <f t="shared" si="27"/>
        <v>(</v>
      </c>
    </row>
    <row r="560" spans="2:3" s="156" customFormat="1" hidden="1">
      <c r="B560" s="156">
        <f t="shared" si="28"/>
        <v>155</v>
      </c>
      <c r="C560" s="156" t="str">
        <f t="shared" si="27"/>
        <v>)</v>
      </c>
    </row>
    <row r="561" spans="2:3" s="156" customFormat="1" hidden="1">
      <c r="B561" s="156">
        <f t="shared" si="28"/>
        <v>157</v>
      </c>
      <c r="C561" s="156" t="str">
        <f t="shared" si="27"/>
        <v xml:space="preserve">
</v>
      </c>
    </row>
    <row r="562" spans="2:3" s="156" customFormat="1" hidden="1">
      <c r="B562" s="156">
        <f t="shared" si="28"/>
        <v>159</v>
      </c>
      <c r="C562" s="156" t="str">
        <f t="shared" si="27"/>
        <v>`</v>
      </c>
    </row>
    <row r="563" spans="2:3" s="156" customFormat="1" hidden="1">
      <c r="B563" s="156">
        <f t="shared" si="28"/>
        <v>161</v>
      </c>
      <c r="C563" s="156" t="str">
        <f t="shared" si="27"/>
        <v>(</v>
      </c>
    </row>
    <row r="564" spans="2:3" s="156" customFormat="1" hidden="1">
      <c r="B564" s="156">
        <f t="shared" si="28"/>
        <v>163</v>
      </c>
      <c r="C564" s="156" t="str">
        <f t="shared" ref="C564:C627" si="29">CHAR(HEX2DEC(MID($H$1,B564,2)))</f>
        <v>(</v>
      </c>
    </row>
    <row r="565" spans="2:3" s="156" customFormat="1" hidden="1">
      <c r="B565" s="156">
        <f t="shared" si="28"/>
        <v>165</v>
      </c>
      <c r="C565" s="156" t="str">
        <f t="shared" si="29"/>
        <v xml:space="preserve">
</v>
      </c>
    </row>
    <row r="566" spans="2:3" s="156" customFormat="1" hidden="1">
      <c r="B566" s="156">
        <f t="shared" ref="B566:B629" si="30">B565+2</f>
        <v>167</v>
      </c>
      <c r="C566" s="156" t="str">
        <f t="shared" si="29"/>
        <v>`</v>
      </c>
    </row>
    <row r="567" spans="2:3" s="156" customFormat="1" hidden="1">
      <c r="B567" s="156">
        <f t="shared" si="30"/>
        <v>169</v>
      </c>
      <c r="C567" s="156" t="str">
        <f t="shared" si="29"/>
        <v>(</v>
      </c>
    </row>
    <row r="568" spans="2:3" s="156" customFormat="1" hidden="1">
      <c r="B568" s="156">
        <f t="shared" si="30"/>
        <v>171</v>
      </c>
      <c r="C568" s="156" t="str">
        <f t="shared" si="29"/>
        <v>)</v>
      </c>
    </row>
    <row r="569" spans="2:3" s="156" customFormat="1" hidden="1">
      <c r="B569" s="156">
        <f t="shared" si="30"/>
        <v>173</v>
      </c>
      <c r="C569" s="156" t="str">
        <f t="shared" si="29"/>
        <v xml:space="preserve">
</v>
      </c>
    </row>
    <row r="570" spans="2:3" s="156" customFormat="1" hidden="1">
      <c r="B570" s="156">
        <f t="shared" si="30"/>
        <v>175</v>
      </c>
      <c r="C570" s="156" t="str">
        <f t="shared" si="29"/>
        <v>`</v>
      </c>
    </row>
    <row r="571" spans="2:3" s="156" customFormat="1" hidden="1">
      <c r="B571" s="156">
        <f t="shared" si="30"/>
        <v>177</v>
      </c>
      <c r="C571" s="156" t="str">
        <f t="shared" si="29"/>
        <v>(</v>
      </c>
    </row>
    <row r="572" spans="2:3" s="156" customFormat="1" hidden="1">
      <c r="B572" s="156">
        <f t="shared" si="30"/>
        <v>179</v>
      </c>
      <c r="C572" s="156" t="str">
        <f t="shared" si="29"/>
        <v>(</v>
      </c>
    </row>
    <row r="573" spans="2:3" s="156" customFormat="1" hidden="1">
      <c r="B573" s="156">
        <f t="shared" si="30"/>
        <v>181</v>
      </c>
      <c r="C573" s="156" t="str">
        <f t="shared" si="29"/>
        <v xml:space="preserve">
</v>
      </c>
    </row>
    <row r="574" spans="2:3" s="156" customFormat="1" hidden="1">
      <c r="B574" s="156">
        <f t="shared" si="30"/>
        <v>183</v>
      </c>
      <c r="C574" s="156" t="str">
        <f t="shared" si="29"/>
        <v>`</v>
      </c>
    </row>
    <row r="575" spans="2:3" s="156" customFormat="1" hidden="1">
      <c r="B575" s="156">
        <f t="shared" si="30"/>
        <v>185</v>
      </c>
      <c r="C575" s="156" t="str">
        <f t="shared" si="29"/>
        <v>(</v>
      </c>
    </row>
    <row r="576" spans="2:3" s="156" customFormat="1" hidden="1">
      <c r="B576" s="156">
        <f t="shared" si="30"/>
        <v>187</v>
      </c>
      <c r="C576" s="156" t="str">
        <f t="shared" si="29"/>
        <v>)</v>
      </c>
    </row>
    <row r="577" spans="2:3" s="156" customFormat="1" hidden="1">
      <c r="B577" s="156">
        <f t="shared" si="30"/>
        <v>189</v>
      </c>
      <c r="C577" s="156" t="str">
        <f t="shared" si="29"/>
        <v xml:space="preserve">
</v>
      </c>
    </row>
    <row r="578" spans="2:3" s="156" customFormat="1" hidden="1">
      <c r="B578" s="156">
        <f t="shared" si="30"/>
        <v>191</v>
      </c>
      <c r="C578" s="156" t="str">
        <f t="shared" si="29"/>
        <v>`</v>
      </c>
    </row>
    <row r="579" spans="2:3" s="156" customFormat="1" hidden="1">
      <c r="B579" s="156">
        <f t="shared" si="30"/>
        <v>193</v>
      </c>
      <c r="C579" s="156" t="str">
        <f t="shared" si="29"/>
        <v>(</v>
      </c>
    </row>
    <row r="580" spans="2:3" s="156" customFormat="1" hidden="1">
      <c r="B580" s="156">
        <f t="shared" si="30"/>
        <v>195</v>
      </c>
      <c r="C580" s="156" t="str">
        <f t="shared" si="29"/>
        <v>)</v>
      </c>
    </row>
    <row r="581" spans="2:3" s="156" customFormat="1" hidden="1">
      <c r="B581" s="156">
        <f t="shared" si="30"/>
        <v>197</v>
      </c>
      <c r="C581" s="156" t="str">
        <f t="shared" si="29"/>
        <v xml:space="preserve">
</v>
      </c>
    </row>
    <row r="582" spans="2:3" s="156" customFormat="1" hidden="1">
      <c r="B582" s="156">
        <f t="shared" si="30"/>
        <v>199</v>
      </c>
      <c r="C582" s="156" t="str">
        <f t="shared" si="29"/>
        <v>`</v>
      </c>
    </row>
    <row r="583" spans="2:3" s="156" customFormat="1" hidden="1">
      <c r="B583" s="156">
        <f t="shared" si="30"/>
        <v>201</v>
      </c>
      <c r="C583" s="156" t="str">
        <f t="shared" si="29"/>
        <v>(</v>
      </c>
    </row>
    <row r="584" spans="2:3" s="156" customFormat="1" hidden="1">
      <c r="B584" s="156">
        <f t="shared" si="30"/>
        <v>203</v>
      </c>
      <c r="C584" s="156" t="str">
        <f t="shared" si="29"/>
        <v>(</v>
      </c>
    </row>
    <row r="585" spans="2:3" s="156" customFormat="1" hidden="1">
      <c r="B585" s="156">
        <f t="shared" si="30"/>
        <v>205</v>
      </c>
      <c r="C585" s="156" t="e">
        <f t="shared" si="29"/>
        <v>#VALUE!</v>
      </c>
    </row>
    <row r="586" spans="2:3" s="156" customFormat="1" hidden="1">
      <c r="B586" s="156">
        <f t="shared" si="30"/>
        <v>207</v>
      </c>
      <c r="C586" s="156" t="e">
        <f t="shared" si="29"/>
        <v>#VALUE!</v>
      </c>
    </row>
    <row r="587" spans="2:3" s="156" customFormat="1" hidden="1">
      <c r="B587" s="156">
        <f t="shared" si="30"/>
        <v>209</v>
      </c>
      <c r="C587" s="156" t="e">
        <f t="shared" si="29"/>
        <v>#VALUE!</v>
      </c>
    </row>
    <row r="588" spans="2:3" s="156" customFormat="1" hidden="1">
      <c r="B588" s="156">
        <f t="shared" si="30"/>
        <v>211</v>
      </c>
      <c r="C588" s="156" t="e">
        <f t="shared" si="29"/>
        <v>#VALUE!</v>
      </c>
    </row>
    <row r="589" spans="2:3" s="156" customFormat="1" hidden="1">
      <c r="B589" s="156">
        <f t="shared" si="30"/>
        <v>213</v>
      </c>
      <c r="C589" s="156" t="e">
        <f t="shared" si="29"/>
        <v>#VALUE!</v>
      </c>
    </row>
    <row r="590" spans="2:3" s="156" customFormat="1" hidden="1">
      <c r="B590" s="156">
        <f t="shared" si="30"/>
        <v>215</v>
      </c>
      <c r="C590" s="156" t="e">
        <f t="shared" si="29"/>
        <v>#VALUE!</v>
      </c>
    </row>
    <row r="591" spans="2:3" s="156" customFormat="1" hidden="1">
      <c r="B591" s="156">
        <f t="shared" si="30"/>
        <v>217</v>
      </c>
      <c r="C591" s="156" t="e">
        <f t="shared" si="29"/>
        <v>#VALUE!</v>
      </c>
    </row>
    <row r="592" spans="2:3" s="156" customFormat="1" hidden="1">
      <c r="B592" s="156">
        <f t="shared" si="30"/>
        <v>219</v>
      </c>
      <c r="C592" s="156" t="e">
        <f t="shared" si="29"/>
        <v>#VALUE!</v>
      </c>
    </row>
    <row r="593" spans="2:3" s="156" customFormat="1" hidden="1">
      <c r="B593" s="156">
        <f t="shared" si="30"/>
        <v>221</v>
      </c>
      <c r="C593" s="156" t="e">
        <f t="shared" si="29"/>
        <v>#VALUE!</v>
      </c>
    </row>
    <row r="594" spans="2:3" s="156" customFormat="1" hidden="1">
      <c r="B594" s="156">
        <f t="shared" si="30"/>
        <v>223</v>
      </c>
      <c r="C594" s="156" t="e">
        <f t="shared" si="29"/>
        <v>#VALUE!</v>
      </c>
    </row>
    <row r="595" spans="2:3" s="156" customFormat="1" hidden="1">
      <c r="B595" s="156">
        <f t="shared" si="30"/>
        <v>225</v>
      </c>
      <c r="C595" s="156" t="e">
        <f t="shared" si="29"/>
        <v>#VALUE!</v>
      </c>
    </row>
    <row r="596" spans="2:3" s="156" customFormat="1" hidden="1">
      <c r="B596" s="156">
        <f t="shared" si="30"/>
        <v>227</v>
      </c>
      <c r="C596" s="156" t="e">
        <f t="shared" si="29"/>
        <v>#VALUE!</v>
      </c>
    </row>
    <row r="597" spans="2:3" s="156" customFormat="1" hidden="1">
      <c r="B597" s="156">
        <f t="shared" si="30"/>
        <v>229</v>
      </c>
      <c r="C597" s="156" t="e">
        <f t="shared" si="29"/>
        <v>#VALUE!</v>
      </c>
    </row>
    <row r="598" spans="2:3" s="156" customFormat="1" hidden="1">
      <c r="B598" s="156">
        <f t="shared" si="30"/>
        <v>231</v>
      </c>
      <c r="C598" s="156" t="e">
        <f t="shared" si="29"/>
        <v>#VALUE!</v>
      </c>
    </row>
    <row r="599" spans="2:3" s="156" customFormat="1" hidden="1">
      <c r="B599" s="156">
        <f t="shared" si="30"/>
        <v>233</v>
      </c>
      <c r="C599" s="156" t="e">
        <f t="shared" si="29"/>
        <v>#VALUE!</v>
      </c>
    </row>
    <row r="600" spans="2:3" s="156" customFormat="1" hidden="1">
      <c r="B600" s="156">
        <f t="shared" si="30"/>
        <v>235</v>
      </c>
      <c r="C600" s="156" t="e">
        <f t="shared" si="29"/>
        <v>#VALUE!</v>
      </c>
    </row>
    <row r="601" spans="2:3" s="156" customFormat="1" hidden="1">
      <c r="B601" s="156">
        <f t="shared" si="30"/>
        <v>237</v>
      </c>
      <c r="C601" s="156" t="e">
        <f t="shared" si="29"/>
        <v>#VALUE!</v>
      </c>
    </row>
    <row r="602" spans="2:3" s="156" customFormat="1" hidden="1">
      <c r="B602" s="156">
        <f t="shared" si="30"/>
        <v>239</v>
      </c>
      <c r="C602" s="156" t="e">
        <f t="shared" si="29"/>
        <v>#VALUE!</v>
      </c>
    </row>
    <row r="603" spans="2:3" s="156" customFormat="1" hidden="1">
      <c r="B603" s="156">
        <f t="shared" si="30"/>
        <v>241</v>
      </c>
      <c r="C603" s="156" t="e">
        <f t="shared" si="29"/>
        <v>#VALUE!</v>
      </c>
    </row>
    <row r="604" spans="2:3" s="156" customFormat="1" hidden="1">
      <c r="B604" s="156">
        <f t="shared" si="30"/>
        <v>243</v>
      </c>
      <c r="C604" s="156" t="e">
        <f t="shared" si="29"/>
        <v>#VALUE!</v>
      </c>
    </row>
    <row r="605" spans="2:3" s="156" customFormat="1" hidden="1">
      <c r="B605" s="156">
        <f t="shared" si="30"/>
        <v>245</v>
      </c>
      <c r="C605" s="156" t="e">
        <f t="shared" si="29"/>
        <v>#VALUE!</v>
      </c>
    </row>
    <row r="606" spans="2:3" s="156" customFormat="1" hidden="1">
      <c r="B606" s="156">
        <f t="shared" si="30"/>
        <v>247</v>
      </c>
      <c r="C606" s="156" t="e">
        <f t="shared" si="29"/>
        <v>#VALUE!</v>
      </c>
    </row>
    <row r="607" spans="2:3" s="156" customFormat="1" hidden="1">
      <c r="B607" s="156">
        <f t="shared" si="30"/>
        <v>249</v>
      </c>
      <c r="C607" s="156" t="e">
        <f t="shared" si="29"/>
        <v>#VALUE!</v>
      </c>
    </row>
    <row r="608" spans="2:3" s="156" customFormat="1" hidden="1">
      <c r="B608" s="156">
        <f t="shared" si="30"/>
        <v>251</v>
      </c>
      <c r="C608" s="156" t="e">
        <f t="shared" si="29"/>
        <v>#VALUE!</v>
      </c>
    </row>
    <row r="609" spans="2:3" s="156" customFormat="1" hidden="1">
      <c r="B609" s="156">
        <f t="shared" si="30"/>
        <v>253</v>
      </c>
      <c r="C609" s="156" t="e">
        <f t="shared" si="29"/>
        <v>#VALUE!</v>
      </c>
    </row>
    <row r="610" spans="2:3" s="156" customFormat="1" hidden="1">
      <c r="B610" s="156">
        <f t="shared" si="30"/>
        <v>255</v>
      </c>
      <c r="C610" s="156" t="e">
        <f t="shared" si="29"/>
        <v>#VALUE!</v>
      </c>
    </row>
    <row r="611" spans="2:3" s="156" customFormat="1" hidden="1">
      <c r="B611" s="156">
        <f t="shared" si="30"/>
        <v>257</v>
      </c>
      <c r="C611" s="156" t="e">
        <f t="shared" si="29"/>
        <v>#VALUE!</v>
      </c>
    </row>
    <row r="612" spans="2:3" s="156" customFormat="1" hidden="1">
      <c r="B612" s="156">
        <f t="shared" si="30"/>
        <v>259</v>
      </c>
      <c r="C612" s="156" t="e">
        <f t="shared" si="29"/>
        <v>#VALUE!</v>
      </c>
    </row>
    <row r="613" spans="2:3" s="156" customFormat="1" hidden="1">
      <c r="B613" s="156">
        <f t="shared" si="30"/>
        <v>261</v>
      </c>
      <c r="C613" s="156" t="e">
        <f t="shared" si="29"/>
        <v>#VALUE!</v>
      </c>
    </row>
    <row r="614" spans="2:3" s="156" customFormat="1" hidden="1">
      <c r="B614" s="156">
        <f t="shared" si="30"/>
        <v>263</v>
      </c>
      <c r="C614" s="156" t="e">
        <f t="shared" si="29"/>
        <v>#VALUE!</v>
      </c>
    </row>
    <row r="615" spans="2:3" s="156" customFormat="1" hidden="1">
      <c r="B615" s="156">
        <f t="shared" si="30"/>
        <v>265</v>
      </c>
      <c r="C615" s="156" t="e">
        <f t="shared" si="29"/>
        <v>#VALUE!</v>
      </c>
    </row>
    <row r="616" spans="2:3" s="156" customFormat="1" hidden="1">
      <c r="B616" s="156">
        <f t="shared" si="30"/>
        <v>267</v>
      </c>
      <c r="C616" s="156" t="e">
        <f t="shared" si="29"/>
        <v>#VALUE!</v>
      </c>
    </row>
    <row r="617" spans="2:3" s="156" customFormat="1" hidden="1">
      <c r="B617" s="156">
        <f t="shared" si="30"/>
        <v>269</v>
      </c>
      <c r="C617" s="156" t="e">
        <f t="shared" si="29"/>
        <v>#VALUE!</v>
      </c>
    </row>
    <row r="618" spans="2:3" s="156" customFormat="1" hidden="1">
      <c r="B618" s="156">
        <f t="shared" si="30"/>
        <v>271</v>
      </c>
      <c r="C618" s="156" t="e">
        <f t="shared" si="29"/>
        <v>#VALUE!</v>
      </c>
    </row>
    <row r="619" spans="2:3" s="156" customFormat="1" hidden="1">
      <c r="B619" s="156">
        <f t="shared" si="30"/>
        <v>273</v>
      </c>
      <c r="C619" s="156" t="e">
        <f t="shared" si="29"/>
        <v>#VALUE!</v>
      </c>
    </row>
    <row r="620" spans="2:3" s="156" customFormat="1" hidden="1">
      <c r="B620" s="156">
        <f t="shared" si="30"/>
        <v>275</v>
      </c>
      <c r="C620" s="156" t="e">
        <f t="shared" si="29"/>
        <v>#VALUE!</v>
      </c>
    </row>
    <row r="621" spans="2:3" s="156" customFormat="1" hidden="1">
      <c r="B621" s="156">
        <f t="shared" si="30"/>
        <v>277</v>
      </c>
      <c r="C621" s="156" t="str">
        <f t="shared" si="29"/>
        <v>s</v>
      </c>
    </row>
    <row r="622" spans="2:3" s="156" customFormat="1" hidden="1">
      <c r="B622" s="156">
        <f t="shared" si="30"/>
        <v>279</v>
      </c>
      <c r="C622" s="156" t="str">
        <f t="shared" si="29"/>
        <v>1</v>
      </c>
    </row>
    <row r="623" spans="2:3" s="156" customFormat="1" hidden="1">
      <c r="B623" s="156">
        <f t="shared" si="30"/>
        <v>281</v>
      </c>
      <c r="C623" s="156" t="e">
        <f t="shared" si="29"/>
        <v>#VALUE!</v>
      </c>
    </row>
    <row r="624" spans="2:3" s="156" customFormat="1" hidden="1">
      <c r="B624" s="156">
        <f t="shared" si="30"/>
        <v>283</v>
      </c>
      <c r="C624" s="156" t="e">
        <f t="shared" si="29"/>
        <v>#VALUE!</v>
      </c>
    </row>
    <row r="625" spans="2:3" s="156" customFormat="1" hidden="1">
      <c r="B625" s="156">
        <f t="shared" si="30"/>
        <v>285</v>
      </c>
      <c r="C625" s="156" t="e">
        <f t="shared" si="29"/>
        <v>#VALUE!</v>
      </c>
    </row>
    <row r="626" spans="2:3" s="156" customFormat="1" hidden="1">
      <c r="B626" s="156">
        <f t="shared" si="30"/>
        <v>287</v>
      </c>
      <c r="C626" s="156" t="e">
        <f t="shared" si="29"/>
        <v>#VALUE!</v>
      </c>
    </row>
    <row r="627" spans="2:3" s="156" customFormat="1" hidden="1">
      <c r="B627" s="156">
        <f t="shared" si="30"/>
        <v>289</v>
      </c>
      <c r="C627" s="156" t="e">
        <f t="shared" si="29"/>
        <v>#VALUE!</v>
      </c>
    </row>
    <row r="628" spans="2:3" s="156" customFormat="1" hidden="1">
      <c r="B628" s="156">
        <f t="shared" si="30"/>
        <v>291</v>
      </c>
      <c r="C628" s="156" t="e">
        <f t="shared" ref="C628:C691" si="31">CHAR(HEX2DEC(MID($H$1,B628,2)))</f>
        <v>#VALUE!</v>
      </c>
    </row>
    <row r="629" spans="2:3" s="156" customFormat="1" hidden="1">
      <c r="B629" s="156">
        <f t="shared" si="30"/>
        <v>293</v>
      </c>
      <c r="C629" s="156" t="e">
        <f t="shared" si="31"/>
        <v>#VALUE!</v>
      </c>
    </row>
    <row r="630" spans="2:3" s="156" customFormat="1" hidden="1">
      <c r="B630" s="156">
        <f t="shared" ref="B630:B693" si="32">B629+2</f>
        <v>295</v>
      </c>
      <c r="C630" s="156" t="e">
        <f t="shared" si="31"/>
        <v>#VALUE!</v>
      </c>
    </row>
    <row r="631" spans="2:3" s="156" customFormat="1" hidden="1">
      <c r="B631" s="156">
        <f t="shared" si="32"/>
        <v>297</v>
      </c>
      <c r="C631" s="156" t="e">
        <f t="shared" si="31"/>
        <v>#VALUE!</v>
      </c>
    </row>
    <row r="632" spans="2:3" s="156" customFormat="1" hidden="1">
      <c r="B632" s="156">
        <f t="shared" si="32"/>
        <v>299</v>
      </c>
      <c r="C632" s="156" t="e">
        <f t="shared" si="31"/>
        <v>#VALUE!</v>
      </c>
    </row>
    <row r="633" spans="2:3" s="156" customFormat="1" hidden="1">
      <c r="B633" s="156">
        <f t="shared" si="32"/>
        <v>301</v>
      </c>
      <c r="C633" s="156" t="e">
        <f t="shared" si="31"/>
        <v>#VALUE!</v>
      </c>
    </row>
    <row r="634" spans="2:3" s="156" customFormat="1" hidden="1">
      <c r="B634" s="156">
        <f t="shared" si="32"/>
        <v>303</v>
      </c>
      <c r="C634" s="156" t="e">
        <f t="shared" si="31"/>
        <v>#VALUE!</v>
      </c>
    </row>
    <row r="635" spans="2:3" s="156" customFormat="1" hidden="1">
      <c r="B635" s="156">
        <f t="shared" si="32"/>
        <v>305</v>
      </c>
      <c r="C635" s="156" t="e">
        <f t="shared" si="31"/>
        <v>#VALUE!</v>
      </c>
    </row>
    <row r="636" spans="2:3" s="156" customFormat="1" hidden="1">
      <c r="B636" s="156">
        <f t="shared" si="32"/>
        <v>307</v>
      </c>
      <c r="C636" s="156" t="e">
        <f t="shared" si="31"/>
        <v>#VALUE!</v>
      </c>
    </row>
    <row r="637" spans="2:3" s="156" customFormat="1" hidden="1">
      <c r="B637" s="156">
        <f t="shared" si="32"/>
        <v>309</v>
      </c>
      <c r="C637" s="156" t="e">
        <f t="shared" si="31"/>
        <v>#VALUE!</v>
      </c>
    </row>
    <row r="638" spans="2:3" s="156" customFormat="1" hidden="1">
      <c r="B638" s="156">
        <f t="shared" si="32"/>
        <v>311</v>
      </c>
      <c r="C638" s="156" t="e">
        <f t="shared" si="31"/>
        <v>#VALUE!</v>
      </c>
    </row>
    <row r="639" spans="2:3" s="156" customFormat="1" hidden="1">
      <c r="B639" s="156">
        <f t="shared" si="32"/>
        <v>313</v>
      </c>
      <c r="C639" s="156" t="e">
        <f t="shared" si="31"/>
        <v>#VALUE!</v>
      </c>
    </row>
    <row r="640" spans="2:3" s="156" customFormat="1" hidden="1">
      <c r="B640" s="156">
        <f t="shared" si="32"/>
        <v>315</v>
      </c>
      <c r="C640" s="156" t="e">
        <f t="shared" si="31"/>
        <v>#VALUE!</v>
      </c>
    </row>
    <row r="641" spans="2:3" s="156" customFormat="1" hidden="1">
      <c r="B641" s="156">
        <f t="shared" si="32"/>
        <v>317</v>
      </c>
      <c r="C641" s="156" t="e">
        <f t="shared" si="31"/>
        <v>#VALUE!</v>
      </c>
    </row>
    <row r="642" spans="2:3" s="156" customFormat="1" hidden="1">
      <c r="B642" s="156">
        <f t="shared" si="32"/>
        <v>319</v>
      </c>
      <c r="C642" s="156" t="e">
        <f t="shared" si="31"/>
        <v>#VALUE!</v>
      </c>
    </row>
    <row r="643" spans="2:3" s="156" customFormat="1" hidden="1">
      <c r="B643" s="156">
        <f t="shared" si="32"/>
        <v>321</v>
      </c>
      <c r="C643" s="156" t="e">
        <f t="shared" si="31"/>
        <v>#VALUE!</v>
      </c>
    </row>
    <row r="644" spans="2:3" s="156" customFormat="1" hidden="1">
      <c r="B644" s="156">
        <f t="shared" si="32"/>
        <v>323</v>
      </c>
      <c r="C644" s="156" t="e">
        <f t="shared" si="31"/>
        <v>#VALUE!</v>
      </c>
    </row>
    <row r="645" spans="2:3" s="156" customFormat="1" hidden="1">
      <c r="B645" s="156">
        <f t="shared" si="32"/>
        <v>325</v>
      </c>
      <c r="C645" s="156" t="e">
        <f t="shared" si="31"/>
        <v>#VALUE!</v>
      </c>
    </row>
    <row r="646" spans="2:3" s="156" customFormat="1" hidden="1">
      <c r="B646" s="156">
        <f t="shared" si="32"/>
        <v>327</v>
      </c>
      <c r="C646" s="156" t="e">
        <f t="shared" si="31"/>
        <v>#VALUE!</v>
      </c>
    </row>
    <row r="647" spans="2:3" s="156" customFormat="1" hidden="1">
      <c r="B647" s="156">
        <f t="shared" si="32"/>
        <v>329</v>
      </c>
      <c r="C647" s="156" t="e">
        <f t="shared" si="31"/>
        <v>#VALUE!</v>
      </c>
    </row>
    <row r="648" spans="2:3" s="156" customFormat="1" hidden="1">
      <c r="B648" s="156">
        <f t="shared" si="32"/>
        <v>331</v>
      </c>
      <c r="C648" s="156" t="e">
        <f t="shared" si="31"/>
        <v>#VALUE!</v>
      </c>
    </row>
    <row r="649" spans="2:3" s="156" customFormat="1" hidden="1">
      <c r="B649" s="156">
        <f t="shared" si="32"/>
        <v>333</v>
      </c>
      <c r="C649" s="156" t="e">
        <f t="shared" si="31"/>
        <v>#VALUE!</v>
      </c>
    </row>
    <row r="650" spans="2:3" s="156" customFormat="1" hidden="1">
      <c r="B650" s="156">
        <f t="shared" si="32"/>
        <v>335</v>
      </c>
      <c r="C650" s="156" t="e">
        <f t="shared" si="31"/>
        <v>#VALUE!</v>
      </c>
    </row>
    <row r="651" spans="2:3" s="156" customFormat="1" hidden="1">
      <c r="B651" s="156">
        <f t="shared" si="32"/>
        <v>337</v>
      </c>
      <c r="C651" s="156" t="e">
        <f t="shared" si="31"/>
        <v>#VALUE!</v>
      </c>
    </row>
    <row r="652" spans="2:3" s="156" customFormat="1" hidden="1">
      <c r="B652" s="156">
        <f t="shared" si="32"/>
        <v>339</v>
      </c>
      <c r="C652" s="156" t="e">
        <f t="shared" si="31"/>
        <v>#VALUE!</v>
      </c>
    </row>
    <row r="653" spans="2:3" s="156" customFormat="1" hidden="1">
      <c r="B653" s="156">
        <f t="shared" si="32"/>
        <v>341</v>
      </c>
      <c r="C653" s="156" t="e">
        <f t="shared" si="31"/>
        <v>#VALUE!</v>
      </c>
    </row>
    <row r="654" spans="2:3" s="156" customFormat="1" hidden="1">
      <c r="B654" s="156">
        <f t="shared" si="32"/>
        <v>343</v>
      </c>
      <c r="C654" s="156" t="e">
        <f t="shared" si="31"/>
        <v>#VALUE!</v>
      </c>
    </row>
    <row r="655" spans="2:3" s="156" customFormat="1" hidden="1">
      <c r="B655" s="156">
        <f t="shared" si="32"/>
        <v>345</v>
      </c>
      <c r="C655" s="156" t="e">
        <f t="shared" si="31"/>
        <v>#VALUE!</v>
      </c>
    </row>
    <row r="656" spans="2:3" s="156" customFormat="1" hidden="1">
      <c r="B656" s="156">
        <f t="shared" si="32"/>
        <v>347</v>
      </c>
      <c r="C656" s="156" t="e">
        <f t="shared" si="31"/>
        <v>#VALUE!</v>
      </c>
    </row>
    <row r="657" spans="2:3" s="156" customFormat="1" hidden="1">
      <c r="B657" s="156">
        <f t="shared" si="32"/>
        <v>349</v>
      </c>
      <c r="C657" s="156" t="e">
        <f t="shared" si="31"/>
        <v>#VALUE!</v>
      </c>
    </row>
    <row r="658" spans="2:3" s="156" customFormat="1" hidden="1">
      <c r="B658" s="156">
        <f t="shared" si="32"/>
        <v>351</v>
      </c>
      <c r="C658" s="156" t="e">
        <f t="shared" si="31"/>
        <v>#VALUE!</v>
      </c>
    </row>
    <row r="659" spans="2:3" s="156" customFormat="1" hidden="1">
      <c r="B659" s="156">
        <f t="shared" si="32"/>
        <v>353</v>
      </c>
      <c r="C659" s="156" t="e">
        <f t="shared" si="31"/>
        <v>#VALUE!</v>
      </c>
    </row>
    <row r="660" spans="2:3" s="156" customFormat="1" hidden="1">
      <c r="B660" s="156">
        <f t="shared" si="32"/>
        <v>355</v>
      </c>
      <c r="C660" s="156" t="e">
        <f t="shared" si="31"/>
        <v>#VALUE!</v>
      </c>
    </row>
    <row r="661" spans="2:3" s="156" customFormat="1" hidden="1">
      <c r="B661" s="156">
        <f t="shared" si="32"/>
        <v>357</v>
      </c>
      <c r="C661" s="156" t="e">
        <f t="shared" si="31"/>
        <v>#VALUE!</v>
      </c>
    </row>
    <row r="662" spans="2:3" s="156" customFormat="1" hidden="1">
      <c r="B662" s="156">
        <f t="shared" si="32"/>
        <v>359</v>
      </c>
      <c r="C662" s="156" t="e">
        <f t="shared" si="31"/>
        <v>#VALUE!</v>
      </c>
    </row>
    <row r="663" spans="2:3" s="156" customFormat="1" hidden="1">
      <c r="B663" s="156">
        <f t="shared" si="32"/>
        <v>361</v>
      </c>
      <c r="C663" s="156" t="e">
        <f t="shared" si="31"/>
        <v>#VALUE!</v>
      </c>
    </row>
    <row r="664" spans="2:3" s="156" customFormat="1" hidden="1">
      <c r="B664" s="156">
        <f t="shared" si="32"/>
        <v>363</v>
      </c>
      <c r="C664" s="156" t="e">
        <f t="shared" si="31"/>
        <v>#VALUE!</v>
      </c>
    </row>
    <row r="665" spans="2:3" s="156" customFormat="1" hidden="1">
      <c r="B665" s="156">
        <f t="shared" si="32"/>
        <v>365</v>
      </c>
      <c r="C665" s="156" t="e">
        <f t="shared" si="31"/>
        <v>#VALUE!</v>
      </c>
    </row>
    <row r="666" spans="2:3" s="156" customFormat="1" hidden="1">
      <c r="B666" s="156">
        <f t="shared" si="32"/>
        <v>367</v>
      </c>
      <c r="C666" s="156" t="e">
        <f t="shared" si="31"/>
        <v>#VALUE!</v>
      </c>
    </row>
    <row r="667" spans="2:3" s="156" customFormat="1" hidden="1">
      <c r="B667" s="156">
        <f t="shared" si="32"/>
        <v>369</v>
      </c>
      <c r="C667" s="156" t="e">
        <f t="shared" si="31"/>
        <v>#VALUE!</v>
      </c>
    </row>
    <row r="668" spans="2:3" s="156" customFormat="1" hidden="1">
      <c r="B668" s="156">
        <f t="shared" si="32"/>
        <v>371</v>
      </c>
      <c r="C668" s="156" t="e">
        <f t="shared" si="31"/>
        <v>#VALUE!</v>
      </c>
    </row>
    <row r="669" spans="2:3" s="156" customFormat="1" hidden="1">
      <c r="B669" s="156">
        <f t="shared" si="32"/>
        <v>373</v>
      </c>
      <c r="C669" s="156" t="e">
        <f t="shared" si="31"/>
        <v>#VALUE!</v>
      </c>
    </row>
    <row r="670" spans="2:3" s="156" customFormat="1" hidden="1">
      <c r="B670" s="156">
        <f t="shared" si="32"/>
        <v>375</v>
      </c>
      <c r="C670" s="156" t="e">
        <f t="shared" si="31"/>
        <v>#VALUE!</v>
      </c>
    </row>
    <row r="671" spans="2:3" s="156" customFormat="1" hidden="1">
      <c r="B671" s="156">
        <f t="shared" si="32"/>
        <v>377</v>
      </c>
      <c r="C671" s="156" t="e">
        <f t="shared" si="31"/>
        <v>#VALUE!</v>
      </c>
    </row>
    <row r="672" spans="2:3" s="156" customFormat="1" hidden="1">
      <c r="B672" s="156">
        <f t="shared" si="32"/>
        <v>379</v>
      </c>
      <c r="C672" s="156" t="e">
        <f t="shared" si="31"/>
        <v>#VALUE!</v>
      </c>
    </row>
    <row r="673" spans="2:3" s="156" customFormat="1" hidden="1">
      <c r="B673" s="156">
        <f t="shared" si="32"/>
        <v>381</v>
      </c>
      <c r="C673" s="156" t="e">
        <f t="shared" si="31"/>
        <v>#VALUE!</v>
      </c>
    </row>
    <row r="674" spans="2:3" s="156" customFormat="1" hidden="1">
      <c r="B674" s="156">
        <f t="shared" si="32"/>
        <v>383</v>
      </c>
      <c r="C674" s="156" t="e">
        <f t="shared" si="31"/>
        <v>#VALUE!</v>
      </c>
    </row>
    <row r="675" spans="2:3" s="156" customFormat="1" hidden="1">
      <c r="B675" s="156">
        <f t="shared" si="32"/>
        <v>385</v>
      </c>
      <c r="C675" s="156" t="e">
        <f t="shared" si="31"/>
        <v>#VALUE!</v>
      </c>
    </row>
    <row r="676" spans="2:3" s="156" customFormat="1" hidden="1">
      <c r="B676" s="156">
        <f t="shared" si="32"/>
        <v>387</v>
      </c>
      <c r="C676" s="156" t="e">
        <f t="shared" si="31"/>
        <v>#VALUE!</v>
      </c>
    </row>
    <row r="677" spans="2:3" s="156" customFormat="1" hidden="1">
      <c r="B677" s="156">
        <f t="shared" si="32"/>
        <v>389</v>
      </c>
      <c r="C677" s="156" t="e">
        <f t="shared" si="31"/>
        <v>#VALUE!</v>
      </c>
    </row>
    <row r="678" spans="2:3" s="156" customFormat="1" hidden="1">
      <c r="B678" s="156">
        <f t="shared" si="32"/>
        <v>391</v>
      </c>
      <c r="C678" s="156" t="e">
        <f t="shared" si="31"/>
        <v>#VALUE!</v>
      </c>
    </row>
    <row r="679" spans="2:3" s="156" customFormat="1" hidden="1">
      <c r="B679" s="156">
        <f t="shared" si="32"/>
        <v>393</v>
      </c>
      <c r="C679" s="156" t="e">
        <f t="shared" si="31"/>
        <v>#VALUE!</v>
      </c>
    </row>
    <row r="680" spans="2:3" s="156" customFormat="1" hidden="1">
      <c r="B680" s="156">
        <f t="shared" si="32"/>
        <v>395</v>
      </c>
      <c r="C680" s="156" t="e">
        <f t="shared" si="31"/>
        <v>#VALUE!</v>
      </c>
    </row>
    <row r="681" spans="2:3" s="156" customFormat="1" hidden="1">
      <c r="B681" s="156">
        <f t="shared" si="32"/>
        <v>397</v>
      </c>
      <c r="C681" s="156" t="e">
        <f t="shared" si="31"/>
        <v>#VALUE!</v>
      </c>
    </row>
    <row r="682" spans="2:3" s="156" customFormat="1" hidden="1">
      <c r="B682" s="156">
        <f t="shared" si="32"/>
        <v>399</v>
      </c>
      <c r="C682" s="156" t="e">
        <f t="shared" si="31"/>
        <v>#VALUE!</v>
      </c>
    </row>
    <row r="683" spans="2:3" s="156" customFormat="1" hidden="1">
      <c r="B683" s="156">
        <f t="shared" si="32"/>
        <v>401</v>
      </c>
      <c r="C683" s="156" t="e">
        <f t="shared" si="31"/>
        <v>#VALUE!</v>
      </c>
    </row>
    <row r="684" spans="2:3" s="156" customFormat="1" hidden="1">
      <c r="B684" s="156">
        <f t="shared" si="32"/>
        <v>403</v>
      </c>
      <c r="C684" s="156" t="e">
        <f t="shared" si="31"/>
        <v>#VALUE!</v>
      </c>
    </row>
    <row r="685" spans="2:3" s="156" customFormat="1" hidden="1">
      <c r="B685" s="156">
        <f t="shared" si="32"/>
        <v>405</v>
      </c>
      <c r="C685" s="156" t="e">
        <f t="shared" si="31"/>
        <v>#VALUE!</v>
      </c>
    </row>
    <row r="686" spans="2:3" s="156" customFormat="1" hidden="1">
      <c r="B686" s="156">
        <f t="shared" si="32"/>
        <v>407</v>
      </c>
      <c r="C686" s="156" t="e">
        <f t="shared" si="31"/>
        <v>#VALUE!</v>
      </c>
    </row>
    <row r="687" spans="2:3" s="156" customFormat="1" hidden="1">
      <c r="B687" s="156">
        <f t="shared" si="32"/>
        <v>409</v>
      </c>
      <c r="C687" s="156" t="e">
        <f t="shared" si="31"/>
        <v>#VALUE!</v>
      </c>
    </row>
    <row r="688" spans="2:3" s="156" customFormat="1" hidden="1">
      <c r="B688" s="156">
        <f t="shared" si="32"/>
        <v>411</v>
      </c>
      <c r="C688" s="156" t="e">
        <f t="shared" si="31"/>
        <v>#VALUE!</v>
      </c>
    </row>
    <row r="689" spans="2:3" s="156" customFormat="1" hidden="1">
      <c r="B689" s="156">
        <f t="shared" si="32"/>
        <v>413</v>
      </c>
      <c r="C689" s="156" t="e">
        <f t="shared" si="31"/>
        <v>#VALUE!</v>
      </c>
    </row>
    <row r="690" spans="2:3" s="156" customFormat="1" hidden="1">
      <c r="B690" s="156">
        <f t="shared" si="32"/>
        <v>415</v>
      </c>
      <c r="C690" s="156" t="e">
        <f t="shared" si="31"/>
        <v>#VALUE!</v>
      </c>
    </row>
    <row r="691" spans="2:3" s="156" customFormat="1" hidden="1">
      <c r="B691" s="156">
        <f t="shared" si="32"/>
        <v>417</v>
      </c>
      <c r="C691" s="156" t="e">
        <f t="shared" si="31"/>
        <v>#VALUE!</v>
      </c>
    </row>
    <row r="692" spans="2:3" s="156" customFormat="1" hidden="1">
      <c r="B692" s="156">
        <f t="shared" si="32"/>
        <v>419</v>
      </c>
      <c r="C692" s="156" t="e">
        <f t="shared" ref="C692:C755" si="33">CHAR(HEX2DEC(MID($H$1,B692,2)))</f>
        <v>#VALUE!</v>
      </c>
    </row>
    <row r="693" spans="2:3" s="156" customFormat="1" hidden="1">
      <c r="B693" s="156">
        <f t="shared" si="32"/>
        <v>421</v>
      </c>
      <c r="C693" s="156" t="e">
        <f t="shared" si="33"/>
        <v>#VALUE!</v>
      </c>
    </row>
    <row r="694" spans="2:3" s="156" customFormat="1" hidden="1">
      <c r="B694" s="156">
        <f t="shared" ref="B694:B757" si="34">B693+2</f>
        <v>423</v>
      </c>
      <c r="C694" s="156" t="e">
        <f t="shared" si="33"/>
        <v>#VALUE!</v>
      </c>
    </row>
    <row r="695" spans="2:3" s="156" customFormat="1" hidden="1">
      <c r="B695" s="156">
        <f t="shared" si="34"/>
        <v>425</v>
      </c>
      <c r="C695" s="156" t="e">
        <f t="shared" si="33"/>
        <v>#VALUE!</v>
      </c>
    </row>
    <row r="696" spans="2:3" s="156" customFormat="1" hidden="1">
      <c r="B696" s="156">
        <f t="shared" si="34"/>
        <v>427</v>
      </c>
      <c r="C696" s="156" t="e">
        <f t="shared" si="33"/>
        <v>#VALUE!</v>
      </c>
    </row>
    <row r="697" spans="2:3" s="156" customFormat="1" hidden="1">
      <c r="B697" s="156">
        <f t="shared" si="34"/>
        <v>429</v>
      </c>
      <c r="C697" s="156" t="e">
        <f t="shared" si="33"/>
        <v>#VALUE!</v>
      </c>
    </row>
    <row r="698" spans="2:3" s="156" customFormat="1" hidden="1">
      <c r="B698" s="156">
        <f t="shared" si="34"/>
        <v>431</v>
      </c>
      <c r="C698" s="156" t="e">
        <f t="shared" si="33"/>
        <v>#VALUE!</v>
      </c>
    </row>
    <row r="699" spans="2:3" s="156" customFormat="1" hidden="1">
      <c r="B699" s="156">
        <f t="shared" si="34"/>
        <v>433</v>
      </c>
      <c r="C699" s="156" t="e">
        <f t="shared" si="33"/>
        <v>#VALUE!</v>
      </c>
    </row>
    <row r="700" spans="2:3" s="156" customFormat="1" hidden="1">
      <c r="B700" s="156">
        <f t="shared" si="34"/>
        <v>435</v>
      </c>
      <c r="C700" s="156" t="e">
        <f t="shared" si="33"/>
        <v>#VALUE!</v>
      </c>
    </row>
    <row r="701" spans="2:3" s="156" customFormat="1" hidden="1">
      <c r="B701" s="156">
        <f t="shared" si="34"/>
        <v>437</v>
      </c>
      <c r="C701" s="156" t="e">
        <f t="shared" si="33"/>
        <v>#VALUE!</v>
      </c>
    </row>
    <row r="702" spans="2:3" s="156" customFormat="1" hidden="1">
      <c r="B702" s="156">
        <f t="shared" si="34"/>
        <v>439</v>
      </c>
      <c r="C702" s="156" t="e">
        <f t="shared" si="33"/>
        <v>#VALUE!</v>
      </c>
    </row>
    <row r="703" spans="2:3" s="156" customFormat="1" hidden="1">
      <c r="B703" s="156">
        <f t="shared" si="34"/>
        <v>441</v>
      </c>
      <c r="C703" s="156" t="e">
        <f t="shared" si="33"/>
        <v>#VALUE!</v>
      </c>
    </row>
    <row r="704" spans="2:3" s="156" customFormat="1" hidden="1">
      <c r="B704" s="156">
        <f t="shared" si="34"/>
        <v>443</v>
      </c>
      <c r="C704" s="156" t="e">
        <f t="shared" si="33"/>
        <v>#VALUE!</v>
      </c>
    </row>
    <row r="705" spans="2:3" s="156" customFormat="1" hidden="1">
      <c r="B705" s="156">
        <f t="shared" si="34"/>
        <v>445</v>
      </c>
      <c r="C705" s="156" t="e">
        <f t="shared" si="33"/>
        <v>#VALUE!</v>
      </c>
    </row>
    <row r="706" spans="2:3" s="156" customFormat="1" hidden="1">
      <c r="B706" s="156">
        <f t="shared" si="34"/>
        <v>447</v>
      </c>
      <c r="C706" s="156" t="e">
        <f t="shared" si="33"/>
        <v>#VALUE!</v>
      </c>
    </row>
    <row r="707" spans="2:3" s="156" customFormat="1" hidden="1">
      <c r="B707" s="156">
        <f t="shared" si="34"/>
        <v>449</v>
      </c>
      <c r="C707" s="156" t="e">
        <f t="shared" si="33"/>
        <v>#VALUE!</v>
      </c>
    </row>
    <row r="708" spans="2:3" s="156" customFormat="1" hidden="1">
      <c r="B708" s="156">
        <f t="shared" si="34"/>
        <v>451</v>
      </c>
      <c r="C708" s="156" t="e">
        <f t="shared" si="33"/>
        <v>#VALUE!</v>
      </c>
    </row>
    <row r="709" spans="2:3" s="156" customFormat="1" hidden="1">
      <c r="B709" s="156">
        <f t="shared" si="34"/>
        <v>453</v>
      </c>
      <c r="C709" s="156" t="e">
        <f t="shared" si="33"/>
        <v>#VALUE!</v>
      </c>
    </row>
    <row r="710" spans="2:3" s="156" customFormat="1" hidden="1">
      <c r="B710" s="156">
        <f t="shared" si="34"/>
        <v>455</v>
      </c>
      <c r="C710" s="156" t="e">
        <f t="shared" si="33"/>
        <v>#VALUE!</v>
      </c>
    </row>
    <row r="711" spans="2:3" s="156" customFormat="1" hidden="1">
      <c r="B711" s="156">
        <f t="shared" si="34"/>
        <v>457</v>
      </c>
      <c r="C711" s="156" t="e">
        <f t="shared" si="33"/>
        <v>#VALUE!</v>
      </c>
    </row>
    <row r="712" spans="2:3" s="156" customFormat="1" hidden="1">
      <c r="B712" s="156">
        <f t="shared" si="34"/>
        <v>459</v>
      </c>
      <c r="C712" s="156" t="e">
        <f t="shared" si="33"/>
        <v>#VALUE!</v>
      </c>
    </row>
    <row r="713" spans="2:3" s="156" customFormat="1" hidden="1">
      <c r="B713" s="156">
        <f t="shared" si="34"/>
        <v>461</v>
      </c>
      <c r="C713" s="156" t="e">
        <f t="shared" si="33"/>
        <v>#VALUE!</v>
      </c>
    </row>
    <row r="714" spans="2:3" s="156" customFormat="1" hidden="1">
      <c r="B714" s="156">
        <f t="shared" si="34"/>
        <v>463</v>
      </c>
      <c r="C714" s="156" t="e">
        <f t="shared" si="33"/>
        <v>#VALUE!</v>
      </c>
    </row>
    <row r="715" spans="2:3" s="156" customFormat="1" hidden="1">
      <c r="B715" s="156">
        <f t="shared" si="34"/>
        <v>465</v>
      </c>
      <c r="C715" s="156" t="e">
        <f t="shared" si="33"/>
        <v>#VALUE!</v>
      </c>
    </row>
    <row r="716" spans="2:3" s="156" customFormat="1" hidden="1">
      <c r="B716" s="156">
        <f t="shared" si="34"/>
        <v>467</v>
      </c>
      <c r="C716" s="156" t="e">
        <f t="shared" si="33"/>
        <v>#VALUE!</v>
      </c>
    </row>
    <row r="717" spans="2:3" s="156" customFormat="1" hidden="1">
      <c r="B717" s="156">
        <f t="shared" si="34"/>
        <v>469</v>
      </c>
      <c r="C717" s="156" t="e">
        <f t="shared" si="33"/>
        <v>#VALUE!</v>
      </c>
    </row>
    <row r="718" spans="2:3" s="156" customFormat="1" hidden="1">
      <c r="B718" s="156">
        <f t="shared" si="34"/>
        <v>471</v>
      </c>
      <c r="C718" s="156" t="e">
        <f t="shared" si="33"/>
        <v>#VALUE!</v>
      </c>
    </row>
    <row r="719" spans="2:3" s="156" customFormat="1" hidden="1">
      <c r="B719" s="156">
        <f t="shared" si="34"/>
        <v>473</v>
      </c>
      <c r="C719" s="156" t="e">
        <f t="shared" si="33"/>
        <v>#VALUE!</v>
      </c>
    </row>
    <row r="720" spans="2:3" s="156" customFormat="1" hidden="1">
      <c r="B720" s="156">
        <f t="shared" si="34"/>
        <v>475</v>
      </c>
      <c r="C720" s="156" t="e">
        <f t="shared" si="33"/>
        <v>#VALUE!</v>
      </c>
    </row>
    <row r="721" spans="2:3" s="156" customFormat="1" hidden="1">
      <c r="B721" s="156">
        <f t="shared" si="34"/>
        <v>477</v>
      </c>
      <c r="C721" s="156" t="e">
        <f t="shared" si="33"/>
        <v>#VALUE!</v>
      </c>
    </row>
    <row r="722" spans="2:3" s="156" customFormat="1" hidden="1">
      <c r="B722" s="156">
        <f t="shared" si="34"/>
        <v>479</v>
      </c>
      <c r="C722" s="156" t="e">
        <f t="shared" si="33"/>
        <v>#VALUE!</v>
      </c>
    </row>
    <row r="723" spans="2:3" s="156" customFormat="1" hidden="1">
      <c r="B723" s="156">
        <f t="shared" si="34"/>
        <v>481</v>
      </c>
      <c r="C723" s="156" t="e">
        <f t="shared" si="33"/>
        <v>#VALUE!</v>
      </c>
    </row>
    <row r="724" spans="2:3" s="156" customFormat="1" hidden="1">
      <c r="B724" s="156">
        <f t="shared" si="34"/>
        <v>483</v>
      </c>
      <c r="C724" s="156" t="e">
        <f t="shared" si="33"/>
        <v>#VALUE!</v>
      </c>
    </row>
    <row r="725" spans="2:3" s="156" customFormat="1" hidden="1">
      <c r="B725" s="156">
        <f t="shared" si="34"/>
        <v>485</v>
      </c>
      <c r="C725" s="156" t="e">
        <f t="shared" si="33"/>
        <v>#VALUE!</v>
      </c>
    </row>
    <row r="726" spans="2:3" s="156" customFormat="1" hidden="1">
      <c r="B726" s="156">
        <f t="shared" si="34"/>
        <v>487</v>
      </c>
      <c r="C726" s="156" t="e">
        <f t="shared" si="33"/>
        <v>#VALUE!</v>
      </c>
    </row>
    <row r="727" spans="2:3" s="156" customFormat="1" hidden="1">
      <c r="B727" s="156">
        <f t="shared" si="34"/>
        <v>489</v>
      </c>
      <c r="C727" s="156" t="e">
        <f t="shared" si="33"/>
        <v>#VALUE!</v>
      </c>
    </row>
    <row r="728" spans="2:3" s="156" customFormat="1" hidden="1">
      <c r="B728" s="156">
        <f t="shared" si="34"/>
        <v>491</v>
      </c>
      <c r="C728" s="156" t="e">
        <f t="shared" si="33"/>
        <v>#VALUE!</v>
      </c>
    </row>
    <row r="729" spans="2:3" s="156" customFormat="1" hidden="1">
      <c r="B729" s="156">
        <f t="shared" si="34"/>
        <v>493</v>
      </c>
      <c r="C729" s="156" t="e">
        <f t="shared" si="33"/>
        <v>#VALUE!</v>
      </c>
    </row>
    <row r="730" spans="2:3" s="156" customFormat="1" hidden="1">
      <c r="B730" s="156">
        <f t="shared" si="34"/>
        <v>495</v>
      </c>
      <c r="C730" s="156" t="e">
        <f t="shared" si="33"/>
        <v>#VALUE!</v>
      </c>
    </row>
    <row r="731" spans="2:3" s="156" customFormat="1" hidden="1">
      <c r="B731" s="156">
        <f t="shared" si="34"/>
        <v>497</v>
      </c>
      <c r="C731" s="156" t="e">
        <f t="shared" si="33"/>
        <v>#VALUE!</v>
      </c>
    </row>
    <row r="732" spans="2:3" s="156" customFormat="1" hidden="1">
      <c r="B732" s="156">
        <f t="shared" si="34"/>
        <v>499</v>
      </c>
      <c r="C732" s="156" t="e">
        <f t="shared" si="33"/>
        <v>#VALUE!</v>
      </c>
    </row>
    <row r="733" spans="2:3" s="156" customFormat="1" hidden="1">
      <c r="B733" s="156">
        <f t="shared" si="34"/>
        <v>501</v>
      </c>
      <c r="C733" s="156" t="e">
        <f t="shared" si="33"/>
        <v>#VALUE!</v>
      </c>
    </row>
    <row r="734" spans="2:3" s="156" customFormat="1" hidden="1">
      <c r="B734" s="156">
        <f t="shared" si="34"/>
        <v>503</v>
      </c>
      <c r="C734" s="156" t="e">
        <f t="shared" si="33"/>
        <v>#VALUE!</v>
      </c>
    </row>
    <row r="735" spans="2:3" s="156" customFormat="1" hidden="1">
      <c r="B735" s="156">
        <f t="shared" si="34"/>
        <v>505</v>
      </c>
      <c r="C735" s="156" t="e">
        <f t="shared" si="33"/>
        <v>#VALUE!</v>
      </c>
    </row>
    <row r="736" spans="2:3" s="156" customFormat="1" hidden="1">
      <c r="B736" s="156">
        <f t="shared" si="34"/>
        <v>507</v>
      </c>
      <c r="C736" s="156" t="e">
        <f t="shared" si="33"/>
        <v>#VALUE!</v>
      </c>
    </row>
    <row r="737" spans="2:3" s="156" customFormat="1" hidden="1">
      <c r="B737" s="156">
        <f t="shared" si="34"/>
        <v>509</v>
      </c>
      <c r="C737" s="156" t="e">
        <f t="shared" si="33"/>
        <v>#VALUE!</v>
      </c>
    </row>
    <row r="738" spans="2:3" s="156" customFormat="1" hidden="1">
      <c r="B738" s="156">
        <f t="shared" si="34"/>
        <v>511</v>
      </c>
      <c r="C738" s="156" t="e">
        <f t="shared" si="33"/>
        <v>#VALUE!</v>
      </c>
    </row>
    <row r="739" spans="2:3" s="156" customFormat="1" hidden="1">
      <c r="B739" s="156">
        <f t="shared" si="34"/>
        <v>513</v>
      </c>
      <c r="C739" s="156" t="e">
        <f t="shared" si="33"/>
        <v>#VALUE!</v>
      </c>
    </row>
    <row r="740" spans="2:3" s="156" customFormat="1" hidden="1">
      <c r="B740" s="156">
        <f t="shared" si="34"/>
        <v>515</v>
      </c>
      <c r="C740" s="156" t="e">
        <f t="shared" si="33"/>
        <v>#VALUE!</v>
      </c>
    </row>
    <row r="741" spans="2:3" s="156" customFormat="1" hidden="1">
      <c r="B741" s="156">
        <f t="shared" si="34"/>
        <v>517</v>
      </c>
      <c r="C741" s="156" t="e">
        <f t="shared" si="33"/>
        <v>#VALUE!</v>
      </c>
    </row>
    <row r="742" spans="2:3" s="156" customFormat="1" hidden="1">
      <c r="B742" s="156">
        <f t="shared" si="34"/>
        <v>519</v>
      </c>
      <c r="C742" s="156" t="e">
        <f t="shared" si="33"/>
        <v>#VALUE!</v>
      </c>
    </row>
    <row r="743" spans="2:3" s="156" customFormat="1" hidden="1">
      <c r="B743" s="156">
        <f t="shared" si="34"/>
        <v>521</v>
      </c>
      <c r="C743" s="156" t="e">
        <f t="shared" si="33"/>
        <v>#VALUE!</v>
      </c>
    </row>
    <row r="744" spans="2:3" s="156" customFormat="1" hidden="1">
      <c r="B744" s="156">
        <f t="shared" si="34"/>
        <v>523</v>
      </c>
      <c r="C744" s="156" t="e">
        <f t="shared" si="33"/>
        <v>#VALUE!</v>
      </c>
    </row>
    <row r="745" spans="2:3" s="156" customFormat="1" hidden="1">
      <c r="B745" s="156">
        <f t="shared" si="34"/>
        <v>525</v>
      </c>
      <c r="C745" s="156" t="e">
        <f t="shared" si="33"/>
        <v>#VALUE!</v>
      </c>
    </row>
    <row r="746" spans="2:3" s="156" customFormat="1" hidden="1">
      <c r="B746" s="156">
        <f t="shared" si="34"/>
        <v>527</v>
      </c>
      <c r="C746" s="156" t="e">
        <f t="shared" si="33"/>
        <v>#VALUE!</v>
      </c>
    </row>
    <row r="747" spans="2:3" s="156" customFormat="1" hidden="1">
      <c r="B747" s="156">
        <f t="shared" si="34"/>
        <v>529</v>
      </c>
      <c r="C747" s="156" t="e">
        <f t="shared" si="33"/>
        <v>#VALUE!</v>
      </c>
    </row>
    <row r="748" spans="2:3" s="156" customFormat="1" hidden="1">
      <c r="B748" s="156">
        <f t="shared" si="34"/>
        <v>531</v>
      </c>
      <c r="C748" s="156" t="e">
        <f t="shared" si="33"/>
        <v>#VALUE!</v>
      </c>
    </row>
    <row r="749" spans="2:3" s="156" customFormat="1" hidden="1">
      <c r="B749" s="156">
        <f t="shared" si="34"/>
        <v>533</v>
      </c>
      <c r="C749" s="156" t="e">
        <f t="shared" si="33"/>
        <v>#VALUE!</v>
      </c>
    </row>
    <row r="750" spans="2:3" s="156" customFormat="1" hidden="1">
      <c r="B750" s="156">
        <f t="shared" si="34"/>
        <v>535</v>
      </c>
      <c r="C750" s="156" t="e">
        <f t="shared" si="33"/>
        <v>#VALUE!</v>
      </c>
    </row>
    <row r="751" spans="2:3" s="156" customFormat="1" hidden="1">
      <c r="B751" s="156">
        <f t="shared" si="34"/>
        <v>537</v>
      </c>
      <c r="C751" s="156" t="e">
        <f t="shared" si="33"/>
        <v>#VALUE!</v>
      </c>
    </row>
    <row r="752" spans="2:3" s="156" customFormat="1" hidden="1">
      <c r="B752" s="156">
        <f t="shared" si="34"/>
        <v>539</v>
      </c>
      <c r="C752" s="156" t="e">
        <f t="shared" si="33"/>
        <v>#VALUE!</v>
      </c>
    </row>
    <row r="753" spans="2:3" s="156" customFormat="1" hidden="1">
      <c r="B753" s="156">
        <f t="shared" si="34"/>
        <v>541</v>
      </c>
      <c r="C753" s="156" t="e">
        <f t="shared" si="33"/>
        <v>#VALUE!</v>
      </c>
    </row>
    <row r="754" spans="2:3" s="156" customFormat="1" hidden="1">
      <c r="B754" s="156">
        <f t="shared" si="34"/>
        <v>543</v>
      </c>
      <c r="C754" s="156" t="e">
        <f t="shared" si="33"/>
        <v>#VALUE!</v>
      </c>
    </row>
    <row r="755" spans="2:3" s="156" customFormat="1" hidden="1">
      <c r="B755" s="156">
        <f t="shared" si="34"/>
        <v>545</v>
      </c>
      <c r="C755" s="156" t="e">
        <f t="shared" si="33"/>
        <v>#VALUE!</v>
      </c>
    </row>
    <row r="756" spans="2:3" s="156" customFormat="1" hidden="1">
      <c r="B756" s="156">
        <f t="shared" si="34"/>
        <v>547</v>
      </c>
      <c r="C756" s="156" t="e">
        <f t="shared" ref="C756:C819" si="35">CHAR(HEX2DEC(MID($H$1,B756,2)))</f>
        <v>#VALUE!</v>
      </c>
    </row>
    <row r="757" spans="2:3" s="156" customFormat="1" hidden="1">
      <c r="B757" s="156">
        <f t="shared" si="34"/>
        <v>549</v>
      </c>
      <c r="C757" s="156" t="e">
        <f t="shared" si="35"/>
        <v>#VALUE!</v>
      </c>
    </row>
    <row r="758" spans="2:3" s="156" customFormat="1" hidden="1">
      <c r="B758" s="156">
        <f t="shared" ref="B758:B821" si="36">B757+2</f>
        <v>551</v>
      </c>
      <c r="C758" s="156" t="e">
        <f t="shared" si="35"/>
        <v>#VALUE!</v>
      </c>
    </row>
    <row r="759" spans="2:3" s="156" customFormat="1" hidden="1">
      <c r="B759" s="156">
        <f t="shared" si="36"/>
        <v>553</v>
      </c>
      <c r="C759" s="156" t="e">
        <f t="shared" si="35"/>
        <v>#VALUE!</v>
      </c>
    </row>
    <row r="760" spans="2:3" s="156" customFormat="1" hidden="1">
      <c r="B760" s="156">
        <f t="shared" si="36"/>
        <v>555</v>
      </c>
      <c r="C760" s="156" t="e">
        <f t="shared" si="35"/>
        <v>#VALUE!</v>
      </c>
    </row>
    <row r="761" spans="2:3" s="156" customFormat="1" hidden="1">
      <c r="B761" s="156">
        <f t="shared" si="36"/>
        <v>557</v>
      </c>
      <c r="C761" s="156" t="e">
        <f t="shared" si="35"/>
        <v>#VALUE!</v>
      </c>
    </row>
    <row r="762" spans="2:3" s="156" customFormat="1" hidden="1">
      <c r="B762" s="156">
        <f t="shared" si="36"/>
        <v>559</v>
      </c>
      <c r="C762" s="156" t="e">
        <f t="shared" si="35"/>
        <v>#VALUE!</v>
      </c>
    </row>
    <row r="763" spans="2:3" s="156" customFormat="1" hidden="1">
      <c r="B763" s="156">
        <f t="shared" si="36"/>
        <v>561</v>
      </c>
      <c r="C763" s="156" t="e">
        <f t="shared" si="35"/>
        <v>#VALUE!</v>
      </c>
    </row>
    <row r="764" spans="2:3" s="156" customFormat="1" hidden="1">
      <c r="B764" s="156">
        <f t="shared" si="36"/>
        <v>563</v>
      </c>
      <c r="C764" s="156" t="e">
        <f t="shared" si="35"/>
        <v>#VALUE!</v>
      </c>
    </row>
    <row r="765" spans="2:3" s="156" customFormat="1" hidden="1">
      <c r="B765" s="156">
        <f t="shared" si="36"/>
        <v>565</v>
      </c>
      <c r="C765" s="156" t="e">
        <f t="shared" si="35"/>
        <v>#VALUE!</v>
      </c>
    </row>
    <row r="766" spans="2:3" s="156" customFormat="1" hidden="1">
      <c r="B766" s="156">
        <f t="shared" si="36"/>
        <v>567</v>
      </c>
      <c r="C766" s="156" t="e">
        <f t="shared" si="35"/>
        <v>#VALUE!</v>
      </c>
    </row>
    <row r="767" spans="2:3" s="156" customFormat="1" hidden="1">
      <c r="B767" s="156">
        <f t="shared" si="36"/>
        <v>569</v>
      </c>
      <c r="C767" s="156" t="e">
        <f t="shared" si="35"/>
        <v>#VALUE!</v>
      </c>
    </row>
    <row r="768" spans="2:3" s="156" customFormat="1" hidden="1">
      <c r="B768" s="156">
        <f t="shared" si="36"/>
        <v>571</v>
      </c>
      <c r="C768" s="156" t="e">
        <f t="shared" si="35"/>
        <v>#VALUE!</v>
      </c>
    </row>
    <row r="769" spans="2:3" s="156" customFormat="1" hidden="1">
      <c r="B769" s="156">
        <f t="shared" si="36"/>
        <v>573</v>
      </c>
      <c r="C769" s="156" t="e">
        <f t="shared" si="35"/>
        <v>#VALUE!</v>
      </c>
    </row>
    <row r="770" spans="2:3" s="156" customFormat="1" hidden="1">
      <c r="B770" s="156">
        <f t="shared" si="36"/>
        <v>575</v>
      </c>
      <c r="C770" s="156" t="e">
        <f t="shared" si="35"/>
        <v>#VALUE!</v>
      </c>
    </row>
    <row r="771" spans="2:3" s="156" customFormat="1" hidden="1">
      <c r="B771" s="156">
        <f t="shared" si="36"/>
        <v>577</v>
      </c>
      <c r="C771" s="156" t="e">
        <f t="shared" si="35"/>
        <v>#VALUE!</v>
      </c>
    </row>
    <row r="772" spans="2:3" s="156" customFormat="1" hidden="1">
      <c r="B772" s="156">
        <f t="shared" si="36"/>
        <v>579</v>
      </c>
      <c r="C772" s="156" t="e">
        <f t="shared" si="35"/>
        <v>#VALUE!</v>
      </c>
    </row>
    <row r="773" spans="2:3" s="156" customFormat="1" hidden="1">
      <c r="B773" s="156">
        <f t="shared" si="36"/>
        <v>581</v>
      </c>
      <c r="C773" s="156" t="e">
        <f t="shared" si="35"/>
        <v>#VALUE!</v>
      </c>
    </row>
    <row r="774" spans="2:3" s="156" customFormat="1" hidden="1">
      <c r="B774" s="156">
        <f t="shared" si="36"/>
        <v>583</v>
      </c>
      <c r="C774" s="156" t="e">
        <f t="shared" si="35"/>
        <v>#VALUE!</v>
      </c>
    </row>
    <row r="775" spans="2:3" s="156" customFormat="1" hidden="1">
      <c r="B775" s="156">
        <f t="shared" si="36"/>
        <v>585</v>
      </c>
      <c r="C775" s="156" t="e">
        <f t="shared" si="35"/>
        <v>#VALUE!</v>
      </c>
    </row>
    <row r="776" spans="2:3" s="156" customFormat="1" hidden="1">
      <c r="B776" s="156">
        <f t="shared" si="36"/>
        <v>587</v>
      </c>
      <c r="C776" s="156" t="e">
        <f t="shared" si="35"/>
        <v>#VALUE!</v>
      </c>
    </row>
    <row r="777" spans="2:3" s="156" customFormat="1" hidden="1">
      <c r="B777" s="156">
        <f t="shared" si="36"/>
        <v>589</v>
      </c>
      <c r="C777" s="156" t="e">
        <f t="shared" si="35"/>
        <v>#VALUE!</v>
      </c>
    </row>
    <row r="778" spans="2:3" s="156" customFormat="1" hidden="1">
      <c r="B778" s="156">
        <f t="shared" si="36"/>
        <v>591</v>
      </c>
      <c r="C778" s="156" t="e">
        <f t="shared" si="35"/>
        <v>#VALUE!</v>
      </c>
    </row>
    <row r="779" spans="2:3" s="156" customFormat="1" hidden="1">
      <c r="B779" s="156">
        <f t="shared" si="36"/>
        <v>593</v>
      </c>
      <c r="C779" s="156" t="e">
        <f t="shared" si="35"/>
        <v>#VALUE!</v>
      </c>
    </row>
    <row r="780" spans="2:3" s="156" customFormat="1" hidden="1">
      <c r="B780" s="156">
        <f t="shared" si="36"/>
        <v>595</v>
      </c>
      <c r="C780" s="156" t="e">
        <f t="shared" si="35"/>
        <v>#VALUE!</v>
      </c>
    </row>
    <row r="781" spans="2:3" s="156" customFormat="1" hidden="1">
      <c r="B781" s="156">
        <f t="shared" si="36"/>
        <v>597</v>
      </c>
      <c r="C781" s="156" t="e">
        <f t="shared" si="35"/>
        <v>#VALUE!</v>
      </c>
    </row>
    <row r="782" spans="2:3" s="156" customFormat="1" hidden="1">
      <c r="B782" s="156">
        <f t="shared" si="36"/>
        <v>599</v>
      </c>
      <c r="C782" s="156" t="e">
        <f t="shared" si="35"/>
        <v>#VALUE!</v>
      </c>
    </row>
    <row r="783" spans="2:3" s="156" customFormat="1" hidden="1">
      <c r="B783" s="156">
        <f t="shared" si="36"/>
        <v>601</v>
      </c>
      <c r="C783" s="156" t="e">
        <f t="shared" si="35"/>
        <v>#VALUE!</v>
      </c>
    </row>
    <row r="784" spans="2:3" s="156" customFormat="1" hidden="1">
      <c r="B784" s="156">
        <f t="shared" si="36"/>
        <v>603</v>
      </c>
      <c r="C784" s="156" t="e">
        <f t="shared" si="35"/>
        <v>#VALUE!</v>
      </c>
    </row>
    <row r="785" spans="2:3" s="156" customFormat="1" hidden="1">
      <c r="B785" s="156">
        <f t="shared" si="36"/>
        <v>605</v>
      </c>
      <c r="C785" s="156" t="e">
        <f t="shared" si="35"/>
        <v>#VALUE!</v>
      </c>
    </row>
    <row r="786" spans="2:3" s="156" customFormat="1" hidden="1">
      <c r="B786" s="156">
        <f t="shared" si="36"/>
        <v>607</v>
      </c>
      <c r="C786" s="156" t="e">
        <f t="shared" si="35"/>
        <v>#VALUE!</v>
      </c>
    </row>
    <row r="787" spans="2:3" s="156" customFormat="1" hidden="1">
      <c r="B787" s="156">
        <f t="shared" si="36"/>
        <v>609</v>
      </c>
      <c r="C787" s="156" t="e">
        <f t="shared" si="35"/>
        <v>#VALUE!</v>
      </c>
    </row>
    <row r="788" spans="2:3" s="156" customFormat="1" hidden="1">
      <c r="B788" s="156">
        <f t="shared" si="36"/>
        <v>611</v>
      </c>
      <c r="C788" s="156" t="e">
        <f t="shared" si="35"/>
        <v>#VALUE!</v>
      </c>
    </row>
    <row r="789" spans="2:3" s="156" customFormat="1" hidden="1">
      <c r="B789" s="156">
        <f t="shared" si="36"/>
        <v>613</v>
      </c>
      <c r="C789" s="156" t="e">
        <f t="shared" si="35"/>
        <v>#VALUE!</v>
      </c>
    </row>
    <row r="790" spans="2:3" s="156" customFormat="1" hidden="1">
      <c r="B790" s="156">
        <f t="shared" si="36"/>
        <v>615</v>
      </c>
      <c r="C790" s="156" t="e">
        <f t="shared" si="35"/>
        <v>#VALUE!</v>
      </c>
    </row>
    <row r="791" spans="2:3" s="156" customFormat="1" hidden="1">
      <c r="B791" s="156">
        <f t="shared" si="36"/>
        <v>617</v>
      </c>
      <c r="C791" s="156" t="e">
        <f t="shared" si="35"/>
        <v>#VALUE!</v>
      </c>
    </row>
    <row r="792" spans="2:3" s="156" customFormat="1" hidden="1">
      <c r="B792" s="156">
        <f t="shared" si="36"/>
        <v>619</v>
      </c>
      <c r="C792" s="156" t="e">
        <f t="shared" si="35"/>
        <v>#VALUE!</v>
      </c>
    </row>
    <row r="793" spans="2:3" s="156" customFormat="1" hidden="1">
      <c r="B793" s="156">
        <f t="shared" si="36"/>
        <v>621</v>
      </c>
      <c r="C793" s="156" t="e">
        <f t="shared" si="35"/>
        <v>#VALUE!</v>
      </c>
    </row>
    <row r="794" spans="2:3" s="156" customFormat="1" hidden="1">
      <c r="B794" s="156">
        <f t="shared" si="36"/>
        <v>623</v>
      </c>
      <c r="C794" s="156" t="e">
        <f t="shared" si="35"/>
        <v>#VALUE!</v>
      </c>
    </row>
    <row r="795" spans="2:3" s="156" customFormat="1" hidden="1">
      <c r="B795" s="156">
        <f t="shared" si="36"/>
        <v>625</v>
      </c>
      <c r="C795" s="156" t="e">
        <f t="shared" si="35"/>
        <v>#VALUE!</v>
      </c>
    </row>
    <row r="796" spans="2:3" s="156" customFormat="1" hidden="1">
      <c r="B796" s="156">
        <f t="shared" si="36"/>
        <v>627</v>
      </c>
      <c r="C796" s="156" t="e">
        <f t="shared" si="35"/>
        <v>#VALUE!</v>
      </c>
    </row>
    <row r="797" spans="2:3" s="156" customFormat="1" hidden="1">
      <c r="B797" s="156">
        <f t="shared" si="36"/>
        <v>629</v>
      </c>
      <c r="C797" s="156" t="e">
        <f t="shared" si="35"/>
        <v>#VALUE!</v>
      </c>
    </row>
    <row r="798" spans="2:3" s="156" customFormat="1" hidden="1">
      <c r="B798" s="156">
        <f t="shared" si="36"/>
        <v>631</v>
      </c>
      <c r="C798" s="156" t="e">
        <f t="shared" si="35"/>
        <v>#VALUE!</v>
      </c>
    </row>
    <row r="799" spans="2:3" s="156" customFormat="1" hidden="1">
      <c r="B799" s="156">
        <f t="shared" si="36"/>
        <v>633</v>
      </c>
      <c r="C799" s="156" t="e">
        <f t="shared" si="35"/>
        <v>#VALUE!</v>
      </c>
    </row>
    <row r="800" spans="2:3" s="156" customFormat="1" hidden="1">
      <c r="B800" s="156">
        <f t="shared" si="36"/>
        <v>635</v>
      </c>
      <c r="C800" s="156" t="e">
        <f t="shared" si="35"/>
        <v>#VALUE!</v>
      </c>
    </row>
    <row r="801" spans="1:27" hidden="1">
      <c r="A801" s="156"/>
      <c r="B801" s="156">
        <f t="shared" si="36"/>
        <v>637</v>
      </c>
      <c r="C801" s="156" t="e">
        <f t="shared" si="35"/>
        <v>#VALUE!</v>
      </c>
      <c r="D801" s="156"/>
      <c r="E801" s="156"/>
      <c r="F801" s="156"/>
      <c r="G801" s="156"/>
      <c r="H801" s="156"/>
      <c r="I801" s="156"/>
      <c r="J801" s="156"/>
      <c r="K801" s="156"/>
      <c r="L801" s="156"/>
      <c r="M801" s="156"/>
      <c r="N801" s="156"/>
      <c r="O801" s="156"/>
      <c r="P801" s="156"/>
      <c r="Q801" s="156"/>
      <c r="R801" s="156"/>
      <c r="S801" s="156"/>
      <c r="T801" s="156"/>
      <c r="U801" s="156"/>
      <c r="V801" s="156"/>
      <c r="W801" s="156"/>
      <c r="X801" s="156"/>
      <c r="Y801" s="156"/>
      <c r="Z801" s="156"/>
      <c r="AA801" s="156"/>
    </row>
    <row r="802" spans="1:27" hidden="1">
      <c r="A802" s="156"/>
      <c r="B802" s="156">
        <f t="shared" si="36"/>
        <v>639</v>
      </c>
      <c r="C802" s="156" t="e">
        <f t="shared" si="35"/>
        <v>#VALUE!</v>
      </c>
      <c r="D802" s="156"/>
      <c r="E802" s="156"/>
      <c r="F802" s="156"/>
      <c r="G802" s="156"/>
      <c r="H802" s="156"/>
      <c r="I802" s="156"/>
      <c r="J802" s="156"/>
      <c r="K802" s="156"/>
      <c r="L802" s="156"/>
      <c r="M802" s="156"/>
      <c r="N802" s="156"/>
      <c r="O802" s="156"/>
      <c r="P802" s="156"/>
      <c r="Q802" s="156"/>
      <c r="R802" s="156"/>
      <c r="S802" s="156"/>
      <c r="T802" s="156"/>
      <c r="U802" s="156"/>
      <c r="V802" s="156"/>
      <c r="W802" s="156"/>
      <c r="X802" s="156"/>
      <c r="Y802" s="156"/>
      <c r="Z802" s="156"/>
      <c r="AA802" s="156"/>
    </row>
    <row r="803" spans="1:27" hidden="1">
      <c r="A803" s="156"/>
      <c r="B803" s="156">
        <f t="shared" si="36"/>
        <v>641</v>
      </c>
      <c r="C803" s="156" t="e">
        <f t="shared" si="35"/>
        <v>#VALUE!</v>
      </c>
      <c r="D803" s="156"/>
      <c r="E803" s="156"/>
      <c r="F803" s="156"/>
      <c r="G803" s="156"/>
      <c r="H803" s="156"/>
      <c r="I803" s="156"/>
      <c r="J803" s="156"/>
      <c r="K803" s="156"/>
      <c r="L803" s="156"/>
      <c r="M803" s="156"/>
      <c r="N803" s="156"/>
      <c r="O803" s="156"/>
      <c r="P803" s="156"/>
      <c r="Q803" s="156"/>
      <c r="R803" s="156"/>
      <c r="S803" s="156"/>
      <c r="T803" s="156"/>
      <c r="U803" s="156"/>
      <c r="V803" s="156"/>
      <c r="W803" s="156"/>
      <c r="X803" s="156"/>
      <c r="Y803" s="156"/>
      <c r="Z803" s="156"/>
      <c r="AA803" s="156"/>
    </row>
    <row r="804" spans="1:27" hidden="1">
      <c r="A804" s="156"/>
      <c r="B804" s="156">
        <f t="shared" si="36"/>
        <v>643</v>
      </c>
      <c r="C804" s="156" t="e">
        <f t="shared" si="35"/>
        <v>#VALUE!</v>
      </c>
      <c r="D804" s="156"/>
      <c r="E804" s="156"/>
      <c r="F804" s="156"/>
      <c r="G804" s="156"/>
      <c r="H804" s="156"/>
      <c r="I804" s="156"/>
      <c r="J804" s="156"/>
      <c r="K804" s="156"/>
      <c r="L804" s="156"/>
      <c r="M804" s="156"/>
      <c r="N804" s="156"/>
      <c r="O804" s="156"/>
      <c r="P804" s="156"/>
      <c r="Q804" s="156"/>
      <c r="R804" s="156"/>
      <c r="S804" s="156"/>
      <c r="T804" s="156"/>
      <c r="U804" s="156"/>
      <c r="V804" s="156"/>
      <c r="W804" s="156"/>
      <c r="X804" s="156"/>
      <c r="Y804" s="156"/>
      <c r="Z804" s="156"/>
      <c r="AA804" s="156"/>
    </row>
    <row r="805" spans="1:27" hidden="1">
      <c r="A805" s="156"/>
      <c r="B805" s="156">
        <f t="shared" si="36"/>
        <v>645</v>
      </c>
      <c r="C805" s="156" t="e">
        <f t="shared" si="35"/>
        <v>#VALUE!</v>
      </c>
      <c r="D805" s="156"/>
      <c r="E805" s="156"/>
      <c r="F805" s="156"/>
      <c r="G805" s="156"/>
      <c r="H805" s="156"/>
      <c r="I805" s="156"/>
      <c r="J805" s="156"/>
      <c r="K805" s="156"/>
      <c r="L805" s="156"/>
      <c r="M805" s="156"/>
      <c r="N805" s="156"/>
      <c r="O805" s="156"/>
      <c r="P805" s="156"/>
      <c r="Q805" s="156"/>
      <c r="R805" s="156"/>
      <c r="S805" s="156"/>
      <c r="T805" s="156"/>
      <c r="U805" s="156"/>
      <c r="V805" s="156"/>
      <c r="W805" s="156"/>
      <c r="X805" s="156"/>
      <c r="Y805" s="156"/>
      <c r="Z805" s="156"/>
      <c r="AA805" s="156"/>
    </row>
    <row r="806" spans="1:27" hidden="1">
      <c r="A806" s="156"/>
      <c r="B806" s="156">
        <f t="shared" si="36"/>
        <v>647</v>
      </c>
      <c r="C806" s="156" t="e">
        <f t="shared" si="35"/>
        <v>#VALUE!</v>
      </c>
      <c r="D806" s="156"/>
      <c r="E806" s="156"/>
      <c r="F806" s="156"/>
      <c r="G806" s="156"/>
      <c r="H806" s="156"/>
      <c r="I806" s="156"/>
      <c r="J806" s="156"/>
      <c r="K806" s="156"/>
      <c r="L806" s="156"/>
      <c r="M806" s="156"/>
      <c r="N806" s="156"/>
      <c r="O806" s="156"/>
      <c r="P806" s="156"/>
      <c r="Q806" s="156"/>
      <c r="R806" s="156"/>
      <c r="S806" s="156"/>
      <c r="T806" s="156"/>
      <c r="U806" s="156"/>
      <c r="V806" s="156"/>
      <c r="W806" s="156"/>
      <c r="X806" s="156"/>
      <c r="Y806" s="156"/>
      <c r="Z806" s="156"/>
      <c r="AA806" s="156"/>
    </row>
    <row r="807" spans="1:27" hidden="1">
      <c r="A807" s="156"/>
      <c r="B807" s="156">
        <f t="shared" si="36"/>
        <v>649</v>
      </c>
      <c r="C807" s="156" t="e">
        <f t="shared" si="35"/>
        <v>#VALUE!</v>
      </c>
      <c r="D807" s="156"/>
      <c r="E807" s="156"/>
      <c r="F807" s="156"/>
      <c r="G807" s="156"/>
      <c r="H807" s="156"/>
      <c r="I807" s="156"/>
      <c r="J807" s="156"/>
      <c r="K807" s="156"/>
      <c r="L807" s="156"/>
      <c r="M807" s="156"/>
      <c r="N807" s="156"/>
      <c r="O807" s="156"/>
      <c r="P807" s="156"/>
      <c r="Q807" s="156"/>
      <c r="R807" s="156"/>
      <c r="S807" s="156"/>
      <c r="T807" s="156"/>
      <c r="U807" s="156"/>
      <c r="V807" s="156"/>
      <c r="W807" s="156"/>
      <c r="X807" s="156"/>
      <c r="Y807" s="156"/>
      <c r="Z807" s="156"/>
      <c r="AA807" s="156"/>
    </row>
    <row r="808" spans="1:27" hidden="1">
      <c r="A808" s="156"/>
      <c r="B808" s="156">
        <f t="shared" si="36"/>
        <v>651</v>
      </c>
      <c r="C808" s="156" t="e">
        <f t="shared" si="35"/>
        <v>#VALUE!</v>
      </c>
      <c r="D808" s="156"/>
      <c r="E808" s="156"/>
      <c r="F808" s="156"/>
      <c r="G808" s="156"/>
      <c r="H808" s="156"/>
      <c r="I808" s="156"/>
      <c r="J808" s="156"/>
      <c r="K808" s="156"/>
      <c r="L808" s="156"/>
      <c r="M808" s="156"/>
      <c r="N808" s="156"/>
      <c r="O808" s="156"/>
      <c r="P808" s="156"/>
      <c r="Q808" s="156"/>
      <c r="R808" s="156"/>
      <c r="S808" s="156"/>
      <c r="T808" s="156"/>
      <c r="U808" s="156"/>
      <c r="V808" s="156"/>
      <c r="W808" s="156"/>
      <c r="X808" s="156"/>
      <c r="Y808" s="156"/>
      <c r="Z808" s="156"/>
      <c r="AA808" s="156"/>
    </row>
    <row r="809" spans="1:27" hidden="1">
      <c r="A809" s="156"/>
      <c r="B809" s="156">
        <f t="shared" si="36"/>
        <v>653</v>
      </c>
      <c r="C809" s="156" t="e">
        <f t="shared" si="35"/>
        <v>#VALUE!</v>
      </c>
      <c r="D809" s="156"/>
      <c r="E809" s="156"/>
      <c r="F809" s="156"/>
      <c r="G809" s="156"/>
      <c r="H809" s="156"/>
      <c r="I809" s="156"/>
      <c r="J809" s="156"/>
      <c r="K809" s="156"/>
      <c r="L809" s="156"/>
      <c r="M809" s="156"/>
      <c r="N809" s="156"/>
      <c r="O809" s="156"/>
      <c r="P809" s="156"/>
      <c r="Q809" s="156"/>
      <c r="R809" s="156"/>
      <c r="S809" s="156"/>
      <c r="T809" s="156"/>
      <c r="U809" s="156"/>
      <c r="V809" s="156"/>
      <c r="W809" s="156"/>
      <c r="X809" s="156"/>
      <c r="Y809" s="156"/>
      <c r="Z809" s="156"/>
      <c r="AA809" s="156"/>
    </row>
    <row r="810" spans="1:27" hidden="1">
      <c r="B810" s="156">
        <f t="shared" si="36"/>
        <v>655</v>
      </c>
      <c r="C810" s="156" t="e">
        <f t="shared" si="35"/>
        <v>#VALUE!</v>
      </c>
    </row>
    <row r="811" spans="1:27" hidden="1">
      <c r="B811" s="156">
        <f t="shared" si="36"/>
        <v>657</v>
      </c>
      <c r="C811" s="156" t="e">
        <f t="shared" si="35"/>
        <v>#VALUE!</v>
      </c>
    </row>
    <row r="812" spans="1:27" hidden="1">
      <c r="B812" s="156">
        <f t="shared" si="36"/>
        <v>659</v>
      </c>
      <c r="C812" s="156" t="e">
        <f t="shared" si="35"/>
        <v>#VALUE!</v>
      </c>
    </row>
    <row r="813" spans="1:27" hidden="1">
      <c r="B813" s="156">
        <f t="shared" si="36"/>
        <v>661</v>
      </c>
      <c r="C813" s="156" t="e">
        <f t="shared" si="35"/>
        <v>#VALUE!</v>
      </c>
    </row>
    <row r="814" spans="1:27" hidden="1">
      <c r="B814" s="156">
        <f t="shared" si="36"/>
        <v>663</v>
      </c>
      <c r="C814" s="156" t="e">
        <f t="shared" si="35"/>
        <v>#VALUE!</v>
      </c>
    </row>
    <row r="815" spans="1:27" hidden="1">
      <c r="B815" s="156">
        <f t="shared" si="36"/>
        <v>665</v>
      </c>
      <c r="C815" s="156" t="e">
        <f t="shared" si="35"/>
        <v>#VALUE!</v>
      </c>
    </row>
    <row r="816" spans="1:27" hidden="1">
      <c r="B816" s="156">
        <f t="shared" si="36"/>
        <v>667</v>
      </c>
      <c r="C816" s="156" t="e">
        <f t="shared" si="35"/>
        <v>#VALUE!</v>
      </c>
    </row>
    <row r="817" spans="2:3" hidden="1">
      <c r="B817" s="156">
        <f t="shared" si="36"/>
        <v>669</v>
      </c>
      <c r="C817" s="156" t="e">
        <f t="shared" si="35"/>
        <v>#VALUE!</v>
      </c>
    </row>
    <row r="818" spans="2:3" hidden="1">
      <c r="B818" s="156">
        <f t="shared" si="36"/>
        <v>671</v>
      </c>
      <c r="C818" s="156" t="e">
        <f t="shared" si="35"/>
        <v>#VALUE!</v>
      </c>
    </row>
    <row r="819" spans="2:3" hidden="1">
      <c r="B819" s="156">
        <f t="shared" si="36"/>
        <v>673</v>
      </c>
      <c r="C819" s="156" t="e">
        <f t="shared" si="35"/>
        <v>#VALUE!</v>
      </c>
    </row>
    <row r="820" spans="2:3" hidden="1">
      <c r="B820" s="156">
        <f t="shared" si="36"/>
        <v>675</v>
      </c>
      <c r="C820" s="156" t="e">
        <f t="shared" ref="C820:C883" si="37">CHAR(HEX2DEC(MID($H$1,B820,2)))</f>
        <v>#VALUE!</v>
      </c>
    </row>
    <row r="821" spans="2:3" hidden="1">
      <c r="B821" s="156">
        <f t="shared" si="36"/>
        <v>677</v>
      </c>
      <c r="C821" s="156" t="e">
        <f t="shared" si="37"/>
        <v>#VALUE!</v>
      </c>
    </row>
    <row r="822" spans="2:3" hidden="1">
      <c r="B822" s="156">
        <f t="shared" ref="B822:B885" si="38">B821+2</f>
        <v>679</v>
      </c>
      <c r="C822" s="156" t="e">
        <f t="shared" si="37"/>
        <v>#VALUE!</v>
      </c>
    </row>
    <row r="823" spans="2:3" hidden="1">
      <c r="B823" s="156">
        <f t="shared" si="38"/>
        <v>681</v>
      </c>
      <c r="C823" s="156" t="e">
        <f t="shared" si="37"/>
        <v>#VALUE!</v>
      </c>
    </row>
    <row r="824" spans="2:3" hidden="1">
      <c r="B824" s="156">
        <f t="shared" si="38"/>
        <v>683</v>
      </c>
      <c r="C824" s="156" t="e">
        <f t="shared" si="37"/>
        <v>#VALUE!</v>
      </c>
    </row>
    <row r="825" spans="2:3" hidden="1">
      <c r="B825" s="156">
        <f t="shared" si="38"/>
        <v>685</v>
      </c>
      <c r="C825" s="156" t="e">
        <f t="shared" si="37"/>
        <v>#VALUE!</v>
      </c>
    </row>
    <row r="826" spans="2:3" hidden="1">
      <c r="B826" s="156">
        <f t="shared" si="38"/>
        <v>687</v>
      </c>
      <c r="C826" s="156" t="e">
        <f t="shared" si="37"/>
        <v>#VALUE!</v>
      </c>
    </row>
    <row r="827" spans="2:3" hidden="1">
      <c r="B827" s="156">
        <f t="shared" si="38"/>
        <v>689</v>
      </c>
      <c r="C827" s="156" t="e">
        <f t="shared" si="37"/>
        <v>#VALUE!</v>
      </c>
    </row>
    <row r="828" spans="2:3" hidden="1">
      <c r="B828" s="156">
        <f t="shared" si="38"/>
        <v>691</v>
      </c>
      <c r="C828" s="156" t="e">
        <f t="shared" si="37"/>
        <v>#VALUE!</v>
      </c>
    </row>
    <row r="829" spans="2:3" hidden="1">
      <c r="B829" s="156">
        <f t="shared" si="38"/>
        <v>693</v>
      </c>
      <c r="C829" s="156" t="e">
        <f t="shared" si="37"/>
        <v>#VALUE!</v>
      </c>
    </row>
    <row r="830" spans="2:3" hidden="1">
      <c r="B830" s="156">
        <f t="shared" si="38"/>
        <v>695</v>
      </c>
      <c r="C830" s="156" t="e">
        <f t="shared" si="37"/>
        <v>#VALUE!</v>
      </c>
    </row>
    <row r="831" spans="2:3" hidden="1">
      <c r="B831" s="156">
        <f t="shared" si="38"/>
        <v>697</v>
      </c>
      <c r="C831" s="156" t="e">
        <f t="shared" si="37"/>
        <v>#VALUE!</v>
      </c>
    </row>
    <row r="832" spans="2:3" hidden="1">
      <c r="B832" s="156">
        <f t="shared" si="38"/>
        <v>699</v>
      </c>
      <c r="C832" s="156" t="e">
        <f t="shared" si="37"/>
        <v>#VALUE!</v>
      </c>
    </row>
    <row r="833" spans="2:3" hidden="1">
      <c r="B833" s="156">
        <f t="shared" si="38"/>
        <v>701</v>
      </c>
      <c r="C833" s="156" t="e">
        <f t="shared" si="37"/>
        <v>#VALUE!</v>
      </c>
    </row>
    <row r="834" spans="2:3" hidden="1">
      <c r="B834" s="156">
        <f t="shared" si="38"/>
        <v>703</v>
      </c>
      <c r="C834" s="156" t="e">
        <f t="shared" si="37"/>
        <v>#VALUE!</v>
      </c>
    </row>
    <row r="835" spans="2:3" hidden="1">
      <c r="B835" s="156">
        <f t="shared" si="38"/>
        <v>705</v>
      </c>
      <c r="C835" s="156" t="e">
        <f t="shared" si="37"/>
        <v>#VALUE!</v>
      </c>
    </row>
    <row r="836" spans="2:3" hidden="1">
      <c r="B836" s="156">
        <f t="shared" si="38"/>
        <v>707</v>
      </c>
      <c r="C836" s="156" t="e">
        <f t="shared" si="37"/>
        <v>#VALUE!</v>
      </c>
    </row>
    <row r="837" spans="2:3" hidden="1">
      <c r="B837" s="156">
        <f t="shared" si="38"/>
        <v>709</v>
      </c>
      <c r="C837" s="156" t="e">
        <f t="shared" si="37"/>
        <v>#VALUE!</v>
      </c>
    </row>
    <row r="838" spans="2:3" hidden="1">
      <c r="B838" s="156">
        <f t="shared" si="38"/>
        <v>711</v>
      </c>
      <c r="C838" s="156" t="e">
        <f t="shared" si="37"/>
        <v>#VALUE!</v>
      </c>
    </row>
    <row r="839" spans="2:3" hidden="1">
      <c r="B839" s="156">
        <f t="shared" si="38"/>
        <v>713</v>
      </c>
      <c r="C839" s="156" t="e">
        <f t="shared" si="37"/>
        <v>#VALUE!</v>
      </c>
    </row>
    <row r="840" spans="2:3" hidden="1">
      <c r="B840" s="156">
        <f t="shared" si="38"/>
        <v>715</v>
      </c>
      <c r="C840" s="156" t="e">
        <f t="shared" si="37"/>
        <v>#VALUE!</v>
      </c>
    </row>
    <row r="841" spans="2:3" hidden="1">
      <c r="B841" s="156">
        <f t="shared" si="38"/>
        <v>717</v>
      </c>
      <c r="C841" s="156" t="e">
        <f t="shared" si="37"/>
        <v>#VALUE!</v>
      </c>
    </row>
    <row r="842" spans="2:3" hidden="1">
      <c r="B842" s="156">
        <f t="shared" si="38"/>
        <v>719</v>
      </c>
      <c r="C842" s="156" t="e">
        <f t="shared" si="37"/>
        <v>#VALUE!</v>
      </c>
    </row>
    <row r="843" spans="2:3" hidden="1">
      <c r="B843" s="156">
        <f t="shared" si="38"/>
        <v>721</v>
      </c>
      <c r="C843" s="156" t="e">
        <f t="shared" si="37"/>
        <v>#VALUE!</v>
      </c>
    </row>
    <row r="844" spans="2:3" hidden="1">
      <c r="B844" s="156">
        <f t="shared" si="38"/>
        <v>723</v>
      </c>
      <c r="C844" s="156" t="e">
        <f t="shared" si="37"/>
        <v>#VALUE!</v>
      </c>
    </row>
    <row r="845" spans="2:3" hidden="1">
      <c r="B845" s="156">
        <f t="shared" si="38"/>
        <v>725</v>
      </c>
      <c r="C845" s="156" t="e">
        <f t="shared" si="37"/>
        <v>#VALUE!</v>
      </c>
    </row>
    <row r="846" spans="2:3" hidden="1">
      <c r="B846" s="156">
        <f t="shared" si="38"/>
        <v>727</v>
      </c>
      <c r="C846" s="156" t="e">
        <f t="shared" si="37"/>
        <v>#VALUE!</v>
      </c>
    </row>
    <row r="847" spans="2:3" hidden="1">
      <c r="B847" s="156">
        <f t="shared" si="38"/>
        <v>729</v>
      </c>
      <c r="C847" s="156" t="e">
        <f t="shared" si="37"/>
        <v>#VALUE!</v>
      </c>
    </row>
    <row r="848" spans="2:3" hidden="1">
      <c r="B848" s="156">
        <f t="shared" si="38"/>
        <v>731</v>
      </c>
      <c r="C848" s="156" t="e">
        <f t="shared" si="37"/>
        <v>#VALUE!</v>
      </c>
    </row>
    <row r="849" spans="2:3" hidden="1">
      <c r="B849" s="156">
        <f t="shared" si="38"/>
        <v>733</v>
      </c>
      <c r="C849" s="156" t="e">
        <f t="shared" si="37"/>
        <v>#VALUE!</v>
      </c>
    </row>
    <row r="850" spans="2:3" hidden="1">
      <c r="B850" s="156">
        <f t="shared" si="38"/>
        <v>735</v>
      </c>
      <c r="C850" s="156" t="e">
        <f t="shared" si="37"/>
        <v>#VALUE!</v>
      </c>
    </row>
    <row r="851" spans="2:3" hidden="1">
      <c r="B851" s="156">
        <f t="shared" si="38"/>
        <v>737</v>
      </c>
      <c r="C851" s="156" t="e">
        <f t="shared" si="37"/>
        <v>#VALUE!</v>
      </c>
    </row>
    <row r="852" spans="2:3" hidden="1">
      <c r="B852" s="156">
        <f t="shared" si="38"/>
        <v>739</v>
      </c>
      <c r="C852" s="156" t="e">
        <f t="shared" si="37"/>
        <v>#VALUE!</v>
      </c>
    </row>
    <row r="853" spans="2:3" hidden="1">
      <c r="B853" s="156">
        <f t="shared" si="38"/>
        <v>741</v>
      </c>
      <c r="C853" s="156" t="e">
        <f t="shared" si="37"/>
        <v>#VALUE!</v>
      </c>
    </row>
    <row r="854" spans="2:3" hidden="1">
      <c r="B854" s="156">
        <f t="shared" si="38"/>
        <v>743</v>
      </c>
      <c r="C854" s="156" t="e">
        <f t="shared" si="37"/>
        <v>#VALUE!</v>
      </c>
    </row>
    <row r="855" spans="2:3" hidden="1">
      <c r="B855" s="156">
        <f t="shared" si="38"/>
        <v>745</v>
      </c>
      <c r="C855" s="156" t="e">
        <f t="shared" si="37"/>
        <v>#VALUE!</v>
      </c>
    </row>
    <row r="856" spans="2:3" hidden="1">
      <c r="B856" s="156">
        <f t="shared" si="38"/>
        <v>747</v>
      </c>
      <c r="C856" s="156" t="e">
        <f t="shared" si="37"/>
        <v>#VALUE!</v>
      </c>
    </row>
    <row r="857" spans="2:3" hidden="1">
      <c r="B857" s="156">
        <f t="shared" si="38"/>
        <v>749</v>
      </c>
      <c r="C857" s="156" t="e">
        <f t="shared" si="37"/>
        <v>#VALUE!</v>
      </c>
    </row>
    <row r="858" spans="2:3" hidden="1">
      <c r="B858" s="156">
        <f t="shared" si="38"/>
        <v>751</v>
      </c>
      <c r="C858" s="156" t="e">
        <f t="shared" si="37"/>
        <v>#VALUE!</v>
      </c>
    </row>
    <row r="859" spans="2:3" hidden="1">
      <c r="B859" s="156">
        <f t="shared" si="38"/>
        <v>753</v>
      </c>
      <c r="C859" s="156" t="e">
        <f t="shared" si="37"/>
        <v>#VALUE!</v>
      </c>
    </row>
    <row r="860" spans="2:3" hidden="1">
      <c r="B860" s="156">
        <f t="shared" si="38"/>
        <v>755</v>
      </c>
      <c r="C860" s="156" t="e">
        <f t="shared" si="37"/>
        <v>#VALUE!</v>
      </c>
    </row>
    <row r="861" spans="2:3" hidden="1">
      <c r="B861" s="156">
        <f t="shared" si="38"/>
        <v>757</v>
      </c>
      <c r="C861" s="156" t="e">
        <f t="shared" si="37"/>
        <v>#VALUE!</v>
      </c>
    </row>
    <row r="862" spans="2:3" hidden="1">
      <c r="B862" s="156">
        <f t="shared" si="38"/>
        <v>759</v>
      </c>
      <c r="C862" s="156" t="e">
        <f t="shared" si="37"/>
        <v>#VALUE!</v>
      </c>
    </row>
    <row r="863" spans="2:3" hidden="1">
      <c r="B863" s="156">
        <f t="shared" si="38"/>
        <v>761</v>
      </c>
      <c r="C863" s="156" t="e">
        <f t="shared" si="37"/>
        <v>#VALUE!</v>
      </c>
    </row>
    <row r="864" spans="2:3" hidden="1">
      <c r="B864" s="156">
        <f t="shared" si="38"/>
        <v>763</v>
      </c>
      <c r="C864" s="156" t="e">
        <f t="shared" si="37"/>
        <v>#VALUE!</v>
      </c>
    </row>
    <row r="865" spans="2:3" hidden="1">
      <c r="B865" s="156">
        <f t="shared" si="38"/>
        <v>765</v>
      </c>
      <c r="C865" s="156" t="e">
        <f t="shared" si="37"/>
        <v>#VALUE!</v>
      </c>
    </row>
    <row r="866" spans="2:3" hidden="1">
      <c r="B866" s="156">
        <f t="shared" si="38"/>
        <v>767</v>
      </c>
      <c r="C866" s="156" t="e">
        <f t="shared" si="37"/>
        <v>#VALUE!</v>
      </c>
    </row>
    <row r="867" spans="2:3" hidden="1">
      <c r="B867" s="156">
        <f t="shared" si="38"/>
        <v>769</v>
      </c>
      <c r="C867" s="156" t="e">
        <f t="shared" si="37"/>
        <v>#VALUE!</v>
      </c>
    </row>
    <row r="868" spans="2:3" hidden="1">
      <c r="B868" s="156">
        <f t="shared" si="38"/>
        <v>771</v>
      </c>
      <c r="C868" s="156" t="e">
        <f t="shared" si="37"/>
        <v>#VALUE!</v>
      </c>
    </row>
    <row r="869" spans="2:3" hidden="1">
      <c r="B869" s="156">
        <f t="shared" si="38"/>
        <v>773</v>
      </c>
      <c r="C869" s="156" t="e">
        <f t="shared" si="37"/>
        <v>#VALUE!</v>
      </c>
    </row>
    <row r="870" spans="2:3" hidden="1">
      <c r="B870" s="156">
        <f t="shared" si="38"/>
        <v>775</v>
      </c>
      <c r="C870" s="156" t="e">
        <f t="shared" si="37"/>
        <v>#VALUE!</v>
      </c>
    </row>
    <row r="871" spans="2:3" hidden="1">
      <c r="B871" s="156">
        <f t="shared" si="38"/>
        <v>777</v>
      </c>
      <c r="C871" s="156" t="e">
        <f t="shared" si="37"/>
        <v>#VALUE!</v>
      </c>
    </row>
    <row r="872" spans="2:3" hidden="1">
      <c r="B872" s="156">
        <f t="shared" si="38"/>
        <v>779</v>
      </c>
      <c r="C872" s="156" t="e">
        <f t="shared" si="37"/>
        <v>#VALUE!</v>
      </c>
    </row>
    <row r="873" spans="2:3" hidden="1">
      <c r="B873" s="156">
        <f t="shared" si="38"/>
        <v>781</v>
      </c>
      <c r="C873" s="156" t="e">
        <f t="shared" si="37"/>
        <v>#VALUE!</v>
      </c>
    </row>
    <row r="874" spans="2:3" hidden="1">
      <c r="B874" s="156">
        <f t="shared" si="38"/>
        <v>783</v>
      </c>
      <c r="C874" s="156" t="e">
        <f t="shared" si="37"/>
        <v>#VALUE!</v>
      </c>
    </row>
    <row r="875" spans="2:3" hidden="1">
      <c r="B875" s="156">
        <f t="shared" si="38"/>
        <v>785</v>
      </c>
      <c r="C875" s="156" t="e">
        <f t="shared" si="37"/>
        <v>#VALUE!</v>
      </c>
    </row>
    <row r="876" spans="2:3" hidden="1">
      <c r="B876" s="156">
        <f t="shared" si="38"/>
        <v>787</v>
      </c>
      <c r="C876" s="156" t="e">
        <f t="shared" si="37"/>
        <v>#VALUE!</v>
      </c>
    </row>
    <row r="877" spans="2:3" hidden="1">
      <c r="B877" s="156">
        <f t="shared" si="38"/>
        <v>789</v>
      </c>
      <c r="C877" s="156" t="e">
        <f t="shared" si="37"/>
        <v>#VALUE!</v>
      </c>
    </row>
    <row r="878" spans="2:3" hidden="1">
      <c r="B878" s="156">
        <f t="shared" si="38"/>
        <v>791</v>
      </c>
      <c r="C878" s="156" t="e">
        <f t="shared" si="37"/>
        <v>#VALUE!</v>
      </c>
    </row>
    <row r="879" spans="2:3" hidden="1">
      <c r="B879" s="156">
        <f t="shared" si="38"/>
        <v>793</v>
      </c>
      <c r="C879" s="156" t="e">
        <f t="shared" si="37"/>
        <v>#VALUE!</v>
      </c>
    </row>
    <row r="880" spans="2:3" hidden="1">
      <c r="B880" s="156">
        <f t="shared" si="38"/>
        <v>795</v>
      </c>
      <c r="C880" s="156" t="e">
        <f t="shared" si="37"/>
        <v>#VALUE!</v>
      </c>
    </row>
    <row r="881" spans="2:3" hidden="1">
      <c r="B881" s="156">
        <f t="shared" si="38"/>
        <v>797</v>
      </c>
      <c r="C881" s="156" t="e">
        <f t="shared" si="37"/>
        <v>#VALUE!</v>
      </c>
    </row>
    <row r="882" spans="2:3" hidden="1">
      <c r="B882" s="156">
        <f t="shared" si="38"/>
        <v>799</v>
      </c>
      <c r="C882" s="156" t="e">
        <f t="shared" si="37"/>
        <v>#VALUE!</v>
      </c>
    </row>
    <row r="883" spans="2:3" hidden="1">
      <c r="B883" s="156">
        <f t="shared" si="38"/>
        <v>801</v>
      </c>
      <c r="C883" s="156" t="e">
        <f t="shared" si="37"/>
        <v>#VALUE!</v>
      </c>
    </row>
    <row r="884" spans="2:3" hidden="1">
      <c r="B884" s="156">
        <f t="shared" si="38"/>
        <v>803</v>
      </c>
      <c r="C884" s="156" t="e">
        <f t="shared" ref="C884:C936" si="39">CHAR(HEX2DEC(MID($H$1,B884,2)))</f>
        <v>#VALUE!</v>
      </c>
    </row>
    <row r="885" spans="2:3" hidden="1">
      <c r="B885" s="156">
        <f t="shared" si="38"/>
        <v>805</v>
      </c>
      <c r="C885" s="156" t="e">
        <f t="shared" si="39"/>
        <v>#VALUE!</v>
      </c>
    </row>
    <row r="886" spans="2:3" hidden="1">
      <c r="B886" s="156">
        <f t="shared" ref="B886:B936" si="40">B885+2</f>
        <v>807</v>
      </c>
      <c r="C886" s="156" t="e">
        <f t="shared" si="39"/>
        <v>#VALUE!</v>
      </c>
    </row>
    <row r="887" spans="2:3" hidden="1">
      <c r="B887" s="156">
        <f t="shared" si="40"/>
        <v>809</v>
      </c>
      <c r="C887" s="156" t="e">
        <f t="shared" si="39"/>
        <v>#VALUE!</v>
      </c>
    </row>
    <row r="888" spans="2:3" hidden="1">
      <c r="B888" s="156">
        <f t="shared" si="40"/>
        <v>811</v>
      </c>
      <c r="C888" s="156" t="e">
        <f t="shared" si="39"/>
        <v>#VALUE!</v>
      </c>
    </row>
    <row r="889" spans="2:3" hidden="1">
      <c r="B889" s="156">
        <f t="shared" si="40"/>
        <v>813</v>
      </c>
      <c r="C889" s="156" t="e">
        <f t="shared" si="39"/>
        <v>#VALUE!</v>
      </c>
    </row>
    <row r="890" spans="2:3" hidden="1">
      <c r="B890" s="156">
        <f t="shared" si="40"/>
        <v>815</v>
      </c>
      <c r="C890" s="156" t="e">
        <f t="shared" si="39"/>
        <v>#VALUE!</v>
      </c>
    </row>
    <row r="891" spans="2:3" hidden="1">
      <c r="B891" s="156">
        <f t="shared" si="40"/>
        <v>817</v>
      </c>
      <c r="C891" s="156" t="e">
        <f t="shared" si="39"/>
        <v>#VALUE!</v>
      </c>
    </row>
    <row r="892" spans="2:3" hidden="1">
      <c r="B892" s="156">
        <f t="shared" si="40"/>
        <v>819</v>
      </c>
      <c r="C892" s="156" t="e">
        <f t="shared" si="39"/>
        <v>#VALUE!</v>
      </c>
    </row>
    <row r="893" spans="2:3" hidden="1">
      <c r="B893" s="156">
        <f t="shared" si="40"/>
        <v>821</v>
      </c>
      <c r="C893" s="156" t="e">
        <f t="shared" si="39"/>
        <v>#VALUE!</v>
      </c>
    </row>
    <row r="894" spans="2:3" hidden="1">
      <c r="B894" s="156">
        <f t="shared" si="40"/>
        <v>823</v>
      </c>
      <c r="C894" s="156" t="e">
        <f t="shared" si="39"/>
        <v>#VALUE!</v>
      </c>
    </row>
    <row r="895" spans="2:3" hidden="1">
      <c r="B895" s="156">
        <f t="shared" si="40"/>
        <v>825</v>
      </c>
      <c r="C895" s="156" t="e">
        <f t="shared" si="39"/>
        <v>#VALUE!</v>
      </c>
    </row>
    <row r="896" spans="2:3" hidden="1">
      <c r="B896" s="156">
        <f t="shared" si="40"/>
        <v>827</v>
      </c>
      <c r="C896" s="156" t="e">
        <f t="shared" si="39"/>
        <v>#VALUE!</v>
      </c>
    </row>
    <row r="897" spans="2:3" hidden="1">
      <c r="B897" s="156">
        <f t="shared" si="40"/>
        <v>829</v>
      </c>
      <c r="C897" s="156" t="e">
        <f t="shared" si="39"/>
        <v>#VALUE!</v>
      </c>
    </row>
    <row r="898" spans="2:3" hidden="1">
      <c r="B898" s="156">
        <f t="shared" si="40"/>
        <v>831</v>
      </c>
      <c r="C898" s="156" t="e">
        <f t="shared" si="39"/>
        <v>#VALUE!</v>
      </c>
    </row>
    <row r="899" spans="2:3" hidden="1">
      <c r="B899" s="156">
        <f t="shared" si="40"/>
        <v>833</v>
      </c>
      <c r="C899" s="156" t="e">
        <f t="shared" si="39"/>
        <v>#VALUE!</v>
      </c>
    </row>
    <row r="900" spans="2:3" hidden="1">
      <c r="B900" s="156">
        <f t="shared" si="40"/>
        <v>835</v>
      </c>
      <c r="C900" s="156" t="e">
        <f t="shared" si="39"/>
        <v>#VALUE!</v>
      </c>
    </row>
    <row r="901" spans="2:3" hidden="1">
      <c r="B901" s="156">
        <f t="shared" si="40"/>
        <v>837</v>
      </c>
      <c r="C901" s="156" t="e">
        <f t="shared" si="39"/>
        <v>#VALUE!</v>
      </c>
    </row>
    <row r="902" spans="2:3" hidden="1">
      <c r="B902" s="156">
        <f t="shared" si="40"/>
        <v>839</v>
      </c>
      <c r="C902" s="156" t="e">
        <f t="shared" si="39"/>
        <v>#VALUE!</v>
      </c>
    </row>
    <row r="903" spans="2:3" hidden="1">
      <c r="B903" s="156">
        <f t="shared" si="40"/>
        <v>841</v>
      </c>
      <c r="C903" s="156" t="e">
        <f t="shared" si="39"/>
        <v>#VALUE!</v>
      </c>
    </row>
    <row r="904" spans="2:3" hidden="1">
      <c r="B904" s="156">
        <f t="shared" si="40"/>
        <v>843</v>
      </c>
      <c r="C904" s="156" t="e">
        <f t="shared" si="39"/>
        <v>#VALUE!</v>
      </c>
    </row>
    <row r="905" spans="2:3" hidden="1">
      <c r="B905" s="156">
        <f t="shared" si="40"/>
        <v>845</v>
      </c>
      <c r="C905" s="156" t="e">
        <f t="shared" si="39"/>
        <v>#VALUE!</v>
      </c>
    </row>
    <row r="906" spans="2:3" hidden="1">
      <c r="B906" s="156">
        <f t="shared" si="40"/>
        <v>847</v>
      </c>
      <c r="C906" s="156" t="e">
        <f t="shared" si="39"/>
        <v>#VALUE!</v>
      </c>
    </row>
    <row r="907" spans="2:3" hidden="1">
      <c r="B907" s="156">
        <f t="shared" si="40"/>
        <v>849</v>
      </c>
      <c r="C907" s="156" t="e">
        <f t="shared" si="39"/>
        <v>#VALUE!</v>
      </c>
    </row>
    <row r="908" spans="2:3" hidden="1">
      <c r="B908" s="156">
        <f t="shared" si="40"/>
        <v>851</v>
      </c>
      <c r="C908" s="156" t="e">
        <f t="shared" si="39"/>
        <v>#VALUE!</v>
      </c>
    </row>
    <row r="909" spans="2:3" hidden="1">
      <c r="B909" s="156">
        <f t="shared" si="40"/>
        <v>853</v>
      </c>
      <c r="C909" s="156" t="e">
        <f t="shared" si="39"/>
        <v>#VALUE!</v>
      </c>
    </row>
    <row r="910" spans="2:3" hidden="1">
      <c r="B910" s="156">
        <f t="shared" si="40"/>
        <v>855</v>
      </c>
      <c r="C910" s="156" t="e">
        <f t="shared" si="39"/>
        <v>#VALUE!</v>
      </c>
    </row>
    <row r="911" spans="2:3" hidden="1">
      <c r="B911" s="156">
        <f t="shared" si="40"/>
        <v>857</v>
      </c>
      <c r="C911" s="156" t="e">
        <f t="shared" si="39"/>
        <v>#VALUE!</v>
      </c>
    </row>
    <row r="912" spans="2:3" hidden="1">
      <c r="B912" s="156">
        <f t="shared" si="40"/>
        <v>859</v>
      </c>
      <c r="C912" s="156" t="e">
        <f t="shared" si="39"/>
        <v>#VALUE!</v>
      </c>
    </row>
    <row r="913" spans="2:3" hidden="1">
      <c r="B913" s="156">
        <f t="shared" si="40"/>
        <v>861</v>
      </c>
      <c r="C913" s="156" t="e">
        <f t="shared" si="39"/>
        <v>#VALUE!</v>
      </c>
    </row>
    <row r="914" spans="2:3" hidden="1">
      <c r="B914" s="156">
        <f t="shared" si="40"/>
        <v>863</v>
      </c>
      <c r="C914" s="156" t="e">
        <f t="shared" si="39"/>
        <v>#VALUE!</v>
      </c>
    </row>
    <row r="915" spans="2:3" hidden="1">
      <c r="B915" s="156">
        <f t="shared" si="40"/>
        <v>865</v>
      </c>
      <c r="C915" s="156" t="e">
        <f t="shared" si="39"/>
        <v>#VALUE!</v>
      </c>
    </row>
    <row r="916" spans="2:3" hidden="1">
      <c r="B916" s="156">
        <f t="shared" si="40"/>
        <v>867</v>
      </c>
      <c r="C916" s="156" t="e">
        <f t="shared" si="39"/>
        <v>#VALUE!</v>
      </c>
    </row>
    <row r="917" spans="2:3" hidden="1">
      <c r="B917" s="156">
        <f t="shared" si="40"/>
        <v>869</v>
      </c>
      <c r="C917" s="156" t="e">
        <f t="shared" si="39"/>
        <v>#VALUE!</v>
      </c>
    </row>
    <row r="918" spans="2:3" hidden="1">
      <c r="B918" s="156">
        <f t="shared" si="40"/>
        <v>871</v>
      </c>
      <c r="C918" s="156" t="e">
        <f t="shared" si="39"/>
        <v>#VALUE!</v>
      </c>
    </row>
    <row r="919" spans="2:3" hidden="1">
      <c r="B919" s="156">
        <f t="shared" si="40"/>
        <v>873</v>
      </c>
      <c r="C919" s="156" t="e">
        <f t="shared" si="39"/>
        <v>#VALUE!</v>
      </c>
    </row>
    <row r="920" spans="2:3" hidden="1">
      <c r="B920" s="156">
        <f t="shared" si="40"/>
        <v>875</v>
      </c>
      <c r="C920" s="156" t="e">
        <f t="shared" si="39"/>
        <v>#VALUE!</v>
      </c>
    </row>
    <row r="921" spans="2:3" hidden="1">
      <c r="B921" s="156">
        <f t="shared" si="40"/>
        <v>877</v>
      </c>
      <c r="C921" s="156" t="e">
        <f t="shared" si="39"/>
        <v>#VALUE!</v>
      </c>
    </row>
    <row r="922" spans="2:3" hidden="1">
      <c r="B922" s="156">
        <f t="shared" si="40"/>
        <v>879</v>
      </c>
      <c r="C922" s="156" t="e">
        <f t="shared" si="39"/>
        <v>#VALUE!</v>
      </c>
    </row>
    <row r="923" spans="2:3" hidden="1">
      <c r="B923" s="156">
        <f t="shared" si="40"/>
        <v>881</v>
      </c>
      <c r="C923" s="156" t="e">
        <f t="shared" si="39"/>
        <v>#VALUE!</v>
      </c>
    </row>
    <row r="924" spans="2:3" hidden="1">
      <c r="B924" s="156">
        <f t="shared" si="40"/>
        <v>883</v>
      </c>
      <c r="C924" s="156" t="e">
        <f t="shared" si="39"/>
        <v>#VALUE!</v>
      </c>
    </row>
    <row r="925" spans="2:3" hidden="1">
      <c r="B925" s="156">
        <f t="shared" si="40"/>
        <v>885</v>
      </c>
      <c r="C925" s="156" t="e">
        <f t="shared" si="39"/>
        <v>#VALUE!</v>
      </c>
    </row>
    <row r="926" spans="2:3" hidden="1">
      <c r="B926" s="156">
        <f t="shared" si="40"/>
        <v>887</v>
      </c>
      <c r="C926" s="156" t="e">
        <f t="shared" si="39"/>
        <v>#VALUE!</v>
      </c>
    </row>
    <row r="927" spans="2:3" hidden="1">
      <c r="B927" s="156">
        <f t="shared" si="40"/>
        <v>889</v>
      </c>
      <c r="C927" s="156" t="e">
        <f t="shared" si="39"/>
        <v>#VALUE!</v>
      </c>
    </row>
    <row r="928" spans="2:3" hidden="1">
      <c r="B928" s="156">
        <f t="shared" si="40"/>
        <v>891</v>
      </c>
      <c r="C928" s="156" t="e">
        <f t="shared" si="39"/>
        <v>#VALUE!</v>
      </c>
    </row>
    <row r="929" spans="2:3" hidden="1">
      <c r="B929" s="156">
        <f t="shared" si="40"/>
        <v>893</v>
      </c>
      <c r="C929" s="156" t="e">
        <f t="shared" si="39"/>
        <v>#VALUE!</v>
      </c>
    </row>
    <row r="930" spans="2:3" hidden="1">
      <c r="B930" s="156">
        <f t="shared" si="40"/>
        <v>895</v>
      </c>
      <c r="C930" s="156" t="e">
        <f t="shared" si="39"/>
        <v>#VALUE!</v>
      </c>
    </row>
    <row r="931" spans="2:3" hidden="1">
      <c r="B931" s="156">
        <f t="shared" si="40"/>
        <v>897</v>
      </c>
      <c r="C931" s="156" t="e">
        <f t="shared" si="39"/>
        <v>#VALUE!</v>
      </c>
    </row>
    <row r="932" spans="2:3" hidden="1">
      <c r="B932" s="156">
        <f t="shared" si="40"/>
        <v>899</v>
      </c>
      <c r="C932" s="156" t="e">
        <f t="shared" si="39"/>
        <v>#VALUE!</v>
      </c>
    </row>
    <row r="933" spans="2:3" hidden="1">
      <c r="B933" s="156">
        <f t="shared" si="40"/>
        <v>901</v>
      </c>
      <c r="C933" s="156" t="e">
        <f t="shared" si="39"/>
        <v>#VALUE!</v>
      </c>
    </row>
    <row r="934" spans="2:3" hidden="1">
      <c r="B934" s="156">
        <f t="shared" si="40"/>
        <v>903</v>
      </c>
      <c r="C934" s="156" t="e">
        <f t="shared" si="39"/>
        <v>#VALUE!</v>
      </c>
    </row>
    <row r="935" spans="2:3" hidden="1">
      <c r="B935" s="156">
        <f t="shared" si="40"/>
        <v>905</v>
      </c>
      <c r="C935" s="156" t="e">
        <f t="shared" si="39"/>
        <v>#VALUE!</v>
      </c>
    </row>
    <row r="936" spans="2:3" hidden="1">
      <c r="B936" s="156">
        <f t="shared" si="40"/>
        <v>907</v>
      </c>
      <c r="C936" s="156" t="e">
        <f t="shared" si="39"/>
        <v>#VALUE!</v>
      </c>
    </row>
    <row r="937" spans="2:3" hidden="1"/>
    <row r="938" spans="2:3" hidden="1"/>
    <row r="939" spans="2:3" hidden="1"/>
    <row r="940" spans="2:3" hidden="1"/>
    <row r="941" spans="2:3" hidden="1"/>
    <row r="942" spans="2:3" hidden="1"/>
    <row r="943" spans="2:3" hidden="1"/>
    <row r="944" spans="2:3"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mergeCells count="41">
    <mergeCell ref="H472:H473"/>
    <mergeCell ref="C458:C459"/>
    <mergeCell ref="H458:H459"/>
    <mergeCell ref="C460:C463"/>
    <mergeCell ref="H460:H463"/>
    <mergeCell ref="H467:H468"/>
    <mergeCell ref="C469:D470"/>
    <mergeCell ref="H469:H470"/>
    <mergeCell ref="C452:C453"/>
    <mergeCell ref="H452:H453"/>
    <mergeCell ref="C454:C455"/>
    <mergeCell ref="H454:H455"/>
    <mergeCell ref="C456:C457"/>
    <mergeCell ref="H456:H457"/>
    <mergeCell ref="I382:I385"/>
    <mergeCell ref="I386:I389"/>
    <mergeCell ref="I390:I393"/>
    <mergeCell ref="I394:I397"/>
    <mergeCell ref="C439:C443"/>
    <mergeCell ref="D439:E443"/>
    <mergeCell ref="H439:H443"/>
    <mergeCell ref="I378:I381"/>
    <mergeCell ref="A30:B43"/>
    <mergeCell ref="C56:C57"/>
    <mergeCell ref="A187:Y188"/>
    <mergeCell ref="A195:B203"/>
    <mergeCell ref="H204:H205"/>
    <mergeCell ref="I354:I357"/>
    <mergeCell ref="I358:I361"/>
    <mergeCell ref="I362:I365"/>
    <mergeCell ref="I366:I369"/>
    <mergeCell ref="I370:I373"/>
    <mergeCell ref="I374:I377"/>
    <mergeCell ref="L23:O27"/>
    <mergeCell ref="A1:G1"/>
    <mergeCell ref="A2:F11"/>
    <mergeCell ref="K2:K9"/>
    <mergeCell ref="R3:X5"/>
    <mergeCell ref="K11:K18"/>
    <mergeCell ref="C20:F27"/>
    <mergeCell ref="K20:K27"/>
  </mergeCells>
  <conditionalFormatting sqref="P2:P9 P11:P18 AC13 P20:P22">
    <cfRule type="cellIs" dxfId="59" priority="24" stopIfTrue="1" operator="equal">
      <formula>"1"</formula>
    </cfRule>
  </conditionalFormatting>
  <conditionalFormatting sqref="I28">
    <cfRule type="cellIs" dxfId="58" priority="22" operator="equal">
      <formula>"Message Unsupported"</formula>
    </cfRule>
    <cfRule type="cellIs" dxfId="57" priority="23" operator="equal">
      <formula>"Data Error"</formula>
    </cfRule>
  </conditionalFormatting>
  <conditionalFormatting sqref="A189:B191 A347:I349 I30:S30 I97 I105 I113 I121 I129 I137 I145 I153 I161 I169 G217:H217 G242 G218:G239 A250:I252 A249:G249 I249 A254:I256 A253:G253 I253 A258:I260 A257:G257 I257 A262:I264 A261:G261 I261 A266:I316 A265:G265 I265 A345:G346 I345:I346 A334:I344 A333:G333 I333 A324:I332 A323:G323 I323 A322:I322 A321:G321 I321 A320:I320 A319:G319 I319 A318:I318 A317:G317 I317 G30:G43 A51:K51 A50:I50 A474:A809 E474:AA809 L96:O174 J96:K178 L195:M246 I242:K242 I217:K239 G243:K244 G240:K241 G216:K216 L248:N287 J249:K299 H179:K179 A96:G185 B193:M193 P96:P170 D474:D499 D501:D809 B474:C936 B186:F186 A44:G45 A30 C30:C43 I47:I48 H180:O184 B52:M54 B248:K248 H96:H178 N193:N246 A193:A194 P176:P184 N52:S55 A52:A55 P192:P283 I31:Y46 A192:G192 O192:O287 B46:H49 A49 A46:A47 B245:K246 G195:G215 C195:F244 I195:K215 A209:A248">
    <cfRule type="cellIs" dxfId="56" priority="21" operator="equal">
      <formula>0</formula>
    </cfRule>
  </conditionalFormatting>
  <conditionalFormatting sqref="H355 I354 I358 I362 I366 I370 I374 I378 I382 H398:H437 K441:K448 D444:F468 H467 I470:I473 M403:AA473 J351:K351 J352:J369 J373:J377 K372:K373 X400:AA402 H469 H471:H472 D471:F473 E469:F470">
    <cfRule type="cellIs" dxfId="55" priority="20" operator="equal">
      <formula>0</formula>
    </cfRule>
  </conditionalFormatting>
  <conditionalFormatting sqref="B351:B369 H352:I353 H359:H361 B350:G350 I350:K350 D351:I351 H363:H365 H367:H369 D398:E437 B398:B473 J403:K429 L403:L417 H356:H357 I438:I469 F443 G356:G473 D352:G355 D356:F369 L350:L351 J398:J402">
    <cfRule type="cellIs" dxfId="54" priority="19" operator="equal">
      <formula>0</formula>
    </cfRule>
  </conditionalFormatting>
  <conditionalFormatting sqref="B370:B373 D370:F373 H371:H373 J370:J372">
    <cfRule type="cellIs" dxfId="53" priority="18" operator="equal">
      <formula>0</formula>
    </cfRule>
  </conditionalFormatting>
  <conditionalFormatting sqref="B374:B377 D374:F377 H375:H377">
    <cfRule type="cellIs" dxfId="52" priority="17" operator="equal">
      <formula>0</formula>
    </cfRule>
  </conditionalFormatting>
  <conditionalFormatting sqref="B378:B381 D378:F381 H379:H381 J378:J381">
    <cfRule type="cellIs" dxfId="51" priority="16" operator="equal">
      <formula>0</formula>
    </cfRule>
  </conditionalFormatting>
  <conditionalFormatting sqref="B382:B385 D382:F385 H383:H385 J382:J385">
    <cfRule type="cellIs" dxfId="50" priority="15" operator="equal">
      <formula>0</formula>
    </cfRule>
  </conditionalFormatting>
  <conditionalFormatting sqref="I386">
    <cfRule type="cellIs" dxfId="49" priority="14" operator="equal">
      <formula>0</formula>
    </cfRule>
  </conditionalFormatting>
  <conditionalFormatting sqref="I390">
    <cfRule type="cellIs" dxfId="48" priority="12" operator="equal">
      <formula>0</formula>
    </cfRule>
  </conditionalFormatting>
  <conditionalFormatting sqref="B386:B389 D386:F389 H387:H389 J386:J389">
    <cfRule type="cellIs" dxfId="47" priority="13" operator="equal">
      <formula>0</formula>
    </cfRule>
  </conditionalFormatting>
  <conditionalFormatting sqref="I394">
    <cfRule type="cellIs" dxfId="46" priority="10" operator="equal">
      <formula>0</formula>
    </cfRule>
  </conditionalFormatting>
  <conditionalFormatting sqref="B390:B393 D390:F393 H391:H393 J390:J393">
    <cfRule type="cellIs" dxfId="45" priority="11" operator="equal">
      <formula>0</formula>
    </cfRule>
  </conditionalFormatting>
  <conditionalFormatting sqref="B394:B397 D394:F397 H395:H397 J394:J397">
    <cfRule type="cellIs" dxfId="44" priority="9" operator="equal">
      <formula>0</formula>
    </cfRule>
  </conditionalFormatting>
  <conditionalFormatting sqref="C444:C450">
    <cfRule type="cellIs" dxfId="43" priority="8" operator="equal">
      <formula>0</formula>
    </cfRule>
  </conditionalFormatting>
  <conditionalFormatting sqref="R450:R466">
    <cfRule type="cellIs" dxfId="42" priority="7" operator="equal">
      <formula>0</formula>
    </cfRule>
  </conditionalFormatting>
  <conditionalFormatting sqref="H439">
    <cfRule type="cellIs" dxfId="41" priority="4" operator="equal">
      <formula>0</formula>
    </cfRule>
  </conditionalFormatting>
  <conditionalFormatting sqref="H438 H445:H452 H454 H456 H458 H460">
    <cfRule type="cellIs" dxfId="40" priority="6" operator="equal">
      <formula>0</formula>
    </cfRule>
  </conditionalFormatting>
  <conditionalFormatting sqref="H444">
    <cfRule type="cellIs" dxfId="39" priority="5" operator="equal">
      <formula>0</formula>
    </cfRule>
  </conditionalFormatting>
  <conditionalFormatting sqref="H464">
    <cfRule type="cellIs" dxfId="38" priority="3" operator="equal">
      <formula>0</formula>
    </cfRule>
  </conditionalFormatting>
  <conditionalFormatting sqref="A195">
    <cfRule type="cellIs" dxfId="37" priority="2" operator="equal">
      <formula>0</formula>
    </cfRule>
  </conditionalFormatting>
  <conditionalFormatting sqref="I13">
    <cfRule type="containsText" dxfId="36" priority="1" operator="containsText" text="FALSE">
      <formula>NOT(ISERROR(SEARCH("FALSE",I13)))</formula>
    </cfRule>
  </conditionalFormatting>
  <pageMargins left="0.7" right="0.7" top="0.75" bottom="0.75" header="0.3" footer="0.3"/>
  <pageSetup paperSize="9" orientation="portrait" horizontalDpi="300" verticalDpi="300" r:id="rId1"/>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P144"/>
  <sheetViews>
    <sheetView showGridLines="0" zoomScaleNormal="100" workbookViewId="0">
      <pane ySplit="6" topLeftCell="A7" activePane="bottomLeft" state="frozen"/>
      <selection pane="bottomLeft" activeCell="C14" sqref="C14"/>
    </sheetView>
  </sheetViews>
  <sheetFormatPr defaultColWidth="0" defaultRowHeight="13.2"/>
  <cols>
    <col min="1" max="1" width="16.88671875" style="156" customWidth="1"/>
    <col min="2" max="2" width="84.44140625" style="156" customWidth="1"/>
    <col min="3" max="3" width="10" style="156" customWidth="1"/>
    <col min="4" max="4" width="9.109375" style="156" bestFit="1" customWidth="1"/>
    <col min="5" max="5" width="5.6640625" style="156" customWidth="1"/>
    <col min="6" max="6" width="7.5546875" style="156" customWidth="1"/>
    <col min="7" max="7" width="5.6640625" style="156" customWidth="1"/>
    <col min="8" max="8" width="5.88671875" style="156" customWidth="1"/>
    <col min="9" max="9" width="8.33203125" style="156" customWidth="1"/>
    <col min="10" max="12" width="5.6640625" style="156" customWidth="1"/>
    <col min="13" max="13" width="5.33203125" style="156" customWidth="1"/>
    <col min="14" max="14" width="7.6640625" style="156" customWidth="1"/>
    <col min="15" max="15" width="37.6640625" style="156" customWidth="1"/>
    <col min="16" max="16384" width="0" style="156" hidden="1"/>
  </cols>
  <sheetData>
    <row r="1" spans="1:15" ht="21">
      <c r="A1" s="262" t="s">
        <v>187</v>
      </c>
      <c r="B1" s="167"/>
      <c r="C1" s="747" t="s">
        <v>449</v>
      </c>
      <c r="D1" s="167" t="s">
        <v>302</v>
      </c>
      <c r="E1" s="167"/>
      <c r="F1" s="167"/>
      <c r="G1" s="167"/>
      <c r="H1" s="167"/>
      <c r="I1" s="167"/>
      <c r="J1" s="167"/>
      <c r="K1" s="167"/>
      <c r="L1" s="190"/>
    </row>
    <row r="2" spans="1:15">
      <c r="A2" s="244" t="s">
        <v>188</v>
      </c>
      <c r="B2" s="156" t="s">
        <v>189</v>
      </c>
      <c r="L2" s="174"/>
    </row>
    <row r="3" spans="1:15" ht="13.8" thickBot="1">
      <c r="A3" s="235" t="s">
        <v>190</v>
      </c>
      <c r="B3" s="162" t="s">
        <v>241</v>
      </c>
      <c r="C3" s="162" t="s">
        <v>191</v>
      </c>
      <c r="D3" s="162"/>
      <c r="E3" s="162"/>
      <c r="F3" s="162"/>
      <c r="G3" s="162"/>
      <c r="H3" s="162"/>
      <c r="I3" s="162"/>
      <c r="J3" s="162"/>
      <c r="K3" s="162"/>
      <c r="L3" s="209"/>
      <c r="M3" s="173"/>
      <c r="N3" s="173"/>
    </row>
    <row r="4" spans="1:15" ht="13.8" thickBot="1"/>
    <row r="5" spans="1:15" ht="45.75" customHeight="1" thickBot="1">
      <c r="A5" s="261" t="s">
        <v>192</v>
      </c>
      <c r="B5" s="1182" t="str">
        <f>N5</f>
        <v>TEK811,S0=84,S1=00,S2=7F2000,S3=82,S4=0000,S5=0000,S6=0000,S7=00,S8=00,S9=,S10=,S11=TEK811,S12=,S13=,S14=,S15=,S16=,S17=0049351928,S18=1000,S19=,S20=,S21=,S22=181A,S23=11,S24=00,S25=,S26=00,S27=19,S28=,S29=08,R4=DEACT,Z=BBCC</v>
      </c>
      <c r="C5" s="1182"/>
      <c r="D5" s="1182"/>
      <c r="E5" s="1182"/>
      <c r="F5" s="1182"/>
      <c r="G5" s="1182"/>
      <c r="H5" s="1182"/>
      <c r="I5" s="1182"/>
      <c r="J5" s="1182"/>
      <c r="K5" s="1182"/>
      <c r="L5" s="1183"/>
      <c r="M5" s="238" t="str">
        <f>C1&amp;","&amp;C10&amp;","&amp;C14&amp;","&amp;C27&amp;","&amp;C38&amp;","&amp;C55&amp;","&amp;F55&amp;","&amp;I55&amp;","&amp;C62&amp;","&amp;F62&amp;","&amp;C68&amp;","&amp;C70&amp;","&amp;C72&amp;","&amp;C74&amp;","&amp;C76&amp;","&amp;C78&amp;","&amp;C80&amp;","&amp;C82&amp;","&amp;C86&amp;","&amp;C90&amp;","&amp;C94&amp;","&amp;C99&amp;","&amp;C103&amp;","&amp;C107&amp;","&amp;C44&amp;","&amp;C48&amp;","&amp;C111&amp;","&amp;C122&amp;","&amp;C128&amp;","&amp;C133&amp;","&amp;C143&amp;",R4=DEACT"</f>
        <v>TEK811,S0=84,S1=00,S2=7F2000,S3=82,S4=0000,S5=0000,S6=0000,S7=00,S8=00,S9=,S10=,S11=TEK811,S12=,S13=,S14=,S15=,S16=,S17=0049351928,S18=1000,S19=,S20=,S21=,S22=181A,S23=11,S24=00,S25=,S26=00,S27=19,S28=,S29=08,R4=DEACT</v>
      </c>
      <c r="N5" s="238" t="str">
        <f>(M5&amp;",Z")&amp;"="&amp; CITT_CRC_String((M5&amp;",Z"))</f>
        <v>TEK811,S0=84,S1=00,S2=7F2000,S3=82,S4=0000,S5=0000,S6=0000,S7=00,S8=00,S9=,S10=,S11=TEK811,S12=,S13=,S14=,S15=,S16=,S17=0049351928,S18=1000,S19=,S20=,S21=,S22=181A,S23=11,S24=00,S25=,S26=00,S27=19,S28=,S29=08,R4=DEACT,Z=BBCC</v>
      </c>
      <c r="O5" s="173"/>
    </row>
    <row r="6" spans="1:15" ht="19.5" customHeight="1" thickBot="1">
      <c r="A6" s="260"/>
      <c r="B6" s="259"/>
      <c r="C6" s="259"/>
      <c r="D6" s="259"/>
      <c r="E6" s="259"/>
      <c r="F6" s="259"/>
      <c r="G6" s="259"/>
      <c r="H6" s="259"/>
      <c r="I6" s="259"/>
      <c r="J6" s="259"/>
      <c r="K6" s="259"/>
      <c r="L6" s="259"/>
    </row>
    <row r="7" spans="1:15" ht="18" customHeight="1">
      <c r="A7" s="861"/>
      <c r="B7" s="203"/>
      <c r="C7" s="203"/>
      <c r="D7" s="862"/>
      <c r="E7" s="862"/>
      <c r="F7" s="862"/>
      <c r="G7" s="862"/>
      <c r="H7" s="862"/>
      <c r="I7" s="862"/>
      <c r="J7" s="862"/>
      <c r="K7" s="863"/>
      <c r="L7" s="864"/>
    </row>
    <row r="8" spans="1:15">
      <c r="A8" s="1181" t="s">
        <v>193</v>
      </c>
      <c r="B8" s="156" t="s">
        <v>194</v>
      </c>
      <c r="C8" s="256">
        <v>1</v>
      </c>
      <c r="D8" s="865"/>
      <c r="E8" s="1448"/>
      <c r="F8" s="1449"/>
      <c r="G8" s="1449"/>
      <c r="H8" s="1449"/>
      <c r="I8" s="1449"/>
      <c r="J8" s="1449"/>
      <c r="K8" s="1449"/>
      <c r="L8" s="867"/>
    </row>
    <row r="9" spans="1:15">
      <c r="A9" s="1450"/>
      <c r="B9" s="156" t="s">
        <v>195</v>
      </c>
      <c r="C9" s="165">
        <v>1</v>
      </c>
      <c r="D9" s="664"/>
      <c r="E9" s="664"/>
      <c r="F9" s="664"/>
      <c r="G9" s="664"/>
      <c r="H9" s="664"/>
      <c r="I9" s="664"/>
      <c r="J9" s="664"/>
      <c r="K9" s="664"/>
      <c r="L9" s="867"/>
      <c r="M9" s="664"/>
      <c r="N9" s="664"/>
      <c r="O9" s="664"/>
    </row>
    <row r="10" spans="1:15" ht="13.8" thickBot="1">
      <c r="A10" s="1451"/>
      <c r="B10" s="242" t="str">
        <f>IF(C9=0,"Data sampled Once per min, ","Data sample once every 15 mins, ") &amp; IF(C8=B87,IF(C9=0," Logged every 1 min","Logged ever 15 mins"),"Logged every "&amp; C8 &amp; " hours")</f>
        <v>Data sample once every 15 mins, Logged every 1 hours</v>
      </c>
      <c r="C10" s="161" t="str">
        <f>"S0="&amp;DEC2HEX( 128*C9 + C8*4,2)</f>
        <v>S0=84</v>
      </c>
      <c r="D10" s="868"/>
      <c r="E10" s="868"/>
      <c r="F10" s="868"/>
      <c r="G10" s="868"/>
      <c r="H10" s="868"/>
      <c r="I10" s="868"/>
      <c r="J10" s="1193"/>
      <c r="K10" s="1193"/>
      <c r="L10" s="1194"/>
      <c r="M10" s="664"/>
      <c r="N10" s="664"/>
      <c r="O10" s="664"/>
    </row>
    <row r="11" spans="1:15" ht="13.8" thickBot="1">
      <c r="C11" s="163"/>
      <c r="M11" s="664"/>
      <c r="N11" s="664"/>
      <c r="O11" s="664"/>
    </row>
    <row r="12" spans="1:15" ht="17.399999999999999">
      <c r="A12" s="1184" t="s">
        <v>196</v>
      </c>
      <c r="B12" s="203"/>
      <c r="C12" s="203"/>
      <c r="D12" s="862"/>
      <c r="E12" s="862"/>
      <c r="F12" s="862"/>
      <c r="G12" s="862"/>
      <c r="H12" s="862"/>
      <c r="I12" s="862"/>
      <c r="J12" s="862"/>
      <c r="K12" s="863"/>
      <c r="L12" s="864"/>
      <c r="M12" s="664"/>
      <c r="N12" s="664"/>
      <c r="O12" s="664"/>
    </row>
    <row r="13" spans="1:15" ht="12.75" customHeight="1">
      <c r="A13" s="1181"/>
      <c r="B13" s="156" t="s">
        <v>285</v>
      </c>
      <c r="C13" s="165">
        <v>0</v>
      </c>
      <c r="D13" s="865"/>
      <c r="E13" s="866"/>
      <c r="F13" s="664"/>
      <c r="G13" s="664"/>
      <c r="H13" s="664"/>
      <c r="I13" s="664"/>
      <c r="J13" s="664"/>
      <c r="K13" s="664"/>
      <c r="L13" s="867"/>
      <c r="M13" s="870"/>
      <c r="N13" s="664"/>
      <c r="O13" s="664"/>
    </row>
    <row r="14" spans="1:15" ht="12.75" customHeight="1" thickBot="1">
      <c r="A14" s="1185"/>
      <c r="B14" s="162"/>
      <c r="C14" s="161" t="str">
        <f>"S1=" &amp;DEC2HEX( C13/5,2)</f>
        <v>S1=00</v>
      </c>
      <c r="D14" s="868"/>
      <c r="E14" s="868"/>
      <c r="F14" s="868"/>
      <c r="G14" s="868"/>
      <c r="H14" s="868"/>
      <c r="I14" s="868"/>
      <c r="J14" s="868"/>
      <c r="K14" s="868"/>
      <c r="L14" s="869"/>
      <c r="M14" s="664"/>
      <c r="N14" s="664"/>
      <c r="O14" s="664"/>
    </row>
    <row r="15" spans="1:15" ht="15" customHeight="1" thickBot="1">
      <c r="A15" s="1186"/>
      <c r="B15" s="1187"/>
      <c r="C15" s="1187"/>
      <c r="D15" s="1187"/>
      <c r="E15" s="1187"/>
      <c r="F15" s="1187"/>
      <c r="G15" s="1187"/>
      <c r="H15" s="1187"/>
      <c r="I15" s="1187"/>
      <c r="J15" s="1187"/>
      <c r="M15" s="664"/>
      <c r="N15" s="664"/>
      <c r="O15" s="664"/>
    </row>
    <row r="16" spans="1:15" ht="51" customHeight="1">
      <c r="A16" s="250" t="s">
        <v>197</v>
      </c>
      <c r="B16" s="249" t="s">
        <v>198</v>
      </c>
      <c r="C16" s="248"/>
      <c r="D16" s="247" t="s">
        <v>145</v>
      </c>
      <c r="E16" s="247" t="s">
        <v>146</v>
      </c>
      <c r="F16" s="247" t="s">
        <v>147</v>
      </c>
      <c r="G16" s="247" t="s">
        <v>148</v>
      </c>
      <c r="H16" s="247" t="s">
        <v>149</v>
      </c>
      <c r="I16" s="247" t="s">
        <v>150</v>
      </c>
      <c r="J16" s="247" t="s">
        <v>151</v>
      </c>
      <c r="K16" s="167"/>
      <c r="L16" s="190"/>
      <c r="M16" s="664"/>
      <c r="N16" s="664"/>
      <c r="O16" s="664"/>
    </row>
    <row r="17" spans="1:16" ht="15.75" customHeight="1">
      <c r="A17" s="1188" t="s">
        <v>155</v>
      </c>
      <c r="B17" s="503" t="s">
        <v>911</v>
      </c>
      <c r="D17" s="165">
        <v>1</v>
      </c>
      <c r="E17" s="165">
        <v>1</v>
      </c>
      <c r="F17" s="165">
        <v>1</v>
      </c>
      <c r="G17" s="165">
        <v>1</v>
      </c>
      <c r="H17" s="165">
        <v>1</v>
      </c>
      <c r="I17" s="165">
        <v>1</v>
      </c>
      <c r="J17" s="165">
        <v>1</v>
      </c>
      <c r="L17" s="174"/>
      <c r="M17" s="664"/>
      <c r="N17" s="664"/>
      <c r="O17" s="664"/>
    </row>
    <row r="18" spans="1:16">
      <c r="A18" s="1188"/>
      <c r="B18" s="156" t="s">
        <v>152</v>
      </c>
      <c r="C18" s="165">
        <v>8</v>
      </c>
      <c r="D18" s="156" t="s">
        <v>137</v>
      </c>
      <c r="E18" s="1189" t="s">
        <v>153</v>
      </c>
      <c r="F18" s="1189"/>
      <c r="G18" s="1189"/>
      <c r="H18" s="1189"/>
      <c r="I18" s="1189"/>
      <c r="J18" s="246" t="str">
        <f>BIN2HEX(C25 &amp; D17&amp;E17&amp;F17&amp;G17&amp;H17&amp;I17&amp;J17,2)</f>
        <v>7F</v>
      </c>
      <c r="L18" s="174"/>
      <c r="M18" s="664"/>
      <c r="N18" s="664"/>
      <c r="O18" s="664"/>
    </row>
    <row r="19" spans="1:16">
      <c r="A19" s="1188"/>
      <c r="B19" s="156" t="s">
        <v>290</v>
      </c>
      <c r="C19" s="165">
        <v>0</v>
      </c>
      <c r="D19" s="156" t="s">
        <v>156</v>
      </c>
      <c r="E19" s="1190"/>
      <c r="F19" s="1190"/>
      <c r="G19" s="1190"/>
      <c r="H19" s="1190"/>
      <c r="I19" s="1190"/>
      <c r="J19" s="246" t="str">
        <f>DEC2HEX((C26*128) + (C18*4) + (C19/15),2)</f>
        <v>20</v>
      </c>
      <c r="L19" s="174"/>
      <c r="M19" s="664"/>
      <c r="N19" s="664"/>
      <c r="O19" s="664"/>
    </row>
    <row r="20" spans="1:16">
      <c r="A20" s="244"/>
      <c r="J20" s="236"/>
      <c r="L20" s="174"/>
      <c r="M20" s="664"/>
      <c r="N20" s="664"/>
      <c r="O20" s="664"/>
    </row>
    <row r="21" spans="1:16" ht="12.75" customHeight="1">
      <c r="A21" s="1188" t="s">
        <v>199</v>
      </c>
      <c r="B21" s="156" t="s">
        <v>289</v>
      </c>
      <c r="C21" s="165">
        <v>0</v>
      </c>
      <c r="D21" s="246" t="str">
        <f>IF(C21&gt;0, IF(C21&gt;0,  IF(C21=3,"Then, Every 4 hours ",IF(C21=2,"Then every Hour ","Then, Every 2 hours"))) &amp; " until " &amp; C23 &amp;":"&amp;IF(C47&lt;10,"0","")&amp;C47&amp;" Hours","Daily")</f>
        <v>Daily</v>
      </c>
      <c r="E21" s="246"/>
      <c r="F21" s="246"/>
      <c r="G21" s="246"/>
      <c r="H21" s="246"/>
      <c r="I21" s="246"/>
      <c r="L21" s="174"/>
      <c r="M21" s="871"/>
      <c r="N21" s="664"/>
      <c r="O21" s="664"/>
    </row>
    <row r="22" spans="1:16">
      <c r="A22" s="1188"/>
      <c r="C22" s="188">
        <v>0</v>
      </c>
      <c r="D22" s="246"/>
      <c r="E22" s="246"/>
      <c r="F22" s="246"/>
      <c r="G22" s="246"/>
      <c r="H22" s="246"/>
      <c r="I22" s="246"/>
      <c r="L22" s="174"/>
      <c r="M22" s="664"/>
      <c r="N22" s="664"/>
      <c r="O22" s="664"/>
    </row>
    <row r="23" spans="1:16">
      <c r="A23" s="1188"/>
      <c r="B23" s="163" t="s">
        <v>265</v>
      </c>
      <c r="C23" s="165"/>
      <c r="D23" s="246" t="str">
        <f>IF(C21=0,"00",DEC2HEX((C21*32 + C23),2))</f>
        <v>00</v>
      </c>
      <c r="E23" s="246" t="str">
        <f>HEX2BIN(D23,8)</f>
        <v>00000000</v>
      </c>
      <c r="F23" s="246"/>
      <c r="G23" s="246" t="s">
        <v>291</v>
      </c>
      <c r="H23" s="246"/>
      <c r="I23" s="246"/>
      <c r="L23" s="174"/>
      <c r="M23" s="664"/>
      <c r="N23" s="664"/>
      <c r="O23" s="664"/>
    </row>
    <row r="24" spans="1:16" ht="12.75" customHeight="1">
      <c r="A24" s="244"/>
      <c r="D24" s="236"/>
      <c r="E24" s="236"/>
      <c r="L24" s="174"/>
      <c r="M24" s="664"/>
      <c r="N24" s="664"/>
      <c r="O24" s="664"/>
    </row>
    <row r="25" spans="1:16" ht="14.25" customHeight="1">
      <c r="A25" s="1191" t="s">
        <v>200</v>
      </c>
      <c r="B25" s="245" t="s">
        <v>201</v>
      </c>
      <c r="C25" s="165">
        <v>0</v>
      </c>
      <c r="D25" s="236"/>
      <c r="E25" s="236"/>
      <c r="L25" s="174"/>
      <c r="M25" s="664"/>
      <c r="N25" s="664"/>
      <c r="O25" s="664"/>
    </row>
    <row r="26" spans="1:16" ht="14.25" customHeight="1">
      <c r="A26" s="1191"/>
      <c r="B26" s="245" t="s">
        <v>224</v>
      </c>
      <c r="C26" s="165">
        <v>0</v>
      </c>
      <c r="D26" s="236" t="str">
        <f>IF(C25=1,IF(C26=1,"Monthly","Fortnightly"),"")</f>
        <v/>
      </c>
      <c r="E26" s="236"/>
      <c r="L26" s="174"/>
      <c r="M26" s="664"/>
      <c r="N26" s="664"/>
      <c r="O26" s="664"/>
    </row>
    <row r="27" spans="1:16" ht="15.75" customHeight="1">
      <c r="A27" s="244"/>
      <c r="B27" s="156" t="s">
        <v>157</v>
      </c>
      <c r="C27" s="1192" t="str">
        <f>"S2="&amp; J18 &amp; J19  &amp; D23</f>
        <v>S2=7F2000</v>
      </c>
      <c r="D27" s="1192"/>
      <c r="E27" s="1192"/>
      <c r="F27" s="243"/>
      <c r="G27" s="243"/>
      <c r="H27" s="243"/>
      <c r="I27" s="243"/>
      <c r="L27" s="174"/>
      <c r="M27" s="664"/>
      <c r="N27" s="664"/>
      <c r="O27" s="664"/>
    </row>
    <row r="28" spans="1:16" ht="13.8" thickBot="1">
      <c r="A28" s="235"/>
      <c r="B28" s="242" t="s">
        <v>154</v>
      </c>
      <c r="C28" s="271" t="str">
        <f>IF(AND(C25=0),"Start " &amp; C18&amp;":"&amp;  IF((((INT(C19/15)) *15) +C47)&lt;10,"0"&amp;((INT(C19/15)) *15) +C47,((INT(C19/15)) *15) +C47),C18&amp;":"&amp;((INT(C19/15)) *15))</f>
        <v>Start 8:00</v>
      </c>
      <c r="D28" s="241" t="str">
        <f>IF(C25=1,(IF(C25=1,IF(C26=1,"Monthly","Fortnightly"),"")),(IF(C21=0,"Once, Daily"&amp;(IF(OR(C21=0,C21=4),"",", until "&amp;C23&amp;":"&amp;(INT(C19/15))*15&amp;" Hours")),(IF(C21=1,"Then every 2 hours"&amp;(IF(OR(C21=0,C21=4),"",", until "&amp;C23&amp;":"&amp;(INT(C19/15))*15&amp;" Hours")),(IF(C21=2,"Then every hour"&amp;(IF(OR(C21=0,C21=4),"",", until "&amp;C23&amp;":"&amp;(INT(C19/15))*15&amp;" Hours")),(IF(C21=3,"Then every 4 hours"&amp;(IF(OR(C21=0,C21=4),"",", until "&amp;C23&amp;":"&amp;(INT(C19/15))*15&amp;" Hours")),(IF(C21=4,"Once daily"&amp;(IF(OR(C21=0,C21=4),"",", until "&amp;C23&amp;":"&amp;(INT(C19/15))*15&amp;" Hours")),(IF(C21=5,"Then every 6 hours"&amp;(IF(OR(C21=0,C21=4),"",", until "&amp;C23&amp;":"&amp;(INT(C19/15))*15&amp;" Hours")),(IF(C21=6,"Then every 8 hours"&amp;(IF(OR(C21=0,C21=4),"",", until "&amp;C23&amp;":"&amp;(INT(C19/15))*15&amp;" Hours")),(IF(C21=7,"Then every 12 hours"&amp;(IF(OR(C21=0,C21=4),"",", until "&amp;C23&amp;":"&amp;(INT(C19/15))*15&amp;" Hours")),"")))))))))))))))))</f>
        <v>Once, Daily</v>
      </c>
      <c r="E28" s="240"/>
      <c r="F28" s="162"/>
      <c r="G28" s="162"/>
      <c r="H28" s="162"/>
      <c r="I28" s="162"/>
      <c r="J28" s="162"/>
      <c r="K28" s="162"/>
      <c r="L28" s="209"/>
      <c r="M28" s="664"/>
      <c r="N28" s="664"/>
      <c r="O28" s="664"/>
      <c r="P28" s="156" t="str">
        <f>DEC2BIN(O28,8)</f>
        <v>00000000</v>
      </c>
    </row>
    <row r="29" spans="1:16" ht="13.8" thickBot="1">
      <c r="M29" s="664"/>
      <c r="N29" s="664"/>
      <c r="O29" s="664"/>
    </row>
    <row r="30" spans="1:16">
      <c r="A30" s="191"/>
      <c r="B30" s="167"/>
      <c r="C30" s="166" t="s">
        <v>202</v>
      </c>
      <c r="D30" s="872"/>
      <c r="E30" s="873"/>
      <c r="F30" s="873"/>
      <c r="G30" s="873"/>
      <c r="H30" s="873"/>
      <c r="I30" s="873"/>
      <c r="J30" s="873"/>
      <c r="K30" s="873"/>
      <c r="L30" s="874"/>
      <c r="M30" s="231"/>
    </row>
    <row r="31" spans="1:16">
      <c r="B31" s="156" t="s">
        <v>261</v>
      </c>
      <c r="C31" s="175">
        <v>2</v>
      </c>
      <c r="D31" s="875">
        <f>C37</f>
        <v>1</v>
      </c>
      <c r="E31" s="875">
        <f>C36</f>
        <v>0</v>
      </c>
      <c r="F31" s="875">
        <f>C35</f>
        <v>0</v>
      </c>
      <c r="G31" s="875">
        <f>C34</f>
        <v>0</v>
      </c>
      <c r="H31" s="875">
        <f>C33</f>
        <v>0</v>
      </c>
      <c r="I31" s="876">
        <f>C32</f>
        <v>0</v>
      </c>
      <c r="J31" s="877" t="str">
        <f>DEC2BIN(C31,2)</f>
        <v>10</v>
      </c>
      <c r="K31" s="877"/>
      <c r="L31" s="878"/>
      <c r="M31" s="173"/>
      <c r="N31" s="173"/>
      <c r="O31" s="188"/>
    </row>
    <row r="32" spans="1:16" ht="12.75" customHeight="1">
      <c r="A32" s="1453" t="s">
        <v>203</v>
      </c>
      <c r="B32" s="270" t="s">
        <v>278</v>
      </c>
      <c r="C32" s="165">
        <v>0</v>
      </c>
      <c r="D32" s="246" t="str">
        <f>D31&amp;E31&amp;F31&amp;G31&amp;H31&amp;I31&amp;J31</f>
        <v>10000010</v>
      </c>
      <c r="E32" s="246"/>
      <c r="F32" s="246"/>
      <c r="G32" s="246"/>
      <c r="H32" s="246"/>
      <c r="I32" s="246"/>
      <c r="J32" s="246"/>
      <c r="K32" s="246"/>
      <c r="L32" s="878"/>
      <c r="M32" s="173"/>
      <c r="N32" s="173"/>
      <c r="O32" s="173"/>
    </row>
    <row r="33" spans="1:15" ht="12.75" customHeight="1">
      <c r="A33" s="1453"/>
      <c r="B33" s="156" t="s">
        <v>225</v>
      </c>
      <c r="C33" s="165">
        <v>0</v>
      </c>
      <c r="D33" s="246"/>
      <c r="E33" s="246"/>
      <c r="F33" s="246"/>
      <c r="G33" s="246"/>
      <c r="H33" s="246"/>
      <c r="I33" s="246"/>
      <c r="J33" s="246"/>
      <c r="K33" s="246"/>
      <c r="L33" s="878"/>
      <c r="M33" s="173"/>
      <c r="N33" s="173"/>
      <c r="O33" s="173"/>
    </row>
    <row r="34" spans="1:15" ht="13.5" customHeight="1">
      <c r="A34" s="1453"/>
      <c r="B34" s="156" t="s">
        <v>161</v>
      </c>
      <c r="C34" s="165">
        <v>0</v>
      </c>
      <c r="D34" s="246"/>
      <c r="E34" s="246"/>
      <c r="F34" s="246"/>
      <c r="G34" s="246"/>
      <c r="H34" s="246"/>
      <c r="I34" s="246"/>
      <c r="J34" s="246"/>
      <c r="K34" s="246"/>
      <c r="L34" s="878"/>
      <c r="M34" s="173"/>
      <c r="N34" s="173"/>
      <c r="O34" s="173"/>
    </row>
    <row r="35" spans="1:15" ht="12.75" customHeight="1">
      <c r="A35" s="1453"/>
      <c r="B35" s="156" t="s">
        <v>271</v>
      </c>
      <c r="C35" s="165">
        <v>0</v>
      </c>
      <c r="D35" s="246"/>
      <c r="E35" s="246"/>
      <c r="F35" s="246"/>
      <c r="G35" s="246"/>
      <c r="H35" s="246"/>
      <c r="I35" s="246"/>
      <c r="J35" s="246"/>
      <c r="K35" s="246"/>
      <c r="L35" s="878"/>
      <c r="M35" s="173"/>
      <c r="N35" s="173"/>
      <c r="O35" s="173"/>
    </row>
    <row r="36" spans="1:15" ht="11.25" customHeight="1">
      <c r="A36" s="1453"/>
      <c r="B36" s="156" t="s">
        <v>271</v>
      </c>
      <c r="C36" s="237">
        <v>0</v>
      </c>
      <c r="D36" s="246"/>
      <c r="E36" s="246"/>
      <c r="F36" s="246"/>
      <c r="G36" s="246"/>
      <c r="H36" s="246"/>
      <c r="I36" s="246"/>
      <c r="J36" s="246"/>
      <c r="K36" s="246"/>
      <c r="L36" s="878"/>
      <c r="M36" s="173"/>
      <c r="N36" s="173"/>
      <c r="O36" s="173"/>
    </row>
    <row r="37" spans="1:15" ht="13.5" customHeight="1">
      <c r="A37" s="1453"/>
      <c r="B37" s="156" t="s">
        <v>204</v>
      </c>
      <c r="C37" s="165">
        <v>1</v>
      </c>
      <c r="D37" s="246"/>
      <c r="E37" s="246"/>
      <c r="F37" s="246"/>
      <c r="G37" s="246"/>
      <c r="H37" s="246"/>
      <c r="I37" s="246"/>
      <c r="J37" s="246"/>
      <c r="K37" s="246"/>
      <c r="L37" s="878"/>
      <c r="M37" s="173"/>
      <c r="N37" s="173"/>
      <c r="O37" s="173"/>
    </row>
    <row r="38" spans="1:15">
      <c r="A38" s="1453"/>
      <c r="C38" s="163" t="str">
        <f>"S3="&amp;(BIN2HEX(D32,2))</f>
        <v>S3=82</v>
      </c>
      <c r="D38" s="664"/>
      <c r="E38" s="664"/>
      <c r="F38" s="664"/>
      <c r="G38" s="664"/>
      <c r="H38" s="664"/>
      <c r="I38" s="664"/>
      <c r="J38" s="1454"/>
      <c r="K38" s="1454"/>
      <c r="L38" s="1455"/>
      <c r="M38" s="173"/>
      <c r="N38" s="173"/>
      <c r="O38" s="173"/>
    </row>
    <row r="39" spans="1:15" ht="13.8" thickBot="1">
      <c r="A39" s="235"/>
      <c r="B39" s="162"/>
      <c r="C39" s="161"/>
      <c r="D39" s="162"/>
      <c r="E39" s="162"/>
      <c r="F39" s="162"/>
      <c r="G39" s="162"/>
      <c r="H39" s="162"/>
      <c r="I39" s="162"/>
      <c r="J39" s="162"/>
      <c r="K39" s="162"/>
      <c r="L39" s="209"/>
      <c r="M39" s="173"/>
      <c r="N39" s="173"/>
      <c r="O39" s="173"/>
    </row>
    <row r="40" spans="1:15" ht="13.8" thickBot="1">
      <c r="C40" s="163"/>
    </row>
    <row r="41" spans="1:15" ht="12.75" customHeight="1">
      <c r="A41" s="1184" t="s">
        <v>205</v>
      </c>
      <c r="B41" s="167"/>
      <c r="C41" s="167"/>
      <c r="D41" s="234"/>
      <c r="E41" s="233"/>
      <c r="F41" s="233"/>
      <c r="G41" s="233"/>
      <c r="H41" s="233"/>
      <c r="I41" s="233"/>
      <c r="J41" s="233"/>
      <c r="K41" s="233"/>
      <c r="L41" s="190"/>
    </row>
    <row r="42" spans="1:15" ht="12.75" customHeight="1">
      <c r="A42" s="1181"/>
      <c r="B42" s="156" t="s">
        <v>206</v>
      </c>
      <c r="C42" s="165">
        <v>2</v>
      </c>
      <c r="D42" s="232">
        <f>C42-1</f>
        <v>1</v>
      </c>
      <c r="E42" s="232" t="s">
        <v>164</v>
      </c>
      <c r="F42" s="232"/>
      <c r="G42" s="232" t="s">
        <v>263</v>
      </c>
      <c r="H42" s="232" t="str">
        <f>DEC2BIN(D42,3)</f>
        <v>001</v>
      </c>
      <c r="I42" s="188"/>
      <c r="J42" s="231"/>
      <c r="K42" s="231"/>
      <c r="L42" s="174"/>
    </row>
    <row r="43" spans="1:15" ht="12.75" customHeight="1">
      <c r="A43" s="1181"/>
      <c r="B43" s="156" t="s">
        <v>207</v>
      </c>
      <c r="C43" s="165">
        <v>30</v>
      </c>
      <c r="D43" s="232">
        <f>INT(C43/10) -1</f>
        <v>2</v>
      </c>
      <c r="E43" s="232" t="s">
        <v>163</v>
      </c>
      <c r="F43" s="232"/>
      <c r="G43" s="232" t="s">
        <v>264</v>
      </c>
      <c r="H43" s="232" t="str">
        <f>DEC2BIN(D43,5)</f>
        <v>00010</v>
      </c>
      <c r="I43" s="188"/>
      <c r="J43" s="231"/>
      <c r="K43" s="231"/>
      <c r="L43" s="230"/>
    </row>
    <row r="44" spans="1:15" ht="13.8" thickBot="1">
      <c r="A44" s="1185"/>
      <c r="B44" s="162"/>
      <c r="C44" s="161" t="str">
        <f>"S23="&amp;DEC2HEX( D42 + D43*8,2)</f>
        <v>S23=11</v>
      </c>
      <c r="D44" s="162"/>
      <c r="E44" s="162"/>
      <c r="F44" s="162"/>
      <c r="G44" s="162"/>
      <c r="H44" s="162"/>
      <c r="I44" s="162"/>
      <c r="J44" s="162"/>
      <c r="K44" s="162"/>
      <c r="L44" s="209"/>
    </row>
    <row r="45" spans="1:15" ht="16.2" thickBot="1">
      <c r="A45" s="229"/>
      <c r="C45" s="163"/>
    </row>
    <row r="46" spans="1:15" ht="17.399999999999999">
      <c r="A46" s="1209"/>
      <c r="B46" s="1210"/>
      <c r="C46" s="1210"/>
      <c r="D46" s="1210"/>
      <c r="E46" s="1210"/>
      <c r="F46" s="1210"/>
      <c r="G46" s="1210"/>
      <c r="H46" s="1210"/>
      <c r="I46" s="1210"/>
      <c r="J46" s="1210"/>
      <c r="K46" s="167"/>
      <c r="L46" s="190"/>
    </row>
    <row r="47" spans="1:15" ht="12.75" customHeight="1">
      <c r="A47" s="1181" t="s">
        <v>208</v>
      </c>
      <c r="B47" s="156" t="s">
        <v>209</v>
      </c>
      <c r="C47" s="165">
        <v>0</v>
      </c>
      <c r="D47" s="228" t="s">
        <v>156</v>
      </c>
      <c r="E47" s="228"/>
      <c r="L47" s="174"/>
    </row>
    <row r="48" spans="1:15" ht="17.25" customHeight="1" thickBot="1">
      <c r="A48" s="1185"/>
      <c r="B48" s="162"/>
      <c r="C48" s="1211" t="str">
        <f>"S24="&amp;DEC2HEX( C47,2)</f>
        <v>S24=00</v>
      </c>
      <c r="D48" s="1211"/>
      <c r="E48" s="1211"/>
      <c r="F48" s="162"/>
      <c r="G48" s="162"/>
      <c r="H48" s="162"/>
      <c r="I48" s="162"/>
      <c r="J48" s="162"/>
      <c r="K48" s="162"/>
      <c r="L48" s="209"/>
    </row>
    <row r="49" spans="1:15" ht="18" thickBot="1">
      <c r="A49" s="227"/>
      <c r="B49" s="170"/>
      <c r="C49" s="170"/>
      <c r="D49" s="170"/>
      <c r="E49" s="170"/>
      <c r="F49" s="170"/>
      <c r="G49" s="170"/>
      <c r="H49" s="170"/>
      <c r="I49" s="170"/>
      <c r="J49" s="170"/>
      <c r="K49" s="164"/>
      <c r="L49" s="164"/>
      <c r="M49" s="164"/>
      <c r="N49" s="164"/>
      <c r="O49" s="164"/>
    </row>
    <row r="50" spans="1:15" ht="12.75" customHeight="1">
      <c r="A50" s="1230" t="s">
        <v>210</v>
      </c>
      <c r="B50" s="226"/>
      <c r="C50" s="178"/>
      <c r="D50" s="178"/>
      <c r="E50" s="178"/>
      <c r="F50" s="178"/>
      <c r="G50" s="178"/>
      <c r="H50" s="178"/>
      <c r="I50" s="178"/>
      <c r="J50" s="178"/>
      <c r="K50" s="178"/>
      <c r="L50" s="177"/>
      <c r="N50" s="164"/>
      <c r="O50" s="164"/>
    </row>
    <row r="51" spans="1:15" ht="49.95" customHeight="1">
      <c r="A51" s="1231"/>
      <c r="B51" s="172" t="s">
        <v>211</v>
      </c>
      <c r="C51" s="223">
        <v>0</v>
      </c>
      <c r="D51" s="225">
        <f>C54+C53*(2^10) + C52*(2^14) + C51*(2^15)</f>
        <v>0</v>
      </c>
      <c r="E51" s="224"/>
      <c r="F51" s="223">
        <v>0</v>
      </c>
      <c r="G51" s="225">
        <f>F54+F53*(2^10) + F52*(2^14) + F51*(2^15)</f>
        <v>0</v>
      </c>
      <c r="H51" s="224"/>
      <c r="I51" s="223">
        <v>0</v>
      </c>
      <c r="J51" s="188">
        <f>I54+I53*(2^10) + I52*(2^14) + I51*(2^15)</f>
        <v>0</v>
      </c>
      <c r="K51" s="164"/>
      <c r="L51" s="183"/>
      <c r="M51" s="164"/>
      <c r="N51" s="164"/>
      <c r="O51" s="164"/>
    </row>
    <row r="52" spans="1:15" ht="14.4" customHeight="1">
      <c r="A52" s="1231"/>
      <c r="B52" s="222" t="s">
        <v>212</v>
      </c>
      <c r="C52" s="221">
        <v>0</v>
      </c>
      <c r="D52" s="164"/>
      <c r="E52" s="164"/>
      <c r="F52" s="221">
        <v>0</v>
      </c>
      <c r="G52" s="164"/>
      <c r="H52" s="164"/>
      <c r="I52" s="221">
        <v>0</v>
      </c>
      <c r="J52" s="164"/>
      <c r="K52" s="164"/>
      <c r="L52" s="183"/>
      <c r="M52" s="164"/>
      <c r="N52" s="164"/>
      <c r="O52" s="164"/>
    </row>
    <row r="53" spans="1:15" ht="13.5" customHeight="1">
      <c r="A53" s="1231"/>
      <c r="B53" s="222" t="s">
        <v>257</v>
      </c>
      <c r="C53" s="221">
        <v>0</v>
      </c>
      <c r="D53" s="164"/>
      <c r="E53" s="164"/>
      <c r="F53" s="221">
        <v>0</v>
      </c>
      <c r="G53" s="164"/>
      <c r="H53" s="164"/>
      <c r="I53" s="221">
        <v>0</v>
      </c>
      <c r="J53" s="164"/>
      <c r="K53" s="164"/>
      <c r="L53" s="174"/>
      <c r="N53" s="164"/>
      <c r="O53" s="164"/>
    </row>
    <row r="54" spans="1:15" ht="12.75" customHeight="1">
      <c r="A54" s="1231"/>
      <c r="B54" s="222" t="s">
        <v>292</v>
      </c>
      <c r="C54" s="221"/>
      <c r="D54" s="164"/>
      <c r="E54" s="164"/>
      <c r="F54" s="221"/>
      <c r="G54" s="164"/>
      <c r="H54" s="164"/>
      <c r="I54" s="221"/>
      <c r="J54" s="164"/>
      <c r="K54" s="164"/>
      <c r="L54" s="183"/>
      <c r="M54" s="164"/>
      <c r="N54" s="164"/>
      <c r="O54" s="164"/>
    </row>
    <row r="55" spans="1:15" ht="13.5" customHeight="1" thickBot="1">
      <c r="A55" s="1232"/>
      <c r="B55" s="217" t="str">
        <f>"S4 Example: "&amp;IF(C52=0,"No Alarm set","Alarm set if measured units are "&amp;IF(C51=1," &gt;"&amp;C54," &lt;"&amp;C54)&amp;", reset level = "&amp;IF(C51=1,C54-C53-3,C54+C53+3))</f>
        <v>S4 Example: No Alarm set</v>
      </c>
      <c r="C55" s="161" t="str">
        <f>"S4="&amp;IF(C52=1,DEC2HEX(D51,4),"0000")</f>
        <v>S4=0000</v>
      </c>
      <c r="D55" s="162"/>
      <c r="E55" s="162"/>
      <c r="F55" s="161" t="str">
        <f>"S5="&amp;IF(F52=1,DEC2HEX(G51,4),"0000")</f>
        <v>S5=0000</v>
      </c>
      <c r="G55" s="162"/>
      <c r="H55" s="162"/>
      <c r="I55" s="161" t="str">
        <f>"S6="&amp;IF(I52=1,DEC2HEX(J51,4),"0000")</f>
        <v>S6=0000</v>
      </c>
      <c r="J55" s="170"/>
      <c r="K55" s="170"/>
      <c r="L55" s="169"/>
      <c r="M55" s="164"/>
      <c r="N55" s="164"/>
      <c r="O55" s="164"/>
    </row>
    <row r="56" spans="1:15" ht="16.5" customHeight="1" thickBot="1">
      <c r="A56" s="164"/>
      <c r="B56" s="164"/>
      <c r="C56" s="164"/>
      <c r="D56" s="164"/>
      <c r="E56" s="164"/>
      <c r="F56" s="164"/>
      <c r="G56" s="164"/>
      <c r="H56" s="164"/>
      <c r="I56" s="164"/>
      <c r="J56" s="164"/>
      <c r="K56" s="164"/>
      <c r="L56" s="164"/>
      <c r="M56" s="164"/>
      <c r="N56" s="164"/>
      <c r="O56" s="164"/>
    </row>
    <row r="57" spans="1:15" ht="14.25" customHeight="1">
      <c r="A57" s="180"/>
      <c r="B57" s="220"/>
      <c r="C57" s="167"/>
      <c r="D57" s="220"/>
      <c r="E57" s="220"/>
      <c r="F57" s="178"/>
      <c r="G57" s="178"/>
      <c r="H57" s="178"/>
      <c r="I57" s="178"/>
      <c r="J57" s="178"/>
      <c r="K57" s="178"/>
      <c r="L57" s="177"/>
      <c r="M57" s="164"/>
      <c r="N57" s="164"/>
      <c r="O57" s="164"/>
    </row>
    <row r="58" spans="1:15" ht="13.2" customHeight="1">
      <c r="A58" s="1204" t="s">
        <v>213</v>
      </c>
      <c r="B58" s="164"/>
      <c r="C58" s="164"/>
      <c r="D58" s="164"/>
      <c r="E58" s="164"/>
      <c r="F58" s="188"/>
      <c r="G58" s="164"/>
      <c r="H58" s="164"/>
      <c r="I58" s="219" t="s">
        <v>244</v>
      </c>
      <c r="J58" s="164"/>
      <c r="K58" s="164"/>
      <c r="L58" s="183"/>
      <c r="M58" s="164"/>
      <c r="N58" s="164"/>
      <c r="O58" s="164"/>
    </row>
    <row r="59" spans="1:15">
      <c r="A59" s="1225"/>
      <c r="B59" s="156" t="s">
        <v>214</v>
      </c>
      <c r="C59" s="165">
        <v>0</v>
      </c>
      <c r="D59" s="188">
        <f>C59*2^7 + C60*2^6 + C61</f>
        <v>0</v>
      </c>
      <c r="F59" s="165">
        <v>0</v>
      </c>
      <c r="G59" s="188">
        <f>F59*2^7 + F60*2^6 + F61</f>
        <v>0</v>
      </c>
      <c r="H59" s="188"/>
      <c r="I59" s="165">
        <v>0</v>
      </c>
      <c r="J59" s="188">
        <f>I59*2^7 + I60*2^6 + I61</f>
        <v>0</v>
      </c>
      <c r="L59" s="174"/>
      <c r="M59" s="164"/>
      <c r="N59" s="164"/>
      <c r="O59" s="164"/>
    </row>
    <row r="60" spans="1:15">
      <c r="A60" s="1225"/>
      <c r="B60" s="156" t="s">
        <v>165</v>
      </c>
      <c r="C60" s="165">
        <v>0</v>
      </c>
      <c r="F60" s="165">
        <v>0</v>
      </c>
      <c r="G60" s="188"/>
      <c r="H60" s="188"/>
      <c r="I60" s="165">
        <v>0</v>
      </c>
      <c r="J60" s="188"/>
      <c r="L60" s="174"/>
      <c r="M60" s="164"/>
      <c r="N60" s="164"/>
      <c r="O60" s="164"/>
    </row>
    <row r="61" spans="1:15" ht="12.75" customHeight="1">
      <c r="A61" s="1225"/>
      <c r="B61" s="172" t="s">
        <v>250</v>
      </c>
      <c r="C61" s="175"/>
      <c r="D61" s="218">
        <f>C118</f>
        <v>0</v>
      </c>
      <c r="E61" s="159"/>
      <c r="F61" s="175"/>
      <c r="G61" s="202"/>
      <c r="H61" s="188"/>
      <c r="I61" s="165">
        <v>0</v>
      </c>
      <c r="J61" s="188"/>
      <c r="L61" s="174"/>
      <c r="M61" s="188" t="str">
        <f>"S7 Example: "&amp;IF(OR(C60=0,C61=0),"Alarm Disabled","Alarm if change"&amp; IF(C59=1,"&gt;","&lt; -")&amp;C61 &amp; " cms/min")</f>
        <v>S7 Example: Alarm Disabled</v>
      </c>
      <c r="N61" s="164"/>
      <c r="O61" s="164"/>
    </row>
    <row r="62" spans="1:15" ht="13.8" thickBot="1">
      <c r="A62" s="1226"/>
      <c r="B62" s="217" t="str">
        <f>IF(C9=0,M61,M62)</f>
        <v>S7 Example: Alarm Disabled</v>
      </c>
      <c r="C62" s="161" t="str">
        <f>"S7=" &amp;DEC2HEX( D59,2)</f>
        <v>S7=00</v>
      </c>
      <c r="D62" s="162"/>
      <c r="E62" s="162"/>
      <c r="F62" s="161" t="str">
        <f>"S8=" &amp;DEC2HEX( G59,2)</f>
        <v>S8=00</v>
      </c>
      <c r="G62" s="216"/>
      <c r="H62" s="216"/>
      <c r="I62" s="161" t="str">
        <f>"S8=" &amp;DEC2HEX( J59,2)</f>
        <v>S8=00</v>
      </c>
      <c r="J62" s="215" t="str">
        <f>IF(C59=1,I62,"-"&amp;I62)</f>
        <v>-S8=00</v>
      </c>
      <c r="K62" s="162"/>
      <c r="L62" s="209"/>
      <c r="M62" s="188" t="str">
        <f>"S7 Example: "&amp;IF(OR(C60=0,C61=0),"Alarm Disabled","Alarm if change"&amp; IF(C59=1,"&gt;","&lt; -")&amp;ROUND(C61,2) &amp; " cms/15min")</f>
        <v>S7 Example: Alarm Disabled</v>
      </c>
      <c r="N62" s="164"/>
      <c r="O62" s="164"/>
    </row>
    <row r="63" spans="1:15">
      <c r="A63" s="164"/>
      <c r="B63" s="205"/>
      <c r="C63" s="204"/>
      <c r="D63" s="164"/>
      <c r="E63" s="164"/>
      <c r="F63" s="164"/>
      <c r="G63" s="164"/>
      <c r="H63" s="164"/>
      <c r="I63" s="164"/>
      <c r="J63" s="164"/>
      <c r="K63" s="164"/>
      <c r="L63" s="164"/>
      <c r="M63" s="164"/>
      <c r="N63" s="164"/>
      <c r="O63" s="164"/>
    </row>
    <row r="64" spans="1:15" ht="13.8" thickBot="1">
      <c r="B64" s="205"/>
      <c r="C64" s="204"/>
      <c r="D64" s="164"/>
      <c r="E64" s="164"/>
      <c r="F64" s="164"/>
      <c r="G64" s="164"/>
      <c r="H64" s="164"/>
      <c r="I64" s="201"/>
      <c r="K64" s="204"/>
      <c r="L64" s="164"/>
      <c r="M64" s="164"/>
      <c r="N64" s="164"/>
      <c r="O64" s="164"/>
    </row>
    <row r="65" spans="1:15">
      <c r="A65" s="214" t="s">
        <v>215</v>
      </c>
      <c r="B65" s="197"/>
      <c r="C65" s="195"/>
      <c r="D65" s="167"/>
      <c r="E65" s="167"/>
      <c r="F65" s="167"/>
      <c r="G65" s="167"/>
      <c r="H65" s="167"/>
      <c r="I65" s="196"/>
      <c r="J65" s="167"/>
      <c r="K65" s="195"/>
      <c r="L65" s="190"/>
      <c r="N65" s="164"/>
      <c r="O65" s="164"/>
    </row>
    <row r="66" spans="1:15">
      <c r="A66" s="213"/>
      <c r="B66" s="172"/>
      <c r="C66" s="163"/>
      <c r="I66" s="159"/>
      <c r="K66" s="163"/>
      <c r="L66" s="174"/>
      <c r="N66" s="164"/>
      <c r="O66" s="164"/>
    </row>
    <row r="67" spans="1:15">
      <c r="A67" s="157" t="s">
        <v>279</v>
      </c>
      <c r="C67" s="1196"/>
      <c r="D67" s="1197"/>
      <c r="E67" s="1197"/>
      <c r="F67" s="1197"/>
      <c r="G67" s="1198"/>
      <c r="I67" s="159"/>
      <c r="K67" s="163"/>
      <c r="L67" s="174"/>
      <c r="M67" s="164"/>
      <c r="N67" s="164"/>
      <c r="O67" s="164"/>
    </row>
    <row r="68" spans="1:15">
      <c r="A68" s="160"/>
      <c r="C68" s="158" t="str">
        <f>"S9="&amp;C67</f>
        <v>S9=</v>
      </c>
      <c r="D68" s="159"/>
      <c r="E68" s="159"/>
      <c r="F68" s="159"/>
      <c r="G68" s="159"/>
      <c r="H68" s="159"/>
      <c r="I68" s="159"/>
      <c r="K68" s="163"/>
      <c r="L68" s="174"/>
      <c r="M68" s="164"/>
      <c r="N68" s="164"/>
      <c r="O68" s="164"/>
    </row>
    <row r="69" spans="1:15">
      <c r="A69" s="157" t="s">
        <v>277</v>
      </c>
      <c r="C69" s="1196"/>
      <c r="D69" s="1197"/>
      <c r="E69" s="1197"/>
      <c r="F69" s="1197"/>
      <c r="G69" s="1198"/>
      <c r="I69" s="159"/>
      <c r="K69" s="163"/>
      <c r="L69" s="174"/>
      <c r="M69" s="164"/>
      <c r="N69" s="164"/>
      <c r="O69" s="164"/>
    </row>
    <row r="70" spans="1:15">
      <c r="A70" s="157"/>
      <c r="C70" s="158" t="str">
        <f>"S10="&amp;C69</f>
        <v>S10=</v>
      </c>
      <c r="I70" s="159"/>
      <c r="K70" s="163"/>
      <c r="L70" s="174"/>
      <c r="M70" s="164"/>
      <c r="N70" s="246"/>
      <c r="O70" s="246"/>
    </row>
    <row r="71" spans="1:15">
      <c r="A71" s="157" t="s">
        <v>216</v>
      </c>
      <c r="C71" s="1199" t="s">
        <v>449</v>
      </c>
      <c r="D71" s="1200"/>
      <c r="E71" s="1200"/>
      <c r="F71" s="1200"/>
      <c r="G71" s="1201"/>
      <c r="I71" s="159"/>
      <c r="K71" s="163"/>
      <c r="L71" s="174"/>
      <c r="M71" s="173"/>
      <c r="N71" s="272" t="s">
        <v>288</v>
      </c>
      <c r="O71" s="246"/>
    </row>
    <row r="72" spans="1:15">
      <c r="A72" s="157"/>
      <c r="C72" s="158" t="str">
        <f>"S11="&amp;C71</f>
        <v>S11=TEK811</v>
      </c>
      <c r="I72" s="159"/>
      <c r="K72" s="163"/>
      <c r="L72" s="174"/>
      <c r="M72" s="164"/>
      <c r="N72" s="273" t="s">
        <v>281</v>
      </c>
      <c r="O72" s="246"/>
    </row>
    <row r="73" spans="1:15">
      <c r="A73" s="157" t="s">
        <v>217</v>
      </c>
      <c r="C73" s="1199"/>
      <c r="D73" s="1200"/>
      <c r="E73" s="1200"/>
      <c r="F73" s="1200"/>
      <c r="G73" s="1201"/>
      <c r="I73" s="159"/>
      <c r="K73" s="163"/>
      <c r="L73" s="174"/>
      <c r="M73" s="164"/>
      <c r="N73" s="272" t="s">
        <v>280</v>
      </c>
      <c r="O73" s="246"/>
    </row>
    <row r="74" spans="1:15">
      <c r="A74" s="157"/>
      <c r="C74" s="158" t="str">
        <f>"S12="&amp;C73</f>
        <v>S12=</v>
      </c>
      <c r="I74" s="159"/>
      <c r="K74" s="163"/>
      <c r="L74" s="174"/>
      <c r="M74" s="164"/>
      <c r="N74" s="246"/>
      <c r="O74" s="246"/>
    </row>
    <row r="75" spans="1:15">
      <c r="A75" s="157" t="s">
        <v>218</v>
      </c>
      <c r="C75" s="1199"/>
      <c r="D75" s="1200"/>
      <c r="E75" s="1200"/>
      <c r="F75" s="1200"/>
      <c r="G75" s="1201"/>
      <c r="I75" s="159"/>
      <c r="K75" s="163"/>
      <c r="L75" s="174"/>
      <c r="M75" s="164"/>
      <c r="N75" s="246"/>
      <c r="O75" s="246"/>
    </row>
    <row r="76" spans="1:15">
      <c r="A76" s="157"/>
      <c r="C76" s="158" t="str">
        <f>"S13="&amp;C75</f>
        <v>S13=</v>
      </c>
      <c r="I76" s="159"/>
      <c r="K76" s="163"/>
      <c r="L76" s="174"/>
      <c r="M76" s="164"/>
      <c r="N76" s="246"/>
      <c r="O76" s="246"/>
    </row>
    <row r="77" spans="1:15">
      <c r="A77" s="157" t="s">
        <v>219</v>
      </c>
      <c r="C77" s="1199"/>
      <c r="D77" s="1200"/>
      <c r="E77" s="1200"/>
      <c r="F77" s="1200"/>
      <c r="G77" s="1201"/>
      <c r="I77" s="159"/>
      <c r="K77" s="163"/>
      <c r="L77" s="174"/>
      <c r="M77" s="164"/>
      <c r="N77" s="246"/>
      <c r="O77" s="246"/>
    </row>
    <row r="78" spans="1:15">
      <c r="A78" s="157"/>
      <c r="C78" s="158" t="str">
        <f>"S14="&amp;C77</f>
        <v>S14=</v>
      </c>
      <c r="I78" s="159"/>
      <c r="K78" s="163"/>
      <c r="L78" s="174"/>
      <c r="M78" s="164"/>
      <c r="N78" s="246"/>
      <c r="O78" s="246"/>
    </row>
    <row r="79" spans="1:15" ht="14.4">
      <c r="A79" s="157" t="s">
        <v>220</v>
      </c>
      <c r="C79" s="1199"/>
      <c r="D79" s="1200"/>
      <c r="E79" s="1200"/>
      <c r="F79" s="1200"/>
      <c r="G79" s="1201"/>
      <c r="H79" s="263"/>
      <c r="I79" s="159"/>
      <c r="K79" s="163"/>
      <c r="L79" s="174"/>
      <c r="M79" s="164"/>
      <c r="N79" s="274" t="s">
        <v>287</v>
      </c>
      <c r="O79" s="246"/>
    </row>
    <row r="80" spans="1:15">
      <c r="A80" s="157"/>
      <c r="C80" s="158" t="str">
        <f>"S15="&amp;C79</f>
        <v>S15=</v>
      </c>
      <c r="I80" s="159"/>
      <c r="K80" s="163"/>
      <c r="L80" s="174"/>
      <c r="M80" s="164"/>
      <c r="N80" s="274" t="s">
        <v>272</v>
      </c>
      <c r="O80" s="246"/>
    </row>
    <row r="81" spans="1:15">
      <c r="A81" s="157" t="s">
        <v>222</v>
      </c>
      <c r="C81" s="1199"/>
      <c r="D81" s="1200"/>
      <c r="E81" s="1200"/>
      <c r="F81" s="1200"/>
      <c r="G81" s="1201"/>
      <c r="I81" s="159"/>
      <c r="K81" s="163"/>
      <c r="L81" s="174"/>
      <c r="M81" s="164"/>
      <c r="N81" s="164"/>
      <c r="O81" s="164"/>
    </row>
    <row r="82" spans="1:15" ht="13.8" thickBot="1">
      <c r="A82" s="212"/>
      <c r="B82" s="162"/>
      <c r="C82" s="193" t="str">
        <f>"S16="&amp;C81</f>
        <v>S16=</v>
      </c>
      <c r="D82" s="211"/>
      <c r="E82" s="211"/>
      <c r="F82" s="211"/>
      <c r="G82" s="211"/>
      <c r="H82" s="162"/>
      <c r="I82" s="210"/>
      <c r="J82" s="162"/>
      <c r="K82" s="161"/>
      <c r="L82" s="209"/>
      <c r="M82" s="164"/>
      <c r="N82" s="164"/>
      <c r="O82" s="164"/>
    </row>
    <row r="83" spans="1:15" ht="13.8" thickBot="1">
      <c r="A83" s="163"/>
      <c r="B83" s="172"/>
      <c r="I83" s="159"/>
      <c r="K83" s="163"/>
      <c r="M83" s="164"/>
      <c r="N83" s="1195"/>
      <c r="O83" s="1195"/>
    </row>
    <row r="84" spans="1:15" ht="18" customHeight="1">
      <c r="A84" s="1203" t="s">
        <v>243</v>
      </c>
      <c r="B84" s="203"/>
      <c r="C84" s="167"/>
      <c r="D84" s="167"/>
      <c r="E84" s="167"/>
      <c r="F84" s="167"/>
      <c r="G84" s="167"/>
      <c r="H84" s="167"/>
      <c r="I84" s="167"/>
      <c r="J84" s="167"/>
      <c r="K84" s="167"/>
      <c r="L84" s="177"/>
      <c r="M84" s="164"/>
      <c r="N84" s="1195"/>
      <c r="O84" s="1195"/>
    </row>
    <row r="85" spans="1:15">
      <c r="A85" s="1225"/>
      <c r="B85" s="156" t="s">
        <v>259</v>
      </c>
      <c r="C85" s="1439" t="s">
        <v>260</v>
      </c>
      <c r="D85" s="1439"/>
      <c r="E85" s="1439"/>
      <c r="F85" s="1439"/>
      <c r="G85" s="1439"/>
      <c r="H85" s="164"/>
      <c r="I85" s="164"/>
      <c r="J85" s="202">
        <f>(ROUND(200*C85/5,0))</f>
        <v>1974077120</v>
      </c>
      <c r="K85" s="201"/>
      <c r="L85" s="183"/>
      <c r="M85" s="173"/>
      <c r="N85" s="1195"/>
      <c r="O85" s="1195"/>
    </row>
    <row r="86" spans="1:15" ht="13.8" thickBot="1">
      <c r="A86" s="1226"/>
      <c r="B86" s="200"/>
      <c r="C86" s="161" t="str">
        <f>"S17=" &amp;C85</f>
        <v>S17=0049351928</v>
      </c>
      <c r="D86" s="170"/>
      <c r="E86" s="170"/>
      <c r="F86" s="170"/>
      <c r="G86" s="170"/>
      <c r="H86" s="170"/>
      <c r="I86" s="170"/>
      <c r="J86" s="199"/>
      <c r="K86" s="199"/>
      <c r="L86" s="169"/>
      <c r="M86" s="164"/>
      <c r="N86" s="1195"/>
      <c r="O86" s="1195"/>
    </row>
    <row r="87" spans="1:15" ht="13.8" thickBot="1">
      <c r="A87" s="164"/>
      <c r="B87" s="205"/>
      <c r="C87" s="204"/>
      <c r="D87" s="164"/>
      <c r="E87" s="164"/>
      <c r="F87" s="164"/>
      <c r="G87" s="164"/>
      <c r="H87" s="164"/>
      <c r="I87" s="164"/>
      <c r="J87" s="201"/>
      <c r="K87" s="201"/>
      <c r="L87" s="164"/>
      <c r="M87" s="164"/>
      <c r="N87" s="1195"/>
      <c r="O87" s="1195"/>
    </row>
    <row r="88" spans="1:15" ht="15.75" customHeight="1">
      <c r="A88" s="1203" t="s">
        <v>230</v>
      </c>
      <c r="B88" s="203"/>
      <c r="C88" s="167"/>
      <c r="D88" s="167"/>
      <c r="E88" s="167"/>
      <c r="F88" s="167"/>
      <c r="G88" s="167"/>
      <c r="H88" s="167"/>
      <c r="I88" s="167"/>
      <c r="J88" s="167"/>
      <c r="K88" s="167"/>
      <c r="L88" s="177"/>
      <c r="M88" s="164"/>
      <c r="N88" s="1452"/>
      <c r="O88" s="1452"/>
    </row>
    <row r="89" spans="1:15">
      <c r="A89" s="1204"/>
      <c r="C89" s="165">
        <v>1000</v>
      </c>
      <c r="E89" s="208" t="s">
        <v>269</v>
      </c>
      <c r="F89" s="208"/>
      <c r="G89" s="208"/>
      <c r="H89" s="208"/>
      <c r="I89" s="208"/>
      <c r="J89" s="207"/>
      <c r="K89" s="206"/>
      <c r="L89" s="183"/>
      <c r="M89" s="173"/>
      <c r="N89" s="1452"/>
      <c r="O89" s="1452"/>
    </row>
    <row r="90" spans="1:15" ht="13.8" thickBot="1">
      <c r="A90" s="1205"/>
      <c r="B90" s="200"/>
      <c r="C90" s="161" t="str">
        <f>"S18=" &amp;C89</f>
        <v>S18=1000</v>
      </c>
      <c r="D90" s="170"/>
      <c r="E90" s="170"/>
      <c r="F90" s="170"/>
      <c r="G90" s="170"/>
      <c r="H90" s="170"/>
      <c r="I90" s="170"/>
      <c r="J90" s="199"/>
      <c r="K90" s="199"/>
      <c r="L90" s="169"/>
      <c r="M90" s="164"/>
      <c r="N90" s="1452"/>
      <c r="O90" s="1452"/>
    </row>
    <row r="91" spans="1:15" ht="13.8" thickBot="1">
      <c r="A91" s="164"/>
      <c r="B91" s="205"/>
      <c r="C91" s="204"/>
      <c r="D91" s="164"/>
      <c r="E91" s="164"/>
      <c r="F91" s="164"/>
      <c r="G91" s="164"/>
      <c r="H91" s="164"/>
      <c r="I91" s="164"/>
      <c r="J91" s="201"/>
      <c r="K91" s="201"/>
      <c r="L91" s="164"/>
      <c r="M91" s="164"/>
      <c r="N91" s="1452"/>
      <c r="O91" s="1452"/>
    </row>
    <row r="92" spans="1:15" ht="18" customHeight="1">
      <c r="A92" s="1203" t="s">
        <v>268</v>
      </c>
      <c r="B92" s="203"/>
      <c r="C92" s="167"/>
      <c r="D92" s="167"/>
      <c r="E92" s="167"/>
      <c r="F92" s="167"/>
      <c r="G92" s="167"/>
      <c r="H92" s="167"/>
      <c r="I92" s="167"/>
      <c r="J92" s="167"/>
      <c r="K92" s="167"/>
      <c r="L92" s="177"/>
      <c r="M92" s="164"/>
      <c r="N92" s="164"/>
      <c r="O92" s="164"/>
    </row>
    <row r="93" spans="1:15">
      <c r="A93" s="1204"/>
      <c r="C93" s="165"/>
      <c r="E93" s="164"/>
      <c r="F93" s="164"/>
      <c r="G93" s="164"/>
      <c r="H93" s="164"/>
      <c r="I93" s="164"/>
      <c r="J93" s="202">
        <f>(ROUND(200*C93/5,0))</f>
        <v>0</v>
      </c>
      <c r="K93" s="201"/>
      <c r="L93" s="183"/>
      <c r="M93" s="164"/>
      <c r="N93" s="164"/>
      <c r="O93" s="164"/>
    </row>
    <row r="94" spans="1:15" ht="13.8" thickBot="1">
      <c r="A94" s="1205"/>
      <c r="B94" s="200"/>
      <c r="C94" s="161" t="str">
        <f>"S19="&amp;C93</f>
        <v>S19=</v>
      </c>
      <c r="D94" s="170"/>
      <c r="E94" s="170"/>
      <c r="F94" s="170"/>
      <c r="G94" s="170"/>
      <c r="H94" s="170"/>
      <c r="I94" s="170"/>
      <c r="J94" s="199"/>
      <c r="K94" s="199"/>
      <c r="L94" s="169"/>
      <c r="M94" s="164"/>
      <c r="N94" s="164"/>
      <c r="O94" s="164"/>
    </row>
    <row r="96" spans="1:15" ht="13.8" thickBot="1"/>
    <row r="97" spans="1:13" ht="12.9" customHeight="1">
      <c r="A97" s="1203" t="s">
        <v>231</v>
      </c>
      <c r="B97" s="197"/>
      <c r="C97" s="167"/>
      <c r="D97" s="167"/>
      <c r="E97" s="167"/>
      <c r="F97" s="167"/>
      <c r="G97" s="167"/>
      <c r="H97" s="167"/>
      <c r="I97" s="196"/>
      <c r="J97" s="167"/>
      <c r="K97" s="195"/>
      <c r="L97" s="190"/>
    </row>
    <row r="98" spans="1:13" ht="12.9" customHeight="1">
      <c r="A98" s="1204"/>
      <c r="B98" s="172"/>
      <c r="C98" s="194">
        <v>0</v>
      </c>
      <c r="I98" s="159"/>
      <c r="K98" s="163"/>
      <c r="L98" s="174"/>
    </row>
    <row r="99" spans="1:13" ht="12.9" customHeight="1" thickBot="1">
      <c r="A99" s="1205"/>
      <c r="B99" s="170"/>
      <c r="C99" s="193" t="str">
        <f>"S20="</f>
        <v>S20=</v>
      </c>
      <c r="D99" s="170"/>
      <c r="E99" s="170"/>
      <c r="F99" s="170"/>
      <c r="G99" s="170"/>
      <c r="H99" s="170"/>
      <c r="I99" s="170"/>
      <c r="J99" s="170"/>
      <c r="K99" s="170"/>
      <c r="L99" s="169"/>
      <c r="M99" s="156" t="str">
        <f>D114&amp;E114&amp;F114&amp;G114&amp;H114&amp;I114&amp;J114&amp;K114</f>
        <v/>
      </c>
    </row>
    <row r="100" spans="1:13" ht="13.8" thickBot="1"/>
    <row r="101" spans="1:13" ht="12.9" customHeight="1">
      <c r="A101" s="1203" t="s">
        <v>262</v>
      </c>
      <c r="B101" s="197"/>
      <c r="C101" s="167"/>
      <c r="D101" s="167"/>
      <c r="E101" s="167"/>
      <c r="F101" s="167"/>
      <c r="G101" s="167"/>
      <c r="H101" s="167"/>
      <c r="I101" s="196"/>
      <c r="J101" s="167"/>
      <c r="K101" s="195"/>
      <c r="L101" s="190"/>
    </row>
    <row r="102" spans="1:13" ht="12.9" customHeight="1">
      <c r="A102" s="1204"/>
      <c r="B102" s="172" t="s">
        <v>293</v>
      </c>
      <c r="C102" s="194"/>
      <c r="I102" s="159"/>
      <c r="K102" s="163"/>
      <c r="L102" s="174"/>
    </row>
    <row r="103" spans="1:13" ht="12.9" customHeight="1" thickBot="1">
      <c r="A103" s="1205"/>
      <c r="B103" s="170"/>
      <c r="C103" s="193" t="str">
        <f>"S21="&amp;C102</f>
        <v>S21=</v>
      </c>
      <c r="D103" s="170"/>
      <c r="E103" s="170"/>
      <c r="F103" s="170"/>
      <c r="G103" s="170"/>
      <c r="H103" s="170"/>
      <c r="I103" s="170"/>
      <c r="J103" s="1206"/>
      <c r="K103" s="1206"/>
      <c r="L103" s="1207"/>
    </row>
    <row r="104" spans="1:13" ht="12.9" customHeight="1" thickBot="1">
      <c r="A104" s="198"/>
      <c r="B104" s="164"/>
      <c r="C104" s="158"/>
      <c r="D104" s="164"/>
      <c r="E104" s="164"/>
      <c r="F104" s="164"/>
      <c r="G104" s="164"/>
      <c r="H104" s="164"/>
      <c r="I104" s="164"/>
      <c r="J104" s="164"/>
      <c r="K104" s="164"/>
      <c r="L104" s="164"/>
    </row>
    <row r="105" spans="1:13" ht="12.9" customHeight="1">
      <c r="A105" s="1203" t="s">
        <v>267</v>
      </c>
      <c r="B105" s="197"/>
      <c r="C105" s="167"/>
      <c r="D105" s="167"/>
      <c r="E105" s="167"/>
      <c r="F105" s="167"/>
      <c r="G105" s="167"/>
      <c r="H105" s="167"/>
      <c r="I105" s="196"/>
      <c r="J105" s="167"/>
      <c r="K105" s="195"/>
      <c r="L105" s="190"/>
    </row>
    <row r="106" spans="1:13" ht="12.9" customHeight="1">
      <c r="A106" s="1204"/>
      <c r="B106" s="172" t="s">
        <v>284</v>
      </c>
      <c r="C106" s="194" t="s">
        <v>301</v>
      </c>
      <c r="I106" s="159"/>
      <c r="K106" s="163"/>
      <c r="L106" s="174"/>
    </row>
    <row r="107" spans="1:13" ht="12.9" customHeight="1" thickBot="1">
      <c r="A107" s="1205"/>
      <c r="B107" s="170"/>
      <c r="C107" s="193" t="str">
        <f>"S22="&amp;C106</f>
        <v>S22=181A</v>
      </c>
      <c r="D107" s="170"/>
      <c r="E107" s="170"/>
      <c r="F107" s="170"/>
      <c r="G107" s="170"/>
      <c r="H107" s="170"/>
      <c r="I107" s="170"/>
      <c r="J107" s="170"/>
      <c r="K107" s="170"/>
      <c r="L107" s="169"/>
    </row>
    <row r="108" spans="1:13" ht="12.9" customHeight="1" thickBot="1">
      <c r="A108" s="198"/>
      <c r="B108" s="164"/>
      <c r="C108" s="158"/>
      <c r="D108" s="164"/>
      <c r="E108" s="164"/>
      <c r="F108" s="164"/>
      <c r="G108" s="164"/>
      <c r="H108" s="164"/>
      <c r="I108" s="164"/>
      <c r="J108" s="164"/>
      <c r="K108" s="164"/>
      <c r="L108" s="164"/>
    </row>
    <row r="109" spans="1:13" ht="12.9" customHeight="1">
      <c r="A109" s="1203" t="s">
        <v>232</v>
      </c>
      <c r="B109" s="197"/>
      <c r="C109" s="167"/>
      <c r="D109" s="167"/>
      <c r="E109" s="167"/>
      <c r="F109" s="167"/>
      <c r="G109" s="167"/>
      <c r="H109" s="167"/>
      <c r="I109" s="196"/>
      <c r="J109" s="167"/>
      <c r="K109" s="195"/>
      <c r="L109" s="190"/>
    </row>
    <row r="110" spans="1:13" ht="12.9" customHeight="1">
      <c r="A110" s="1204"/>
      <c r="B110" s="172"/>
      <c r="C110" s="194">
        <v>0</v>
      </c>
      <c r="I110" s="159"/>
      <c r="K110" s="163"/>
      <c r="L110" s="174"/>
    </row>
    <row r="111" spans="1:13" ht="12.9" customHeight="1" thickBot="1">
      <c r="A111" s="1205"/>
      <c r="B111" s="170"/>
      <c r="C111" s="193" t="str">
        <f>"S25="</f>
        <v>S25=</v>
      </c>
      <c r="D111" s="170"/>
      <c r="E111" s="170"/>
      <c r="F111" s="170"/>
      <c r="G111" s="170"/>
      <c r="H111" s="170"/>
      <c r="I111" s="170"/>
      <c r="J111" s="170"/>
      <c r="K111" s="170"/>
      <c r="L111" s="169"/>
    </row>
    <row r="112" spans="1:13" ht="12.9" customHeight="1" thickBot="1">
      <c r="A112" s="192"/>
      <c r="B112" s="192"/>
      <c r="C112" s="192"/>
      <c r="D112" s="192"/>
      <c r="E112" s="192"/>
      <c r="F112" s="192"/>
      <c r="G112" s="192"/>
      <c r="H112" s="192"/>
      <c r="I112" s="192"/>
      <c r="J112" s="192"/>
    </row>
    <row r="113" spans="1:15" ht="12.9" customHeight="1">
      <c r="A113" s="191"/>
      <c r="B113" s="167"/>
      <c r="C113" s="167"/>
      <c r="D113" s="167"/>
      <c r="E113" s="167"/>
      <c r="F113" s="167"/>
      <c r="G113" s="167"/>
      <c r="H113" s="167"/>
      <c r="I113" s="167"/>
      <c r="J113" s="167"/>
      <c r="K113" s="167"/>
      <c r="L113" s="190"/>
      <c r="M113" s="187"/>
      <c r="N113" s="184"/>
      <c r="O113" s="184"/>
    </row>
    <row r="114" spans="1:15" ht="12.9" customHeight="1">
      <c r="A114" s="1204" t="s">
        <v>223</v>
      </c>
      <c r="B114" s="270" t="s">
        <v>274</v>
      </c>
      <c r="C114" s="265">
        <v>0</v>
      </c>
      <c r="D114" s="189"/>
      <c r="E114" s="189"/>
      <c r="F114" s="189"/>
      <c r="G114" s="189"/>
      <c r="H114" s="189"/>
      <c r="I114" s="189"/>
      <c r="J114" s="181"/>
      <c r="K114" s="181"/>
      <c r="L114" s="174"/>
      <c r="M114" s="188" t="str">
        <f>"Ratiometric span from "&amp;C85&amp;"Volts to "&amp;C89&amp;"Volts, "</f>
        <v xml:space="preserve">Ratiometric span from 0049351928Volts to 1000Volts, </v>
      </c>
      <c r="N114" s="184"/>
      <c r="O114" s="184"/>
    </row>
    <row r="115" spans="1:15" ht="12.9" customHeight="1">
      <c r="A115" s="1204"/>
      <c r="B115" s="156" t="s">
        <v>278</v>
      </c>
      <c r="C115" s="165">
        <v>0</v>
      </c>
      <c r="L115" s="174"/>
      <c r="M115" s="188" t="str">
        <f>IF(C121=1,"Raw ADC value",M114&amp;IF(C119=0,"Inverted Output, ","Normal Output, ")&amp;IF(C120=0,"Low Resolution","High Resolution"))</f>
        <v>Ratiometric span from 0049351928Volts to 1000Volts, Inverted Output, Low Resolution</v>
      </c>
      <c r="N115" s="184"/>
      <c r="O115" s="184"/>
    </row>
    <row r="116" spans="1:15" ht="12.9" customHeight="1">
      <c r="A116" s="1204"/>
      <c r="B116" s="156" t="s">
        <v>278</v>
      </c>
      <c r="C116" s="266">
        <v>0</v>
      </c>
      <c r="L116" s="174"/>
      <c r="M116" s="187"/>
      <c r="N116" s="184"/>
      <c r="O116" s="184"/>
    </row>
    <row r="117" spans="1:15" ht="12.9" customHeight="1">
      <c r="A117" s="1204"/>
      <c r="B117" s="156" t="s">
        <v>278</v>
      </c>
      <c r="C117" s="266">
        <v>0</v>
      </c>
      <c r="E117" s="188"/>
      <c r="F117" s="188"/>
      <c r="G117" s="188"/>
      <c r="H117" s="188"/>
      <c r="I117" s="188"/>
      <c r="J117" s="188"/>
      <c r="L117" s="174"/>
      <c r="M117" s="187"/>
      <c r="N117" s="184"/>
      <c r="O117" s="184"/>
    </row>
    <row r="118" spans="1:15" ht="12.9" customHeight="1">
      <c r="A118" s="1204"/>
      <c r="B118" s="156" t="s">
        <v>286</v>
      </c>
      <c r="C118" s="165">
        <v>0</v>
      </c>
      <c r="E118" s="188" t="str">
        <f>C121&amp;C120&amp;C119&amp;C118&amp;C117&amp;C116&amp;C115&amp;C114</f>
        <v>00000000</v>
      </c>
      <c r="F118" s="188"/>
      <c r="G118" s="188"/>
      <c r="H118" s="188" t="str">
        <f>BIN2HEX(E118,2)</f>
        <v>00</v>
      </c>
      <c r="I118" s="188"/>
      <c r="J118" s="188"/>
      <c r="L118" s="174"/>
      <c r="M118" s="187"/>
      <c r="N118" s="184"/>
      <c r="O118" s="184"/>
    </row>
    <row r="119" spans="1:15" ht="12.9" customHeight="1">
      <c r="A119" s="1204"/>
      <c r="B119" s="156" t="s">
        <v>278</v>
      </c>
      <c r="C119" s="266">
        <v>0</v>
      </c>
      <c r="E119" s="1223"/>
      <c r="F119" s="1223"/>
      <c r="G119" s="1223"/>
      <c r="H119" s="1223"/>
      <c r="I119" s="1223"/>
      <c r="J119" s="1223"/>
      <c r="K119" s="1223"/>
      <c r="L119" s="174"/>
      <c r="M119" s="187"/>
      <c r="N119" s="184"/>
      <c r="O119" s="184"/>
    </row>
    <row r="120" spans="1:15" ht="12.9" customHeight="1">
      <c r="A120" s="1204"/>
      <c r="B120" s="156" t="s">
        <v>278</v>
      </c>
      <c r="C120" s="266">
        <v>0</v>
      </c>
      <c r="E120" s="1223"/>
      <c r="F120" s="1223"/>
      <c r="G120" s="1223"/>
      <c r="H120" s="1223"/>
      <c r="I120" s="1223"/>
      <c r="J120" s="1223"/>
      <c r="K120" s="1223"/>
      <c r="L120" s="174"/>
      <c r="M120" s="187"/>
      <c r="N120" s="184"/>
      <c r="O120" s="184"/>
    </row>
    <row r="121" spans="1:15" ht="12.9" customHeight="1">
      <c r="A121" s="1204"/>
      <c r="B121" s="156" t="s">
        <v>278</v>
      </c>
      <c r="C121" s="266">
        <v>0</v>
      </c>
      <c r="E121" s="1223"/>
      <c r="F121" s="1223"/>
      <c r="G121" s="1223"/>
      <c r="H121" s="1223"/>
      <c r="I121" s="1223"/>
      <c r="J121" s="1223"/>
      <c r="K121" s="1223"/>
      <c r="L121" s="174"/>
      <c r="M121" s="1224"/>
      <c r="N121" s="1224"/>
      <c r="O121" s="1224"/>
    </row>
    <row r="122" spans="1:15" ht="12.9" customHeight="1">
      <c r="A122" s="186"/>
      <c r="B122" s="185"/>
      <c r="C122" s="184" t="str">
        <f>"S26="&amp;H118</f>
        <v>S26=00</v>
      </c>
      <c r="D122" s="164"/>
      <c r="E122" s="164"/>
      <c r="F122" s="164"/>
      <c r="G122" s="164"/>
      <c r="H122" s="164"/>
      <c r="I122" s="164"/>
      <c r="J122" s="164"/>
      <c r="K122" s="164"/>
      <c r="L122" s="183"/>
      <c r="M122" s="164"/>
    </row>
    <row r="123" spans="1:15" ht="12.9" customHeight="1" thickBot="1">
      <c r="A123" s="171"/>
      <c r="B123" s="162"/>
      <c r="C123" s="182"/>
      <c r="D123" s="170"/>
      <c r="E123" s="170"/>
      <c r="F123" s="170"/>
      <c r="G123" s="170"/>
      <c r="H123" s="170"/>
      <c r="I123" s="170"/>
      <c r="J123" s="170"/>
      <c r="K123" s="170"/>
      <c r="L123" s="169"/>
      <c r="M123" s="164"/>
    </row>
    <row r="124" spans="1:15" ht="13.8" thickBot="1">
      <c r="A124" s="164"/>
      <c r="C124" s="181"/>
      <c r="D124" s="164"/>
      <c r="E124" s="164"/>
      <c r="F124" s="164"/>
      <c r="G124" s="164"/>
      <c r="H124" s="164"/>
      <c r="I124" s="164"/>
      <c r="J124" s="164"/>
      <c r="K124" s="164"/>
      <c r="L124" s="164"/>
      <c r="M124" s="164"/>
    </row>
    <row r="125" spans="1:15">
      <c r="A125" s="180"/>
      <c r="B125" s="167"/>
      <c r="C125" s="179"/>
      <c r="D125" s="178"/>
      <c r="E125" s="178"/>
      <c r="F125" s="178"/>
      <c r="G125" s="178"/>
      <c r="H125" s="178"/>
      <c r="I125" s="178"/>
      <c r="J125" s="178"/>
      <c r="K125" s="178"/>
      <c r="L125" s="177"/>
      <c r="M125" s="164"/>
      <c r="N125" s="1202"/>
      <c r="O125" s="1202"/>
    </row>
    <row r="126" spans="1:15">
      <c r="A126" s="1208" t="s">
        <v>228</v>
      </c>
      <c r="B126" s="159" t="s">
        <v>229</v>
      </c>
      <c r="C126" s="175">
        <v>1</v>
      </c>
      <c r="D126" s="159"/>
      <c r="E126" s="159"/>
      <c r="F126" s="159"/>
      <c r="G126" s="159"/>
      <c r="H126" s="159"/>
      <c r="I126" s="159"/>
      <c r="K126" s="163"/>
      <c r="L126" s="174"/>
      <c r="N126" s="1202"/>
      <c r="O126" s="1202"/>
    </row>
    <row r="127" spans="1:15" ht="26.4">
      <c r="A127" s="1208"/>
      <c r="B127" s="176" t="s">
        <v>242</v>
      </c>
      <c r="C127" s="175">
        <v>9</v>
      </c>
      <c r="D127" s="159"/>
      <c r="E127" s="159"/>
      <c r="F127" s="159"/>
      <c r="G127" s="159"/>
      <c r="H127" s="159"/>
      <c r="I127" s="159"/>
      <c r="K127" s="163"/>
      <c r="L127" s="174"/>
      <c r="M127" s="173"/>
      <c r="N127" s="1202"/>
      <c r="O127" s="1202"/>
    </row>
    <row r="128" spans="1:15" ht="12" customHeight="1">
      <c r="A128" s="1208"/>
      <c r="B128" s="172"/>
      <c r="C128" s="158" t="str">
        <f>"S27="&amp;DEC2HEX(C126,1)&amp;DEC2HEX(C127,1)</f>
        <v>S27=19</v>
      </c>
      <c r="I128" s="159"/>
      <c r="K128" s="163"/>
      <c r="L128" s="174"/>
      <c r="N128" s="1202"/>
      <c r="O128" s="1202"/>
    </row>
    <row r="129" spans="1:15" ht="13.8" thickBot="1">
      <c r="A129" s="171"/>
      <c r="B129" s="170"/>
      <c r="C129" s="170"/>
      <c r="D129" s="170"/>
      <c r="E129" s="170"/>
      <c r="F129" s="170"/>
      <c r="G129" s="170"/>
      <c r="H129" s="170"/>
      <c r="I129" s="170"/>
      <c r="J129" s="170"/>
      <c r="K129" s="170"/>
      <c r="L129" s="169"/>
      <c r="N129" s="1202"/>
      <c r="O129" s="1202"/>
    </row>
    <row r="130" spans="1:15" ht="12.75" customHeight="1" thickBot="1"/>
    <row r="131" spans="1:15">
      <c r="A131" s="1203" t="s">
        <v>436</v>
      </c>
      <c r="B131" s="197"/>
      <c r="C131" s="167"/>
      <c r="D131" s="167"/>
      <c r="E131" s="167"/>
      <c r="F131" s="167"/>
      <c r="G131" s="167"/>
      <c r="H131" s="167"/>
      <c r="I131" s="196"/>
      <c r="J131" s="167"/>
      <c r="K131" s="195"/>
      <c r="L131" s="190"/>
    </row>
    <row r="132" spans="1:15">
      <c r="A132" s="1204"/>
      <c r="B132" s="172"/>
      <c r="C132" s="194" t="s">
        <v>374</v>
      </c>
      <c r="I132" s="159"/>
      <c r="K132" s="163"/>
      <c r="L132" s="174"/>
    </row>
    <row r="133" spans="1:15" ht="13.8" thickBot="1">
      <c r="A133" s="1205"/>
      <c r="B133" s="170"/>
      <c r="C133" s="193" t="str">
        <f>"S28="</f>
        <v>S28=</v>
      </c>
      <c r="D133" s="170"/>
      <c r="E133" s="170"/>
      <c r="F133" s="170"/>
      <c r="G133" s="170"/>
      <c r="H133" s="170"/>
      <c r="I133" s="170"/>
      <c r="J133" s="170"/>
      <c r="K133" s="170"/>
      <c r="L133" s="169"/>
    </row>
    <row r="134" spans="1:15" ht="13.8" thickBot="1"/>
    <row r="135" spans="1:15">
      <c r="A135" s="191"/>
      <c r="B135" s="167"/>
      <c r="C135" s="167"/>
      <c r="D135" s="167"/>
      <c r="E135" s="167"/>
      <c r="F135" s="167"/>
      <c r="G135" s="167"/>
      <c r="H135" s="167"/>
      <c r="I135" s="167"/>
      <c r="J135" s="167"/>
      <c r="K135" s="167"/>
      <c r="L135" s="190"/>
    </row>
    <row r="136" spans="1:15">
      <c r="A136" s="1204" t="s">
        <v>437</v>
      </c>
      <c r="B136" s="156" t="s">
        <v>278</v>
      </c>
      <c r="C136" s="266">
        <v>0</v>
      </c>
      <c r="D136" s="189"/>
      <c r="E136" s="189"/>
      <c r="F136" s="189"/>
      <c r="G136" s="189"/>
      <c r="H136" s="189"/>
      <c r="I136" s="189"/>
      <c r="J136" s="181"/>
      <c r="K136" s="181"/>
      <c r="L136" s="174"/>
    </row>
    <row r="137" spans="1:15">
      <c r="A137" s="1204"/>
      <c r="B137" s="156" t="s">
        <v>278</v>
      </c>
      <c r="C137" s="266">
        <v>0</v>
      </c>
      <c r="L137" s="174"/>
    </row>
    <row r="138" spans="1:15">
      <c r="A138" s="1204"/>
      <c r="B138" s="156" t="s">
        <v>278</v>
      </c>
      <c r="C138" s="266">
        <v>0</v>
      </c>
      <c r="L138" s="174"/>
    </row>
    <row r="139" spans="1:15">
      <c r="A139" s="1204"/>
      <c r="B139" s="156" t="s">
        <v>650</v>
      </c>
      <c r="C139" s="165">
        <v>1</v>
      </c>
      <c r="E139" s="188"/>
      <c r="F139" s="188"/>
      <c r="G139" s="188"/>
      <c r="H139" s="188"/>
      <c r="I139" s="188"/>
      <c r="J139" s="188"/>
      <c r="L139" s="174"/>
    </row>
    <row r="140" spans="1:15">
      <c r="A140" s="1204"/>
      <c r="B140" s="156" t="s">
        <v>651</v>
      </c>
      <c r="C140" s="265">
        <v>0</v>
      </c>
      <c r="E140" s="246" t="str">
        <f>C142&amp;C141&amp;DEC2BIN(C140,2)&amp;C139&amp;C138&amp;C137&amp;C136</f>
        <v>00001000</v>
      </c>
      <c r="F140" s="188"/>
      <c r="G140" s="188"/>
      <c r="H140" s="188" t="str">
        <f>BIN2HEX(E140,2)</f>
        <v>08</v>
      </c>
      <c r="I140" s="188"/>
      <c r="J140" s="188"/>
      <c r="L140" s="174"/>
    </row>
    <row r="141" spans="1:15">
      <c r="A141" s="1204"/>
      <c r="B141" s="156" t="s">
        <v>278</v>
      </c>
      <c r="C141" s="266">
        <v>0</v>
      </c>
      <c r="E141" s="1223"/>
      <c r="F141" s="1223"/>
      <c r="G141" s="1223"/>
      <c r="H141" s="1223"/>
      <c r="I141" s="1223"/>
      <c r="J141" s="1223"/>
      <c r="K141" s="1223"/>
      <c r="L141" s="174"/>
    </row>
    <row r="142" spans="1:15">
      <c r="A142" s="1204"/>
      <c r="B142" s="156" t="s">
        <v>278</v>
      </c>
      <c r="C142" s="266">
        <v>0</v>
      </c>
      <c r="E142" s="1223"/>
      <c r="F142" s="1223"/>
      <c r="G142" s="1223"/>
      <c r="H142" s="1223"/>
      <c r="I142" s="1223"/>
      <c r="J142" s="1223"/>
      <c r="K142" s="1223"/>
      <c r="L142" s="174"/>
    </row>
    <row r="143" spans="1:15">
      <c r="A143" s="186"/>
      <c r="B143" s="185"/>
      <c r="C143" s="184" t="str">
        <f>"S29="&amp;H140</f>
        <v>S29=08</v>
      </c>
      <c r="D143" s="164"/>
      <c r="E143" s="164"/>
      <c r="F143" s="164"/>
      <c r="G143" s="164"/>
      <c r="H143" s="164"/>
      <c r="I143" s="164"/>
      <c r="J143" s="164"/>
      <c r="K143" s="164"/>
      <c r="L143" s="183"/>
    </row>
    <row r="144" spans="1:15" ht="13.8" thickBot="1">
      <c r="A144" s="171"/>
      <c r="B144" s="162"/>
      <c r="C144" s="182"/>
      <c r="D144" s="170"/>
      <c r="E144" s="170"/>
      <c r="F144" s="170"/>
      <c r="G144" s="170"/>
      <c r="H144" s="170"/>
      <c r="I144" s="170"/>
      <c r="J144" s="170"/>
      <c r="K144" s="170"/>
      <c r="L144" s="169"/>
    </row>
  </sheetData>
  <mergeCells count="46">
    <mergeCell ref="A131:A133"/>
    <mergeCell ref="A136:A142"/>
    <mergeCell ref="E141:K142"/>
    <mergeCell ref="A12:A14"/>
    <mergeCell ref="A21:A23"/>
    <mergeCell ref="C48:E48"/>
    <mergeCell ref="A88:A90"/>
    <mergeCell ref="A126:A128"/>
    <mergeCell ref="A92:A94"/>
    <mergeCell ref="A97:A99"/>
    <mergeCell ref="A101:A103"/>
    <mergeCell ref="A105:A107"/>
    <mergeCell ref="A109:A111"/>
    <mergeCell ref="A114:A121"/>
    <mergeCell ref="A50:A55"/>
    <mergeCell ref="A58:A62"/>
    <mergeCell ref="A47:A48"/>
    <mergeCell ref="A84:A86"/>
    <mergeCell ref="C75:G75"/>
    <mergeCell ref="C73:G73"/>
    <mergeCell ref="J38:L38"/>
    <mergeCell ref="A41:A44"/>
    <mergeCell ref="A46:J46"/>
    <mergeCell ref="C67:G67"/>
    <mergeCell ref="A15:J15"/>
    <mergeCell ref="A32:A38"/>
    <mergeCell ref="A17:A19"/>
    <mergeCell ref="E18:I19"/>
    <mergeCell ref="A25:A26"/>
    <mergeCell ref="C27:E27"/>
    <mergeCell ref="B5:L5"/>
    <mergeCell ref="E8:K8"/>
    <mergeCell ref="J10:L10"/>
    <mergeCell ref="A8:A10"/>
    <mergeCell ref="N125:O129"/>
    <mergeCell ref="C71:G71"/>
    <mergeCell ref="C85:G85"/>
    <mergeCell ref="C81:G81"/>
    <mergeCell ref="M121:O121"/>
    <mergeCell ref="N83:O87"/>
    <mergeCell ref="E119:K121"/>
    <mergeCell ref="N88:O91"/>
    <mergeCell ref="C79:G79"/>
    <mergeCell ref="C77:G77"/>
    <mergeCell ref="J103:L103"/>
    <mergeCell ref="C69:G69"/>
  </mergeCells>
  <conditionalFormatting sqref="O15">
    <cfRule type="expression" dxfId="35" priority="8" stopIfTrue="1">
      <formula>#REF!="x"</formula>
    </cfRule>
  </conditionalFormatting>
  <conditionalFormatting sqref="D17:J17">
    <cfRule type="expression" dxfId="34" priority="7" stopIfTrue="1">
      <formula>$C$25=1</formula>
    </cfRule>
  </conditionalFormatting>
  <conditionalFormatting sqref="C23">
    <cfRule type="expression" dxfId="33" priority="6" stopIfTrue="1">
      <formula>$C$21=0</formula>
    </cfRule>
  </conditionalFormatting>
  <conditionalFormatting sqref="C21">
    <cfRule type="expression" dxfId="32" priority="5" stopIfTrue="1">
      <formula>$C$25=1</formula>
    </cfRule>
  </conditionalFormatting>
  <conditionalFormatting sqref="C23">
    <cfRule type="expression" dxfId="31" priority="9" stopIfTrue="1">
      <formula>$C$25=1</formula>
    </cfRule>
    <cfRule type="cellIs" priority="10" stopIfTrue="1" operator="greaterThan">
      <formula>$C$18 + $C$19 * $B$23/60</formula>
    </cfRule>
  </conditionalFormatting>
  <conditionalFormatting sqref="F58">
    <cfRule type="expression" dxfId="30" priority="11" stopIfTrue="1">
      <formula>$D$61=1</formula>
    </cfRule>
  </conditionalFormatting>
  <conditionalFormatting sqref="F62">
    <cfRule type="expression" dxfId="29" priority="12" stopIfTrue="1">
      <formula>$D$61=1</formula>
    </cfRule>
  </conditionalFormatting>
  <conditionalFormatting sqref="F59:F61">
    <cfRule type="expression" dxfId="28" priority="13" stopIfTrue="1">
      <formula>$D$61=1</formula>
    </cfRule>
  </conditionalFormatting>
  <conditionalFormatting sqref="I58:I61">
    <cfRule type="expression" dxfId="27" priority="14" stopIfTrue="1">
      <formula>$D$61=0</formula>
    </cfRule>
  </conditionalFormatting>
  <conditionalFormatting sqref="I62">
    <cfRule type="expression" dxfId="26" priority="15" stopIfTrue="1">
      <formula>$D$61=0</formula>
    </cfRule>
  </conditionalFormatting>
  <conditionalFormatting sqref="N27:N28">
    <cfRule type="expression" dxfId="25" priority="2" stopIfTrue="1">
      <formula>$C$21=0</formula>
    </cfRule>
  </conditionalFormatting>
  <conditionalFormatting sqref="N26:N27">
    <cfRule type="expression" dxfId="24" priority="1" stopIfTrue="1">
      <formula>$C$25=1</formula>
    </cfRule>
  </conditionalFormatting>
  <conditionalFormatting sqref="N28">
    <cfRule type="expression" dxfId="23" priority="3" stopIfTrue="1">
      <formula>$C$25=1</formula>
    </cfRule>
    <cfRule type="cellIs" priority="4" stopIfTrue="1" operator="greaterThan">
      <formula>$C$18 + $C$19 * $B$23/60</formula>
    </cfRule>
  </conditionalFormatting>
  <dataValidations count="17">
    <dataValidation type="whole" allowBlank="1" showInputMessage="1" showErrorMessage="1" sqref="C23" xr:uid="{00000000-0002-0000-0300-000000000000}">
      <formula1>C18 + C19/60</formula1>
      <formula2>23</formula2>
    </dataValidation>
    <dataValidation type="whole" allowBlank="1" showInputMessage="1" showErrorMessage="1" sqref="N28" xr:uid="{00000000-0002-0000-0300-000001000000}">
      <formula1>N23 + N24/60</formula1>
      <formula2>22</formula2>
    </dataValidation>
    <dataValidation type="whole" operator="lessThanOrEqual" allowBlank="1" showInputMessage="1" showErrorMessage="1" sqref="C21" xr:uid="{00000000-0002-0000-0300-000002000000}">
      <formula1>7</formula1>
    </dataValidation>
    <dataValidation type="whole" allowBlank="1" showInputMessage="1" showErrorMessage="1" sqref="C31" xr:uid="{00000000-0002-0000-0300-000003000000}">
      <formula1>0</formula1>
      <formula2>2</formula2>
    </dataValidation>
    <dataValidation type="whole" allowBlank="1" showInputMessage="1" showErrorMessage="1" sqref="C89 F54 I54" xr:uid="{00000000-0002-0000-0300-000004000000}">
      <formula1>20</formula1>
      <formula2>1023</formula2>
    </dataValidation>
    <dataValidation type="whole" allowBlank="1" showInputMessage="1" showErrorMessage="1" sqref="C47" xr:uid="{00000000-0002-0000-0300-000005000000}">
      <formula1>0</formula1>
      <formula2>14</formula2>
    </dataValidation>
    <dataValidation type="whole" allowBlank="1" showInputMessage="1" showErrorMessage="1" sqref="C19" xr:uid="{00000000-0002-0000-0300-000007000000}">
      <formula1>0</formula1>
      <formula2>59</formula2>
    </dataValidation>
    <dataValidation type="decimal" allowBlank="1" showInputMessage="1" showErrorMessage="1" sqref="C8" xr:uid="{00000000-0002-0000-0300-000008000000}">
      <formula1>0</formula1>
      <formula2>31</formula2>
    </dataValidation>
    <dataValidation type="whole" allowBlank="1" showInputMessage="1" showErrorMessage="1" sqref="C18" xr:uid="{00000000-0002-0000-0300-000009000000}">
      <formula1>0</formula1>
      <formula2>23</formula2>
    </dataValidation>
    <dataValidation type="whole" allowBlank="1" showInputMessage="1" showErrorMessage="1" sqref="C13" xr:uid="{00000000-0002-0000-0300-00000B000000}">
      <formula1>0</formula1>
      <formula2>60</formula2>
    </dataValidation>
    <dataValidation type="whole" allowBlank="1" showInputMessage="1" showErrorMessage="1" sqref="C53 F53 I53" xr:uid="{00000000-0002-0000-0300-00000C000000}">
      <formula1>0</formula1>
      <formula2>15</formula2>
    </dataValidation>
    <dataValidation type="whole" allowBlank="1" showInputMessage="1" showErrorMessage="1" sqref="I61 F61 C61" xr:uid="{00000000-0002-0000-0300-00000D000000}">
      <formula1>5</formula1>
      <formula2>63</formula2>
    </dataValidation>
    <dataValidation type="whole" allowBlank="1" showInputMessage="1" showErrorMessage="1" sqref="C126:C127" xr:uid="{00000000-0002-0000-0300-00000E000000}">
      <formula1>0</formula1>
      <formula2>10</formula2>
    </dataValidation>
    <dataValidation type="whole" allowBlank="1" showInputMessage="1" showErrorMessage="1" sqref="C25:C26 I59:I60 F59:F60 C51:C52 F51:F52 I51:I52 C59:C60 C32:C37 C9 C114:C121 C136:C139 C141:C142" xr:uid="{00000000-0002-0000-0300-00000F000000}">
      <formula1>0</formula1>
      <formula2>1</formula2>
    </dataValidation>
    <dataValidation type="custom" errorStyle="warning" allowBlank="1" showInputMessage="1" showErrorMessage="1" sqref="O14" xr:uid="{00000000-0002-0000-0300-000010000000}">
      <formula1>IF(O13=0,0)</formula1>
    </dataValidation>
    <dataValidation type="whole" allowBlank="1" showInputMessage="1" showErrorMessage="1" sqref="C54" xr:uid="{00000000-0002-0000-0300-000011000000}">
      <formula1>20</formula1>
      <formula2>1000</formula2>
    </dataValidation>
    <dataValidation type="whole" allowBlank="1" showInputMessage="1" showErrorMessage="1" sqref="C140" xr:uid="{E8B533A7-7E9F-4ABA-93F6-C1359C70EF76}">
      <formula1>0</formula1>
      <formula2>3</formula2>
    </dataValidation>
  </dataValidations>
  <pageMargins left="0.75" right="0.75" top="1" bottom="1" header="0.5" footer="0.5"/>
  <pageSetup paperSize="9" orientation="portrait" r:id="rId1"/>
  <headerFooter alignWithMargins="0"/>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AL999"/>
  <sheetViews>
    <sheetView showGridLines="0" zoomScaleNormal="100" workbookViewId="0">
      <pane ySplit="1" topLeftCell="A2" activePane="bottomLeft" state="frozen"/>
      <selection activeCell="H1" sqref="H1"/>
      <selection pane="bottomLeft" activeCell="S14" sqref="S14"/>
    </sheetView>
  </sheetViews>
  <sheetFormatPr defaultColWidth="0" defaultRowHeight="13.2" zeroHeight="1"/>
  <cols>
    <col min="1" max="1" width="15.109375" style="41" customWidth="1"/>
    <col min="2" max="2" width="9.33203125" style="41" customWidth="1"/>
    <col min="3" max="3" width="9.5546875" style="41" customWidth="1"/>
    <col min="4" max="4" width="8.88671875" style="41" customWidth="1"/>
    <col min="5" max="5" width="8.6640625" style="41" customWidth="1"/>
    <col min="6" max="6" width="8.88671875" style="41" customWidth="1"/>
    <col min="7" max="7" width="6.44140625" style="42" customWidth="1"/>
    <col min="8" max="8" width="25.5546875" style="41" customWidth="1"/>
    <col min="9" max="9" width="11.88671875" style="41" customWidth="1"/>
    <col min="10" max="10" width="4.33203125" style="41" customWidth="1"/>
    <col min="11" max="11" width="5.5546875" style="41" customWidth="1"/>
    <col min="12" max="12" width="5.6640625" style="41" customWidth="1"/>
    <col min="13" max="13" width="6" style="41" customWidth="1"/>
    <col min="14" max="14" width="4.88671875" style="41" customWidth="1"/>
    <col min="15" max="15" width="5.44140625" style="41" customWidth="1"/>
    <col min="16" max="16" width="3.88671875" style="41" customWidth="1"/>
    <col min="17" max="17" width="6.44140625" style="41" customWidth="1"/>
    <col min="18" max="18" width="14" style="41" customWidth="1"/>
    <col min="19" max="27" width="9.109375" style="41" customWidth="1"/>
  </cols>
  <sheetData>
    <row r="1" spans="1:35" s="139" customFormat="1" ht="23.25" customHeight="1">
      <c r="A1" s="1282" t="s">
        <v>170</v>
      </c>
      <c r="B1" s="1283"/>
      <c r="C1" s="1283"/>
      <c r="D1" s="1283"/>
      <c r="E1" s="1283"/>
      <c r="F1" s="1283"/>
      <c r="G1" s="1284"/>
      <c r="H1" s="401" t="s">
        <v>295</v>
      </c>
      <c r="I1" s="137"/>
      <c r="J1" s="137"/>
      <c r="K1" s="137"/>
      <c r="L1" s="137"/>
      <c r="M1" s="137"/>
      <c r="N1" s="137"/>
      <c r="O1" s="137"/>
      <c r="P1" s="138"/>
      <c r="Q1" s="138"/>
      <c r="R1" s="138"/>
      <c r="S1" s="138"/>
      <c r="T1" s="138"/>
      <c r="U1" s="138"/>
      <c r="V1" s="138"/>
    </row>
    <row r="2" spans="1:35" s="4" customFormat="1" ht="12.9" customHeight="1" thickBot="1">
      <c r="A2" s="1289" t="s">
        <v>258</v>
      </c>
      <c r="B2" s="1289"/>
      <c r="C2" s="1289"/>
      <c r="D2" s="1289"/>
      <c r="E2" s="1289"/>
      <c r="F2" s="1289"/>
      <c r="G2" s="44"/>
      <c r="H2" s="153"/>
      <c r="I2" s="44"/>
      <c r="J2" s="9"/>
      <c r="K2" s="1132" t="str">
        <f>H16</f>
        <v>Contact Reason</v>
      </c>
      <c r="L2" s="45" t="s">
        <v>273</v>
      </c>
      <c r="M2" s="46"/>
      <c r="N2" s="46"/>
      <c r="O2" s="47"/>
      <c r="P2" s="11" t="str">
        <f>MID($C16,1,1)</f>
        <v>0</v>
      </c>
      <c r="Q2" s="12"/>
      <c r="R2" s="12"/>
      <c r="S2" s="10"/>
      <c r="W2" s="12"/>
      <c r="AC2" s="12"/>
      <c r="AD2" s="12"/>
      <c r="AE2" s="12"/>
      <c r="AF2" s="12"/>
    </row>
    <row r="3" spans="1:35" s="4" customFormat="1" ht="12.9" customHeight="1">
      <c r="A3" s="1289"/>
      <c r="B3" s="1289"/>
      <c r="C3" s="1289"/>
      <c r="D3" s="1289"/>
      <c r="E3" s="1289"/>
      <c r="F3" s="1289"/>
      <c r="G3" s="44"/>
      <c r="H3" s="44"/>
      <c r="I3" s="44"/>
      <c r="J3" s="9"/>
      <c r="K3" s="1133"/>
      <c r="L3" s="45" t="s">
        <v>172</v>
      </c>
      <c r="M3" s="46"/>
      <c r="N3" s="46"/>
      <c r="O3" s="47"/>
      <c r="P3" s="11" t="str">
        <f>MID($C16,2,1)</f>
        <v>0</v>
      </c>
      <c r="Q3" s="12"/>
      <c r="R3" s="1135" t="s">
        <v>1</v>
      </c>
      <c r="S3" s="1294"/>
      <c r="T3" s="1294"/>
      <c r="U3" s="1294"/>
      <c r="V3" s="1295"/>
      <c r="W3" s="1295"/>
      <c r="X3" s="1296"/>
      <c r="AC3" s="12"/>
      <c r="AD3" s="12"/>
      <c r="AE3" s="12"/>
      <c r="AF3" s="12"/>
    </row>
    <row r="4" spans="1:35" s="4" customFormat="1" ht="12.9" customHeight="1">
      <c r="A4" s="1289"/>
      <c r="B4" s="1289"/>
      <c r="C4" s="1289"/>
      <c r="D4" s="1289"/>
      <c r="E4" s="1289"/>
      <c r="F4" s="1289"/>
      <c r="G4" s="44"/>
      <c r="H4" s="44"/>
      <c r="I4" s="44"/>
      <c r="J4" s="9"/>
      <c r="K4" s="1133"/>
      <c r="L4" s="45" t="s">
        <v>173</v>
      </c>
      <c r="M4" s="46"/>
      <c r="N4" s="46"/>
      <c r="O4" s="47"/>
      <c r="P4" s="11" t="str">
        <f>MID($C16,3,1)</f>
        <v>0</v>
      </c>
      <c r="R4" s="1297"/>
      <c r="S4" s="1298"/>
      <c r="T4" s="1298"/>
      <c r="U4" s="1298"/>
      <c r="V4" s="1299"/>
      <c r="W4" s="1299"/>
      <c r="X4" s="1300"/>
      <c r="AC4" s="12"/>
      <c r="AD4" s="12"/>
      <c r="AE4" s="12"/>
      <c r="AF4" s="12"/>
    </row>
    <row r="5" spans="1:35" s="4" customFormat="1" ht="12.9" customHeight="1" thickBot="1">
      <c r="A5" s="1289"/>
      <c r="B5" s="1289"/>
      <c r="C5" s="1289"/>
      <c r="D5" s="1289"/>
      <c r="E5" s="1289"/>
      <c r="F5" s="1289"/>
      <c r="G5" s="44"/>
      <c r="H5" s="44"/>
      <c r="I5" s="44"/>
      <c r="J5" s="9"/>
      <c r="K5" s="1133"/>
      <c r="L5" s="45" t="s">
        <v>174</v>
      </c>
      <c r="M5" s="46"/>
      <c r="N5" s="46"/>
      <c r="O5" s="47"/>
      <c r="P5" s="11" t="str">
        <f>MID($C16,4,1)</f>
        <v>0</v>
      </c>
      <c r="R5" s="1301"/>
      <c r="S5" s="1302"/>
      <c r="T5" s="1302"/>
      <c r="U5" s="1302"/>
      <c r="V5" s="1303"/>
      <c r="W5" s="1303"/>
      <c r="X5" s="1304"/>
      <c r="AC5" s="12"/>
      <c r="AD5" s="12"/>
      <c r="AE5" s="12"/>
      <c r="AF5" s="12"/>
    </row>
    <row r="6" spans="1:35" s="4" customFormat="1" ht="12.9" customHeight="1">
      <c r="A6" s="1289"/>
      <c r="B6" s="1289"/>
      <c r="C6" s="1289"/>
      <c r="D6" s="1289"/>
      <c r="E6" s="1289"/>
      <c r="F6" s="1289"/>
      <c r="G6" s="44"/>
      <c r="H6" s="44"/>
      <c r="I6" s="44"/>
      <c r="K6" s="1133"/>
      <c r="L6" s="45" t="s">
        <v>177</v>
      </c>
      <c r="M6" s="46"/>
      <c r="N6" s="46"/>
      <c r="O6" s="47"/>
      <c r="P6" s="11" t="str">
        <f>MID($C16,5,1)</f>
        <v>0</v>
      </c>
      <c r="R6" s="12" t="s">
        <v>240</v>
      </c>
      <c r="S6" s="135"/>
      <c r="AC6" s="12"/>
      <c r="AD6" s="12"/>
      <c r="AE6" s="12"/>
      <c r="AF6" s="12"/>
    </row>
    <row r="7" spans="1:35" s="4" customFormat="1" ht="12.9" customHeight="1">
      <c r="A7" s="1289"/>
      <c r="B7" s="1289"/>
      <c r="C7" s="1289"/>
      <c r="D7" s="1289"/>
      <c r="E7" s="1289"/>
      <c r="F7" s="1289"/>
      <c r="G7" s="44"/>
      <c r="I7" s="44"/>
      <c r="K7" s="1133"/>
      <c r="L7" s="45" t="s">
        <v>175</v>
      </c>
      <c r="M7" s="46"/>
      <c r="N7" s="46"/>
      <c r="O7" s="47"/>
      <c r="P7" s="11" t="str">
        <f>MID($C16,6,1)</f>
        <v>1</v>
      </c>
      <c r="R7" s="10" t="s">
        <v>234</v>
      </c>
      <c r="S7" s="135" t="s">
        <v>294</v>
      </c>
      <c r="T7" s="134"/>
      <c r="U7" s="134"/>
      <c r="V7" s="134"/>
      <c r="W7" s="134"/>
      <c r="X7" s="134"/>
      <c r="Y7" s="134"/>
      <c r="Z7" s="134"/>
      <c r="AC7" s="12"/>
      <c r="AD7" s="12"/>
      <c r="AE7" s="12"/>
      <c r="AF7" s="12"/>
    </row>
    <row r="8" spans="1:35" s="4" customFormat="1" ht="12.9" customHeight="1" thickBot="1">
      <c r="A8" s="1289"/>
      <c r="B8" s="1289"/>
      <c r="C8" s="1289"/>
      <c r="D8" s="1289"/>
      <c r="E8" s="1289"/>
      <c r="F8" s="1289"/>
      <c r="G8" s="44"/>
      <c r="H8" s="44"/>
      <c r="I8" s="44"/>
      <c r="K8" s="1133"/>
      <c r="L8" s="45" t="s">
        <v>176</v>
      </c>
      <c r="M8" s="46"/>
      <c r="N8" s="46"/>
      <c r="O8" s="47"/>
      <c r="P8" s="11" t="str">
        <f>MID($C16,7,1)</f>
        <v>0</v>
      </c>
      <c r="R8" s="10" t="s">
        <v>235</v>
      </c>
      <c r="S8" s="135" t="s">
        <v>295</v>
      </c>
      <c r="T8" s="135"/>
      <c r="U8" s="135"/>
      <c r="V8" s="135"/>
      <c r="W8" s="135"/>
      <c r="X8" s="135"/>
      <c r="Y8" s="135"/>
      <c r="Z8" s="135"/>
      <c r="AC8" s="12"/>
      <c r="AD8" s="12"/>
      <c r="AE8" s="12"/>
      <c r="AF8" s="12"/>
    </row>
    <row r="9" spans="1:35" s="4" customFormat="1" ht="12.9" customHeight="1">
      <c r="A9" s="1289"/>
      <c r="B9" s="1289"/>
      <c r="C9" s="1289"/>
      <c r="D9" s="1289"/>
      <c r="E9" s="1289"/>
      <c r="F9" s="1289"/>
      <c r="G9" s="61">
        <v>1</v>
      </c>
      <c r="H9" s="54" t="s">
        <v>162</v>
      </c>
      <c r="K9" s="1134"/>
      <c r="L9" s="45" t="s">
        <v>186</v>
      </c>
      <c r="M9" s="46"/>
      <c r="N9" s="46"/>
      <c r="O9" s="47"/>
      <c r="P9" s="11" t="str">
        <f>MID($C16,8,1)</f>
        <v>0</v>
      </c>
      <c r="R9" s="10" t="s">
        <v>914</v>
      </c>
      <c r="S9" s="135" t="s">
        <v>915</v>
      </c>
      <c r="T9" s="135"/>
      <c r="U9" s="135"/>
      <c r="V9" s="135"/>
      <c r="W9" s="135"/>
      <c r="X9" s="135"/>
      <c r="Y9" s="135"/>
      <c r="Z9" s="135"/>
      <c r="AC9" s="12"/>
      <c r="AD9" s="12"/>
      <c r="AE9" s="12"/>
      <c r="AF9" s="12"/>
    </row>
    <row r="10" spans="1:35" s="4" customFormat="1" ht="12.9" customHeight="1" thickBot="1">
      <c r="A10" s="1289"/>
      <c r="B10" s="1289"/>
      <c r="C10" s="1289"/>
      <c r="D10" s="1289"/>
      <c r="E10" s="1289"/>
      <c r="F10" s="1289"/>
      <c r="G10" s="62"/>
      <c r="H10" s="55"/>
      <c r="I10" s="13"/>
      <c r="J10" s="13"/>
      <c r="K10" s="77"/>
      <c r="L10" s="14"/>
      <c r="M10" s="14"/>
      <c r="N10" s="14"/>
      <c r="O10" s="14"/>
      <c r="P10" s="14"/>
      <c r="R10" s="10" t="s">
        <v>913</v>
      </c>
      <c r="S10" s="135" t="s">
        <v>296</v>
      </c>
      <c r="T10" s="135"/>
      <c r="U10" s="135"/>
      <c r="V10" s="135"/>
      <c r="W10" s="135"/>
      <c r="X10" s="135"/>
      <c r="Y10" s="135"/>
      <c r="Z10" s="135"/>
    </row>
    <row r="11" spans="1:35" s="4" customFormat="1" ht="12.9" customHeight="1">
      <c r="A11" s="1289"/>
      <c r="B11" s="1289"/>
      <c r="C11" s="1289"/>
      <c r="D11" s="1289"/>
      <c r="E11" s="1289"/>
      <c r="F11" s="1289"/>
      <c r="G11" s="15"/>
      <c r="K11" s="1132" t="str">
        <f>H17</f>
        <v>Alarm/ Status</v>
      </c>
      <c r="L11" s="45" t="s">
        <v>178</v>
      </c>
      <c r="M11" s="46"/>
      <c r="N11" s="46"/>
      <c r="O11" s="47"/>
      <c r="P11" s="11" t="str">
        <f>MID($C17,1,1)</f>
        <v>0</v>
      </c>
      <c r="Q11" s="12"/>
      <c r="R11" s="10" t="s">
        <v>237</v>
      </c>
      <c r="S11" s="135" t="s">
        <v>297</v>
      </c>
      <c r="T11" s="136"/>
      <c r="U11" s="136"/>
      <c r="V11" s="136"/>
      <c r="W11" s="136"/>
      <c r="X11" s="136"/>
      <c r="Y11" s="136"/>
      <c r="Z11" s="136"/>
      <c r="AA11" s="12"/>
    </row>
    <row r="12" spans="1:35" s="4" customFormat="1" ht="12.9" customHeight="1">
      <c r="A12" s="76"/>
      <c r="B12" s="16"/>
      <c r="D12" s="16"/>
      <c r="E12" s="16"/>
      <c r="F12" s="16"/>
      <c r="G12" s="17" t="s">
        <v>141</v>
      </c>
      <c r="K12" s="1133"/>
      <c r="L12" s="45" t="s">
        <v>179</v>
      </c>
      <c r="M12" s="46"/>
      <c r="N12" s="46"/>
      <c r="O12" s="47"/>
      <c r="P12" s="11" t="str">
        <f>MID($C17,2,1)</f>
        <v>0</v>
      </c>
      <c r="Q12" s="18"/>
      <c r="R12" s="10" t="s">
        <v>238</v>
      </c>
      <c r="S12" s="136" t="s">
        <v>298</v>
      </c>
      <c r="T12" s="135"/>
      <c r="U12" s="135"/>
      <c r="V12" s="135"/>
      <c r="W12" s="135"/>
      <c r="X12" s="135"/>
      <c r="Y12" s="135"/>
      <c r="Z12" s="135"/>
      <c r="AA12" s="12"/>
    </row>
    <row r="13" spans="1:35" s="4" customFormat="1" ht="12.9" customHeight="1">
      <c r="A13" s="4" t="str">
        <f>MID($H$1,$G$9+2*G13,2)</f>
        <v>19</v>
      </c>
      <c r="B13" s="19" t="str">
        <f t="shared" ref="B13:B29" si="0">HEX2BIN(A13,8)</f>
        <v>00011001</v>
      </c>
      <c r="C13" s="59">
        <f>HEX2DEC(A13)</f>
        <v>25</v>
      </c>
      <c r="D13" s="60"/>
      <c r="E13" s="60"/>
      <c r="F13" s="60"/>
      <c r="G13" s="15">
        <v>0</v>
      </c>
      <c r="H13" s="20" t="s">
        <v>142</v>
      </c>
      <c r="I13" s="905" t="str">
        <f>IF(C13=25,"TEK811LR",IF(C13=43,"TEK811LRNP"))</f>
        <v>TEK811LR</v>
      </c>
      <c r="K13" s="1133"/>
      <c r="L13" s="45" t="s">
        <v>180</v>
      </c>
      <c r="M13" s="46"/>
      <c r="N13" s="46"/>
      <c r="O13" s="47"/>
      <c r="P13" s="11" t="str">
        <f>MID($C17,3,1)</f>
        <v>0</v>
      </c>
      <c r="Q13" s="18"/>
      <c r="R13" s="10" t="s">
        <v>239</v>
      </c>
      <c r="S13" s="135" t="s">
        <v>299</v>
      </c>
      <c r="T13" s="18"/>
      <c r="Z13" s="18"/>
      <c r="AA13" s="18"/>
      <c r="AC13" s="22"/>
      <c r="AD13" s="12"/>
      <c r="AE13" s="12"/>
      <c r="AF13" s="12"/>
      <c r="AG13" s="12"/>
      <c r="AH13" s="12"/>
      <c r="AI13" s="12"/>
    </row>
    <row r="14" spans="1:35" s="4" customFormat="1" ht="12.9" customHeight="1">
      <c r="A14" s="4" t="str">
        <f t="shared" ref="A14:A29" si="1">MID($H$1,$G$9+2*G14,2)</f>
        <v>21</v>
      </c>
      <c r="B14" s="19" t="str">
        <f t="shared" si="0"/>
        <v>00100001</v>
      </c>
      <c r="C14" s="59" t="str">
        <f>BIN2DEC(I23) &amp; "." &amp;BIN2DEC( I22)</f>
        <v>1.4</v>
      </c>
      <c r="D14" s="60"/>
      <c r="E14" s="60"/>
      <c r="F14" s="60"/>
      <c r="G14" s="15">
        <v>1</v>
      </c>
      <c r="H14" s="20" t="s">
        <v>143</v>
      </c>
      <c r="I14" s="21" t="str">
        <f>IF(RIGHT(C14,1)="4","BG96",IF(RIGHT(C14,1)="5","BG95"))</f>
        <v>BG96</v>
      </c>
      <c r="J14" s="23"/>
      <c r="K14" s="1133"/>
      <c r="L14" s="45"/>
      <c r="M14" s="46"/>
      <c r="N14" s="46"/>
      <c r="O14" s="47"/>
      <c r="P14" s="11" t="str">
        <f>MID($C17,4,1)</f>
        <v>0</v>
      </c>
      <c r="Q14" s="18"/>
      <c r="R14" s="10" t="s">
        <v>266</v>
      </c>
      <c r="S14" s="1" t="s">
        <v>300</v>
      </c>
      <c r="T14" s="168"/>
      <c r="Z14" s="18"/>
      <c r="AA14" s="18"/>
      <c r="AC14" s="12"/>
      <c r="AD14" s="12"/>
      <c r="AE14" s="12"/>
      <c r="AF14" s="12"/>
      <c r="AG14" s="24"/>
      <c r="AH14" s="24"/>
      <c r="AI14" s="24"/>
    </row>
    <row r="15" spans="1:35" s="4" customFormat="1" ht="12.9" customHeight="1">
      <c r="A15" s="4" t="str">
        <f t="shared" si="1"/>
        <v>23</v>
      </c>
      <c r="B15" s="275" t="str">
        <f>HEX2BIN(A15,8)</f>
        <v>00100011</v>
      </c>
      <c r="C15" s="59" t="str">
        <f>BIN2DEC(RIGHT(B15,5)) &amp; "." &amp;BIN2DEC( LEFT(B15,3))</f>
        <v>3.1</v>
      </c>
      <c r="D15" s="60"/>
      <c r="E15" s="60"/>
      <c r="F15" s="60"/>
      <c r="G15" s="15">
        <v>2</v>
      </c>
      <c r="H15" s="20" t="s">
        <v>168</v>
      </c>
      <c r="I15" s="21" t="str">
        <f>"FW "&amp; C15</f>
        <v>FW 3.1</v>
      </c>
      <c r="K15" s="1133"/>
      <c r="L15" s="45" t="s">
        <v>171</v>
      </c>
      <c r="M15" s="46"/>
      <c r="N15" s="46"/>
      <c r="O15" s="47"/>
      <c r="P15" s="11" t="str">
        <f>IF((IF('811LR CC'!C33=1,Q15,1))=1,"0","1")</f>
        <v>0</v>
      </c>
      <c r="Q15" s="264"/>
      <c r="R15" s="782" t="s">
        <v>652</v>
      </c>
      <c r="S15" s="782" t="s">
        <v>730</v>
      </c>
      <c r="T15" s="80"/>
      <c r="Z15" s="18"/>
      <c r="AA15" s="18"/>
      <c r="AC15" s="25"/>
      <c r="AD15" s="18"/>
      <c r="AE15" s="18"/>
      <c r="AF15" s="18"/>
      <c r="AG15" s="18"/>
      <c r="AH15" s="18"/>
      <c r="AI15" s="18"/>
    </row>
    <row r="16" spans="1:35" s="4" customFormat="1" ht="12.9" customHeight="1">
      <c r="A16" s="4" t="str">
        <f t="shared" si="1"/>
        <v>04</v>
      </c>
      <c r="B16" s="19" t="str">
        <f t="shared" si="0"/>
        <v>00000100</v>
      </c>
      <c r="C16" s="59" t="str">
        <f>HEX2BIN(A16,8)</f>
        <v>00000100</v>
      </c>
      <c r="D16" s="60"/>
      <c r="E16" s="60"/>
      <c r="F16" s="60"/>
      <c r="G16" s="15">
        <v>3</v>
      </c>
      <c r="H16" s="20" t="s">
        <v>144</v>
      </c>
      <c r="K16" s="1133"/>
      <c r="L16" s="45" t="s">
        <v>181</v>
      </c>
      <c r="M16" s="46"/>
      <c r="N16" s="46"/>
      <c r="O16" s="47"/>
      <c r="P16" s="11" t="str">
        <f>MID($C17,6,1)</f>
        <v>0</v>
      </c>
      <c r="Q16" s="150"/>
      <c r="R16" s="782" t="s">
        <v>731</v>
      </c>
      <c r="S16" s="782" t="s">
        <v>732</v>
      </c>
      <c r="T16" s="80"/>
      <c r="U16" s="18"/>
      <c r="V16" s="18"/>
      <c r="W16" s="18" t="s">
        <v>254</v>
      </c>
      <c r="X16" s="18"/>
      <c r="Y16" s="18"/>
      <c r="Z16" s="18"/>
      <c r="AA16" s="18"/>
      <c r="AC16" s="25"/>
      <c r="AD16" s="18"/>
      <c r="AE16" s="18"/>
      <c r="AF16" s="18"/>
      <c r="AG16" s="18"/>
      <c r="AH16" s="18"/>
      <c r="AI16" s="18"/>
    </row>
    <row r="17" spans="1:35" s="4" customFormat="1" ht="12.9" customHeight="1">
      <c r="A17" s="4" t="str">
        <f t="shared" si="1"/>
        <v>08</v>
      </c>
      <c r="B17" s="19" t="str">
        <f t="shared" si="0"/>
        <v>00001000</v>
      </c>
      <c r="C17" s="59" t="str">
        <f>HEX2BIN(A17,8)</f>
        <v>00001000</v>
      </c>
      <c r="D17" s="60"/>
      <c r="E17" s="60"/>
      <c r="F17" s="60"/>
      <c r="G17" s="15">
        <v>4</v>
      </c>
      <c r="H17" s="20" t="s">
        <v>166</v>
      </c>
      <c r="K17" s="1133"/>
      <c r="L17" s="45" t="s">
        <v>182</v>
      </c>
      <c r="M17" s="46"/>
      <c r="N17" s="46"/>
      <c r="O17" s="47"/>
      <c r="P17" s="11" t="str">
        <f>MID($C17,7,1)</f>
        <v>0</v>
      </c>
      <c r="Q17" s="10"/>
      <c r="S17" s="79">
        <f>LEN(S10)</f>
        <v>280</v>
      </c>
      <c r="T17" s="81"/>
      <c r="U17" s="26"/>
      <c r="V17" s="26"/>
      <c r="W17" s="26"/>
      <c r="X17" s="26"/>
      <c r="Y17" s="26"/>
      <c r="Z17" s="26"/>
      <c r="AA17" s="26"/>
      <c r="AC17" s="25"/>
      <c r="AD17" s="18"/>
      <c r="AE17" s="18"/>
      <c r="AF17" s="18"/>
      <c r="AG17" s="18"/>
      <c r="AH17" s="18"/>
      <c r="AI17" s="18"/>
    </row>
    <row r="18" spans="1:35" s="4" customFormat="1" ht="12.9" customHeight="1">
      <c r="A18" s="4" t="str">
        <f t="shared" si="1"/>
        <v>18</v>
      </c>
      <c r="B18" s="19" t="str">
        <f t="shared" si="0"/>
        <v>00011000</v>
      </c>
      <c r="C18" s="59">
        <f>HEX2DEC(A18)</f>
        <v>24</v>
      </c>
      <c r="D18" s="60"/>
      <c r="E18" s="60"/>
      <c r="F18" s="60"/>
      <c r="G18" s="15">
        <v>5</v>
      </c>
      <c r="H18" s="269" t="s">
        <v>283</v>
      </c>
      <c r="K18" s="1134"/>
      <c r="L18" s="45" t="s">
        <v>183</v>
      </c>
      <c r="M18" s="46"/>
      <c r="N18" s="46"/>
      <c r="O18" s="47"/>
      <c r="P18" s="11" t="str">
        <f>MID($C17,8,1)</f>
        <v>0</v>
      </c>
      <c r="Q18" s="10"/>
      <c r="S18" s="79">
        <f>LEN(S11)</f>
        <v>376</v>
      </c>
      <c r="T18" s="79"/>
      <c r="AC18" s="25"/>
      <c r="AD18" s="18"/>
      <c r="AE18" s="18"/>
      <c r="AF18" s="18"/>
      <c r="AG18" s="18"/>
      <c r="AH18" s="18"/>
      <c r="AI18" s="18"/>
    </row>
    <row r="19" spans="1:35" s="4" customFormat="1" ht="12.9" customHeight="1" thickBot="1">
      <c r="A19" s="4" t="str">
        <f t="shared" si="1"/>
        <v>33</v>
      </c>
      <c r="B19" s="19" t="str">
        <f t="shared" si="0"/>
        <v>00110011</v>
      </c>
      <c r="C19" s="59" t="str">
        <f xml:space="preserve"> ((BIN2DEC(RIGHT(B19,5)) +30)/10 ) &amp; " Volts"</f>
        <v>4.9 Volts</v>
      </c>
      <c r="D19" s="60"/>
      <c r="E19" s="60"/>
      <c r="F19" s="60"/>
      <c r="G19" s="15">
        <v>6</v>
      </c>
      <c r="H19" s="20" t="s">
        <v>159</v>
      </c>
      <c r="K19" s="78"/>
      <c r="L19" s="23"/>
      <c r="M19" s="23"/>
      <c r="N19" s="23"/>
      <c r="O19" s="23"/>
      <c r="P19" s="23"/>
      <c r="S19"/>
      <c r="AA19" s="27"/>
      <c r="AC19" s="26"/>
      <c r="AD19" s="26"/>
      <c r="AE19" s="26"/>
      <c r="AF19" s="26"/>
      <c r="AG19" s="26"/>
      <c r="AH19" s="26"/>
      <c r="AI19" s="26"/>
    </row>
    <row r="20" spans="1:35" s="4" customFormat="1" ht="12.9" customHeight="1">
      <c r="A20" s="4" t="str">
        <f t="shared" si="1"/>
        <v>08</v>
      </c>
      <c r="B20" s="19" t="str">
        <f t="shared" si="0"/>
        <v>00001000</v>
      </c>
      <c r="C20" s="1346" t="str">
        <f>"IMEI: " &amp;A20&amp;A21&amp;A22&amp;A23&amp;A24&amp;A25&amp;A26&amp;A27</f>
        <v>IMEI: 0866425036670703</v>
      </c>
      <c r="D20" s="1347"/>
      <c r="E20" s="1347"/>
      <c r="F20" s="1348"/>
      <c r="G20" s="15">
        <v>7</v>
      </c>
      <c r="H20" s="63" t="s">
        <v>139</v>
      </c>
      <c r="K20" s="1132" t="str">
        <f>H19</f>
        <v>Battery/Status</v>
      </c>
      <c r="L20" s="56" t="s">
        <v>185</v>
      </c>
      <c r="M20" s="57"/>
      <c r="N20" s="57"/>
      <c r="O20" s="58"/>
      <c r="P20" s="11" t="str">
        <f>MID($B19,1,1)</f>
        <v>0</v>
      </c>
    </row>
    <row r="21" spans="1:35" s="4" customFormat="1" ht="12.9" customHeight="1">
      <c r="A21" s="4" t="str">
        <f t="shared" si="1"/>
        <v>66</v>
      </c>
      <c r="B21" s="19" t="str">
        <f t="shared" si="0"/>
        <v>01100110</v>
      </c>
      <c r="C21" s="1349"/>
      <c r="D21" s="1350"/>
      <c r="E21" s="1350"/>
      <c r="F21" s="1351"/>
      <c r="G21" s="15">
        <v>8</v>
      </c>
      <c r="H21" s="64"/>
      <c r="I21" s="28"/>
      <c r="J21" s="28"/>
      <c r="K21" s="1133"/>
      <c r="L21" s="45"/>
      <c r="M21" s="46"/>
      <c r="N21" s="46"/>
      <c r="O21" s="47"/>
      <c r="P21" s="11" t="str">
        <f>MID($B19,2,1)</f>
        <v>0</v>
      </c>
    </row>
    <row r="22" spans="1:35" s="4" customFormat="1" ht="12.9" customHeight="1">
      <c r="A22" s="4" t="str">
        <f t="shared" si="1"/>
        <v>42</v>
      </c>
      <c r="B22" s="19" t="str">
        <f t="shared" si="0"/>
        <v>01000010</v>
      </c>
      <c r="C22" s="1349"/>
      <c r="D22" s="1350"/>
      <c r="E22" s="1350"/>
      <c r="F22" s="1351"/>
      <c r="G22" s="15">
        <v>9</v>
      </c>
      <c r="H22" s="64"/>
      <c r="I22" s="155" t="str">
        <f>LEFT(B14,5)</f>
        <v>00100</v>
      </c>
      <c r="J22" s="28"/>
      <c r="K22" s="1133"/>
      <c r="L22" s="45" t="s">
        <v>184</v>
      </c>
      <c r="M22" s="46"/>
      <c r="N22" s="46"/>
      <c r="O22" s="47"/>
      <c r="P22" s="11" t="str">
        <f>MID($B19,3,1)</f>
        <v>1</v>
      </c>
    </row>
    <row r="23" spans="1:35" s="4" customFormat="1" ht="12.9" customHeight="1">
      <c r="A23" s="4" t="str">
        <f t="shared" si="1"/>
        <v>50</v>
      </c>
      <c r="B23" s="19" t="str">
        <f t="shared" si="0"/>
        <v>01010000</v>
      </c>
      <c r="C23" s="1349"/>
      <c r="D23" s="1350"/>
      <c r="E23" s="1350"/>
      <c r="F23" s="1351"/>
      <c r="G23" s="15">
        <v>10</v>
      </c>
      <c r="H23" s="64"/>
      <c r="I23" s="28" t="str">
        <f>RIGHT(B14,3)</f>
        <v>001</v>
      </c>
      <c r="J23" s="28"/>
      <c r="K23" s="1133"/>
      <c r="L23" s="1314" t="s">
        <v>169</v>
      </c>
      <c r="M23" s="1315"/>
      <c r="N23" s="1315"/>
      <c r="O23" s="1316"/>
      <c r="P23" s="11" t="str">
        <f>MID($B19,4,1)</f>
        <v>1</v>
      </c>
    </row>
    <row r="24" spans="1:35" s="4" customFormat="1" ht="12.9" customHeight="1">
      <c r="A24" s="4" t="str">
        <f t="shared" si="1"/>
        <v>36</v>
      </c>
      <c r="B24" s="19" t="str">
        <f t="shared" si="0"/>
        <v>00110110</v>
      </c>
      <c r="C24" s="1349"/>
      <c r="D24" s="1350"/>
      <c r="E24" s="1350"/>
      <c r="F24" s="1351"/>
      <c r="G24" s="15">
        <v>11</v>
      </c>
      <c r="H24" s="64"/>
      <c r="I24" s="155"/>
      <c r="J24" s="28"/>
      <c r="K24" s="1133"/>
      <c r="L24" s="1317"/>
      <c r="M24" s="1318"/>
      <c r="N24" s="1318"/>
      <c r="O24" s="1319"/>
      <c r="P24" s="11" t="str">
        <f>MID($B19,5,1)</f>
        <v>0</v>
      </c>
    </row>
    <row r="25" spans="1:35" s="4" customFormat="1" ht="12.9" customHeight="1">
      <c r="A25" s="4" t="str">
        <f t="shared" si="1"/>
        <v>67</v>
      </c>
      <c r="B25" s="19" t="str">
        <f t="shared" si="0"/>
        <v>01100111</v>
      </c>
      <c r="C25" s="1349"/>
      <c r="D25" s="1350"/>
      <c r="E25" s="1350"/>
      <c r="F25" s="1351"/>
      <c r="G25" s="15">
        <v>12</v>
      </c>
      <c r="H25" s="64"/>
      <c r="I25" s="155"/>
      <c r="J25" s="28"/>
      <c r="K25" s="1133"/>
      <c r="L25" s="1317"/>
      <c r="M25" s="1318"/>
      <c r="N25" s="1318"/>
      <c r="O25" s="1319"/>
      <c r="P25" s="11" t="str">
        <f>MID($B19,6,1)</f>
        <v>0</v>
      </c>
    </row>
    <row r="26" spans="1:35" s="4" customFormat="1" ht="12.9" customHeight="1">
      <c r="A26" s="4" t="str">
        <f t="shared" si="1"/>
        <v>07</v>
      </c>
      <c r="B26" s="19" t="str">
        <f t="shared" si="0"/>
        <v>00000111</v>
      </c>
      <c r="C26" s="1349"/>
      <c r="D26" s="1350"/>
      <c r="E26" s="1350"/>
      <c r="F26" s="1351"/>
      <c r="G26" s="15">
        <v>13</v>
      </c>
      <c r="H26" s="64"/>
      <c r="I26" s="10"/>
      <c r="J26" s="10"/>
      <c r="K26" s="1133"/>
      <c r="L26" s="1317"/>
      <c r="M26" s="1318"/>
      <c r="N26" s="1318"/>
      <c r="O26" s="1319"/>
      <c r="P26" s="11" t="str">
        <f>MID($B19,7,1)</f>
        <v>1</v>
      </c>
    </row>
    <row r="27" spans="1:35" s="4" customFormat="1" ht="12.9" customHeight="1" thickBot="1">
      <c r="A27" s="4" t="str">
        <f t="shared" si="1"/>
        <v>03</v>
      </c>
      <c r="B27" s="19" t="str">
        <f t="shared" si="0"/>
        <v>00000011</v>
      </c>
      <c r="C27" s="1352"/>
      <c r="D27" s="1353"/>
      <c r="E27" s="1353"/>
      <c r="F27" s="1354"/>
      <c r="G27" s="15">
        <v>14</v>
      </c>
      <c r="H27" s="65"/>
      <c r="K27" s="1134"/>
      <c r="L27" s="1320"/>
      <c r="M27" s="1321"/>
      <c r="N27" s="1321"/>
      <c r="O27" s="1322"/>
      <c r="P27" s="11" t="str">
        <f>MID($B19,8,1)</f>
        <v>1</v>
      </c>
    </row>
    <row r="28" spans="1:35" s="4" customFormat="1" ht="12.9" customHeight="1" thickBot="1">
      <c r="A28" s="4" t="str">
        <f t="shared" si="1"/>
        <v>04</v>
      </c>
      <c r="B28" s="19" t="str">
        <f t="shared" si="0"/>
        <v>00000100</v>
      </c>
      <c r="C28" s="66">
        <f>BIN2DEC(RIGHT(B28,6))</f>
        <v>4</v>
      </c>
      <c r="D28" s="67"/>
      <c r="E28" s="67"/>
      <c r="F28" s="68"/>
      <c r="G28" s="15">
        <v>15</v>
      </c>
      <c r="H28" s="29" t="s">
        <v>158</v>
      </c>
      <c r="I28" s="30" t="str">
        <f>IF(C28=2,"Message Valid",IF(C28=4,"Message Valid",IF(C28=6,"Message Valid",IF(C28=8,"Message Valid",IF(C28=16,"Message Valid",IF(C28=17,"Message Valid","Message Unsupported"))))))</f>
        <v>Message Valid</v>
      </c>
    </row>
    <row r="29" spans="1:35" s="4" customFormat="1" ht="12.9" customHeight="1" thickBot="1">
      <c r="A29" s="31" t="str">
        <f t="shared" si="1"/>
        <v>7B</v>
      </c>
      <c r="B29" s="19" t="str">
        <f t="shared" si="0"/>
        <v>01111011</v>
      </c>
      <c r="C29" s="27">
        <f>HEX2DEC(A29) +BIN2DEC(LEFT( B28,2)) *256</f>
        <v>123</v>
      </c>
      <c r="D29" s="70"/>
      <c r="E29" s="70"/>
      <c r="F29" s="70"/>
      <c r="G29" s="32">
        <v>16</v>
      </c>
      <c r="H29" s="33" t="s">
        <v>160</v>
      </c>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row>
    <row r="30" spans="1:35" s="4" customFormat="1" ht="12.9" hidden="1" customHeight="1">
      <c r="A30" s="1277" t="s">
        <v>252</v>
      </c>
      <c r="B30" s="1277"/>
      <c r="C30" s="84"/>
      <c r="D30" s="84"/>
      <c r="E30" s="84"/>
      <c r="F30" s="84"/>
      <c r="G30" s="10" t="e">
        <f ca="1">FIND(",",A47,1)</f>
        <v>#VALUE!</v>
      </c>
      <c r="H30" s="85" t="s">
        <v>136</v>
      </c>
      <c r="I30" s="10"/>
      <c r="J30" s="10"/>
      <c r="K30" s="10"/>
      <c r="L30" s="10"/>
      <c r="M30" s="10"/>
      <c r="N30" s="10"/>
      <c r="O30" s="10"/>
      <c r="P30" s="10"/>
      <c r="Q30" s="10"/>
      <c r="R30" s="10"/>
      <c r="S30" s="10"/>
    </row>
    <row r="31" spans="1:35" s="4" customFormat="1" ht="12.9" hidden="1" customHeight="1">
      <c r="A31" s="1278"/>
      <c r="B31" s="1278"/>
      <c r="C31" s="83" t="e">
        <f ca="1">MID($A$47,G30+1,G31-G30-1)</f>
        <v>#VALUE!</v>
      </c>
      <c r="D31" s="83"/>
      <c r="E31" s="83"/>
      <c r="F31" s="83"/>
      <c r="G31" s="10" t="e">
        <f t="shared" ref="G31:G42" ca="1" si="2">FIND(",",$A$47,1+G30)</f>
        <v>#VALUE!</v>
      </c>
      <c r="H31" s="85" t="s">
        <v>251</v>
      </c>
      <c r="I31" s="10"/>
      <c r="J31" s="10"/>
      <c r="K31" s="10"/>
      <c r="L31" s="10"/>
      <c r="M31" s="10"/>
      <c r="N31" s="10"/>
      <c r="O31" s="10"/>
      <c r="P31" s="10"/>
      <c r="Q31" s="10"/>
      <c r="R31" s="10"/>
      <c r="S31" s="10"/>
      <c r="T31" s="10"/>
      <c r="U31" s="10"/>
      <c r="V31" s="10"/>
      <c r="W31" s="10"/>
      <c r="X31" s="10"/>
      <c r="Y31" s="10"/>
    </row>
    <row r="32" spans="1:35" s="4" customFormat="1" ht="12.9" hidden="1" customHeight="1">
      <c r="A32" s="1278"/>
      <c r="B32" s="1278"/>
      <c r="C32" s="83" t="e">
        <f ca="1">MID($A$47,G31+1,G32-G31-1)</f>
        <v>#VALUE!</v>
      </c>
      <c r="D32" s="83"/>
      <c r="E32" s="83"/>
      <c r="F32" s="83"/>
      <c r="G32" s="10" t="e">
        <f t="shared" ca="1" si="2"/>
        <v>#VALUE!</v>
      </c>
      <c r="H32" s="85" t="s">
        <v>125</v>
      </c>
      <c r="I32" s="10"/>
      <c r="J32" s="10"/>
      <c r="K32" s="10"/>
      <c r="L32" s="10"/>
      <c r="M32" s="10"/>
      <c r="N32" s="10"/>
      <c r="O32" s="10"/>
      <c r="P32" s="10"/>
      <c r="Q32" s="10"/>
      <c r="R32" s="10"/>
      <c r="S32" s="10"/>
      <c r="T32" s="10"/>
      <c r="U32" s="10"/>
      <c r="V32" s="10"/>
      <c r="W32" s="10"/>
      <c r="X32" s="10"/>
      <c r="Y32" s="10"/>
    </row>
    <row r="33" spans="1:25" s="4" customFormat="1" ht="12.9" hidden="1" customHeight="1">
      <c r="A33" s="1278"/>
      <c r="B33" s="1278"/>
      <c r="C33" s="83" t="e">
        <f ca="1">IF(I33&gt;=13,MID($A$47,G32+1,G33-G32-1),"no fix")</f>
        <v>#VALUE!</v>
      </c>
      <c r="D33" s="83"/>
      <c r="E33" s="83"/>
      <c r="F33" s="83"/>
      <c r="G33" s="10" t="e">
        <f t="shared" ca="1" si="2"/>
        <v>#VALUE!</v>
      </c>
      <c r="H33" s="85" t="s">
        <v>126</v>
      </c>
      <c r="I33" s="10" t="e">
        <f ca="1">LEN(A47)-LEN(SUBSTITUTE(A47,",",""))</f>
        <v>#VALUE!</v>
      </c>
      <c r="J33" s="10"/>
      <c r="K33" s="10"/>
      <c r="L33" s="10"/>
      <c r="M33" s="10"/>
      <c r="N33" s="10"/>
      <c r="O33" s="10"/>
      <c r="P33" s="10"/>
      <c r="Q33" s="10"/>
      <c r="R33" s="10"/>
      <c r="S33" s="10"/>
      <c r="T33" s="10"/>
      <c r="U33" s="10"/>
      <c r="V33" s="10"/>
      <c r="W33" s="10"/>
      <c r="X33" s="10"/>
      <c r="Y33" s="10"/>
    </row>
    <row r="34" spans="1:25" s="4" customFormat="1" ht="12.9" hidden="1" customHeight="1">
      <c r="A34" s="1278"/>
      <c r="B34" s="1278"/>
      <c r="C34" s="83" t="e">
        <f ca="1">IF(I33&gt;=13,MID($A$47,G33+1,G34-G33-1),"no fix")</f>
        <v>#VALUE!</v>
      </c>
      <c r="D34" s="83"/>
      <c r="E34" s="83"/>
      <c r="F34" s="83"/>
      <c r="G34" s="10" t="e">
        <f t="shared" ca="1" si="2"/>
        <v>#VALUE!</v>
      </c>
      <c r="H34" s="85" t="s">
        <v>127</v>
      </c>
      <c r="I34" s="10"/>
      <c r="J34" s="10"/>
      <c r="K34" s="10"/>
      <c r="L34" s="10"/>
      <c r="M34" s="10"/>
      <c r="N34" s="10"/>
      <c r="O34" s="10"/>
      <c r="P34" s="10"/>
      <c r="Q34" s="10"/>
      <c r="R34" s="10"/>
      <c r="S34" s="10"/>
      <c r="T34" s="10"/>
      <c r="U34" s="10"/>
      <c r="V34" s="10"/>
      <c r="W34" s="10"/>
      <c r="X34" s="10"/>
      <c r="Y34" s="10"/>
    </row>
    <row r="35" spans="1:25" s="4" customFormat="1" ht="12.9" hidden="1" customHeight="1">
      <c r="A35" s="1278"/>
      <c r="B35" s="1278"/>
      <c r="C35" s="83" t="e">
        <f ca="1">IF(I33&gt;=13,MID($A$47,G34+1,G35-G34-1),"no fix")</f>
        <v>#VALUE!</v>
      </c>
      <c r="D35" s="83"/>
      <c r="E35" s="83"/>
      <c r="F35" s="83"/>
      <c r="G35" s="10" t="e">
        <f t="shared" ca="1" si="2"/>
        <v>#VALUE!</v>
      </c>
      <c r="H35" s="85" t="s">
        <v>128</v>
      </c>
      <c r="I35" s="10"/>
      <c r="J35" s="10"/>
      <c r="K35" s="10"/>
      <c r="L35" s="10"/>
      <c r="M35" s="10"/>
      <c r="N35" s="10"/>
      <c r="O35" s="10"/>
      <c r="P35" s="10"/>
      <c r="Q35" s="10"/>
      <c r="R35" s="10"/>
      <c r="S35" s="10"/>
      <c r="T35" s="10"/>
      <c r="U35" s="10"/>
      <c r="V35" s="10"/>
      <c r="W35" s="10"/>
      <c r="X35" s="10"/>
      <c r="Y35" s="10"/>
    </row>
    <row r="36" spans="1:25" s="4" customFormat="1" ht="12.9" hidden="1" customHeight="1">
      <c r="A36" s="1278"/>
      <c r="B36" s="1278"/>
      <c r="C36" s="83" t="e">
        <f ca="1">IF(I33&gt;=13,MID($A$47,G35+1,G36-G35-1),"no fix")</f>
        <v>#VALUE!</v>
      </c>
      <c r="D36" s="83"/>
      <c r="E36" s="83"/>
      <c r="F36" s="83"/>
      <c r="G36" s="10" t="e">
        <f t="shared" ca="1" si="2"/>
        <v>#VALUE!</v>
      </c>
      <c r="H36" s="85" t="s">
        <v>129</v>
      </c>
      <c r="I36" s="10"/>
      <c r="J36" s="10"/>
      <c r="K36" s="10"/>
      <c r="L36" s="10"/>
      <c r="M36" s="10"/>
      <c r="N36" s="10"/>
      <c r="O36" s="10"/>
      <c r="P36" s="10"/>
      <c r="Q36" s="10"/>
      <c r="R36" s="10"/>
      <c r="S36" s="10"/>
      <c r="T36" s="10"/>
      <c r="U36" s="10"/>
      <c r="V36" s="10"/>
      <c r="W36" s="10"/>
      <c r="X36" s="10"/>
      <c r="Y36" s="10"/>
    </row>
    <row r="37" spans="1:25" s="4" customFormat="1" ht="12.9" hidden="1" customHeight="1">
      <c r="A37" s="1278"/>
      <c r="B37" s="1278"/>
      <c r="C37" s="83" t="e">
        <f ca="1">IF(I33&gt;=13,MID($A$47,G36+1,G37-G36-1),"no fix")</f>
        <v>#VALUE!</v>
      </c>
      <c r="D37" s="83"/>
      <c r="E37" s="83"/>
      <c r="F37" s="83"/>
      <c r="G37" s="10" t="e">
        <f t="shared" ca="1" si="2"/>
        <v>#VALUE!</v>
      </c>
      <c r="H37" s="85" t="s">
        <v>130</v>
      </c>
      <c r="I37" s="10"/>
      <c r="J37" s="10"/>
      <c r="K37" s="10"/>
      <c r="L37" s="10"/>
      <c r="M37" s="10"/>
      <c r="N37" s="10"/>
      <c r="O37" s="10"/>
      <c r="P37" s="10"/>
      <c r="Q37" s="10"/>
      <c r="R37" s="10"/>
      <c r="S37" s="10"/>
      <c r="T37" s="10"/>
      <c r="U37" s="10"/>
      <c r="V37" s="10"/>
      <c r="W37" s="10"/>
      <c r="X37" s="10"/>
      <c r="Y37" s="10"/>
    </row>
    <row r="38" spans="1:25" s="4" customFormat="1" ht="12.9" hidden="1" customHeight="1">
      <c r="A38" s="1278"/>
      <c r="B38" s="1278"/>
      <c r="C38" s="83" t="e">
        <f ca="1">IF(I33&gt;=13,MID($A$47,G37+1,G38-G37-1),"no fix")</f>
        <v>#VALUE!</v>
      </c>
      <c r="D38" s="83"/>
      <c r="E38" s="83"/>
      <c r="F38" s="83"/>
      <c r="G38" s="10" t="e">
        <f t="shared" ca="1" si="2"/>
        <v>#VALUE!</v>
      </c>
      <c r="H38" s="85" t="s">
        <v>131</v>
      </c>
      <c r="I38" s="10"/>
      <c r="J38" s="10"/>
      <c r="K38" s="10"/>
      <c r="L38" s="10"/>
      <c r="M38" s="10"/>
      <c r="N38" s="10"/>
      <c r="O38" s="10"/>
      <c r="P38" s="10"/>
      <c r="Q38" s="10"/>
      <c r="R38" s="10"/>
      <c r="S38" s="10"/>
      <c r="T38" s="10"/>
      <c r="U38" s="10"/>
      <c r="V38" s="10"/>
      <c r="W38" s="10"/>
      <c r="X38" s="10"/>
      <c r="Y38" s="10"/>
    </row>
    <row r="39" spans="1:25" s="4" customFormat="1" ht="12.9" hidden="1" customHeight="1">
      <c r="A39" s="1278"/>
      <c r="B39" s="1278"/>
      <c r="C39" s="83" t="e">
        <f ca="1">IF(I33&gt;=13,MID($A$47,G38+1,G39-G38-1),"no fix")</f>
        <v>#VALUE!</v>
      </c>
      <c r="D39" s="83"/>
      <c r="E39" s="83"/>
      <c r="F39" s="83"/>
      <c r="G39" s="10" t="e">
        <f t="shared" ca="1" si="2"/>
        <v>#VALUE!</v>
      </c>
      <c r="H39" s="85" t="s">
        <v>132</v>
      </c>
      <c r="I39" s="10"/>
      <c r="J39" s="10"/>
      <c r="K39" s="10"/>
      <c r="L39" s="10"/>
      <c r="M39" s="10"/>
      <c r="N39" s="10"/>
      <c r="O39" s="10"/>
      <c r="P39" s="10"/>
      <c r="Q39" s="10"/>
      <c r="R39" s="10"/>
      <c r="S39" s="10"/>
      <c r="T39" s="10"/>
      <c r="U39" s="10"/>
      <c r="V39" s="10"/>
      <c r="W39" s="10"/>
      <c r="X39" s="10"/>
      <c r="Y39" s="10"/>
    </row>
    <row r="40" spans="1:25" s="4" customFormat="1" ht="12.9" hidden="1" customHeight="1">
      <c r="A40" s="1278"/>
      <c r="B40" s="1278"/>
      <c r="C40" s="83" t="e">
        <f ca="1">IF(I33&gt;=13,MID($A$47,G39+1,G40-G39-1),"no fix")</f>
        <v>#VALUE!</v>
      </c>
      <c r="D40" s="83"/>
      <c r="E40" s="83"/>
      <c r="F40" s="83"/>
      <c r="G40" s="10" t="e">
        <f t="shared" ca="1" si="2"/>
        <v>#VALUE!</v>
      </c>
      <c r="H40" s="85" t="s">
        <v>133</v>
      </c>
      <c r="I40" s="10"/>
      <c r="J40" s="10"/>
      <c r="K40" s="10"/>
      <c r="L40" s="10"/>
      <c r="M40" s="10"/>
      <c r="N40" s="10"/>
      <c r="O40" s="10"/>
      <c r="P40" s="10"/>
      <c r="Q40" s="10"/>
      <c r="R40" s="10"/>
      <c r="S40" s="10"/>
      <c r="T40" s="10"/>
      <c r="U40" s="10"/>
      <c r="V40" s="10"/>
      <c r="W40" s="10"/>
      <c r="X40" s="10"/>
      <c r="Y40" s="10"/>
    </row>
    <row r="41" spans="1:25" s="4" customFormat="1" ht="12.9" hidden="1" customHeight="1">
      <c r="A41" s="1278"/>
      <c r="B41" s="1278"/>
      <c r="C41" s="83" t="e">
        <f ca="1">IF(I33&gt;=13,MID($A$47,G40+1,G41-G40-1),"no fix")</f>
        <v>#VALUE!</v>
      </c>
      <c r="D41" s="83"/>
      <c r="E41" s="83"/>
      <c r="F41" s="83"/>
      <c r="G41" s="10" t="e">
        <f t="shared" ca="1" si="2"/>
        <v>#VALUE!</v>
      </c>
      <c r="H41" s="85" t="s">
        <v>134</v>
      </c>
      <c r="I41" s="10"/>
      <c r="J41" s="10"/>
      <c r="K41" s="10"/>
      <c r="L41" s="10"/>
      <c r="M41" s="10"/>
      <c r="N41" s="10"/>
      <c r="O41" s="10"/>
      <c r="P41" s="10"/>
      <c r="Q41" s="10"/>
      <c r="R41" s="10"/>
      <c r="S41" s="10"/>
      <c r="T41" s="10"/>
      <c r="U41" s="10"/>
      <c r="V41" s="10"/>
      <c r="W41" s="10"/>
      <c r="X41" s="10"/>
      <c r="Y41" s="10"/>
    </row>
    <row r="42" spans="1:25" s="4" customFormat="1" ht="12.9" hidden="1" customHeight="1">
      <c r="A42" s="1278"/>
      <c r="B42" s="1278"/>
      <c r="C42" s="83" t="e">
        <f ca="1">IF(I33&gt;=13,MID($A$47,G41+1,G42-G41-1),"no fix")</f>
        <v>#VALUE!</v>
      </c>
      <c r="D42" s="83"/>
      <c r="E42" s="83"/>
      <c r="F42" s="83"/>
      <c r="G42" s="10" t="e">
        <f t="shared" ca="1" si="2"/>
        <v>#VALUE!</v>
      </c>
      <c r="H42" s="85" t="s">
        <v>135</v>
      </c>
      <c r="I42" s="10"/>
      <c r="J42" s="10"/>
      <c r="K42" s="10"/>
      <c r="L42" s="10"/>
      <c r="M42" s="10"/>
      <c r="N42" s="10"/>
      <c r="O42" s="10"/>
      <c r="P42" s="10"/>
      <c r="Q42" s="10"/>
      <c r="R42" s="10"/>
      <c r="S42" s="10"/>
      <c r="T42" s="10"/>
      <c r="U42" s="10"/>
      <c r="V42" s="10"/>
      <c r="W42" s="10"/>
      <c r="X42" s="10"/>
      <c r="Y42" s="10"/>
    </row>
    <row r="43" spans="1:25" s="4" customFormat="1" ht="12.9" hidden="1" customHeight="1">
      <c r="A43" s="1278"/>
      <c r="B43" s="1278"/>
      <c r="C43" s="83"/>
      <c r="D43" s="83"/>
      <c r="E43" s="83"/>
      <c r="F43" s="83"/>
      <c r="G43" s="10"/>
      <c r="H43" s="85" t="s">
        <v>136</v>
      </c>
      <c r="I43" s="10"/>
      <c r="J43" s="10"/>
      <c r="K43" s="10"/>
      <c r="L43" s="10"/>
      <c r="M43" s="10"/>
      <c r="N43" s="10"/>
      <c r="O43" s="10"/>
      <c r="P43" s="10"/>
      <c r="Q43" s="10"/>
      <c r="R43" s="10"/>
      <c r="S43" s="10"/>
      <c r="T43" s="10"/>
      <c r="U43" s="10"/>
      <c r="V43" s="10"/>
      <c r="W43" s="10"/>
      <c r="X43" s="10"/>
      <c r="Y43" s="10"/>
    </row>
    <row r="44" spans="1:25" s="4" customFormat="1" ht="12.9" hidden="1" customHeight="1">
      <c r="A44" s="10"/>
      <c r="B44" s="10"/>
      <c r="C44" s="10"/>
      <c r="D44" s="10"/>
      <c r="E44" s="10"/>
      <c r="F44" s="10"/>
      <c r="G44" s="10"/>
      <c r="H44" s="86" t="s">
        <v>85</v>
      </c>
      <c r="I44" s="10"/>
      <c r="J44" s="10"/>
      <c r="K44" s="10"/>
      <c r="L44" s="10"/>
      <c r="M44" s="10"/>
      <c r="N44" s="10"/>
      <c r="O44" s="10"/>
      <c r="P44" s="10"/>
      <c r="Q44" s="10"/>
      <c r="R44" s="10"/>
      <c r="S44" s="10"/>
      <c r="T44" s="10"/>
      <c r="U44" s="10"/>
      <c r="V44" s="10"/>
      <c r="W44" s="10"/>
      <c r="X44" s="10"/>
      <c r="Y44" s="10"/>
    </row>
    <row r="45" spans="1:25" s="4" customFormat="1" ht="12.9" hidden="1" customHeight="1">
      <c r="A45" s="10"/>
      <c r="B45" s="10"/>
      <c r="C45" s="10"/>
      <c r="D45" s="10"/>
      <c r="E45" s="10"/>
      <c r="F45" s="10"/>
      <c r="G45" s="10"/>
      <c r="H45" s="87"/>
      <c r="I45" s="10"/>
      <c r="J45" s="10"/>
      <c r="K45" s="10"/>
      <c r="L45" s="10"/>
      <c r="M45" s="10"/>
      <c r="N45" s="10"/>
      <c r="O45" s="10"/>
      <c r="P45" s="10"/>
      <c r="Q45" s="10"/>
      <c r="R45" s="10"/>
      <c r="S45" s="10"/>
      <c r="T45" s="10"/>
      <c r="U45" s="10"/>
      <c r="V45" s="10"/>
      <c r="W45" s="10"/>
      <c r="X45" s="10"/>
      <c r="Y45" s="10"/>
    </row>
    <row r="46" spans="1:25" s="4" customFormat="1" ht="12.9" hidden="1" customHeight="1">
      <c r="A46" s="10"/>
      <c r="B46" s="10"/>
      <c r="C46" s="10"/>
      <c r="D46" s="10"/>
      <c r="E46" s="10"/>
      <c r="F46" s="10"/>
      <c r="G46" s="10"/>
      <c r="H46" s="10"/>
      <c r="I46" s="10"/>
      <c r="J46" s="10"/>
      <c r="K46" s="10"/>
      <c r="L46" s="10"/>
      <c r="M46" s="10"/>
      <c r="N46" s="10"/>
      <c r="O46" s="10"/>
      <c r="P46" s="10"/>
      <c r="Q46" s="10"/>
      <c r="R46" s="10"/>
      <c r="S46" s="10"/>
      <c r="T46" s="10"/>
      <c r="U46" s="10"/>
      <c r="V46" s="10"/>
      <c r="W46" s="10"/>
      <c r="X46" s="10"/>
      <c r="Y46" s="10"/>
    </row>
    <row r="47" spans="1:25" s="4" customFormat="1" ht="12.9" hidden="1" customHeight="1">
      <c r="A47" s="71" t="e">
        <f ca="1">A497</f>
        <v>#VALUE!</v>
      </c>
      <c r="B47" s="10"/>
      <c r="C47" s="10"/>
      <c r="D47" s="10"/>
      <c r="E47" s="10"/>
      <c r="F47" s="10"/>
      <c r="G47" s="10"/>
      <c r="H47" s="10"/>
      <c r="I47" s="10"/>
    </row>
    <row r="48" spans="1:25" s="4" customFormat="1" ht="12.9" hidden="1" customHeight="1">
      <c r="B48" s="10"/>
      <c r="C48" s="10"/>
      <c r="D48" s="10"/>
      <c r="E48" s="10"/>
      <c r="F48" s="10"/>
      <c r="G48" s="10"/>
      <c r="H48" s="10"/>
      <c r="I48" s="10"/>
    </row>
    <row r="49" spans="1:37" s="4" customFormat="1" ht="12.9" hidden="1" customHeight="1">
      <c r="A49" s="10"/>
      <c r="B49" s="10"/>
      <c r="C49" s="10"/>
      <c r="D49" s="10"/>
      <c r="E49" s="10"/>
      <c r="F49" s="10"/>
      <c r="G49" s="10"/>
      <c r="H49" s="10"/>
    </row>
    <row r="50" spans="1:37" s="4" customFormat="1" ht="12.9" hidden="1" customHeight="1">
      <c r="A50" s="10"/>
      <c r="B50" s="10"/>
      <c r="C50" s="10"/>
      <c r="D50" s="10"/>
      <c r="E50" s="10"/>
      <c r="F50" s="10"/>
      <c r="G50" s="10"/>
      <c r="H50" s="10"/>
      <c r="I50" s="10"/>
    </row>
    <row r="51" spans="1:37" s="4" customFormat="1" ht="12.9" hidden="1" customHeight="1">
      <c r="A51" s="10"/>
      <c r="B51" s="10"/>
      <c r="C51" s="10"/>
      <c r="D51" s="10"/>
      <c r="E51" s="10"/>
      <c r="F51" s="10"/>
      <c r="G51" s="17"/>
      <c r="H51" s="10"/>
      <c r="I51" s="10"/>
      <c r="J51" s="10"/>
      <c r="K51" s="10"/>
    </row>
    <row r="52" spans="1:37" s="4" customFormat="1" ht="12.9" hidden="1" customHeight="1">
      <c r="A52" s="10"/>
      <c r="B52" s="10"/>
      <c r="C52" s="10"/>
      <c r="D52" s="10"/>
      <c r="E52" s="10"/>
      <c r="F52" s="10"/>
      <c r="G52" s="17"/>
      <c r="H52" s="10"/>
      <c r="I52" s="10"/>
      <c r="J52" s="10"/>
      <c r="K52" s="10"/>
      <c r="L52" s="10"/>
      <c r="M52" s="10"/>
      <c r="N52" s="10"/>
      <c r="O52" s="10"/>
      <c r="P52" s="10"/>
      <c r="Q52" s="10"/>
      <c r="R52" s="10"/>
      <c r="S52" s="10"/>
    </row>
    <row r="53" spans="1:37" s="4" customFormat="1" ht="12.9" hidden="1" customHeight="1">
      <c r="A53" s="10"/>
      <c r="B53" s="10"/>
      <c r="C53" s="10"/>
      <c r="D53" s="10"/>
      <c r="E53" s="10"/>
      <c r="F53" s="10"/>
      <c r="G53" s="17"/>
      <c r="H53" s="10"/>
      <c r="I53" s="10"/>
      <c r="J53" s="10"/>
      <c r="K53" s="10"/>
      <c r="L53" s="10"/>
      <c r="M53" s="10"/>
      <c r="N53" s="10"/>
      <c r="O53" s="10"/>
      <c r="P53" s="10"/>
      <c r="Q53" s="10"/>
      <c r="R53" s="10"/>
      <c r="S53" s="10"/>
    </row>
    <row r="54" spans="1:37" s="4" customFormat="1" ht="12.9" hidden="1" customHeight="1">
      <c r="A54" s="10"/>
      <c r="B54" s="10"/>
      <c r="C54" s="10"/>
      <c r="D54" s="10"/>
      <c r="E54" s="10"/>
      <c r="F54" s="10"/>
      <c r="G54" s="17"/>
      <c r="H54" s="10"/>
      <c r="I54" s="10"/>
      <c r="J54" s="10"/>
      <c r="K54" s="10"/>
      <c r="L54" s="10"/>
      <c r="M54" s="10"/>
      <c r="N54" s="10"/>
      <c r="O54" s="10"/>
      <c r="P54" s="10"/>
      <c r="Q54" s="10"/>
      <c r="R54" s="10"/>
      <c r="S54" s="10"/>
    </row>
    <row r="55" spans="1:37" s="4" customFormat="1" ht="12.9" hidden="1" customHeight="1" thickBot="1">
      <c r="A55" s="133" t="s">
        <v>253</v>
      </c>
      <c r="B55" s="74"/>
      <c r="C55" s="74"/>
      <c r="D55" s="74"/>
      <c r="E55" s="74"/>
      <c r="F55" s="74"/>
      <c r="G55" s="74"/>
      <c r="H55" s="74"/>
      <c r="I55" s="74"/>
      <c r="J55" s="74"/>
      <c r="K55" s="74"/>
      <c r="L55" s="74"/>
      <c r="M55" s="74"/>
      <c r="N55" s="10"/>
      <c r="O55" s="10"/>
      <c r="P55" s="10"/>
      <c r="Q55" s="10"/>
      <c r="R55" s="10"/>
      <c r="S55" s="10"/>
    </row>
    <row r="56" spans="1:37" ht="12.9" customHeight="1">
      <c r="A56" s="88" t="str">
        <f t="shared" ref="A56:A63" si="3">MID($H$1,$G$9+2*G56,2)</f>
        <v>00</v>
      </c>
      <c r="B56" s="89" t="str">
        <f>HEX2BIN(A56,8)</f>
        <v>00000000</v>
      </c>
      <c r="C56" s="1343">
        <f>HEX2DEC(A56) * 256 +HEX2DEC( A57)</f>
        <v>2</v>
      </c>
      <c r="D56" s="90"/>
      <c r="E56" s="90"/>
      <c r="F56" s="90"/>
      <c r="G56" s="91">
        <v>17</v>
      </c>
      <c r="H56" s="92" t="s">
        <v>245</v>
      </c>
      <c r="I56"/>
      <c r="J56" s="93">
        <v>1</v>
      </c>
      <c r="K56"/>
      <c r="L56"/>
      <c r="M56"/>
      <c r="N56"/>
      <c r="O56"/>
      <c r="P56"/>
      <c r="Q56"/>
      <c r="R56"/>
      <c r="S56"/>
      <c r="T56"/>
      <c r="U56"/>
      <c r="V56"/>
      <c r="W56"/>
      <c r="X56"/>
      <c r="Y56"/>
      <c r="Z56"/>
      <c r="AA56"/>
    </row>
    <row r="57" spans="1:37" ht="12.9" customHeight="1">
      <c r="A57" s="88" t="str">
        <f t="shared" si="3"/>
        <v>02</v>
      </c>
      <c r="B57" s="89" t="s">
        <v>2</v>
      </c>
      <c r="C57" s="1344"/>
      <c r="D57" s="70"/>
      <c r="E57" s="70"/>
      <c r="F57" s="70"/>
      <c r="G57" s="91">
        <v>18</v>
      </c>
      <c r="H57" s="94"/>
      <c r="I57"/>
      <c r="J57" s="93">
        <v>2</v>
      </c>
      <c r="K57"/>
      <c r="L57"/>
      <c r="M57"/>
      <c r="N57"/>
      <c r="O57"/>
      <c r="P57"/>
      <c r="Q57"/>
      <c r="R57"/>
      <c r="S57"/>
      <c r="T57"/>
      <c r="U57"/>
      <c r="V57"/>
      <c r="W57"/>
      <c r="X57"/>
      <c r="Y57"/>
      <c r="Z57"/>
      <c r="AA57"/>
    </row>
    <row r="58" spans="1:37" ht="12.9" customHeight="1">
      <c r="A58" s="88" t="str">
        <f>MID($H$1,$G$9+2*G58,2)</f>
        <v>90</v>
      </c>
      <c r="B58" s="89" t="str">
        <f>RIGHT(HEX2BIN(A58,8),5)</f>
        <v>10000</v>
      </c>
      <c r="C58" s="123" t="str">
        <f>BIN2DEC(LEFT(HEX2BIN(A58,8),3)) &amp; " Try Tickets Remaining"</f>
        <v>4 Try Tickets Remaining</v>
      </c>
      <c r="D58" s="70"/>
      <c r="E58" s="70"/>
      <c r="F58" s="70"/>
      <c r="G58" s="91">
        <v>19</v>
      </c>
      <c r="H58" s="95" t="s">
        <v>246</v>
      </c>
      <c r="I58"/>
      <c r="J58" s="93">
        <v>3</v>
      </c>
      <c r="K58"/>
      <c r="L58"/>
      <c r="M58"/>
      <c r="N58"/>
      <c r="O58"/>
      <c r="P58"/>
      <c r="Q58"/>
      <c r="R58"/>
      <c r="S58"/>
      <c r="T58"/>
      <c r="U58"/>
      <c r="V58"/>
      <c r="W58"/>
      <c r="X58"/>
      <c r="Y58"/>
      <c r="Z58"/>
      <c r="AA58"/>
    </row>
    <row r="59" spans="1:37" ht="13.5" customHeight="1">
      <c r="A59" s="88" t="str">
        <f t="shared" si="3"/>
        <v>05</v>
      </c>
      <c r="B59" s="1432" t="str">
        <f>A59 &amp; A60</f>
        <v>059F</v>
      </c>
      <c r="C59" s="1344">
        <f>HEX2DEC(B59)</f>
        <v>1439</v>
      </c>
      <c r="D59" s="70"/>
      <c r="E59" s="70"/>
      <c r="F59" s="70"/>
      <c r="G59" s="91">
        <v>20</v>
      </c>
      <c r="H59" s="1433" t="s">
        <v>270</v>
      </c>
      <c r="I59"/>
      <c r="J59" s="93">
        <v>4</v>
      </c>
      <c r="K59"/>
      <c r="L59"/>
      <c r="M59"/>
      <c r="N59"/>
      <c r="O59"/>
      <c r="P59"/>
      <c r="Q59"/>
      <c r="R59"/>
      <c r="S59"/>
      <c r="T59"/>
      <c r="U59"/>
      <c r="V59"/>
      <c r="W59"/>
      <c r="X59"/>
      <c r="Y59"/>
      <c r="Z59"/>
      <c r="AA59"/>
      <c r="AC59" s="96">
        <v>41388</v>
      </c>
      <c r="AD59" s="96"/>
      <c r="AE59" s="96"/>
      <c r="AF59" s="96"/>
      <c r="AH59" s="97"/>
      <c r="AI59" s="97"/>
      <c r="AJ59" s="97"/>
      <c r="AK59" s="97"/>
    </row>
    <row r="60" spans="1:37" ht="15.75" customHeight="1">
      <c r="A60" s="88" t="str">
        <f t="shared" si="3"/>
        <v>9F</v>
      </c>
      <c r="B60" s="1432"/>
      <c r="C60" s="1344"/>
      <c r="D60" s="70"/>
      <c r="E60" s="70"/>
      <c r="F60" s="70"/>
      <c r="G60" s="91">
        <v>21</v>
      </c>
      <c r="H60" s="1434"/>
      <c r="I60"/>
      <c r="J60" s="93">
        <v>5</v>
      </c>
      <c r="K60"/>
      <c r="L60"/>
      <c r="M60"/>
      <c r="N60"/>
      <c r="O60"/>
      <c r="P60"/>
      <c r="Q60"/>
      <c r="R60"/>
      <c r="S60"/>
      <c r="T60"/>
      <c r="U60"/>
      <c r="V60"/>
      <c r="W60"/>
      <c r="X60"/>
      <c r="Y60"/>
      <c r="Z60"/>
      <c r="AA60"/>
      <c r="AC60" s="98"/>
      <c r="AD60" s="98"/>
      <c r="AE60" s="98"/>
      <c r="AF60" s="98"/>
      <c r="AH60" s="97"/>
      <c r="AI60" s="97"/>
      <c r="AJ60" s="97"/>
      <c r="AK60" s="97"/>
    </row>
    <row r="61" spans="1:37" ht="13.8">
      <c r="A61" s="88" t="str">
        <f t="shared" si="3"/>
        <v>2D</v>
      </c>
      <c r="B61" s="89" t="str">
        <f>HEX2BIN(A61,8)</f>
        <v>00101101</v>
      </c>
      <c r="C61" s="123">
        <f>-(BIN2DEC(RIGHT(B61,7))+44)</f>
        <v>-89</v>
      </c>
      <c r="D61" t="str">
        <f>MID(B61,1,1)</f>
        <v>0</v>
      </c>
      <c r="E61" s="268">
        <f>TRUNC((140+C61)*31/65,0)</f>
        <v>24</v>
      </c>
      <c r="F61" s="268">
        <f>TRUNC((120+C61)*31/45,0)</f>
        <v>21</v>
      </c>
      <c r="G61" s="91">
        <v>22</v>
      </c>
      <c r="H61" s="95" t="s">
        <v>278</v>
      </c>
      <c r="I61"/>
      <c r="J61" s="93">
        <v>6</v>
      </c>
      <c r="K61" s="125">
        <v>41388</v>
      </c>
      <c r="L61" s="125"/>
      <c r="M61" s="125"/>
      <c r="N61"/>
      <c r="O61"/>
      <c r="P61"/>
      <c r="Q61"/>
      <c r="R61"/>
      <c r="S61"/>
      <c r="T61"/>
      <c r="U61"/>
      <c r="V61"/>
      <c r="W61"/>
      <c r="X61"/>
      <c r="Y61"/>
      <c r="Z61"/>
      <c r="AA61"/>
      <c r="AI61" s="97"/>
      <c r="AJ61" s="97"/>
      <c r="AK61" s="97"/>
    </row>
    <row r="62" spans="1:37" ht="13.8">
      <c r="A62" s="88" t="str">
        <f t="shared" si="3"/>
        <v>84</v>
      </c>
      <c r="B62" s="89" t="str">
        <f>HEX2BIN(A62,8)</f>
        <v>10000100</v>
      </c>
      <c r="C62" s="124">
        <f>(IF(A62="00",1,IF(A62="80",15,BIN2DEC(RIGHT(  B62,7))*15))) /1440</f>
        <v>4.1666666666666664E-2</v>
      </c>
      <c r="D62" s="70" t="str">
        <f>LEFT(B62,1)</f>
        <v>1</v>
      </c>
      <c r="E62" s="70"/>
      <c r="F62" s="70"/>
      <c r="G62" s="91">
        <v>23</v>
      </c>
      <c r="H62" s="99" t="s">
        <v>247</v>
      </c>
      <c r="J62" s="93">
        <v>7</v>
      </c>
      <c r="K62" s="101">
        <f>IF(LEFT($B$62,1)="1",15/(24*60),1/(24*60))</f>
        <v>1.0416666666666666E-2</v>
      </c>
      <c r="L62" s="102" t="s">
        <v>256</v>
      </c>
      <c r="M62"/>
      <c r="N62" s="103"/>
      <c r="O62" s="103"/>
      <c r="P62" s="1"/>
      <c r="Q62" s="1" t="s">
        <v>122</v>
      </c>
      <c r="R62" s="69"/>
      <c r="S62">
        <f>'811LR CC'!C47</f>
        <v>0</v>
      </c>
      <c r="T62" s="1" t="s">
        <v>255</v>
      </c>
      <c r="U62"/>
      <c r="X62"/>
      <c r="Y62"/>
      <c r="Z62"/>
      <c r="AA62" s="132" t="s">
        <v>221</v>
      </c>
      <c r="AB62" s="1" t="s">
        <v>255</v>
      </c>
    </row>
    <row r="63" spans="1:37" ht="13.8">
      <c r="A63" s="88" t="str">
        <f t="shared" si="3"/>
        <v>01</v>
      </c>
      <c r="B63" s="89" t="str">
        <f>HEX2BIN(A63,8)</f>
        <v>00000001</v>
      </c>
      <c r="C63" s="123">
        <f>HEX2DEC(A63)*5</f>
        <v>5</v>
      </c>
      <c r="D63" s="70"/>
      <c r="E63" s="70"/>
      <c r="F63" s="70"/>
      <c r="G63" s="91">
        <v>24</v>
      </c>
      <c r="H63" s="104" t="s">
        <v>248</v>
      </c>
      <c r="I63"/>
      <c r="J63" s="93">
        <v>8</v>
      </c>
      <c r="K63" s="2"/>
      <c r="L63" s="2"/>
      <c r="M63" s="2"/>
      <c r="N63" s="105"/>
      <c r="O63" s="106"/>
      <c r="P63" s="43"/>
      <c r="Q63" s="43">
        <f>(IF(A62="00",1,IF(A62="80",15,BIN2DEC(RIGHT(  B62,7))*15)))</f>
        <v>60</v>
      </c>
      <c r="R63" s="43">
        <f>Q63/60</f>
        <v>1</v>
      </c>
      <c r="S63" s="43">
        <f>R63/24</f>
        <v>4.1666666666666664E-2</v>
      </c>
      <c r="T63" s="2">
        <f>S63/7</f>
        <v>5.9523809523809521E-3</v>
      </c>
      <c r="U63"/>
      <c r="V63"/>
      <c r="W63"/>
      <c r="X63"/>
      <c r="Y63"/>
      <c r="Z63"/>
      <c r="AA63"/>
    </row>
    <row r="64" spans="1:37" ht="13.8">
      <c r="A64" s="88" t="str">
        <f>MID($H$1,$G$9+2*G64,2)</f>
        <v>37</v>
      </c>
      <c r="B64" s="89" t="str">
        <f>HEX2BIN(A64,8)</f>
        <v>00110111</v>
      </c>
      <c r="C64" s="126">
        <f>(BIN2DEC(B58)/24)+(BIN2DEC(B64)/1440) + K61</f>
        <v>41388.704861111109</v>
      </c>
      <c r="D64" s="70"/>
      <c r="E64" s="70"/>
      <c r="F64" s="70"/>
      <c r="G64" s="91">
        <v>25</v>
      </c>
      <c r="H64" s="99" t="s">
        <v>249</v>
      </c>
      <c r="I64"/>
      <c r="J64" s="93">
        <v>9</v>
      </c>
      <c r="K64"/>
      <c r="L64"/>
      <c r="M64"/>
      <c r="N64"/>
      <c r="O64"/>
      <c r="P64"/>
      <c r="Q64"/>
      <c r="R64"/>
      <c r="S64"/>
      <c r="T64"/>
      <c r="U64"/>
      <c r="V64"/>
      <c r="W64"/>
      <c r="X64"/>
      <c r="Y64"/>
      <c r="Z64"/>
      <c r="AA64"/>
      <c r="AE64" s="71"/>
      <c r="AF64" s="71"/>
      <c r="AG64" s="71"/>
      <c r="AH64" s="71"/>
      <c r="AI64" s="71"/>
    </row>
    <row r="65" spans="1:38" ht="13.8">
      <c r="A65" s="88"/>
      <c r="B65" s="107" t="s">
        <v>86</v>
      </c>
      <c r="C65" s="107" t="s">
        <v>233</v>
      </c>
      <c r="D65" s="107" t="s">
        <v>87</v>
      </c>
      <c r="E65" s="107" t="s">
        <v>88</v>
      </c>
      <c r="F65" s="107" t="s">
        <v>89</v>
      </c>
      <c r="G65" s="108"/>
      <c r="H65" s="109"/>
      <c r="I65"/>
      <c r="J65" s="93"/>
      <c r="K65"/>
      <c r="L65"/>
      <c r="M65"/>
      <c r="N65"/>
      <c r="O65"/>
      <c r="P65"/>
      <c r="Q65"/>
      <c r="R65"/>
      <c r="S65"/>
      <c r="T65"/>
      <c r="U65"/>
      <c r="V65"/>
      <c r="W65"/>
      <c r="X65"/>
      <c r="Y65"/>
      <c r="Z65"/>
      <c r="AA65"/>
      <c r="AE65" s="71"/>
      <c r="AF65" s="71"/>
      <c r="AG65" s="71"/>
      <c r="AH65" s="71"/>
      <c r="AI65" s="71"/>
    </row>
    <row r="66" spans="1:38" ht="12.75" customHeight="1">
      <c r="A66" s="110" t="str">
        <f>MID($H$1,$G$9+2*G66,8)</f>
        <v>0A632BB0</v>
      </c>
      <c r="B66" s="111">
        <f>IF(OR($P$6="1",LEFT($B$62,1)="0"),$C$64,IF((($C$64/$K$62)-TRUNC($C$64/$K$62))=0,$C$64,$C$64-MOD($C$64,$K$62)))</f>
        <v>41388.697916666664</v>
      </c>
      <c r="C66" s="82">
        <f>BIN2DEC(RIGHT(HEX2BIN(M66,8),2))*256 +HEX2DEC(N66)</f>
        <v>944</v>
      </c>
      <c r="D66" s="82">
        <f>BIN2DEC(MID(HEX2BIN(M66,8),3,4))</f>
        <v>10</v>
      </c>
      <c r="E66" s="82">
        <f>HEX2DEC(K66)</f>
        <v>10</v>
      </c>
      <c r="F66" s="399">
        <f t="shared" ref="F66:F93" si="4">ROUNDDOWN((HEX2DEC(L66)/2),0)-30</f>
        <v>19</v>
      </c>
      <c r="G66" s="112">
        <f>G64+1</f>
        <v>26</v>
      </c>
      <c r="H66" s="113" t="s">
        <v>90</v>
      </c>
      <c r="I66" s="2">
        <v>1</v>
      </c>
      <c r="J66" s="93">
        <f>T63*28</f>
        <v>0.16666666666666666</v>
      </c>
      <c r="K66" s="106" t="str">
        <f>MID(A66,1,2)</f>
        <v>0A</v>
      </c>
      <c r="L66" s="106" t="str">
        <f>MID(A66,3,2)</f>
        <v>63</v>
      </c>
      <c r="M66" s="2" t="str">
        <f>MID(A66,5,2)</f>
        <v>2B</v>
      </c>
      <c r="N66" s="106" t="str">
        <f>MID(A66,7,2)</f>
        <v>B0</v>
      </c>
      <c r="O66" s="1345" t="str">
        <f>MID(HEX2BIN(M66,8),3,4)</f>
        <v>1010</v>
      </c>
      <c r="P66" s="1345"/>
      <c r="Q66" s="1345"/>
      <c r="R66" s="41">
        <f>BIN2DEC(RIGHT(HEX2BIN(M66,8),2))</f>
        <v>3</v>
      </c>
      <c r="S66" s="41">
        <f>HEX2DEC(N66)</f>
        <v>176</v>
      </c>
      <c r="T66">
        <f>BIN2DEC(O66)</f>
        <v>10</v>
      </c>
      <c r="U66" s="3"/>
      <c r="V66"/>
      <c r="W66" s="69"/>
      <c r="X66" s="69"/>
      <c r="Y66" s="70"/>
      <c r="Z66" s="69"/>
      <c r="AA66" s="69"/>
      <c r="AB66" s="69"/>
      <c r="AC66" s="69"/>
      <c r="AD66" s="69"/>
      <c r="AL66" s="114" t="str">
        <f t="shared" ref="AL66:AL93" si="5">"DataLog["&amp;I66-1&amp;"] = 0x"&amp;A66&amp;";"</f>
        <v>DataLog[0] = 0x0A632BB0;</v>
      </c>
    </row>
    <row r="67" spans="1:38">
      <c r="A67" s="110" t="str">
        <f t="shared" ref="A67:A94" si="6">MID($H$1,$G$9+2*G67,8)</f>
        <v>0A632BAF</v>
      </c>
      <c r="B67" s="100">
        <f>IF(C$28=4,$B$66-(I66*$C$62),IF(OR($P$4="1",$P$6="1"),$B$66,IF($P$8="1",$B$66-(I66*$K$62),$B$66-(I66*$K$62))))</f>
        <v>41388.65625</v>
      </c>
      <c r="C67" s="69">
        <f>BIN2DEC(RIGHT(HEX2BIN(M67,8),2))*256 +HEX2DEC(N67)</f>
        <v>943</v>
      </c>
      <c r="D67" s="154">
        <f>BIN2DEC(MID(HEX2BIN(M67,8),3,4))</f>
        <v>10</v>
      </c>
      <c r="E67" s="69">
        <f t="shared" ref="E67:E93" si="7">HEX2DEC(K67)</f>
        <v>10</v>
      </c>
      <c r="F67" s="69">
        <f t="shared" si="4"/>
        <v>19</v>
      </c>
      <c r="G67" s="91">
        <f>G66+4</f>
        <v>30</v>
      </c>
      <c r="H67" s="115" t="s">
        <v>91</v>
      </c>
      <c r="I67" s="2">
        <v>2</v>
      </c>
      <c r="J67" s="116">
        <f>J66-$T$63</f>
        <v>0.1607142857142857</v>
      </c>
      <c r="K67" s="106" t="str">
        <f t="shared" ref="K67:K93" si="8">MID(A67,1,2)</f>
        <v>0A</v>
      </c>
      <c r="L67" s="106" t="str">
        <f t="shared" ref="L67:L93" si="9">MID(A67,3,2)</f>
        <v>63</v>
      </c>
      <c r="M67" s="2" t="str">
        <f>MID(A67,5,2)</f>
        <v>2B</v>
      </c>
      <c r="N67" s="106" t="str">
        <f t="shared" ref="N67:N93" si="10">MID(A67,7,2)</f>
        <v>AF</v>
      </c>
      <c r="O67" s="2"/>
      <c r="P67" s="3"/>
      <c r="Q67" s="3"/>
      <c r="R67" s="41">
        <f>BIN2DEC(RIGHT(HEX2BIN(M67,8),2))</f>
        <v>3</v>
      </c>
      <c r="S67" s="41">
        <f>HEX2DEC(N67)</f>
        <v>175</v>
      </c>
      <c r="T67"/>
      <c r="U67"/>
      <c r="V67"/>
      <c r="W67" s="69"/>
      <c r="X67" s="69"/>
      <c r="Y67" s="69"/>
      <c r="Z67" s="69"/>
      <c r="AA67" s="69"/>
      <c r="AB67" s="69"/>
      <c r="AC67" s="69"/>
      <c r="AD67" s="69"/>
      <c r="AE67" s="69"/>
      <c r="AF67" s="69"/>
      <c r="AG67" s="69"/>
      <c r="AH67" s="69"/>
      <c r="AI67" s="69"/>
      <c r="AL67" s="114" t="str">
        <f t="shared" si="5"/>
        <v>DataLog[1] = 0x0A632BAF;</v>
      </c>
    </row>
    <row r="68" spans="1:38" ht="15.6">
      <c r="A68" s="110" t="str">
        <f t="shared" si="6"/>
        <v>0A632BAF</v>
      </c>
      <c r="B68" s="1071">
        <f t="shared" ref="B68:B93" si="11">IF(C$28=4,$B$66-(I67*$C$62),IF(OR($P$4="1",$P$6="1"),$B$66,IF($P$8="1",$B$66-(I67*$K$62),$B$66-(I67*$K$62))))</f>
        <v>41388.614583333328</v>
      </c>
      <c r="C68" s="82">
        <f>BIN2DEC(RIGHT(HEX2BIN(M68,8),2))*256 +HEX2DEC(N68)</f>
        <v>943</v>
      </c>
      <c r="D68" s="82">
        <f t="shared" ref="D68:D93" si="12">BIN2DEC(MID(HEX2BIN(M68,8),3,4))</f>
        <v>10</v>
      </c>
      <c r="E68" s="82">
        <f t="shared" si="7"/>
        <v>10</v>
      </c>
      <c r="F68" s="399">
        <f t="shared" si="4"/>
        <v>19</v>
      </c>
      <c r="G68" s="112">
        <f t="shared" ref="G68:G85" si="13">G67+4</f>
        <v>34</v>
      </c>
      <c r="H68" s="113" t="s">
        <v>92</v>
      </c>
      <c r="I68" s="2">
        <v>3</v>
      </c>
      <c r="J68" s="116">
        <f t="shared" ref="J68:J93" si="14">J67-$T$63</f>
        <v>0.15476190476190474</v>
      </c>
      <c r="K68" s="106" t="str">
        <f t="shared" si="8"/>
        <v>0A</v>
      </c>
      <c r="L68" s="106" t="str">
        <f t="shared" si="9"/>
        <v>63</v>
      </c>
      <c r="M68" s="2" t="str">
        <f t="shared" ref="M68:M93" si="15">MID(A68,5,2)</f>
        <v>2B</v>
      </c>
      <c r="N68" s="106" t="str">
        <f t="shared" si="10"/>
        <v>AF</v>
      </c>
      <c r="O68" s="2"/>
      <c r="P68" s="3"/>
      <c r="Q68" s="3"/>
      <c r="R68" s="41">
        <f>BIN2DEC(RIGHT(HEX2BIN(M68,8),2))*256 +HEX2DEC(N68)</f>
        <v>943</v>
      </c>
      <c r="S68" s="41">
        <f>HEX2DEC(N68)</f>
        <v>175</v>
      </c>
      <c r="T68" s="69"/>
      <c r="U68" s="117"/>
      <c r="V68"/>
      <c r="W68" s="69"/>
      <c r="X68" s="69"/>
      <c r="Y68" s="69"/>
      <c r="Z68" s="69"/>
      <c r="AA68" s="69"/>
      <c r="AB68" s="69"/>
      <c r="AC68" s="69"/>
      <c r="AD68" s="69"/>
      <c r="AE68" s="69"/>
      <c r="AF68" s="69"/>
      <c r="AG68" s="69"/>
      <c r="AH68" s="69"/>
      <c r="AI68" s="69"/>
      <c r="AL68" s="114" t="str">
        <f t="shared" si="5"/>
        <v>DataLog[2] = 0x0A632BAF;</v>
      </c>
    </row>
    <row r="69" spans="1:38" ht="15.6">
      <c r="A69" s="110" t="str">
        <f t="shared" si="6"/>
        <v>0A632BAF</v>
      </c>
      <c r="B69" s="100">
        <f t="shared" si="11"/>
        <v>41388.572916666664</v>
      </c>
      <c r="C69" s="69">
        <f>BIN2DEC(RIGHT(HEX2BIN(M69,8),2))*256 +HEX2DEC(N69)</f>
        <v>943</v>
      </c>
      <c r="D69" s="154">
        <f t="shared" si="12"/>
        <v>10</v>
      </c>
      <c r="E69" s="69">
        <f t="shared" si="7"/>
        <v>10</v>
      </c>
      <c r="F69" s="69">
        <f t="shared" si="4"/>
        <v>19</v>
      </c>
      <c r="G69" s="91">
        <f t="shared" si="13"/>
        <v>38</v>
      </c>
      <c r="H69" s="115" t="s">
        <v>93</v>
      </c>
      <c r="I69" s="2">
        <v>4</v>
      </c>
      <c r="J69" s="116">
        <f t="shared" si="14"/>
        <v>0.14880952380952378</v>
      </c>
      <c r="K69" s="106" t="str">
        <f t="shared" si="8"/>
        <v>0A</v>
      </c>
      <c r="L69" s="106" t="str">
        <f t="shared" si="9"/>
        <v>63</v>
      </c>
      <c r="M69" s="2" t="str">
        <f t="shared" si="15"/>
        <v>2B</v>
      </c>
      <c r="N69" s="106" t="str">
        <f t="shared" si="10"/>
        <v>AF</v>
      </c>
      <c r="O69" s="2"/>
      <c r="P69" s="3"/>
      <c r="Q69" s="3"/>
      <c r="R69" s="41">
        <f t="shared" ref="R69:R78" si="16">BIN2DEC(RIGHT(HEX2BIN(M69,8),2))*256 +HEX2DEC(N69)</f>
        <v>943</v>
      </c>
      <c r="S69" s="41">
        <f>HEX2DEC(N69)</f>
        <v>175</v>
      </c>
      <c r="T69" s="69"/>
      <c r="U69" s="117"/>
      <c r="V69"/>
      <c r="W69" s="69"/>
      <c r="X69" s="69"/>
      <c r="Y69" s="69"/>
      <c r="Z69" s="69"/>
      <c r="AA69" s="69"/>
      <c r="AB69" s="69"/>
      <c r="AC69" s="69"/>
      <c r="AD69" s="69"/>
      <c r="AE69" s="69"/>
      <c r="AF69" s="69"/>
      <c r="AG69" s="69"/>
      <c r="AH69" s="69"/>
      <c r="AI69" s="69"/>
      <c r="AL69" s="114" t="str">
        <f t="shared" si="5"/>
        <v>DataLog[3] = 0x0A632BAF;</v>
      </c>
    </row>
    <row r="70" spans="1:38">
      <c r="A70" s="110" t="str">
        <f t="shared" si="6"/>
        <v>0A632BAE</v>
      </c>
      <c r="B70" s="1071">
        <f t="shared" si="11"/>
        <v>41388.53125</v>
      </c>
      <c r="C70" s="82">
        <f>BIN2DEC(RIGHT(HEX2BIN(M70,8),2))*256 +HEX2DEC(N70)</f>
        <v>942</v>
      </c>
      <c r="D70" s="82">
        <f t="shared" si="12"/>
        <v>10</v>
      </c>
      <c r="E70" s="82">
        <f t="shared" si="7"/>
        <v>10</v>
      </c>
      <c r="F70" s="399">
        <f t="shared" si="4"/>
        <v>19</v>
      </c>
      <c r="G70" s="112">
        <f t="shared" si="13"/>
        <v>42</v>
      </c>
      <c r="H70" s="113" t="s">
        <v>94</v>
      </c>
      <c r="I70" s="2">
        <v>5</v>
      </c>
      <c r="J70" s="116">
        <f t="shared" si="14"/>
        <v>0.14285714285714282</v>
      </c>
      <c r="K70" s="106" t="str">
        <f t="shared" si="8"/>
        <v>0A</v>
      </c>
      <c r="L70" s="106" t="str">
        <f t="shared" si="9"/>
        <v>63</v>
      </c>
      <c r="M70" s="2" t="str">
        <f t="shared" si="15"/>
        <v>2B</v>
      </c>
      <c r="N70" s="106" t="str">
        <f t="shared" si="10"/>
        <v>AE</v>
      </c>
      <c r="O70" s="2"/>
      <c r="P70" s="3"/>
      <c r="Q70" s="3"/>
      <c r="R70" s="41">
        <f t="shared" si="16"/>
        <v>942</v>
      </c>
      <c r="S70" s="91"/>
      <c r="T70" s="69"/>
      <c r="U70"/>
      <c r="V70"/>
      <c r="W70" s="69"/>
      <c r="X70" s="69"/>
      <c r="Y70" s="69"/>
      <c r="Z70"/>
      <c r="AA70"/>
      <c r="AF70" s="69"/>
      <c r="AG70" s="69"/>
      <c r="AH70" s="69"/>
      <c r="AI70" s="69"/>
      <c r="AL70" s="114" t="str">
        <f t="shared" si="5"/>
        <v>DataLog[4] = 0x0A632BAE;</v>
      </c>
    </row>
    <row r="71" spans="1:38" ht="15.6">
      <c r="A71" s="110" t="str">
        <f t="shared" si="6"/>
        <v>0A632BAE</v>
      </c>
      <c r="B71" s="100">
        <f t="shared" si="11"/>
        <v>41388.489583333328</v>
      </c>
      <c r="C71" s="69">
        <f t="shared" ref="C71:C93" si="17">BIN2DEC(RIGHT(HEX2BIN(M71,8),2))*256 +HEX2DEC(N71)</f>
        <v>942</v>
      </c>
      <c r="D71" s="154">
        <f t="shared" si="12"/>
        <v>10</v>
      </c>
      <c r="E71" s="69">
        <f t="shared" si="7"/>
        <v>10</v>
      </c>
      <c r="F71" s="69">
        <f t="shared" si="4"/>
        <v>19</v>
      </c>
      <c r="G71" s="91">
        <f t="shared" si="13"/>
        <v>46</v>
      </c>
      <c r="H71" s="115" t="s">
        <v>95</v>
      </c>
      <c r="I71" s="2">
        <v>6</v>
      </c>
      <c r="J71" s="116">
        <f t="shared" si="14"/>
        <v>0.13690476190476186</v>
      </c>
      <c r="K71" s="106" t="str">
        <f t="shared" si="8"/>
        <v>0A</v>
      </c>
      <c r="L71" s="106" t="str">
        <f t="shared" si="9"/>
        <v>63</v>
      </c>
      <c r="M71" s="2" t="str">
        <f t="shared" si="15"/>
        <v>2B</v>
      </c>
      <c r="N71" s="106" t="str">
        <f t="shared" si="10"/>
        <v>AE</v>
      </c>
      <c r="O71" s="2"/>
      <c r="P71" s="3"/>
      <c r="Q71" s="3"/>
      <c r="R71" s="41">
        <f t="shared" si="16"/>
        <v>942</v>
      </c>
      <c r="S71" s="91"/>
      <c r="T71" s="69"/>
      <c r="U71" s="117"/>
      <c r="V71" s="69"/>
      <c r="W71" s="69"/>
      <c r="X71" s="69"/>
      <c r="Y71" s="69"/>
      <c r="Z71" s="69"/>
      <c r="AA71" s="69"/>
      <c r="AB71" s="69"/>
      <c r="AC71" s="69"/>
      <c r="AD71" s="69"/>
      <c r="AE71" s="69"/>
      <c r="AF71" s="69"/>
      <c r="AG71" s="69"/>
      <c r="AH71" s="69"/>
      <c r="AI71" s="69"/>
      <c r="AL71" s="114" t="str">
        <f t="shared" si="5"/>
        <v>DataLog[5] = 0x0A632BAE;</v>
      </c>
    </row>
    <row r="72" spans="1:38">
      <c r="A72" s="110" t="str">
        <f t="shared" si="6"/>
        <v>0A632BAE</v>
      </c>
      <c r="B72" s="1071">
        <f t="shared" si="11"/>
        <v>41388.447916666664</v>
      </c>
      <c r="C72" s="82">
        <f t="shared" si="17"/>
        <v>942</v>
      </c>
      <c r="D72" s="82">
        <f t="shared" si="12"/>
        <v>10</v>
      </c>
      <c r="E72" s="82">
        <f t="shared" si="7"/>
        <v>10</v>
      </c>
      <c r="F72" s="399">
        <f t="shared" si="4"/>
        <v>19</v>
      </c>
      <c r="G72" s="112">
        <f t="shared" si="13"/>
        <v>50</v>
      </c>
      <c r="H72" s="113" t="s">
        <v>96</v>
      </c>
      <c r="I72" s="2">
        <v>7</v>
      </c>
      <c r="J72" s="116">
        <f t="shared" si="14"/>
        <v>0.1309523809523809</v>
      </c>
      <c r="K72" s="106" t="str">
        <f t="shared" si="8"/>
        <v>0A</v>
      </c>
      <c r="L72" s="106" t="str">
        <f t="shared" si="9"/>
        <v>63</v>
      </c>
      <c r="M72" s="2" t="str">
        <f t="shared" si="15"/>
        <v>2B</v>
      </c>
      <c r="N72" s="106" t="str">
        <f t="shared" si="10"/>
        <v>AE</v>
      </c>
      <c r="O72" s="2"/>
      <c r="P72" s="3"/>
      <c r="Q72" s="3"/>
      <c r="R72" s="41">
        <f t="shared" si="16"/>
        <v>942</v>
      </c>
      <c r="S72" s="3"/>
      <c r="T72"/>
      <c r="U72"/>
      <c r="V72"/>
      <c r="W72"/>
      <c r="X72"/>
      <c r="Y72"/>
      <c r="Z72"/>
      <c r="AA72"/>
      <c r="AL72" s="114" t="str">
        <f t="shared" si="5"/>
        <v>DataLog[6] = 0x0A632BAE;</v>
      </c>
    </row>
    <row r="73" spans="1:38">
      <c r="A73" s="110" t="str">
        <f t="shared" si="6"/>
        <v>0A632BAE</v>
      </c>
      <c r="B73" s="100">
        <f t="shared" si="11"/>
        <v>41388.40625</v>
      </c>
      <c r="C73" s="69">
        <f t="shared" si="17"/>
        <v>942</v>
      </c>
      <c r="D73" s="154">
        <f t="shared" si="12"/>
        <v>10</v>
      </c>
      <c r="E73" s="69">
        <f t="shared" si="7"/>
        <v>10</v>
      </c>
      <c r="F73" s="69">
        <f t="shared" si="4"/>
        <v>19</v>
      </c>
      <c r="G73" s="91">
        <f t="shared" si="13"/>
        <v>54</v>
      </c>
      <c r="H73" s="115" t="s">
        <v>97</v>
      </c>
      <c r="I73" s="2">
        <v>8</v>
      </c>
      <c r="J73" s="116">
        <f t="shared" si="14"/>
        <v>0.12499999999999994</v>
      </c>
      <c r="K73" s="106" t="str">
        <f t="shared" si="8"/>
        <v>0A</v>
      </c>
      <c r="L73" s="106" t="str">
        <f t="shared" si="9"/>
        <v>63</v>
      </c>
      <c r="M73" s="2" t="str">
        <f t="shared" si="15"/>
        <v>2B</v>
      </c>
      <c r="N73" s="106" t="str">
        <f t="shared" si="10"/>
        <v>AE</v>
      </c>
      <c r="O73" s="2"/>
      <c r="P73" s="3"/>
      <c r="Q73" s="3"/>
      <c r="R73" s="41">
        <f t="shared" si="16"/>
        <v>942</v>
      </c>
      <c r="S73" s="3"/>
      <c r="T73"/>
      <c r="U73"/>
      <c r="V73"/>
      <c r="W73"/>
      <c r="X73"/>
      <c r="Y73"/>
      <c r="Z73"/>
      <c r="AA73"/>
      <c r="AL73" s="114" t="str">
        <f t="shared" si="5"/>
        <v>DataLog[7] = 0x0A632BAE;</v>
      </c>
    </row>
    <row r="74" spans="1:38">
      <c r="A74" s="110" t="str">
        <f t="shared" si="6"/>
        <v>0A632BAF</v>
      </c>
      <c r="B74" s="1071">
        <f t="shared" si="11"/>
        <v>41388.364583333328</v>
      </c>
      <c r="C74" s="82">
        <f t="shared" si="17"/>
        <v>943</v>
      </c>
      <c r="D74" s="82">
        <f t="shared" si="12"/>
        <v>10</v>
      </c>
      <c r="E74" s="82">
        <f t="shared" si="7"/>
        <v>10</v>
      </c>
      <c r="F74" s="399">
        <f t="shared" si="4"/>
        <v>19</v>
      </c>
      <c r="G74" s="112">
        <f t="shared" si="13"/>
        <v>58</v>
      </c>
      <c r="H74" s="113" t="s">
        <v>98</v>
      </c>
      <c r="I74" s="2">
        <v>9</v>
      </c>
      <c r="J74" s="116">
        <f t="shared" si="14"/>
        <v>0.11904761904761899</v>
      </c>
      <c r="K74" s="106" t="str">
        <f t="shared" si="8"/>
        <v>0A</v>
      </c>
      <c r="L74" s="106" t="str">
        <f t="shared" si="9"/>
        <v>63</v>
      </c>
      <c r="M74" s="2" t="str">
        <f t="shared" si="15"/>
        <v>2B</v>
      </c>
      <c r="N74" s="106" t="str">
        <f t="shared" si="10"/>
        <v>AF</v>
      </c>
      <c r="O74" s="2"/>
      <c r="P74" s="3"/>
      <c r="Q74" s="3"/>
      <c r="R74" s="41">
        <f t="shared" si="16"/>
        <v>943</v>
      </c>
      <c r="S74" s="3"/>
      <c r="T74"/>
      <c r="U74"/>
      <c r="V74"/>
      <c r="W74"/>
      <c r="X74"/>
      <c r="Y74"/>
      <c r="Z74"/>
      <c r="AA74"/>
      <c r="AL74" s="114" t="str">
        <f t="shared" si="5"/>
        <v>DataLog[8] = 0x0A632BAF;</v>
      </c>
    </row>
    <row r="75" spans="1:38">
      <c r="A75" s="110" t="str">
        <f t="shared" si="6"/>
        <v>0A632BAF</v>
      </c>
      <c r="B75" s="100">
        <f t="shared" si="11"/>
        <v>41388.322916666664</v>
      </c>
      <c r="C75" s="69">
        <f t="shared" si="17"/>
        <v>943</v>
      </c>
      <c r="D75" s="154">
        <f t="shared" si="12"/>
        <v>10</v>
      </c>
      <c r="E75" s="69">
        <f t="shared" si="7"/>
        <v>10</v>
      </c>
      <c r="F75" s="69">
        <f t="shared" si="4"/>
        <v>19</v>
      </c>
      <c r="G75" s="91">
        <f t="shared" si="13"/>
        <v>62</v>
      </c>
      <c r="H75" s="115" t="s">
        <v>99</v>
      </c>
      <c r="I75" s="2">
        <v>10</v>
      </c>
      <c r="J75" s="116">
        <f t="shared" si="14"/>
        <v>0.11309523809523803</v>
      </c>
      <c r="K75" s="106" t="str">
        <f t="shared" si="8"/>
        <v>0A</v>
      </c>
      <c r="L75" s="106" t="str">
        <f t="shared" si="9"/>
        <v>63</v>
      </c>
      <c r="M75" s="2" t="str">
        <f t="shared" si="15"/>
        <v>2B</v>
      </c>
      <c r="N75" s="106" t="str">
        <f t="shared" si="10"/>
        <v>AF</v>
      </c>
      <c r="O75" s="2"/>
      <c r="P75" s="3"/>
      <c r="Q75" s="3"/>
      <c r="R75" s="41">
        <f t="shared" si="16"/>
        <v>943</v>
      </c>
      <c r="S75" s="3"/>
      <c r="T75"/>
      <c r="U75"/>
      <c r="V75"/>
      <c r="W75"/>
      <c r="X75"/>
      <c r="Y75"/>
      <c r="Z75"/>
      <c r="AA75"/>
      <c r="AL75" s="114" t="str">
        <f t="shared" si="5"/>
        <v>DataLog[9] = 0x0A632BAF;</v>
      </c>
    </row>
    <row r="76" spans="1:38">
      <c r="A76" s="110" t="str">
        <f t="shared" si="6"/>
        <v>0A632BAF</v>
      </c>
      <c r="B76" s="1071">
        <f t="shared" si="11"/>
        <v>41388.28125</v>
      </c>
      <c r="C76" s="82">
        <f t="shared" si="17"/>
        <v>943</v>
      </c>
      <c r="D76" s="82">
        <f t="shared" si="12"/>
        <v>10</v>
      </c>
      <c r="E76" s="82">
        <f t="shared" si="7"/>
        <v>10</v>
      </c>
      <c r="F76" s="399">
        <f t="shared" si="4"/>
        <v>19</v>
      </c>
      <c r="G76" s="112">
        <f t="shared" si="13"/>
        <v>66</v>
      </c>
      <c r="H76" s="113" t="s">
        <v>100</v>
      </c>
      <c r="I76" s="2">
        <v>11</v>
      </c>
      <c r="J76" s="116">
        <f t="shared" si="14"/>
        <v>0.10714285714285707</v>
      </c>
      <c r="K76" s="106" t="str">
        <f t="shared" si="8"/>
        <v>0A</v>
      </c>
      <c r="L76" s="106" t="str">
        <f t="shared" si="9"/>
        <v>63</v>
      </c>
      <c r="M76" s="2" t="str">
        <f t="shared" si="15"/>
        <v>2B</v>
      </c>
      <c r="N76" s="106" t="str">
        <f t="shared" si="10"/>
        <v>AF</v>
      </c>
      <c r="O76" s="2"/>
      <c r="P76" s="3"/>
      <c r="Q76" s="3"/>
      <c r="R76" s="41">
        <f t="shared" si="16"/>
        <v>943</v>
      </c>
      <c r="S76" s="3"/>
      <c r="T76"/>
      <c r="U76"/>
      <c r="V76"/>
      <c r="W76"/>
      <c r="X76"/>
      <c r="Y76"/>
      <c r="Z76"/>
      <c r="AA76"/>
      <c r="AL76" s="114" t="str">
        <f t="shared" si="5"/>
        <v>DataLog[10] = 0x0A632BAF;</v>
      </c>
    </row>
    <row r="77" spans="1:38">
      <c r="A77" s="110" t="str">
        <f t="shared" si="6"/>
        <v>0A632BAF</v>
      </c>
      <c r="B77" s="100">
        <f t="shared" si="11"/>
        <v>41388.239583333328</v>
      </c>
      <c r="C77" s="69">
        <f t="shared" si="17"/>
        <v>943</v>
      </c>
      <c r="D77" s="154">
        <f t="shared" si="12"/>
        <v>10</v>
      </c>
      <c r="E77" s="69">
        <f t="shared" si="7"/>
        <v>10</v>
      </c>
      <c r="F77" s="69">
        <f t="shared" si="4"/>
        <v>19</v>
      </c>
      <c r="G77" s="91">
        <f t="shared" si="13"/>
        <v>70</v>
      </c>
      <c r="H77" s="115" t="s">
        <v>101</v>
      </c>
      <c r="I77" s="2">
        <v>12</v>
      </c>
      <c r="J77" s="116">
        <f t="shared" si="14"/>
        <v>0.10119047619047611</v>
      </c>
      <c r="K77" s="106" t="str">
        <f t="shared" si="8"/>
        <v>0A</v>
      </c>
      <c r="L77" s="106" t="str">
        <f t="shared" si="9"/>
        <v>63</v>
      </c>
      <c r="M77" s="2" t="str">
        <f t="shared" si="15"/>
        <v>2B</v>
      </c>
      <c r="N77" s="106" t="str">
        <f t="shared" si="10"/>
        <v>AF</v>
      </c>
      <c r="O77" s="2"/>
      <c r="P77" s="3"/>
      <c r="Q77" s="3"/>
      <c r="R77" s="41">
        <f t="shared" si="16"/>
        <v>943</v>
      </c>
      <c r="S77" s="3"/>
      <c r="T77"/>
      <c r="U77"/>
      <c r="V77"/>
      <c r="W77"/>
      <c r="X77"/>
      <c r="Y77"/>
      <c r="Z77"/>
      <c r="AA77"/>
      <c r="AL77" s="114" t="str">
        <f t="shared" si="5"/>
        <v>DataLog[11] = 0x0A632BAF;</v>
      </c>
    </row>
    <row r="78" spans="1:38">
      <c r="A78" s="110" t="str">
        <f t="shared" si="6"/>
        <v>0A632BAE</v>
      </c>
      <c r="B78" s="1071">
        <f t="shared" si="11"/>
        <v>41388.197916666664</v>
      </c>
      <c r="C78" s="82">
        <f t="shared" si="17"/>
        <v>942</v>
      </c>
      <c r="D78" s="82">
        <f t="shared" si="12"/>
        <v>10</v>
      </c>
      <c r="E78" s="82">
        <f t="shared" si="7"/>
        <v>10</v>
      </c>
      <c r="F78" s="399">
        <f t="shared" si="4"/>
        <v>19</v>
      </c>
      <c r="G78" s="112">
        <f t="shared" si="13"/>
        <v>74</v>
      </c>
      <c r="H78" s="113" t="s">
        <v>102</v>
      </c>
      <c r="I78" s="2">
        <v>13</v>
      </c>
      <c r="J78" s="116">
        <f t="shared" si="14"/>
        <v>9.523809523809515E-2</v>
      </c>
      <c r="K78" s="106" t="str">
        <f t="shared" si="8"/>
        <v>0A</v>
      </c>
      <c r="L78" s="106" t="str">
        <f t="shared" si="9"/>
        <v>63</v>
      </c>
      <c r="M78" s="2" t="str">
        <f t="shared" si="15"/>
        <v>2B</v>
      </c>
      <c r="N78" s="106" t="str">
        <f t="shared" si="10"/>
        <v>AE</v>
      </c>
      <c r="O78" s="2"/>
      <c r="P78" s="3"/>
      <c r="Q78" s="3"/>
      <c r="R78" s="41">
        <f t="shared" si="16"/>
        <v>942</v>
      </c>
      <c r="S78" s="3"/>
      <c r="T78"/>
      <c r="U78"/>
      <c r="V78"/>
      <c r="W78"/>
      <c r="X78"/>
      <c r="Y78"/>
      <c r="Z78"/>
      <c r="AA78"/>
      <c r="AL78" s="114" t="str">
        <f t="shared" si="5"/>
        <v>DataLog[12] = 0x0A632BAE;</v>
      </c>
    </row>
    <row r="79" spans="1:38">
      <c r="A79" s="110" t="str">
        <f t="shared" si="6"/>
        <v>0A632BAE</v>
      </c>
      <c r="B79" s="100">
        <f t="shared" si="11"/>
        <v>41388.15625</v>
      </c>
      <c r="C79" s="69">
        <f t="shared" si="17"/>
        <v>942</v>
      </c>
      <c r="D79" s="154">
        <f t="shared" si="12"/>
        <v>10</v>
      </c>
      <c r="E79" s="69">
        <f t="shared" si="7"/>
        <v>10</v>
      </c>
      <c r="F79" s="69">
        <f t="shared" si="4"/>
        <v>19</v>
      </c>
      <c r="G79" s="91">
        <f t="shared" si="13"/>
        <v>78</v>
      </c>
      <c r="H79" s="115" t="s">
        <v>103</v>
      </c>
      <c r="I79" s="2">
        <v>14</v>
      </c>
      <c r="J79" s="116">
        <f t="shared" si="14"/>
        <v>8.9285714285714191E-2</v>
      </c>
      <c r="K79" s="106" t="str">
        <f t="shared" si="8"/>
        <v>0A</v>
      </c>
      <c r="L79" s="106" t="str">
        <f t="shared" si="9"/>
        <v>63</v>
      </c>
      <c r="M79" s="2" t="str">
        <f t="shared" si="15"/>
        <v>2B</v>
      </c>
      <c r="N79" s="106" t="str">
        <f t="shared" si="10"/>
        <v>AE</v>
      </c>
      <c r="O79" s="2"/>
      <c r="P79" s="3"/>
      <c r="Q79" s="3"/>
      <c r="R79" s="3"/>
      <c r="S79" s="3"/>
      <c r="T79"/>
      <c r="U79"/>
      <c r="V79"/>
      <c r="W79"/>
      <c r="X79"/>
      <c r="Y79"/>
      <c r="Z79"/>
      <c r="AA79"/>
      <c r="AL79" s="114" t="str">
        <f t="shared" si="5"/>
        <v>DataLog[13] = 0x0A632BAE;</v>
      </c>
    </row>
    <row r="80" spans="1:38">
      <c r="A80" s="110" t="str">
        <f t="shared" si="6"/>
        <v>0A632BAF</v>
      </c>
      <c r="B80" s="1071">
        <f t="shared" si="11"/>
        <v>41388.114583333328</v>
      </c>
      <c r="C80" s="82">
        <f t="shared" si="17"/>
        <v>943</v>
      </c>
      <c r="D80" s="82">
        <f t="shared" si="12"/>
        <v>10</v>
      </c>
      <c r="E80" s="82">
        <f t="shared" si="7"/>
        <v>10</v>
      </c>
      <c r="F80" s="399">
        <f t="shared" si="4"/>
        <v>19</v>
      </c>
      <c r="G80" s="112">
        <f t="shared" si="13"/>
        <v>82</v>
      </c>
      <c r="H80" s="113" t="s">
        <v>104</v>
      </c>
      <c r="I80" s="2">
        <v>15</v>
      </c>
      <c r="J80" s="116">
        <f t="shared" si="14"/>
        <v>8.3333333333333232E-2</v>
      </c>
      <c r="K80" s="106" t="str">
        <f t="shared" si="8"/>
        <v>0A</v>
      </c>
      <c r="L80" s="106" t="str">
        <f t="shared" si="9"/>
        <v>63</v>
      </c>
      <c r="M80" s="2" t="str">
        <f t="shared" si="15"/>
        <v>2B</v>
      </c>
      <c r="N80" s="106" t="str">
        <f t="shared" si="10"/>
        <v>AF</v>
      </c>
      <c r="O80" s="2"/>
      <c r="P80" s="3"/>
      <c r="Q80" s="3"/>
      <c r="R80" s="3"/>
      <c r="S80" s="3"/>
      <c r="T80"/>
      <c r="U80"/>
      <c r="V80"/>
      <c r="W80"/>
      <c r="X80"/>
      <c r="Y80"/>
      <c r="Z80"/>
      <c r="AA80"/>
      <c r="AL80" s="114" t="str">
        <f t="shared" si="5"/>
        <v>DataLog[14] = 0x0A632BAF;</v>
      </c>
    </row>
    <row r="81" spans="1:38">
      <c r="A81" s="110" t="str">
        <f t="shared" si="6"/>
        <v>0A632BAD</v>
      </c>
      <c r="B81" s="100">
        <f t="shared" si="11"/>
        <v>41388.072916666664</v>
      </c>
      <c r="C81" s="69">
        <f t="shared" si="17"/>
        <v>941</v>
      </c>
      <c r="D81" s="154">
        <f t="shared" si="12"/>
        <v>10</v>
      </c>
      <c r="E81" s="69">
        <f t="shared" si="7"/>
        <v>10</v>
      </c>
      <c r="F81" s="69">
        <f t="shared" si="4"/>
        <v>19</v>
      </c>
      <c r="G81" s="91">
        <f t="shared" si="13"/>
        <v>86</v>
      </c>
      <c r="H81" s="115" t="s">
        <v>105</v>
      </c>
      <c r="I81" s="2">
        <v>16</v>
      </c>
      <c r="J81" s="116">
        <f t="shared" si="14"/>
        <v>7.7380952380952273E-2</v>
      </c>
      <c r="K81" s="106" t="str">
        <f t="shared" si="8"/>
        <v>0A</v>
      </c>
      <c r="L81" s="106" t="str">
        <f t="shared" si="9"/>
        <v>63</v>
      </c>
      <c r="M81" s="2" t="str">
        <f t="shared" si="15"/>
        <v>2B</v>
      </c>
      <c r="N81" s="106" t="str">
        <f t="shared" si="10"/>
        <v>AD</v>
      </c>
      <c r="O81" s="2"/>
      <c r="P81" s="3"/>
      <c r="Q81" s="3"/>
      <c r="R81" s="3"/>
      <c r="S81" s="3"/>
      <c r="T81"/>
      <c r="U81"/>
      <c r="V81"/>
      <c r="W81"/>
      <c r="X81"/>
      <c r="Y81"/>
      <c r="Z81"/>
      <c r="AA81"/>
      <c r="AL81" s="114" t="str">
        <f t="shared" si="5"/>
        <v>DataLog[15] = 0x0A632BAD;</v>
      </c>
    </row>
    <row r="82" spans="1:38">
      <c r="A82" s="110" t="str">
        <f t="shared" si="6"/>
        <v>00630000</v>
      </c>
      <c r="B82" s="1071">
        <f t="shared" si="11"/>
        <v>41388.03125</v>
      </c>
      <c r="C82" s="82">
        <f t="shared" si="17"/>
        <v>0</v>
      </c>
      <c r="D82" s="82">
        <f t="shared" si="12"/>
        <v>0</v>
      </c>
      <c r="E82" s="82">
        <f t="shared" si="7"/>
        <v>0</v>
      </c>
      <c r="F82" s="399">
        <f t="shared" si="4"/>
        <v>19</v>
      </c>
      <c r="G82" s="112">
        <f t="shared" si="13"/>
        <v>90</v>
      </c>
      <c r="H82" s="113" t="s">
        <v>106</v>
      </c>
      <c r="I82" s="2">
        <v>17</v>
      </c>
      <c r="J82" s="116">
        <f t="shared" si="14"/>
        <v>7.1428571428571314E-2</v>
      </c>
      <c r="K82" s="106" t="str">
        <f t="shared" si="8"/>
        <v>00</v>
      </c>
      <c r="L82" s="106" t="str">
        <f t="shared" si="9"/>
        <v>63</v>
      </c>
      <c r="M82" s="2" t="str">
        <f t="shared" si="15"/>
        <v>00</v>
      </c>
      <c r="N82" s="106" t="str">
        <f t="shared" si="10"/>
        <v>00</v>
      </c>
      <c r="O82" s="2"/>
      <c r="P82" s="3"/>
      <c r="Q82" s="3"/>
      <c r="R82" s="3"/>
      <c r="S82" s="3"/>
      <c r="T82"/>
      <c r="U82"/>
      <c r="V82"/>
      <c r="W82"/>
      <c r="X82"/>
      <c r="Y82"/>
      <c r="Z82"/>
      <c r="AA82"/>
      <c r="AL82" s="114" t="str">
        <f t="shared" si="5"/>
        <v>DataLog[16] = 0x00630000;</v>
      </c>
    </row>
    <row r="83" spans="1:38">
      <c r="A83" s="110" t="str">
        <f t="shared" si="6"/>
        <v>01632978</v>
      </c>
      <c r="B83" s="100">
        <f t="shared" si="11"/>
        <v>41387.989583333328</v>
      </c>
      <c r="C83" s="69">
        <f t="shared" si="17"/>
        <v>376</v>
      </c>
      <c r="D83" s="154">
        <f t="shared" si="12"/>
        <v>10</v>
      </c>
      <c r="E83" s="69">
        <f t="shared" si="7"/>
        <v>1</v>
      </c>
      <c r="F83" s="69">
        <f t="shared" si="4"/>
        <v>19</v>
      </c>
      <c r="G83" s="91">
        <f t="shared" si="13"/>
        <v>94</v>
      </c>
      <c r="H83" s="115" t="s">
        <v>107</v>
      </c>
      <c r="I83" s="2">
        <v>18</v>
      </c>
      <c r="J83" s="116">
        <f t="shared" si="14"/>
        <v>6.5476190476190355E-2</v>
      </c>
      <c r="K83" s="106" t="str">
        <f t="shared" si="8"/>
        <v>01</v>
      </c>
      <c r="L83" s="106" t="str">
        <f t="shared" si="9"/>
        <v>63</v>
      </c>
      <c r="M83" s="2" t="str">
        <f t="shared" si="15"/>
        <v>29</v>
      </c>
      <c r="N83" s="106" t="str">
        <f t="shared" si="10"/>
        <v>78</v>
      </c>
      <c r="O83" s="2"/>
      <c r="P83" s="3"/>
      <c r="Q83" s="3"/>
      <c r="R83" s="3"/>
      <c r="S83" s="3"/>
      <c r="T83"/>
      <c r="U83"/>
      <c r="V83"/>
      <c r="W83"/>
      <c r="X83"/>
      <c r="Y83"/>
      <c r="Z83"/>
      <c r="AA83"/>
      <c r="AL83" s="114" t="str">
        <f t="shared" si="5"/>
        <v>DataLog[17] = 0x01632978;</v>
      </c>
    </row>
    <row r="84" spans="1:38">
      <c r="A84" s="110" t="str">
        <f t="shared" si="6"/>
        <v>0063298B</v>
      </c>
      <c r="B84" s="1071">
        <f t="shared" si="11"/>
        <v>41387.947916666664</v>
      </c>
      <c r="C84" s="82">
        <f t="shared" si="17"/>
        <v>395</v>
      </c>
      <c r="D84" s="82">
        <f t="shared" si="12"/>
        <v>10</v>
      </c>
      <c r="E84" s="82">
        <f t="shared" si="7"/>
        <v>0</v>
      </c>
      <c r="F84" s="399">
        <f t="shared" si="4"/>
        <v>19</v>
      </c>
      <c r="G84" s="112">
        <f t="shared" si="13"/>
        <v>98</v>
      </c>
      <c r="H84" s="113" t="s">
        <v>108</v>
      </c>
      <c r="I84" s="2">
        <v>19</v>
      </c>
      <c r="J84" s="116">
        <f t="shared" si="14"/>
        <v>5.9523809523809403E-2</v>
      </c>
      <c r="K84" s="106" t="str">
        <f t="shared" si="8"/>
        <v>00</v>
      </c>
      <c r="L84" s="106" t="str">
        <f t="shared" si="9"/>
        <v>63</v>
      </c>
      <c r="M84" s="2" t="str">
        <f t="shared" si="15"/>
        <v>29</v>
      </c>
      <c r="N84" s="106" t="str">
        <f t="shared" si="10"/>
        <v>8B</v>
      </c>
      <c r="O84" s="2"/>
      <c r="P84" s="3"/>
      <c r="Q84" s="3"/>
      <c r="R84" s="3"/>
      <c r="S84" s="3"/>
      <c r="T84"/>
      <c r="U84"/>
      <c r="V84"/>
      <c r="W84"/>
      <c r="X84"/>
      <c r="Y84"/>
      <c r="Z84"/>
      <c r="AA84"/>
      <c r="AL84" s="114" t="str">
        <f t="shared" si="5"/>
        <v>DataLog[18] = 0x0063298B;</v>
      </c>
    </row>
    <row r="85" spans="1:38">
      <c r="A85" s="110" t="str">
        <f t="shared" si="6"/>
        <v>0063297A</v>
      </c>
      <c r="B85" s="100">
        <f t="shared" si="11"/>
        <v>41387.90625</v>
      </c>
      <c r="C85" s="69">
        <f t="shared" si="17"/>
        <v>378</v>
      </c>
      <c r="D85" s="154">
        <f t="shared" si="12"/>
        <v>10</v>
      </c>
      <c r="E85" s="69">
        <f t="shared" si="7"/>
        <v>0</v>
      </c>
      <c r="F85" s="69">
        <f t="shared" si="4"/>
        <v>19</v>
      </c>
      <c r="G85" s="91">
        <f t="shared" si="13"/>
        <v>102</v>
      </c>
      <c r="H85" s="115" t="s">
        <v>109</v>
      </c>
      <c r="I85" s="2">
        <v>20</v>
      </c>
      <c r="J85" s="116">
        <f t="shared" si="14"/>
        <v>5.357142857142845E-2</v>
      </c>
      <c r="K85" s="106" t="str">
        <f t="shared" si="8"/>
        <v>00</v>
      </c>
      <c r="L85" s="106" t="str">
        <f t="shared" si="9"/>
        <v>63</v>
      </c>
      <c r="M85" s="2" t="str">
        <f t="shared" si="15"/>
        <v>29</v>
      </c>
      <c r="N85" s="106" t="str">
        <f t="shared" si="10"/>
        <v>7A</v>
      </c>
      <c r="O85" s="2"/>
      <c r="P85" s="3"/>
      <c r="Q85" s="3"/>
      <c r="R85" s="3"/>
      <c r="S85" s="3"/>
      <c r="T85"/>
      <c r="U85"/>
      <c r="V85"/>
      <c r="W85"/>
      <c r="X85"/>
      <c r="Y85"/>
      <c r="Z85"/>
      <c r="AA85"/>
      <c r="AL85" s="114" t="str">
        <f t="shared" si="5"/>
        <v>DataLog[19] = 0x0063297A;</v>
      </c>
    </row>
    <row r="86" spans="1:38">
      <c r="A86" s="110" t="str">
        <f t="shared" si="6"/>
        <v>0163297B</v>
      </c>
      <c r="B86" s="1071">
        <f t="shared" si="11"/>
        <v>41387.864583333328</v>
      </c>
      <c r="C86" s="82">
        <f t="shared" si="17"/>
        <v>379</v>
      </c>
      <c r="D86" s="82">
        <f t="shared" si="12"/>
        <v>10</v>
      </c>
      <c r="E86" s="82">
        <f t="shared" si="7"/>
        <v>1</v>
      </c>
      <c r="F86" s="399">
        <f t="shared" si="4"/>
        <v>19</v>
      </c>
      <c r="G86" s="112">
        <f t="shared" ref="G86:G95" si="18">G85+4</f>
        <v>106</v>
      </c>
      <c r="H86" s="113" t="s">
        <v>110</v>
      </c>
      <c r="I86" s="2">
        <v>21</v>
      </c>
      <c r="J86" s="116">
        <f t="shared" si="14"/>
        <v>4.7619047619047498E-2</v>
      </c>
      <c r="K86" s="106" t="str">
        <f t="shared" si="8"/>
        <v>01</v>
      </c>
      <c r="L86" s="106" t="str">
        <f t="shared" si="9"/>
        <v>63</v>
      </c>
      <c r="M86" s="2" t="str">
        <f t="shared" si="15"/>
        <v>29</v>
      </c>
      <c r="N86" s="106" t="str">
        <f t="shared" si="10"/>
        <v>7B</v>
      </c>
      <c r="O86" s="2"/>
      <c r="P86" s="3"/>
      <c r="Q86" s="3"/>
      <c r="R86" s="3"/>
      <c r="S86" s="3"/>
      <c r="T86"/>
      <c r="U86"/>
      <c r="V86"/>
      <c r="W86"/>
      <c r="X86"/>
      <c r="Y86"/>
      <c r="Z86"/>
      <c r="AA86"/>
      <c r="AL86" s="114" t="str">
        <f t="shared" si="5"/>
        <v>DataLog[20] = 0x0163297B;</v>
      </c>
    </row>
    <row r="87" spans="1:38">
      <c r="A87" s="110" t="str">
        <f t="shared" si="6"/>
        <v>01632A85</v>
      </c>
      <c r="B87" s="100">
        <f t="shared" si="11"/>
        <v>41387.822916666664</v>
      </c>
      <c r="C87" s="69">
        <f t="shared" si="17"/>
        <v>645</v>
      </c>
      <c r="D87" s="154">
        <f t="shared" si="12"/>
        <v>10</v>
      </c>
      <c r="E87" s="69">
        <f t="shared" si="7"/>
        <v>1</v>
      </c>
      <c r="F87" s="69">
        <f t="shared" si="4"/>
        <v>19</v>
      </c>
      <c r="G87" s="91">
        <f t="shared" si="18"/>
        <v>110</v>
      </c>
      <c r="H87" s="115" t="s">
        <v>111</v>
      </c>
      <c r="I87" s="2">
        <v>22</v>
      </c>
      <c r="J87" s="116">
        <f t="shared" si="14"/>
        <v>4.1666666666666546E-2</v>
      </c>
      <c r="K87" s="106" t="str">
        <f t="shared" si="8"/>
        <v>01</v>
      </c>
      <c r="L87" s="106" t="str">
        <f t="shared" si="9"/>
        <v>63</v>
      </c>
      <c r="M87" s="2" t="str">
        <f t="shared" si="15"/>
        <v>2A</v>
      </c>
      <c r="N87" s="106" t="str">
        <f t="shared" si="10"/>
        <v>85</v>
      </c>
      <c r="O87" s="2"/>
      <c r="P87" s="3"/>
      <c r="Q87" s="3"/>
      <c r="R87" s="3"/>
      <c r="S87" s="3"/>
      <c r="T87"/>
      <c r="U87"/>
      <c r="V87"/>
      <c r="W87"/>
      <c r="X87"/>
      <c r="Y87"/>
      <c r="Z87"/>
      <c r="AA87"/>
      <c r="AL87" s="114" t="str">
        <f t="shared" si="5"/>
        <v>DataLog[21] = 0x01632A85;</v>
      </c>
    </row>
    <row r="88" spans="1:38">
      <c r="A88" s="110" t="str">
        <f t="shared" si="6"/>
        <v>01632A85</v>
      </c>
      <c r="B88" s="1071">
        <f t="shared" si="11"/>
        <v>41387.78125</v>
      </c>
      <c r="C88" s="82">
        <f t="shared" si="17"/>
        <v>645</v>
      </c>
      <c r="D88" s="82">
        <f t="shared" si="12"/>
        <v>10</v>
      </c>
      <c r="E88" s="82">
        <f t="shared" si="7"/>
        <v>1</v>
      </c>
      <c r="F88" s="399">
        <f t="shared" si="4"/>
        <v>19</v>
      </c>
      <c r="G88" s="112">
        <f t="shared" si="18"/>
        <v>114</v>
      </c>
      <c r="H88" s="113" t="s">
        <v>112</v>
      </c>
      <c r="I88" s="2">
        <v>23</v>
      </c>
      <c r="J88" s="116">
        <f t="shared" si="14"/>
        <v>3.5714285714285594E-2</v>
      </c>
      <c r="K88" s="106" t="str">
        <f t="shared" si="8"/>
        <v>01</v>
      </c>
      <c r="L88" s="106" t="str">
        <f t="shared" si="9"/>
        <v>63</v>
      </c>
      <c r="M88" s="2" t="str">
        <f t="shared" si="15"/>
        <v>2A</v>
      </c>
      <c r="N88" s="106" t="str">
        <f t="shared" si="10"/>
        <v>85</v>
      </c>
      <c r="O88" s="2"/>
      <c r="P88" s="3"/>
      <c r="Q88" s="3"/>
      <c r="R88" s="3"/>
      <c r="S88" s="3"/>
      <c r="T88"/>
      <c r="U88"/>
      <c r="V88"/>
      <c r="W88"/>
      <c r="X88"/>
      <c r="Y88"/>
      <c r="Z88"/>
      <c r="AA88"/>
      <c r="AL88" s="114" t="str">
        <f t="shared" si="5"/>
        <v>DataLog[22] = 0x01632A85;</v>
      </c>
    </row>
    <row r="89" spans="1:38">
      <c r="A89" s="110" t="str">
        <f t="shared" si="6"/>
        <v>01632A83</v>
      </c>
      <c r="B89" s="100">
        <f t="shared" si="11"/>
        <v>41387.739583333328</v>
      </c>
      <c r="C89" s="69">
        <f t="shared" si="17"/>
        <v>643</v>
      </c>
      <c r="D89" s="154">
        <f t="shared" si="12"/>
        <v>10</v>
      </c>
      <c r="E89" s="69">
        <f t="shared" si="7"/>
        <v>1</v>
      </c>
      <c r="F89" s="69">
        <f t="shared" si="4"/>
        <v>19</v>
      </c>
      <c r="G89" s="91">
        <f t="shared" si="18"/>
        <v>118</v>
      </c>
      <c r="H89" s="115" t="s">
        <v>113</v>
      </c>
      <c r="I89" s="2">
        <v>24</v>
      </c>
      <c r="J89" s="116">
        <f t="shared" si="14"/>
        <v>2.9761904761904642E-2</v>
      </c>
      <c r="K89" s="106" t="str">
        <f t="shared" si="8"/>
        <v>01</v>
      </c>
      <c r="L89" s="106" t="str">
        <f t="shared" si="9"/>
        <v>63</v>
      </c>
      <c r="M89" s="2" t="str">
        <f t="shared" si="15"/>
        <v>2A</v>
      </c>
      <c r="N89" s="106" t="str">
        <f t="shared" si="10"/>
        <v>83</v>
      </c>
      <c r="O89" s="2"/>
      <c r="P89" s="3"/>
      <c r="Q89" s="3"/>
      <c r="R89" s="3"/>
      <c r="S89" s="3"/>
      <c r="T89"/>
      <c r="U89"/>
      <c r="V89"/>
      <c r="W89"/>
      <c r="X89"/>
      <c r="Y89"/>
      <c r="Z89"/>
      <c r="AA89"/>
      <c r="AL89" s="114" t="str">
        <f t="shared" si="5"/>
        <v>DataLog[23] = 0x01632A83;</v>
      </c>
    </row>
    <row r="90" spans="1:38">
      <c r="A90" s="110" t="str">
        <f t="shared" si="6"/>
        <v>01632A82</v>
      </c>
      <c r="B90" s="1071">
        <f t="shared" si="11"/>
        <v>41387.697916666664</v>
      </c>
      <c r="C90" s="82">
        <f t="shared" si="17"/>
        <v>642</v>
      </c>
      <c r="D90" s="82">
        <f t="shared" si="12"/>
        <v>10</v>
      </c>
      <c r="E90" s="82">
        <f t="shared" si="7"/>
        <v>1</v>
      </c>
      <c r="F90" s="399">
        <f t="shared" si="4"/>
        <v>19</v>
      </c>
      <c r="G90" s="112">
        <f t="shared" si="18"/>
        <v>122</v>
      </c>
      <c r="H90" s="113" t="s">
        <v>114</v>
      </c>
      <c r="I90" s="2">
        <v>25</v>
      </c>
      <c r="J90" s="116">
        <f t="shared" si="14"/>
        <v>2.380952380952369E-2</v>
      </c>
      <c r="K90" s="106" t="str">
        <f t="shared" si="8"/>
        <v>01</v>
      </c>
      <c r="L90" s="106" t="str">
        <f t="shared" si="9"/>
        <v>63</v>
      </c>
      <c r="M90" s="2" t="str">
        <f t="shared" si="15"/>
        <v>2A</v>
      </c>
      <c r="N90" s="106" t="str">
        <f t="shared" si="10"/>
        <v>82</v>
      </c>
      <c r="O90" s="2"/>
      <c r="P90" s="3"/>
      <c r="Q90" s="3"/>
      <c r="R90" s="3"/>
      <c r="S90" s="118"/>
      <c r="T90"/>
      <c r="U90"/>
      <c r="V90"/>
      <c r="W90"/>
      <c r="X90"/>
      <c r="Y90"/>
      <c r="Z90"/>
      <c r="AA90"/>
      <c r="AL90" s="114" t="str">
        <f t="shared" si="5"/>
        <v>DataLog[24] = 0x01632A82;</v>
      </c>
    </row>
    <row r="91" spans="1:38">
      <c r="A91" s="110" t="str">
        <f t="shared" si="6"/>
        <v>03632A82</v>
      </c>
      <c r="B91" s="100">
        <f t="shared" si="11"/>
        <v>41387.65625</v>
      </c>
      <c r="C91" s="69">
        <f t="shared" si="17"/>
        <v>642</v>
      </c>
      <c r="D91" s="154">
        <f t="shared" si="12"/>
        <v>10</v>
      </c>
      <c r="E91" s="69">
        <f t="shared" si="7"/>
        <v>3</v>
      </c>
      <c r="F91" s="69">
        <f t="shared" si="4"/>
        <v>19</v>
      </c>
      <c r="G91" s="91">
        <f t="shared" si="18"/>
        <v>126</v>
      </c>
      <c r="H91" s="115" t="s">
        <v>115</v>
      </c>
      <c r="I91" s="2">
        <v>26</v>
      </c>
      <c r="J91" s="116">
        <f t="shared" si="14"/>
        <v>1.7857142857142738E-2</v>
      </c>
      <c r="K91" s="106" t="str">
        <f t="shared" si="8"/>
        <v>03</v>
      </c>
      <c r="L91" s="106" t="str">
        <f t="shared" si="9"/>
        <v>63</v>
      </c>
      <c r="M91" s="2" t="str">
        <f t="shared" si="15"/>
        <v>2A</v>
      </c>
      <c r="N91" s="106" t="str">
        <f t="shared" si="10"/>
        <v>82</v>
      </c>
      <c r="O91" s="2"/>
      <c r="P91" s="3"/>
      <c r="Q91" s="3"/>
      <c r="R91" s="3"/>
      <c r="S91" s="3"/>
      <c r="T91"/>
      <c r="U91"/>
      <c r="V91"/>
      <c r="W91"/>
      <c r="X91"/>
      <c r="Y91"/>
      <c r="Z91"/>
      <c r="AA91"/>
      <c r="AL91" s="114" t="str">
        <f t="shared" si="5"/>
        <v>DataLog[25] = 0x03632A82;</v>
      </c>
    </row>
    <row r="92" spans="1:38">
      <c r="A92" s="110" t="str">
        <f t="shared" si="6"/>
        <v>00000000</v>
      </c>
      <c r="B92" s="1071">
        <f t="shared" si="11"/>
        <v>41387.614583333328</v>
      </c>
      <c r="C92" s="82">
        <f t="shared" si="17"/>
        <v>0</v>
      </c>
      <c r="D92" s="82">
        <f t="shared" si="12"/>
        <v>0</v>
      </c>
      <c r="E92" s="82">
        <f t="shared" si="7"/>
        <v>0</v>
      </c>
      <c r="F92" s="399">
        <f t="shared" si="4"/>
        <v>-30</v>
      </c>
      <c r="G92" s="112">
        <f t="shared" si="18"/>
        <v>130</v>
      </c>
      <c r="H92" s="113" t="s">
        <v>116</v>
      </c>
      <c r="I92" s="2">
        <v>27</v>
      </c>
      <c r="J92" s="116">
        <f t="shared" si="14"/>
        <v>1.1904761904761786E-2</v>
      </c>
      <c r="K92" s="106" t="str">
        <f t="shared" si="8"/>
        <v>00</v>
      </c>
      <c r="L92" s="106" t="str">
        <f t="shared" si="9"/>
        <v>00</v>
      </c>
      <c r="M92" s="2" t="str">
        <f t="shared" si="15"/>
        <v>00</v>
      </c>
      <c r="N92" s="106" t="str">
        <f t="shared" si="10"/>
        <v>00</v>
      </c>
      <c r="O92" s="2"/>
      <c r="P92" s="3"/>
      <c r="Q92" s="3"/>
      <c r="R92" s="3"/>
      <c r="S92" s="3"/>
      <c r="T92"/>
      <c r="U92"/>
      <c r="V92"/>
      <c r="W92"/>
      <c r="X92"/>
      <c r="Y92"/>
      <c r="Z92"/>
      <c r="AA92"/>
      <c r="AL92" s="114" t="str">
        <f t="shared" si="5"/>
        <v>DataLog[26] = 0x00000000;</v>
      </c>
    </row>
    <row r="93" spans="1:38">
      <c r="A93" s="110" t="str">
        <f t="shared" si="6"/>
        <v>00000000</v>
      </c>
      <c r="B93" s="100">
        <f t="shared" si="11"/>
        <v>41387.572916666664</v>
      </c>
      <c r="C93" s="69">
        <f t="shared" si="17"/>
        <v>0</v>
      </c>
      <c r="D93" s="154">
        <f t="shared" si="12"/>
        <v>0</v>
      </c>
      <c r="E93" s="69">
        <f t="shared" si="7"/>
        <v>0</v>
      </c>
      <c r="F93" s="69">
        <f t="shared" si="4"/>
        <v>-30</v>
      </c>
      <c r="G93" s="91">
        <f t="shared" si="18"/>
        <v>134</v>
      </c>
      <c r="H93" s="115" t="s">
        <v>117</v>
      </c>
      <c r="I93" s="2">
        <v>28</v>
      </c>
      <c r="J93" s="116">
        <f t="shared" si="14"/>
        <v>5.9523809523808341E-3</v>
      </c>
      <c r="K93" s="106" t="str">
        <f t="shared" si="8"/>
        <v>00</v>
      </c>
      <c r="L93" s="106" t="str">
        <f t="shared" si="9"/>
        <v>00</v>
      </c>
      <c r="M93" s="2" t="str">
        <f t="shared" si="15"/>
        <v>00</v>
      </c>
      <c r="N93" s="106" t="str">
        <f t="shared" si="10"/>
        <v>00</v>
      </c>
      <c r="O93" s="2"/>
      <c r="P93" s="3"/>
      <c r="Q93" s="3"/>
      <c r="R93" s="3"/>
      <c r="S93" s="3"/>
      <c r="T93"/>
      <c r="U93"/>
      <c r="V93"/>
      <c r="W93"/>
      <c r="X93"/>
      <c r="Y93"/>
      <c r="Z93"/>
      <c r="AA93"/>
      <c r="AL93" s="114" t="str">
        <f t="shared" si="5"/>
        <v>DataLog[27] = 0x00000000;</v>
      </c>
    </row>
    <row r="94" spans="1:38">
      <c r="A94" s="110" t="str">
        <f t="shared" si="6"/>
        <v>094E</v>
      </c>
      <c r="B94" s="127"/>
      <c r="C94" s="127" t="s">
        <v>118</v>
      </c>
      <c r="D94" s="128"/>
      <c r="E94" s="128"/>
      <c r="F94" s="128"/>
      <c r="G94" s="112">
        <f t="shared" si="18"/>
        <v>138</v>
      </c>
      <c r="H94" s="129" t="s">
        <v>119</v>
      </c>
      <c r="I94" s="119"/>
      <c r="J94" s="93"/>
      <c r="K94" s="120"/>
      <c r="L94" s="120"/>
      <c r="M94" s="120"/>
      <c r="N94" s="120"/>
      <c r="O94" s="121"/>
      <c r="P94" s="91"/>
      <c r="Q94" s="3" t="str">
        <f>MID(A94,5,2)</f>
        <v/>
      </c>
      <c r="R94" s="91" t="str">
        <f>MID(A94,7,2)</f>
        <v/>
      </c>
      <c r="S94" s="3"/>
      <c r="T94"/>
      <c r="U94"/>
      <c r="V94"/>
      <c r="W94"/>
      <c r="X94"/>
      <c r="Y94"/>
      <c r="Z94"/>
      <c r="AA94"/>
      <c r="AL94" s="114"/>
    </row>
    <row r="95" spans="1:38" ht="13.8">
      <c r="A95" s="88" t="str">
        <f>MID($G$1,$G$2+2*G95,8)</f>
        <v/>
      </c>
      <c r="B95" s="127"/>
      <c r="C95" s="127" t="s">
        <v>120</v>
      </c>
      <c r="D95" s="127"/>
      <c r="E95" s="127"/>
      <c r="F95" s="127"/>
      <c r="G95" s="130">
        <f t="shared" si="18"/>
        <v>142</v>
      </c>
      <c r="H95" s="131" t="s">
        <v>121</v>
      </c>
      <c r="I95" s="122"/>
      <c r="J95" s="93"/>
      <c r="K95"/>
      <c r="L95"/>
      <c r="M95"/>
      <c r="N95"/>
      <c r="O95"/>
      <c r="P95"/>
      <c r="Q95"/>
      <c r="R95"/>
      <c r="S95"/>
      <c r="T95"/>
      <c r="U95"/>
      <c r="V95"/>
      <c r="W95"/>
      <c r="X95"/>
      <c r="Y95"/>
      <c r="Z95"/>
      <c r="AA95"/>
    </row>
    <row r="96" spans="1:38">
      <c r="A96" s="10"/>
      <c r="B96" s="10"/>
      <c r="C96" s="10"/>
      <c r="D96" s="10"/>
      <c r="E96" s="10"/>
      <c r="F96" s="10"/>
      <c r="G96" s="17"/>
      <c r="H96" s="17"/>
      <c r="I96" s="34"/>
      <c r="J96" s="10"/>
      <c r="K96" s="10"/>
      <c r="L96" s="10"/>
      <c r="M96" s="10"/>
      <c r="N96" s="10"/>
      <c r="O96" s="10"/>
      <c r="P96" s="10"/>
      <c r="Q96" s="4"/>
      <c r="R96" s="4"/>
      <c r="S96" s="4"/>
      <c r="T96" s="4"/>
      <c r="U96" s="4"/>
      <c r="V96" s="4"/>
      <c r="W96" s="4"/>
      <c r="X96" s="4"/>
      <c r="Y96" s="4"/>
      <c r="Z96" s="4"/>
      <c r="AA96" s="4"/>
      <c r="AB96" s="4"/>
      <c r="AC96" s="4"/>
      <c r="AD96" s="4"/>
      <c r="AE96" s="4"/>
      <c r="AF96" s="4"/>
    </row>
    <row r="97" spans="1:35">
      <c r="A97" s="10"/>
      <c r="B97" s="10"/>
      <c r="C97" s="10"/>
      <c r="D97" s="10"/>
      <c r="E97" s="10"/>
      <c r="F97" s="10"/>
      <c r="G97" s="17"/>
      <c r="H97" s="17"/>
      <c r="I97" s="34"/>
      <c r="J97" s="10"/>
      <c r="K97" s="10"/>
      <c r="L97" s="10"/>
      <c r="M97" s="10"/>
      <c r="N97" s="10"/>
      <c r="O97" s="10"/>
      <c r="P97" s="10"/>
      <c r="Q97" s="4"/>
      <c r="R97" s="4"/>
      <c r="S97" s="4"/>
      <c r="T97" s="4"/>
      <c r="U97" s="4"/>
      <c r="V97" s="4"/>
      <c r="W97" s="4"/>
      <c r="X97" s="4"/>
      <c r="Y97" s="4"/>
      <c r="Z97" s="4"/>
      <c r="AA97" s="4"/>
      <c r="AB97" s="4"/>
      <c r="AC97" s="4"/>
      <c r="AD97" s="4"/>
      <c r="AE97" s="4"/>
      <c r="AF97" s="4"/>
    </row>
    <row r="98" spans="1:35">
      <c r="A98" s="10"/>
      <c r="B98" s="10"/>
      <c r="C98" s="10"/>
      <c r="D98" s="10"/>
      <c r="E98" s="10"/>
      <c r="F98" s="10"/>
      <c r="G98" s="17"/>
      <c r="H98" s="17"/>
      <c r="I98" s="34"/>
      <c r="J98" s="10"/>
      <c r="K98" s="10"/>
      <c r="L98" s="10"/>
      <c r="M98" s="10"/>
      <c r="N98" s="10"/>
      <c r="O98" s="10"/>
      <c r="P98" s="10"/>
      <c r="Q98" s="4"/>
      <c r="R98" s="4"/>
      <c r="S98" s="4"/>
      <c r="T98" s="4"/>
      <c r="U98" s="4"/>
      <c r="V98" s="4"/>
      <c r="W98" s="4"/>
      <c r="X98" s="4"/>
      <c r="Y98" s="4"/>
      <c r="Z98" s="4"/>
      <c r="AA98" s="4"/>
      <c r="AB98" s="4"/>
      <c r="AC98" s="4"/>
      <c r="AD98" s="4"/>
      <c r="AE98" s="4"/>
      <c r="AF98" s="4"/>
    </row>
    <row r="99" spans="1:35">
      <c r="A99" s="10"/>
      <c r="B99" s="10"/>
      <c r="C99" s="10"/>
      <c r="D99" s="10"/>
      <c r="E99" s="10"/>
      <c r="F99" s="10"/>
      <c r="G99" s="17"/>
      <c r="H99" s="17"/>
      <c r="I99" s="34"/>
      <c r="J99" s="10"/>
      <c r="K99" s="10"/>
      <c r="L99" s="10"/>
      <c r="M99" s="10"/>
      <c r="N99" s="10"/>
      <c r="O99" s="10"/>
      <c r="P99" s="10"/>
      <c r="Q99" s="4"/>
      <c r="R99" s="4"/>
      <c r="S99" s="4"/>
      <c r="T99" s="4"/>
      <c r="U99" s="4"/>
      <c r="V99" s="4"/>
      <c r="W99" s="4"/>
      <c r="X99" s="4"/>
      <c r="Y99" s="4"/>
      <c r="Z99" s="4"/>
      <c r="AA99" s="4"/>
      <c r="AB99" s="4"/>
      <c r="AC99" s="4"/>
      <c r="AD99" s="4"/>
      <c r="AE99" s="4"/>
      <c r="AF99" s="4"/>
    </row>
    <row r="100" spans="1:35">
      <c r="A100" s="4" t="str">
        <f>MID($H$1,$G$9+2*G100,2)</f>
        <v>00</v>
      </c>
      <c r="B100" s="10" t="s">
        <v>266</v>
      </c>
      <c r="C100" s="10" t="e">
        <f>CHAR(HEX2DEC(A100))</f>
        <v>#VALUE!</v>
      </c>
      <c r="D100" s="10"/>
      <c r="E100" s="10"/>
      <c r="F100" s="10"/>
      <c r="G100" s="17">
        <v>17</v>
      </c>
      <c r="H100" s="17"/>
      <c r="I100" s="34"/>
      <c r="J100" s="10"/>
      <c r="K100" s="10"/>
      <c r="L100" s="10"/>
      <c r="M100" s="10"/>
      <c r="N100" s="10"/>
      <c r="O100" s="10"/>
      <c r="P100" s="10"/>
      <c r="Q100" s="4"/>
      <c r="R100" s="4"/>
      <c r="S100" s="4"/>
      <c r="T100" s="4"/>
      <c r="U100" s="4"/>
      <c r="V100" s="4"/>
      <c r="W100" s="4"/>
      <c r="X100" s="4"/>
      <c r="Y100" s="4"/>
      <c r="Z100" s="4"/>
      <c r="AA100" s="4"/>
      <c r="AB100" s="4"/>
      <c r="AC100" s="4"/>
      <c r="AD100" s="4"/>
      <c r="AE100" s="4"/>
      <c r="AF100" s="4"/>
    </row>
    <row r="101" spans="1:35">
      <c r="A101" s="4" t="str">
        <f t="shared" ref="A101:A114" si="19">MID($H$1,$G$9+2*G101,2)</f>
        <v>02</v>
      </c>
      <c r="B101" s="10"/>
      <c r="C101" s="10" t="str">
        <f>CHAR(HEX2DEC(A101))</f>
        <v>_x0002_</v>
      </c>
      <c r="D101" s="10"/>
      <c r="E101" s="10"/>
      <c r="F101" s="10"/>
      <c r="G101" s="17">
        <v>18</v>
      </c>
      <c r="H101" s="17"/>
      <c r="I101" s="34"/>
      <c r="J101" s="10"/>
      <c r="K101" s="10"/>
      <c r="L101" s="10"/>
      <c r="M101" s="10"/>
      <c r="N101" s="10"/>
      <c r="O101" s="10"/>
      <c r="P101" s="10"/>
      <c r="Q101" s="4"/>
      <c r="R101" s="4"/>
      <c r="S101" s="4"/>
      <c r="T101" s="4"/>
      <c r="U101" s="4"/>
      <c r="V101" s="4"/>
      <c r="W101" s="4"/>
      <c r="X101" s="4"/>
      <c r="Y101" s="4"/>
      <c r="Z101" s="4"/>
      <c r="AA101" s="4"/>
      <c r="AB101" s="4"/>
      <c r="AC101" s="4"/>
      <c r="AD101" s="4"/>
      <c r="AE101" s="4"/>
      <c r="AF101" s="4"/>
    </row>
    <row r="102" spans="1:35">
      <c r="A102" s="4" t="str">
        <f t="shared" si="19"/>
        <v>90</v>
      </c>
      <c r="B102" s="10"/>
      <c r="C102" s="10" t="str">
        <f>CHAR(HEX2DEC(A102))</f>
        <v></v>
      </c>
      <c r="D102" s="10"/>
      <c r="E102" s="10"/>
      <c r="F102" s="10"/>
      <c r="G102" s="17">
        <v>19</v>
      </c>
      <c r="H102" s="17"/>
      <c r="I102" s="34"/>
      <c r="J102" s="10"/>
      <c r="K102" s="10"/>
      <c r="L102" s="10"/>
      <c r="M102" s="10"/>
      <c r="N102" s="10"/>
      <c r="O102" s="10"/>
      <c r="P102" s="10"/>
      <c r="Q102" s="4"/>
      <c r="R102" s="4"/>
      <c r="S102" s="4"/>
      <c r="T102" s="4"/>
      <c r="U102" s="4"/>
      <c r="V102" s="4"/>
      <c r="W102" s="4"/>
      <c r="X102" s="4"/>
      <c r="Y102" s="4"/>
      <c r="Z102" s="4"/>
      <c r="AA102" s="4"/>
      <c r="AB102" s="4"/>
      <c r="AC102" s="4"/>
      <c r="AD102" s="4"/>
      <c r="AE102" s="4"/>
      <c r="AF102" s="4"/>
    </row>
    <row r="103" spans="1:35" hidden="1">
      <c r="A103" s="4" t="str">
        <f t="shared" si="19"/>
        <v>05</v>
      </c>
      <c r="B103" s="10"/>
      <c r="C103" s="10" t="str">
        <f>CHAR(HEX2DEC(A103))</f>
        <v>_x0005_</v>
      </c>
      <c r="D103" s="10"/>
      <c r="E103" s="10"/>
      <c r="F103" s="10"/>
      <c r="G103" s="17">
        <v>20</v>
      </c>
      <c r="H103" s="17"/>
      <c r="I103" s="34"/>
      <c r="J103" s="10"/>
      <c r="K103" s="10"/>
      <c r="L103" s="10"/>
      <c r="M103" s="10"/>
      <c r="N103" s="10"/>
      <c r="O103" s="10"/>
      <c r="P103" s="10"/>
      <c r="Q103" s="4"/>
      <c r="R103" s="4"/>
      <c r="S103" s="4"/>
      <c r="T103" s="4"/>
      <c r="U103" s="4"/>
      <c r="V103" s="4"/>
      <c r="W103" s="4"/>
      <c r="X103" s="4"/>
      <c r="Y103" s="4"/>
      <c r="Z103" s="4"/>
      <c r="AA103" s="4"/>
      <c r="AB103" s="4"/>
      <c r="AC103" s="4"/>
      <c r="AD103" s="4"/>
      <c r="AE103" s="4"/>
      <c r="AF103" s="4"/>
    </row>
    <row r="104" spans="1:35" hidden="1">
      <c r="A104" s="4" t="str">
        <f t="shared" si="19"/>
        <v>9F</v>
      </c>
      <c r="B104" s="10"/>
      <c r="C104" s="10" t="str">
        <f>CHAR(HEX2DEC(A104))</f>
        <v>Ÿ</v>
      </c>
      <c r="D104" s="10"/>
      <c r="E104" s="10"/>
      <c r="F104" s="10"/>
      <c r="G104" s="17">
        <v>21</v>
      </c>
      <c r="H104" s="17"/>
      <c r="I104" s="34"/>
      <c r="J104" s="10"/>
      <c r="K104" s="10"/>
      <c r="L104" s="10"/>
      <c r="M104" s="10"/>
      <c r="N104" s="10"/>
      <c r="O104" s="10"/>
      <c r="P104" s="10"/>
      <c r="Q104" s="4"/>
      <c r="R104" s="4"/>
      <c r="S104" s="4"/>
      <c r="T104" s="4"/>
      <c r="U104" s="4"/>
      <c r="V104" s="4"/>
      <c r="W104" s="4"/>
      <c r="X104" s="4"/>
      <c r="Y104" s="4"/>
      <c r="Z104" s="4"/>
      <c r="AA104" s="4"/>
      <c r="AB104" s="4"/>
      <c r="AC104" s="4"/>
      <c r="AD104" s="4"/>
      <c r="AE104" s="4"/>
      <c r="AF104" s="4"/>
    </row>
    <row r="105" spans="1:35" hidden="1">
      <c r="A105" s="4" t="str">
        <f t="shared" si="19"/>
        <v>2D</v>
      </c>
      <c r="B105" s="10"/>
      <c r="C105" s="10" t="str">
        <f t="shared" ref="C105:C111" si="20">CHAR(HEX2DEC(A105))</f>
        <v>-</v>
      </c>
      <c r="D105" s="10"/>
      <c r="E105" s="10"/>
      <c r="F105" s="10"/>
      <c r="G105" s="17">
        <v>22</v>
      </c>
      <c r="H105" s="17"/>
      <c r="I105" s="34"/>
      <c r="J105" s="10"/>
      <c r="K105" s="10"/>
      <c r="L105" s="10"/>
      <c r="M105" s="10"/>
      <c r="N105" s="10"/>
      <c r="O105" s="10"/>
      <c r="P105" s="10"/>
      <c r="Q105" s="4"/>
      <c r="R105" s="4"/>
      <c r="S105" s="4"/>
      <c r="T105" s="4"/>
      <c r="U105" s="4"/>
      <c r="V105" s="4"/>
      <c r="W105" s="4"/>
      <c r="X105" s="4"/>
      <c r="Y105" s="4"/>
      <c r="Z105" s="4"/>
      <c r="AA105" s="4"/>
      <c r="AB105" s="4"/>
      <c r="AC105" s="4"/>
      <c r="AD105" s="4"/>
      <c r="AE105" s="4"/>
      <c r="AF105" s="4"/>
      <c r="AG105" s="4"/>
      <c r="AH105" s="4"/>
      <c r="AI105" s="4"/>
    </row>
    <row r="106" spans="1:35" hidden="1">
      <c r="A106" s="4" t="str">
        <f t="shared" si="19"/>
        <v>84</v>
      </c>
      <c r="B106" s="10"/>
      <c r="C106" s="10" t="str">
        <f t="shared" si="20"/>
        <v>„</v>
      </c>
      <c r="D106" s="10"/>
      <c r="E106" s="10"/>
      <c r="F106" s="10"/>
      <c r="G106" s="17">
        <v>23</v>
      </c>
      <c r="H106" s="17"/>
      <c r="I106" s="34"/>
      <c r="J106" s="10"/>
      <c r="K106" s="10"/>
      <c r="L106" s="10"/>
      <c r="M106" s="10"/>
      <c r="N106" s="10"/>
      <c r="O106" s="10"/>
      <c r="P106" s="10"/>
      <c r="Q106" s="4"/>
      <c r="R106" s="4"/>
      <c r="S106" s="4"/>
      <c r="T106" s="4"/>
      <c r="U106" s="4"/>
      <c r="V106" s="4"/>
      <c r="W106" s="4"/>
      <c r="X106" s="4"/>
      <c r="Y106" s="4"/>
      <c r="Z106" s="4"/>
      <c r="AA106" s="4"/>
      <c r="AB106" s="4"/>
      <c r="AC106" s="4"/>
      <c r="AD106" s="4"/>
      <c r="AE106" s="4"/>
      <c r="AF106" s="4"/>
      <c r="AG106" s="4"/>
      <c r="AH106" s="4"/>
      <c r="AI106" s="4"/>
    </row>
    <row r="107" spans="1:35" hidden="1">
      <c r="A107" s="4" t="str">
        <f t="shared" si="19"/>
        <v>01</v>
      </c>
      <c r="B107" s="10"/>
      <c r="C107" s="10" t="str">
        <f t="shared" si="20"/>
        <v>_x0001_</v>
      </c>
      <c r="D107" s="10"/>
      <c r="E107" s="10"/>
      <c r="F107" s="10"/>
      <c r="G107" s="17">
        <v>24</v>
      </c>
      <c r="H107" s="17"/>
      <c r="I107" s="34"/>
      <c r="J107" s="10"/>
      <c r="K107" s="10"/>
      <c r="L107" s="10"/>
      <c r="M107" s="10"/>
      <c r="N107" s="10"/>
      <c r="O107" s="10"/>
      <c r="P107" s="10"/>
      <c r="Q107" s="4"/>
      <c r="R107" s="4"/>
      <c r="S107" s="4"/>
      <c r="T107" s="4"/>
      <c r="U107" s="4"/>
      <c r="V107" s="4"/>
      <c r="W107" s="4"/>
      <c r="X107" s="4"/>
      <c r="Y107" s="4"/>
      <c r="Z107" s="4"/>
      <c r="AA107" s="4"/>
      <c r="AB107" s="4"/>
      <c r="AC107" s="4"/>
      <c r="AD107" s="4"/>
      <c r="AE107" s="4"/>
      <c r="AF107" s="4"/>
      <c r="AG107" s="4"/>
      <c r="AH107" s="4"/>
      <c r="AI107" s="4"/>
    </row>
    <row r="108" spans="1:35" hidden="1">
      <c r="A108" s="4" t="str">
        <f t="shared" si="19"/>
        <v>37</v>
      </c>
      <c r="B108" s="10"/>
      <c r="C108" s="10" t="str">
        <f t="shared" si="20"/>
        <v>7</v>
      </c>
      <c r="D108" s="10"/>
      <c r="E108" s="10"/>
      <c r="F108" s="10"/>
      <c r="G108" s="17">
        <v>25</v>
      </c>
      <c r="H108" s="17"/>
      <c r="I108" s="34"/>
      <c r="J108" s="10"/>
      <c r="K108" s="10"/>
      <c r="L108" s="10"/>
      <c r="M108" s="10"/>
      <c r="N108" s="10"/>
      <c r="O108" s="10"/>
      <c r="P108" s="10"/>
      <c r="Q108" s="4"/>
      <c r="R108" s="4"/>
      <c r="S108" s="4"/>
      <c r="T108" s="4"/>
      <c r="U108" s="4"/>
      <c r="V108" s="4"/>
      <c r="W108" s="4"/>
      <c r="X108" s="4"/>
      <c r="Y108" s="4"/>
      <c r="Z108" s="4"/>
      <c r="AA108" s="4"/>
      <c r="AB108" s="4"/>
      <c r="AC108" s="4"/>
      <c r="AD108" s="4"/>
      <c r="AE108" s="4"/>
      <c r="AF108" s="4"/>
      <c r="AG108" s="4"/>
      <c r="AH108" s="4"/>
      <c r="AI108" s="4"/>
    </row>
    <row r="109" spans="1:35" hidden="1">
      <c r="A109" s="4" t="str">
        <f t="shared" si="19"/>
        <v>0A</v>
      </c>
      <c r="B109" s="10"/>
      <c r="C109" s="10" t="str">
        <f t="shared" si="20"/>
        <v xml:space="preserve">
</v>
      </c>
      <c r="D109" s="10"/>
      <c r="E109" s="10"/>
      <c r="F109" s="10"/>
      <c r="G109" s="17">
        <v>26</v>
      </c>
      <c r="H109" s="17"/>
      <c r="I109" s="34"/>
      <c r="J109" s="10"/>
      <c r="K109" s="10"/>
      <c r="L109" s="10"/>
      <c r="M109" s="10"/>
      <c r="N109" s="10"/>
      <c r="O109" s="10"/>
      <c r="P109" s="10"/>
      <c r="Q109" s="4"/>
      <c r="R109" s="4"/>
      <c r="S109" s="4"/>
      <c r="T109" s="4"/>
      <c r="U109" s="4"/>
      <c r="V109" s="4"/>
      <c r="W109" s="4"/>
      <c r="X109" s="4"/>
      <c r="Y109" s="4"/>
      <c r="Z109" s="4"/>
      <c r="AA109" s="4"/>
      <c r="AB109" s="4"/>
      <c r="AC109" s="4"/>
      <c r="AD109" s="4"/>
      <c r="AE109" s="4"/>
      <c r="AF109" s="4"/>
      <c r="AG109" s="4"/>
      <c r="AH109" s="4"/>
      <c r="AI109" s="4"/>
    </row>
    <row r="110" spans="1:35" hidden="1">
      <c r="A110" s="4" t="str">
        <f t="shared" si="19"/>
        <v>63</v>
      </c>
      <c r="B110" s="10"/>
      <c r="C110" s="10" t="str">
        <f t="shared" si="20"/>
        <v>c</v>
      </c>
      <c r="D110" s="10"/>
      <c r="E110" s="10"/>
      <c r="F110" s="10"/>
      <c r="G110" s="17">
        <v>27</v>
      </c>
      <c r="H110" s="17"/>
      <c r="I110" s="34"/>
      <c r="J110" s="10"/>
      <c r="K110" s="10"/>
      <c r="L110" s="10"/>
      <c r="M110" s="10"/>
      <c r="N110" s="10"/>
      <c r="O110" s="10"/>
      <c r="P110" s="10"/>
      <c r="Q110" s="4"/>
      <c r="R110" s="4"/>
      <c r="S110" s="4"/>
      <c r="T110" s="4"/>
      <c r="U110" s="4"/>
      <c r="V110" s="4"/>
      <c r="W110" s="4"/>
      <c r="X110" s="4"/>
      <c r="Y110" s="4"/>
      <c r="Z110" s="4"/>
      <c r="AA110" s="4"/>
      <c r="AB110" s="4"/>
      <c r="AC110" s="4"/>
      <c r="AD110" s="4"/>
      <c r="AE110" s="4"/>
      <c r="AF110" s="4"/>
      <c r="AG110" s="4"/>
      <c r="AH110" s="4"/>
      <c r="AI110" s="4"/>
    </row>
    <row r="111" spans="1:35" hidden="1">
      <c r="A111" s="4" t="str">
        <f t="shared" si="19"/>
        <v>2B</v>
      </c>
      <c r="B111" s="10"/>
      <c r="C111" s="10" t="str">
        <f t="shared" si="20"/>
        <v>+</v>
      </c>
      <c r="D111" s="10"/>
      <c r="E111" s="10"/>
      <c r="F111" s="10"/>
      <c r="G111" s="17">
        <v>28</v>
      </c>
      <c r="H111" s="17"/>
      <c r="I111" s="34"/>
      <c r="J111" s="10"/>
      <c r="K111" s="10"/>
      <c r="L111" s="10"/>
      <c r="M111" s="10"/>
      <c r="N111" s="10"/>
      <c r="O111" s="10"/>
      <c r="P111" s="10"/>
      <c r="Q111" s="4"/>
      <c r="R111" s="4"/>
      <c r="S111" s="4"/>
      <c r="T111" s="4"/>
      <c r="U111" s="4"/>
      <c r="V111" s="4"/>
      <c r="W111" s="4"/>
      <c r="X111" s="4"/>
      <c r="Y111" s="4"/>
      <c r="Z111" s="4"/>
      <c r="AA111" s="4"/>
      <c r="AB111" s="4"/>
      <c r="AC111" s="4"/>
      <c r="AD111" s="4"/>
      <c r="AE111" s="4"/>
      <c r="AF111" s="4"/>
      <c r="AG111" s="4"/>
      <c r="AH111" s="4"/>
      <c r="AI111" s="4"/>
    </row>
    <row r="112" spans="1:35" hidden="1">
      <c r="A112" s="4" t="str">
        <f t="shared" si="19"/>
        <v>B0</v>
      </c>
      <c r="B112" s="10"/>
      <c r="C112" s="10"/>
      <c r="D112" s="10"/>
      <c r="E112" s="10"/>
      <c r="F112" s="10"/>
      <c r="G112" s="17">
        <v>29</v>
      </c>
      <c r="H112" s="17"/>
      <c r="I112" s="34"/>
      <c r="J112" s="10"/>
      <c r="K112" s="10"/>
      <c r="L112" s="10"/>
      <c r="M112" s="10"/>
      <c r="N112" s="10"/>
      <c r="O112" s="10"/>
      <c r="P112" s="10"/>
      <c r="Q112" s="4"/>
      <c r="R112" s="4"/>
      <c r="S112" s="4"/>
      <c r="T112" s="4"/>
      <c r="U112" s="4"/>
      <c r="V112" s="4"/>
      <c r="W112" s="4"/>
      <c r="X112" s="4"/>
      <c r="Y112" s="4"/>
      <c r="Z112" s="4"/>
      <c r="AA112" s="4"/>
      <c r="AB112" s="4"/>
      <c r="AC112" s="4"/>
      <c r="AD112" s="4"/>
      <c r="AE112" s="4"/>
      <c r="AF112" s="4"/>
      <c r="AG112" s="4"/>
      <c r="AH112" s="4"/>
      <c r="AI112" s="4"/>
    </row>
    <row r="113" spans="1:35" hidden="1">
      <c r="A113" s="4" t="str">
        <f t="shared" si="19"/>
        <v>0A</v>
      </c>
      <c r="B113" s="10"/>
      <c r="C113" s="10"/>
      <c r="D113" s="10"/>
      <c r="E113" s="10"/>
      <c r="F113" s="10"/>
      <c r="G113" s="17">
        <v>30</v>
      </c>
      <c r="H113" s="17"/>
      <c r="I113" s="34"/>
      <c r="J113" s="10"/>
      <c r="K113" s="10"/>
      <c r="L113" s="10"/>
      <c r="M113" s="10"/>
      <c r="N113" s="10"/>
      <c r="O113" s="10"/>
      <c r="P113" s="10"/>
      <c r="Q113" s="4"/>
      <c r="R113" s="4"/>
      <c r="S113" s="4"/>
      <c r="T113" s="4"/>
      <c r="U113" s="4"/>
      <c r="V113" s="4"/>
      <c r="W113" s="4"/>
      <c r="X113" s="4"/>
      <c r="Y113" s="4"/>
      <c r="Z113" s="4"/>
      <c r="AA113" s="4"/>
      <c r="AB113" s="4"/>
      <c r="AC113" s="4"/>
      <c r="AD113" s="4"/>
      <c r="AE113" s="4"/>
      <c r="AF113" s="4"/>
      <c r="AG113" s="4"/>
      <c r="AH113" s="4"/>
      <c r="AI113" s="4"/>
    </row>
    <row r="114" spans="1:35" hidden="1">
      <c r="A114" s="4" t="str">
        <f t="shared" si="19"/>
        <v>63</v>
      </c>
      <c r="B114" s="10"/>
      <c r="C114" s="10"/>
      <c r="D114" s="10"/>
      <c r="E114" s="10"/>
      <c r="F114" s="10"/>
      <c r="G114" s="17">
        <v>31</v>
      </c>
      <c r="H114" s="17"/>
      <c r="I114" s="34"/>
      <c r="J114" s="10"/>
      <c r="K114" s="10"/>
      <c r="L114" s="10"/>
      <c r="M114" s="10"/>
      <c r="N114" s="10"/>
      <c r="O114" s="10"/>
      <c r="P114" s="10"/>
      <c r="Q114" s="4"/>
      <c r="R114" s="4"/>
      <c r="S114" s="4"/>
      <c r="T114" s="4"/>
      <c r="U114" s="4"/>
      <c r="V114" s="4"/>
      <c r="W114" s="4"/>
      <c r="X114" s="4"/>
      <c r="Y114" s="4"/>
      <c r="Z114" s="4"/>
      <c r="AA114" s="4"/>
      <c r="AB114" s="4"/>
      <c r="AC114" s="4"/>
      <c r="AD114" s="4"/>
      <c r="AE114" s="4"/>
      <c r="AF114" s="4"/>
      <c r="AG114" s="4"/>
      <c r="AH114" s="4"/>
      <c r="AI114" s="4"/>
    </row>
    <row r="115" spans="1:35" hidden="1">
      <c r="A115" s="10"/>
      <c r="B115" s="10"/>
      <c r="C115" s="10"/>
      <c r="D115" s="10"/>
      <c r="E115" s="10"/>
      <c r="F115" s="10"/>
      <c r="G115" s="17"/>
      <c r="H115" s="17"/>
      <c r="I115" s="34"/>
      <c r="J115" s="10"/>
      <c r="K115" s="10"/>
      <c r="L115" s="10"/>
      <c r="M115" s="10"/>
      <c r="N115" s="10"/>
      <c r="O115" s="10"/>
      <c r="P115" s="10"/>
      <c r="Q115" s="4"/>
      <c r="R115" s="4"/>
      <c r="S115" s="4"/>
      <c r="T115" s="4"/>
      <c r="U115" s="4"/>
      <c r="V115" s="4"/>
      <c r="W115" s="4"/>
      <c r="X115" s="4"/>
      <c r="Y115" s="4"/>
      <c r="Z115" s="4"/>
      <c r="AA115" s="4"/>
      <c r="AB115" s="4"/>
      <c r="AC115" s="4"/>
      <c r="AD115" s="4"/>
      <c r="AE115" s="4"/>
      <c r="AF115" s="4"/>
      <c r="AG115" s="4"/>
      <c r="AH115" s="4"/>
      <c r="AI115" s="4"/>
    </row>
    <row r="116" spans="1:35" hidden="1">
      <c r="A116" s="10"/>
      <c r="B116" s="10"/>
      <c r="C116" s="10"/>
      <c r="D116" s="10"/>
      <c r="E116" s="10"/>
      <c r="F116" s="10"/>
      <c r="G116" s="17"/>
      <c r="H116" s="17"/>
      <c r="I116" s="34"/>
      <c r="J116" s="10"/>
      <c r="K116" s="10"/>
      <c r="L116" s="10"/>
      <c r="M116" s="10"/>
      <c r="N116" s="10"/>
      <c r="O116" s="10"/>
      <c r="P116" s="10"/>
      <c r="Q116" s="4"/>
      <c r="R116" s="4"/>
      <c r="S116" s="4"/>
      <c r="T116" s="4"/>
      <c r="U116" s="4"/>
      <c r="V116" s="4"/>
      <c r="W116" s="4"/>
      <c r="X116" s="4"/>
      <c r="Y116" s="4"/>
      <c r="Z116" s="4"/>
      <c r="AA116" s="4"/>
      <c r="AB116" s="4"/>
      <c r="AC116" s="4"/>
      <c r="AD116" s="4"/>
      <c r="AE116" s="4"/>
      <c r="AF116" s="4"/>
      <c r="AG116" s="4"/>
      <c r="AH116" s="4"/>
      <c r="AI116" s="4"/>
    </row>
    <row r="117" spans="1:35" hidden="1">
      <c r="A117" s="10"/>
      <c r="B117" s="10"/>
      <c r="C117" s="10"/>
      <c r="D117" s="10"/>
      <c r="E117" s="10"/>
      <c r="F117" s="10"/>
      <c r="G117" s="17"/>
      <c r="H117" s="17"/>
      <c r="I117" s="34"/>
      <c r="J117" s="10"/>
      <c r="K117" s="10"/>
      <c r="L117" s="10"/>
      <c r="M117" s="10"/>
      <c r="N117" s="10"/>
      <c r="O117" s="10"/>
      <c r="P117" s="10"/>
      <c r="Q117" s="4"/>
      <c r="R117" s="4"/>
      <c r="S117" s="4"/>
      <c r="T117" s="4"/>
      <c r="U117" s="4"/>
      <c r="V117" s="4"/>
      <c r="W117" s="4"/>
      <c r="X117" s="4"/>
      <c r="Y117" s="4"/>
      <c r="Z117" s="4"/>
      <c r="AA117" s="4"/>
      <c r="AB117" s="4"/>
      <c r="AC117" s="4"/>
      <c r="AD117" s="4"/>
      <c r="AE117" s="4"/>
      <c r="AF117" s="4"/>
      <c r="AG117" s="4"/>
      <c r="AH117" s="4"/>
      <c r="AI117" s="4"/>
    </row>
    <row r="118" spans="1:35" hidden="1">
      <c r="A118" s="10"/>
      <c r="B118" s="10"/>
      <c r="C118" s="10"/>
      <c r="D118" s="10"/>
      <c r="E118" s="10"/>
      <c r="F118" s="10"/>
      <c r="G118" s="17"/>
      <c r="H118" s="17"/>
      <c r="I118" s="34"/>
      <c r="J118" s="10"/>
      <c r="K118" s="10"/>
      <c r="L118" s="10"/>
      <c r="M118" s="10"/>
      <c r="N118" s="10"/>
      <c r="O118" s="10"/>
      <c r="P118" s="10"/>
      <c r="Q118" s="4"/>
      <c r="R118" s="4"/>
      <c r="S118" s="4"/>
      <c r="T118" s="4"/>
      <c r="U118" s="4"/>
      <c r="V118" s="4"/>
      <c r="W118" s="4"/>
      <c r="X118" s="4"/>
      <c r="Y118" s="4"/>
      <c r="Z118" s="4"/>
      <c r="AA118" s="4"/>
      <c r="AB118" s="4"/>
      <c r="AC118" s="4"/>
      <c r="AD118" s="4"/>
      <c r="AE118" s="4"/>
      <c r="AF118" s="4"/>
      <c r="AG118" s="4"/>
      <c r="AH118" s="4"/>
      <c r="AI118" s="4"/>
    </row>
    <row r="119" spans="1:35" hidden="1">
      <c r="A119" s="10"/>
      <c r="B119" s="10"/>
      <c r="C119" s="10"/>
      <c r="D119" s="10"/>
      <c r="E119" s="10"/>
      <c r="F119" s="10"/>
      <c r="G119" s="17"/>
      <c r="H119" s="17"/>
      <c r="I119" s="34"/>
      <c r="J119" s="10"/>
      <c r="K119" s="10"/>
      <c r="L119" s="10"/>
      <c r="M119" s="10"/>
      <c r="N119" s="10"/>
      <c r="O119" s="10"/>
      <c r="P119" s="10"/>
      <c r="Q119" s="4"/>
      <c r="R119" s="4"/>
      <c r="S119" s="4"/>
      <c r="T119" s="4"/>
      <c r="U119" s="4"/>
      <c r="V119" s="4"/>
      <c r="W119" s="4"/>
      <c r="X119" s="4"/>
      <c r="Y119" s="4"/>
      <c r="Z119" s="4"/>
      <c r="AA119" s="4"/>
      <c r="AB119" s="4"/>
      <c r="AC119" s="4"/>
      <c r="AD119" s="4"/>
      <c r="AE119" s="4"/>
      <c r="AF119" s="4"/>
      <c r="AG119" s="4"/>
      <c r="AH119" s="4"/>
      <c r="AI119" s="4"/>
    </row>
    <row r="120" spans="1:35" hidden="1">
      <c r="A120" s="10"/>
      <c r="B120" s="10"/>
      <c r="C120" s="10"/>
      <c r="D120" s="10"/>
      <c r="E120" s="10"/>
      <c r="F120" s="10"/>
      <c r="G120" s="17"/>
      <c r="H120" s="17"/>
      <c r="I120" s="34"/>
      <c r="J120" s="10"/>
      <c r="K120" s="10"/>
      <c r="L120" s="10"/>
      <c r="M120" s="10"/>
      <c r="N120" s="10"/>
      <c r="O120" s="10"/>
      <c r="P120" s="10"/>
      <c r="Q120" s="4"/>
      <c r="R120" s="4"/>
      <c r="S120" s="4"/>
      <c r="T120" s="4"/>
      <c r="U120" s="4"/>
      <c r="V120" s="4"/>
      <c r="W120" s="4"/>
      <c r="X120" s="4"/>
      <c r="Y120" s="4"/>
      <c r="Z120" s="4"/>
      <c r="AA120" s="4"/>
      <c r="AB120" s="4"/>
      <c r="AC120" s="4"/>
      <c r="AD120" s="4"/>
      <c r="AE120" s="4"/>
      <c r="AF120" s="4"/>
      <c r="AG120" s="4"/>
      <c r="AH120" s="4"/>
      <c r="AI120" s="4"/>
    </row>
    <row r="121" spans="1:35" hidden="1">
      <c r="A121" s="10"/>
      <c r="B121" s="10"/>
      <c r="C121" s="10"/>
      <c r="D121" s="10"/>
      <c r="E121" s="10"/>
      <c r="F121" s="10"/>
      <c r="G121" s="17"/>
      <c r="H121" s="17"/>
      <c r="I121" s="34"/>
      <c r="J121" s="10"/>
      <c r="K121" s="10"/>
      <c r="L121" s="10"/>
      <c r="M121" s="10"/>
      <c r="N121" s="10"/>
      <c r="O121" s="10"/>
      <c r="P121" s="10"/>
      <c r="Q121" s="4"/>
      <c r="R121" s="4"/>
      <c r="S121" s="4"/>
      <c r="T121" s="4"/>
      <c r="U121" s="4"/>
      <c r="V121" s="4"/>
      <c r="W121" s="4"/>
      <c r="X121" s="4"/>
      <c r="Y121" s="4"/>
      <c r="Z121" s="4"/>
      <c r="AA121" s="4"/>
      <c r="AB121" s="4"/>
      <c r="AC121" s="4"/>
      <c r="AD121" s="4"/>
      <c r="AE121" s="4"/>
      <c r="AF121" s="4"/>
      <c r="AG121" s="4"/>
      <c r="AH121" s="4"/>
      <c r="AI121" s="4"/>
    </row>
    <row r="122" spans="1:35" hidden="1">
      <c r="A122" s="10"/>
      <c r="B122" s="10"/>
      <c r="C122" s="10"/>
      <c r="D122" s="10"/>
      <c r="E122" s="10"/>
      <c r="F122" s="10"/>
      <c r="G122" s="17"/>
      <c r="H122" s="17"/>
      <c r="I122" s="34"/>
      <c r="J122" s="10"/>
      <c r="K122" s="10"/>
      <c r="L122" s="10"/>
      <c r="M122" s="10"/>
      <c r="N122" s="10"/>
      <c r="O122" s="10"/>
      <c r="P122" s="10"/>
      <c r="Q122" s="4"/>
      <c r="R122" s="4"/>
      <c r="S122" s="4"/>
      <c r="T122" s="4"/>
      <c r="U122" s="4"/>
      <c r="V122" s="4"/>
      <c r="W122" s="4"/>
      <c r="X122" s="4"/>
      <c r="Y122" s="4"/>
      <c r="Z122" s="4"/>
      <c r="AA122" s="4"/>
      <c r="AB122" s="4"/>
      <c r="AC122" s="4"/>
      <c r="AD122" s="4"/>
      <c r="AE122" s="4"/>
      <c r="AF122" s="4"/>
      <c r="AG122" s="4"/>
      <c r="AH122" s="4"/>
      <c r="AI122" s="4"/>
    </row>
    <row r="123" spans="1:35" hidden="1">
      <c r="A123" s="10"/>
      <c r="B123" s="10"/>
      <c r="C123" s="10"/>
      <c r="D123" s="10"/>
      <c r="E123" s="10"/>
      <c r="F123" s="10"/>
      <c r="G123" s="17"/>
      <c r="H123" s="17"/>
      <c r="I123" s="34"/>
      <c r="J123" s="10"/>
      <c r="K123" s="10"/>
      <c r="L123" s="10"/>
      <c r="M123" s="10"/>
      <c r="N123" s="10"/>
      <c r="O123" s="10"/>
      <c r="P123" s="10"/>
      <c r="Q123" s="4"/>
      <c r="R123" s="4"/>
      <c r="S123" s="4"/>
      <c r="T123" s="4"/>
      <c r="U123" s="4"/>
      <c r="V123" s="4"/>
      <c r="W123" s="4"/>
      <c r="X123" s="4"/>
      <c r="Y123" s="4"/>
      <c r="Z123" s="4"/>
      <c r="AA123" s="4"/>
      <c r="AB123" s="4"/>
      <c r="AC123" s="4"/>
      <c r="AD123" s="4"/>
      <c r="AE123" s="4"/>
      <c r="AF123" s="4"/>
      <c r="AG123" s="4"/>
      <c r="AH123" s="4"/>
      <c r="AI123" s="4"/>
    </row>
    <row r="124" spans="1:35" hidden="1">
      <c r="A124" s="10"/>
      <c r="B124" s="10"/>
      <c r="C124" s="10"/>
      <c r="D124" s="10"/>
      <c r="E124" s="10"/>
      <c r="F124" s="10"/>
      <c r="G124" s="17"/>
      <c r="H124" s="17"/>
      <c r="I124" s="34"/>
      <c r="J124" s="10"/>
      <c r="K124" s="10"/>
      <c r="L124" s="10"/>
      <c r="M124" s="10"/>
      <c r="N124" s="10"/>
      <c r="O124" s="10"/>
      <c r="P124" s="10"/>
      <c r="Q124" s="4"/>
      <c r="R124" s="4"/>
      <c r="S124" s="4"/>
      <c r="T124" s="4"/>
      <c r="U124" s="4"/>
      <c r="V124" s="4"/>
      <c r="W124" s="4"/>
      <c r="X124" s="4"/>
      <c r="Y124" s="4"/>
      <c r="Z124" s="4"/>
      <c r="AA124" s="4"/>
      <c r="AB124" s="4"/>
      <c r="AC124" s="4"/>
      <c r="AD124" s="4"/>
      <c r="AE124" s="4"/>
      <c r="AF124" s="4"/>
      <c r="AG124" s="4"/>
      <c r="AH124" s="4"/>
      <c r="AI124" s="4"/>
    </row>
    <row r="125" spans="1:35" hidden="1">
      <c r="A125" s="10"/>
      <c r="B125" s="10"/>
      <c r="C125" s="10"/>
      <c r="D125" s="10"/>
      <c r="E125" s="10"/>
      <c r="F125" s="10"/>
      <c r="G125" s="17"/>
      <c r="H125" s="17"/>
      <c r="I125" s="34"/>
      <c r="J125" s="10"/>
      <c r="K125" s="10"/>
      <c r="L125" s="10"/>
      <c r="M125" s="10"/>
      <c r="N125" s="10"/>
      <c r="O125" s="10"/>
      <c r="P125" s="10"/>
      <c r="Q125" s="4"/>
      <c r="R125" s="4"/>
      <c r="S125" s="4"/>
      <c r="T125" s="4"/>
      <c r="U125" s="4"/>
      <c r="V125" s="4"/>
      <c r="W125" s="4"/>
      <c r="X125" s="4"/>
      <c r="Y125" s="4"/>
      <c r="Z125" s="4"/>
      <c r="AA125" s="4"/>
      <c r="AB125" s="4"/>
      <c r="AC125" s="4"/>
      <c r="AD125" s="4"/>
      <c r="AE125" s="4"/>
      <c r="AF125" s="4"/>
      <c r="AG125" s="4"/>
      <c r="AH125" s="4"/>
      <c r="AI125" s="4"/>
    </row>
    <row r="126" spans="1:35" hidden="1">
      <c r="A126" s="10"/>
      <c r="B126" s="10"/>
      <c r="C126" s="10"/>
      <c r="D126" s="10"/>
      <c r="E126" s="10"/>
      <c r="F126" s="10"/>
      <c r="G126" s="17"/>
      <c r="H126" s="17"/>
      <c r="I126" s="34"/>
      <c r="J126" s="10"/>
      <c r="K126" s="10"/>
      <c r="L126" s="10"/>
      <c r="M126" s="10"/>
      <c r="N126" s="10"/>
      <c r="O126" s="10"/>
      <c r="P126" s="10"/>
      <c r="Q126" s="4"/>
      <c r="R126" s="4"/>
      <c r="S126" s="4"/>
      <c r="T126" s="4"/>
      <c r="U126" s="4"/>
      <c r="V126" s="4"/>
      <c r="W126" s="4"/>
      <c r="X126" s="4"/>
      <c r="Y126" s="4"/>
      <c r="Z126" s="4"/>
      <c r="AA126" s="4"/>
      <c r="AB126" s="4"/>
      <c r="AC126" s="4"/>
      <c r="AD126" s="4"/>
      <c r="AE126" s="4"/>
      <c r="AF126" s="4"/>
      <c r="AG126" s="4"/>
      <c r="AH126" s="4"/>
      <c r="AI126" s="4"/>
    </row>
    <row r="127" spans="1:35" hidden="1">
      <c r="A127" s="10"/>
      <c r="B127" s="10"/>
      <c r="C127" s="10"/>
      <c r="D127" s="10"/>
      <c r="E127" s="10"/>
      <c r="F127" s="10"/>
      <c r="G127" s="17"/>
      <c r="H127" s="17"/>
      <c r="I127" s="34"/>
      <c r="J127" s="10"/>
      <c r="K127" s="10"/>
      <c r="L127" s="10"/>
      <c r="M127" s="10"/>
      <c r="N127" s="10"/>
      <c r="O127" s="10"/>
      <c r="P127" s="10"/>
      <c r="Q127" s="4"/>
      <c r="R127" s="4"/>
      <c r="S127" s="4"/>
      <c r="T127" s="4"/>
      <c r="U127" s="4"/>
      <c r="V127" s="4"/>
      <c r="W127" s="4"/>
      <c r="X127" s="4"/>
      <c r="Y127" s="4"/>
      <c r="Z127" s="4"/>
      <c r="AA127" s="4"/>
      <c r="AB127" s="4"/>
      <c r="AC127" s="4"/>
      <c r="AD127" s="4"/>
      <c r="AE127" s="4"/>
      <c r="AF127" s="4"/>
      <c r="AG127" s="4"/>
      <c r="AH127" s="4"/>
      <c r="AI127" s="4"/>
    </row>
    <row r="128" spans="1:35" hidden="1">
      <c r="A128" s="10"/>
      <c r="B128" s="10"/>
      <c r="C128" s="10"/>
      <c r="D128" s="10"/>
      <c r="E128" s="10"/>
      <c r="F128" s="10"/>
      <c r="G128" s="17"/>
      <c r="H128" s="17"/>
      <c r="I128" s="34"/>
      <c r="J128" s="10"/>
      <c r="K128" s="10"/>
      <c r="L128" s="10"/>
      <c r="M128" s="10"/>
      <c r="N128" s="10"/>
      <c r="O128" s="10"/>
      <c r="P128" s="10"/>
      <c r="Q128" s="4"/>
      <c r="R128" s="4"/>
      <c r="S128" s="4"/>
      <c r="T128" s="4"/>
      <c r="U128" s="4"/>
      <c r="V128" s="4"/>
      <c r="W128" s="4"/>
      <c r="X128" s="4"/>
      <c r="Y128" s="4"/>
      <c r="Z128" s="4"/>
      <c r="AA128" s="4"/>
      <c r="AB128" s="4"/>
      <c r="AC128" s="4"/>
      <c r="AD128" s="4"/>
      <c r="AE128" s="4"/>
      <c r="AF128" s="4"/>
      <c r="AG128" s="4"/>
      <c r="AH128" s="4"/>
      <c r="AI128" s="4"/>
    </row>
    <row r="129" spans="1:35" hidden="1">
      <c r="A129" s="10"/>
      <c r="B129" s="10"/>
      <c r="C129" s="10"/>
      <c r="D129" s="10"/>
      <c r="E129" s="10"/>
      <c r="F129" s="10"/>
      <c r="G129" s="17"/>
      <c r="H129" s="17"/>
      <c r="I129" s="34"/>
      <c r="J129" s="10"/>
      <c r="K129" s="10"/>
      <c r="L129" s="10"/>
      <c r="M129" s="10"/>
      <c r="N129" s="10"/>
      <c r="O129" s="10"/>
      <c r="P129" s="10"/>
      <c r="Q129" s="4"/>
      <c r="R129" s="4"/>
      <c r="S129" s="4"/>
      <c r="T129" s="4"/>
      <c r="U129" s="4"/>
      <c r="V129" s="4"/>
      <c r="W129" s="4"/>
      <c r="X129" s="4"/>
      <c r="Y129" s="4"/>
      <c r="Z129" s="4"/>
      <c r="AA129" s="4"/>
      <c r="AB129" s="4"/>
      <c r="AC129" s="4"/>
      <c r="AD129" s="4"/>
      <c r="AE129" s="4"/>
      <c r="AF129" s="4"/>
      <c r="AG129" s="4"/>
      <c r="AH129" s="4"/>
      <c r="AI129" s="4"/>
    </row>
    <row r="130" spans="1:35" hidden="1">
      <c r="A130" s="10"/>
      <c r="B130" s="10"/>
      <c r="C130" s="10"/>
      <c r="D130" s="10"/>
      <c r="E130" s="10"/>
      <c r="F130" s="10"/>
      <c r="G130" s="17"/>
      <c r="H130" s="17"/>
      <c r="I130" s="34"/>
      <c r="J130" s="10"/>
      <c r="K130" s="10"/>
      <c r="L130" s="10"/>
      <c r="M130" s="10"/>
      <c r="N130" s="10"/>
      <c r="O130" s="10"/>
      <c r="P130" s="10"/>
      <c r="Q130" s="4"/>
      <c r="R130" s="4"/>
      <c r="S130" s="4"/>
      <c r="T130" s="4"/>
      <c r="U130" s="4"/>
      <c r="V130" s="4"/>
      <c r="W130" s="4"/>
      <c r="X130" s="4"/>
      <c r="Y130" s="4"/>
      <c r="Z130" s="4"/>
      <c r="AA130" s="4"/>
      <c r="AB130" s="4"/>
      <c r="AC130" s="4"/>
      <c r="AD130" s="4"/>
      <c r="AE130" s="4"/>
      <c r="AF130" s="4"/>
      <c r="AG130" s="4"/>
      <c r="AH130" s="4"/>
      <c r="AI130" s="4"/>
    </row>
    <row r="131" spans="1:35" hidden="1">
      <c r="A131" s="10"/>
      <c r="B131" s="10"/>
      <c r="C131" s="10"/>
      <c r="D131" s="10"/>
      <c r="E131" s="10"/>
      <c r="F131" s="10"/>
      <c r="G131" s="17"/>
      <c r="H131" s="17"/>
      <c r="I131" s="34"/>
      <c r="J131" s="10"/>
      <c r="K131" s="10"/>
      <c r="L131" s="10"/>
      <c r="M131" s="10"/>
      <c r="N131" s="10"/>
      <c r="O131" s="10"/>
      <c r="P131" s="10"/>
      <c r="Q131" s="4"/>
      <c r="R131" s="4"/>
      <c r="S131" s="4"/>
      <c r="T131" s="4"/>
      <c r="U131" s="4"/>
      <c r="V131" s="4"/>
      <c r="W131" s="4"/>
      <c r="X131" s="4"/>
      <c r="Y131" s="4"/>
      <c r="Z131" s="4"/>
      <c r="AA131" s="4"/>
      <c r="AB131" s="4"/>
      <c r="AC131" s="4"/>
      <c r="AD131" s="4"/>
      <c r="AE131" s="4"/>
      <c r="AF131" s="4"/>
      <c r="AG131" s="4"/>
      <c r="AH131" s="4"/>
      <c r="AI131" s="4"/>
    </row>
    <row r="132" spans="1:35" hidden="1">
      <c r="A132" s="10"/>
      <c r="B132" s="10"/>
      <c r="C132" s="10"/>
      <c r="D132" s="10"/>
      <c r="E132" s="10"/>
      <c r="F132" s="10"/>
      <c r="G132" s="17"/>
      <c r="H132" s="17"/>
      <c r="I132" s="34"/>
      <c r="J132" s="10"/>
      <c r="K132" s="10"/>
      <c r="L132" s="10"/>
      <c r="M132" s="10"/>
      <c r="N132" s="10"/>
      <c r="O132" s="10"/>
      <c r="P132" s="10"/>
      <c r="Q132" s="4"/>
      <c r="R132" s="4"/>
      <c r="S132" s="4"/>
      <c r="T132" s="4"/>
      <c r="U132" s="4"/>
      <c r="V132" s="4"/>
      <c r="W132" s="4"/>
      <c r="X132" s="4"/>
      <c r="Y132" s="4"/>
      <c r="Z132" s="4"/>
      <c r="AA132" s="4"/>
      <c r="AB132" s="4"/>
      <c r="AC132" s="4"/>
      <c r="AD132" s="4"/>
      <c r="AE132" s="4"/>
      <c r="AF132" s="4"/>
      <c r="AG132" s="4"/>
      <c r="AH132" s="4"/>
      <c r="AI132" s="4"/>
    </row>
    <row r="133" spans="1:35" hidden="1">
      <c r="A133" s="10"/>
      <c r="B133" s="10"/>
      <c r="C133" s="10"/>
      <c r="D133" s="10"/>
      <c r="E133" s="10"/>
      <c r="F133" s="10"/>
      <c r="G133" s="17"/>
      <c r="H133" s="17"/>
      <c r="I133" s="34"/>
      <c r="J133" s="10"/>
      <c r="K133" s="10"/>
      <c r="L133" s="10"/>
      <c r="M133" s="10"/>
      <c r="N133" s="10"/>
      <c r="O133" s="10"/>
      <c r="P133" s="10"/>
      <c r="Q133" s="4"/>
      <c r="R133" s="4"/>
      <c r="S133" s="4"/>
      <c r="T133" s="4"/>
      <c r="U133" s="4"/>
      <c r="V133" s="4"/>
      <c r="W133" s="4"/>
      <c r="X133" s="4"/>
      <c r="Y133" s="4"/>
      <c r="Z133" s="4"/>
      <c r="AA133" s="4"/>
      <c r="AB133" s="4"/>
      <c r="AC133" s="4"/>
      <c r="AD133" s="4"/>
      <c r="AE133" s="4"/>
      <c r="AF133" s="4"/>
      <c r="AG133" s="4"/>
      <c r="AH133" s="4"/>
      <c r="AI133" s="4"/>
    </row>
    <row r="134" spans="1:35" hidden="1">
      <c r="A134" s="10"/>
      <c r="B134" s="10"/>
      <c r="C134" s="10"/>
      <c r="D134" s="10"/>
      <c r="E134" s="10"/>
      <c r="F134" s="10"/>
      <c r="G134" s="17"/>
      <c r="H134" s="17"/>
      <c r="I134" s="34"/>
      <c r="J134" s="10"/>
      <c r="K134" s="10"/>
      <c r="L134" s="10"/>
      <c r="M134" s="10"/>
      <c r="N134" s="10"/>
      <c r="O134" s="10"/>
      <c r="P134" s="10"/>
      <c r="Q134" s="4"/>
      <c r="R134" s="4"/>
      <c r="S134" s="4"/>
      <c r="T134" s="4"/>
      <c r="U134" s="4"/>
      <c r="V134" s="4"/>
      <c r="W134" s="4"/>
      <c r="X134" s="4"/>
      <c r="Y134" s="4"/>
      <c r="Z134" s="4"/>
      <c r="AA134" s="4"/>
      <c r="AB134" s="4"/>
      <c r="AC134" s="4"/>
      <c r="AD134" s="4"/>
      <c r="AE134" s="4"/>
      <c r="AF134" s="4"/>
      <c r="AG134" s="4"/>
      <c r="AH134" s="4"/>
      <c r="AI134" s="4"/>
    </row>
    <row r="135" spans="1:35" hidden="1">
      <c r="A135" s="10"/>
      <c r="B135" s="10"/>
      <c r="C135" s="10"/>
      <c r="D135" s="10"/>
      <c r="E135" s="10"/>
      <c r="F135" s="10"/>
      <c r="G135" s="17"/>
      <c r="H135" s="17"/>
      <c r="I135" s="34"/>
      <c r="J135" s="10"/>
      <c r="K135" s="10"/>
      <c r="L135" s="10"/>
      <c r="M135" s="10"/>
      <c r="N135" s="10"/>
      <c r="O135" s="10"/>
      <c r="P135" s="10"/>
      <c r="Q135" s="4"/>
      <c r="R135" s="4"/>
      <c r="S135" s="4"/>
      <c r="T135" s="4"/>
      <c r="U135" s="4"/>
      <c r="V135" s="4"/>
      <c r="W135" s="4"/>
      <c r="X135" s="4"/>
      <c r="Y135" s="4"/>
      <c r="Z135" s="4"/>
      <c r="AA135" s="4"/>
      <c r="AB135" s="4"/>
      <c r="AC135" s="4"/>
      <c r="AD135" s="4"/>
      <c r="AE135" s="4"/>
      <c r="AF135" s="4"/>
      <c r="AG135" s="4"/>
      <c r="AH135" s="4"/>
      <c r="AI135" s="4"/>
    </row>
    <row r="136" spans="1:35" hidden="1">
      <c r="A136" s="10"/>
      <c r="B136" s="10"/>
      <c r="C136" s="10"/>
      <c r="D136" s="10"/>
      <c r="E136" s="10"/>
      <c r="F136" s="10"/>
      <c r="G136" s="17"/>
      <c r="H136" s="17"/>
      <c r="I136" s="34"/>
      <c r="J136" s="10"/>
      <c r="K136" s="10"/>
      <c r="L136" s="10"/>
      <c r="M136" s="10"/>
      <c r="N136" s="10"/>
      <c r="O136" s="10"/>
      <c r="P136" s="10"/>
      <c r="Q136" s="4"/>
      <c r="R136" s="4"/>
      <c r="S136" s="4"/>
      <c r="T136" s="4"/>
      <c r="U136" s="4"/>
      <c r="V136" s="4"/>
      <c r="W136" s="4"/>
      <c r="X136" s="4"/>
      <c r="Y136" s="4"/>
      <c r="Z136" s="4"/>
      <c r="AA136" s="4"/>
      <c r="AB136" s="4"/>
      <c r="AC136" s="4"/>
      <c r="AD136" s="4"/>
      <c r="AE136" s="4"/>
      <c r="AF136" s="4"/>
      <c r="AG136" s="4"/>
      <c r="AH136" s="4"/>
      <c r="AI136" s="4"/>
    </row>
    <row r="137" spans="1:35" hidden="1">
      <c r="A137" s="10"/>
      <c r="B137" s="10"/>
      <c r="C137" s="10"/>
      <c r="D137" s="10"/>
      <c r="E137" s="10"/>
      <c r="F137" s="10"/>
      <c r="G137" s="17"/>
      <c r="H137" s="17"/>
      <c r="I137" s="34"/>
      <c r="J137" s="10"/>
      <c r="K137" s="10"/>
      <c r="L137" s="10"/>
      <c r="M137" s="10"/>
      <c r="N137" s="10"/>
      <c r="O137" s="10"/>
      <c r="P137" s="10"/>
      <c r="Q137" s="4"/>
      <c r="R137" s="4"/>
      <c r="S137" s="4"/>
      <c r="T137" s="4"/>
      <c r="U137" s="4"/>
      <c r="V137" s="4"/>
      <c r="W137" s="4"/>
      <c r="X137" s="4"/>
      <c r="Y137" s="4"/>
      <c r="Z137" s="4"/>
      <c r="AA137" s="4"/>
      <c r="AB137" s="4"/>
      <c r="AC137" s="4"/>
      <c r="AD137" s="4"/>
      <c r="AE137" s="4"/>
      <c r="AF137" s="4"/>
      <c r="AG137" s="4"/>
      <c r="AH137" s="4"/>
      <c r="AI137" s="4"/>
    </row>
    <row r="138" spans="1:35" hidden="1">
      <c r="A138" s="10"/>
      <c r="B138" s="10"/>
      <c r="C138" s="10"/>
      <c r="D138" s="10"/>
      <c r="E138" s="10"/>
      <c r="F138" s="10"/>
      <c r="G138" s="17"/>
      <c r="H138" s="17"/>
      <c r="I138" s="34"/>
      <c r="J138" s="10"/>
      <c r="K138" s="10"/>
      <c r="L138" s="10"/>
      <c r="M138" s="10"/>
      <c r="N138" s="10"/>
      <c r="O138" s="10"/>
      <c r="P138" s="10"/>
      <c r="Q138" s="4"/>
      <c r="R138" s="4"/>
      <c r="S138" s="4"/>
      <c r="T138" s="4"/>
      <c r="U138" s="4"/>
      <c r="V138" s="4"/>
      <c r="W138" s="4"/>
      <c r="X138" s="4"/>
      <c r="Y138" s="4"/>
      <c r="Z138" s="4"/>
      <c r="AA138" s="4"/>
      <c r="AB138" s="4"/>
      <c r="AC138" s="4"/>
      <c r="AD138" s="4"/>
      <c r="AE138" s="4"/>
      <c r="AF138" s="4"/>
      <c r="AG138" s="4"/>
      <c r="AH138" s="4"/>
      <c r="AI138" s="4"/>
    </row>
    <row r="139" spans="1:35" hidden="1">
      <c r="A139" s="10"/>
      <c r="B139" s="10"/>
      <c r="C139" s="10"/>
      <c r="D139" s="10"/>
      <c r="E139" s="10"/>
      <c r="F139" s="10"/>
      <c r="G139" s="17"/>
      <c r="H139" s="17"/>
      <c r="I139" s="34"/>
      <c r="J139" s="10"/>
      <c r="K139" s="10"/>
      <c r="L139" s="10"/>
      <c r="M139" s="10"/>
      <c r="N139" s="10"/>
      <c r="O139" s="10"/>
      <c r="P139" s="10"/>
      <c r="Q139" s="4"/>
      <c r="R139" s="4"/>
      <c r="S139" s="4"/>
      <c r="T139" s="4"/>
      <c r="U139" s="4"/>
      <c r="V139" s="4"/>
      <c r="W139" s="4"/>
      <c r="X139" s="4"/>
      <c r="Y139" s="4"/>
      <c r="Z139" s="4"/>
      <c r="AA139" s="4"/>
      <c r="AB139" s="4"/>
      <c r="AC139" s="4"/>
      <c r="AD139" s="4"/>
      <c r="AE139" s="4"/>
      <c r="AF139" s="4"/>
      <c r="AG139" s="4"/>
      <c r="AH139" s="4"/>
      <c r="AI139" s="4"/>
    </row>
    <row r="140" spans="1:35" hidden="1">
      <c r="A140" s="10"/>
      <c r="B140" s="10"/>
      <c r="C140" s="10"/>
      <c r="D140" s="10"/>
      <c r="E140" s="10"/>
      <c r="F140" s="10"/>
      <c r="G140" s="17"/>
      <c r="H140" s="17"/>
      <c r="I140" s="34"/>
      <c r="J140" s="10"/>
      <c r="K140" s="10"/>
      <c r="L140" s="10"/>
      <c r="M140" s="10"/>
      <c r="N140" s="10"/>
      <c r="O140" s="10"/>
      <c r="P140" s="10"/>
      <c r="Q140" s="4"/>
      <c r="R140" s="4"/>
      <c r="S140" s="4"/>
      <c r="T140" s="4"/>
      <c r="U140" s="4"/>
      <c r="V140" s="4"/>
      <c r="W140" s="4"/>
      <c r="X140" s="4"/>
      <c r="Y140" s="4"/>
      <c r="Z140" s="4"/>
      <c r="AA140" s="4"/>
      <c r="AB140" s="4"/>
      <c r="AC140" s="4"/>
      <c r="AD140" s="4"/>
      <c r="AE140" s="4"/>
      <c r="AF140" s="4"/>
      <c r="AG140" s="4"/>
      <c r="AH140" s="4"/>
      <c r="AI140" s="4"/>
    </row>
    <row r="141" spans="1:35" hidden="1">
      <c r="A141" s="10"/>
      <c r="B141" s="10"/>
      <c r="C141" s="10"/>
      <c r="D141" s="10"/>
      <c r="E141" s="10"/>
      <c r="F141" s="10"/>
      <c r="G141" s="17"/>
      <c r="H141" s="17"/>
      <c r="I141" s="34"/>
      <c r="J141" s="10"/>
      <c r="K141" s="10"/>
      <c r="L141" s="10"/>
      <c r="M141" s="10"/>
      <c r="N141" s="10"/>
      <c r="O141" s="10"/>
      <c r="P141" s="10"/>
      <c r="Q141" s="4"/>
      <c r="R141" s="4"/>
      <c r="S141" s="4"/>
      <c r="T141" s="4"/>
      <c r="U141" s="4"/>
      <c r="V141" s="4"/>
      <c r="W141" s="4"/>
      <c r="X141" s="4"/>
      <c r="Y141" s="4"/>
      <c r="Z141" s="4"/>
      <c r="AA141" s="4"/>
      <c r="AB141" s="4"/>
      <c r="AC141" s="4"/>
      <c r="AD141" s="4"/>
      <c r="AE141" s="4"/>
      <c r="AF141" s="4"/>
      <c r="AG141" s="4"/>
      <c r="AH141" s="4"/>
      <c r="AI141" s="4"/>
    </row>
    <row r="142" spans="1:35" hidden="1">
      <c r="A142" s="10"/>
      <c r="B142" s="10"/>
      <c r="C142" s="10"/>
      <c r="D142" s="10"/>
      <c r="E142" s="10"/>
      <c r="F142" s="10"/>
      <c r="G142" s="17"/>
      <c r="H142" s="17"/>
      <c r="I142" s="34"/>
      <c r="J142" s="10"/>
      <c r="K142" s="10"/>
      <c r="L142" s="10"/>
      <c r="M142" s="10"/>
      <c r="N142" s="10"/>
      <c r="O142" s="10"/>
      <c r="P142" s="10"/>
      <c r="Q142" s="4"/>
      <c r="R142" s="4"/>
      <c r="S142" s="4"/>
      <c r="T142" s="4"/>
      <c r="U142" s="4"/>
      <c r="V142" s="4"/>
      <c r="W142" s="4"/>
      <c r="X142" s="4"/>
      <c r="Y142" s="4"/>
      <c r="Z142" s="4"/>
      <c r="AA142" s="4"/>
      <c r="AB142" s="4"/>
      <c r="AC142" s="4"/>
      <c r="AD142" s="4"/>
      <c r="AE142" s="4"/>
      <c r="AF142" s="4"/>
      <c r="AG142" s="4"/>
      <c r="AH142" s="4"/>
      <c r="AI142" s="4"/>
    </row>
    <row r="143" spans="1:35" hidden="1">
      <c r="A143" s="10"/>
      <c r="B143" s="10"/>
      <c r="C143" s="10"/>
      <c r="D143" s="10"/>
      <c r="E143" s="10"/>
      <c r="F143" s="10"/>
      <c r="G143" s="17"/>
      <c r="H143" s="17"/>
      <c r="I143" s="34"/>
      <c r="J143" s="10"/>
      <c r="K143" s="10"/>
      <c r="L143" s="10"/>
      <c r="M143" s="10"/>
      <c r="N143" s="10"/>
      <c r="O143" s="10"/>
      <c r="P143" s="10"/>
      <c r="Q143" s="4"/>
      <c r="R143" s="4"/>
      <c r="S143" s="4"/>
      <c r="T143" s="4"/>
      <c r="U143" s="4"/>
      <c r="V143" s="4"/>
      <c r="W143" s="4"/>
      <c r="X143" s="4"/>
      <c r="Y143" s="4"/>
      <c r="Z143" s="4"/>
      <c r="AA143" s="4"/>
      <c r="AB143" s="4"/>
      <c r="AC143" s="4"/>
      <c r="AD143" s="4"/>
      <c r="AE143" s="4"/>
      <c r="AF143" s="4"/>
      <c r="AG143" s="4"/>
      <c r="AH143" s="4"/>
      <c r="AI143" s="4"/>
    </row>
    <row r="144" spans="1:35" hidden="1">
      <c r="A144" s="10"/>
      <c r="B144" s="10"/>
      <c r="C144" s="10"/>
      <c r="D144" s="10"/>
      <c r="E144" s="10"/>
      <c r="F144" s="10"/>
      <c r="G144" s="17"/>
      <c r="H144" s="17"/>
      <c r="I144" s="34"/>
      <c r="J144" s="10"/>
      <c r="K144" s="10"/>
      <c r="L144" s="10"/>
      <c r="M144" s="10"/>
      <c r="N144" s="10"/>
      <c r="O144" s="10"/>
      <c r="P144" s="10"/>
      <c r="Q144" s="4"/>
      <c r="R144" s="4"/>
      <c r="S144" s="4"/>
      <c r="T144" s="4"/>
      <c r="U144" s="4"/>
      <c r="V144" s="4"/>
      <c r="W144" s="4"/>
      <c r="X144" s="4"/>
      <c r="Y144" s="4"/>
      <c r="Z144" s="4"/>
      <c r="AA144" s="4"/>
      <c r="AB144" s="4"/>
      <c r="AC144" s="4"/>
      <c r="AD144" s="4"/>
      <c r="AE144" s="4"/>
      <c r="AF144" s="4"/>
      <c r="AG144" s="4"/>
      <c r="AH144" s="4"/>
      <c r="AI144" s="4"/>
    </row>
    <row r="145" spans="1:35" hidden="1">
      <c r="A145" s="10"/>
      <c r="B145" s="10"/>
      <c r="C145" s="10"/>
      <c r="D145" s="10"/>
      <c r="E145" s="10"/>
      <c r="F145" s="10"/>
      <c r="G145" s="17"/>
      <c r="H145" s="17"/>
      <c r="I145" s="34"/>
      <c r="J145" s="10"/>
      <c r="K145" s="10"/>
      <c r="L145" s="10"/>
      <c r="M145" s="10"/>
      <c r="N145" s="10"/>
      <c r="O145" s="10"/>
      <c r="P145" s="10"/>
      <c r="Q145" s="4"/>
      <c r="R145" s="4"/>
      <c r="S145" s="4"/>
      <c r="T145" s="4"/>
      <c r="U145" s="4"/>
      <c r="V145" s="4"/>
      <c r="W145" s="4"/>
      <c r="X145" s="4"/>
      <c r="Y145" s="4"/>
      <c r="Z145" s="4"/>
      <c r="AA145" s="4"/>
      <c r="AB145" s="4"/>
      <c r="AC145" s="4"/>
      <c r="AD145" s="4"/>
      <c r="AE145" s="4"/>
      <c r="AF145" s="4"/>
      <c r="AG145" s="4"/>
      <c r="AH145" s="4"/>
      <c r="AI145" s="4"/>
    </row>
    <row r="146" spans="1:35" hidden="1">
      <c r="A146" s="10"/>
      <c r="B146" s="10"/>
      <c r="C146" s="10"/>
      <c r="D146" s="10"/>
      <c r="E146" s="10"/>
      <c r="F146" s="10"/>
      <c r="G146" s="17"/>
      <c r="H146" s="17"/>
      <c r="I146" s="34"/>
      <c r="J146" s="10"/>
      <c r="K146" s="10"/>
      <c r="L146" s="10"/>
      <c r="M146" s="10"/>
      <c r="N146" s="10"/>
      <c r="O146" s="10"/>
      <c r="P146" s="10"/>
      <c r="Q146" s="4"/>
      <c r="R146" s="4"/>
      <c r="S146" s="4"/>
      <c r="T146" s="4"/>
      <c r="U146" s="4"/>
      <c r="V146" s="4"/>
      <c r="W146" s="4"/>
      <c r="X146" s="4"/>
      <c r="Y146" s="4"/>
      <c r="Z146" s="4"/>
      <c r="AA146" s="4"/>
      <c r="AB146" s="4"/>
      <c r="AC146" s="4"/>
      <c r="AD146" s="4"/>
      <c r="AE146" s="4"/>
      <c r="AF146" s="4"/>
      <c r="AG146" s="4"/>
      <c r="AH146" s="4"/>
      <c r="AI146" s="4"/>
    </row>
    <row r="147" spans="1:35" hidden="1">
      <c r="A147" s="10"/>
      <c r="B147" s="10"/>
      <c r="C147" s="10"/>
      <c r="D147" s="10"/>
      <c r="E147" s="10"/>
      <c r="F147" s="10"/>
      <c r="G147" s="17"/>
      <c r="H147" s="17"/>
      <c r="I147" s="34"/>
      <c r="J147" s="10"/>
      <c r="K147" s="10"/>
      <c r="L147" s="10"/>
      <c r="M147" s="10"/>
      <c r="N147" s="10"/>
      <c r="O147" s="10"/>
      <c r="P147" s="10"/>
      <c r="Q147" s="4"/>
      <c r="R147" s="4"/>
      <c r="S147" s="4"/>
      <c r="T147" s="4"/>
      <c r="U147" s="4"/>
      <c r="V147" s="4"/>
      <c r="W147" s="4"/>
      <c r="X147" s="4"/>
      <c r="Y147" s="4"/>
      <c r="Z147" s="4"/>
      <c r="AA147" s="4"/>
      <c r="AB147" s="4"/>
      <c r="AC147" s="4"/>
      <c r="AD147" s="4"/>
      <c r="AE147" s="4"/>
      <c r="AF147" s="4"/>
      <c r="AG147" s="4"/>
      <c r="AH147" s="4"/>
      <c r="AI147" s="4"/>
    </row>
    <row r="148" spans="1:35" hidden="1">
      <c r="A148" s="10"/>
      <c r="B148" s="10"/>
      <c r="C148" s="10"/>
      <c r="D148" s="10"/>
      <c r="E148" s="10"/>
      <c r="F148" s="10"/>
      <c r="G148" s="17"/>
      <c r="H148" s="17"/>
      <c r="I148" s="34"/>
      <c r="J148" s="10"/>
      <c r="K148" s="10"/>
      <c r="L148" s="10"/>
      <c r="M148" s="10"/>
      <c r="N148" s="10"/>
      <c r="O148" s="10"/>
      <c r="P148" s="10"/>
      <c r="Q148" s="4"/>
      <c r="R148" s="4"/>
      <c r="S148" s="4"/>
      <c r="T148" s="4"/>
      <c r="U148" s="4"/>
      <c r="V148" s="4"/>
      <c r="W148" s="4"/>
      <c r="X148" s="4"/>
      <c r="Y148" s="4"/>
      <c r="Z148" s="4"/>
      <c r="AA148" s="4"/>
      <c r="AB148" s="4"/>
      <c r="AC148" s="4"/>
      <c r="AD148" s="4"/>
      <c r="AE148" s="4"/>
      <c r="AF148" s="4"/>
      <c r="AG148" s="4"/>
      <c r="AH148" s="4"/>
      <c r="AI148" s="4"/>
    </row>
    <row r="149" spans="1:35" hidden="1">
      <c r="A149" s="10"/>
      <c r="B149" s="10"/>
      <c r="C149" s="10"/>
      <c r="D149" s="10"/>
      <c r="E149" s="10"/>
      <c r="F149" s="10"/>
      <c r="G149" s="17"/>
      <c r="H149" s="17"/>
      <c r="I149" s="34"/>
      <c r="J149" s="10"/>
      <c r="K149" s="10"/>
      <c r="L149" s="10"/>
      <c r="M149" s="10"/>
      <c r="N149" s="10"/>
      <c r="O149" s="10"/>
      <c r="P149" s="10"/>
      <c r="Q149" s="4"/>
      <c r="R149" s="4"/>
      <c r="S149" s="4"/>
      <c r="T149" s="4"/>
      <c r="U149" s="4"/>
      <c r="V149" s="4"/>
      <c r="W149" s="4"/>
      <c r="X149" s="4"/>
      <c r="Y149" s="4"/>
      <c r="Z149" s="4"/>
      <c r="AA149" s="4"/>
      <c r="AB149" s="4"/>
      <c r="AC149" s="4"/>
      <c r="AD149" s="4"/>
      <c r="AE149" s="4"/>
      <c r="AF149" s="4"/>
      <c r="AG149" s="4"/>
      <c r="AH149" s="4"/>
      <c r="AI149" s="4"/>
    </row>
    <row r="150" spans="1:35" hidden="1">
      <c r="A150" s="10"/>
      <c r="B150" s="10"/>
      <c r="C150" s="10"/>
      <c r="D150" s="10"/>
      <c r="E150" s="10"/>
      <c r="F150" s="10"/>
      <c r="G150" s="17"/>
      <c r="H150" s="17"/>
      <c r="I150" s="34"/>
      <c r="J150" s="10"/>
      <c r="K150" s="10"/>
      <c r="L150" s="10"/>
      <c r="M150" s="10"/>
      <c r="N150" s="10"/>
      <c r="O150" s="10"/>
      <c r="P150" s="10"/>
      <c r="Q150" s="4"/>
      <c r="R150" s="4"/>
      <c r="S150" s="4"/>
      <c r="T150" s="4"/>
      <c r="U150" s="4"/>
      <c r="V150" s="4"/>
      <c r="W150" s="4"/>
      <c r="X150" s="4"/>
      <c r="Y150" s="4"/>
      <c r="Z150" s="4"/>
      <c r="AA150" s="4"/>
      <c r="AB150" s="4"/>
      <c r="AC150" s="4"/>
      <c r="AD150" s="4"/>
      <c r="AE150" s="4"/>
      <c r="AF150" s="4"/>
      <c r="AG150" s="4"/>
      <c r="AH150" s="4"/>
      <c r="AI150" s="4"/>
    </row>
    <row r="151" spans="1:35" hidden="1">
      <c r="A151" s="10"/>
      <c r="B151" s="10"/>
      <c r="C151" s="10"/>
      <c r="D151" s="10"/>
      <c r="E151" s="10"/>
      <c r="F151" s="10"/>
      <c r="G151" s="17"/>
      <c r="H151" s="17"/>
      <c r="I151" s="34"/>
      <c r="J151" s="10"/>
      <c r="K151" s="10"/>
      <c r="L151" s="10"/>
      <c r="M151" s="10"/>
      <c r="N151" s="10"/>
      <c r="O151" s="10"/>
      <c r="P151" s="10"/>
      <c r="Q151" s="4"/>
      <c r="R151" s="4"/>
      <c r="S151" s="4"/>
      <c r="T151" s="4"/>
      <c r="U151" s="4"/>
      <c r="V151" s="4"/>
      <c r="W151" s="4"/>
      <c r="X151" s="4"/>
      <c r="Y151" s="4"/>
      <c r="Z151" s="4"/>
      <c r="AA151" s="4"/>
      <c r="AB151" s="4"/>
      <c r="AC151" s="4"/>
      <c r="AD151" s="4"/>
      <c r="AE151" s="4"/>
      <c r="AF151" s="4"/>
      <c r="AG151" s="4"/>
      <c r="AH151" s="4"/>
      <c r="AI151" s="4"/>
    </row>
    <row r="152" spans="1:35" hidden="1">
      <c r="A152" s="10"/>
      <c r="B152" s="10"/>
      <c r="C152" s="10"/>
      <c r="D152" s="10"/>
      <c r="E152" s="10"/>
      <c r="F152" s="10"/>
      <c r="G152" s="17"/>
      <c r="H152" s="17"/>
      <c r="I152" s="34"/>
      <c r="J152" s="10"/>
      <c r="K152" s="10"/>
      <c r="L152" s="10"/>
      <c r="M152" s="10"/>
      <c r="N152" s="10"/>
      <c r="O152" s="10"/>
      <c r="P152" s="10"/>
      <c r="Q152" s="4"/>
      <c r="R152" s="4"/>
      <c r="S152" s="4"/>
      <c r="T152" s="4"/>
      <c r="U152" s="4"/>
      <c r="V152" s="4"/>
      <c r="W152" s="4"/>
      <c r="X152" s="4"/>
      <c r="Y152" s="4"/>
      <c r="Z152" s="4"/>
      <c r="AA152" s="4"/>
      <c r="AB152" s="4"/>
      <c r="AC152" s="4"/>
      <c r="AD152" s="4"/>
      <c r="AE152" s="4"/>
      <c r="AF152" s="4"/>
      <c r="AG152" s="4"/>
      <c r="AH152" s="4"/>
      <c r="AI152" s="4"/>
    </row>
    <row r="153" spans="1:35" hidden="1">
      <c r="A153" s="10"/>
      <c r="B153" s="10"/>
      <c r="C153" s="10"/>
      <c r="D153" s="10"/>
      <c r="E153" s="10"/>
      <c r="F153" s="10"/>
      <c r="G153" s="17"/>
      <c r="H153" s="17"/>
      <c r="I153" s="34"/>
      <c r="J153" s="10"/>
      <c r="K153" s="10"/>
      <c r="L153" s="10"/>
      <c r="M153" s="10"/>
      <c r="N153" s="10"/>
      <c r="O153" s="10"/>
      <c r="P153" s="10"/>
      <c r="Q153" s="4"/>
      <c r="R153" s="4"/>
      <c r="S153" s="4"/>
      <c r="T153" s="4"/>
      <c r="U153" s="4"/>
      <c r="V153" s="4"/>
      <c r="W153" s="4"/>
      <c r="X153" s="4"/>
      <c r="Y153" s="4"/>
      <c r="Z153" s="4"/>
      <c r="AA153" s="4"/>
      <c r="AB153" s="4"/>
      <c r="AC153" s="4"/>
      <c r="AD153" s="4"/>
      <c r="AE153" s="4"/>
      <c r="AF153" s="4"/>
      <c r="AG153" s="4"/>
      <c r="AH153" s="4"/>
      <c r="AI153" s="4"/>
    </row>
    <row r="154" spans="1:35" hidden="1">
      <c r="A154" s="10"/>
      <c r="B154" s="10"/>
      <c r="C154" s="10"/>
      <c r="D154" s="10"/>
      <c r="E154" s="10"/>
      <c r="F154" s="10"/>
      <c r="G154" s="17"/>
      <c r="H154" s="17"/>
      <c r="I154" s="34"/>
      <c r="J154" s="10"/>
      <c r="K154" s="10"/>
      <c r="L154" s="10"/>
      <c r="M154" s="10"/>
      <c r="N154" s="10"/>
      <c r="O154" s="10"/>
      <c r="P154" s="10"/>
      <c r="Q154" s="4"/>
      <c r="R154" s="4"/>
      <c r="S154" s="4"/>
      <c r="T154" s="4"/>
      <c r="U154" s="4"/>
      <c r="V154" s="4"/>
      <c r="W154" s="4"/>
      <c r="X154" s="4"/>
      <c r="Y154" s="4"/>
      <c r="Z154" s="4"/>
      <c r="AA154" s="4"/>
      <c r="AB154" s="4"/>
      <c r="AC154" s="4"/>
      <c r="AD154" s="4"/>
      <c r="AE154" s="4"/>
      <c r="AF154" s="4"/>
      <c r="AG154" s="4"/>
      <c r="AH154" s="4"/>
      <c r="AI154" s="4"/>
    </row>
    <row r="155" spans="1:35" hidden="1">
      <c r="A155" s="10"/>
      <c r="B155" s="10"/>
      <c r="C155" s="10"/>
      <c r="D155" s="10"/>
      <c r="E155" s="10"/>
      <c r="F155" s="10"/>
      <c r="G155" s="17"/>
      <c r="H155" s="17"/>
      <c r="I155" s="34"/>
      <c r="J155" s="10"/>
      <c r="K155" s="10"/>
      <c r="L155" s="10"/>
      <c r="M155" s="10"/>
      <c r="N155" s="10"/>
      <c r="O155" s="10"/>
      <c r="P155" s="10"/>
      <c r="Q155" s="4"/>
      <c r="R155" s="4"/>
      <c r="S155" s="4"/>
      <c r="T155" s="4"/>
      <c r="U155" s="4"/>
      <c r="V155" s="4"/>
      <c r="W155" s="4"/>
      <c r="X155" s="4"/>
      <c r="Y155" s="4"/>
      <c r="Z155" s="4"/>
      <c r="AA155" s="4"/>
      <c r="AB155" s="4"/>
      <c r="AC155" s="4"/>
      <c r="AD155" s="4"/>
      <c r="AE155" s="4"/>
      <c r="AF155" s="4"/>
      <c r="AG155" s="4"/>
      <c r="AH155" s="4"/>
      <c r="AI155" s="4"/>
    </row>
    <row r="156" spans="1:35" hidden="1">
      <c r="A156" s="10"/>
      <c r="B156" s="10"/>
      <c r="C156" s="10"/>
      <c r="D156" s="10"/>
      <c r="E156" s="10"/>
      <c r="F156" s="10"/>
      <c r="G156" s="17"/>
      <c r="H156" s="17"/>
      <c r="I156" s="34"/>
      <c r="J156" s="10"/>
      <c r="K156" s="10"/>
      <c r="L156" s="10"/>
      <c r="M156" s="10"/>
      <c r="N156" s="10"/>
      <c r="O156" s="10"/>
      <c r="P156" s="10"/>
      <c r="Q156" s="4"/>
      <c r="R156" s="4"/>
      <c r="S156" s="4"/>
      <c r="T156" s="4"/>
      <c r="U156" s="4"/>
      <c r="V156" s="4"/>
      <c r="W156" s="4"/>
      <c r="X156" s="4"/>
      <c r="Y156" s="4"/>
      <c r="Z156" s="4"/>
      <c r="AA156" s="4"/>
      <c r="AB156" s="4"/>
      <c r="AC156" s="4"/>
      <c r="AD156" s="4"/>
      <c r="AE156" s="4"/>
      <c r="AF156" s="4"/>
      <c r="AG156" s="4"/>
      <c r="AH156" s="4"/>
      <c r="AI156" s="4"/>
    </row>
    <row r="157" spans="1:35" hidden="1">
      <c r="A157" s="10"/>
      <c r="B157" s="10"/>
      <c r="C157" s="10"/>
      <c r="D157" s="10"/>
      <c r="E157" s="10"/>
      <c r="F157" s="10"/>
      <c r="G157" s="17"/>
      <c r="H157" s="17"/>
      <c r="I157" s="34"/>
      <c r="J157" s="10"/>
      <c r="K157" s="10"/>
      <c r="L157" s="10"/>
      <c r="M157" s="10"/>
      <c r="N157" s="10"/>
      <c r="O157" s="10"/>
      <c r="P157" s="10"/>
      <c r="Q157" s="4"/>
      <c r="R157" s="4"/>
      <c r="S157" s="4"/>
      <c r="T157" s="4"/>
      <c r="U157" s="4"/>
      <c r="V157" s="4"/>
      <c r="W157" s="4"/>
      <c r="X157" s="4"/>
      <c r="Y157" s="4"/>
      <c r="Z157" s="4"/>
      <c r="AA157" s="4"/>
      <c r="AB157" s="4"/>
      <c r="AC157" s="4"/>
      <c r="AD157" s="4"/>
      <c r="AE157" s="4"/>
      <c r="AF157" s="4"/>
      <c r="AG157" s="4"/>
      <c r="AH157" s="4"/>
      <c r="AI157" s="4"/>
    </row>
    <row r="158" spans="1:35" hidden="1">
      <c r="A158" s="10"/>
      <c r="B158" s="10"/>
      <c r="C158" s="10"/>
      <c r="D158" s="10"/>
      <c r="E158" s="10"/>
      <c r="F158" s="10"/>
      <c r="G158" s="17"/>
      <c r="H158" s="17"/>
      <c r="I158" s="34"/>
      <c r="J158" s="10"/>
      <c r="K158" s="10"/>
      <c r="L158" s="10"/>
      <c r="M158" s="10"/>
      <c r="N158" s="10"/>
      <c r="O158" s="10"/>
      <c r="P158" s="10"/>
      <c r="Q158" s="4"/>
      <c r="R158" s="4"/>
      <c r="S158" s="4"/>
      <c r="T158" s="4"/>
      <c r="U158" s="4"/>
      <c r="V158" s="4"/>
      <c r="W158" s="4"/>
      <c r="X158" s="4"/>
      <c r="Y158" s="4"/>
      <c r="Z158" s="4"/>
      <c r="AA158" s="4"/>
      <c r="AB158" s="4"/>
      <c r="AC158" s="4"/>
      <c r="AD158" s="4"/>
      <c r="AE158" s="4"/>
      <c r="AF158" s="4"/>
      <c r="AG158" s="4"/>
      <c r="AH158" s="4"/>
      <c r="AI158" s="4"/>
    </row>
    <row r="159" spans="1:35" hidden="1">
      <c r="A159" s="10"/>
      <c r="B159" s="10"/>
      <c r="C159" s="10"/>
      <c r="D159" s="10"/>
      <c r="E159" s="10"/>
      <c r="F159" s="10"/>
      <c r="G159" s="17"/>
      <c r="H159" s="17"/>
      <c r="I159" s="34"/>
      <c r="J159" s="10"/>
      <c r="K159" s="10"/>
      <c r="L159" s="10"/>
      <c r="M159" s="10"/>
      <c r="N159" s="10"/>
      <c r="O159" s="10"/>
      <c r="P159" s="10"/>
      <c r="Q159" s="4"/>
      <c r="R159" s="4"/>
      <c r="S159" s="4"/>
      <c r="T159" s="4"/>
      <c r="U159" s="4"/>
      <c r="V159" s="4"/>
      <c r="W159" s="4"/>
      <c r="X159" s="4"/>
      <c r="Y159" s="4"/>
      <c r="Z159" s="4"/>
      <c r="AA159" s="4"/>
      <c r="AB159" s="4"/>
      <c r="AC159" s="4"/>
      <c r="AD159" s="4"/>
      <c r="AE159" s="4"/>
      <c r="AF159" s="4"/>
      <c r="AG159" s="4"/>
      <c r="AH159" s="4"/>
      <c r="AI159" s="4"/>
    </row>
    <row r="160" spans="1:35" hidden="1">
      <c r="A160" s="10"/>
      <c r="B160" s="10"/>
      <c r="C160" s="10"/>
      <c r="D160" s="10"/>
      <c r="E160" s="10"/>
      <c r="F160" s="10"/>
      <c r="G160" s="17"/>
      <c r="H160" s="17"/>
      <c r="I160" s="34"/>
      <c r="J160" s="10"/>
      <c r="K160" s="10"/>
      <c r="L160" s="10"/>
      <c r="M160" s="10"/>
      <c r="N160" s="10"/>
      <c r="O160" s="10"/>
      <c r="P160" s="10"/>
      <c r="Q160" s="4"/>
      <c r="R160" s="4"/>
      <c r="S160" s="4"/>
      <c r="T160" s="4"/>
      <c r="U160" s="4"/>
      <c r="V160" s="4"/>
      <c r="W160" s="4"/>
      <c r="X160" s="4"/>
      <c r="Y160" s="4"/>
      <c r="Z160" s="4"/>
      <c r="AA160" s="4"/>
      <c r="AB160" s="4"/>
      <c r="AC160" s="4"/>
      <c r="AD160" s="4"/>
      <c r="AE160" s="4"/>
      <c r="AF160" s="4"/>
      <c r="AG160" s="4"/>
      <c r="AH160" s="4"/>
      <c r="AI160" s="4"/>
    </row>
    <row r="161" spans="1:35" hidden="1">
      <c r="A161" s="10"/>
      <c r="B161" s="10"/>
      <c r="C161" s="10"/>
      <c r="D161" s="10"/>
      <c r="E161" s="10"/>
      <c r="F161" s="10"/>
      <c r="G161" s="17"/>
      <c r="H161" s="17"/>
      <c r="I161" s="34"/>
      <c r="J161" s="10"/>
      <c r="K161" s="10"/>
      <c r="L161" s="10"/>
      <c r="M161" s="10"/>
      <c r="N161" s="10"/>
      <c r="O161" s="10"/>
      <c r="P161" s="10"/>
      <c r="Q161" s="4"/>
      <c r="R161" s="4"/>
      <c r="S161" s="4"/>
      <c r="T161" s="4"/>
      <c r="U161" s="4"/>
      <c r="V161" s="4"/>
      <c r="W161" s="4"/>
      <c r="X161" s="4"/>
      <c r="Y161" s="4"/>
      <c r="Z161" s="4"/>
      <c r="AA161" s="4"/>
      <c r="AB161" s="4"/>
      <c r="AC161" s="4"/>
      <c r="AD161" s="4"/>
      <c r="AE161" s="4"/>
      <c r="AF161" s="4"/>
      <c r="AG161" s="4"/>
      <c r="AH161" s="4"/>
      <c r="AI161" s="4"/>
    </row>
    <row r="162" spans="1:35" hidden="1">
      <c r="A162" s="10"/>
      <c r="B162" s="10"/>
      <c r="C162" s="10"/>
      <c r="D162" s="10"/>
      <c r="E162" s="10"/>
      <c r="F162" s="10"/>
      <c r="G162" s="17"/>
      <c r="H162" s="17"/>
      <c r="I162" s="34"/>
      <c r="J162" s="10"/>
      <c r="K162" s="10"/>
      <c r="L162" s="10"/>
      <c r="M162" s="10"/>
      <c r="N162" s="10"/>
      <c r="O162" s="10"/>
      <c r="P162" s="10"/>
      <c r="Q162" s="4"/>
      <c r="R162" s="4"/>
      <c r="S162" s="4"/>
      <c r="T162" s="4"/>
      <c r="U162" s="4"/>
      <c r="V162" s="4"/>
      <c r="W162" s="4"/>
      <c r="X162" s="4"/>
      <c r="Y162" s="4"/>
      <c r="Z162" s="4"/>
      <c r="AA162" s="4"/>
      <c r="AB162" s="4"/>
      <c r="AC162" s="4"/>
      <c r="AD162" s="4"/>
      <c r="AE162" s="4"/>
      <c r="AF162" s="4"/>
      <c r="AG162" s="4"/>
      <c r="AH162" s="4"/>
      <c r="AI162" s="4"/>
    </row>
    <row r="163" spans="1:35" hidden="1">
      <c r="A163" s="10"/>
      <c r="B163" s="10"/>
      <c r="C163" s="10"/>
      <c r="D163" s="10"/>
      <c r="E163" s="10"/>
      <c r="F163" s="10"/>
      <c r="G163" s="17"/>
      <c r="H163" s="17"/>
      <c r="I163" s="34"/>
      <c r="J163" s="10"/>
      <c r="K163" s="10"/>
      <c r="L163" s="10"/>
      <c r="M163" s="10"/>
      <c r="N163" s="10"/>
      <c r="O163" s="10"/>
      <c r="P163" s="10"/>
      <c r="Q163" s="4"/>
      <c r="R163" s="4"/>
      <c r="S163" s="4"/>
      <c r="T163" s="4"/>
      <c r="U163" s="4"/>
      <c r="V163" s="4"/>
      <c r="W163" s="4"/>
      <c r="X163" s="4"/>
      <c r="Y163" s="4"/>
      <c r="Z163" s="4"/>
      <c r="AA163" s="4"/>
      <c r="AB163" s="4"/>
      <c r="AC163" s="4"/>
      <c r="AD163" s="4"/>
      <c r="AE163" s="4"/>
      <c r="AF163" s="4"/>
      <c r="AG163" s="4"/>
      <c r="AH163" s="4"/>
      <c r="AI163" s="4"/>
    </row>
    <row r="164" spans="1:35" hidden="1">
      <c r="A164" s="10"/>
      <c r="B164" s="10"/>
      <c r="C164" s="10"/>
      <c r="D164" s="10"/>
      <c r="E164" s="10"/>
      <c r="F164" s="10"/>
      <c r="G164" s="17"/>
      <c r="H164" s="17"/>
      <c r="I164" s="34"/>
      <c r="J164" s="10"/>
      <c r="K164" s="10"/>
      <c r="L164" s="10"/>
      <c r="M164" s="10"/>
      <c r="N164" s="10"/>
      <c r="O164" s="10"/>
      <c r="P164" s="10"/>
      <c r="Q164" s="4"/>
      <c r="R164" s="4"/>
      <c r="S164" s="4"/>
      <c r="T164" s="4"/>
      <c r="U164" s="4"/>
      <c r="V164" s="4"/>
      <c r="W164" s="4"/>
      <c r="X164" s="4"/>
      <c r="Y164" s="4"/>
      <c r="Z164" s="4"/>
      <c r="AA164" s="4"/>
      <c r="AB164" s="4"/>
      <c r="AC164" s="4"/>
      <c r="AD164" s="4"/>
      <c r="AE164" s="4"/>
      <c r="AF164" s="4"/>
      <c r="AG164" s="4"/>
      <c r="AH164" s="4"/>
      <c r="AI164" s="4"/>
    </row>
    <row r="165" spans="1:35" hidden="1">
      <c r="A165" s="10"/>
      <c r="B165" s="10"/>
      <c r="C165" s="10"/>
      <c r="D165" s="10"/>
      <c r="E165" s="10"/>
      <c r="F165" s="10"/>
      <c r="G165" s="17"/>
      <c r="H165" s="17"/>
      <c r="I165" s="34"/>
      <c r="J165" s="10"/>
      <c r="K165" s="10"/>
      <c r="L165" s="10"/>
      <c r="M165" s="10"/>
      <c r="N165" s="10"/>
      <c r="O165" s="10"/>
      <c r="P165" s="10"/>
      <c r="Q165" s="4"/>
      <c r="R165" s="4"/>
      <c r="S165" s="4"/>
      <c r="T165" s="4"/>
      <c r="U165" s="4"/>
      <c r="V165" s="4"/>
      <c r="W165" s="4"/>
      <c r="X165" s="4"/>
      <c r="Y165" s="4"/>
      <c r="Z165" s="4"/>
      <c r="AA165" s="4"/>
      <c r="AB165" s="4"/>
      <c r="AC165" s="4"/>
      <c r="AD165" s="4"/>
      <c r="AE165" s="4"/>
      <c r="AF165" s="4"/>
      <c r="AG165" s="4"/>
      <c r="AH165" s="4"/>
      <c r="AI165" s="4"/>
    </row>
    <row r="166" spans="1:35" hidden="1">
      <c r="A166" s="10"/>
      <c r="B166" s="10"/>
      <c r="C166" s="10"/>
      <c r="D166" s="10"/>
      <c r="E166" s="10"/>
      <c r="F166" s="10"/>
      <c r="G166" s="17"/>
      <c r="H166" s="17"/>
      <c r="I166" s="34"/>
      <c r="J166" s="10"/>
      <c r="K166" s="10"/>
      <c r="L166" s="10"/>
      <c r="M166" s="10"/>
      <c r="N166" s="10"/>
      <c r="O166" s="10"/>
      <c r="P166" s="10"/>
      <c r="Q166" s="4"/>
      <c r="R166" s="4"/>
      <c r="S166" s="4"/>
      <c r="T166" s="4"/>
      <c r="U166" s="4"/>
      <c r="V166" s="4"/>
      <c r="W166" s="4"/>
      <c r="X166" s="4"/>
      <c r="Y166" s="4"/>
      <c r="Z166" s="4"/>
      <c r="AA166" s="4"/>
      <c r="AB166" s="4"/>
      <c r="AC166" s="4"/>
      <c r="AD166" s="4"/>
      <c r="AE166" s="4"/>
      <c r="AF166" s="4"/>
      <c r="AG166" s="4"/>
      <c r="AH166" s="4"/>
      <c r="AI166" s="4"/>
    </row>
    <row r="167" spans="1:35" hidden="1">
      <c r="A167" s="10"/>
      <c r="B167" s="10"/>
      <c r="C167" s="10"/>
      <c r="D167" s="10"/>
      <c r="E167" s="10"/>
      <c r="F167" s="10"/>
      <c r="G167" s="17"/>
      <c r="H167" s="17"/>
      <c r="I167" s="34"/>
      <c r="J167" s="10"/>
      <c r="K167" s="10"/>
      <c r="L167" s="10"/>
      <c r="M167" s="10"/>
      <c r="N167" s="10"/>
      <c r="O167" s="10"/>
      <c r="P167" s="10"/>
      <c r="Q167" s="4"/>
      <c r="R167" s="4"/>
      <c r="S167" s="4"/>
      <c r="T167" s="4"/>
      <c r="U167" s="4"/>
      <c r="V167" s="4"/>
      <c r="W167" s="4"/>
      <c r="X167" s="4"/>
      <c r="Y167" s="4"/>
      <c r="Z167" s="4"/>
      <c r="AA167" s="4"/>
      <c r="AB167" s="4"/>
      <c r="AC167" s="4"/>
      <c r="AD167" s="4"/>
      <c r="AE167" s="4"/>
      <c r="AF167" s="4"/>
      <c r="AG167" s="4"/>
      <c r="AH167" s="4"/>
      <c r="AI167" s="4"/>
    </row>
    <row r="168" spans="1:35" hidden="1">
      <c r="A168" s="10"/>
      <c r="B168" s="10"/>
      <c r="C168" s="10"/>
      <c r="D168" s="10"/>
      <c r="E168" s="10"/>
      <c r="F168" s="10"/>
      <c r="G168" s="17"/>
      <c r="H168" s="17"/>
      <c r="I168" s="34"/>
      <c r="J168" s="10"/>
      <c r="K168" s="10"/>
      <c r="L168" s="10"/>
      <c r="M168" s="10"/>
      <c r="N168" s="10"/>
      <c r="O168" s="10"/>
      <c r="P168" s="10"/>
      <c r="Q168" s="4"/>
      <c r="R168" s="4"/>
      <c r="S168" s="4"/>
      <c r="T168" s="4"/>
      <c r="U168" s="4"/>
      <c r="V168" s="4"/>
      <c r="W168" s="4"/>
      <c r="X168" s="4"/>
      <c r="Y168" s="4"/>
      <c r="Z168" s="4"/>
      <c r="AA168" s="4"/>
      <c r="AB168" s="4"/>
      <c r="AC168" s="4"/>
      <c r="AD168" s="4"/>
      <c r="AE168" s="4"/>
      <c r="AF168" s="4"/>
      <c r="AG168" s="4"/>
      <c r="AH168" s="4"/>
      <c r="AI168" s="4"/>
    </row>
    <row r="169" spans="1:35" hidden="1">
      <c r="A169" s="10"/>
      <c r="B169" s="10"/>
      <c r="C169" s="10"/>
      <c r="D169" s="10"/>
      <c r="E169" s="10"/>
      <c r="F169" s="10"/>
      <c r="G169" s="17"/>
      <c r="H169" s="17"/>
      <c r="I169" s="34"/>
      <c r="J169" s="10"/>
      <c r="K169" s="10"/>
      <c r="L169" s="10"/>
      <c r="M169" s="10"/>
      <c r="N169" s="10"/>
      <c r="O169" s="10"/>
      <c r="P169" s="10"/>
      <c r="Q169" s="4"/>
      <c r="R169" s="4"/>
      <c r="S169" s="4"/>
      <c r="T169" s="4"/>
      <c r="U169" s="4"/>
      <c r="V169" s="4"/>
      <c r="W169" s="4"/>
      <c r="X169" s="4"/>
      <c r="Y169" s="4"/>
      <c r="Z169" s="4"/>
      <c r="AA169" s="4"/>
      <c r="AB169" s="4"/>
      <c r="AC169" s="4"/>
      <c r="AD169" s="4"/>
      <c r="AE169" s="4"/>
      <c r="AF169" s="4"/>
      <c r="AG169" s="4"/>
      <c r="AH169" s="4"/>
      <c r="AI169" s="4"/>
    </row>
    <row r="170" spans="1:35" hidden="1">
      <c r="A170" s="10"/>
      <c r="B170" s="10"/>
      <c r="C170" s="10"/>
      <c r="D170" s="10"/>
      <c r="E170" s="10"/>
      <c r="F170" s="10"/>
      <c r="G170" s="17"/>
      <c r="H170" s="17"/>
      <c r="I170" s="34"/>
      <c r="J170" s="10"/>
      <c r="K170" s="10"/>
      <c r="L170" s="10"/>
      <c r="M170" s="10"/>
      <c r="N170" s="10"/>
      <c r="O170" s="10"/>
      <c r="P170" s="10"/>
      <c r="Q170" s="4"/>
      <c r="R170" s="4"/>
      <c r="S170" s="4"/>
      <c r="T170" s="4"/>
      <c r="U170" s="4"/>
      <c r="V170" s="4"/>
      <c r="W170" s="4"/>
      <c r="X170" s="4"/>
      <c r="Y170" s="4"/>
      <c r="Z170" s="4"/>
      <c r="AA170" s="4"/>
      <c r="AB170" s="4"/>
      <c r="AC170" s="4"/>
      <c r="AD170" s="4"/>
      <c r="AE170" s="4"/>
      <c r="AF170" s="4"/>
      <c r="AG170" s="4"/>
      <c r="AH170" s="4"/>
      <c r="AI170" s="4"/>
    </row>
    <row r="171" spans="1:35" ht="15" hidden="1">
      <c r="A171" s="10"/>
      <c r="B171" s="10"/>
      <c r="C171" s="10"/>
      <c r="D171" s="10"/>
      <c r="E171" s="10"/>
      <c r="F171" s="10"/>
      <c r="G171" s="17"/>
      <c r="H171" s="17"/>
      <c r="I171" s="34"/>
      <c r="J171" s="10"/>
      <c r="K171" s="10"/>
      <c r="L171" s="10"/>
      <c r="M171" s="10"/>
      <c r="N171" s="10"/>
      <c r="O171" s="10"/>
      <c r="P171" s="36"/>
      <c r="Q171" s="36"/>
      <c r="R171" s="36"/>
      <c r="S171" s="36"/>
      <c r="T171" s="4"/>
      <c r="U171" s="4"/>
      <c r="V171" s="4"/>
      <c r="W171" s="4"/>
      <c r="X171" s="4"/>
      <c r="Y171" s="4"/>
      <c r="Z171" s="4"/>
      <c r="AA171" s="4"/>
      <c r="AB171" s="4"/>
      <c r="AC171" s="4"/>
      <c r="AD171" s="4"/>
      <c r="AE171" s="4"/>
      <c r="AF171" s="4"/>
      <c r="AG171" s="4"/>
      <c r="AH171" s="4"/>
      <c r="AI171" s="4"/>
    </row>
    <row r="172" spans="1:35" ht="15" hidden="1">
      <c r="A172" s="10"/>
      <c r="B172" s="10"/>
      <c r="C172" s="10"/>
      <c r="D172" s="10"/>
      <c r="E172" s="10"/>
      <c r="F172" s="10"/>
      <c r="G172" s="17"/>
      <c r="H172" s="17"/>
      <c r="I172" s="34"/>
      <c r="J172" s="10"/>
      <c r="K172" s="10"/>
      <c r="L172" s="10"/>
      <c r="M172" s="10"/>
      <c r="N172" s="10"/>
      <c r="O172" s="10"/>
      <c r="P172" s="36"/>
      <c r="Q172" s="36"/>
      <c r="R172" s="36"/>
      <c r="S172" s="36"/>
      <c r="T172" s="4"/>
      <c r="U172" s="4"/>
      <c r="V172" s="4"/>
      <c r="W172" s="4"/>
      <c r="X172" s="4"/>
      <c r="Y172" s="4"/>
      <c r="Z172" s="4"/>
      <c r="AA172" s="4"/>
      <c r="AB172" s="4"/>
      <c r="AC172" s="4"/>
      <c r="AD172" s="4"/>
      <c r="AE172" s="4"/>
      <c r="AF172" s="4"/>
      <c r="AG172" s="4"/>
      <c r="AH172" s="4"/>
      <c r="AI172" s="4"/>
    </row>
    <row r="173" spans="1:35" ht="15" hidden="1">
      <c r="A173" s="10"/>
      <c r="B173" s="10"/>
      <c r="C173" s="10"/>
      <c r="D173" s="10"/>
      <c r="E173" s="10"/>
      <c r="F173" s="10"/>
      <c r="G173" s="17"/>
      <c r="H173" s="17"/>
      <c r="I173" s="34"/>
      <c r="J173" s="10"/>
      <c r="K173" s="10"/>
      <c r="L173" s="10"/>
      <c r="M173" s="10"/>
      <c r="N173" s="10"/>
      <c r="O173" s="10"/>
      <c r="P173" s="36"/>
      <c r="Q173" s="36"/>
      <c r="R173" s="36"/>
      <c r="S173" s="36"/>
      <c r="T173" s="4"/>
      <c r="U173" s="4"/>
      <c r="V173" s="4"/>
      <c r="W173" s="4"/>
      <c r="X173" s="4"/>
      <c r="Y173" s="4"/>
      <c r="Z173" s="4"/>
      <c r="AA173" s="4"/>
      <c r="AB173" s="4"/>
      <c r="AC173" s="4"/>
      <c r="AD173" s="4"/>
      <c r="AE173" s="4"/>
      <c r="AF173" s="4"/>
      <c r="AG173" s="4"/>
      <c r="AH173" s="4"/>
      <c r="AI173" s="4"/>
    </row>
    <row r="174" spans="1:35" ht="15" hidden="1">
      <c r="A174" s="10"/>
      <c r="B174" s="10"/>
      <c r="C174" s="10"/>
      <c r="D174" s="10"/>
      <c r="E174" s="10"/>
      <c r="F174" s="10"/>
      <c r="G174" s="17"/>
      <c r="H174" s="17"/>
      <c r="I174" s="34"/>
      <c r="J174" s="10"/>
      <c r="K174" s="10"/>
      <c r="L174" s="10"/>
      <c r="M174" s="10"/>
      <c r="N174" s="10"/>
      <c r="O174" s="10"/>
      <c r="P174" s="36"/>
      <c r="Q174" s="36"/>
      <c r="R174" s="36"/>
      <c r="S174" s="36"/>
      <c r="T174" s="4"/>
      <c r="U174" s="4"/>
      <c r="V174" s="4"/>
      <c r="W174" s="4"/>
      <c r="X174" s="4"/>
      <c r="Y174" s="4"/>
      <c r="Z174" s="4"/>
      <c r="AA174" s="4"/>
      <c r="AB174" s="4"/>
      <c r="AC174" s="4"/>
      <c r="AD174" s="4"/>
      <c r="AE174" s="4"/>
      <c r="AF174" s="4"/>
      <c r="AG174" s="4"/>
      <c r="AH174" s="4"/>
      <c r="AI174" s="4"/>
    </row>
    <row r="175" spans="1:35" ht="15" hidden="1">
      <c r="A175" s="10"/>
      <c r="B175" s="10"/>
      <c r="C175" s="10"/>
      <c r="D175" s="10"/>
      <c r="E175" s="10"/>
      <c r="F175" s="10"/>
      <c r="G175" s="17"/>
      <c r="H175" s="17"/>
      <c r="I175" s="34"/>
      <c r="J175" s="10"/>
      <c r="K175" s="10"/>
      <c r="L175" s="36"/>
      <c r="M175" s="36"/>
      <c r="N175" s="36"/>
      <c r="O175" s="36"/>
      <c r="P175" s="36"/>
      <c r="Q175" s="36"/>
      <c r="R175" s="36"/>
      <c r="S175" s="36"/>
      <c r="T175" s="36"/>
      <c r="U175" s="36"/>
      <c r="V175" s="4"/>
      <c r="W175" s="4"/>
      <c r="X175" s="4"/>
      <c r="Y175" s="4"/>
      <c r="Z175" s="4"/>
      <c r="AA175" s="4"/>
      <c r="AB175" s="4"/>
      <c r="AC175" s="4"/>
      <c r="AD175" s="4"/>
      <c r="AE175" s="4"/>
      <c r="AF175" s="4"/>
      <c r="AG175" s="4"/>
      <c r="AH175" s="4"/>
      <c r="AI175" s="4"/>
    </row>
    <row r="176" spans="1:35" ht="15" hidden="1">
      <c r="A176" s="10"/>
      <c r="B176" s="10"/>
      <c r="C176" s="10"/>
      <c r="D176" s="10"/>
      <c r="E176" s="10"/>
      <c r="F176" s="10"/>
      <c r="G176" s="17"/>
      <c r="H176" s="10"/>
      <c r="I176" s="34"/>
      <c r="J176" s="10"/>
      <c r="K176" s="10"/>
      <c r="L176" s="36"/>
      <c r="M176" s="36"/>
      <c r="N176" s="36"/>
      <c r="O176" s="36"/>
      <c r="P176" s="10"/>
      <c r="Q176" s="4"/>
      <c r="R176" s="4"/>
      <c r="S176" s="4"/>
      <c r="T176" s="36"/>
      <c r="U176" s="36"/>
      <c r="V176" s="4"/>
      <c r="W176" s="4"/>
      <c r="X176" s="4"/>
      <c r="Y176" s="4"/>
      <c r="Z176" s="4"/>
      <c r="AA176" s="4"/>
      <c r="AB176" s="4"/>
      <c r="AC176" s="4"/>
      <c r="AD176" s="4"/>
      <c r="AE176" s="4"/>
      <c r="AF176" s="4"/>
      <c r="AG176" s="4"/>
      <c r="AH176" s="4"/>
      <c r="AI176" s="4"/>
    </row>
    <row r="177" spans="1:35" ht="15" hidden="1">
      <c r="A177" s="10"/>
      <c r="B177" s="10"/>
      <c r="C177" s="10"/>
      <c r="D177" s="10"/>
      <c r="E177" s="10"/>
      <c r="F177" s="10"/>
      <c r="G177" s="17"/>
      <c r="H177" s="10"/>
      <c r="I177" s="10"/>
      <c r="J177" s="10"/>
      <c r="K177" s="10"/>
      <c r="L177" s="36"/>
      <c r="M177" s="36"/>
      <c r="N177" s="36"/>
      <c r="O177" s="36"/>
      <c r="P177" s="10"/>
      <c r="Q177" s="4"/>
      <c r="R177" s="4"/>
      <c r="S177" s="4"/>
      <c r="T177" s="36"/>
      <c r="U177" s="36"/>
      <c r="V177" s="4"/>
      <c r="W177" s="4"/>
      <c r="X177" s="4"/>
      <c r="Y177" s="4"/>
      <c r="Z177" s="4"/>
      <c r="AA177" s="4"/>
      <c r="AB177" s="4"/>
      <c r="AC177" s="4"/>
      <c r="AD177" s="4"/>
      <c r="AE177" s="4"/>
      <c r="AF177" s="4"/>
      <c r="AG177" s="4"/>
      <c r="AH177" s="4"/>
      <c r="AI177" s="4"/>
    </row>
    <row r="178" spans="1:35" ht="15" hidden="1">
      <c r="A178" s="10"/>
      <c r="B178" s="10"/>
      <c r="C178" s="10"/>
      <c r="D178" s="10"/>
      <c r="E178" s="10"/>
      <c r="F178" s="10"/>
      <c r="G178" s="17"/>
      <c r="H178" s="10"/>
      <c r="I178" s="10"/>
      <c r="J178" s="10"/>
      <c r="K178" s="10"/>
      <c r="L178" s="36"/>
      <c r="M178" s="36"/>
      <c r="N178" s="36"/>
      <c r="O178" s="36"/>
      <c r="P178" s="10"/>
      <c r="Q178" s="4"/>
      <c r="R178" s="4"/>
      <c r="S178" s="4"/>
      <c r="T178" s="36"/>
      <c r="U178" s="36"/>
      <c r="V178" s="4"/>
      <c r="W178" s="4"/>
      <c r="X178" s="4"/>
      <c r="Y178" s="4"/>
      <c r="Z178" s="4"/>
      <c r="AA178" s="4"/>
      <c r="AB178" s="4"/>
      <c r="AC178" s="4"/>
      <c r="AD178" s="4"/>
      <c r="AE178" s="4"/>
      <c r="AF178" s="4"/>
      <c r="AG178" s="4"/>
      <c r="AH178" s="4"/>
      <c r="AI178" s="4"/>
    </row>
    <row r="179" spans="1:35" ht="15" hidden="1">
      <c r="A179" s="10"/>
      <c r="B179" s="10"/>
      <c r="C179" s="10"/>
      <c r="D179" s="10"/>
      <c r="E179" s="10"/>
      <c r="F179" s="10"/>
      <c r="G179" s="17"/>
      <c r="H179" s="10"/>
      <c r="I179" s="10"/>
      <c r="J179" s="10"/>
      <c r="K179" s="10"/>
      <c r="L179" s="36"/>
      <c r="M179" s="36"/>
      <c r="N179" s="36"/>
      <c r="O179" s="36"/>
      <c r="P179" s="10"/>
      <c r="Q179" s="4"/>
      <c r="R179" s="4"/>
      <c r="S179" s="4"/>
      <c r="T179" s="36"/>
      <c r="U179" s="36"/>
      <c r="V179" s="4"/>
      <c r="W179" s="4"/>
      <c r="X179" s="4"/>
      <c r="Y179" s="4"/>
      <c r="Z179" s="4"/>
      <c r="AA179" s="4"/>
      <c r="AB179" s="4"/>
      <c r="AC179" s="4"/>
      <c r="AD179" s="4"/>
      <c r="AE179" s="4"/>
      <c r="AF179" s="4"/>
      <c r="AG179" s="4"/>
      <c r="AH179" s="4"/>
      <c r="AI179" s="4"/>
    </row>
    <row r="180" spans="1:35" hidden="1">
      <c r="A180" s="10"/>
      <c r="B180" s="10"/>
      <c r="C180" s="10"/>
      <c r="D180" s="10"/>
      <c r="E180" s="10"/>
      <c r="F180" s="10"/>
      <c r="G180" s="17"/>
      <c r="H180" s="10"/>
      <c r="I180" s="10"/>
      <c r="J180" s="10"/>
      <c r="K180" s="10"/>
      <c r="L180" s="10"/>
      <c r="M180" s="10"/>
      <c r="N180" s="10"/>
      <c r="O180" s="10"/>
      <c r="P180" s="10"/>
      <c r="Q180" s="4"/>
      <c r="R180" s="4"/>
      <c r="S180" s="4"/>
      <c r="T180" s="4"/>
      <c r="U180" s="4"/>
      <c r="V180" s="4"/>
      <c r="W180" s="4"/>
      <c r="X180" s="4"/>
      <c r="Y180" s="4"/>
      <c r="Z180" s="4"/>
      <c r="AA180" s="4"/>
      <c r="AB180" s="4"/>
      <c r="AC180" s="4"/>
      <c r="AD180" s="4"/>
      <c r="AE180" s="4"/>
      <c r="AF180" s="4"/>
      <c r="AG180" s="4"/>
      <c r="AH180" s="4"/>
      <c r="AI180" s="4"/>
    </row>
    <row r="181" spans="1:35" hidden="1">
      <c r="A181" s="10"/>
      <c r="B181" s="10"/>
      <c r="C181" s="10"/>
      <c r="D181" s="10"/>
      <c r="E181" s="10"/>
      <c r="F181" s="10"/>
      <c r="G181" s="17"/>
      <c r="H181" s="10"/>
      <c r="I181" s="10"/>
      <c r="J181" s="10"/>
      <c r="K181" s="10"/>
      <c r="L181" s="10"/>
      <c r="M181" s="10"/>
      <c r="N181" s="10"/>
      <c r="O181" s="10"/>
      <c r="P181" s="10"/>
      <c r="Q181" s="4"/>
      <c r="R181" s="4"/>
      <c r="S181" s="4"/>
      <c r="T181" s="4"/>
      <c r="U181" s="4"/>
      <c r="V181" s="4"/>
      <c r="W181" s="4"/>
      <c r="X181" s="4"/>
      <c r="Y181" s="4"/>
      <c r="Z181" s="4"/>
      <c r="AA181" s="4"/>
      <c r="AB181" s="4"/>
      <c r="AC181" s="4"/>
      <c r="AD181" s="4"/>
      <c r="AE181" s="4"/>
      <c r="AF181" s="4"/>
      <c r="AG181" s="4"/>
      <c r="AH181" s="4"/>
      <c r="AI181" s="4"/>
    </row>
    <row r="182" spans="1:35" hidden="1">
      <c r="A182" s="10"/>
      <c r="B182" s="10"/>
      <c r="C182" s="10"/>
      <c r="D182" s="10"/>
      <c r="E182" s="10"/>
      <c r="F182" s="10"/>
      <c r="G182" s="17"/>
      <c r="H182" s="10"/>
      <c r="I182" s="10"/>
      <c r="J182" s="10"/>
      <c r="K182" s="10"/>
      <c r="L182" s="10"/>
      <c r="M182" s="10"/>
      <c r="N182" s="10"/>
      <c r="O182" s="10"/>
      <c r="P182" s="10"/>
      <c r="Q182" s="4"/>
      <c r="R182" s="4"/>
      <c r="S182" s="4"/>
      <c r="T182" s="4"/>
      <c r="U182" s="4"/>
      <c r="V182" s="4"/>
      <c r="W182" s="4"/>
      <c r="X182" s="4"/>
      <c r="Y182" s="4"/>
      <c r="Z182" s="4"/>
      <c r="AA182" s="4"/>
      <c r="AB182" s="4"/>
      <c r="AC182" s="4"/>
      <c r="AD182" s="4"/>
      <c r="AE182" s="4"/>
      <c r="AF182" s="4"/>
    </row>
    <row r="183" spans="1:35" hidden="1">
      <c r="A183" s="10"/>
      <c r="B183" s="10"/>
      <c r="C183" s="10"/>
      <c r="D183" s="10"/>
      <c r="E183" s="10"/>
      <c r="F183" s="10"/>
      <c r="G183" s="17"/>
      <c r="H183" s="10"/>
      <c r="I183" s="10"/>
      <c r="J183" s="10"/>
      <c r="K183" s="10"/>
      <c r="L183" s="10"/>
      <c r="M183" s="10"/>
      <c r="N183" s="10"/>
      <c r="O183" s="10"/>
      <c r="P183" s="10"/>
      <c r="Q183" s="4"/>
      <c r="R183" s="4"/>
      <c r="S183" s="4"/>
      <c r="T183" s="4"/>
      <c r="U183" s="4"/>
      <c r="V183" s="4"/>
      <c r="W183" s="4"/>
      <c r="X183" s="4"/>
      <c r="Y183" s="4"/>
      <c r="Z183" s="4"/>
      <c r="AA183" s="4"/>
      <c r="AB183" s="4"/>
      <c r="AC183" s="4"/>
      <c r="AD183" s="4"/>
      <c r="AE183" s="4"/>
      <c r="AF183" s="4"/>
    </row>
    <row r="184" spans="1:35" hidden="1">
      <c r="A184" s="10"/>
      <c r="B184" s="10"/>
      <c r="C184" s="10"/>
      <c r="D184" s="10"/>
      <c r="E184" s="10"/>
      <c r="F184" s="10"/>
      <c r="G184" s="17"/>
      <c r="H184" s="10"/>
      <c r="I184" s="10"/>
      <c r="J184" s="10"/>
      <c r="K184" s="10"/>
      <c r="L184" s="10"/>
      <c r="M184" s="10"/>
      <c r="N184" s="10"/>
      <c r="O184" s="10"/>
      <c r="P184" s="10"/>
      <c r="Q184" s="4"/>
      <c r="R184" s="4"/>
      <c r="S184" s="4"/>
      <c r="T184" s="4"/>
      <c r="U184" s="4"/>
      <c r="V184" s="4"/>
      <c r="W184" s="4"/>
      <c r="X184" s="4"/>
      <c r="Y184" s="4"/>
      <c r="Z184" s="4"/>
      <c r="AA184" s="4"/>
      <c r="AB184" s="4"/>
      <c r="AC184" s="4"/>
      <c r="AD184" s="4"/>
      <c r="AE184" s="4"/>
      <c r="AF184" s="4"/>
    </row>
    <row r="185" spans="1:35" hidden="1">
      <c r="A185" s="10"/>
      <c r="B185" s="10"/>
      <c r="C185" s="10"/>
      <c r="D185" s="10"/>
      <c r="E185" s="10"/>
      <c r="F185" s="10"/>
      <c r="G185" s="75"/>
      <c r="H185" s="75"/>
      <c r="I185" s="75"/>
      <c r="J185" s="75"/>
      <c r="K185" s="75"/>
      <c r="L185" s="75"/>
      <c r="M185" s="75"/>
      <c r="N185" s="75"/>
      <c r="O185" s="75"/>
      <c r="P185" s="75"/>
      <c r="Q185" s="75"/>
      <c r="R185" s="75"/>
      <c r="S185" s="75"/>
      <c r="T185" s="75"/>
      <c r="U185" s="75"/>
      <c r="V185" s="75"/>
      <c r="W185" s="4"/>
      <c r="X185" s="4"/>
      <c r="Y185" s="4"/>
      <c r="Z185" s="4"/>
      <c r="AA185" s="4"/>
      <c r="AB185" s="4"/>
      <c r="AC185" s="4"/>
      <c r="AD185" s="4"/>
      <c r="AE185" s="4"/>
      <c r="AF185" s="4"/>
    </row>
    <row r="186" spans="1:35" hidden="1">
      <c r="A186" s="4"/>
      <c r="B186" s="10"/>
      <c r="C186" s="10"/>
      <c r="D186" s="10"/>
      <c r="E186" s="10"/>
      <c r="F186" s="10"/>
      <c r="G186" s="75"/>
      <c r="H186" s="75"/>
      <c r="I186" s="75"/>
      <c r="J186" s="75"/>
      <c r="K186" s="75"/>
      <c r="L186" s="75"/>
      <c r="M186" s="75"/>
      <c r="N186" s="75"/>
      <c r="O186" s="75"/>
      <c r="P186" s="75"/>
      <c r="Q186" s="75"/>
      <c r="R186" s="75"/>
      <c r="S186" s="75"/>
      <c r="T186" s="75"/>
      <c r="U186" s="75"/>
      <c r="V186" s="75"/>
      <c r="W186" s="4"/>
      <c r="X186" s="4"/>
      <c r="Y186" s="4"/>
      <c r="Z186" s="4"/>
      <c r="AA186" s="4"/>
      <c r="AB186" s="4"/>
      <c r="AC186" s="4"/>
      <c r="AD186" s="4"/>
      <c r="AE186" s="4"/>
      <c r="AF186" s="4"/>
    </row>
    <row r="187" spans="1:35" ht="12.75" hidden="1" customHeight="1">
      <c r="A187" s="1279" t="e">
        <f ca="1">A497</f>
        <v>#VALUE!</v>
      </c>
      <c r="B187" s="1279"/>
      <c r="C187" s="1279"/>
      <c r="D187" s="1279"/>
      <c r="E187" s="1279"/>
      <c r="F187" s="1279"/>
      <c r="G187" s="1279"/>
      <c r="H187" s="1279"/>
      <c r="I187" s="1279"/>
      <c r="J187" s="1279"/>
      <c r="K187" s="1279"/>
      <c r="L187" s="1279"/>
      <c r="M187" s="1279"/>
      <c r="N187" s="1279"/>
      <c r="O187" s="1279"/>
      <c r="P187" s="1279"/>
      <c r="Q187" s="1279"/>
      <c r="R187" s="1279"/>
      <c r="S187" s="1279"/>
      <c r="T187" s="1279"/>
      <c r="U187" s="1279"/>
      <c r="V187" s="1279"/>
      <c r="W187" s="1279"/>
      <c r="X187" s="1279"/>
      <c r="Y187" s="1279"/>
      <c r="Z187" s="4"/>
      <c r="AA187" s="4"/>
      <c r="AB187" s="4"/>
      <c r="AC187" s="4"/>
      <c r="AD187" s="4"/>
      <c r="AE187" s="4"/>
      <c r="AF187" s="4"/>
    </row>
    <row r="188" spans="1:35" ht="12.75" hidden="1" customHeight="1">
      <c r="A188" s="1279"/>
      <c r="B188" s="1279"/>
      <c r="C188" s="1279"/>
      <c r="D188" s="1279"/>
      <c r="E188" s="1279"/>
      <c r="F188" s="1279"/>
      <c r="G188" s="1279"/>
      <c r="H188" s="1279"/>
      <c r="I188" s="1279"/>
      <c r="J188" s="1279"/>
      <c r="K188" s="1279"/>
      <c r="L188" s="1279"/>
      <c r="M188" s="1279"/>
      <c r="N188" s="1279"/>
      <c r="O188" s="1279"/>
      <c r="P188" s="1279"/>
      <c r="Q188" s="1279"/>
      <c r="R188" s="1279"/>
      <c r="S188" s="1279"/>
      <c r="T188" s="1279"/>
      <c r="U188" s="1279"/>
      <c r="V188" s="1279"/>
      <c r="W188" s="1279"/>
      <c r="X188" s="1279"/>
      <c r="Y188" s="1279"/>
      <c r="Z188" s="4"/>
      <c r="AA188" s="4"/>
      <c r="AB188" s="4"/>
      <c r="AC188" s="4"/>
      <c r="AD188" s="4"/>
      <c r="AE188" s="4"/>
      <c r="AF188" s="4"/>
    </row>
    <row r="189" spans="1:35" ht="12.75" hidden="1" customHeight="1">
      <c r="A189" s="10"/>
      <c r="B189" s="10"/>
      <c r="C189" s="37"/>
      <c r="D189" s="37"/>
      <c r="E189" s="37"/>
      <c r="F189" s="37"/>
      <c r="G189" s="75"/>
      <c r="H189" s="75"/>
      <c r="I189" s="75"/>
      <c r="J189" s="75"/>
      <c r="K189" s="75"/>
      <c r="L189" s="75"/>
      <c r="M189" s="75"/>
      <c r="N189" s="75"/>
      <c r="O189" s="75"/>
      <c r="P189" s="75"/>
      <c r="Q189" s="75"/>
      <c r="R189" s="75"/>
      <c r="S189" s="75"/>
      <c r="T189" s="75"/>
      <c r="U189" s="75"/>
      <c r="V189" s="75"/>
      <c r="W189" s="4"/>
      <c r="X189" s="4"/>
      <c r="Y189" s="4"/>
      <c r="Z189" s="4"/>
      <c r="AA189" s="4"/>
      <c r="AB189" s="4"/>
      <c r="AC189" s="4"/>
      <c r="AD189" s="4"/>
      <c r="AE189" s="4"/>
      <c r="AF189" s="4"/>
    </row>
    <row r="190" spans="1:35" ht="12.75" hidden="1" customHeight="1">
      <c r="A190" s="10"/>
      <c r="B190" s="10"/>
      <c r="C190" s="37"/>
      <c r="D190" s="37"/>
      <c r="E190" s="37"/>
      <c r="F190" s="37"/>
      <c r="G190" s="75"/>
      <c r="H190" s="75"/>
      <c r="I190" s="75"/>
      <c r="J190" s="75"/>
      <c r="K190" s="75"/>
      <c r="L190" s="75"/>
      <c r="M190" s="75"/>
      <c r="N190" s="75"/>
      <c r="O190" s="75"/>
      <c r="P190" s="75"/>
      <c r="Q190" s="75"/>
      <c r="R190" s="75"/>
      <c r="S190" s="75"/>
      <c r="T190" s="75"/>
      <c r="U190" s="75"/>
      <c r="V190" s="75"/>
      <c r="W190" s="4"/>
      <c r="X190" s="4"/>
      <c r="Y190" s="4"/>
      <c r="Z190" s="4"/>
      <c r="AA190" s="4"/>
      <c r="AB190" s="4"/>
      <c r="AC190" s="4"/>
      <c r="AD190" s="4"/>
      <c r="AE190" s="4"/>
      <c r="AF190" s="4"/>
    </row>
    <row r="191" spans="1:35" ht="12.75" hidden="1" customHeight="1">
      <c r="A191" s="10"/>
      <c r="B191" s="10"/>
      <c r="C191" s="37"/>
      <c r="D191" s="37"/>
      <c r="E191" s="37"/>
      <c r="F191" s="37"/>
      <c r="G191" s="75"/>
      <c r="H191" s="75"/>
      <c r="I191" s="75"/>
      <c r="J191" s="75"/>
      <c r="K191" s="75"/>
      <c r="L191" s="75"/>
      <c r="M191" s="75"/>
      <c r="N191" s="75"/>
      <c r="O191" s="75"/>
      <c r="P191" s="75"/>
      <c r="Q191" s="75"/>
      <c r="R191" s="75"/>
      <c r="S191" s="75"/>
      <c r="T191" s="75"/>
      <c r="U191" s="75"/>
      <c r="V191" s="75"/>
      <c r="W191" s="4"/>
      <c r="X191" s="4"/>
      <c r="Y191" s="4"/>
      <c r="Z191" s="4"/>
      <c r="AA191" s="4"/>
      <c r="AB191" s="4"/>
      <c r="AC191" s="4"/>
      <c r="AD191" s="4"/>
      <c r="AE191" s="4"/>
      <c r="AF191" s="4"/>
    </row>
    <row r="192" spans="1:35" hidden="1">
      <c r="A192" s="10"/>
      <c r="B192" s="10"/>
      <c r="C192" s="10"/>
      <c r="D192" s="10"/>
      <c r="E192" s="10"/>
      <c r="F192" s="10"/>
      <c r="G192" s="17"/>
      <c r="H192" s="10"/>
      <c r="I192" s="10"/>
      <c r="J192" s="10"/>
      <c r="K192" s="10"/>
      <c r="L192" s="10"/>
      <c r="M192" s="10"/>
      <c r="N192" s="10"/>
      <c r="O192" s="10"/>
      <c r="P192" s="10"/>
      <c r="Q192" s="4"/>
      <c r="R192" s="4"/>
      <c r="S192" s="4"/>
      <c r="T192" s="4"/>
      <c r="U192" s="4"/>
      <c r="V192" s="4"/>
      <c r="W192" s="4"/>
      <c r="X192" s="4"/>
      <c r="Y192" s="4"/>
      <c r="Z192" s="4"/>
      <c r="AA192" s="4"/>
      <c r="AB192" s="4"/>
      <c r="AC192" s="4"/>
      <c r="AD192" s="4"/>
      <c r="AE192" s="4"/>
      <c r="AF192" s="4"/>
    </row>
    <row r="193" spans="1:32" hidden="1">
      <c r="A193" s="10"/>
      <c r="B193" s="10"/>
      <c r="C193" s="10"/>
      <c r="D193" s="10"/>
      <c r="E193" s="10"/>
      <c r="F193" s="10"/>
      <c r="G193" s="17"/>
      <c r="H193" s="10"/>
      <c r="I193" s="10"/>
      <c r="J193" s="10"/>
      <c r="K193" s="10"/>
      <c r="L193" s="10"/>
      <c r="M193" s="10"/>
      <c r="N193" s="10"/>
      <c r="O193" s="10"/>
      <c r="P193" s="10"/>
      <c r="Q193" s="4"/>
      <c r="R193" s="4"/>
      <c r="S193" s="4"/>
      <c r="T193" s="4"/>
      <c r="U193" s="4"/>
      <c r="V193" s="4"/>
      <c r="W193" s="4"/>
      <c r="X193" s="4"/>
      <c r="Y193" s="4"/>
      <c r="Z193" s="4"/>
      <c r="AA193" s="4"/>
      <c r="AB193" s="4"/>
      <c r="AC193" s="4"/>
      <c r="AD193" s="4"/>
      <c r="AE193" s="4"/>
      <c r="AF193" s="4"/>
    </row>
    <row r="194" spans="1:32" s="73" customFormat="1" hidden="1">
      <c r="A194" s="74"/>
      <c r="B194" s="74"/>
      <c r="C194" s="74"/>
      <c r="D194" s="74"/>
      <c r="E194" s="74"/>
      <c r="F194" s="74"/>
      <c r="G194" s="74"/>
      <c r="H194" s="74"/>
      <c r="I194" s="74"/>
      <c r="J194" s="74"/>
      <c r="K194" s="74"/>
      <c r="L194" s="74"/>
      <c r="M194" s="74"/>
      <c r="N194" s="72"/>
      <c r="O194" s="72"/>
      <c r="P194" s="72"/>
    </row>
    <row r="195" spans="1:32" hidden="1">
      <c r="A195" s="4" t="e">
        <f>MID($H$1,$G$9+2*G195,2)</f>
        <v>#VALUE!</v>
      </c>
      <c r="B195" s="10"/>
      <c r="C195" t="e">
        <f>CHAR(HEX2DEC(A195))</f>
        <v>#VALUE!</v>
      </c>
      <c r="D195" s="10"/>
      <c r="E195" s="10"/>
      <c r="F195" s="10"/>
      <c r="G195" s="150" t="e">
        <f>(FIND("2C",H1,G29)-1)/2</f>
        <v>#VALUE!</v>
      </c>
      <c r="H195" s="147" t="s">
        <v>123</v>
      </c>
      <c r="I195" s="2" t="e">
        <f ca="1">FIND(",",L195,17)</f>
        <v>#VALUE!</v>
      </c>
      <c r="J195" s="2" t="e">
        <f ca="1">FIND(",",L195,I195+1)</f>
        <v>#VALUE!</v>
      </c>
      <c r="K195" s="2" t="e">
        <f ca="1">FIND(",",L195,J195+1)</f>
        <v>#VALUE!</v>
      </c>
      <c r="L195" s="2" t="e">
        <f ca="1">A497</f>
        <v>#VALUE!</v>
      </c>
      <c r="M195" s="2"/>
      <c r="N195" s="2"/>
      <c r="O195" s="2"/>
      <c r="P195" s="2"/>
      <c r="Q195" s="2"/>
      <c r="R195"/>
      <c r="S195"/>
      <c r="T195" s="4"/>
      <c r="U195" s="4"/>
      <c r="V195" s="4"/>
      <c r="W195" s="4"/>
      <c r="X195" s="4"/>
      <c r="Y195" s="4"/>
      <c r="Z195" s="4"/>
      <c r="AA195" s="4"/>
      <c r="AB195" s="4"/>
      <c r="AC195" s="4"/>
      <c r="AD195" s="4"/>
      <c r="AE195" s="4"/>
      <c r="AF195" s="4"/>
    </row>
    <row r="196" spans="1:32" hidden="1">
      <c r="A196" s="4"/>
      <c r="B196" s="4"/>
      <c r="C196"/>
      <c r="D196" s="23" t="e">
        <f ca="1">MID(L195,2,I195-2)</f>
        <v>#VALUE!</v>
      </c>
      <c r="E196" s="10"/>
      <c r="F196" s="10"/>
      <c r="G196" s="17" t="e">
        <f>G195+2</f>
        <v>#VALUE!</v>
      </c>
      <c r="H196" s="149" t="s">
        <v>124</v>
      </c>
      <c r="I196" s="2"/>
      <c r="J196" s="2"/>
      <c r="K196" s="2"/>
      <c r="L196" s="2"/>
      <c r="M196" s="2"/>
      <c r="N196" s="2"/>
      <c r="O196" s="2"/>
      <c r="P196" s="2"/>
      <c r="Q196" s="2"/>
      <c r="R196"/>
      <c r="S196"/>
      <c r="T196" s="4"/>
      <c r="U196" s="4"/>
      <c r="V196" s="4"/>
      <c r="W196" s="4"/>
      <c r="X196" s="4"/>
      <c r="Y196" s="4"/>
      <c r="Z196" s="4"/>
      <c r="AA196" s="4"/>
      <c r="AB196" s="4"/>
      <c r="AC196" s="4"/>
      <c r="AD196" s="4"/>
      <c r="AE196" s="4"/>
      <c r="AF196" s="4"/>
    </row>
    <row r="197" spans="1:32" hidden="1">
      <c r="A197" s="4" t="e">
        <f>MID($H$1,$G$9+2*G197,2)</f>
        <v>#VALUE!</v>
      </c>
      <c r="B197" s="4"/>
      <c r="C197" t="e">
        <f>CHAR(HEX2DEC(A197))</f>
        <v>#VALUE!</v>
      </c>
      <c r="D197" s="10"/>
      <c r="E197" s="10"/>
      <c r="F197" s="10"/>
      <c r="G197" s="17" t="e">
        <f>(FIND("2C",H1,G196*2)-1)/2</f>
        <v>#VALUE!</v>
      </c>
      <c r="H197" s="148" t="s">
        <v>123</v>
      </c>
      <c r="I197" s="2"/>
      <c r="J197" s="2"/>
      <c r="K197" s="2"/>
      <c r="L197" s="2"/>
      <c r="M197" s="2"/>
      <c r="N197" s="2"/>
      <c r="O197" s="2"/>
      <c r="P197" s="2"/>
      <c r="Q197" s="2"/>
      <c r="R197"/>
      <c r="S197"/>
      <c r="T197" s="4"/>
      <c r="U197" s="4"/>
      <c r="V197" s="4"/>
      <c r="W197" s="4"/>
      <c r="X197" s="4"/>
      <c r="Y197" s="4"/>
      <c r="Z197" s="4"/>
      <c r="AA197" s="4"/>
      <c r="AB197" s="4"/>
      <c r="AC197" s="4"/>
      <c r="AD197" s="4"/>
      <c r="AE197" s="4"/>
      <c r="AF197" s="4"/>
    </row>
    <row r="198" spans="1:32" ht="19.5" hidden="1" customHeight="1">
      <c r="A198" s="4"/>
      <c r="B198" s="4"/>
      <c r="C198"/>
      <c r="D198" s="267" t="e">
        <f ca="1">MID(L195,I195+1,J195-I195-1)</f>
        <v>#VALUE!</v>
      </c>
      <c r="E198" s="10"/>
      <c r="F198" s="10"/>
      <c r="G198" s="17" t="e">
        <f>G197+2</f>
        <v>#VALUE!</v>
      </c>
      <c r="H198" s="149" t="s">
        <v>0</v>
      </c>
      <c r="I198"/>
      <c r="J198" s="1"/>
      <c r="K198" s="1"/>
      <c r="L198" s="1"/>
      <c r="M198" s="1"/>
      <c r="N198" s="1"/>
      <c r="O198" s="1"/>
      <c r="P198" s="1"/>
      <c r="Q198"/>
      <c r="R198"/>
      <c r="S198"/>
      <c r="T198" s="4"/>
      <c r="U198" s="4"/>
      <c r="V198" s="4"/>
      <c r="W198" s="4"/>
      <c r="X198" s="4"/>
      <c r="Y198" s="4"/>
      <c r="Z198" s="4"/>
      <c r="AA198" s="4"/>
      <c r="AB198" s="4"/>
      <c r="AC198" s="4"/>
      <c r="AD198" s="4"/>
      <c r="AE198" s="4"/>
      <c r="AF198" s="4"/>
    </row>
    <row r="199" spans="1:32" hidden="1">
      <c r="A199" s="4" t="e">
        <f>MID($H$1,$G$9+2*G199,2)</f>
        <v>#VALUE!</v>
      </c>
      <c r="B199" s="4"/>
      <c r="C199" t="e">
        <f>CHAR(HEX2DEC(A199))</f>
        <v>#VALUE!</v>
      </c>
      <c r="D199" s="10"/>
      <c r="E199" s="10"/>
      <c r="F199" s="10"/>
      <c r="G199" s="17" t="e">
        <f>(FIND("2C",H1,G198*2)-1)/2</f>
        <v>#VALUE!</v>
      </c>
      <c r="H199" s="148" t="s">
        <v>123</v>
      </c>
      <c r="I199"/>
      <c r="J199" s="1"/>
      <c r="K199" s="1"/>
      <c r="L199" s="1"/>
      <c r="M199" s="1"/>
      <c r="N199" s="1"/>
      <c r="O199" s="1"/>
      <c r="P199" s="1"/>
      <c r="Q199"/>
      <c r="R199"/>
      <c r="S199"/>
      <c r="T199" s="4"/>
      <c r="U199" s="4"/>
      <c r="V199" s="4"/>
      <c r="W199" s="4"/>
      <c r="X199" s="4"/>
      <c r="Y199" s="4"/>
      <c r="Z199" s="4"/>
      <c r="AA199" s="4"/>
      <c r="AB199" s="4"/>
      <c r="AC199" s="4"/>
      <c r="AD199" s="4"/>
      <c r="AE199" s="4"/>
      <c r="AF199" s="4"/>
    </row>
    <row r="200" spans="1:32" ht="24.75" hidden="1" customHeight="1">
      <c r="A200" s="4" t="str">
        <f>MID($H$1,$G$9+2*G200,2)</f>
        <v>63</v>
      </c>
      <c r="B200" s="4"/>
      <c r="C200" t="str">
        <f>CHAR(HEX2DEC(A200))</f>
        <v>c</v>
      </c>
      <c r="D200" s="1435" t="e">
        <f ca="1">MID(L195,J195+1,70)</f>
        <v>#VALUE!</v>
      </c>
      <c r="E200" s="1435"/>
      <c r="F200" s="1435"/>
      <c r="G200" s="17">
        <v>55</v>
      </c>
      <c r="H200" s="1436" t="s">
        <v>282</v>
      </c>
      <c r="I200" s="1"/>
      <c r="J200" s="1"/>
      <c r="K200" s="1"/>
      <c r="L200" s="1"/>
      <c r="M200" s="1"/>
      <c r="N200" s="1"/>
      <c r="O200" s="1"/>
      <c r="P200" s="1"/>
      <c r="Q200"/>
      <c r="R200"/>
      <c r="S200"/>
      <c r="T200" s="4"/>
      <c r="U200" s="4"/>
      <c r="V200" s="4"/>
      <c r="W200" s="4"/>
      <c r="X200" s="4"/>
      <c r="Y200" s="4"/>
      <c r="Z200" s="4"/>
      <c r="AA200" s="4"/>
      <c r="AB200" s="4"/>
      <c r="AC200" s="4"/>
      <c r="AD200" s="4"/>
      <c r="AE200" s="4"/>
      <c r="AF200" s="4"/>
    </row>
    <row r="201" spans="1:32" hidden="1">
      <c r="A201" s="4"/>
      <c r="B201" s="4"/>
      <c r="C201"/>
      <c r="D201" s="10"/>
      <c r="E201" s="10"/>
      <c r="F201" s="10"/>
      <c r="G201" s="17"/>
      <c r="H201" s="1281"/>
      <c r="I201" s="1"/>
      <c r="J201" s="1"/>
      <c r="K201" s="1"/>
      <c r="L201" s="1"/>
      <c r="M201" s="1"/>
      <c r="N201" s="1"/>
      <c r="O201" s="1"/>
      <c r="P201" s="1"/>
      <c r="Q201"/>
      <c r="R201"/>
      <c r="S201"/>
      <c r="T201" s="4"/>
      <c r="U201" s="4"/>
      <c r="V201" s="4"/>
      <c r="W201" s="4"/>
      <c r="X201" s="4"/>
      <c r="Y201" s="4"/>
      <c r="Z201" s="4"/>
      <c r="AA201" s="4"/>
      <c r="AB201" s="4"/>
      <c r="AC201" s="4"/>
      <c r="AD201" s="4"/>
      <c r="AE201" s="4"/>
      <c r="AF201" s="4"/>
    </row>
    <row r="202" spans="1:32" hidden="1">
      <c r="A202" s="4"/>
      <c r="B202" s="4"/>
      <c r="C202"/>
      <c r="D202" s="10"/>
      <c r="E202" s="10"/>
      <c r="F202" s="10"/>
      <c r="G202" s="17"/>
      <c r="H202" s="10"/>
      <c r="I202" s="10"/>
      <c r="J202" s="10"/>
      <c r="K202" s="10"/>
      <c r="L202" s="10"/>
      <c r="M202" s="1"/>
      <c r="N202" s="1"/>
      <c r="O202" s="1"/>
      <c r="P202" s="1"/>
      <c r="Q202"/>
      <c r="R202"/>
      <c r="S202"/>
      <c r="T202" s="4"/>
      <c r="U202" s="4"/>
      <c r="V202" s="4"/>
      <c r="W202" s="4"/>
      <c r="X202" s="4"/>
      <c r="Y202" s="4"/>
      <c r="Z202" s="4"/>
      <c r="AA202" s="4"/>
      <c r="AB202" s="4"/>
      <c r="AC202" s="4"/>
      <c r="AD202" s="4"/>
      <c r="AE202" s="4"/>
      <c r="AF202" s="4"/>
    </row>
    <row r="203" spans="1:32" hidden="1">
      <c r="A203" s="4"/>
      <c r="B203" s="4"/>
      <c r="C203"/>
      <c r="D203" s="10"/>
      <c r="E203" s="10"/>
      <c r="F203" s="10"/>
      <c r="G203" s="17"/>
      <c r="H203" s="10"/>
      <c r="I203" s="10"/>
      <c r="J203" s="10"/>
      <c r="K203" s="10"/>
      <c r="L203" s="10"/>
      <c r="M203" s="1"/>
      <c r="N203" s="1"/>
      <c r="O203" s="1"/>
      <c r="P203" s="1"/>
      <c r="Q203"/>
      <c r="R203"/>
      <c r="S203"/>
      <c r="T203" s="4"/>
      <c r="U203" s="4"/>
      <c r="V203" s="4"/>
      <c r="W203" s="4"/>
      <c r="X203" s="4"/>
      <c r="Y203" s="4"/>
      <c r="Z203" s="4"/>
      <c r="AA203" s="4"/>
      <c r="AB203" s="4"/>
      <c r="AC203" s="4"/>
      <c r="AD203" s="4"/>
      <c r="AE203" s="4"/>
      <c r="AF203" s="4"/>
    </row>
    <row r="204" spans="1:32" hidden="1">
      <c r="A204" s="4"/>
      <c r="B204" s="4"/>
      <c r="C204"/>
      <c r="D204" s="10"/>
      <c r="E204" s="10"/>
      <c r="F204" s="10"/>
      <c r="G204" s="17"/>
      <c r="H204" s="10"/>
      <c r="I204" s="10"/>
      <c r="J204" s="10"/>
      <c r="K204" s="10"/>
      <c r="L204" s="10"/>
      <c r="M204" s="1"/>
      <c r="N204" s="1"/>
      <c r="O204" s="1"/>
      <c r="P204" s="1"/>
      <c r="Q204"/>
      <c r="R204"/>
      <c r="S204"/>
      <c r="T204" s="4"/>
      <c r="U204" s="4"/>
      <c r="V204" s="4"/>
      <c r="W204" s="4"/>
      <c r="X204" s="4"/>
      <c r="Y204" s="4"/>
      <c r="Z204" s="4"/>
      <c r="AA204" s="4"/>
      <c r="AB204" s="4"/>
      <c r="AC204" s="4"/>
      <c r="AD204" s="4"/>
      <c r="AE204" s="4"/>
      <c r="AF204" s="4"/>
    </row>
    <row r="205" spans="1:32" hidden="1">
      <c r="A205" s="4"/>
      <c r="B205" s="4"/>
      <c r="C205"/>
      <c r="D205" s="10"/>
      <c r="E205" s="10"/>
      <c r="F205" s="10"/>
      <c r="G205" s="17"/>
      <c r="H205" s="10"/>
      <c r="I205" s="10"/>
      <c r="J205" s="10"/>
      <c r="K205" s="10"/>
      <c r="L205" s="10"/>
      <c r="M205" s="1"/>
      <c r="N205" s="1"/>
      <c r="O205" s="1"/>
      <c r="P205" s="1"/>
      <c r="Q205"/>
      <c r="R205"/>
      <c r="S205"/>
      <c r="T205" s="4"/>
      <c r="U205" s="4"/>
      <c r="V205" s="4"/>
      <c r="W205" s="4"/>
      <c r="X205" s="4"/>
      <c r="Y205" s="4"/>
      <c r="Z205" s="4"/>
      <c r="AA205" s="4"/>
      <c r="AB205" s="4"/>
      <c r="AC205" s="4"/>
      <c r="AD205" s="4"/>
      <c r="AE205" s="4"/>
      <c r="AF205" s="4"/>
    </row>
    <row r="206" spans="1:32" hidden="1">
      <c r="A206" s="4"/>
      <c r="B206" s="4"/>
      <c r="C206"/>
      <c r="D206" s="10"/>
      <c r="E206" s="10"/>
      <c r="F206" s="10"/>
      <c r="G206" s="17"/>
      <c r="H206" s="10"/>
      <c r="I206" s="10"/>
      <c r="J206" s="10"/>
      <c r="K206" s="10"/>
      <c r="L206" s="10"/>
      <c r="M206" s="10"/>
      <c r="N206" s="10"/>
      <c r="O206" s="10"/>
      <c r="P206" s="10"/>
      <c r="Q206" s="4"/>
      <c r="R206" s="4"/>
      <c r="S206" s="4"/>
      <c r="T206" s="4"/>
      <c r="U206" s="4"/>
      <c r="V206" s="4"/>
      <c r="W206" s="4"/>
      <c r="X206" s="4"/>
      <c r="Y206" s="4"/>
      <c r="Z206" s="4"/>
      <c r="AA206" s="4"/>
      <c r="AB206" s="4"/>
      <c r="AC206" s="4"/>
      <c r="AD206" s="4"/>
      <c r="AE206" s="4"/>
      <c r="AF206" s="4"/>
    </row>
    <row r="207" spans="1:32" hidden="1">
      <c r="A207" s="4"/>
      <c r="B207" s="4"/>
      <c r="C207"/>
      <c r="D207" s="10"/>
      <c r="E207" s="10"/>
      <c r="F207" s="10"/>
      <c r="G207" s="17"/>
      <c r="H207" s="10"/>
      <c r="I207" s="10"/>
      <c r="J207" s="10"/>
      <c r="K207" s="10"/>
      <c r="L207" s="10"/>
      <c r="M207" s="10"/>
      <c r="N207" s="10"/>
      <c r="O207" s="10"/>
      <c r="P207" s="10"/>
      <c r="Q207" s="4"/>
      <c r="R207" s="4"/>
      <c r="S207" s="4"/>
      <c r="T207" s="4"/>
      <c r="U207" s="4"/>
      <c r="V207" s="4"/>
      <c r="W207" s="4"/>
      <c r="X207" s="4"/>
      <c r="Y207" s="4"/>
      <c r="Z207" s="4"/>
      <c r="AA207" s="4"/>
      <c r="AB207" s="4"/>
      <c r="AC207" s="4"/>
      <c r="AD207" s="4"/>
      <c r="AE207" s="4"/>
      <c r="AF207" s="4"/>
    </row>
    <row r="208" spans="1:32" hidden="1">
      <c r="A208" s="4"/>
      <c r="B208" s="4"/>
      <c r="C208"/>
      <c r="D208" s="10"/>
      <c r="E208" s="10"/>
      <c r="F208" s="10"/>
      <c r="G208" s="17"/>
      <c r="H208" s="10"/>
      <c r="I208" s="10"/>
      <c r="J208" s="10"/>
      <c r="K208" s="10"/>
      <c r="L208" s="10"/>
      <c r="M208" s="10"/>
      <c r="N208" s="10"/>
      <c r="O208" s="10"/>
      <c r="P208" s="10"/>
      <c r="Q208" s="4"/>
      <c r="R208" s="4"/>
      <c r="S208" s="4"/>
      <c r="T208" s="4"/>
      <c r="U208" s="4"/>
      <c r="V208" s="4"/>
      <c r="W208" s="4"/>
      <c r="X208" s="4"/>
      <c r="Y208" s="4"/>
      <c r="Z208" s="4"/>
      <c r="AA208" s="4"/>
      <c r="AB208" s="4"/>
      <c r="AC208" s="4"/>
      <c r="AD208" s="4"/>
      <c r="AE208" s="4"/>
      <c r="AF208" s="4"/>
    </row>
    <row r="209" spans="1:32" hidden="1">
      <c r="A209" s="4"/>
      <c r="B209" s="4"/>
      <c r="C209"/>
      <c r="D209" s="10"/>
      <c r="E209" s="10"/>
      <c r="F209" s="10"/>
      <c r="G209" s="17"/>
      <c r="H209" s="10"/>
      <c r="I209" s="10"/>
      <c r="J209" s="10"/>
      <c r="K209" s="10"/>
      <c r="L209" s="10"/>
      <c r="M209" s="10"/>
      <c r="N209" s="10"/>
      <c r="O209" s="10"/>
      <c r="P209" s="10"/>
      <c r="Q209" s="4"/>
      <c r="R209" s="4"/>
      <c r="S209" s="4"/>
      <c r="T209" s="4"/>
      <c r="U209" s="4"/>
      <c r="V209" s="4"/>
      <c r="W209" s="4"/>
      <c r="X209" s="4"/>
      <c r="Y209" s="4"/>
      <c r="Z209" s="4"/>
      <c r="AA209" s="4"/>
      <c r="AB209" s="4"/>
      <c r="AC209" s="4"/>
      <c r="AD209" s="4"/>
      <c r="AE209" s="4"/>
      <c r="AF209" s="4"/>
    </row>
    <row r="210" spans="1:32" hidden="1">
      <c r="A210" s="4"/>
      <c r="B210" s="4"/>
      <c r="C210"/>
      <c r="D210" s="10"/>
      <c r="E210" s="10"/>
      <c r="F210" s="10"/>
      <c r="G210" s="17"/>
      <c r="H210" s="10"/>
      <c r="I210" s="10"/>
      <c r="J210" s="10"/>
      <c r="K210" s="10"/>
      <c r="L210" s="10"/>
      <c r="M210" s="10"/>
      <c r="N210" s="10"/>
      <c r="O210" s="10"/>
      <c r="P210" s="10"/>
      <c r="Q210" s="4"/>
      <c r="R210" s="4"/>
      <c r="S210" s="4"/>
      <c r="T210" s="4"/>
      <c r="U210" s="4"/>
      <c r="V210" s="4"/>
      <c r="W210" s="4"/>
      <c r="X210" s="4"/>
      <c r="Y210" s="4"/>
      <c r="Z210" s="4"/>
      <c r="AA210" s="4"/>
      <c r="AB210" s="4"/>
      <c r="AC210" s="4"/>
      <c r="AD210" s="4"/>
      <c r="AE210" s="4"/>
      <c r="AF210" s="4"/>
    </row>
    <row r="211" spans="1:32" hidden="1">
      <c r="A211" s="4"/>
      <c r="B211" s="4"/>
      <c r="C211"/>
      <c r="D211" s="10"/>
      <c r="E211" s="10"/>
      <c r="F211" s="10"/>
      <c r="G211" s="17"/>
      <c r="H211" s="10"/>
      <c r="I211" s="10"/>
      <c r="J211" s="10"/>
      <c r="K211" s="10"/>
      <c r="L211" s="10"/>
      <c r="M211" s="10"/>
      <c r="N211" s="10"/>
      <c r="O211" s="10"/>
      <c r="P211" s="10"/>
      <c r="Q211" s="4"/>
      <c r="R211" s="4"/>
      <c r="S211" s="4"/>
      <c r="T211" s="4"/>
      <c r="U211" s="4"/>
      <c r="V211" s="4"/>
      <c r="W211" s="4"/>
      <c r="X211" s="4"/>
      <c r="Y211" s="4"/>
      <c r="Z211" s="4"/>
      <c r="AA211" s="4"/>
      <c r="AB211" s="4"/>
      <c r="AC211" s="4"/>
      <c r="AD211" s="4"/>
      <c r="AE211" s="4"/>
      <c r="AF211" s="4"/>
    </row>
    <row r="212" spans="1:32" hidden="1">
      <c r="A212" s="4"/>
      <c r="B212" s="4"/>
      <c r="C212"/>
      <c r="D212" s="10"/>
      <c r="E212" s="10"/>
      <c r="F212" s="10"/>
      <c r="G212" s="10"/>
      <c r="H212" s="10"/>
      <c r="I212" s="10"/>
      <c r="J212" s="10"/>
      <c r="K212" s="10"/>
      <c r="L212" s="10"/>
      <c r="M212" s="10"/>
      <c r="N212" s="10"/>
      <c r="O212" s="10"/>
      <c r="P212" s="10"/>
      <c r="Q212" s="4"/>
      <c r="R212" s="4"/>
      <c r="S212" s="4"/>
      <c r="T212" s="4"/>
      <c r="U212" s="4"/>
      <c r="V212" s="4"/>
      <c r="W212" s="4"/>
      <c r="X212" s="4"/>
      <c r="Y212" s="4"/>
      <c r="Z212" s="4"/>
      <c r="AA212" s="4"/>
      <c r="AB212" s="4"/>
      <c r="AC212" s="4"/>
      <c r="AD212" s="4"/>
      <c r="AE212" s="4"/>
      <c r="AF212" s="4"/>
    </row>
    <row r="213" spans="1:32" hidden="1">
      <c r="A213" s="4"/>
      <c r="B213" s="4"/>
      <c r="C213"/>
      <c r="D213" s="10"/>
      <c r="E213" s="10"/>
      <c r="F213" s="10"/>
      <c r="G213" s="10"/>
      <c r="H213" s="10"/>
      <c r="I213" s="10"/>
      <c r="J213" s="10"/>
      <c r="K213" s="10"/>
      <c r="L213" s="10"/>
      <c r="M213" s="10"/>
      <c r="N213" s="10"/>
      <c r="O213" s="10"/>
      <c r="P213" s="10"/>
      <c r="Q213" s="4"/>
      <c r="R213" s="4"/>
      <c r="S213" s="4"/>
      <c r="T213" s="4"/>
      <c r="U213" s="4"/>
      <c r="V213" s="4"/>
      <c r="W213" s="4"/>
      <c r="X213" s="4"/>
      <c r="Y213" s="4"/>
      <c r="Z213" s="4"/>
      <c r="AA213" s="4"/>
      <c r="AB213" s="4"/>
      <c r="AC213" s="4"/>
      <c r="AD213" s="4"/>
      <c r="AE213" s="4"/>
      <c r="AF213" s="4"/>
    </row>
    <row r="214" spans="1:32" hidden="1">
      <c r="A214" s="4"/>
      <c r="B214" s="4"/>
      <c r="C214"/>
      <c r="D214" s="10"/>
      <c r="E214" s="10"/>
      <c r="F214" s="10"/>
      <c r="G214" s="10"/>
      <c r="H214" s="10"/>
      <c r="I214" s="10"/>
      <c r="J214" s="10"/>
      <c r="K214" s="10"/>
      <c r="L214" s="10"/>
      <c r="M214" s="10"/>
      <c r="N214" s="10"/>
      <c r="O214" s="10"/>
      <c r="P214" s="10"/>
      <c r="Q214" s="4"/>
      <c r="R214" s="4"/>
      <c r="S214" s="4"/>
      <c r="T214" s="4"/>
      <c r="U214" s="4"/>
      <c r="V214" s="4"/>
      <c r="W214" s="4"/>
      <c r="X214" s="4"/>
      <c r="Y214" s="4"/>
      <c r="Z214" s="4"/>
      <c r="AA214" s="4"/>
      <c r="AB214" s="4"/>
      <c r="AC214" s="4"/>
      <c r="AD214" s="4"/>
      <c r="AE214" s="4"/>
      <c r="AF214" s="4"/>
    </row>
    <row r="215" spans="1:32" hidden="1">
      <c r="A215" s="4"/>
      <c r="B215" s="4"/>
      <c r="C215"/>
      <c r="D215" s="10"/>
      <c r="E215" s="10"/>
      <c r="F215" s="10"/>
      <c r="G215" s="10"/>
      <c r="H215" s="10"/>
      <c r="I215" s="10"/>
      <c r="J215" s="10"/>
      <c r="K215" s="10"/>
      <c r="L215" s="10"/>
      <c r="M215" s="10"/>
      <c r="N215" s="10"/>
      <c r="O215" s="10"/>
      <c r="P215" s="10"/>
      <c r="Q215" s="4"/>
      <c r="R215" s="4"/>
      <c r="S215" s="4"/>
      <c r="T215" s="4"/>
      <c r="U215" s="4"/>
      <c r="V215" s="4"/>
      <c r="W215" s="4"/>
      <c r="X215" s="4"/>
      <c r="Y215" s="4"/>
      <c r="Z215" s="4"/>
      <c r="AA215" s="4"/>
      <c r="AB215" s="4"/>
      <c r="AC215" s="4"/>
      <c r="AD215" s="4"/>
      <c r="AE215" s="4"/>
      <c r="AF215" s="4"/>
    </row>
    <row r="216" spans="1:32" hidden="1">
      <c r="A216" s="4"/>
      <c r="B216" s="4"/>
      <c r="C216"/>
      <c r="D216" s="10"/>
      <c r="E216" s="10"/>
      <c r="F216" s="10"/>
      <c r="G216" s="10"/>
      <c r="H216" s="10"/>
      <c r="I216" s="10"/>
      <c r="J216" s="10"/>
      <c r="K216" s="10"/>
      <c r="L216" s="10"/>
      <c r="M216" s="10"/>
      <c r="N216" s="10"/>
      <c r="O216" s="10"/>
      <c r="P216" s="10"/>
      <c r="Q216" s="4"/>
      <c r="R216" s="4"/>
      <c r="S216" s="4"/>
      <c r="T216" s="4"/>
      <c r="U216" s="4"/>
      <c r="V216" s="4"/>
      <c r="W216" s="4"/>
      <c r="X216" s="4"/>
      <c r="Y216" s="4"/>
      <c r="Z216" s="4"/>
      <c r="AA216" s="4"/>
      <c r="AB216" s="4"/>
      <c r="AC216" s="4"/>
      <c r="AD216" s="4"/>
      <c r="AE216" s="4"/>
      <c r="AF216" s="4"/>
    </row>
    <row r="217" spans="1:32" ht="12" hidden="1" customHeight="1">
      <c r="A217" s="4"/>
      <c r="B217" s="4"/>
      <c r="C217"/>
      <c r="D217" s="10"/>
      <c r="E217" s="10"/>
      <c r="F217" s="10"/>
      <c r="G217" s="10"/>
      <c r="H217" s="10"/>
      <c r="I217" s="10"/>
      <c r="J217" s="10"/>
      <c r="K217" s="10"/>
      <c r="L217" s="10"/>
      <c r="M217" s="10"/>
      <c r="N217" s="10"/>
      <c r="O217" s="10"/>
      <c r="P217" s="10"/>
      <c r="Q217" s="4"/>
      <c r="R217" s="4"/>
      <c r="S217" s="4"/>
      <c r="T217" s="4"/>
      <c r="U217" s="4"/>
      <c r="V217" s="4"/>
      <c r="W217" s="4"/>
      <c r="X217" s="4"/>
      <c r="Y217" s="4"/>
      <c r="Z217" s="4"/>
      <c r="AA217" s="4"/>
      <c r="AB217" s="4"/>
      <c r="AC217" s="4"/>
      <c r="AD217" s="4"/>
      <c r="AE217" s="4"/>
      <c r="AF217" s="4"/>
    </row>
    <row r="218" spans="1:32" hidden="1">
      <c r="A218" s="4"/>
      <c r="B218" s="4"/>
      <c r="C218"/>
      <c r="D218" s="10"/>
      <c r="E218" s="10"/>
      <c r="F218" s="10"/>
      <c r="G218" s="10"/>
      <c r="H218" s="10"/>
      <c r="I218" s="10"/>
      <c r="J218" s="10"/>
      <c r="K218" s="10"/>
      <c r="L218" s="10"/>
      <c r="M218" s="10"/>
      <c r="N218" s="10"/>
      <c r="O218" s="10"/>
      <c r="P218" s="10"/>
      <c r="Q218" s="4"/>
      <c r="R218" s="4"/>
      <c r="S218" s="4"/>
      <c r="T218" s="4"/>
      <c r="U218" s="4"/>
      <c r="V218" s="4"/>
      <c r="W218" s="4"/>
      <c r="X218" s="4"/>
      <c r="Y218" s="4"/>
      <c r="Z218" s="4"/>
      <c r="AA218" s="4"/>
      <c r="AB218" s="4"/>
      <c r="AC218" s="4"/>
      <c r="AD218" s="4"/>
      <c r="AE218" s="4"/>
      <c r="AF218" s="4"/>
    </row>
    <row r="219" spans="1:32" hidden="1">
      <c r="A219" s="4"/>
      <c r="B219" s="4"/>
      <c r="C219"/>
      <c r="D219" s="10"/>
      <c r="E219" s="10"/>
      <c r="F219" s="10"/>
      <c r="G219" s="10"/>
      <c r="H219" s="10"/>
      <c r="I219" s="10"/>
      <c r="J219" s="10"/>
      <c r="K219" s="10"/>
      <c r="L219" s="10"/>
      <c r="M219" s="10"/>
      <c r="N219" s="10"/>
      <c r="O219" s="10"/>
      <c r="P219" s="10"/>
      <c r="Q219" s="4"/>
      <c r="R219" s="4"/>
      <c r="S219" s="4"/>
      <c r="T219" s="4"/>
      <c r="U219" s="4"/>
      <c r="V219" s="4"/>
      <c r="W219" s="4"/>
      <c r="X219" s="4"/>
      <c r="Y219" s="4"/>
      <c r="Z219" s="4"/>
      <c r="AA219" s="4"/>
      <c r="AB219" s="4"/>
      <c r="AC219" s="4"/>
      <c r="AD219" s="4"/>
      <c r="AE219" s="4"/>
      <c r="AF219" s="4"/>
    </row>
    <row r="220" spans="1:32" hidden="1">
      <c r="A220" s="4"/>
      <c r="B220" s="4"/>
      <c r="C220"/>
      <c r="D220" s="10"/>
      <c r="E220" s="10"/>
      <c r="F220" s="10"/>
      <c r="G220" s="10"/>
      <c r="H220" s="10"/>
      <c r="I220" s="10"/>
      <c r="J220" s="10"/>
      <c r="K220" s="10"/>
      <c r="L220" s="10"/>
      <c r="M220" s="10"/>
      <c r="N220" s="10"/>
      <c r="O220" s="10"/>
      <c r="P220" s="10"/>
      <c r="Q220" s="4"/>
      <c r="R220" s="4"/>
      <c r="S220" s="4"/>
      <c r="T220" s="4"/>
      <c r="U220" s="4"/>
      <c r="V220" s="4"/>
      <c r="W220" s="4"/>
      <c r="X220" s="4"/>
      <c r="Y220" s="4"/>
      <c r="Z220" s="4"/>
      <c r="AA220" s="4"/>
      <c r="AB220" s="4"/>
      <c r="AC220" s="4"/>
      <c r="AD220" s="4"/>
      <c r="AE220" s="4"/>
      <c r="AF220" s="4"/>
    </row>
    <row r="221" spans="1:32" hidden="1">
      <c r="A221" s="4"/>
      <c r="B221" s="4"/>
      <c r="C221"/>
      <c r="D221" s="10"/>
      <c r="E221" s="10"/>
      <c r="F221" s="10"/>
      <c r="G221" s="10"/>
      <c r="H221" s="10"/>
      <c r="I221" s="10"/>
      <c r="J221" s="10"/>
      <c r="K221" s="10"/>
      <c r="L221" s="10"/>
      <c r="M221" s="10"/>
      <c r="N221" s="10"/>
      <c r="O221" s="10"/>
      <c r="P221" s="10"/>
      <c r="Q221" s="4"/>
      <c r="R221" s="4"/>
      <c r="S221" s="4"/>
      <c r="T221" s="4"/>
      <c r="U221" s="4"/>
      <c r="V221" s="4"/>
      <c r="W221" s="4"/>
      <c r="X221" s="4"/>
      <c r="Y221" s="4"/>
      <c r="Z221" s="4"/>
      <c r="AA221" s="4"/>
      <c r="AB221" s="4"/>
      <c r="AC221" s="4"/>
      <c r="AD221" s="4"/>
      <c r="AE221" s="4"/>
      <c r="AF221" s="4"/>
    </row>
    <row r="222" spans="1:32" hidden="1">
      <c r="A222" s="4"/>
      <c r="B222" s="4"/>
      <c r="C222"/>
      <c r="D222" s="10"/>
      <c r="E222" s="10"/>
      <c r="F222" s="10"/>
      <c r="G222" s="10"/>
      <c r="H222" s="10"/>
      <c r="I222" s="10"/>
      <c r="J222" s="10"/>
      <c r="K222" s="10"/>
      <c r="L222" s="10"/>
      <c r="M222" s="10"/>
      <c r="N222" s="10"/>
      <c r="O222" s="10"/>
      <c r="P222" s="10"/>
      <c r="Q222" s="4"/>
      <c r="R222" s="4"/>
      <c r="S222" s="4"/>
      <c r="T222" s="4"/>
      <c r="U222" s="4"/>
      <c r="V222" s="4"/>
      <c r="W222" s="4"/>
      <c r="X222" s="4"/>
      <c r="Y222" s="4"/>
      <c r="Z222" s="4"/>
      <c r="AA222" s="4"/>
      <c r="AB222" s="4"/>
      <c r="AC222" s="4"/>
      <c r="AD222" s="4"/>
      <c r="AE222" s="4"/>
      <c r="AF222" s="4"/>
    </row>
    <row r="223" spans="1:32" hidden="1">
      <c r="A223" s="4"/>
      <c r="B223" s="4"/>
      <c r="C223"/>
      <c r="D223" s="10"/>
      <c r="E223" s="10"/>
      <c r="F223" s="10"/>
      <c r="G223" s="10"/>
      <c r="H223" s="10"/>
      <c r="I223" s="10"/>
      <c r="J223" s="10"/>
      <c r="K223" s="10"/>
      <c r="L223" s="10"/>
      <c r="M223" s="10"/>
      <c r="N223" s="10"/>
      <c r="O223" s="10"/>
      <c r="P223" s="10"/>
      <c r="Q223" s="4"/>
      <c r="R223" s="4"/>
      <c r="S223" s="4"/>
      <c r="T223" s="4"/>
      <c r="U223" s="4"/>
      <c r="V223" s="4"/>
      <c r="W223" s="4"/>
      <c r="X223" s="4"/>
      <c r="Y223" s="4"/>
      <c r="Z223" s="4"/>
      <c r="AA223" s="4"/>
      <c r="AB223" s="4"/>
      <c r="AC223" s="4"/>
      <c r="AD223" s="4"/>
      <c r="AE223" s="4"/>
      <c r="AF223" s="4"/>
    </row>
    <row r="224" spans="1:32" hidden="1">
      <c r="A224" s="4"/>
      <c r="B224" s="4"/>
      <c r="C224"/>
      <c r="D224" s="10"/>
      <c r="E224" s="10"/>
      <c r="F224" s="10"/>
      <c r="G224" s="10"/>
      <c r="H224" s="10"/>
      <c r="I224" s="10"/>
      <c r="J224" s="10"/>
      <c r="K224" s="10"/>
      <c r="L224" s="10"/>
      <c r="M224" s="10"/>
      <c r="N224" s="10"/>
      <c r="O224" s="10"/>
      <c r="P224" s="10"/>
      <c r="Q224" s="4"/>
      <c r="R224" s="4"/>
      <c r="S224" s="4"/>
      <c r="T224" s="4"/>
      <c r="U224" s="4"/>
      <c r="V224" s="4"/>
      <c r="W224" s="4"/>
      <c r="X224" s="4"/>
      <c r="Y224" s="4"/>
      <c r="Z224" s="4"/>
      <c r="AA224" s="4"/>
      <c r="AB224" s="4"/>
      <c r="AC224" s="4"/>
      <c r="AD224" s="4"/>
      <c r="AE224" s="4"/>
      <c r="AF224" s="4"/>
    </row>
    <row r="225" spans="1:32" hidden="1">
      <c r="A225" s="4"/>
      <c r="B225" s="4"/>
      <c r="C225"/>
      <c r="D225" s="10"/>
      <c r="E225" s="10"/>
      <c r="F225" s="10"/>
      <c r="G225" s="10"/>
      <c r="H225" s="10"/>
      <c r="I225" s="10"/>
      <c r="J225" s="10"/>
      <c r="K225" s="10"/>
      <c r="L225" s="10"/>
      <c r="M225" s="10"/>
      <c r="N225" s="10"/>
      <c r="O225" s="10"/>
      <c r="P225" s="10"/>
      <c r="Q225" s="4"/>
      <c r="R225" s="4"/>
      <c r="S225" s="4"/>
      <c r="T225" s="4"/>
      <c r="U225" s="4"/>
      <c r="V225" s="4"/>
      <c r="W225" s="4"/>
      <c r="X225" s="4"/>
      <c r="Y225" s="4"/>
      <c r="Z225" s="4"/>
      <c r="AA225" s="4"/>
      <c r="AB225" s="4"/>
      <c r="AC225" s="4"/>
      <c r="AD225" s="4"/>
      <c r="AE225" s="4"/>
      <c r="AF225" s="4"/>
    </row>
    <row r="226" spans="1:32" hidden="1">
      <c r="A226" s="4"/>
      <c r="B226" s="4"/>
      <c r="C226"/>
      <c r="D226" s="10"/>
      <c r="E226" s="10"/>
      <c r="F226" s="10"/>
      <c r="G226" s="10"/>
      <c r="H226" s="10"/>
      <c r="I226" s="10"/>
      <c r="J226" s="10"/>
      <c r="K226" s="10"/>
      <c r="L226" s="10"/>
      <c r="M226" s="10"/>
      <c r="N226" s="10"/>
      <c r="O226" s="10"/>
      <c r="P226" s="10"/>
      <c r="Q226" s="4"/>
      <c r="R226" s="4"/>
      <c r="S226" s="4"/>
      <c r="T226" s="4"/>
      <c r="U226" s="4"/>
      <c r="V226" s="4"/>
      <c r="W226" s="4"/>
      <c r="X226" s="4"/>
      <c r="Y226" s="4"/>
      <c r="Z226" s="4"/>
      <c r="AA226" s="4"/>
      <c r="AB226" s="4"/>
      <c r="AC226" s="4"/>
      <c r="AD226" s="4"/>
      <c r="AE226" s="4"/>
      <c r="AF226" s="4"/>
    </row>
    <row r="227" spans="1:32" hidden="1">
      <c r="A227" s="4"/>
      <c r="B227" s="4"/>
      <c r="C227"/>
      <c r="D227" s="10"/>
      <c r="E227" s="10"/>
      <c r="F227" s="10"/>
      <c r="G227" s="10"/>
      <c r="H227" s="10"/>
      <c r="I227" s="10"/>
      <c r="J227" s="10"/>
      <c r="K227" s="10"/>
      <c r="L227" s="10"/>
      <c r="M227" s="10"/>
      <c r="N227" s="10"/>
      <c r="O227" s="10"/>
      <c r="P227" s="10"/>
      <c r="Q227" s="4"/>
      <c r="R227" s="4"/>
      <c r="S227" s="4"/>
      <c r="T227" s="4"/>
      <c r="U227" s="4"/>
      <c r="V227" s="4"/>
      <c r="W227" s="4"/>
      <c r="X227" s="4"/>
      <c r="Y227" s="4"/>
      <c r="Z227" s="4"/>
      <c r="AA227" s="4"/>
      <c r="AB227" s="4"/>
      <c r="AC227" s="4"/>
      <c r="AD227" s="4"/>
      <c r="AE227" s="4"/>
      <c r="AF227" s="4"/>
    </row>
    <row r="228" spans="1:32" hidden="1">
      <c r="A228" s="4"/>
      <c r="B228" s="4"/>
      <c r="C228"/>
      <c r="D228" s="10"/>
      <c r="E228" s="10"/>
      <c r="F228" s="10"/>
      <c r="G228" s="10"/>
      <c r="H228" s="10"/>
      <c r="I228" s="10"/>
      <c r="J228" s="10"/>
      <c r="K228" s="10"/>
      <c r="L228" s="10"/>
      <c r="M228" s="10"/>
      <c r="N228" s="10"/>
      <c r="O228" s="10"/>
      <c r="P228" s="10"/>
      <c r="Q228" s="4"/>
      <c r="R228" s="4"/>
      <c r="S228" s="4"/>
      <c r="T228" s="4"/>
      <c r="U228" s="4"/>
      <c r="V228" s="4"/>
      <c r="W228" s="4"/>
      <c r="X228" s="4"/>
      <c r="Y228" s="4"/>
      <c r="Z228" s="4"/>
      <c r="AA228" s="4"/>
      <c r="AB228" s="4"/>
      <c r="AC228" s="4"/>
      <c r="AD228" s="4"/>
      <c r="AE228" s="4"/>
      <c r="AF228" s="4"/>
    </row>
    <row r="229" spans="1:32" hidden="1">
      <c r="A229" s="4"/>
      <c r="B229" s="4"/>
      <c r="C229"/>
      <c r="D229" s="10"/>
      <c r="E229" s="10"/>
      <c r="F229" s="10"/>
      <c r="G229" s="10"/>
      <c r="H229" s="10"/>
      <c r="I229" s="10"/>
      <c r="J229" s="10"/>
      <c r="K229" s="10"/>
      <c r="L229" s="10"/>
      <c r="M229" s="10"/>
      <c r="N229" s="10"/>
      <c r="O229" s="10"/>
      <c r="P229" s="10"/>
      <c r="Q229" s="4"/>
      <c r="R229" s="4"/>
      <c r="S229" s="4"/>
      <c r="T229" s="4"/>
      <c r="U229" s="4"/>
      <c r="V229" s="4"/>
      <c r="W229" s="4"/>
      <c r="X229" s="4"/>
      <c r="Y229" s="4"/>
      <c r="Z229" s="4"/>
      <c r="AA229" s="4"/>
      <c r="AB229" s="4"/>
      <c r="AC229" s="4"/>
      <c r="AD229" s="4"/>
      <c r="AE229" s="4"/>
      <c r="AF229" s="4"/>
    </row>
    <row r="230" spans="1:32" hidden="1">
      <c r="A230" s="4"/>
      <c r="B230" s="4"/>
      <c r="C230"/>
      <c r="D230" s="10"/>
      <c r="E230" s="10"/>
      <c r="F230" s="10"/>
      <c r="G230" s="10"/>
      <c r="H230" s="10"/>
      <c r="I230" s="10"/>
      <c r="J230" s="10"/>
      <c r="K230" s="10"/>
      <c r="L230" s="10"/>
      <c r="M230" s="10"/>
      <c r="N230" s="10"/>
      <c r="O230" s="10"/>
      <c r="P230" s="10"/>
      <c r="Q230" s="4"/>
      <c r="R230" s="4"/>
      <c r="S230" s="4"/>
      <c r="T230" s="4"/>
      <c r="U230" s="4"/>
      <c r="V230" s="4"/>
      <c r="W230" s="4"/>
      <c r="X230" s="4"/>
      <c r="Y230" s="4"/>
      <c r="Z230" s="4"/>
      <c r="AA230" s="4"/>
      <c r="AB230" s="4"/>
      <c r="AC230" s="4"/>
      <c r="AD230" s="4"/>
      <c r="AE230" s="4"/>
      <c r="AF230" s="4"/>
    </row>
    <row r="231" spans="1:32" hidden="1">
      <c r="A231" s="4"/>
      <c r="B231" s="4"/>
      <c r="C231"/>
      <c r="D231" s="10"/>
      <c r="E231" s="10"/>
      <c r="F231" s="10"/>
      <c r="G231" s="10"/>
      <c r="H231" s="10"/>
      <c r="I231" s="10"/>
      <c r="J231" s="10"/>
      <c r="K231" s="10"/>
      <c r="L231" s="10"/>
      <c r="M231" s="10"/>
      <c r="N231" s="10"/>
      <c r="O231" s="10"/>
      <c r="P231" s="10"/>
      <c r="Q231" s="4"/>
      <c r="R231" s="4"/>
      <c r="S231" s="4"/>
      <c r="T231" s="4"/>
      <c r="U231" s="4"/>
      <c r="V231" s="4"/>
      <c r="W231" s="4"/>
      <c r="X231" s="4"/>
      <c r="Y231" s="4"/>
      <c r="Z231" s="4"/>
      <c r="AA231" s="4"/>
      <c r="AB231" s="4"/>
      <c r="AC231" s="4"/>
      <c r="AD231" s="4"/>
      <c r="AE231" s="4"/>
      <c r="AF231" s="4"/>
    </row>
    <row r="232" spans="1:32" hidden="1">
      <c r="A232" s="4"/>
      <c r="B232" s="4"/>
      <c r="C232"/>
      <c r="D232" s="10"/>
      <c r="E232" s="10"/>
      <c r="F232" s="10"/>
      <c r="G232" s="10"/>
      <c r="H232" s="10"/>
      <c r="I232" s="10"/>
      <c r="J232" s="10"/>
      <c r="K232" s="10"/>
      <c r="L232" s="10"/>
      <c r="M232" s="10"/>
      <c r="N232" s="10"/>
      <c r="O232" s="10"/>
      <c r="P232" s="10"/>
      <c r="Q232" s="4"/>
      <c r="R232" s="4"/>
      <c r="S232" s="4"/>
      <c r="T232" s="4"/>
      <c r="U232" s="4"/>
      <c r="V232" s="4"/>
      <c r="W232" s="4"/>
      <c r="X232" s="4"/>
      <c r="Y232" s="4"/>
      <c r="Z232" s="4"/>
      <c r="AA232" s="4"/>
      <c r="AB232" s="4"/>
      <c r="AC232" s="4"/>
      <c r="AD232" s="4"/>
      <c r="AE232" s="4"/>
      <c r="AF232" s="4"/>
    </row>
    <row r="233" spans="1:32" hidden="1">
      <c r="A233" s="4"/>
      <c r="B233" s="4"/>
      <c r="C233"/>
      <c r="D233" s="10"/>
      <c r="E233" s="10"/>
      <c r="F233" s="10"/>
      <c r="G233" s="10"/>
      <c r="H233" s="10"/>
      <c r="I233" s="10"/>
      <c r="J233" s="10"/>
      <c r="K233" s="10"/>
      <c r="L233" s="10"/>
      <c r="M233" s="10"/>
      <c r="N233" s="10"/>
      <c r="O233" s="10"/>
      <c r="P233" s="10"/>
      <c r="Q233" s="4"/>
      <c r="R233" s="4"/>
      <c r="S233" s="4"/>
      <c r="T233" s="4"/>
      <c r="U233" s="4"/>
      <c r="V233" s="4"/>
      <c r="W233" s="4"/>
      <c r="X233" s="4"/>
      <c r="Y233" s="4"/>
      <c r="Z233" s="4"/>
      <c r="AA233" s="4"/>
      <c r="AB233" s="4"/>
      <c r="AC233" s="4"/>
      <c r="AD233" s="4"/>
      <c r="AE233" s="4"/>
      <c r="AF233" s="4"/>
    </row>
    <row r="234" spans="1:32" hidden="1">
      <c r="A234" s="4"/>
      <c r="B234" s="4"/>
      <c r="C234"/>
      <c r="D234" s="10"/>
      <c r="E234" s="10"/>
      <c r="F234" s="10"/>
      <c r="G234" s="10"/>
      <c r="H234" s="10"/>
      <c r="I234" s="10"/>
      <c r="J234" s="10"/>
      <c r="K234" s="10"/>
      <c r="L234" s="10"/>
      <c r="M234" s="10"/>
      <c r="N234" s="10"/>
      <c r="O234" s="10"/>
      <c r="P234" s="10"/>
      <c r="Q234" s="4"/>
      <c r="R234" s="4"/>
      <c r="S234" s="4"/>
      <c r="T234" s="4"/>
      <c r="U234" s="4"/>
      <c r="V234" s="4"/>
      <c r="W234" s="4"/>
      <c r="X234" s="4"/>
      <c r="Y234" s="4"/>
      <c r="Z234" s="4"/>
      <c r="AA234" s="4"/>
      <c r="AB234" s="4"/>
      <c r="AC234" s="4"/>
      <c r="AD234" s="4"/>
      <c r="AE234" s="4"/>
      <c r="AF234" s="4"/>
    </row>
    <row r="235" spans="1:32" hidden="1">
      <c r="A235" s="4"/>
      <c r="B235" s="4"/>
      <c r="C235"/>
      <c r="D235" s="10"/>
      <c r="E235" s="10"/>
      <c r="F235" s="10"/>
      <c r="G235" s="10"/>
      <c r="H235" s="10"/>
      <c r="I235" s="10"/>
      <c r="J235" s="10"/>
      <c r="K235" s="10"/>
      <c r="L235" s="10"/>
      <c r="M235" s="10"/>
      <c r="N235" s="10"/>
      <c r="O235" s="10"/>
      <c r="P235" s="10"/>
      <c r="Q235" s="4"/>
      <c r="R235" s="4"/>
      <c r="S235" s="4"/>
      <c r="T235" s="4"/>
      <c r="U235" s="4"/>
      <c r="V235" s="4"/>
      <c r="W235" s="4"/>
      <c r="X235" s="4"/>
      <c r="Y235" s="4"/>
      <c r="Z235" s="4"/>
      <c r="AA235" s="4"/>
      <c r="AB235" s="4"/>
      <c r="AC235" s="4"/>
      <c r="AD235" s="4"/>
      <c r="AE235" s="4"/>
      <c r="AF235" s="4"/>
    </row>
    <row r="236" spans="1:32" hidden="1">
      <c r="A236" s="4"/>
      <c r="B236" s="4"/>
      <c r="C236"/>
      <c r="D236" s="10"/>
      <c r="E236" s="10"/>
      <c r="F236" s="10"/>
      <c r="G236" s="10"/>
      <c r="H236" s="10"/>
      <c r="I236" s="10"/>
      <c r="J236" s="10"/>
      <c r="K236" s="10"/>
      <c r="L236" s="10"/>
      <c r="M236" s="10"/>
      <c r="N236" s="10"/>
      <c r="O236" s="10"/>
      <c r="P236" s="10"/>
      <c r="Q236" s="4"/>
      <c r="R236" s="4"/>
      <c r="S236" s="4"/>
      <c r="T236" s="4"/>
      <c r="U236" s="4"/>
      <c r="V236" s="4"/>
      <c r="W236" s="4"/>
      <c r="X236" s="4"/>
      <c r="Y236" s="4"/>
      <c r="Z236" s="4"/>
      <c r="AA236" s="4"/>
      <c r="AB236" s="4"/>
      <c r="AC236" s="4"/>
      <c r="AD236" s="4"/>
      <c r="AE236" s="4"/>
      <c r="AF236" s="4"/>
    </row>
    <row r="237" spans="1:32" hidden="1">
      <c r="A237" s="4"/>
      <c r="B237" s="4"/>
      <c r="C237"/>
      <c r="D237" s="10"/>
      <c r="E237" s="10"/>
      <c r="F237" s="10"/>
      <c r="G237" s="10"/>
      <c r="H237" s="10"/>
      <c r="I237" s="10"/>
      <c r="J237" s="10"/>
      <c r="K237" s="10"/>
      <c r="L237" s="10"/>
      <c r="M237" s="10"/>
      <c r="N237" s="10"/>
      <c r="O237" s="10"/>
      <c r="P237" s="10"/>
      <c r="Q237" s="4"/>
      <c r="R237" s="4"/>
      <c r="S237" s="4"/>
      <c r="T237" s="4"/>
      <c r="U237" s="4"/>
      <c r="V237" s="4"/>
      <c r="W237" s="4"/>
      <c r="X237" s="4"/>
      <c r="Y237" s="4"/>
      <c r="Z237" s="4"/>
      <c r="AA237" s="4"/>
      <c r="AB237" s="4"/>
      <c r="AC237" s="4"/>
      <c r="AD237" s="4"/>
      <c r="AE237" s="4"/>
      <c r="AF237" s="4"/>
    </row>
    <row r="238" spans="1:32" hidden="1">
      <c r="A238" s="4"/>
      <c r="B238" s="4"/>
      <c r="C238"/>
      <c r="D238" s="10"/>
      <c r="E238" s="10"/>
      <c r="F238" s="10"/>
      <c r="G238" s="10"/>
      <c r="H238" s="10"/>
      <c r="I238" s="10"/>
      <c r="J238" s="10"/>
      <c r="K238" s="10"/>
      <c r="L238" s="10"/>
      <c r="M238" s="10"/>
      <c r="N238" s="10"/>
      <c r="O238" s="10"/>
      <c r="P238" s="10"/>
      <c r="Q238" s="4"/>
      <c r="R238" s="4"/>
      <c r="S238" s="4"/>
      <c r="T238" s="4"/>
      <c r="U238" s="4"/>
      <c r="V238" s="4"/>
      <c r="W238" s="4"/>
      <c r="X238" s="4"/>
      <c r="Y238" s="4"/>
      <c r="Z238" s="4"/>
      <c r="AA238" s="4"/>
      <c r="AB238" s="4"/>
      <c r="AC238" s="4"/>
      <c r="AD238" s="4"/>
      <c r="AE238" s="4"/>
      <c r="AF238" s="4"/>
    </row>
    <row r="239" spans="1:32" hidden="1">
      <c r="A239" s="4"/>
      <c r="B239" s="4"/>
      <c r="C239"/>
      <c r="D239" s="10"/>
      <c r="E239" s="10"/>
      <c r="F239" s="10"/>
      <c r="G239" s="10"/>
      <c r="H239" s="10"/>
      <c r="I239" s="10"/>
      <c r="J239" s="10"/>
      <c r="K239" s="10"/>
      <c r="L239" s="10"/>
      <c r="M239" s="10"/>
      <c r="N239" s="10"/>
      <c r="O239" s="10"/>
      <c r="P239" s="10"/>
      <c r="Q239" s="4"/>
      <c r="R239" s="4"/>
      <c r="S239" s="4"/>
      <c r="T239" s="4"/>
      <c r="U239" s="4"/>
      <c r="V239" s="4"/>
      <c r="W239" s="4"/>
      <c r="X239" s="4"/>
      <c r="Y239" s="4"/>
      <c r="Z239" s="4"/>
      <c r="AA239" s="4"/>
      <c r="AB239" s="4"/>
      <c r="AC239" s="4"/>
      <c r="AD239" s="4"/>
      <c r="AE239" s="4"/>
      <c r="AF239" s="4"/>
    </row>
    <row r="240" spans="1:32" hidden="1">
      <c r="A240" s="4"/>
      <c r="B240" s="4"/>
      <c r="C240"/>
      <c r="D240" s="10"/>
      <c r="E240" s="10"/>
      <c r="F240" s="10"/>
      <c r="G240" s="10"/>
      <c r="H240" s="10"/>
      <c r="I240" s="10"/>
      <c r="J240" s="10"/>
      <c r="K240" s="10"/>
      <c r="L240" s="10"/>
      <c r="M240" s="10"/>
      <c r="N240" s="10"/>
      <c r="O240" s="10"/>
      <c r="P240" s="10"/>
      <c r="Q240" s="4"/>
      <c r="R240" s="4"/>
      <c r="S240" s="4"/>
      <c r="T240" s="4"/>
      <c r="U240" s="4"/>
      <c r="V240" s="4"/>
      <c r="W240" s="4"/>
      <c r="X240" s="4"/>
      <c r="Y240" s="4"/>
      <c r="Z240" s="4"/>
      <c r="AA240" s="4"/>
      <c r="AB240" s="4"/>
      <c r="AC240" s="4"/>
      <c r="AD240" s="4"/>
      <c r="AE240" s="4"/>
      <c r="AF240" s="4"/>
    </row>
    <row r="241" spans="1:32" hidden="1">
      <c r="A241" s="4"/>
      <c r="B241" s="4"/>
      <c r="C241"/>
      <c r="D241" s="10"/>
      <c r="E241" s="10"/>
      <c r="F241" s="10"/>
      <c r="G241" s="10"/>
      <c r="H241" s="10"/>
      <c r="I241" s="10"/>
      <c r="J241" s="10"/>
      <c r="K241" s="10"/>
      <c r="L241" s="10"/>
      <c r="M241" s="10"/>
      <c r="N241" s="10"/>
      <c r="O241" s="10"/>
      <c r="P241" s="10"/>
      <c r="Q241" s="4"/>
      <c r="R241" s="4"/>
      <c r="S241" s="4"/>
      <c r="T241" s="4"/>
      <c r="U241" s="4"/>
      <c r="V241" s="4"/>
      <c r="W241" s="4"/>
      <c r="X241" s="4"/>
      <c r="Y241" s="4"/>
      <c r="Z241" s="4"/>
      <c r="AA241" s="4"/>
      <c r="AB241" s="4"/>
      <c r="AC241" s="4"/>
      <c r="AD241" s="4"/>
      <c r="AE241" s="4"/>
      <c r="AF241" s="4"/>
    </row>
    <row r="242" spans="1:32" hidden="1">
      <c r="A242" s="4"/>
      <c r="B242" s="4"/>
      <c r="C242"/>
      <c r="D242" s="10"/>
      <c r="E242" s="10"/>
      <c r="F242" s="10"/>
      <c r="G242" s="10"/>
      <c r="H242" s="10"/>
      <c r="I242" s="10"/>
      <c r="J242" s="10"/>
      <c r="K242" s="10"/>
      <c r="L242" s="10"/>
      <c r="M242" s="10"/>
      <c r="N242" s="10"/>
      <c r="O242" s="10"/>
      <c r="P242" s="10"/>
      <c r="Q242" s="4"/>
      <c r="R242" s="4"/>
      <c r="S242" s="4"/>
      <c r="T242" s="4"/>
      <c r="U242" s="4"/>
      <c r="V242" s="4"/>
      <c r="W242" s="4"/>
      <c r="X242" s="4"/>
      <c r="Y242" s="4"/>
      <c r="Z242" s="4"/>
      <c r="AA242" s="4"/>
      <c r="AB242" s="4"/>
      <c r="AC242" s="4"/>
      <c r="AD242" s="4"/>
      <c r="AE242" s="4"/>
      <c r="AF242" s="4"/>
    </row>
    <row r="243" spans="1:32" hidden="1">
      <c r="A243" s="4"/>
      <c r="B243" s="4"/>
      <c r="C243" s="10"/>
      <c r="D243" s="10"/>
      <c r="E243" s="10"/>
      <c r="F243" s="10"/>
      <c r="G243" s="10"/>
      <c r="H243" s="10"/>
      <c r="I243" s="10"/>
      <c r="J243" s="10"/>
      <c r="K243" s="10"/>
      <c r="L243" s="10"/>
      <c r="M243" s="10"/>
      <c r="N243" s="10"/>
      <c r="O243" s="10"/>
      <c r="P243" s="10"/>
      <c r="Q243" s="4"/>
      <c r="R243" s="4"/>
      <c r="S243" s="4"/>
      <c r="T243" s="4"/>
      <c r="U243" s="4"/>
      <c r="V243" s="4"/>
      <c r="W243" s="4"/>
      <c r="X243" s="4"/>
      <c r="Y243" s="4"/>
      <c r="Z243" s="4"/>
      <c r="AA243" s="4"/>
      <c r="AB243" s="4"/>
      <c r="AC243" s="4"/>
      <c r="AD243" s="4"/>
      <c r="AE243" s="4"/>
      <c r="AF243" s="4"/>
    </row>
    <row r="244" spans="1:32" hidden="1">
      <c r="A244" s="4"/>
      <c r="B244" s="4"/>
      <c r="C244" s="10"/>
      <c r="D244" s="10"/>
      <c r="E244" s="10"/>
      <c r="F244" s="10"/>
      <c r="G244" s="10"/>
      <c r="H244" s="10"/>
      <c r="I244" s="10"/>
      <c r="J244" s="10"/>
      <c r="K244" s="10"/>
      <c r="L244" s="10"/>
      <c r="M244" s="10"/>
      <c r="N244" s="10"/>
      <c r="O244" s="10"/>
      <c r="P244" s="10"/>
      <c r="Q244" s="4"/>
      <c r="R244" s="4"/>
      <c r="S244" s="4"/>
      <c r="T244" s="4"/>
      <c r="U244" s="4"/>
      <c r="V244" s="4"/>
      <c r="W244" s="4"/>
      <c r="X244" s="4"/>
      <c r="Y244" s="4"/>
      <c r="Z244" s="4"/>
      <c r="AA244" s="4"/>
      <c r="AB244" s="4"/>
      <c r="AC244" s="4"/>
      <c r="AD244" s="4"/>
      <c r="AE244" s="4"/>
      <c r="AF244" s="4"/>
    </row>
    <row r="245" spans="1:32" hidden="1">
      <c r="A245" s="10"/>
      <c r="B245" s="10"/>
      <c r="C245" s="10"/>
      <c r="D245" s="10"/>
      <c r="E245" s="10"/>
      <c r="F245" s="10"/>
      <c r="G245" s="10"/>
      <c r="H245" s="10"/>
      <c r="I245" s="10"/>
      <c r="J245" s="10"/>
      <c r="K245" s="10"/>
      <c r="L245" s="10"/>
      <c r="M245" s="10"/>
      <c r="N245" s="10"/>
      <c r="O245" s="10"/>
      <c r="P245" s="10"/>
      <c r="Q245" s="4"/>
      <c r="R245" s="4"/>
      <c r="S245" s="4"/>
      <c r="T245" s="4"/>
      <c r="U245" s="4"/>
      <c r="V245" s="4"/>
      <c r="W245" s="4"/>
      <c r="X245" s="4"/>
      <c r="Y245" s="4"/>
      <c r="Z245" s="4"/>
      <c r="AA245" s="4"/>
      <c r="AB245" s="4"/>
      <c r="AC245" s="4"/>
      <c r="AD245" s="4"/>
      <c r="AE245" s="4"/>
      <c r="AF245" s="4"/>
    </row>
    <row r="246" spans="1:32" hidden="1">
      <c r="A246" s="10"/>
      <c r="B246" s="10"/>
      <c r="C246" s="10"/>
      <c r="D246" s="10"/>
      <c r="E246" s="10"/>
      <c r="F246" s="10"/>
      <c r="G246" s="17"/>
      <c r="H246" s="10"/>
      <c r="I246" s="10"/>
      <c r="J246" s="10"/>
      <c r="K246" s="10"/>
      <c r="L246" s="10"/>
      <c r="M246" s="10"/>
      <c r="N246" s="10"/>
      <c r="O246" s="10"/>
      <c r="P246" s="10"/>
      <c r="Q246" s="4"/>
      <c r="R246" s="4"/>
      <c r="S246" s="4"/>
      <c r="T246" s="4"/>
      <c r="U246" s="4"/>
      <c r="V246" s="4"/>
      <c r="W246" s="4"/>
      <c r="X246" s="4"/>
      <c r="Y246" s="4"/>
      <c r="Z246" s="4"/>
      <c r="AA246" s="4"/>
      <c r="AB246" s="4"/>
      <c r="AC246" s="4"/>
      <c r="AD246" s="4"/>
      <c r="AE246" s="4"/>
      <c r="AF246" s="4"/>
    </row>
    <row r="247" spans="1:32" s="73" customFormat="1" hidden="1">
      <c r="A247" s="74" t="s">
        <v>234</v>
      </c>
      <c r="B247" s="74"/>
      <c r="C247" s="74"/>
      <c r="D247" s="74"/>
      <c r="E247" s="74"/>
      <c r="F247" s="74"/>
      <c r="G247" s="74"/>
      <c r="H247" s="74"/>
      <c r="I247" s="74"/>
      <c r="J247" s="74"/>
      <c r="K247" s="74"/>
      <c r="L247" s="74"/>
      <c r="M247" s="74"/>
      <c r="N247" s="74"/>
      <c r="O247" s="72"/>
      <c r="P247" s="72"/>
    </row>
    <row r="248" spans="1:32" hidden="1">
      <c r="A248" s="4" t="str">
        <f>MID($H$1,$G$9+2*G248,2)</f>
        <v>00</v>
      </c>
      <c r="B248" s="10"/>
      <c r="C248" s="38"/>
      <c r="D248" s="38"/>
      <c r="E248" s="38"/>
      <c r="F248" s="38"/>
      <c r="G248" s="17">
        <v>17</v>
      </c>
      <c r="I248" s="10"/>
      <c r="J248" s="10"/>
      <c r="K248" s="10"/>
      <c r="L248" s="10"/>
      <c r="M248" s="10"/>
      <c r="N248" s="10"/>
      <c r="O248" s="10"/>
      <c r="P248" s="10"/>
      <c r="Q248" s="4"/>
      <c r="R248" s="4"/>
      <c r="S248" s="4"/>
      <c r="T248" s="4"/>
      <c r="U248" s="4"/>
      <c r="V248" s="4"/>
      <c r="W248" s="4"/>
      <c r="X248" s="4"/>
      <c r="Y248" s="4"/>
      <c r="Z248" s="4"/>
      <c r="AA248" s="4"/>
      <c r="AB248" s="4"/>
      <c r="AC248" s="4"/>
      <c r="AD248" s="4"/>
      <c r="AE248" s="4"/>
      <c r="AF248" s="4"/>
    </row>
    <row r="249" spans="1:32" hidden="1">
      <c r="A249" s="4" t="str">
        <f t="shared" ref="A249:A311" si="21">MID($H$1,$G$9+2*G249,2)</f>
        <v>02</v>
      </c>
      <c r="B249" s="10"/>
      <c r="C249" s="5" t="str">
        <f>HEX2DEC( A248) *256 +HEX2DEC( A249) &amp; " cm"</f>
        <v>2 cm</v>
      </c>
      <c r="D249" s="38"/>
      <c r="E249" s="38"/>
      <c r="F249" s="38"/>
      <c r="G249" s="17">
        <v>18</v>
      </c>
      <c r="H249" s="48" t="s">
        <v>3</v>
      </c>
      <c r="I249" s="10"/>
      <c r="J249" s="10"/>
      <c r="K249" s="10"/>
      <c r="L249" s="10"/>
      <c r="M249" s="10"/>
      <c r="N249" s="10"/>
      <c r="O249" s="10"/>
      <c r="P249" s="10"/>
      <c r="Q249" s="4"/>
      <c r="R249" s="4"/>
      <c r="S249" s="4"/>
      <c r="T249" s="4"/>
      <c r="U249" s="4"/>
      <c r="V249" s="4"/>
      <c r="W249" s="4"/>
      <c r="X249" s="4"/>
      <c r="Y249" s="4"/>
      <c r="Z249" s="4"/>
      <c r="AA249" s="4"/>
      <c r="AB249" s="4"/>
      <c r="AC249" s="4"/>
      <c r="AD249" s="4"/>
      <c r="AE249" s="4"/>
      <c r="AF249" s="4"/>
    </row>
    <row r="250" spans="1:32" hidden="1">
      <c r="A250" s="4" t="str">
        <f t="shared" si="21"/>
        <v>90</v>
      </c>
      <c r="B250" s="10"/>
      <c r="C250" s="6">
        <f>HEX2DEC(A250)</f>
        <v>144</v>
      </c>
      <c r="D250" s="38"/>
      <c r="E250" s="38"/>
      <c r="F250" s="38"/>
      <c r="G250" s="17">
        <v>19</v>
      </c>
      <c r="H250" s="35" t="s">
        <v>4</v>
      </c>
      <c r="I250" s="10"/>
      <c r="J250" s="10"/>
      <c r="K250" s="10"/>
      <c r="L250" s="10"/>
      <c r="M250" s="10"/>
      <c r="N250" s="10"/>
      <c r="O250" s="10"/>
      <c r="P250" s="10"/>
      <c r="Q250" s="4"/>
      <c r="R250" s="4"/>
      <c r="S250" s="4"/>
      <c r="T250" s="4"/>
      <c r="U250" s="4"/>
      <c r="V250" s="4"/>
      <c r="W250" s="4"/>
      <c r="X250" s="4"/>
      <c r="Y250" s="4"/>
      <c r="Z250" s="4"/>
      <c r="AA250" s="4"/>
      <c r="AB250" s="4"/>
      <c r="AC250" s="4"/>
      <c r="AD250" s="4"/>
      <c r="AE250" s="4"/>
      <c r="AF250" s="4"/>
    </row>
    <row r="251" spans="1:32" hidden="1">
      <c r="A251" s="4" t="str">
        <f t="shared" si="21"/>
        <v>05</v>
      </c>
      <c r="B251" s="10"/>
      <c r="C251" s="6">
        <f>HEX2DEC(A251)</f>
        <v>5</v>
      </c>
      <c r="D251" s="38"/>
      <c r="E251" s="38"/>
      <c r="F251" s="38"/>
      <c r="G251" s="17">
        <v>20</v>
      </c>
      <c r="H251" s="35" t="s">
        <v>5</v>
      </c>
      <c r="I251" s="10"/>
      <c r="J251" s="10"/>
      <c r="K251" s="10"/>
      <c r="L251" s="10"/>
      <c r="M251" s="10"/>
      <c r="N251" s="10"/>
      <c r="O251" s="10"/>
      <c r="P251" s="10"/>
      <c r="Q251" s="4"/>
      <c r="R251" s="4"/>
      <c r="S251" s="4"/>
      <c r="T251" s="4"/>
      <c r="U251" s="4"/>
      <c r="V251" s="4"/>
      <c r="W251" s="4"/>
      <c r="X251" s="4"/>
      <c r="Y251" s="4"/>
      <c r="Z251" s="4"/>
      <c r="AA251" s="4"/>
      <c r="AB251" s="4"/>
      <c r="AC251" s="4"/>
      <c r="AD251" s="4"/>
      <c r="AE251" s="4"/>
      <c r="AF251" s="4"/>
    </row>
    <row r="252" spans="1:32" hidden="1">
      <c r="A252" s="4" t="str">
        <f t="shared" si="21"/>
        <v>9F</v>
      </c>
      <c r="B252" s="10"/>
      <c r="C252" s="6"/>
      <c r="D252" s="38"/>
      <c r="E252" s="38"/>
      <c r="F252" s="38"/>
      <c r="G252" s="17">
        <v>21</v>
      </c>
      <c r="I252" s="10"/>
      <c r="J252" s="10"/>
      <c r="K252" s="10"/>
      <c r="L252" s="10"/>
      <c r="M252" s="10"/>
      <c r="N252" s="10"/>
      <c r="O252" s="10"/>
      <c r="P252" s="10"/>
      <c r="Q252" s="4"/>
      <c r="R252" s="4"/>
      <c r="S252" s="4"/>
      <c r="T252" s="4"/>
      <c r="U252" s="4"/>
      <c r="V252" s="4"/>
      <c r="W252" s="4"/>
      <c r="X252" s="4"/>
      <c r="Y252" s="4"/>
      <c r="Z252" s="4"/>
      <c r="AA252" s="4"/>
      <c r="AB252" s="4"/>
      <c r="AC252" s="4"/>
      <c r="AD252" s="4"/>
      <c r="AE252" s="4"/>
      <c r="AF252" s="4"/>
    </row>
    <row r="253" spans="1:32" hidden="1">
      <c r="A253" s="4" t="str">
        <f t="shared" si="21"/>
        <v>2D</v>
      </c>
      <c r="B253" s="10"/>
      <c r="C253" s="5" t="str">
        <f>HEX2DEC( A253) *256 +HEX2DEC( A252) &amp; " cm"</f>
        <v>11679 cm</v>
      </c>
      <c r="D253" s="38"/>
      <c r="E253" s="38"/>
      <c r="F253" s="38"/>
      <c r="G253" s="17">
        <v>22</v>
      </c>
      <c r="H253" s="48" t="s">
        <v>6</v>
      </c>
      <c r="I253" s="10"/>
      <c r="J253" s="10"/>
      <c r="K253" s="10"/>
      <c r="L253" s="10"/>
      <c r="M253" s="10"/>
      <c r="N253" s="10"/>
      <c r="O253" s="10"/>
      <c r="P253" s="10"/>
      <c r="Q253" s="4"/>
      <c r="R253" s="4"/>
      <c r="S253" s="4"/>
      <c r="T253" s="4"/>
      <c r="U253" s="4"/>
      <c r="V253" s="4"/>
      <c r="W253" s="4"/>
      <c r="X253" s="4"/>
      <c r="Y253" s="4"/>
      <c r="Z253" s="4"/>
      <c r="AA253" s="4"/>
      <c r="AB253" s="4"/>
      <c r="AC253" s="4"/>
      <c r="AD253" s="4"/>
      <c r="AE253" s="4"/>
      <c r="AF253" s="4"/>
    </row>
    <row r="254" spans="1:32" hidden="1">
      <c r="A254" s="4" t="str">
        <f t="shared" si="21"/>
        <v>84</v>
      </c>
      <c r="B254" s="10"/>
      <c r="C254" s="6">
        <f>HEX2DEC(A254)</f>
        <v>132</v>
      </c>
      <c r="D254" s="38"/>
      <c r="E254" s="38"/>
      <c r="F254" s="38"/>
      <c r="G254" s="17">
        <v>23</v>
      </c>
      <c r="H254" s="35" t="s">
        <v>7</v>
      </c>
      <c r="I254" s="10"/>
      <c r="J254" s="10"/>
      <c r="K254" s="10"/>
      <c r="L254" s="10"/>
      <c r="M254" s="10"/>
      <c r="N254" s="10"/>
      <c r="O254" s="10"/>
      <c r="P254" s="10"/>
      <c r="Q254" s="4"/>
      <c r="R254" s="4"/>
      <c r="S254" s="4"/>
      <c r="T254" s="4"/>
      <c r="U254" s="4"/>
      <c r="V254" s="4"/>
      <c r="W254" s="4"/>
      <c r="X254" s="4"/>
      <c r="Y254" s="4"/>
      <c r="Z254" s="4"/>
      <c r="AA254" s="4"/>
      <c r="AB254" s="4"/>
      <c r="AC254" s="4"/>
      <c r="AD254" s="4"/>
      <c r="AE254" s="4"/>
      <c r="AF254" s="4"/>
    </row>
    <row r="255" spans="1:32" hidden="1">
      <c r="A255" s="4" t="str">
        <f t="shared" si="21"/>
        <v>01</v>
      </c>
      <c r="B255" s="10"/>
      <c r="C255" s="6">
        <f>HEX2DEC(A255)</f>
        <v>1</v>
      </c>
      <c r="D255" s="38"/>
      <c r="E255" s="38"/>
      <c r="F255" s="38"/>
      <c r="G255" s="17">
        <v>24</v>
      </c>
      <c r="H255" s="35" t="s">
        <v>8</v>
      </c>
      <c r="I255" s="10"/>
      <c r="J255" s="10"/>
      <c r="K255" s="10"/>
      <c r="L255" s="10"/>
      <c r="M255" s="10"/>
      <c r="N255" s="10"/>
      <c r="O255" s="10"/>
      <c r="P255" s="10"/>
      <c r="Q255" s="4"/>
      <c r="R255" s="4"/>
      <c r="S255" s="4"/>
      <c r="T255" s="4"/>
      <c r="U255" s="4"/>
      <c r="V255" s="4"/>
      <c r="W255" s="4"/>
      <c r="X255" s="4"/>
      <c r="Y255" s="4"/>
      <c r="Z255" s="4"/>
      <c r="AA255" s="4"/>
      <c r="AB255" s="4"/>
      <c r="AC255" s="4"/>
      <c r="AD255" s="4"/>
      <c r="AE255" s="4"/>
      <c r="AF255" s="4"/>
    </row>
    <row r="256" spans="1:32" hidden="1">
      <c r="A256" s="4" t="str">
        <f t="shared" si="21"/>
        <v>37</v>
      </c>
      <c r="B256" s="10"/>
      <c r="C256" s="5"/>
      <c r="D256" s="38"/>
      <c r="E256" s="38"/>
      <c r="F256" s="38"/>
      <c r="G256" s="17">
        <v>25</v>
      </c>
      <c r="I256" s="10"/>
      <c r="J256" s="10"/>
      <c r="K256" s="10"/>
      <c r="L256" s="10"/>
      <c r="M256" s="10"/>
      <c r="N256" s="10"/>
      <c r="O256" s="10"/>
      <c r="P256" s="10"/>
      <c r="Q256" s="4"/>
      <c r="R256" s="4"/>
      <c r="S256" s="4"/>
      <c r="T256" s="4"/>
      <c r="U256" s="4"/>
      <c r="V256" s="4"/>
      <c r="W256" s="4"/>
      <c r="X256" s="4"/>
      <c r="Y256" s="4"/>
      <c r="Z256" s="4"/>
      <c r="AA256" s="4"/>
      <c r="AB256" s="4"/>
      <c r="AC256" s="4"/>
      <c r="AD256" s="4"/>
      <c r="AE256" s="4"/>
      <c r="AF256" s="4"/>
    </row>
    <row r="257" spans="1:32" hidden="1">
      <c r="A257" s="4" t="str">
        <f t="shared" si="21"/>
        <v>0A</v>
      </c>
      <c r="B257" s="10"/>
      <c r="C257" s="5" t="str">
        <f>HEX2DEC( A257) *256 +HEX2DEC( A256) &amp; " cm"</f>
        <v>2615 cm</v>
      </c>
      <c r="D257" s="38"/>
      <c r="E257" s="38"/>
      <c r="F257" s="38"/>
      <c r="G257" s="17">
        <v>26</v>
      </c>
      <c r="H257" s="48" t="s">
        <v>9</v>
      </c>
      <c r="I257" s="10"/>
      <c r="J257" s="10"/>
      <c r="K257" s="10"/>
      <c r="L257" s="10"/>
      <c r="M257" s="10"/>
      <c r="N257" s="10"/>
      <c r="O257" s="10"/>
      <c r="P257" s="10"/>
      <c r="Q257" s="4"/>
      <c r="R257" s="4"/>
      <c r="S257" s="4"/>
      <c r="T257" s="4"/>
      <c r="U257" s="4"/>
      <c r="V257" s="4"/>
      <c r="W257" s="4"/>
      <c r="X257" s="4"/>
      <c r="Y257" s="4"/>
      <c r="Z257" s="4"/>
      <c r="AA257" s="4"/>
      <c r="AB257" s="4"/>
      <c r="AC257" s="4"/>
      <c r="AD257" s="4"/>
      <c r="AE257" s="4"/>
      <c r="AF257" s="4"/>
    </row>
    <row r="258" spans="1:32" hidden="1">
      <c r="A258" s="4" t="str">
        <f t="shared" si="21"/>
        <v>63</v>
      </c>
      <c r="B258" s="10"/>
      <c r="C258" s="6">
        <f>HEX2DEC(A258)</f>
        <v>99</v>
      </c>
      <c r="D258" s="38"/>
      <c r="E258" s="38"/>
      <c r="F258" s="38"/>
      <c r="G258" s="17">
        <v>27</v>
      </c>
      <c r="H258" s="35" t="s">
        <v>10</v>
      </c>
      <c r="I258" s="10"/>
      <c r="J258" s="10"/>
      <c r="K258" s="10"/>
      <c r="L258" s="10"/>
      <c r="M258" s="10"/>
      <c r="N258" s="10"/>
      <c r="O258" s="10"/>
      <c r="P258" s="10"/>
      <c r="Q258" s="4"/>
      <c r="R258" s="4"/>
      <c r="S258" s="4"/>
      <c r="T258" s="4"/>
      <c r="U258" s="4"/>
      <c r="V258" s="4"/>
      <c r="W258" s="4"/>
      <c r="X258" s="4"/>
      <c r="Y258" s="4"/>
      <c r="Z258" s="4"/>
      <c r="AA258" s="4"/>
      <c r="AB258" s="4"/>
      <c r="AC258" s="4"/>
      <c r="AD258" s="4"/>
      <c r="AE258" s="4"/>
      <c r="AF258" s="4"/>
    </row>
    <row r="259" spans="1:32" hidden="1">
      <c r="A259" s="4" t="str">
        <f t="shared" si="21"/>
        <v>2B</v>
      </c>
      <c r="B259" s="10"/>
      <c r="C259" s="6">
        <f>HEX2DEC(A259)</f>
        <v>43</v>
      </c>
      <c r="D259" s="38"/>
      <c r="E259" s="38"/>
      <c r="F259" s="38"/>
      <c r="G259" s="17">
        <v>28</v>
      </c>
      <c r="H259" s="35" t="s">
        <v>11</v>
      </c>
      <c r="I259" s="10"/>
      <c r="J259" s="10"/>
      <c r="K259" s="10"/>
      <c r="L259" s="10"/>
      <c r="M259" s="10"/>
      <c r="N259" s="10"/>
      <c r="O259" s="10"/>
      <c r="P259" s="10"/>
      <c r="Q259" s="4"/>
      <c r="R259" s="4"/>
      <c r="S259" s="4"/>
      <c r="T259" s="4"/>
      <c r="U259" s="4"/>
      <c r="V259" s="4"/>
      <c r="W259" s="4"/>
      <c r="X259" s="4"/>
      <c r="Y259" s="4"/>
      <c r="Z259" s="4"/>
      <c r="AA259" s="4"/>
      <c r="AB259" s="4"/>
      <c r="AC259" s="4"/>
      <c r="AD259" s="4"/>
      <c r="AE259" s="4"/>
      <c r="AF259" s="4"/>
    </row>
    <row r="260" spans="1:32" hidden="1">
      <c r="A260" s="4" t="str">
        <f t="shared" si="21"/>
        <v>B0</v>
      </c>
      <c r="B260" s="10"/>
      <c r="C260" s="6"/>
      <c r="D260" s="38"/>
      <c r="E260" s="38"/>
      <c r="F260" s="38"/>
      <c r="G260" s="17">
        <v>29</v>
      </c>
      <c r="I260" s="10"/>
      <c r="J260" s="10"/>
      <c r="K260" s="10"/>
      <c r="L260" s="10"/>
      <c r="M260" s="10"/>
      <c r="N260" s="10"/>
      <c r="O260" s="10"/>
      <c r="P260" s="10"/>
      <c r="Q260" s="4"/>
      <c r="R260" s="4"/>
      <c r="S260" s="4"/>
      <c r="T260" s="4"/>
      <c r="U260" s="4"/>
      <c r="V260" s="4"/>
      <c r="W260" s="4"/>
      <c r="X260" s="4"/>
      <c r="Y260" s="4"/>
      <c r="Z260" s="4"/>
      <c r="AA260" s="4"/>
      <c r="AB260" s="4"/>
      <c r="AC260" s="4"/>
      <c r="AD260" s="4"/>
      <c r="AE260" s="4"/>
      <c r="AF260" s="4"/>
    </row>
    <row r="261" spans="1:32" hidden="1">
      <c r="A261" s="4" t="str">
        <f t="shared" si="21"/>
        <v>0A</v>
      </c>
      <c r="B261" s="10"/>
      <c r="C261" s="5" t="str">
        <f>HEX2DEC( A261) *256 +HEX2DEC( A260) &amp; " cm"</f>
        <v>2736 cm</v>
      </c>
      <c r="D261" s="38"/>
      <c r="E261" s="38"/>
      <c r="F261" s="38"/>
      <c r="G261" s="17">
        <v>30</v>
      </c>
      <c r="H261" s="48" t="s">
        <v>12</v>
      </c>
      <c r="I261" s="10"/>
      <c r="J261" s="10"/>
      <c r="K261" s="10"/>
      <c r="L261" s="10"/>
      <c r="M261" s="10"/>
      <c r="N261" s="10"/>
      <c r="O261" s="10"/>
      <c r="P261" s="10"/>
      <c r="Q261" s="4"/>
      <c r="R261" s="4"/>
      <c r="S261" s="4"/>
      <c r="T261" s="4"/>
      <c r="U261" s="4"/>
      <c r="V261" s="4"/>
      <c r="W261" s="4"/>
      <c r="X261" s="4"/>
      <c r="Y261" s="4"/>
      <c r="Z261" s="4"/>
      <c r="AA261" s="4"/>
      <c r="AB261" s="4"/>
      <c r="AC261" s="4"/>
      <c r="AD261" s="4"/>
      <c r="AE261" s="4"/>
      <c r="AF261" s="4"/>
    </row>
    <row r="262" spans="1:32" hidden="1">
      <c r="A262" s="4" t="str">
        <f t="shared" si="21"/>
        <v>63</v>
      </c>
      <c r="B262" s="10"/>
      <c r="C262" s="6">
        <f>HEX2DEC(A262)</f>
        <v>99</v>
      </c>
      <c r="D262" s="38"/>
      <c r="E262" s="38"/>
      <c r="F262" s="38"/>
      <c r="G262" s="17">
        <v>31</v>
      </c>
      <c r="H262" s="35" t="s">
        <v>13</v>
      </c>
      <c r="I262" s="10"/>
      <c r="J262" s="10"/>
      <c r="K262" s="10"/>
      <c r="L262" s="10"/>
      <c r="M262" s="10"/>
      <c r="N262" s="10"/>
      <c r="O262" s="10"/>
      <c r="P262" s="10"/>
      <c r="Q262" s="4"/>
      <c r="R262" s="4"/>
      <c r="S262" s="4"/>
      <c r="T262" s="4"/>
      <c r="U262" s="4"/>
      <c r="V262" s="4"/>
      <c r="W262" s="4"/>
      <c r="X262" s="4"/>
      <c r="Y262" s="4"/>
      <c r="Z262" s="4"/>
      <c r="AA262" s="4"/>
      <c r="AB262" s="4"/>
      <c r="AC262" s="4"/>
      <c r="AD262" s="4"/>
      <c r="AE262" s="4"/>
      <c r="AF262" s="4"/>
    </row>
    <row r="263" spans="1:32" hidden="1">
      <c r="A263" s="4" t="str">
        <f t="shared" si="21"/>
        <v>2B</v>
      </c>
      <c r="B263" s="10"/>
      <c r="C263" s="6">
        <f>HEX2DEC(A263)</f>
        <v>43</v>
      </c>
      <c r="D263" s="38"/>
      <c r="E263" s="38"/>
      <c r="F263" s="38"/>
      <c r="G263" s="17">
        <v>32</v>
      </c>
      <c r="H263" s="35" t="s">
        <v>14</v>
      </c>
      <c r="I263" s="10"/>
      <c r="J263" s="10"/>
      <c r="K263" s="10"/>
      <c r="L263" s="10"/>
      <c r="M263" s="10"/>
      <c r="N263" s="10"/>
      <c r="O263" s="10"/>
      <c r="P263" s="10"/>
      <c r="Q263" s="4"/>
      <c r="R263" s="4"/>
      <c r="S263" s="4"/>
      <c r="T263" s="4"/>
      <c r="U263" s="4"/>
      <c r="V263" s="4"/>
      <c r="W263" s="4"/>
      <c r="X263" s="4"/>
      <c r="Y263" s="4"/>
      <c r="Z263" s="4"/>
      <c r="AA263" s="4"/>
      <c r="AB263" s="4"/>
      <c r="AC263" s="4"/>
      <c r="AD263" s="4"/>
      <c r="AE263" s="4"/>
      <c r="AF263" s="4"/>
    </row>
    <row r="264" spans="1:32" hidden="1">
      <c r="A264" s="4" t="str">
        <f t="shared" si="21"/>
        <v>AF</v>
      </c>
      <c r="B264" s="10"/>
      <c r="C264" s="6"/>
      <c r="D264" s="38"/>
      <c r="E264" s="38"/>
      <c r="F264" s="38"/>
      <c r="G264" s="17">
        <v>33</v>
      </c>
      <c r="I264" s="1"/>
      <c r="J264" s="10"/>
      <c r="K264" s="10"/>
      <c r="L264" s="10"/>
      <c r="M264" s="10"/>
      <c r="N264" s="10"/>
      <c r="O264" s="10"/>
      <c r="P264" s="10"/>
      <c r="Q264" s="4"/>
      <c r="R264" s="4"/>
      <c r="S264" s="4"/>
      <c r="T264" s="4"/>
      <c r="U264" s="4"/>
      <c r="V264" s="4"/>
      <c r="W264" s="4"/>
      <c r="X264" s="4"/>
      <c r="Y264" s="4"/>
      <c r="Z264" s="4"/>
      <c r="AA264" s="4"/>
      <c r="AB264" s="4"/>
      <c r="AC264" s="4"/>
      <c r="AD264" s="4"/>
      <c r="AE264" s="4"/>
      <c r="AF264" s="4"/>
    </row>
    <row r="265" spans="1:32" hidden="1">
      <c r="A265" s="4" t="str">
        <f t="shared" si="21"/>
        <v>0A</v>
      </c>
      <c r="B265" s="10"/>
      <c r="C265" s="5" t="str">
        <f>HEX2DEC( A265) *256 +HEX2DEC( A264) &amp; " cm"</f>
        <v>2735 cm</v>
      </c>
      <c r="D265" s="38"/>
      <c r="E265" s="38"/>
      <c r="F265" s="38"/>
      <c r="G265" s="17">
        <v>34</v>
      </c>
      <c r="H265" s="48" t="s">
        <v>15</v>
      </c>
      <c r="I265" s="1"/>
      <c r="J265" s="10"/>
      <c r="K265" s="10"/>
      <c r="L265" s="10"/>
      <c r="M265" s="10"/>
      <c r="N265" s="10"/>
      <c r="O265" s="10"/>
      <c r="P265" s="10"/>
      <c r="Q265" s="4"/>
      <c r="R265" s="4"/>
      <c r="S265" s="4"/>
      <c r="T265" s="4"/>
      <c r="U265" s="4"/>
      <c r="V265" s="4"/>
      <c r="W265" s="4"/>
      <c r="X265" s="4"/>
      <c r="Y265" s="4"/>
      <c r="Z265" s="4"/>
      <c r="AA265" s="4"/>
      <c r="AB265" s="4"/>
      <c r="AC265" s="4"/>
      <c r="AD265" s="4"/>
      <c r="AE265" s="4"/>
      <c r="AF265" s="4"/>
    </row>
    <row r="266" spans="1:32" hidden="1">
      <c r="A266" s="4" t="str">
        <f t="shared" si="21"/>
        <v>63</v>
      </c>
      <c r="B266" s="10"/>
      <c r="C266" s="6">
        <f>HEX2DEC(A266)</f>
        <v>99</v>
      </c>
      <c r="D266" s="38"/>
      <c r="E266" s="38"/>
      <c r="F266" s="38"/>
      <c r="G266" s="17">
        <v>35</v>
      </c>
      <c r="H266" s="35" t="s">
        <v>16</v>
      </c>
      <c r="I266" s="1"/>
      <c r="J266" s="10"/>
      <c r="K266" s="10"/>
      <c r="L266" s="10"/>
      <c r="M266" s="10"/>
      <c r="N266" s="10"/>
      <c r="O266" s="10"/>
      <c r="P266" s="10"/>
      <c r="Q266" s="4"/>
      <c r="R266" s="4"/>
      <c r="S266" s="4"/>
      <c r="T266" s="4"/>
      <c r="U266" s="4"/>
      <c r="V266" s="4"/>
      <c r="W266" s="4"/>
      <c r="X266" s="4"/>
      <c r="Y266" s="4"/>
      <c r="Z266" s="4"/>
      <c r="AA266" s="4"/>
      <c r="AB266" s="4"/>
      <c r="AC266" s="4"/>
      <c r="AD266" s="4"/>
      <c r="AE266" s="4"/>
      <c r="AF266" s="4"/>
    </row>
    <row r="267" spans="1:32" hidden="1">
      <c r="A267" s="4" t="str">
        <f t="shared" si="21"/>
        <v>2B</v>
      </c>
      <c r="B267" s="10"/>
      <c r="C267" s="6">
        <f>HEX2DEC(A267)</f>
        <v>43</v>
      </c>
      <c r="D267" s="38"/>
      <c r="E267" s="38"/>
      <c r="F267" s="38"/>
      <c r="G267" s="17">
        <v>36</v>
      </c>
      <c r="H267" s="142" t="s">
        <v>17</v>
      </c>
      <c r="I267" s="1"/>
      <c r="J267" s="10"/>
      <c r="K267" s="10"/>
      <c r="L267" s="10"/>
      <c r="M267" s="10"/>
      <c r="N267" s="10"/>
      <c r="O267" s="10"/>
      <c r="P267" s="10"/>
      <c r="Q267" s="4"/>
      <c r="R267" s="4"/>
      <c r="S267" s="4"/>
      <c r="T267" s="4"/>
      <c r="U267" s="4"/>
      <c r="V267" s="4"/>
      <c r="W267" s="4"/>
      <c r="X267" s="4"/>
      <c r="Y267" s="4"/>
      <c r="Z267" s="4"/>
      <c r="AA267" s="4"/>
      <c r="AB267" s="4"/>
      <c r="AC267" s="4"/>
      <c r="AD267" s="4"/>
      <c r="AE267" s="4"/>
      <c r="AF267" s="4"/>
    </row>
    <row r="268" spans="1:32" hidden="1">
      <c r="A268" s="4" t="str">
        <f t="shared" si="21"/>
        <v>AF</v>
      </c>
      <c r="B268" s="10"/>
      <c r="C268" s="143" t="str">
        <f>"Ullage =" &amp;BIN2DEC(F268)</f>
        <v>Ullage =175</v>
      </c>
      <c r="D268" s="144"/>
      <c r="E268" s="144"/>
      <c r="F268" s="145" t="str">
        <f t="shared" ref="F268:F307" si="22">HEX2BIN(A268,8)</f>
        <v>10101111</v>
      </c>
      <c r="G268" s="17">
        <v>37</v>
      </c>
      <c r="H268" s="142" t="s">
        <v>18</v>
      </c>
      <c r="I268"/>
      <c r="J268" s="10"/>
      <c r="K268" s="10"/>
      <c r="L268" s="10"/>
      <c r="M268" s="10"/>
      <c r="N268" s="10"/>
      <c r="O268" s="10"/>
      <c r="P268" s="10"/>
      <c r="Q268" s="4"/>
      <c r="R268" s="4"/>
      <c r="S268" s="4"/>
      <c r="T268" s="4"/>
      <c r="U268" s="4"/>
      <c r="V268" s="4"/>
      <c r="W268" s="4"/>
      <c r="X268" s="4"/>
      <c r="Y268" s="4"/>
      <c r="Z268" s="4"/>
      <c r="AA268" s="4"/>
      <c r="AB268" s="4"/>
      <c r="AC268" s="4"/>
      <c r="AD268" s="4"/>
      <c r="AE268" s="4"/>
      <c r="AF268" s="4"/>
    </row>
    <row r="269" spans="1:32" hidden="1">
      <c r="A269" s="4" t="str">
        <f t="shared" si="21"/>
        <v>0A</v>
      </c>
      <c r="B269" s="10"/>
      <c r="C269" s="143" t="str">
        <f>"ResCode =" &amp;BIN2DEC(MID(F269,3,4))</f>
        <v>ResCode =2</v>
      </c>
      <c r="D269" s="144"/>
      <c r="E269" s="144"/>
      <c r="F269" s="145" t="str">
        <f t="shared" si="22"/>
        <v>00001010</v>
      </c>
      <c r="G269" s="17">
        <v>38</v>
      </c>
      <c r="H269" s="142" t="s">
        <v>19</v>
      </c>
      <c r="I269"/>
      <c r="J269" s="10"/>
      <c r="K269" s="10"/>
      <c r="L269" s="10"/>
      <c r="M269" s="10"/>
      <c r="N269" s="10"/>
      <c r="O269" s="10"/>
      <c r="P269" s="10"/>
      <c r="Q269" s="4"/>
      <c r="R269" s="4"/>
      <c r="S269" s="4"/>
      <c r="T269" s="4"/>
      <c r="U269" s="4"/>
      <c r="V269" s="4"/>
      <c r="W269" s="4"/>
      <c r="X269" s="4"/>
      <c r="Y269" s="4"/>
      <c r="Z269" s="4"/>
      <c r="AA269" s="4"/>
      <c r="AB269" s="4"/>
      <c r="AC269" s="4"/>
      <c r="AD269" s="4"/>
      <c r="AE269" s="4"/>
      <c r="AF269" s="4"/>
    </row>
    <row r="270" spans="1:32" hidden="1">
      <c r="A270" s="4" t="str">
        <f t="shared" si="21"/>
        <v>63</v>
      </c>
      <c r="B270" s="10"/>
      <c r="C270" s="143" t="str">
        <f>"Deg.C " &amp;BIN2DEC(LEFT(F270,7))-30</f>
        <v>Deg.C 19</v>
      </c>
      <c r="D270" s="144"/>
      <c r="E270" s="144"/>
      <c r="F270" s="145" t="str">
        <f t="shared" si="22"/>
        <v>01100011</v>
      </c>
      <c r="G270" s="17">
        <v>39</v>
      </c>
      <c r="H270" s="142" t="s">
        <v>20</v>
      </c>
      <c r="I270"/>
      <c r="J270" s="10"/>
      <c r="K270" s="10"/>
      <c r="L270" s="10"/>
      <c r="M270" s="10"/>
      <c r="N270" s="10"/>
      <c r="O270" s="10"/>
      <c r="P270" s="10"/>
      <c r="Q270" s="4"/>
      <c r="R270" s="4"/>
      <c r="S270" s="4"/>
      <c r="T270" s="4"/>
      <c r="U270" s="4"/>
      <c r="V270" s="4"/>
      <c r="W270" s="4"/>
      <c r="X270" s="4"/>
      <c r="Y270" s="4"/>
      <c r="Z270" s="4"/>
      <c r="AA270" s="4"/>
      <c r="AB270" s="4"/>
      <c r="AC270" s="4"/>
      <c r="AD270" s="4"/>
      <c r="AE270" s="4"/>
      <c r="AF270" s="4"/>
    </row>
    <row r="271" spans="1:32" hidden="1">
      <c r="A271" s="4" t="str">
        <f t="shared" si="21"/>
        <v>2B</v>
      </c>
      <c r="B271" s="10"/>
      <c r="C271" s="143" t="str">
        <f>"RSSI =" &amp;BIN2DEC(F271)</f>
        <v>RSSI =43</v>
      </c>
      <c r="D271" s="144"/>
      <c r="E271" s="144"/>
      <c r="F271" s="145" t="str">
        <f t="shared" si="22"/>
        <v>00101011</v>
      </c>
      <c r="G271" s="17">
        <v>40</v>
      </c>
      <c r="H271" s="142" t="s">
        <v>21</v>
      </c>
      <c r="I271"/>
      <c r="J271" s="10"/>
      <c r="K271" s="10"/>
      <c r="L271" s="10"/>
      <c r="M271" s="10"/>
      <c r="N271" s="10"/>
      <c r="O271" s="10"/>
      <c r="P271" s="10"/>
      <c r="Q271" s="4"/>
      <c r="R271" s="4"/>
      <c r="S271" s="4"/>
      <c r="T271" s="4"/>
      <c r="U271" s="4"/>
      <c r="V271" s="4"/>
      <c r="W271" s="4"/>
      <c r="X271" s="4"/>
      <c r="Y271" s="4"/>
      <c r="Z271" s="4"/>
      <c r="AA271" s="4"/>
      <c r="AB271" s="4"/>
      <c r="AC271" s="4"/>
      <c r="AD271" s="4"/>
      <c r="AE271" s="4"/>
      <c r="AF271" s="4"/>
    </row>
    <row r="272" spans="1:32" hidden="1">
      <c r="A272" s="4" t="str">
        <f t="shared" si="21"/>
        <v>AF</v>
      </c>
      <c r="B272" s="10"/>
      <c r="C272" s="6" t="str">
        <f>"Ullage =" &amp;BIN2DEC(F272)</f>
        <v>Ullage =175</v>
      </c>
      <c r="D272" s="140"/>
      <c r="E272" s="140"/>
      <c r="F272" s="141" t="str">
        <f t="shared" si="22"/>
        <v>10101111</v>
      </c>
      <c r="G272" s="17">
        <v>41</v>
      </c>
      <c r="H272" s="142" t="s">
        <v>22</v>
      </c>
      <c r="I272" s="141"/>
      <c r="J272" s="10"/>
      <c r="K272" s="10"/>
      <c r="L272" s="10"/>
      <c r="M272" s="10"/>
      <c r="N272" s="10"/>
      <c r="O272" s="10"/>
      <c r="P272" s="10"/>
      <c r="Q272" s="4"/>
      <c r="R272" s="4"/>
      <c r="S272" s="4"/>
      <c r="T272" s="4"/>
      <c r="U272" s="4"/>
      <c r="V272" s="4"/>
      <c r="W272" s="4"/>
      <c r="X272" s="4"/>
      <c r="Y272" s="4"/>
      <c r="Z272" s="4"/>
      <c r="AA272" s="4"/>
      <c r="AB272" s="4"/>
      <c r="AC272" s="4"/>
      <c r="AD272" s="4"/>
      <c r="AE272" s="4"/>
      <c r="AF272" s="4"/>
    </row>
    <row r="273" spans="1:32" hidden="1">
      <c r="A273" s="4" t="str">
        <f t="shared" si="21"/>
        <v>0A</v>
      </c>
      <c r="B273" s="10"/>
      <c r="C273" s="6" t="str">
        <f>"ResCode =" &amp;BIN2DEC(MID(F273,3,4))</f>
        <v>ResCode =2</v>
      </c>
      <c r="D273" s="140"/>
      <c r="E273" s="140"/>
      <c r="F273" s="141" t="str">
        <f t="shared" si="22"/>
        <v>00001010</v>
      </c>
      <c r="G273" s="17">
        <v>42</v>
      </c>
      <c r="H273" s="142" t="s">
        <v>23</v>
      </c>
      <c r="I273" s="141"/>
      <c r="J273" s="10"/>
      <c r="K273" s="10"/>
      <c r="L273" s="10"/>
      <c r="M273" s="10"/>
      <c r="N273" s="10"/>
      <c r="O273" s="10"/>
      <c r="P273" s="10"/>
      <c r="Q273" s="4"/>
      <c r="R273" s="4"/>
      <c r="S273" s="4"/>
      <c r="T273" s="4"/>
      <c r="U273" s="4"/>
      <c r="V273" s="4"/>
      <c r="W273" s="4"/>
      <c r="X273" s="4"/>
      <c r="Y273" s="4"/>
      <c r="Z273" s="4"/>
      <c r="AA273" s="4"/>
      <c r="AB273" s="4"/>
      <c r="AC273" s="4"/>
      <c r="AD273" s="4"/>
      <c r="AE273" s="4"/>
      <c r="AF273" s="4"/>
    </row>
    <row r="274" spans="1:32" hidden="1">
      <c r="A274" s="4" t="str">
        <f t="shared" si="21"/>
        <v>63</v>
      </c>
      <c r="B274" s="10"/>
      <c r="C274" s="6" t="str">
        <f>"Deg.C " &amp;BIN2DEC(LEFT(F274,7))-30</f>
        <v>Deg.C 19</v>
      </c>
      <c r="D274" s="140"/>
      <c r="E274" s="140"/>
      <c r="F274" s="141" t="str">
        <f t="shared" si="22"/>
        <v>01100011</v>
      </c>
      <c r="G274" s="17">
        <v>43</v>
      </c>
      <c r="H274" s="142" t="s">
        <v>24</v>
      </c>
      <c r="I274" s="141"/>
      <c r="J274" s="10"/>
      <c r="K274" s="10"/>
      <c r="L274" s="10"/>
      <c r="M274" s="10"/>
      <c r="N274" s="10"/>
      <c r="O274" s="10"/>
      <c r="P274" s="10"/>
      <c r="Q274" s="4"/>
      <c r="R274" s="4"/>
      <c r="S274" s="4"/>
      <c r="T274" s="4"/>
      <c r="U274" s="4"/>
      <c r="V274" s="4"/>
      <c r="W274" s="4"/>
      <c r="X274" s="4"/>
      <c r="Y274" s="4"/>
      <c r="Z274" s="4"/>
      <c r="AA274" s="4"/>
      <c r="AB274" s="4"/>
      <c r="AC274" s="4"/>
      <c r="AD274" s="4"/>
      <c r="AE274" s="4"/>
      <c r="AF274" s="4"/>
    </row>
    <row r="275" spans="1:32" hidden="1">
      <c r="A275" s="4" t="str">
        <f t="shared" si="21"/>
        <v>2B</v>
      </c>
      <c r="B275" s="10"/>
      <c r="C275" s="6" t="str">
        <f>"RSSI =" &amp;BIN2DEC(F275)</f>
        <v>RSSI =43</v>
      </c>
      <c r="D275" s="140"/>
      <c r="E275" s="140"/>
      <c r="F275" s="141" t="str">
        <f t="shared" si="22"/>
        <v>00101011</v>
      </c>
      <c r="G275" s="17">
        <v>44</v>
      </c>
      <c r="H275" s="142" t="s">
        <v>25</v>
      </c>
      <c r="I275" s="141"/>
      <c r="J275" s="10"/>
      <c r="K275" s="10"/>
      <c r="L275" s="10"/>
      <c r="M275" s="10"/>
      <c r="N275" s="10"/>
      <c r="O275" s="10"/>
      <c r="P275" s="10"/>
      <c r="Q275" s="4"/>
      <c r="R275" s="4"/>
      <c r="S275" s="4"/>
      <c r="T275" s="4"/>
      <c r="U275" s="4"/>
      <c r="V275" s="4"/>
      <c r="W275" s="4"/>
      <c r="X275" s="4"/>
      <c r="Y275" s="4"/>
      <c r="Z275" s="4"/>
      <c r="AA275" s="4"/>
      <c r="AB275" s="4"/>
      <c r="AC275" s="4"/>
      <c r="AD275" s="4"/>
      <c r="AE275" s="4"/>
      <c r="AF275" s="4"/>
    </row>
    <row r="276" spans="1:32" hidden="1">
      <c r="A276" s="4" t="str">
        <f t="shared" si="21"/>
        <v>AE</v>
      </c>
      <c r="B276" s="10"/>
      <c r="C276" s="143" t="str">
        <f>"Ullage =" &amp;BIN2DEC(F276)</f>
        <v>Ullage =174</v>
      </c>
      <c r="D276" s="144"/>
      <c r="E276" s="144"/>
      <c r="F276" s="146" t="str">
        <f t="shared" si="22"/>
        <v>10101110</v>
      </c>
      <c r="G276" s="17">
        <v>45</v>
      </c>
      <c r="H276" s="142" t="s">
        <v>26</v>
      </c>
      <c r="I276" s="141"/>
      <c r="J276" s="10"/>
      <c r="K276" s="10"/>
      <c r="L276" s="10"/>
      <c r="M276" s="10"/>
      <c r="N276" s="10"/>
      <c r="O276" s="10"/>
      <c r="P276" s="10"/>
      <c r="Q276" s="4"/>
      <c r="R276" s="4"/>
      <c r="S276" s="4"/>
      <c r="T276" s="4"/>
      <c r="U276" s="4"/>
      <c r="V276" s="4"/>
      <c r="W276" s="4"/>
      <c r="X276" s="4"/>
      <c r="Y276" s="4"/>
      <c r="Z276" s="4"/>
      <c r="AA276" s="4"/>
      <c r="AB276" s="4"/>
      <c r="AC276" s="4"/>
      <c r="AD276" s="4"/>
      <c r="AE276" s="4"/>
      <c r="AF276" s="4"/>
    </row>
    <row r="277" spans="1:32" hidden="1">
      <c r="A277" s="4" t="str">
        <f t="shared" si="21"/>
        <v>0A</v>
      </c>
      <c r="B277" s="10"/>
      <c r="C277" s="143" t="str">
        <f>"ResCode =" &amp;BIN2DEC(MID(F277,3,4))</f>
        <v>ResCode =2</v>
      </c>
      <c r="D277" s="144"/>
      <c r="E277" s="144"/>
      <c r="F277" s="146" t="str">
        <f t="shared" si="22"/>
        <v>00001010</v>
      </c>
      <c r="G277" s="17">
        <v>46</v>
      </c>
      <c r="H277" s="142" t="s">
        <v>27</v>
      </c>
      <c r="I277" s="141"/>
      <c r="J277" s="10"/>
      <c r="K277" s="10"/>
      <c r="L277" s="10"/>
      <c r="M277" s="10"/>
      <c r="N277" s="10"/>
      <c r="O277" s="10"/>
      <c r="P277" s="10"/>
      <c r="Q277" s="4"/>
      <c r="R277" s="4"/>
      <c r="S277" s="4"/>
      <c r="T277" s="4"/>
      <c r="U277" s="4"/>
      <c r="V277" s="4"/>
      <c r="W277" s="4"/>
      <c r="X277" s="4"/>
      <c r="Y277" s="4"/>
      <c r="Z277" s="4"/>
      <c r="AA277" s="4"/>
      <c r="AB277" s="4"/>
      <c r="AC277" s="4"/>
      <c r="AD277" s="4"/>
      <c r="AE277" s="4"/>
      <c r="AF277" s="4"/>
    </row>
    <row r="278" spans="1:32" hidden="1">
      <c r="A278" s="4" t="str">
        <f t="shared" si="21"/>
        <v>63</v>
      </c>
      <c r="B278" s="10"/>
      <c r="C278" s="143" t="str">
        <f>"Deg.C " &amp;BIN2DEC(LEFT(F278,7))-30</f>
        <v>Deg.C 19</v>
      </c>
      <c r="D278" s="144"/>
      <c r="E278" s="144"/>
      <c r="F278" s="146" t="str">
        <f t="shared" si="22"/>
        <v>01100011</v>
      </c>
      <c r="G278" s="17">
        <v>47</v>
      </c>
      <c r="H278" s="142" t="s">
        <v>28</v>
      </c>
      <c r="I278" s="141"/>
      <c r="J278" s="10"/>
      <c r="K278" s="10"/>
      <c r="L278" s="10"/>
      <c r="M278" s="10"/>
      <c r="N278" s="10"/>
      <c r="O278" s="10"/>
      <c r="P278" s="10"/>
      <c r="Q278" s="4"/>
      <c r="R278" s="4"/>
      <c r="S278" s="4"/>
      <c r="T278" s="4"/>
      <c r="U278" s="4"/>
      <c r="V278" s="4"/>
      <c r="W278" s="4"/>
      <c r="X278" s="4"/>
      <c r="Y278" s="4"/>
      <c r="Z278" s="4"/>
      <c r="AA278" s="4"/>
      <c r="AB278" s="4"/>
      <c r="AC278" s="4"/>
      <c r="AD278" s="4"/>
      <c r="AE278" s="4"/>
      <c r="AF278" s="4"/>
    </row>
    <row r="279" spans="1:32" hidden="1">
      <c r="A279" s="4" t="str">
        <f t="shared" si="21"/>
        <v>2B</v>
      </c>
      <c r="B279" s="10"/>
      <c r="C279" s="143" t="str">
        <f>"RSSI =" &amp;BIN2DEC(F279)</f>
        <v>RSSI =43</v>
      </c>
      <c r="D279" s="144"/>
      <c r="E279" s="144"/>
      <c r="F279" s="146" t="str">
        <f t="shared" si="22"/>
        <v>00101011</v>
      </c>
      <c r="G279" s="17">
        <v>48</v>
      </c>
      <c r="H279" s="142" t="s">
        <v>29</v>
      </c>
      <c r="I279" s="141"/>
      <c r="J279" s="10"/>
      <c r="K279" s="10"/>
      <c r="L279" s="10"/>
      <c r="M279" s="10"/>
      <c r="N279" s="10"/>
      <c r="O279" s="10"/>
      <c r="P279" s="10"/>
      <c r="Q279" s="4"/>
      <c r="R279" s="4"/>
      <c r="S279" s="4"/>
      <c r="T279" s="4"/>
      <c r="U279" s="4"/>
      <c r="V279" s="4"/>
      <c r="W279" s="4"/>
      <c r="X279" s="4"/>
      <c r="Y279" s="4"/>
      <c r="Z279" s="4"/>
      <c r="AA279" s="4"/>
      <c r="AB279" s="4"/>
      <c r="AC279" s="4"/>
      <c r="AD279" s="4"/>
      <c r="AE279" s="4"/>
      <c r="AF279" s="4"/>
    </row>
    <row r="280" spans="1:32" hidden="1">
      <c r="A280" s="4" t="str">
        <f t="shared" si="21"/>
        <v>AE</v>
      </c>
      <c r="B280" s="10"/>
      <c r="C280" s="6" t="str">
        <f>"Ullage =" &amp;BIN2DEC(F280)</f>
        <v>Ullage =174</v>
      </c>
      <c r="D280" s="140"/>
      <c r="E280" s="140"/>
      <c r="F280" s="141" t="str">
        <f t="shared" si="22"/>
        <v>10101110</v>
      </c>
      <c r="G280" s="17">
        <v>49</v>
      </c>
      <c r="H280" s="142" t="s">
        <v>30</v>
      </c>
      <c r="I280" s="141"/>
      <c r="J280" s="10"/>
      <c r="K280" s="10"/>
      <c r="L280" s="10"/>
      <c r="M280" s="10"/>
      <c r="N280" s="10"/>
      <c r="O280" s="10"/>
      <c r="P280" s="10"/>
      <c r="Q280" s="4"/>
      <c r="R280" s="4"/>
      <c r="S280" s="4"/>
      <c r="T280" s="4"/>
      <c r="U280" s="4"/>
      <c r="V280" s="4"/>
      <c r="W280" s="4"/>
      <c r="X280" s="4"/>
      <c r="Y280" s="4"/>
      <c r="Z280" s="4"/>
      <c r="AA280" s="4"/>
      <c r="AB280" s="4"/>
      <c r="AC280" s="4"/>
      <c r="AD280" s="4"/>
      <c r="AE280" s="4"/>
      <c r="AF280" s="4"/>
    </row>
    <row r="281" spans="1:32" hidden="1">
      <c r="A281" s="4" t="str">
        <f t="shared" si="21"/>
        <v>0A</v>
      </c>
      <c r="B281" s="10"/>
      <c r="C281" s="6" t="str">
        <f>"ResCode =" &amp;BIN2DEC(MID(F281,3,4))</f>
        <v>ResCode =2</v>
      </c>
      <c r="D281" s="140"/>
      <c r="E281" s="140"/>
      <c r="F281" s="141" t="str">
        <f t="shared" si="22"/>
        <v>00001010</v>
      </c>
      <c r="G281" s="17">
        <v>50</v>
      </c>
      <c r="H281" s="142" t="s">
        <v>31</v>
      </c>
      <c r="I281" s="141"/>
      <c r="J281" s="10"/>
      <c r="K281" s="10"/>
      <c r="L281" s="10"/>
      <c r="M281" s="10"/>
      <c r="N281" s="10"/>
      <c r="O281" s="10"/>
      <c r="P281" s="10"/>
      <c r="Q281" s="4"/>
      <c r="R281" s="4"/>
      <c r="S281" s="4"/>
      <c r="T281" s="4"/>
      <c r="U281" s="4"/>
      <c r="V281" s="4"/>
      <c r="W281" s="4"/>
      <c r="X281" s="4"/>
      <c r="Y281" s="4"/>
      <c r="Z281" s="4"/>
      <c r="AA281" s="4"/>
      <c r="AB281" s="4"/>
      <c r="AC281" s="4"/>
      <c r="AD281" s="4"/>
      <c r="AE281" s="4"/>
      <c r="AF281" s="4"/>
    </row>
    <row r="282" spans="1:32" hidden="1">
      <c r="A282" s="4" t="str">
        <f t="shared" si="21"/>
        <v>63</v>
      </c>
      <c r="B282" s="10"/>
      <c r="C282" s="6" t="str">
        <f>"Deg.C " &amp;BIN2DEC(LEFT(F282,7))-30</f>
        <v>Deg.C 19</v>
      </c>
      <c r="D282" s="140"/>
      <c r="E282" s="140"/>
      <c r="F282" s="141" t="str">
        <f t="shared" si="22"/>
        <v>01100011</v>
      </c>
      <c r="G282" s="17">
        <v>51</v>
      </c>
      <c r="H282" s="142" t="s">
        <v>32</v>
      </c>
      <c r="I282" s="141"/>
      <c r="J282" s="10"/>
      <c r="K282" s="10"/>
      <c r="L282" s="10"/>
      <c r="M282" s="10"/>
      <c r="N282" s="10"/>
      <c r="O282" s="10"/>
      <c r="P282" s="10"/>
      <c r="Q282" s="4"/>
      <c r="R282" s="4"/>
      <c r="S282" s="4"/>
      <c r="T282" s="4"/>
      <c r="U282" s="4"/>
      <c r="V282" s="4"/>
      <c r="W282" s="4"/>
      <c r="X282" s="4"/>
      <c r="Y282" s="4"/>
      <c r="Z282" s="4"/>
      <c r="AA282" s="4"/>
      <c r="AB282" s="4"/>
      <c r="AC282" s="4"/>
      <c r="AD282" s="4"/>
      <c r="AE282" s="4"/>
      <c r="AF282" s="4"/>
    </row>
    <row r="283" spans="1:32" hidden="1">
      <c r="A283" s="4" t="str">
        <f t="shared" si="21"/>
        <v>2B</v>
      </c>
      <c r="B283" s="10"/>
      <c r="C283" s="6" t="str">
        <f>"RSSI =" &amp;BIN2DEC(F283)</f>
        <v>RSSI =43</v>
      </c>
      <c r="D283" s="140"/>
      <c r="E283" s="140"/>
      <c r="F283" s="141" t="str">
        <f t="shared" si="22"/>
        <v>00101011</v>
      </c>
      <c r="G283" s="17">
        <v>52</v>
      </c>
      <c r="H283" s="142" t="s">
        <v>33</v>
      </c>
      <c r="I283" s="141"/>
      <c r="J283" s="10"/>
      <c r="K283" s="10"/>
      <c r="L283" s="10"/>
      <c r="M283" s="10"/>
      <c r="N283" s="10"/>
      <c r="O283" s="10"/>
      <c r="P283" s="10"/>
      <c r="Q283" s="4"/>
      <c r="R283" s="4"/>
      <c r="S283" s="4"/>
      <c r="T283" s="4"/>
      <c r="U283" s="4"/>
      <c r="V283" s="4"/>
      <c r="W283" s="4"/>
      <c r="X283" s="4"/>
      <c r="Y283" s="4"/>
      <c r="Z283" s="4"/>
      <c r="AA283" s="4"/>
      <c r="AB283" s="4"/>
      <c r="AC283" s="4"/>
      <c r="AD283" s="4"/>
      <c r="AE283" s="4"/>
      <c r="AF283" s="4"/>
    </row>
    <row r="284" spans="1:32" hidden="1">
      <c r="A284" s="4" t="str">
        <f t="shared" si="21"/>
        <v>AE</v>
      </c>
      <c r="B284" s="10"/>
      <c r="C284" s="143" t="str">
        <f>"Ullage =" &amp;BIN2DEC(F284)</f>
        <v>Ullage =174</v>
      </c>
      <c r="D284" s="144"/>
      <c r="E284" s="144"/>
      <c r="F284" s="146" t="str">
        <f t="shared" si="22"/>
        <v>10101110</v>
      </c>
      <c r="G284" s="17">
        <v>53</v>
      </c>
      <c r="H284" s="142" t="s">
        <v>34</v>
      </c>
      <c r="I284" s="141"/>
      <c r="J284" s="10"/>
      <c r="K284" s="10"/>
      <c r="L284" s="10"/>
      <c r="M284" s="10"/>
      <c r="N284" s="10"/>
      <c r="O284" s="10"/>
      <c r="P284" s="10"/>
      <c r="Q284" s="4"/>
      <c r="R284" s="4"/>
      <c r="S284" s="4"/>
      <c r="T284" s="4"/>
      <c r="U284" s="4"/>
      <c r="V284" s="4"/>
      <c r="W284" s="4"/>
      <c r="X284" s="4"/>
      <c r="Y284" s="4"/>
      <c r="Z284" s="4"/>
      <c r="AA284" s="4"/>
      <c r="AB284" s="4"/>
      <c r="AC284" s="4"/>
      <c r="AD284" s="4"/>
      <c r="AE284" s="4"/>
      <c r="AF284" s="4"/>
    </row>
    <row r="285" spans="1:32" hidden="1">
      <c r="A285" s="4" t="str">
        <f t="shared" si="21"/>
        <v>0A</v>
      </c>
      <c r="B285" s="10"/>
      <c r="C285" s="143" t="str">
        <f>"ResCode =" &amp;BIN2DEC(MID(F285,3,4))</f>
        <v>ResCode =2</v>
      </c>
      <c r="D285" s="144"/>
      <c r="E285" s="144"/>
      <c r="F285" s="146" t="str">
        <f t="shared" si="22"/>
        <v>00001010</v>
      </c>
      <c r="G285" s="17">
        <v>54</v>
      </c>
      <c r="H285" s="142" t="s">
        <v>35</v>
      </c>
      <c r="I285" s="141"/>
      <c r="J285" s="10"/>
      <c r="K285" s="10"/>
      <c r="L285" s="10"/>
      <c r="M285" s="10"/>
      <c r="N285" s="10"/>
      <c r="O285" s="10"/>
      <c r="P285" s="10"/>
      <c r="Q285" s="4"/>
      <c r="R285" s="4"/>
      <c r="S285" s="4"/>
      <c r="T285" s="4"/>
      <c r="U285" s="4"/>
      <c r="V285" s="4"/>
      <c r="W285" s="4"/>
      <c r="X285" s="4"/>
      <c r="Y285" s="4"/>
      <c r="Z285" s="4"/>
      <c r="AA285" s="4"/>
      <c r="AB285" s="4"/>
      <c r="AC285" s="4"/>
      <c r="AD285" s="4"/>
      <c r="AE285" s="4"/>
      <c r="AF285" s="4"/>
    </row>
    <row r="286" spans="1:32" hidden="1">
      <c r="A286" s="4" t="str">
        <f t="shared" si="21"/>
        <v>63</v>
      </c>
      <c r="B286" s="10"/>
      <c r="C286" s="143" t="str">
        <f>"Deg.C " &amp;BIN2DEC(LEFT(F286,7))-30</f>
        <v>Deg.C 19</v>
      </c>
      <c r="D286" s="144"/>
      <c r="E286" s="144"/>
      <c r="F286" s="146" t="str">
        <f t="shared" si="22"/>
        <v>01100011</v>
      </c>
      <c r="G286" s="17">
        <v>55</v>
      </c>
      <c r="H286" s="142" t="s">
        <v>36</v>
      </c>
      <c r="I286" s="141"/>
      <c r="J286" s="10"/>
      <c r="K286" s="10"/>
      <c r="L286" s="10"/>
      <c r="M286" s="10"/>
      <c r="N286" s="10"/>
      <c r="O286" s="10"/>
      <c r="P286" s="10"/>
      <c r="Q286" s="4"/>
      <c r="R286" s="4"/>
      <c r="S286" s="4"/>
      <c r="T286" s="4"/>
      <c r="U286" s="4"/>
      <c r="V286" s="4"/>
      <c r="W286" s="4"/>
      <c r="X286" s="4"/>
      <c r="Y286" s="4"/>
      <c r="Z286" s="4"/>
      <c r="AA286" s="4"/>
      <c r="AB286" s="4"/>
      <c r="AC286" s="4"/>
      <c r="AD286" s="4"/>
      <c r="AE286" s="4"/>
      <c r="AF286" s="4"/>
    </row>
    <row r="287" spans="1:32" hidden="1">
      <c r="A287" s="4" t="str">
        <f t="shared" si="21"/>
        <v>2B</v>
      </c>
      <c r="B287" s="10"/>
      <c r="C287" s="143" t="str">
        <f>"RSSI =" &amp;BIN2DEC(F287)</f>
        <v>RSSI =43</v>
      </c>
      <c r="D287" s="144"/>
      <c r="E287" s="144"/>
      <c r="F287" s="146" t="str">
        <f t="shared" si="22"/>
        <v>00101011</v>
      </c>
      <c r="G287" s="17">
        <v>56</v>
      </c>
      <c r="H287" s="142" t="s">
        <v>37</v>
      </c>
      <c r="I287" s="141"/>
      <c r="J287" s="10"/>
      <c r="K287" s="10"/>
      <c r="L287" s="10"/>
      <c r="M287" s="10"/>
      <c r="N287" s="10"/>
      <c r="O287" s="10"/>
      <c r="P287" s="10"/>
      <c r="Q287" s="4"/>
      <c r="R287" s="4"/>
      <c r="S287" s="4"/>
      <c r="T287" s="4"/>
      <c r="U287" s="4"/>
      <c r="V287" s="4"/>
      <c r="W287" s="4"/>
      <c r="X287" s="4"/>
      <c r="Y287" s="4"/>
      <c r="Z287" s="4"/>
      <c r="AA287" s="4"/>
      <c r="AB287" s="4"/>
      <c r="AC287" s="4"/>
      <c r="AD287" s="4"/>
      <c r="AE287" s="4"/>
      <c r="AF287" s="4"/>
    </row>
    <row r="288" spans="1:32" hidden="1">
      <c r="A288" s="4" t="str">
        <f t="shared" si="21"/>
        <v>AE</v>
      </c>
      <c r="B288" s="10"/>
      <c r="C288" s="6" t="str">
        <f>"Ullage =" &amp;BIN2DEC(F288)</f>
        <v>Ullage =174</v>
      </c>
      <c r="D288" s="140"/>
      <c r="E288" s="140"/>
      <c r="F288" s="141" t="str">
        <f t="shared" si="22"/>
        <v>10101110</v>
      </c>
      <c r="G288" s="17">
        <v>57</v>
      </c>
      <c r="H288" s="142" t="s">
        <v>38</v>
      </c>
      <c r="I288" s="141"/>
      <c r="J288" s="10"/>
      <c r="K288" s="10"/>
      <c r="L288" s="10"/>
      <c r="M288" s="10"/>
      <c r="N288" s="10"/>
      <c r="O288" s="10"/>
      <c r="P288" s="10"/>
      <c r="Q288" s="4"/>
      <c r="R288" s="4"/>
      <c r="S288" s="4"/>
      <c r="T288" s="4"/>
      <c r="U288" s="4"/>
      <c r="V288" s="4"/>
      <c r="W288" s="4"/>
      <c r="X288" s="4"/>
      <c r="Y288" s="4"/>
      <c r="Z288" s="4"/>
      <c r="AA288" s="4"/>
      <c r="AB288" s="4"/>
      <c r="AC288" s="4"/>
      <c r="AD288" s="4"/>
      <c r="AE288" s="4"/>
      <c r="AF288" s="4"/>
    </row>
    <row r="289" spans="1:32" hidden="1">
      <c r="A289" s="4" t="str">
        <f t="shared" si="21"/>
        <v>0A</v>
      </c>
      <c r="B289" s="10"/>
      <c r="C289" s="6" t="str">
        <f>"ResCode =" &amp;BIN2DEC(MID(F289,3,4))</f>
        <v>ResCode =2</v>
      </c>
      <c r="D289" s="140"/>
      <c r="E289" s="140"/>
      <c r="F289" s="141" t="str">
        <f t="shared" si="22"/>
        <v>00001010</v>
      </c>
      <c r="G289" s="17">
        <v>58</v>
      </c>
      <c r="H289" s="142" t="s">
        <v>39</v>
      </c>
      <c r="I289" s="141"/>
      <c r="J289" s="10"/>
      <c r="K289" s="10"/>
      <c r="L289" s="10"/>
      <c r="M289" s="10"/>
      <c r="N289" s="10"/>
      <c r="O289" s="10"/>
      <c r="P289" s="10"/>
      <c r="Q289" s="4"/>
      <c r="R289" s="4"/>
      <c r="S289" s="4"/>
      <c r="T289" s="4"/>
      <c r="U289" s="4"/>
      <c r="V289" s="4"/>
      <c r="W289" s="4"/>
      <c r="X289" s="4"/>
      <c r="Y289" s="4"/>
      <c r="Z289" s="4"/>
      <c r="AA289" s="4"/>
      <c r="AB289" s="4"/>
      <c r="AC289" s="4"/>
      <c r="AD289" s="4"/>
      <c r="AE289" s="4"/>
      <c r="AF289" s="4"/>
    </row>
    <row r="290" spans="1:32" hidden="1">
      <c r="A290" s="4" t="str">
        <f t="shared" si="21"/>
        <v>63</v>
      </c>
      <c r="B290" s="10"/>
      <c r="C290" s="6" t="str">
        <f>"Deg.C " &amp;BIN2DEC(LEFT(F290,7))-30</f>
        <v>Deg.C 19</v>
      </c>
      <c r="D290" s="140"/>
      <c r="E290" s="140"/>
      <c r="F290" s="141" t="str">
        <f t="shared" si="22"/>
        <v>01100011</v>
      </c>
      <c r="G290" s="17">
        <v>59</v>
      </c>
      <c r="H290" s="142" t="s">
        <v>40</v>
      </c>
      <c r="I290" s="141"/>
      <c r="J290" s="10"/>
      <c r="K290" s="10"/>
      <c r="L290" s="10"/>
      <c r="M290" s="10"/>
      <c r="N290" s="10"/>
      <c r="O290" s="10"/>
      <c r="P290" s="10"/>
      <c r="Q290" s="4"/>
      <c r="R290" s="4"/>
      <c r="S290" s="4"/>
      <c r="T290" s="4"/>
      <c r="U290" s="4"/>
      <c r="V290" s="4"/>
      <c r="W290" s="4"/>
      <c r="X290" s="4"/>
      <c r="Y290" s="4"/>
      <c r="Z290" s="4"/>
      <c r="AA290" s="4"/>
      <c r="AB290" s="4"/>
      <c r="AC290" s="4"/>
      <c r="AD290" s="4"/>
      <c r="AE290" s="4"/>
      <c r="AF290" s="4"/>
    </row>
    <row r="291" spans="1:32" hidden="1">
      <c r="A291" s="4" t="str">
        <f t="shared" si="21"/>
        <v>2B</v>
      </c>
      <c r="B291" s="10"/>
      <c r="C291" s="6" t="str">
        <f>"RSSI =" &amp;BIN2DEC(F291)</f>
        <v>RSSI =43</v>
      </c>
      <c r="D291" s="140"/>
      <c r="E291" s="140"/>
      <c r="F291" s="141" t="str">
        <f t="shared" si="22"/>
        <v>00101011</v>
      </c>
      <c r="G291" s="17">
        <v>60</v>
      </c>
      <c r="H291" s="142" t="s">
        <v>41</v>
      </c>
      <c r="I291" s="141"/>
      <c r="J291" s="10"/>
      <c r="K291" s="10"/>
      <c r="L291" s="10"/>
      <c r="M291" s="10"/>
      <c r="N291" s="10"/>
      <c r="O291" s="10"/>
      <c r="P291" s="10"/>
      <c r="Q291" s="4"/>
      <c r="R291" s="4"/>
      <c r="S291" s="4"/>
      <c r="T291" s="4"/>
      <c r="U291" s="4"/>
      <c r="V291" s="4"/>
      <c r="W291" s="4"/>
      <c r="X291" s="4"/>
      <c r="Y291" s="4"/>
      <c r="Z291" s="4"/>
      <c r="AA291" s="4"/>
      <c r="AB291" s="4"/>
      <c r="AC291" s="4"/>
      <c r="AD291" s="4"/>
      <c r="AE291" s="4"/>
      <c r="AF291" s="4"/>
    </row>
    <row r="292" spans="1:32" hidden="1">
      <c r="A292" s="4" t="str">
        <f t="shared" si="21"/>
        <v>AF</v>
      </c>
      <c r="B292" s="10"/>
      <c r="C292" s="143" t="str">
        <f>"Ullage =" &amp;BIN2DEC(F292)</f>
        <v>Ullage =175</v>
      </c>
      <c r="D292" s="144"/>
      <c r="E292" s="144"/>
      <c r="F292" s="146" t="str">
        <f t="shared" si="22"/>
        <v>10101111</v>
      </c>
      <c r="G292" s="17">
        <v>61</v>
      </c>
      <c r="H292" s="142" t="s">
        <v>42</v>
      </c>
      <c r="I292" s="141"/>
      <c r="J292" s="10"/>
      <c r="K292" s="10"/>
      <c r="L292" s="10"/>
      <c r="M292" s="10"/>
      <c r="N292" s="10"/>
      <c r="O292" s="10"/>
      <c r="P292" s="10"/>
      <c r="Q292" s="4"/>
      <c r="R292" s="4"/>
      <c r="S292" s="4"/>
      <c r="T292" s="4"/>
      <c r="U292" s="4"/>
      <c r="V292" s="4"/>
      <c r="W292" s="4"/>
      <c r="X292" s="4"/>
      <c r="Y292" s="4"/>
      <c r="Z292" s="4"/>
      <c r="AA292" s="4"/>
      <c r="AB292" s="4"/>
      <c r="AC292" s="4"/>
      <c r="AD292" s="4"/>
      <c r="AE292" s="4"/>
      <c r="AF292" s="4"/>
    </row>
    <row r="293" spans="1:32" hidden="1">
      <c r="A293" s="4" t="str">
        <f t="shared" si="21"/>
        <v>0A</v>
      </c>
      <c r="B293" s="10"/>
      <c r="C293" s="143" t="str">
        <f>"ResCode =" &amp;BIN2DEC(MID(F293,3,4))</f>
        <v>ResCode =2</v>
      </c>
      <c r="D293" s="144"/>
      <c r="E293" s="144"/>
      <c r="F293" s="146" t="str">
        <f t="shared" si="22"/>
        <v>00001010</v>
      </c>
      <c r="G293" s="17">
        <v>62</v>
      </c>
      <c r="H293" s="142" t="s">
        <v>43</v>
      </c>
      <c r="I293" s="141"/>
      <c r="J293" s="10"/>
      <c r="K293" s="10"/>
      <c r="L293" s="10"/>
      <c r="M293" s="10"/>
      <c r="N293" s="10"/>
      <c r="O293" s="10"/>
      <c r="P293" s="10"/>
      <c r="Q293" s="4"/>
      <c r="R293" s="4"/>
      <c r="S293" s="4"/>
      <c r="T293" s="4"/>
      <c r="U293" s="4"/>
      <c r="V293" s="4"/>
      <c r="W293" s="4"/>
      <c r="X293" s="4"/>
      <c r="Y293" s="4"/>
      <c r="Z293" s="4"/>
      <c r="AA293" s="4"/>
      <c r="AB293" s="4"/>
      <c r="AC293" s="4"/>
      <c r="AD293" s="4"/>
      <c r="AE293" s="4"/>
      <c r="AF293" s="4"/>
    </row>
    <row r="294" spans="1:32" hidden="1">
      <c r="A294" s="4" t="str">
        <f t="shared" si="21"/>
        <v>63</v>
      </c>
      <c r="B294" s="10"/>
      <c r="C294" s="143" t="str">
        <f>"Deg.C " &amp;BIN2DEC(LEFT(F294,7))-30</f>
        <v>Deg.C 19</v>
      </c>
      <c r="D294" s="144"/>
      <c r="E294" s="144"/>
      <c r="F294" s="146" t="str">
        <f t="shared" si="22"/>
        <v>01100011</v>
      </c>
      <c r="G294" s="17">
        <v>63</v>
      </c>
      <c r="H294" s="142" t="s">
        <v>44</v>
      </c>
      <c r="I294" s="141"/>
      <c r="J294" s="10"/>
      <c r="K294" s="10"/>
      <c r="L294" s="10"/>
      <c r="M294" s="10"/>
      <c r="N294" s="10"/>
      <c r="O294" s="10"/>
      <c r="P294" s="10"/>
      <c r="Q294" s="4"/>
      <c r="R294" s="4"/>
      <c r="S294" s="4"/>
      <c r="T294" s="4"/>
      <c r="U294" s="4"/>
      <c r="V294" s="4"/>
      <c r="W294" s="4"/>
      <c r="X294" s="4"/>
      <c r="Y294" s="4"/>
      <c r="Z294" s="4"/>
      <c r="AA294" s="4"/>
      <c r="AB294" s="4"/>
      <c r="AC294" s="4"/>
      <c r="AD294" s="4"/>
      <c r="AE294" s="4"/>
      <c r="AF294" s="4"/>
    </row>
    <row r="295" spans="1:32" hidden="1">
      <c r="A295" s="4" t="str">
        <f t="shared" si="21"/>
        <v>2B</v>
      </c>
      <c r="B295" s="10"/>
      <c r="C295" s="143" t="str">
        <f>"RSSI =" &amp;BIN2DEC(F295)</f>
        <v>RSSI =43</v>
      </c>
      <c r="D295" s="144"/>
      <c r="E295" s="144"/>
      <c r="F295" s="146" t="str">
        <f t="shared" si="22"/>
        <v>00101011</v>
      </c>
      <c r="G295" s="17">
        <v>64</v>
      </c>
      <c r="H295" s="142" t="s">
        <v>45</v>
      </c>
      <c r="I295" s="141"/>
      <c r="J295" s="10"/>
      <c r="K295" s="10"/>
      <c r="L295" s="10"/>
      <c r="M295" s="10"/>
      <c r="N295" s="10"/>
      <c r="O295" s="10"/>
      <c r="P295" s="10"/>
      <c r="Q295" s="4"/>
      <c r="R295" s="4"/>
      <c r="S295" s="4"/>
      <c r="T295" s="4"/>
      <c r="U295" s="4"/>
      <c r="V295" s="4"/>
      <c r="W295" s="4"/>
      <c r="X295" s="4"/>
      <c r="Y295" s="4"/>
      <c r="Z295" s="4"/>
      <c r="AA295" s="4"/>
      <c r="AB295" s="4"/>
      <c r="AC295" s="4"/>
      <c r="AD295" s="4"/>
      <c r="AE295" s="4"/>
      <c r="AF295" s="4"/>
    </row>
    <row r="296" spans="1:32" hidden="1">
      <c r="A296" s="4" t="str">
        <f t="shared" si="21"/>
        <v>AF</v>
      </c>
      <c r="B296" s="10"/>
      <c r="C296" s="6" t="str">
        <f>"Ullage =" &amp;BIN2DEC(F296)</f>
        <v>Ullage =175</v>
      </c>
      <c r="D296" s="140"/>
      <c r="E296" s="140"/>
      <c r="F296" s="141" t="str">
        <f t="shared" si="22"/>
        <v>10101111</v>
      </c>
      <c r="G296" s="17">
        <v>65</v>
      </c>
      <c r="H296" s="142" t="s">
        <v>46</v>
      </c>
      <c r="I296" s="141"/>
      <c r="J296" s="10"/>
      <c r="K296" s="10"/>
      <c r="L296" s="10"/>
      <c r="M296" s="10"/>
      <c r="N296" s="10"/>
      <c r="O296" s="10"/>
      <c r="P296" s="10"/>
      <c r="Q296" s="4"/>
      <c r="R296" s="4"/>
      <c r="S296" s="4"/>
      <c r="T296" s="4"/>
      <c r="U296" s="4"/>
      <c r="V296" s="4"/>
      <c r="W296" s="4"/>
      <c r="X296" s="4"/>
      <c r="Y296" s="4"/>
      <c r="Z296" s="4"/>
      <c r="AA296" s="4"/>
      <c r="AB296" s="4"/>
      <c r="AC296" s="4"/>
      <c r="AD296" s="4"/>
      <c r="AE296" s="4"/>
      <c r="AF296" s="4"/>
    </row>
    <row r="297" spans="1:32" hidden="1">
      <c r="A297" s="4" t="str">
        <f t="shared" si="21"/>
        <v>0A</v>
      </c>
      <c r="B297" s="10"/>
      <c r="C297" s="6" t="str">
        <f>"ResCode =" &amp;BIN2DEC(MID(F297,3,4))</f>
        <v>ResCode =2</v>
      </c>
      <c r="D297" s="140"/>
      <c r="E297" s="140"/>
      <c r="F297" s="141" t="str">
        <f t="shared" si="22"/>
        <v>00001010</v>
      </c>
      <c r="G297" s="17">
        <v>66</v>
      </c>
      <c r="H297" s="142" t="s">
        <v>47</v>
      </c>
      <c r="I297" s="141"/>
      <c r="J297" s="10"/>
      <c r="K297" s="10"/>
      <c r="L297" s="10"/>
      <c r="M297" s="10"/>
      <c r="N297" s="10"/>
      <c r="O297" s="10"/>
      <c r="P297" s="10"/>
      <c r="Q297" s="4"/>
      <c r="R297" s="4"/>
      <c r="S297" s="4"/>
      <c r="T297" s="4"/>
      <c r="U297" s="4"/>
      <c r="V297" s="4"/>
      <c r="W297" s="4"/>
      <c r="X297" s="4"/>
      <c r="Y297" s="4"/>
      <c r="Z297" s="4"/>
      <c r="AA297" s="4"/>
      <c r="AB297" s="4"/>
      <c r="AC297" s="4"/>
      <c r="AD297" s="4"/>
      <c r="AE297" s="4"/>
      <c r="AF297" s="4"/>
    </row>
    <row r="298" spans="1:32" hidden="1">
      <c r="A298" s="4" t="str">
        <f t="shared" si="21"/>
        <v>63</v>
      </c>
      <c r="B298" s="10"/>
      <c r="C298" s="6" t="str">
        <f>"Deg.C " &amp;BIN2DEC(LEFT(F298,7))-30</f>
        <v>Deg.C 19</v>
      </c>
      <c r="D298" s="140"/>
      <c r="E298" s="140"/>
      <c r="F298" s="141" t="str">
        <f t="shared" si="22"/>
        <v>01100011</v>
      </c>
      <c r="G298" s="17">
        <v>67</v>
      </c>
      <c r="H298" s="142" t="s">
        <v>48</v>
      </c>
      <c r="I298" s="141"/>
      <c r="J298" s="10"/>
      <c r="K298" s="10"/>
      <c r="L298" s="10"/>
      <c r="M298" s="10"/>
      <c r="N298" s="10"/>
      <c r="O298" s="10"/>
      <c r="P298" s="10"/>
      <c r="Q298" s="4"/>
      <c r="R298" s="4"/>
      <c r="S298" s="4"/>
      <c r="T298" s="4"/>
      <c r="U298" s="4"/>
      <c r="V298" s="4"/>
      <c r="W298" s="4"/>
      <c r="X298" s="4"/>
      <c r="Y298" s="4"/>
      <c r="Z298" s="4"/>
      <c r="AA298" s="4"/>
      <c r="AB298" s="4"/>
      <c r="AC298" s="4"/>
      <c r="AD298" s="4"/>
      <c r="AE298" s="4"/>
      <c r="AF298" s="4"/>
    </row>
    <row r="299" spans="1:32" hidden="1">
      <c r="A299" s="4" t="str">
        <f t="shared" si="21"/>
        <v>2B</v>
      </c>
      <c r="B299" s="10"/>
      <c r="C299" s="6" t="str">
        <f>"RSSI =" &amp;BIN2DEC(F299)</f>
        <v>RSSI =43</v>
      </c>
      <c r="D299" s="140"/>
      <c r="E299" s="140"/>
      <c r="F299" s="141" t="str">
        <f t="shared" si="22"/>
        <v>00101011</v>
      </c>
      <c r="G299" s="17">
        <v>68</v>
      </c>
      <c r="H299" s="142" t="s">
        <v>49</v>
      </c>
      <c r="I299" s="141"/>
      <c r="J299" s="10"/>
      <c r="K299" s="10"/>
      <c r="L299" s="10"/>
      <c r="M299" s="10"/>
      <c r="N299" s="10"/>
      <c r="O299" s="10"/>
      <c r="P299" s="10"/>
      <c r="Q299" s="4"/>
      <c r="R299" s="4"/>
      <c r="S299" s="4"/>
      <c r="T299" s="4"/>
      <c r="U299" s="4"/>
      <c r="V299" s="4"/>
      <c r="W299" s="4"/>
      <c r="X299" s="4"/>
      <c r="Y299" s="4"/>
      <c r="Z299" s="4"/>
      <c r="AA299" s="4"/>
      <c r="AB299" s="4"/>
      <c r="AC299" s="4"/>
      <c r="AD299" s="4"/>
      <c r="AE299" s="4"/>
      <c r="AF299" s="4"/>
    </row>
    <row r="300" spans="1:32" hidden="1">
      <c r="A300" s="4" t="str">
        <f t="shared" si="21"/>
        <v>AF</v>
      </c>
      <c r="B300" s="10"/>
      <c r="C300" s="143" t="str">
        <f>"Ullage =" &amp;BIN2DEC(F300)</f>
        <v>Ullage =175</v>
      </c>
      <c r="D300" s="144"/>
      <c r="E300" s="144"/>
      <c r="F300" s="146" t="str">
        <f t="shared" si="22"/>
        <v>10101111</v>
      </c>
      <c r="G300" s="17">
        <v>69</v>
      </c>
      <c r="H300" s="142" t="s">
        <v>50</v>
      </c>
      <c r="I300" s="141"/>
      <c r="J300" s="10"/>
      <c r="K300" s="10"/>
      <c r="L300" s="10"/>
      <c r="M300" s="10"/>
      <c r="N300" s="10"/>
      <c r="O300" s="10"/>
      <c r="P300" s="10"/>
      <c r="Q300" s="4"/>
      <c r="R300" s="4"/>
      <c r="S300" s="4"/>
      <c r="T300" s="4"/>
      <c r="U300" s="4"/>
      <c r="V300" s="4"/>
      <c r="W300" s="4"/>
      <c r="X300" s="4"/>
      <c r="Y300" s="4"/>
      <c r="Z300" s="4"/>
      <c r="AA300" s="4"/>
      <c r="AB300" s="4"/>
      <c r="AC300" s="4"/>
      <c r="AD300" s="4"/>
      <c r="AE300" s="4"/>
      <c r="AF300" s="4"/>
    </row>
    <row r="301" spans="1:32" hidden="1">
      <c r="A301" s="4" t="str">
        <f t="shared" si="21"/>
        <v>0A</v>
      </c>
      <c r="B301" s="10"/>
      <c r="C301" s="143" t="str">
        <f>"ResCode =" &amp;BIN2DEC(MID(F301,3,4))</f>
        <v>ResCode =2</v>
      </c>
      <c r="D301" s="144"/>
      <c r="E301" s="144"/>
      <c r="F301" s="146" t="str">
        <f t="shared" si="22"/>
        <v>00001010</v>
      </c>
      <c r="G301" s="17">
        <v>70</v>
      </c>
      <c r="H301" s="142" t="s">
        <v>51</v>
      </c>
      <c r="I301" s="141"/>
      <c r="J301" s="10"/>
      <c r="K301" s="10"/>
      <c r="L301" s="10"/>
      <c r="M301" s="10"/>
      <c r="N301" s="10"/>
      <c r="O301" s="10"/>
      <c r="P301" s="10"/>
      <c r="Q301" s="4"/>
      <c r="R301" s="4"/>
      <c r="S301" s="4"/>
      <c r="T301" s="4"/>
      <c r="U301" s="4"/>
      <c r="V301" s="4"/>
      <c r="W301" s="4"/>
      <c r="X301" s="4"/>
      <c r="Y301" s="4"/>
      <c r="Z301" s="4"/>
      <c r="AA301" s="4"/>
      <c r="AB301" s="4"/>
      <c r="AC301" s="4"/>
      <c r="AD301" s="4"/>
      <c r="AE301" s="4"/>
      <c r="AF301" s="4"/>
    </row>
    <row r="302" spans="1:32" hidden="1">
      <c r="A302" s="4" t="str">
        <f t="shared" si="21"/>
        <v>63</v>
      </c>
      <c r="B302" s="10"/>
      <c r="C302" s="143" t="str">
        <f>"Deg.C " &amp;BIN2DEC(LEFT(F302,7))-30</f>
        <v>Deg.C 19</v>
      </c>
      <c r="D302" s="144"/>
      <c r="E302" s="144"/>
      <c r="F302" s="146" t="str">
        <f t="shared" si="22"/>
        <v>01100011</v>
      </c>
      <c r="G302" s="17">
        <v>71</v>
      </c>
      <c r="H302" s="142" t="s">
        <v>52</v>
      </c>
      <c r="I302" s="141"/>
      <c r="J302" s="10"/>
      <c r="K302" s="10"/>
      <c r="L302" s="10"/>
      <c r="M302" s="10"/>
      <c r="N302" s="10"/>
      <c r="O302" s="10"/>
      <c r="P302" s="10"/>
      <c r="Q302" s="4"/>
      <c r="R302" s="4"/>
      <c r="S302" s="4"/>
      <c r="T302" s="4"/>
      <c r="U302" s="4"/>
      <c r="V302" s="4"/>
      <c r="W302" s="4"/>
      <c r="X302" s="4"/>
      <c r="Y302" s="4"/>
      <c r="Z302" s="4"/>
      <c r="AA302" s="4"/>
      <c r="AB302" s="4"/>
      <c r="AC302" s="4"/>
      <c r="AD302" s="4"/>
      <c r="AE302" s="4"/>
      <c r="AF302" s="4"/>
    </row>
    <row r="303" spans="1:32" hidden="1">
      <c r="A303" s="4" t="str">
        <f t="shared" si="21"/>
        <v>2B</v>
      </c>
      <c r="B303" s="10"/>
      <c r="C303" s="143" t="str">
        <f>"RSSI =" &amp;BIN2DEC(F303)</f>
        <v>RSSI =43</v>
      </c>
      <c r="D303" s="144"/>
      <c r="E303" s="144"/>
      <c r="F303" s="146" t="str">
        <f t="shared" si="22"/>
        <v>00101011</v>
      </c>
      <c r="G303" s="17">
        <v>72</v>
      </c>
      <c r="H303" s="142" t="s">
        <v>53</v>
      </c>
      <c r="I303" s="141"/>
      <c r="J303" s="10"/>
      <c r="K303" s="10"/>
      <c r="L303" s="10"/>
      <c r="M303" s="10"/>
      <c r="N303" s="10"/>
      <c r="O303" s="10"/>
      <c r="P303" s="10"/>
      <c r="Q303" s="4"/>
      <c r="R303" s="4"/>
      <c r="S303" s="4"/>
      <c r="T303" s="4"/>
      <c r="U303" s="4"/>
      <c r="V303" s="4"/>
      <c r="W303" s="4"/>
      <c r="X303" s="4"/>
      <c r="Y303" s="4"/>
      <c r="Z303" s="4"/>
      <c r="AA303" s="4"/>
      <c r="AB303" s="4"/>
      <c r="AC303" s="4"/>
      <c r="AD303" s="4"/>
      <c r="AE303" s="4"/>
      <c r="AF303" s="4"/>
    </row>
    <row r="304" spans="1:32" hidden="1">
      <c r="A304" s="4" t="str">
        <f t="shared" si="21"/>
        <v>AF</v>
      </c>
      <c r="B304" s="10"/>
      <c r="C304" s="6" t="str">
        <f>"Ullage =" &amp;BIN2DEC(F304)</f>
        <v>Ullage =175</v>
      </c>
      <c r="D304" s="140"/>
      <c r="E304" s="140"/>
      <c r="F304" s="141" t="str">
        <f t="shared" si="22"/>
        <v>10101111</v>
      </c>
      <c r="G304" s="17">
        <v>73</v>
      </c>
      <c r="H304" s="142" t="s">
        <v>54</v>
      </c>
      <c r="I304" s="141"/>
      <c r="J304" s="10"/>
      <c r="K304" s="10"/>
      <c r="L304" s="10"/>
      <c r="M304" s="10"/>
      <c r="N304" s="10"/>
      <c r="O304" s="10"/>
      <c r="P304" s="10"/>
      <c r="Q304" s="4"/>
      <c r="R304" s="4"/>
      <c r="S304" s="4"/>
      <c r="T304" s="4"/>
      <c r="U304" s="4"/>
      <c r="V304" s="4"/>
      <c r="W304" s="4"/>
      <c r="X304" s="4"/>
      <c r="Y304" s="4"/>
      <c r="Z304" s="4"/>
      <c r="AA304" s="4"/>
      <c r="AB304" s="4"/>
      <c r="AC304" s="4"/>
      <c r="AD304" s="4"/>
      <c r="AE304" s="4"/>
      <c r="AF304" s="4"/>
    </row>
    <row r="305" spans="1:32" hidden="1">
      <c r="A305" s="4" t="str">
        <f t="shared" si="21"/>
        <v>0A</v>
      </c>
      <c r="B305" s="10"/>
      <c r="C305" s="6" t="str">
        <f>"ResCode =" &amp;BIN2DEC(MID(F305,3,4))</f>
        <v>ResCode =2</v>
      </c>
      <c r="D305" s="140"/>
      <c r="E305" s="140"/>
      <c r="F305" s="141" t="str">
        <f t="shared" si="22"/>
        <v>00001010</v>
      </c>
      <c r="G305" s="17">
        <v>74</v>
      </c>
      <c r="H305" s="142" t="s">
        <v>55</v>
      </c>
      <c r="I305" s="141"/>
      <c r="J305" s="10"/>
      <c r="K305" s="10"/>
      <c r="L305" s="10"/>
      <c r="M305" s="10"/>
      <c r="N305" s="10"/>
      <c r="O305" s="10"/>
      <c r="P305" s="10"/>
      <c r="Q305" s="4"/>
      <c r="R305" s="4"/>
      <c r="S305" s="4"/>
      <c r="T305" s="4"/>
      <c r="U305" s="4"/>
      <c r="V305" s="4"/>
      <c r="W305" s="4"/>
      <c r="X305" s="4"/>
      <c r="Y305" s="4"/>
      <c r="Z305" s="4"/>
      <c r="AA305" s="4"/>
      <c r="AB305" s="4"/>
      <c r="AC305" s="4"/>
      <c r="AD305" s="4"/>
      <c r="AE305" s="4"/>
      <c r="AF305" s="4"/>
    </row>
    <row r="306" spans="1:32" hidden="1">
      <c r="A306" s="4" t="str">
        <f t="shared" si="21"/>
        <v>63</v>
      </c>
      <c r="B306" s="10"/>
      <c r="C306" s="6" t="str">
        <f>"Deg.C " &amp;BIN2DEC(LEFT(F306,7))-30</f>
        <v>Deg.C 19</v>
      </c>
      <c r="D306" s="140"/>
      <c r="E306" s="140"/>
      <c r="F306" s="141" t="str">
        <f t="shared" si="22"/>
        <v>01100011</v>
      </c>
      <c r="G306" s="17">
        <v>75</v>
      </c>
      <c r="H306" s="35" t="s">
        <v>56</v>
      </c>
      <c r="I306" s="141"/>
      <c r="J306" s="10"/>
      <c r="K306" s="10"/>
      <c r="L306" s="10"/>
      <c r="M306" s="10"/>
      <c r="N306" s="10"/>
      <c r="O306" s="10"/>
      <c r="P306" s="10"/>
      <c r="Q306" s="4"/>
      <c r="R306" s="4"/>
      <c r="S306" s="4"/>
      <c r="T306" s="4"/>
      <c r="U306" s="4"/>
      <c r="V306" s="4"/>
      <c r="W306" s="4"/>
      <c r="X306" s="4"/>
      <c r="Y306" s="4"/>
      <c r="Z306" s="4"/>
      <c r="AA306" s="4"/>
      <c r="AB306" s="4"/>
      <c r="AC306" s="4"/>
      <c r="AD306" s="4"/>
      <c r="AE306" s="4"/>
      <c r="AF306" s="4"/>
    </row>
    <row r="307" spans="1:32" hidden="1">
      <c r="A307" s="4" t="str">
        <f t="shared" si="21"/>
        <v>2B</v>
      </c>
      <c r="B307" s="10"/>
      <c r="C307" s="6" t="str">
        <f>"RSSI =" &amp;BIN2DEC(F307)</f>
        <v>RSSI =43</v>
      </c>
      <c r="D307" s="140"/>
      <c r="E307" s="140"/>
      <c r="F307" s="141" t="str">
        <f t="shared" si="22"/>
        <v>00101011</v>
      </c>
      <c r="G307" s="17">
        <v>76</v>
      </c>
      <c r="H307" s="35" t="s">
        <v>57</v>
      </c>
      <c r="I307" s="141"/>
      <c r="J307" s="10"/>
      <c r="K307" s="10"/>
      <c r="L307" s="10"/>
      <c r="M307" s="10"/>
      <c r="N307" s="10"/>
      <c r="O307" s="10"/>
      <c r="P307" s="10"/>
      <c r="Q307" s="4"/>
      <c r="R307" s="4"/>
      <c r="S307" s="4"/>
      <c r="T307" s="4"/>
      <c r="U307" s="4"/>
      <c r="V307" s="4"/>
      <c r="W307" s="4"/>
      <c r="X307" s="4"/>
      <c r="Y307" s="4"/>
      <c r="Z307" s="4"/>
      <c r="AA307" s="4"/>
      <c r="AB307" s="4"/>
      <c r="AC307" s="4"/>
      <c r="AD307" s="4"/>
      <c r="AE307" s="4"/>
      <c r="AF307" s="4"/>
    </row>
    <row r="308" spans="1:32" hidden="1">
      <c r="A308" s="4" t="str">
        <f t="shared" si="21"/>
        <v>AE</v>
      </c>
      <c r="B308" s="10"/>
      <c r="C308" s="152">
        <f>HEX2DEC(A308)</f>
        <v>174</v>
      </c>
      <c r="D308" s="140"/>
      <c r="E308" s="140"/>
      <c r="F308" s="140"/>
      <c r="G308" s="17">
        <v>77</v>
      </c>
      <c r="H308" s="39" t="s">
        <v>58</v>
      </c>
      <c r="I308" s="10"/>
      <c r="J308" s="10"/>
      <c r="K308" s="10"/>
      <c r="L308" s="10"/>
      <c r="M308" s="10"/>
      <c r="N308" s="10"/>
      <c r="O308" s="10"/>
      <c r="P308" s="10"/>
      <c r="Q308" s="4"/>
      <c r="R308" s="4"/>
      <c r="S308" s="4"/>
      <c r="T308" s="4"/>
      <c r="U308" s="4"/>
      <c r="V308" s="4"/>
      <c r="W308" s="4"/>
      <c r="X308" s="4"/>
      <c r="Y308" s="4"/>
      <c r="Z308" s="4"/>
      <c r="AA308" s="4"/>
      <c r="AB308" s="4"/>
      <c r="AC308" s="4"/>
      <c r="AD308" s="4"/>
      <c r="AE308" s="4"/>
      <c r="AF308" s="4"/>
    </row>
    <row r="309" spans="1:32" hidden="1">
      <c r="A309" s="4" t="str">
        <f t="shared" si="21"/>
        <v>0A</v>
      </c>
      <c r="B309" s="10"/>
      <c r="C309" s="6"/>
      <c r="D309" s="38"/>
      <c r="E309" s="38"/>
      <c r="F309" s="38"/>
      <c r="G309" s="17">
        <v>78</v>
      </c>
      <c r="H309" s="35" t="s">
        <v>59</v>
      </c>
      <c r="I309" s="10"/>
      <c r="J309" s="10"/>
      <c r="K309" s="10"/>
      <c r="L309" s="10"/>
      <c r="M309" s="10"/>
      <c r="N309" s="10"/>
      <c r="O309" s="10"/>
      <c r="P309" s="10"/>
      <c r="Q309" s="4"/>
      <c r="R309" s="4"/>
      <c r="S309" s="4"/>
      <c r="T309" s="4"/>
      <c r="U309" s="4"/>
      <c r="V309" s="4"/>
      <c r="W309" s="4"/>
      <c r="X309" s="4"/>
      <c r="Y309" s="4"/>
      <c r="Z309" s="4"/>
      <c r="AA309" s="4"/>
      <c r="AB309" s="4"/>
      <c r="AC309" s="4"/>
      <c r="AD309" s="4"/>
      <c r="AE309" s="4"/>
      <c r="AF309" s="4"/>
    </row>
    <row r="310" spans="1:32" hidden="1">
      <c r="A310" s="4" t="str">
        <f t="shared" si="21"/>
        <v>63</v>
      </c>
      <c r="B310" s="10"/>
      <c r="C310" s="6" t="str">
        <f>HEX2DEC(A311) &amp;"/"&amp;HEX2DEC(A310)&amp;"/"&amp;HEX2DEC(A309)</f>
        <v>43/99/10</v>
      </c>
      <c r="D310" s="38"/>
      <c r="E310" s="38"/>
      <c r="F310" s="38"/>
      <c r="G310" s="17">
        <v>79</v>
      </c>
      <c r="H310" s="35" t="s">
        <v>60</v>
      </c>
      <c r="I310" s="10"/>
      <c r="J310" s="10"/>
      <c r="K310" s="10"/>
      <c r="L310" s="10"/>
      <c r="M310" s="10"/>
      <c r="N310" s="10"/>
      <c r="O310" s="10"/>
      <c r="P310" s="10"/>
      <c r="Q310" s="4"/>
      <c r="R310" s="4"/>
      <c r="S310" s="4"/>
      <c r="T310" s="4"/>
      <c r="U310" s="4"/>
      <c r="V310" s="4"/>
      <c r="W310" s="4"/>
      <c r="X310" s="4"/>
      <c r="Y310" s="4"/>
      <c r="Z310" s="4"/>
      <c r="AA310" s="4"/>
      <c r="AB310" s="4"/>
      <c r="AC310" s="4"/>
      <c r="AD310" s="4"/>
      <c r="AE310" s="4"/>
      <c r="AF310" s="4"/>
    </row>
    <row r="311" spans="1:32" hidden="1">
      <c r="A311" s="4" t="str">
        <f t="shared" si="21"/>
        <v>2B</v>
      </c>
      <c r="B311" s="10"/>
      <c r="C311" s="6"/>
      <c r="D311" s="38"/>
      <c r="E311" s="38"/>
      <c r="F311" s="38"/>
      <c r="G311" s="17">
        <v>80</v>
      </c>
      <c r="H311" s="35" t="s">
        <v>61</v>
      </c>
      <c r="I311" s="10"/>
      <c r="J311" s="10"/>
      <c r="K311" s="10"/>
      <c r="L311" s="10"/>
      <c r="M311" s="10"/>
      <c r="N311" s="10"/>
      <c r="O311" s="10"/>
      <c r="P311" s="10"/>
      <c r="Q311" s="4"/>
      <c r="R311" s="4"/>
      <c r="S311" s="4"/>
      <c r="T311" s="4"/>
      <c r="U311" s="4"/>
      <c r="V311" s="4"/>
      <c r="W311" s="4"/>
      <c r="X311" s="4"/>
      <c r="Y311" s="4"/>
      <c r="Z311" s="4"/>
      <c r="AA311" s="4"/>
      <c r="AB311" s="4"/>
      <c r="AC311" s="4"/>
      <c r="AD311" s="4"/>
      <c r="AE311" s="4"/>
      <c r="AF311" s="4"/>
    </row>
    <row r="312" spans="1:32" hidden="1">
      <c r="A312" s="4" t="str">
        <f t="shared" ref="A312:A345" si="23">MID($H$1,$G$9+2*G312,2)</f>
        <v>AE</v>
      </c>
      <c r="B312" s="10"/>
      <c r="C312" s="6"/>
      <c r="D312" s="38"/>
      <c r="E312" s="38"/>
      <c r="F312" s="38"/>
      <c r="G312" s="17">
        <v>81</v>
      </c>
      <c r="H312" s="35" t="s">
        <v>62</v>
      </c>
      <c r="I312" s="10"/>
      <c r="J312" s="10"/>
      <c r="K312" s="10"/>
      <c r="L312" s="10"/>
      <c r="M312" s="10"/>
      <c r="N312" s="10"/>
      <c r="O312" s="10"/>
      <c r="P312" s="10"/>
      <c r="Q312" s="4"/>
      <c r="R312" s="4"/>
      <c r="S312" s="4"/>
      <c r="T312" s="4"/>
      <c r="U312" s="4"/>
      <c r="V312" s="4"/>
      <c r="W312" s="4"/>
      <c r="X312" s="4"/>
      <c r="Y312" s="4"/>
      <c r="Z312" s="4"/>
      <c r="AA312" s="4"/>
      <c r="AB312" s="4"/>
      <c r="AC312" s="4"/>
      <c r="AD312" s="4"/>
      <c r="AE312" s="4"/>
      <c r="AF312" s="4"/>
    </row>
    <row r="313" spans="1:32" hidden="1">
      <c r="A313" s="4" t="str">
        <f t="shared" si="23"/>
        <v>0A</v>
      </c>
      <c r="B313" s="10"/>
      <c r="C313" s="8" t="str">
        <f>HEX2DEC(A312) &amp;":"&amp;HEX2DEC(A313)&amp;":"&amp;HEX2DEC(A314)</f>
        <v>174:10:99</v>
      </c>
      <c r="D313" s="38"/>
      <c r="E313" s="38"/>
      <c r="F313" s="38"/>
      <c r="G313" s="17">
        <v>82</v>
      </c>
      <c r="H313" s="35" t="s">
        <v>63</v>
      </c>
      <c r="I313" s="10"/>
      <c r="J313" s="10"/>
      <c r="K313" s="10"/>
      <c r="L313" s="10"/>
      <c r="M313" s="10"/>
      <c r="N313" s="10"/>
      <c r="O313" s="10"/>
      <c r="P313" s="10"/>
      <c r="Q313" s="4"/>
      <c r="R313" s="4"/>
      <c r="S313" s="4"/>
      <c r="T313" s="4"/>
      <c r="U313" s="4"/>
      <c r="V313" s="4"/>
      <c r="W313" s="4"/>
      <c r="X313" s="4"/>
      <c r="Y313" s="4"/>
      <c r="Z313" s="4"/>
      <c r="AA313" s="4"/>
      <c r="AB313" s="4"/>
      <c r="AC313" s="4"/>
      <c r="AD313" s="4"/>
      <c r="AE313" s="4"/>
      <c r="AF313" s="4"/>
    </row>
    <row r="314" spans="1:32" hidden="1">
      <c r="A314" s="4" t="str">
        <f t="shared" si="23"/>
        <v>63</v>
      </c>
      <c r="B314" s="10"/>
      <c r="C314" s="6"/>
      <c r="D314" s="38"/>
      <c r="E314" s="38"/>
      <c r="F314" s="38"/>
      <c r="G314" s="17">
        <v>83</v>
      </c>
      <c r="H314" s="35" t="s">
        <v>64</v>
      </c>
      <c r="I314" s="10"/>
      <c r="J314" s="10"/>
      <c r="K314" s="10"/>
      <c r="L314" s="10"/>
      <c r="M314" s="10"/>
      <c r="N314" s="10"/>
      <c r="O314" s="10"/>
      <c r="P314" s="10"/>
      <c r="Q314" s="4"/>
      <c r="R314" s="4"/>
      <c r="S314" s="4"/>
      <c r="T314" s="4"/>
      <c r="U314" s="4"/>
      <c r="V314" s="4"/>
      <c r="W314" s="4"/>
      <c r="X314" s="4"/>
      <c r="Y314" s="4"/>
      <c r="Z314" s="4"/>
      <c r="AA314" s="4"/>
      <c r="AB314" s="4"/>
      <c r="AC314" s="4"/>
      <c r="AD314" s="4"/>
      <c r="AE314" s="4"/>
      <c r="AF314" s="4"/>
    </row>
    <row r="315" spans="1:32" hidden="1">
      <c r="A315" s="4" t="str">
        <f t="shared" si="23"/>
        <v>2B</v>
      </c>
      <c r="B315" s="10"/>
      <c r="C315" s="6"/>
      <c r="D315" s="38"/>
      <c r="E315" s="38"/>
      <c r="F315" s="38"/>
      <c r="G315" s="17">
        <v>84</v>
      </c>
      <c r="H315" s="35" t="s">
        <v>65</v>
      </c>
      <c r="I315" s="10"/>
      <c r="J315" s="10"/>
      <c r="K315" s="10"/>
      <c r="L315" s="10"/>
      <c r="M315" s="10"/>
      <c r="N315" s="10"/>
      <c r="O315" s="10"/>
      <c r="P315" s="10"/>
      <c r="Q315" s="4"/>
      <c r="R315" s="4"/>
      <c r="S315" s="4"/>
      <c r="T315" s="4"/>
      <c r="U315" s="4"/>
      <c r="V315" s="4"/>
      <c r="W315" s="4"/>
      <c r="X315" s="4"/>
      <c r="Y315" s="4"/>
      <c r="Z315" s="4"/>
      <c r="AA315" s="4"/>
      <c r="AB315" s="4"/>
      <c r="AC315" s="4"/>
      <c r="AD315" s="4"/>
      <c r="AE315" s="4"/>
      <c r="AF315" s="4"/>
    </row>
    <row r="316" spans="1:32" hidden="1">
      <c r="A316" s="4" t="str">
        <f t="shared" si="23"/>
        <v>AF</v>
      </c>
      <c r="B316" s="10"/>
      <c r="C316" s="5"/>
      <c r="D316" s="38"/>
      <c r="E316" s="38"/>
      <c r="F316" s="38"/>
      <c r="G316" s="17">
        <v>85</v>
      </c>
      <c r="H316" s="50" t="s">
        <v>245</v>
      </c>
      <c r="I316" s="10"/>
      <c r="J316" s="10"/>
      <c r="K316" s="10"/>
      <c r="L316" s="10"/>
      <c r="M316" s="10"/>
      <c r="N316" s="10"/>
      <c r="O316" s="10"/>
      <c r="P316" s="10"/>
      <c r="Q316" s="4"/>
      <c r="R316" s="4"/>
      <c r="S316" s="4"/>
      <c r="T316" s="4"/>
      <c r="U316" s="4"/>
      <c r="V316" s="4"/>
      <c r="W316" s="4"/>
      <c r="X316" s="4"/>
      <c r="Y316" s="4"/>
      <c r="Z316" s="4"/>
      <c r="AA316" s="4"/>
      <c r="AB316" s="4"/>
      <c r="AC316" s="4"/>
      <c r="AD316" s="4"/>
      <c r="AE316" s="4"/>
      <c r="AF316" s="4"/>
    </row>
    <row r="317" spans="1:32" hidden="1">
      <c r="A317" s="4" t="str">
        <f t="shared" si="23"/>
        <v>0A</v>
      </c>
      <c r="B317" s="10"/>
      <c r="C317" s="6">
        <f>HEX2DEC(A316) * 256 +HEX2DEC( A317)</f>
        <v>44810</v>
      </c>
      <c r="D317" s="38"/>
      <c r="E317" s="38"/>
      <c r="F317" s="38"/>
      <c r="G317" s="17">
        <v>86</v>
      </c>
      <c r="H317" s="51"/>
      <c r="I317" s="10"/>
      <c r="J317" s="10"/>
      <c r="K317" s="10"/>
      <c r="L317" s="10"/>
      <c r="M317" s="10"/>
      <c r="N317" s="10"/>
      <c r="O317" s="10"/>
      <c r="P317" s="10"/>
      <c r="Q317" s="4"/>
      <c r="R317" s="4"/>
      <c r="S317" s="4"/>
      <c r="T317" s="4"/>
      <c r="U317" s="4"/>
      <c r="V317" s="4"/>
      <c r="W317" s="4"/>
      <c r="X317" s="4"/>
      <c r="Y317" s="4"/>
      <c r="Z317" s="4"/>
      <c r="AA317" s="4"/>
      <c r="AB317" s="4"/>
      <c r="AC317" s="4"/>
      <c r="AD317" s="4"/>
      <c r="AE317" s="4"/>
      <c r="AF317" s="4"/>
    </row>
    <row r="318" spans="1:32" hidden="1">
      <c r="A318" s="4" t="str">
        <f t="shared" si="23"/>
        <v>63</v>
      </c>
      <c r="B318" s="10"/>
      <c r="C318" s="5"/>
      <c r="D318" s="38"/>
      <c r="E318" s="38"/>
      <c r="F318" s="38"/>
      <c r="G318" s="17">
        <v>87</v>
      </c>
      <c r="H318" s="52" t="s">
        <v>275</v>
      </c>
      <c r="I318" s="10"/>
      <c r="J318" s="10"/>
      <c r="K318" s="10"/>
      <c r="L318" s="10"/>
      <c r="M318" s="10"/>
      <c r="N318" s="10"/>
      <c r="O318" s="10"/>
      <c r="P318" s="10"/>
      <c r="Q318" s="4"/>
      <c r="R318" s="4"/>
      <c r="S318" s="4"/>
      <c r="T318" s="4"/>
      <c r="U318" s="4"/>
      <c r="V318" s="4"/>
      <c r="W318" s="4"/>
      <c r="X318" s="4"/>
      <c r="Y318" s="4"/>
      <c r="Z318" s="4"/>
      <c r="AA318" s="4"/>
      <c r="AB318" s="4"/>
      <c r="AC318" s="4"/>
      <c r="AD318" s="4"/>
      <c r="AE318" s="4"/>
      <c r="AF318" s="4"/>
    </row>
    <row r="319" spans="1:32" hidden="1">
      <c r="A319" s="4" t="str">
        <f t="shared" si="23"/>
        <v>2B</v>
      </c>
      <c r="B319" s="10"/>
      <c r="C319" s="6">
        <f>HEX2DEC(A318) * 256 +HEX2DEC( A319)</f>
        <v>25387</v>
      </c>
      <c r="D319" s="38"/>
      <c r="E319" s="38"/>
      <c r="F319" s="38"/>
      <c r="G319" s="17">
        <v>88</v>
      </c>
      <c r="H319" s="53"/>
      <c r="I319" s="10"/>
      <c r="J319" s="10"/>
      <c r="K319" s="10"/>
      <c r="L319" s="10"/>
      <c r="M319" s="10"/>
      <c r="N319" s="10"/>
      <c r="O319" s="10"/>
      <c r="P319" s="10"/>
      <c r="Q319" s="4"/>
      <c r="R319" s="4"/>
      <c r="S319" s="4"/>
      <c r="T319" s="4"/>
      <c r="U319" s="4"/>
      <c r="V319" s="4"/>
      <c r="W319" s="4"/>
      <c r="X319" s="4"/>
      <c r="Y319" s="4"/>
      <c r="Z319" s="4"/>
      <c r="AA319" s="4"/>
      <c r="AB319" s="4"/>
      <c r="AC319" s="4"/>
      <c r="AD319" s="4"/>
      <c r="AE319" s="4"/>
      <c r="AF319" s="4"/>
    </row>
    <row r="320" spans="1:32" hidden="1">
      <c r="A320" s="4" t="str">
        <f t="shared" si="23"/>
        <v>AD</v>
      </c>
      <c r="B320" s="10"/>
      <c r="C320" s="7"/>
      <c r="D320" s="38"/>
      <c r="E320" s="38"/>
      <c r="F320" s="38"/>
      <c r="G320" s="17">
        <v>89</v>
      </c>
      <c r="H320" s="52" t="s">
        <v>66</v>
      </c>
      <c r="I320" s="10"/>
      <c r="J320" s="10"/>
      <c r="K320" s="10"/>
      <c r="L320" s="10"/>
      <c r="M320" s="10"/>
      <c r="N320" s="10"/>
      <c r="O320" s="10"/>
      <c r="P320" s="10"/>
      <c r="Q320" s="4"/>
      <c r="R320" s="4"/>
      <c r="S320" s="4"/>
      <c r="T320" s="4"/>
      <c r="U320" s="4"/>
      <c r="V320" s="4"/>
      <c r="W320" s="4"/>
      <c r="X320" s="4"/>
      <c r="Y320" s="4"/>
      <c r="Z320" s="4"/>
      <c r="AA320" s="4"/>
      <c r="AB320" s="4"/>
      <c r="AC320" s="4"/>
      <c r="AD320" s="4"/>
      <c r="AE320" s="4"/>
      <c r="AF320" s="4"/>
    </row>
    <row r="321" spans="1:32" hidden="1">
      <c r="A321" s="4" t="str">
        <f t="shared" si="23"/>
        <v>00</v>
      </c>
      <c r="B321" s="10"/>
      <c r="C321" s="5"/>
      <c r="D321" s="38"/>
      <c r="E321" s="38"/>
      <c r="F321" s="38"/>
      <c r="G321" s="17">
        <v>90</v>
      </c>
      <c r="H321" s="53"/>
      <c r="I321" s="10"/>
      <c r="J321" s="10"/>
      <c r="K321" s="10"/>
      <c r="L321" s="10"/>
      <c r="M321" s="10"/>
      <c r="N321" s="10"/>
      <c r="O321" s="10"/>
      <c r="P321" s="10"/>
      <c r="Q321" s="4"/>
      <c r="R321" s="4"/>
      <c r="S321" s="4"/>
      <c r="T321" s="4"/>
      <c r="U321" s="4"/>
      <c r="V321" s="4"/>
      <c r="W321" s="4"/>
      <c r="X321" s="4"/>
      <c r="Y321" s="4"/>
      <c r="Z321" s="4"/>
      <c r="AA321" s="4"/>
      <c r="AB321" s="4"/>
      <c r="AC321" s="4"/>
      <c r="AD321" s="4"/>
      <c r="AE321" s="4"/>
      <c r="AF321" s="4"/>
    </row>
    <row r="322" spans="1:32" hidden="1">
      <c r="A322" s="4" t="str">
        <f t="shared" si="23"/>
        <v>63</v>
      </c>
      <c r="B322" s="10"/>
      <c r="C322" s="5"/>
      <c r="D322" s="38"/>
      <c r="E322" s="38"/>
      <c r="F322" s="38"/>
      <c r="G322" s="17">
        <v>91</v>
      </c>
      <c r="H322" s="52" t="s">
        <v>67</v>
      </c>
      <c r="I322" s="10"/>
      <c r="J322" s="10"/>
      <c r="K322" s="10"/>
      <c r="L322" s="10"/>
      <c r="M322" s="10"/>
      <c r="N322" s="10"/>
      <c r="O322" s="10"/>
      <c r="P322" s="10"/>
      <c r="Q322" s="4"/>
      <c r="R322" s="4"/>
      <c r="S322" s="4"/>
      <c r="T322" s="4"/>
      <c r="U322" s="4"/>
      <c r="V322" s="4"/>
      <c r="W322" s="4"/>
      <c r="X322" s="4"/>
      <c r="Y322" s="4"/>
      <c r="Z322" s="4"/>
      <c r="AA322" s="4"/>
      <c r="AB322" s="4"/>
      <c r="AC322" s="4"/>
      <c r="AD322" s="4"/>
      <c r="AE322" s="4"/>
      <c r="AF322" s="4"/>
    </row>
    <row r="323" spans="1:32" hidden="1">
      <c r="A323" s="4" t="str">
        <f t="shared" si="23"/>
        <v>00</v>
      </c>
      <c r="B323" s="10"/>
      <c r="C323" s="5"/>
      <c r="D323" s="38"/>
      <c r="E323" s="38"/>
      <c r="F323" s="38"/>
      <c r="G323" s="17">
        <v>92</v>
      </c>
      <c r="H323" s="53"/>
      <c r="I323" s="10"/>
      <c r="J323" s="10"/>
      <c r="K323" s="10"/>
      <c r="L323" s="10"/>
      <c r="M323" s="10"/>
      <c r="N323" s="10"/>
      <c r="O323" s="10"/>
      <c r="P323" s="10"/>
      <c r="Q323" s="4"/>
      <c r="R323" s="4"/>
      <c r="S323" s="4"/>
      <c r="T323" s="4"/>
      <c r="U323" s="4"/>
      <c r="V323" s="4"/>
      <c r="W323" s="4"/>
      <c r="X323" s="4"/>
      <c r="Y323" s="4"/>
      <c r="Z323" s="4"/>
      <c r="AA323" s="4"/>
      <c r="AB323" s="4"/>
      <c r="AC323" s="4"/>
      <c r="AD323" s="4"/>
      <c r="AE323" s="4"/>
      <c r="AF323" s="4"/>
    </row>
    <row r="324" spans="1:32" hidden="1">
      <c r="A324" s="4" t="str">
        <f t="shared" si="23"/>
        <v>00</v>
      </c>
      <c r="B324" s="10"/>
      <c r="C324" s="5"/>
      <c r="D324" s="38"/>
      <c r="E324" s="38"/>
      <c r="F324" s="38"/>
      <c r="G324" s="17">
        <v>93</v>
      </c>
      <c r="H324" s="35" t="s">
        <v>68</v>
      </c>
      <c r="I324" s="10"/>
      <c r="J324" s="10"/>
      <c r="K324" s="10"/>
      <c r="L324" s="10"/>
      <c r="M324" s="10"/>
      <c r="N324" s="10"/>
      <c r="O324" s="10"/>
      <c r="P324" s="10"/>
      <c r="Q324" s="4"/>
      <c r="R324" s="4"/>
      <c r="S324" s="4"/>
      <c r="T324" s="4"/>
      <c r="U324" s="4"/>
      <c r="V324" s="4"/>
      <c r="W324" s="4"/>
      <c r="X324" s="4"/>
      <c r="Y324" s="4"/>
      <c r="Z324" s="4"/>
      <c r="AA324" s="4"/>
      <c r="AB324" s="4"/>
      <c r="AC324" s="4"/>
      <c r="AD324" s="4"/>
      <c r="AE324" s="4"/>
      <c r="AF324" s="4"/>
    </row>
    <row r="325" spans="1:32" hidden="1">
      <c r="A325" s="4" t="str">
        <f t="shared" si="23"/>
        <v>01</v>
      </c>
      <c r="B325" s="10"/>
      <c r="C325" s="5"/>
      <c r="D325" s="38"/>
      <c r="E325" s="38"/>
      <c r="F325" s="38"/>
      <c r="G325" s="17">
        <v>94</v>
      </c>
      <c r="H325" s="35" t="s">
        <v>69</v>
      </c>
      <c r="I325" s="10"/>
      <c r="J325" s="10"/>
      <c r="K325" s="10"/>
      <c r="L325" s="10"/>
      <c r="M325" s="10"/>
      <c r="N325" s="10"/>
      <c r="O325" s="10"/>
      <c r="P325" s="10"/>
      <c r="Q325" s="4"/>
      <c r="R325" s="4"/>
      <c r="S325" s="4"/>
      <c r="T325" s="4"/>
      <c r="U325" s="4"/>
      <c r="V325" s="4"/>
      <c r="W325" s="4"/>
      <c r="X325" s="4"/>
      <c r="Y325" s="4"/>
      <c r="Z325" s="4"/>
      <c r="AA325" s="4"/>
      <c r="AB325" s="4"/>
      <c r="AC325" s="4"/>
      <c r="AD325" s="4"/>
      <c r="AE325" s="4"/>
      <c r="AF325" s="4"/>
    </row>
    <row r="326" spans="1:32" hidden="1">
      <c r="A326" s="4" t="str">
        <f t="shared" si="23"/>
        <v>63</v>
      </c>
      <c r="B326" s="10"/>
      <c r="C326" s="5" t="str">
        <f>HEX2BIN(A326,8)</f>
        <v>01100011</v>
      </c>
      <c r="D326" s="38"/>
      <c r="E326" s="38"/>
      <c r="F326" s="38"/>
      <c r="G326" s="17">
        <v>95</v>
      </c>
      <c r="H326" s="35" t="s">
        <v>70</v>
      </c>
      <c r="I326" s="10"/>
      <c r="J326" s="10"/>
      <c r="K326" s="10"/>
      <c r="L326" s="10"/>
      <c r="M326" s="10"/>
      <c r="N326" s="10"/>
      <c r="O326" s="10"/>
      <c r="P326" s="10"/>
      <c r="Q326" s="4"/>
      <c r="R326" s="4"/>
      <c r="S326" s="4"/>
      <c r="T326" s="4"/>
      <c r="U326" s="4"/>
      <c r="V326" s="4"/>
      <c r="W326" s="4"/>
      <c r="X326" s="4"/>
      <c r="Y326" s="4"/>
      <c r="Z326" s="4"/>
      <c r="AA326" s="4"/>
      <c r="AB326" s="4"/>
      <c r="AC326" s="4"/>
      <c r="AD326" s="4"/>
      <c r="AE326" s="4"/>
      <c r="AF326" s="4"/>
    </row>
    <row r="327" spans="1:32" hidden="1">
      <c r="A327" s="4" t="str">
        <f t="shared" si="23"/>
        <v>29</v>
      </c>
      <c r="B327" s="10"/>
      <c r="C327" s="5"/>
      <c r="D327" s="38"/>
      <c r="E327" s="38"/>
      <c r="F327" s="38"/>
      <c r="G327" s="17">
        <v>96</v>
      </c>
      <c r="H327" s="35" t="s">
        <v>71</v>
      </c>
      <c r="I327" s="10"/>
      <c r="J327" s="10"/>
      <c r="K327" s="10"/>
      <c r="L327" s="10"/>
      <c r="M327" s="10"/>
      <c r="N327" s="10"/>
      <c r="O327" s="10"/>
      <c r="P327" s="10"/>
      <c r="Q327" s="4"/>
      <c r="R327" s="4"/>
      <c r="S327" s="4"/>
      <c r="T327" s="4"/>
      <c r="U327" s="4"/>
      <c r="V327" s="4"/>
      <c r="W327" s="4"/>
      <c r="X327" s="4"/>
      <c r="Y327" s="4"/>
      <c r="Z327" s="4"/>
      <c r="AA327" s="4"/>
      <c r="AB327" s="4"/>
      <c r="AC327" s="4"/>
      <c r="AD327" s="4"/>
      <c r="AE327" s="4"/>
      <c r="AF327" s="4"/>
    </row>
    <row r="328" spans="1:32" hidden="1">
      <c r="A328" s="4" t="str">
        <f t="shared" si="23"/>
        <v>78</v>
      </c>
      <c r="B328" s="10"/>
      <c r="C328" s="5" t="str">
        <f>HEX2DEC(A329) &amp;":"&amp;HEX2DEC(A328)&amp;":"&amp;HEX2DEC(A327)</f>
        <v>0:120:41</v>
      </c>
      <c r="D328" s="38"/>
      <c r="E328" s="38"/>
      <c r="F328" s="38"/>
      <c r="G328" s="17">
        <v>97</v>
      </c>
      <c r="H328" s="35" t="s">
        <v>72</v>
      </c>
      <c r="I328" s="10"/>
      <c r="J328" s="10"/>
      <c r="K328" s="10"/>
      <c r="L328" s="10"/>
      <c r="M328" s="10"/>
      <c r="N328" s="10"/>
      <c r="O328" s="10"/>
      <c r="P328" s="10"/>
      <c r="Q328" s="4"/>
      <c r="R328" s="4"/>
      <c r="S328" s="4"/>
      <c r="T328" s="4"/>
      <c r="U328" s="4"/>
      <c r="V328" s="4"/>
      <c r="W328" s="4"/>
      <c r="X328" s="4"/>
      <c r="Y328" s="4"/>
      <c r="Z328" s="4"/>
      <c r="AA328" s="4"/>
      <c r="AB328" s="4"/>
      <c r="AC328" s="4"/>
      <c r="AD328" s="4"/>
      <c r="AE328" s="4"/>
      <c r="AF328" s="4"/>
    </row>
    <row r="329" spans="1:32" hidden="1">
      <c r="A329" s="4" t="str">
        <f t="shared" si="23"/>
        <v>00</v>
      </c>
      <c r="B329" s="10"/>
      <c r="C329" s="5"/>
      <c r="D329" s="38"/>
      <c r="E329" s="38"/>
      <c r="F329" s="38"/>
      <c r="G329" s="17">
        <v>98</v>
      </c>
      <c r="H329" s="35" t="s">
        <v>73</v>
      </c>
      <c r="I329" s="10"/>
      <c r="J329" s="10"/>
      <c r="K329" s="10"/>
      <c r="L329" s="10"/>
      <c r="M329" s="10"/>
      <c r="N329" s="10"/>
      <c r="O329" s="10"/>
      <c r="P329" s="10"/>
      <c r="Q329" s="4"/>
      <c r="R329" s="4"/>
      <c r="S329" s="4"/>
      <c r="T329" s="4"/>
      <c r="U329" s="4"/>
      <c r="V329" s="4"/>
      <c r="W329" s="4"/>
      <c r="X329" s="4"/>
      <c r="Y329" s="4"/>
      <c r="Z329" s="4"/>
      <c r="AA329" s="4"/>
      <c r="AB329" s="4"/>
      <c r="AC329" s="4"/>
      <c r="AD329" s="4"/>
      <c r="AE329" s="4"/>
      <c r="AF329" s="4"/>
    </row>
    <row r="330" spans="1:32" hidden="1">
      <c r="A330" s="4" t="str">
        <f t="shared" si="23"/>
        <v>63</v>
      </c>
      <c r="B330" s="10"/>
      <c r="C330" s="6">
        <f>HEX2DEC(A330)</f>
        <v>99</v>
      </c>
      <c r="D330" s="38"/>
      <c r="E330" s="38"/>
      <c r="F330" s="38"/>
      <c r="G330" s="17">
        <v>99</v>
      </c>
      <c r="H330" s="35" t="s">
        <v>74</v>
      </c>
      <c r="I330" s="10"/>
      <c r="J330" s="10"/>
      <c r="K330" s="10"/>
      <c r="L330" s="10"/>
      <c r="M330" s="10"/>
      <c r="N330" s="10"/>
      <c r="O330" s="10"/>
      <c r="P330" s="10"/>
      <c r="Q330" s="4"/>
      <c r="R330" s="4"/>
      <c r="S330" s="4"/>
      <c r="T330" s="4"/>
      <c r="U330" s="4"/>
      <c r="V330" s="4"/>
      <c r="W330" s="4"/>
      <c r="X330" s="4"/>
      <c r="Y330" s="4"/>
      <c r="Z330" s="4"/>
      <c r="AA330" s="4"/>
      <c r="AB330" s="4"/>
      <c r="AC330" s="4"/>
      <c r="AD330" s="4"/>
      <c r="AE330" s="4"/>
      <c r="AF330" s="4"/>
    </row>
    <row r="331" spans="1:32" hidden="1">
      <c r="A331" s="4" t="str">
        <f t="shared" si="23"/>
        <v>29</v>
      </c>
      <c r="B331" s="10"/>
      <c r="C331" s="5"/>
      <c r="D331" s="38"/>
      <c r="E331" s="38"/>
      <c r="F331" s="38"/>
      <c r="G331" s="17">
        <v>100</v>
      </c>
      <c r="H331" s="35" t="s">
        <v>75</v>
      </c>
      <c r="I331" s="10"/>
      <c r="J331" s="10"/>
      <c r="K331" s="10"/>
      <c r="L331" s="10"/>
      <c r="M331" s="10"/>
      <c r="N331" s="10"/>
      <c r="O331" s="10"/>
      <c r="P331" s="10"/>
      <c r="Q331" s="4"/>
      <c r="R331" s="4"/>
      <c r="S331" s="4"/>
      <c r="T331" s="4"/>
      <c r="U331" s="4"/>
      <c r="V331" s="4"/>
      <c r="W331" s="4"/>
      <c r="X331" s="4"/>
      <c r="Y331" s="4"/>
      <c r="Z331" s="4"/>
      <c r="AA331" s="4"/>
      <c r="AB331" s="4"/>
      <c r="AC331" s="4"/>
      <c r="AD331" s="4"/>
      <c r="AE331" s="4"/>
      <c r="AF331" s="4"/>
    </row>
    <row r="332" spans="1:32" hidden="1">
      <c r="A332" s="4" t="str">
        <f t="shared" si="23"/>
        <v>8B</v>
      </c>
      <c r="B332" s="10"/>
      <c r="C332" s="5"/>
      <c r="D332" s="38"/>
      <c r="E332" s="38"/>
      <c r="F332" s="38"/>
      <c r="G332" s="17">
        <v>101</v>
      </c>
      <c r="H332" s="50" t="s">
        <v>76</v>
      </c>
      <c r="I332" s="10"/>
      <c r="J332" s="10"/>
      <c r="K332" s="10"/>
      <c r="L332" s="10"/>
      <c r="M332" s="10"/>
      <c r="N332" s="10"/>
      <c r="O332" s="10"/>
      <c r="P332" s="10"/>
      <c r="Q332" s="4"/>
      <c r="R332" s="4"/>
      <c r="S332" s="4"/>
      <c r="T332" s="4"/>
      <c r="U332" s="4"/>
      <c r="V332" s="4"/>
      <c r="W332" s="4"/>
      <c r="X332" s="4"/>
      <c r="Y332" s="4"/>
      <c r="Z332" s="4"/>
      <c r="AA332" s="4"/>
      <c r="AB332" s="4"/>
      <c r="AC332" s="4"/>
      <c r="AD332" s="4"/>
      <c r="AE332" s="4"/>
      <c r="AF332" s="4"/>
    </row>
    <row r="333" spans="1:32" hidden="1">
      <c r="A333" s="4" t="str">
        <f t="shared" si="23"/>
        <v>00</v>
      </c>
      <c r="B333" s="10"/>
      <c r="C333" s="6">
        <f>HEX2DEC(A332) *256 +HEX2DEC(A333)</f>
        <v>35584</v>
      </c>
      <c r="D333" s="38"/>
      <c r="E333" s="38"/>
      <c r="F333" s="38"/>
      <c r="G333" s="17">
        <v>102</v>
      </c>
      <c r="H333" s="51"/>
      <c r="I333" s="10"/>
      <c r="J333" s="10"/>
      <c r="K333" s="10"/>
      <c r="L333" s="10"/>
      <c r="M333" s="10"/>
      <c r="N333" s="10"/>
      <c r="O333" s="10"/>
      <c r="P333" s="10"/>
      <c r="Q333" s="4"/>
      <c r="R333" s="4"/>
      <c r="S333" s="4"/>
      <c r="T333" s="4"/>
      <c r="U333" s="4"/>
      <c r="V333" s="4"/>
      <c r="W333" s="4"/>
      <c r="X333" s="4"/>
      <c r="Y333" s="4"/>
      <c r="Z333" s="4"/>
      <c r="AA333" s="4"/>
      <c r="AB333" s="4"/>
      <c r="AC333" s="4"/>
      <c r="AD333" s="4"/>
      <c r="AE333" s="4"/>
      <c r="AF333" s="4"/>
    </row>
    <row r="334" spans="1:32" hidden="1">
      <c r="A334" s="4" t="str">
        <f t="shared" si="23"/>
        <v>63</v>
      </c>
      <c r="B334" s="10"/>
      <c r="C334" s="5" t="str">
        <f>HEX2BIN(A334,8)</f>
        <v>01100011</v>
      </c>
      <c r="D334" s="38"/>
      <c r="E334" s="38"/>
      <c r="F334" s="38"/>
      <c r="G334" s="17">
        <v>103</v>
      </c>
      <c r="H334" s="35" t="s">
        <v>77</v>
      </c>
      <c r="I334" s="10"/>
      <c r="J334" s="10"/>
      <c r="K334" s="10"/>
      <c r="L334" s="10"/>
      <c r="M334" s="10"/>
      <c r="N334" s="10"/>
      <c r="O334" s="10"/>
      <c r="P334" s="10"/>
      <c r="Q334" s="4"/>
      <c r="R334" s="4"/>
      <c r="S334" s="4"/>
      <c r="T334" s="4"/>
      <c r="U334" s="4"/>
      <c r="V334" s="4"/>
      <c r="W334" s="4"/>
      <c r="X334" s="4"/>
      <c r="Y334" s="4"/>
      <c r="Z334" s="4"/>
      <c r="AA334" s="4"/>
      <c r="AB334" s="4"/>
      <c r="AC334" s="4"/>
      <c r="AD334" s="4"/>
      <c r="AE334" s="4"/>
      <c r="AF334" s="4"/>
    </row>
    <row r="335" spans="1:32" hidden="1">
      <c r="A335" s="4" t="str">
        <f t="shared" si="23"/>
        <v>29</v>
      </c>
      <c r="B335" s="10"/>
      <c r="C335" s="5" t="str">
        <f>HEX2BIN(A335,8)</f>
        <v>00101001</v>
      </c>
      <c r="D335" s="38"/>
      <c r="E335" s="38"/>
      <c r="F335" s="38"/>
      <c r="G335" s="17">
        <v>104</v>
      </c>
      <c r="H335" s="35" t="s">
        <v>78</v>
      </c>
      <c r="I335" s="10"/>
      <c r="J335" s="10"/>
      <c r="K335" s="10"/>
      <c r="L335" s="10"/>
      <c r="M335" s="10"/>
      <c r="N335" s="10"/>
      <c r="O335" s="10"/>
      <c r="P335" s="10"/>
      <c r="Q335" s="4"/>
      <c r="R335" s="4"/>
      <c r="S335" s="4"/>
      <c r="T335" s="4"/>
      <c r="U335" s="4"/>
      <c r="V335" s="4"/>
      <c r="W335" s="4"/>
      <c r="X335" s="4"/>
      <c r="Y335" s="4"/>
      <c r="Z335" s="4"/>
      <c r="AA335" s="4"/>
      <c r="AB335" s="4"/>
      <c r="AC335" s="4"/>
      <c r="AD335" s="4"/>
      <c r="AE335" s="4"/>
      <c r="AF335" s="4"/>
    </row>
    <row r="336" spans="1:32" hidden="1">
      <c r="A336" s="4" t="str">
        <f t="shared" si="23"/>
        <v>7A</v>
      </c>
      <c r="B336" s="10"/>
      <c r="C336" s="6">
        <f>HEX2DEC(A336)</f>
        <v>122</v>
      </c>
      <c r="D336" s="38"/>
      <c r="E336" s="38"/>
      <c r="F336" s="38"/>
      <c r="G336" s="17">
        <v>105</v>
      </c>
      <c r="H336" s="39" t="s">
        <v>79</v>
      </c>
      <c r="I336" s="10"/>
      <c r="J336" s="10"/>
      <c r="K336" s="10"/>
      <c r="L336" s="10"/>
      <c r="M336" s="10"/>
      <c r="N336" s="10"/>
      <c r="O336" s="10"/>
      <c r="P336" s="10"/>
      <c r="Q336" s="4"/>
      <c r="R336" s="4"/>
      <c r="S336" s="4"/>
      <c r="T336" s="4"/>
      <c r="U336" s="4"/>
      <c r="V336" s="4"/>
      <c r="W336" s="4"/>
      <c r="X336" s="4"/>
      <c r="Y336" s="4"/>
      <c r="Z336" s="4"/>
      <c r="AA336" s="4"/>
      <c r="AB336" s="4"/>
      <c r="AC336" s="4"/>
      <c r="AD336" s="4"/>
      <c r="AE336" s="4"/>
      <c r="AF336" s="4"/>
    </row>
    <row r="337" spans="1:32" hidden="1">
      <c r="A337" s="4" t="str">
        <f t="shared" si="23"/>
        <v>01</v>
      </c>
      <c r="B337" s="10"/>
      <c r="C337" s="5" t="str">
        <f>HEX2BIN(A337,8)</f>
        <v>00000001</v>
      </c>
      <c r="D337" s="38"/>
      <c r="E337" s="38"/>
      <c r="F337" s="38"/>
      <c r="G337" s="17">
        <v>106</v>
      </c>
      <c r="H337" s="35" t="s">
        <v>80</v>
      </c>
      <c r="I337" s="10"/>
      <c r="J337" s="10"/>
      <c r="K337" s="10"/>
      <c r="L337" s="10"/>
      <c r="M337" s="10"/>
      <c r="N337" s="10"/>
      <c r="O337" s="10"/>
      <c r="P337" s="10"/>
      <c r="Q337" s="4"/>
      <c r="R337" s="4"/>
      <c r="S337" s="4"/>
      <c r="T337" s="4"/>
      <c r="U337" s="4"/>
      <c r="V337" s="4"/>
      <c r="W337" s="4"/>
      <c r="X337" s="4"/>
      <c r="Y337" s="4"/>
      <c r="Z337" s="4"/>
      <c r="AA337" s="4"/>
      <c r="AB337" s="4"/>
      <c r="AC337" s="4"/>
      <c r="AD337" s="4"/>
      <c r="AE337" s="4"/>
      <c r="AF337" s="4"/>
    </row>
    <row r="338" spans="1:32" hidden="1">
      <c r="A338" s="4" t="str">
        <f t="shared" si="23"/>
        <v>63</v>
      </c>
      <c r="B338" s="10"/>
      <c r="C338" s="6">
        <f>HEX2DEC(A338)</f>
        <v>99</v>
      </c>
      <c r="D338" s="38"/>
      <c r="E338" s="38"/>
      <c r="F338" s="38"/>
      <c r="G338" s="17">
        <v>107</v>
      </c>
      <c r="H338" s="39" t="s">
        <v>226</v>
      </c>
      <c r="I338" s="10"/>
      <c r="J338" s="10"/>
      <c r="K338" s="10"/>
      <c r="L338" s="10"/>
      <c r="M338" s="10"/>
      <c r="N338" s="10"/>
      <c r="O338" s="10"/>
      <c r="P338" s="10"/>
      <c r="Q338" s="4"/>
      <c r="R338" s="4"/>
      <c r="S338" s="4"/>
      <c r="T338" s="4"/>
      <c r="U338" s="4"/>
      <c r="V338" s="4"/>
      <c r="W338" s="4"/>
      <c r="X338" s="4"/>
      <c r="Y338" s="4"/>
      <c r="Z338" s="4"/>
      <c r="AA338" s="4"/>
      <c r="AB338" s="4"/>
      <c r="AC338" s="4"/>
      <c r="AD338" s="4"/>
      <c r="AE338" s="4"/>
      <c r="AF338" s="4"/>
    </row>
    <row r="339" spans="1:32" hidden="1">
      <c r="A339" s="4" t="str">
        <f t="shared" si="23"/>
        <v>29</v>
      </c>
      <c r="B339" s="10"/>
      <c r="C339" s="6">
        <f>HEX2DEC(A339)</f>
        <v>41</v>
      </c>
      <c r="D339" s="38"/>
      <c r="E339" s="38"/>
      <c r="F339" s="38"/>
      <c r="G339" s="17">
        <v>108</v>
      </c>
      <c r="H339" s="39" t="s">
        <v>81</v>
      </c>
      <c r="I339" s="10"/>
      <c r="J339" s="10"/>
      <c r="K339" s="10"/>
      <c r="L339" s="10"/>
      <c r="M339" s="10"/>
      <c r="N339" s="10"/>
      <c r="O339" s="10"/>
      <c r="P339" s="10"/>
      <c r="Q339" s="4"/>
      <c r="R339" s="4"/>
      <c r="S339" s="4"/>
      <c r="T339" s="4"/>
      <c r="U339" s="4"/>
      <c r="V339" s="4"/>
      <c r="W339" s="4"/>
      <c r="X339" s="4"/>
      <c r="Y339" s="4"/>
      <c r="Z339" s="4"/>
      <c r="AA339" s="4"/>
      <c r="AB339" s="4"/>
      <c r="AC339" s="4"/>
      <c r="AD339" s="4"/>
      <c r="AE339" s="4"/>
      <c r="AF339" s="4"/>
    </row>
    <row r="340" spans="1:32" hidden="1">
      <c r="A340" s="4" t="str">
        <f t="shared" si="23"/>
        <v>7B</v>
      </c>
      <c r="B340" s="10"/>
      <c r="C340" s="6">
        <f>HEX2DEC(A340)</f>
        <v>123</v>
      </c>
      <c r="D340" s="38"/>
      <c r="E340" s="38"/>
      <c r="F340" s="38"/>
      <c r="G340" s="17">
        <v>109</v>
      </c>
      <c r="H340" s="39" t="s">
        <v>82</v>
      </c>
      <c r="I340" s="10"/>
      <c r="J340" s="10"/>
      <c r="K340" s="10"/>
      <c r="L340" s="10"/>
      <c r="M340" s="10"/>
      <c r="N340" s="10"/>
      <c r="O340" s="10"/>
      <c r="P340" s="10"/>
      <c r="Q340" s="4"/>
      <c r="R340" s="4"/>
      <c r="S340" s="4"/>
      <c r="T340" s="4"/>
      <c r="U340" s="4"/>
      <c r="V340" s="4"/>
      <c r="W340" s="4"/>
      <c r="X340" s="4"/>
      <c r="Y340" s="4"/>
      <c r="Z340" s="4"/>
      <c r="AA340" s="4"/>
      <c r="AB340" s="4"/>
      <c r="AC340" s="4"/>
      <c r="AD340" s="4"/>
      <c r="AE340" s="4"/>
      <c r="AF340" s="4"/>
    </row>
    <row r="341" spans="1:32" hidden="1">
      <c r="A341" s="4" t="str">
        <f t="shared" si="23"/>
        <v>01</v>
      </c>
      <c r="B341" s="10"/>
      <c r="C341" s="6">
        <f>HEX2DEC(A341)</f>
        <v>1</v>
      </c>
      <c r="D341" s="38"/>
      <c r="E341" s="38"/>
      <c r="F341" s="38"/>
      <c r="G341" s="17">
        <v>110</v>
      </c>
      <c r="H341" s="39" t="s">
        <v>83</v>
      </c>
      <c r="I341" s="10"/>
      <c r="J341" s="10"/>
      <c r="K341" s="10"/>
      <c r="L341" s="10"/>
      <c r="M341" s="10"/>
      <c r="N341" s="10"/>
      <c r="O341" s="10"/>
      <c r="P341" s="10"/>
      <c r="Q341" s="4"/>
      <c r="R341" s="4"/>
      <c r="S341" s="4"/>
      <c r="T341" s="4"/>
      <c r="U341" s="4"/>
      <c r="V341" s="4"/>
      <c r="W341" s="4"/>
      <c r="X341" s="4"/>
      <c r="Y341" s="4"/>
      <c r="Z341" s="4"/>
      <c r="AA341" s="4"/>
      <c r="AB341" s="4"/>
      <c r="AC341" s="4"/>
      <c r="AD341" s="4"/>
      <c r="AE341" s="4"/>
      <c r="AF341" s="4"/>
    </row>
    <row r="342" spans="1:32" hidden="1">
      <c r="A342" s="4" t="str">
        <f t="shared" si="23"/>
        <v>63</v>
      </c>
      <c r="B342" s="10"/>
      <c r="C342" s="6">
        <f>(HEX2DEC(A342))/10</f>
        <v>9.9</v>
      </c>
      <c r="D342" s="38"/>
      <c r="E342" s="38"/>
      <c r="F342" s="38"/>
      <c r="G342" s="17">
        <v>111</v>
      </c>
      <c r="H342" s="39" t="s">
        <v>84</v>
      </c>
      <c r="I342" s="10"/>
      <c r="J342" s="10"/>
      <c r="K342" s="10"/>
      <c r="L342" s="10"/>
      <c r="M342" s="10"/>
      <c r="N342" s="10"/>
      <c r="O342" s="10"/>
      <c r="P342" s="10"/>
      <c r="Q342" s="4"/>
      <c r="R342" s="4"/>
      <c r="S342" s="4"/>
      <c r="T342" s="4"/>
      <c r="U342" s="4"/>
      <c r="V342" s="4"/>
      <c r="W342" s="4"/>
      <c r="X342" s="4"/>
      <c r="Y342" s="4"/>
      <c r="Z342" s="4"/>
      <c r="AA342" s="4"/>
      <c r="AB342" s="4"/>
      <c r="AC342" s="4"/>
      <c r="AD342" s="4"/>
      <c r="AE342" s="4"/>
      <c r="AF342" s="4"/>
    </row>
    <row r="343" spans="1:32" hidden="1">
      <c r="A343" s="4" t="str">
        <f t="shared" si="23"/>
        <v>2A</v>
      </c>
      <c r="B343" s="10"/>
      <c r="C343" s="6">
        <f>HEX2DEC(A343)</f>
        <v>42</v>
      </c>
      <c r="D343" s="38"/>
      <c r="E343" s="38"/>
      <c r="F343" s="38"/>
      <c r="G343" s="17">
        <v>112</v>
      </c>
      <c r="H343" s="39" t="s">
        <v>227</v>
      </c>
      <c r="I343" s="10"/>
      <c r="J343" s="10"/>
      <c r="K343" s="10"/>
      <c r="L343" s="10"/>
      <c r="M343" s="10"/>
      <c r="N343" s="10"/>
      <c r="O343" s="10"/>
      <c r="P343" s="10"/>
      <c r="Q343" s="4"/>
      <c r="R343" s="4"/>
      <c r="S343" s="4"/>
      <c r="T343" s="4"/>
      <c r="U343" s="4"/>
      <c r="V343" s="4"/>
      <c r="W343" s="4"/>
      <c r="X343" s="4"/>
      <c r="Y343" s="4"/>
      <c r="Z343" s="4"/>
      <c r="AA343" s="4"/>
      <c r="AB343" s="4"/>
      <c r="AC343" s="4"/>
      <c r="AD343" s="4"/>
      <c r="AE343" s="4"/>
      <c r="AF343" s="4"/>
    </row>
    <row r="344" spans="1:32" hidden="1">
      <c r="A344" s="4" t="str">
        <f t="shared" si="23"/>
        <v>85</v>
      </c>
      <c r="B344" s="10"/>
      <c r="C344" s="6" t="str">
        <f>"0x"&amp;A344&amp;A345</f>
        <v>0x8501</v>
      </c>
      <c r="D344" s="38"/>
      <c r="E344" s="38"/>
      <c r="F344" s="38"/>
      <c r="G344" s="17">
        <v>113</v>
      </c>
      <c r="H344" s="48" t="s">
        <v>85</v>
      </c>
      <c r="I344" s="10">
        <f>C29+15</f>
        <v>138</v>
      </c>
      <c r="J344" s="10"/>
      <c r="K344" s="10"/>
      <c r="L344" s="10"/>
      <c r="M344" s="10"/>
      <c r="N344" s="10"/>
      <c r="O344" s="10"/>
      <c r="P344" s="10"/>
      <c r="Q344" s="4"/>
      <c r="R344" s="4"/>
      <c r="S344" s="4"/>
      <c r="T344" s="4"/>
      <c r="U344" s="4"/>
      <c r="V344" s="4"/>
      <c r="W344" s="4"/>
      <c r="X344" s="4"/>
      <c r="Y344" s="4"/>
      <c r="Z344" s="4"/>
      <c r="AA344" s="4"/>
      <c r="AB344" s="4"/>
      <c r="AC344" s="4"/>
      <c r="AD344" s="4"/>
      <c r="AE344" s="4"/>
      <c r="AF344" s="4"/>
    </row>
    <row r="345" spans="1:32" hidden="1">
      <c r="A345" s="4" t="str">
        <f t="shared" si="23"/>
        <v>01</v>
      </c>
      <c r="B345" s="10"/>
      <c r="C345" s="6"/>
      <c r="D345" s="38"/>
      <c r="E345" s="38"/>
      <c r="F345" s="38"/>
      <c r="G345" s="17">
        <v>114</v>
      </c>
      <c r="H345" s="49"/>
      <c r="I345" s="10"/>
      <c r="J345" s="10"/>
      <c r="K345" s="10"/>
      <c r="L345" s="10"/>
      <c r="M345" s="10"/>
      <c r="N345" s="10"/>
      <c r="O345" s="10"/>
      <c r="P345" s="10"/>
      <c r="Q345" s="4"/>
      <c r="R345" s="4"/>
      <c r="S345" s="4"/>
      <c r="T345" s="4"/>
      <c r="U345" s="4"/>
      <c r="V345" s="4"/>
      <c r="W345" s="4"/>
      <c r="X345" s="4"/>
      <c r="Y345" s="4"/>
      <c r="Z345" s="4"/>
      <c r="AA345" s="4"/>
      <c r="AB345" s="4"/>
      <c r="AC345" s="4"/>
      <c r="AD345" s="4"/>
      <c r="AE345" s="4"/>
      <c r="AF345" s="4"/>
    </row>
    <row r="346" spans="1:32" hidden="1">
      <c r="A346" s="10" t="e">
        <f>#REF!</f>
        <v>#REF!</v>
      </c>
      <c r="B346" s="10"/>
      <c r="C346" s="5"/>
      <c r="D346" s="38"/>
      <c r="E346" s="38"/>
      <c r="F346" s="38"/>
      <c r="G346" s="17">
        <v>115</v>
      </c>
      <c r="H346" s="49"/>
      <c r="I346" s="10"/>
      <c r="J346" s="10"/>
      <c r="K346" s="10"/>
      <c r="L346" s="10"/>
      <c r="M346" s="10"/>
      <c r="N346" s="10"/>
      <c r="O346" s="10"/>
      <c r="P346" s="10"/>
      <c r="Q346" s="4"/>
      <c r="R346" s="4"/>
      <c r="S346" s="4"/>
      <c r="T346" s="4"/>
      <c r="U346" s="4"/>
      <c r="V346" s="4"/>
      <c r="W346" s="4"/>
      <c r="X346" s="4"/>
      <c r="Y346" s="4"/>
      <c r="Z346" s="4"/>
      <c r="AA346" s="4"/>
      <c r="AB346" s="4"/>
      <c r="AC346" s="4"/>
      <c r="AD346" s="4"/>
      <c r="AE346" s="4"/>
      <c r="AF346" s="4"/>
    </row>
    <row r="347" spans="1:32" hidden="1">
      <c r="A347" s="10"/>
      <c r="B347" s="10"/>
      <c r="C347" s="10"/>
      <c r="D347" s="10"/>
      <c r="E347" s="10"/>
      <c r="F347" s="10"/>
      <c r="G347" s="17"/>
      <c r="H347" s="10"/>
      <c r="I347" s="10"/>
      <c r="J347" s="10"/>
      <c r="K347" s="10"/>
      <c r="L347" s="10"/>
      <c r="M347" s="10"/>
      <c r="N347" s="10"/>
      <c r="O347" s="10"/>
      <c r="P347" s="10"/>
      <c r="Q347" s="4"/>
      <c r="R347" s="4"/>
      <c r="S347" s="4"/>
      <c r="T347" s="4"/>
      <c r="U347" s="4"/>
      <c r="V347" s="4"/>
      <c r="W347" s="4"/>
      <c r="X347" s="4"/>
      <c r="Y347" s="4"/>
      <c r="Z347" s="4"/>
      <c r="AA347" s="4"/>
      <c r="AB347" s="4"/>
      <c r="AC347" s="4"/>
      <c r="AD347" s="4"/>
      <c r="AE347" s="4"/>
      <c r="AF347" s="4"/>
    </row>
    <row r="348" spans="1:32" hidden="1">
      <c r="A348" s="10"/>
      <c r="B348" s="10"/>
      <c r="C348" s="10"/>
      <c r="D348" s="10"/>
      <c r="E348" s="10"/>
      <c r="F348" s="10"/>
      <c r="G348" s="17"/>
      <c r="H348" s="10"/>
      <c r="I348" s="10"/>
      <c r="J348" s="10"/>
      <c r="K348" s="10"/>
      <c r="L348" s="10"/>
      <c r="M348" s="10"/>
      <c r="N348" s="10"/>
      <c r="O348" s="10"/>
      <c r="P348" s="10"/>
      <c r="Q348" s="4"/>
      <c r="R348" s="4"/>
      <c r="S348" s="4"/>
      <c r="T348" s="4"/>
      <c r="U348" s="4"/>
      <c r="V348" s="4"/>
      <c r="W348" s="4"/>
      <c r="X348" s="4"/>
      <c r="Y348" s="4"/>
      <c r="Z348" s="4"/>
      <c r="AA348" s="4"/>
      <c r="AB348" s="4"/>
      <c r="AC348" s="4"/>
      <c r="AD348" s="4"/>
      <c r="AE348" s="4"/>
      <c r="AF348" s="4"/>
    </row>
    <row r="349" spans="1:32" hidden="1">
      <c r="A349" s="10"/>
      <c r="B349" s="10"/>
      <c r="C349" s="10"/>
      <c r="D349" s="10"/>
      <c r="E349" s="10"/>
      <c r="F349" s="10"/>
      <c r="G349" s="17"/>
      <c r="H349" s="10"/>
      <c r="I349" s="10"/>
      <c r="J349" s="10"/>
      <c r="K349" s="10"/>
      <c r="L349" s="10"/>
      <c r="M349" s="10"/>
      <c r="N349" s="10"/>
      <c r="O349" s="10"/>
      <c r="P349" s="10"/>
      <c r="Q349" s="4"/>
      <c r="R349" s="4"/>
      <c r="S349" s="4"/>
      <c r="T349" s="4"/>
      <c r="U349" s="4"/>
      <c r="V349" s="4"/>
      <c r="W349" s="4"/>
      <c r="X349" s="4"/>
      <c r="Y349" s="4"/>
      <c r="Z349" s="4"/>
      <c r="AA349" s="4"/>
      <c r="AB349" s="4"/>
      <c r="AC349" s="4"/>
      <c r="AD349" s="4"/>
      <c r="AE349" s="4"/>
      <c r="AF349" s="4"/>
    </row>
    <row r="350" spans="1:32" hidden="1">
      <c r="A350" s="782" t="str">
        <f>MID($H$1,$G$9+2*G350,2)</f>
        <v>00</v>
      </c>
      <c r="B350" s="782"/>
      <c r="C350" s="987"/>
      <c r="D350" s="987"/>
      <c r="E350" s="987"/>
      <c r="F350" s="987"/>
      <c r="G350" s="897">
        <v>17</v>
      </c>
      <c r="H350" s="954"/>
      <c r="I350" s="782"/>
      <c r="J350" s="782"/>
      <c r="K350" s="782"/>
      <c r="L350" s="782"/>
      <c r="M350" s="782"/>
      <c r="N350" s="782"/>
      <c r="O350" s="782"/>
      <c r="P350" s="10"/>
      <c r="Q350" s="4"/>
      <c r="R350" s="4"/>
      <c r="S350" s="4"/>
      <c r="T350" s="4"/>
      <c r="U350" s="4"/>
      <c r="V350" s="4"/>
      <c r="W350" s="4"/>
      <c r="X350" s="4"/>
      <c r="Y350" s="4"/>
      <c r="Z350" s="4"/>
      <c r="AA350" s="4"/>
      <c r="AB350" s="4"/>
      <c r="AC350" s="4"/>
      <c r="AD350" s="4"/>
      <c r="AE350" s="4"/>
      <c r="AF350" s="4"/>
    </row>
    <row r="351" spans="1:32" hidden="1">
      <c r="A351" s="782" t="str">
        <f t="shared" ref="A351:A442" si="24">MID($H$1,$G$9+2*G351,2)</f>
        <v>02</v>
      </c>
      <c r="B351" s="782"/>
      <c r="C351" s="1036">
        <f>VALUE(HEX2DEC( A350) *256 +HEX2DEC( A351))</f>
        <v>2</v>
      </c>
      <c r="D351" s="1037" t="s">
        <v>821</v>
      </c>
      <c r="E351" s="1037"/>
      <c r="F351" s="1037"/>
      <c r="G351" s="897">
        <v>18</v>
      </c>
      <c r="H351" s="988" t="s">
        <v>3</v>
      </c>
      <c r="I351" s="782"/>
      <c r="J351" s="782"/>
      <c r="K351" s="782" t="s">
        <v>822</v>
      </c>
      <c r="L351" s="782" t="s">
        <v>823</v>
      </c>
      <c r="M351" s="156"/>
      <c r="N351" s="156"/>
      <c r="O351" s="156"/>
      <c r="P351" s="1"/>
      <c r="Q351"/>
      <c r="R351"/>
      <c r="S351"/>
      <c r="T351"/>
      <c r="U351"/>
      <c r="V351"/>
      <c r="W351"/>
      <c r="X351"/>
      <c r="Y351"/>
      <c r="Z351"/>
      <c r="AA351" s="4"/>
      <c r="AB351" s="4"/>
      <c r="AC351" s="4"/>
      <c r="AD351" s="4"/>
      <c r="AE351" s="4"/>
      <c r="AF351" s="4"/>
    </row>
    <row r="352" spans="1:32" hidden="1">
      <c r="A352" s="782" t="str">
        <f t="shared" si="24"/>
        <v>90</v>
      </c>
      <c r="B352" s="782"/>
      <c r="C352" s="1036">
        <f>VALUE(HEX2DEC(A352))</f>
        <v>144</v>
      </c>
      <c r="D352" s="1037"/>
      <c r="E352" s="1037"/>
      <c r="F352" s="1037"/>
      <c r="G352" s="897">
        <v>19</v>
      </c>
      <c r="H352" s="989" t="s">
        <v>4</v>
      </c>
      <c r="I352" s="782"/>
      <c r="J352" s="782"/>
      <c r="K352" s="1038">
        <v>0</v>
      </c>
      <c r="L352" s="1038">
        <v>170</v>
      </c>
      <c r="M352" s="1039"/>
      <c r="N352" s="1039"/>
      <c r="O352" s="782"/>
      <c r="P352" s="1"/>
      <c r="Q352"/>
      <c r="R352"/>
      <c r="S352"/>
      <c r="T352"/>
      <c r="U352"/>
      <c r="V352"/>
      <c r="W352"/>
      <c r="X352"/>
      <c r="Y352"/>
      <c r="Z352"/>
      <c r="AA352" s="4"/>
      <c r="AB352" s="4"/>
      <c r="AC352" s="4"/>
      <c r="AD352" s="4"/>
      <c r="AE352" s="4"/>
      <c r="AF352" s="4"/>
    </row>
    <row r="353" spans="1:32" hidden="1">
      <c r="A353" s="782" t="str">
        <f t="shared" si="24"/>
        <v>05</v>
      </c>
      <c r="B353" s="782"/>
      <c r="C353" s="1036">
        <f>VALUE(HEX2DEC(A353))</f>
        <v>5</v>
      </c>
      <c r="D353" s="1037"/>
      <c r="E353" s="1037"/>
      <c r="F353" s="1037"/>
      <c r="G353" s="897">
        <v>20</v>
      </c>
      <c r="H353" s="989" t="s">
        <v>5</v>
      </c>
      <c r="I353" s="782"/>
      <c r="J353" s="782"/>
      <c r="K353" s="1038">
        <v>10</v>
      </c>
      <c r="L353" s="1038">
        <v>170</v>
      </c>
      <c r="M353" s="1039" t="s">
        <v>824</v>
      </c>
      <c r="N353" s="1039"/>
      <c r="O353" s="782"/>
      <c r="P353" s="1"/>
      <c r="Q353"/>
      <c r="R353"/>
      <c r="S353"/>
      <c r="T353"/>
      <c r="U353"/>
      <c r="V353"/>
      <c r="W353"/>
      <c r="X353"/>
      <c r="Y353"/>
      <c r="Z353"/>
      <c r="AA353" s="4"/>
      <c r="AB353" s="4"/>
      <c r="AC353" s="4"/>
      <c r="AD353" s="4"/>
      <c r="AE353" s="4"/>
      <c r="AF353" s="4"/>
    </row>
    <row r="354" spans="1:32" hidden="1">
      <c r="A354" s="782" t="str">
        <f t="shared" si="24"/>
        <v>9F</v>
      </c>
      <c r="B354" s="782"/>
      <c r="C354" s="6"/>
      <c r="D354" s="987"/>
      <c r="E354" s="987"/>
      <c r="F354" s="987"/>
      <c r="G354" s="897">
        <v>21</v>
      </c>
      <c r="H354" s="954"/>
      <c r="I354" s="1396" t="s">
        <v>825</v>
      </c>
      <c r="J354" s="782"/>
      <c r="K354" s="1038">
        <v>12</v>
      </c>
      <c r="L354" s="1038">
        <f>L355</f>
        <v>1</v>
      </c>
      <c r="M354" s="1039"/>
      <c r="N354" s="1039"/>
      <c r="O354" s="782"/>
      <c r="P354" s="1"/>
      <c r="Q354"/>
      <c r="R354"/>
      <c r="S354"/>
      <c r="T354"/>
      <c r="U354"/>
      <c r="V354"/>
      <c r="W354"/>
      <c r="X354"/>
      <c r="Y354"/>
      <c r="Z354"/>
      <c r="AA354" s="4"/>
      <c r="AB354" s="4"/>
      <c r="AC354" s="4"/>
      <c r="AD354" s="4"/>
      <c r="AE354" s="4"/>
      <c r="AF354" s="4"/>
    </row>
    <row r="355" spans="1:32" hidden="1">
      <c r="A355" s="782" t="str">
        <f t="shared" si="24"/>
        <v>2D</v>
      </c>
      <c r="B355" s="782"/>
      <c r="C355" s="6">
        <f>HEX2DEC( A355) *256 +HEX2DEC( A354)</f>
        <v>11679</v>
      </c>
      <c r="D355" s="1040" t="s">
        <v>821</v>
      </c>
      <c r="E355" s="987"/>
      <c r="F355" s="987"/>
      <c r="G355" s="897">
        <v>22</v>
      </c>
      <c r="H355" s="988" t="s">
        <v>6</v>
      </c>
      <c r="I355" s="1396"/>
      <c r="J355" s="782"/>
      <c r="K355" s="1039">
        <f>K356-1</f>
        <v>1</v>
      </c>
      <c r="L355" s="1039">
        <f>C357</f>
        <v>1</v>
      </c>
      <c r="M355" s="1039"/>
      <c r="N355" s="1039"/>
      <c r="O355" s="782"/>
      <c r="P355" s="1"/>
      <c r="Q355"/>
      <c r="R355"/>
      <c r="S355"/>
      <c r="T355"/>
      <c r="U355"/>
      <c r="V355"/>
      <c r="W355"/>
      <c r="X355"/>
      <c r="Y355"/>
      <c r="Z355"/>
      <c r="AA355" s="4"/>
      <c r="AB355" s="4"/>
      <c r="AC355" s="4"/>
      <c r="AD355" s="4"/>
      <c r="AE355" s="4"/>
      <c r="AF355" s="4"/>
    </row>
    <row r="356" spans="1:32" hidden="1">
      <c r="A356" s="782" t="str">
        <f t="shared" si="24"/>
        <v>84</v>
      </c>
      <c r="B356" s="782"/>
      <c r="C356" s="6">
        <f>HEX2DEC(A356)</f>
        <v>132</v>
      </c>
      <c r="D356" s="987"/>
      <c r="E356" s="987"/>
      <c r="F356" s="987"/>
      <c r="G356" s="897">
        <v>23</v>
      </c>
      <c r="H356" s="989" t="s">
        <v>7</v>
      </c>
      <c r="I356" s="1396"/>
      <c r="J356" s="782"/>
      <c r="K356" s="1039">
        <f>C351</f>
        <v>2</v>
      </c>
      <c r="L356" s="1039">
        <f>C356</f>
        <v>132</v>
      </c>
      <c r="M356" s="1039"/>
      <c r="N356" s="1039"/>
      <c r="O356" s="782"/>
      <c r="P356" s="1"/>
      <c r="Q356"/>
      <c r="R356"/>
      <c r="S356"/>
      <c r="T356"/>
      <c r="U356"/>
      <c r="V356"/>
      <c r="W356"/>
      <c r="X356"/>
      <c r="Y356"/>
      <c r="Z356"/>
      <c r="AA356" s="4"/>
      <c r="AB356" s="4"/>
      <c r="AC356" s="4"/>
      <c r="AD356" s="4"/>
      <c r="AE356" s="4"/>
      <c r="AF356" s="4"/>
    </row>
    <row r="357" spans="1:32" hidden="1">
      <c r="A357" s="782" t="str">
        <f t="shared" si="24"/>
        <v>01</v>
      </c>
      <c r="B357" s="782"/>
      <c r="C357" s="6">
        <f>HEX2DEC(A357)</f>
        <v>1</v>
      </c>
      <c r="D357" s="987"/>
      <c r="E357" s="987"/>
      <c r="F357" s="987"/>
      <c r="G357" s="897">
        <v>24</v>
      </c>
      <c r="H357" s="989" t="s">
        <v>8</v>
      </c>
      <c r="I357" s="1396"/>
      <c r="J357" s="782"/>
      <c r="K357" s="246">
        <f>K356+1</f>
        <v>3</v>
      </c>
      <c r="L357" s="1039">
        <f>C357</f>
        <v>1</v>
      </c>
      <c r="M357" s="1039"/>
      <c r="N357" s="1039"/>
      <c r="O357" s="782"/>
      <c r="P357" s="1"/>
      <c r="Q357"/>
      <c r="R357"/>
      <c r="S357"/>
      <c r="T357"/>
      <c r="U357"/>
      <c r="V357"/>
      <c r="W357"/>
      <c r="X357"/>
      <c r="Y357"/>
      <c r="Z357"/>
      <c r="AA357"/>
    </row>
    <row r="358" spans="1:32" hidden="1">
      <c r="A358" s="782" t="str">
        <f t="shared" si="24"/>
        <v>37</v>
      </c>
      <c r="B358" s="782"/>
      <c r="C358" s="5"/>
      <c r="D358" s="987"/>
      <c r="E358" s="987"/>
      <c r="F358" s="987"/>
      <c r="G358" s="897">
        <v>25</v>
      </c>
      <c r="H358" s="954"/>
      <c r="I358" s="1396" t="s">
        <v>826</v>
      </c>
      <c r="J358" s="782"/>
      <c r="K358" s="1039">
        <f>K359-1</f>
        <v>2614</v>
      </c>
      <c r="L358" s="1039">
        <f>C361</f>
        <v>43</v>
      </c>
      <c r="M358" s="1039"/>
      <c r="N358" s="1039"/>
      <c r="O358" s="782"/>
      <c r="P358" s="1"/>
      <c r="Q358"/>
      <c r="R358"/>
      <c r="S358"/>
      <c r="T358"/>
      <c r="U358"/>
      <c r="V358"/>
      <c r="W358"/>
      <c r="X358"/>
      <c r="Y358"/>
      <c r="Z358"/>
      <c r="AA358"/>
    </row>
    <row r="359" spans="1:32" hidden="1">
      <c r="A359" s="782" t="str">
        <f t="shared" si="24"/>
        <v>0A</v>
      </c>
      <c r="B359" s="782"/>
      <c r="C359" s="1036">
        <f>HEX2DEC( A359) *256 +HEX2DEC( A358)</f>
        <v>2615</v>
      </c>
      <c r="D359" s="1037" t="s">
        <v>821</v>
      </c>
      <c r="E359" s="1037"/>
      <c r="F359" s="1037"/>
      <c r="G359" s="897">
        <v>26</v>
      </c>
      <c r="H359" s="988" t="s">
        <v>9</v>
      </c>
      <c r="I359" s="1396"/>
      <c r="J359" s="782"/>
      <c r="K359" s="1039">
        <f>C359</f>
        <v>2615</v>
      </c>
      <c r="L359" s="1039">
        <f>C360</f>
        <v>99</v>
      </c>
      <c r="M359" s="1039"/>
      <c r="N359" s="1039"/>
      <c r="O359" s="782"/>
      <c r="P359" s="1"/>
      <c r="Q359"/>
      <c r="R359"/>
      <c r="S359"/>
      <c r="T359"/>
      <c r="U359"/>
      <c r="V359"/>
      <c r="W359"/>
      <c r="X359"/>
      <c r="Y359"/>
      <c r="Z359"/>
      <c r="AA359"/>
    </row>
    <row r="360" spans="1:32" hidden="1">
      <c r="A360" s="782" t="str">
        <f t="shared" si="24"/>
        <v>63</v>
      </c>
      <c r="B360" s="782"/>
      <c r="C360" s="1036">
        <f>HEX2DEC(A360)</f>
        <v>99</v>
      </c>
      <c r="D360" s="1037"/>
      <c r="E360" s="1037"/>
      <c r="F360" s="1037"/>
      <c r="G360" s="897">
        <v>27</v>
      </c>
      <c r="H360" s="989" t="s">
        <v>10</v>
      </c>
      <c r="I360" s="1396"/>
      <c r="J360" s="782"/>
      <c r="K360" s="1039">
        <f>K359+1</f>
        <v>2616</v>
      </c>
      <c r="L360" s="1039">
        <f>C361</f>
        <v>43</v>
      </c>
      <c r="M360" s="1039"/>
      <c r="N360" s="1039"/>
      <c r="O360" s="782"/>
      <c r="P360" s="1"/>
      <c r="Q360"/>
      <c r="R360"/>
      <c r="S360"/>
      <c r="T360"/>
      <c r="U360"/>
      <c r="V360"/>
      <c r="W360"/>
      <c r="X360"/>
      <c r="Y360"/>
      <c r="Z360"/>
      <c r="AA360"/>
    </row>
    <row r="361" spans="1:32" hidden="1">
      <c r="A361" s="782" t="str">
        <f t="shared" si="24"/>
        <v>2B</v>
      </c>
      <c r="B361" s="782"/>
      <c r="C361" s="1036">
        <f>HEX2DEC(A361)</f>
        <v>43</v>
      </c>
      <c r="D361" s="1037"/>
      <c r="E361" s="1037"/>
      <c r="F361" s="1037"/>
      <c r="G361" s="897">
        <v>28</v>
      </c>
      <c r="H361" s="989" t="s">
        <v>11</v>
      </c>
      <c r="I361" s="1396"/>
      <c r="J361" s="782"/>
      <c r="K361" s="1039">
        <f>K362-1</f>
        <v>2735</v>
      </c>
      <c r="L361" s="1039">
        <f>C365</f>
        <v>43</v>
      </c>
      <c r="M361" s="1039"/>
      <c r="N361" s="1039"/>
      <c r="O361" s="782"/>
      <c r="P361" s="1"/>
      <c r="Q361"/>
      <c r="R361"/>
      <c r="S361"/>
      <c r="T361"/>
      <c r="U361"/>
      <c r="V361"/>
      <c r="W361"/>
      <c r="X361"/>
      <c r="Y361"/>
      <c r="Z361"/>
      <c r="AA361"/>
    </row>
    <row r="362" spans="1:32" hidden="1">
      <c r="A362" s="782" t="str">
        <f t="shared" si="24"/>
        <v>B0</v>
      </c>
      <c r="B362" s="782"/>
      <c r="C362" s="6"/>
      <c r="D362" s="987"/>
      <c r="E362" s="987"/>
      <c r="F362" s="987"/>
      <c r="G362" s="897">
        <v>29</v>
      </c>
      <c r="H362" s="954"/>
      <c r="I362" s="1396" t="s">
        <v>827</v>
      </c>
      <c r="J362" s="782"/>
      <c r="K362" s="1039">
        <f>C363</f>
        <v>2736</v>
      </c>
      <c r="L362" s="1039">
        <f>C364</f>
        <v>99</v>
      </c>
      <c r="M362" s="1039"/>
      <c r="N362" s="1039"/>
      <c r="O362" s="782"/>
      <c r="P362" s="1"/>
      <c r="Q362"/>
      <c r="R362"/>
      <c r="S362"/>
      <c r="T362"/>
      <c r="U362"/>
      <c r="V362"/>
      <c r="W362"/>
      <c r="X362"/>
      <c r="Y362"/>
      <c r="Z362"/>
      <c r="AA362"/>
    </row>
    <row r="363" spans="1:32" hidden="1">
      <c r="A363" s="782" t="str">
        <f t="shared" si="24"/>
        <v>0A</v>
      </c>
      <c r="B363" s="782"/>
      <c r="C363" s="6">
        <f>HEX2DEC( A363) *256 +HEX2DEC( A362)</f>
        <v>2736</v>
      </c>
      <c r="D363" s="987" t="s">
        <v>821</v>
      </c>
      <c r="E363" s="987"/>
      <c r="F363" s="987"/>
      <c r="G363" s="897">
        <v>30</v>
      </c>
      <c r="H363" s="988" t="s">
        <v>12</v>
      </c>
      <c r="I363" s="1396"/>
      <c r="J363" s="782"/>
      <c r="K363" s="1039">
        <f>K362+1</f>
        <v>2737</v>
      </c>
      <c r="L363" s="1039">
        <f>C365</f>
        <v>43</v>
      </c>
      <c r="M363" s="1039"/>
      <c r="N363" s="1039"/>
      <c r="O363" s="782"/>
      <c r="P363" s="1"/>
      <c r="Q363"/>
      <c r="R363"/>
      <c r="S363"/>
      <c r="T363"/>
      <c r="U363"/>
      <c r="V363"/>
      <c r="W363"/>
      <c r="X363"/>
      <c r="Y363"/>
      <c r="Z363"/>
      <c r="AA363"/>
    </row>
    <row r="364" spans="1:32" hidden="1">
      <c r="A364" s="782" t="str">
        <f t="shared" si="24"/>
        <v>63</v>
      </c>
      <c r="B364" s="782"/>
      <c r="C364" s="6">
        <f>HEX2DEC(A364)</f>
        <v>99</v>
      </c>
      <c r="D364" s="987"/>
      <c r="E364" s="987"/>
      <c r="F364" s="987"/>
      <c r="G364" s="897">
        <v>31</v>
      </c>
      <c r="H364" s="989" t="s">
        <v>13</v>
      </c>
      <c r="I364" s="1396"/>
      <c r="J364" s="782"/>
      <c r="K364" s="1039">
        <f>K365-1</f>
        <v>2734</v>
      </c>
      <c r="L364" s="1039">
        <f>C369</f>
        <v>43</v>
      </c>
      <c r="M364" s="1039"/>
      <c r="N364" s="1039"/>
      <c r="O364" s="782"/>
      <c r="P364" s="1"/>
      <c r="Q364"/>
      <c r="R364"/>
      <c r="S364"/>
      <c r="T364"/>
      <c r="U364"/>
      <c r="V364"/>
      <c r="W364"/>
      <c r="X364"/>
      <c r="Y364"/>
      <c r="Z364"/>
      <c r="AA364"/>
    </row>
    <row r="365" spans="1:32" hidden="1">
      <c r="A365" s="782" t="str">
        <f t="shared" si="24"/>
        <v>2B</v>
      </c>
      <c r="B365" s="782"/>
      <c r="C365" s="6">
        <f>HEX2DEC(A365)</f>
        <v>43</v>
      </c>
      <c r="D365" s="987"/>
      <c r="E365" s="987"/>
      <c r="F365" s="987"/>
      <c r="G365" s="897">
        <v>32</v>
      </c>
      <c r="H365" s="989" t="s">
        <v>14</v>
      </c>
      <c r="I365" s="1396"/>
      <c r="J365" s="782"/>
      <c r="K365" s="1039">
        <f>C367</f>
        <v>2735</v>
      </c>
      <c r="L365" s="1039">
        <f>C368</f>
        <v>99</v>
      </c>
      <c r="M365" s="1039"/>
      <c r="N365" s="1039"/>
      <c r="O365" s="782"/>
      <c r="P365" s="1"/>
      <c r="Q365"/>
      <c r="R365"/>
      <c r="S365"/>
      <c r="T365"/>
      <c r="U365"/>
      <c r="V365"/>
      <c r="W365"/>
      <c r="X365"/>
      <c r="Y365"/>
      <c r="Z365"/>
      <c r="AA365"/>
    </row>
    <row r="366" spans="1:32" hidden="1">
      <c r="A366" s="782" t="str">
        <f t="shared" si="24"/>
        <v>AF</v>
      </c>
      <c r="B366" s="782"/>
      <c r="C366" s="6"/>
      <c r="D366" s="987"/>
      <c r="E366" s="987"/>
      <c r="F366" s="987"/>
      <c r="G366" s="897">
        <v>33</v>
      </c>
      <c r="H366" s="954"/>
      <c r="I366" s="1396" t="s">
        <v>828</v>
      </c>
      <c r="J366" s="782"/>
      <c r="K366" s="1039">
        <f>K365+1</f>
        <v>2736</v>
      </c>
      <c r="L366" s="1039">
        <f>C369</f>
        <v>43</v>
      </c>
      <c r="M366" s="1039"/>
      <c r="N366" s="1039"/>
      <c r="O366" s="782"/>
      <c r="P366" s="1"/>
      <c r="Q366"/>
      <c r="R366"/>
      <c r="S366"/>
      <c r="T366"/>
      <c r="U366"/>
      <c r="V366"/>
      <c r="W366"/>
      <c r="X366"/>
      <c r="Y366"/>
      <c r="Z366"/>
      <c r="AA366"/>
    </row>
    <row r="367" spans="1:32" hidden="1">
      <c r="A367" s="782" t="str">
        <f t="shared" si="24"/>
        <v>0A</v>
      </c>
      <c r="B367" s="782"/>
      <c r="C367" s="1036">
        <f>HEX2DEC( A367) *256 +HEX2DEC( A366)</f>
        <v>2735</v>
      </c>
      <c r="D367" s="1037" t="s">
        <v>821</v>
      </c>
      <c r="E367" s="1037"/>
      <c r="F367" s="1037"/>
      <c r="G367" s="897">
        <v>34</v>
      </c>
      <c r="H367" s="988" t="s">
        <v>15</v>
      </c>
      <c r="I367" s="1396"/>
      <c r="J367" s="782"/>
      <c r="K367" s="1041">
        <f>K368-1</f>
        <v>2734</v>
      </c>
      <c r="L367" s="1039">
        <f>C373</f>
        <v>43</v>
      </c>
      <c r="M367" s="1039"/>
      <c r="N367" s="246"/>
      <c r="O367" s="156"/>
      <c r="P367" s="1"/>
      <c r="Q367"/>
      <c r="R367"/>
      <c r="S367"/>
      <c r="T367"/>
      <c r="U367"/>
      <c r="V367"/>
      <c r="W367"/>
      <c r="X367"/>
      <c r="Y367"/>
      <c r="Z367"/>
      <c r="AA367"/>
    </row>
    <row r="368" spans="1:32" hidden="1">
      <c r="A368" s="782" t="str">
        <f t="shared" si="24"/>
        <v>63</v>
      </c>
      <c r="B368" s="782"/>
      <c r="C368" s="1036">
        <f>HEX2DEC(A368)</f>
        <v>99</v>
      </c>
      <c r="D368" s="1037"/>
      <c r="E368" s="1037"/>
      <c r="F368" s="1037"/>
      <c r="G368" s="897">
        <v>35</v>
      </c>
      <c r="H368" s="989" t="s">
        <v>16</v>
      </c>
      <c r="I368" s="1396"/>
      <c r="J368" s="782"/>
      <c r="K368" s="1039">
        <f>C371</f>
        <v>2735</v>
      </c>
      <c r="L368" s="1039">
        <f>C372</f>
        <v>99</v>
      </c>
      <c r="M368" s="1039"/>
      <c r="N368" s="246"/>
      <c r="O368" s="156"/>
      <c r="P368" s="1"/>
      <c r="Q368"/>
      <c r="R368"/>
      <c r="S368"/>
      <c r="T368"/>
      <c r="U368"/>
      <c r="V368"/>
      <c r="W368"/>
      <c r="X368"/>
      <c r="Y368"/>
      <c r="Z368"/>
      <c r="AA368"/>
    </row>
    <row r="369" spans="1:27" hidden="1">
      <c r="A369" s="782" t="str">
        <f t="shared" si="24"/>
        <v>2B</v>
      </c>
      <c r="B369" s="782"/>
      <c r="C369" s="1036">
        <f>HEX2DEC(A369)</f>
        <v>43</v>
      </c>
      <c r="D369" s="1037"/>
      <c r="E369" s="1037"/>
      <c r="F369" s="1037"/>
      <c r="G369" s="897">
        <v>36</v>
      </c>
      <c r="H369" s="1042" t="s">
        <v>17</v>
      </c>
      <c r="I369" s="1396"/>
      <c r="J369" s="782"/>
      <c r="K369" s="1039">
        <f>K368+1</f>
        <v>2736</v>
      </c>
      <c r="L369" s="1039">
        <f>C373</f>
        <v>43</v>
      </c>
      <c r="M369" s="1039"/>
      <c r="N369" s="246"/>
      <c r="O369" s="156"/>
      <c r="P369" s="1"/>
      <c r="Q369"/>
      <c r="R369"/>
      <c r="S369"/>
      <c r="T369"/>
      <c r="U369"/>
      <c r="V369"/>
      <c r="W369"/>
      <c r="X369"/>
      <c r="Y369"/>
      <c r="Z369"/>
      <c r="AA369"/>
    </row>
    <row r="370" spans="1:27" hidden="1">
      <c r="A370" s="782" t="str">
        <f t="shared" si="24"/>
        <v>AF</v>
      </c>
      <c r="B370" s="782"/>
      <c r="C370" s="6"/>
      <c r="D370" s="987"/>
      <c r="E370" s="987"/>
      <c r="F370" s="987"/>
      <c r="G370" s="897">
        <v>37</v>
      </c>
      <c r="H370" s="954"/>
      <c r="I370" s="1396" t="s">
        <v>829</v>
      </c>
      <c r="J370" s="782"/>
      <c r="K370" s="1041">
        <f>K371-1</f>
        <v>2734</v>
      </c>
      <c r="L370" s="1039">
        <f>C377</f>
        <v>43</v>
      </c>
      <c r="M370" s="1039"/>
      <c r="N370" s="246"/>
      <c r="O370" s="156"/>
      <c r="P370" s="1"/>
      <c r="Q370"/>
      <c r="R370"/>
      <c r="S370"/>
      <c r="T370"/>
      <c r="U370"/>
      <c r="V370"/>
      <c r="W370"/>
      <c r="X370"/>
      <c r="Y370"/>
      <c r="Z370"/>
      <c r="AA370"/>
    </row>
    <row r="371" spans="1:27" hidden="1">
      <c r="A371" s="782" t="str">
        <f t="shared" si="24"/>
        <v>0A</v>
      </c>
      <c r="B371" s="782"/>
      <c r="C371" s="6">
        <f>HEX2DEC( A371) *256 +HEX2DEC( A370)</f>
        <v>2735</v>
      </c>
      <c r="D371" s="987" t="s">
        <v>821</v>
      </c>
      <c r="E371" s="987"/>
      <c r="F371" s="987"/>
      <c r="G371" s="897">
        <v>38</v>
      </c>
      <c r="H371" s="988" t="s">
        <v>830</v>
      </c>
      <c r="I371" s="1396"/>
      <c r="J371" s="782"/>
      <c r="K371" s="1039">
        <f>C375</f>
        <v>2735</v>
      </c>
      <c r="L371" s="1039">
        <f>C376</f>
        <v>99</v>
      </c>
      <c r="M371" s="1039"/>
      <c r="N371" s="246"/>
      <c r="O371" s="156"/>
      <c r="P371" s="1"/>
      <c r="Q371"/>
      <c r="R371"/>
      <c r="S371"/>
      <c r="T371"/>
      <c r="U371"/>
      <c r="V371"/>
      <c r="W371"/>
      <c r="X371"/>
      <c r="Y371"/>
      <c r="Z371"/>
      <c r="AA371"/>
    </row>
    <row r="372" spans="1:27" hidden="1">
      <c r="A372" s="782" t="str">
        <f t="shared" si="24"/>
        <v>63</v>
      </c>
      <c r="B372" s="782"/>
      <c r="C372" s="6">
        <f>HEX2DEC(A372)</f>
        <v>99</v>
      </c>
      <c r="D372" s="987"/>
      <c r="E372" s="987"/>
      <c r="F372" s="987"/>
      <c r="G372" s="897">
        <v>39</v>
      </c>
      <c r="H372" s="989" t="s">
        <v>16</v>
      </c>
      <c r="I372" s="1396"/>
      <c r="J372" s="782"/>
      <c r="K372" s="1039">
        <f>K371+1</f>
        <v>2736</v>
      </c>
      <c r="L372" s="1039">
        <f>C377</f>
        <v>43</v>
      </c>
      <c r="M372" s="1039"/>
      <c r="N372" s="246"/>
      <c r="O372" s="156"/>
      <c r="P372" s="1"/>
      <c r="Q372" s="1"/>
      <c r="R372" s="1"/>
      <c r="S372" s="1"/>
      <c r="T372" s="1"/>
      <c r="U372" s="1"/>
      <c r="V372" s="1"/>
      <c r="W372" s="1"/>
      <c r="X372" s="1"/>
      <c r="Y372" s="1"/>
      <c r="Z372" s="1"/>
      <c r="AA372" s="1"/>
    </row>
    <row r="373" spans="1:27" hidden="1">
      <c r="A373" s="782" t="str">
        <f t="shared" si="24"/>
        <v>2B</v>
      </c>
      <c r="B373" s="782"/>
      <c r="C373" s="6">
        <f>HEX2DEC(A373)</f>
        <v>43</v>
      </c>
      <c r="D373" s="987"/>
      <c r="E373" s="987"/>
      <c r="F373" s="987"/>
      <c r="G373" s="897">
        <v>40</v>
      </c>
      <c r="H373" s="1042" t="s">
        <v>17</v>
      </c>
      <c r="I373" s="1396"/>
      <c r="J373" s="782"/>
      <c r="K373" s="1038">
        <f>K374-1</f>
        <v>2733</v>
      </c>
      <c r="L373" s="1039">
        <f>C381</f>
        <v>43</v>
      </c>
      <c r="M373" s="1039"/>
      <c r="N373" s="246"/>
      <c r="O373" s="156"/>
      <c r="P373" s="1"/>
      <c r="Q373" s="1"/>
      <c r="R373" s="1"/>
      <c r="S373" s="1"/>
      <c r="T373" s="1"/>
      <c r="U373" s="1"/>
      <c r="V373" s="1"/>
      <c r="W373" s="1"/>
      <c r="X373" s="1"/>
      <c r="Y373" s="1"/>
      <c r="Z373" s="1"/>
      <c r="AA373" s="1"/>
    </row>
    <row r="374" spans="1:27" hidden="1">
      <c r="A374" s="782" t="str">
        <f t="shared" si="24"/>
        <v>AF</v>
      </c>
      <c r="B374" s="782"/>
      <c r="C374" s="6"/>
      <c r="D374" s="987"/>
      <c r="E374" s="987"/>
      <c r="F374" s="987"/>
      <c r="G374" s="897">
        <v>41</v>
      </c>
      <c r="H374" s="954"/>
      <c r="I374" s="1396" t="s">
        <v>831</v>
      </c>
      <c r="J374" s="782"/>
      <c r="K374" s="1039">
        <f>C379</f>
        <v>2734</v>
      </c>
      <c r="L374" s="1039">
        <f>C380</f>
        <v>99</v>
      </c>
      <c r="M374" s="1039"/>
      <c r="N374" s="246"/>
      <c r="O374" s="156"/>
      <c r="P374" s="1"/>
      <c r="Q374" s="1"/>
      <c r="R374" s="1"/>
      <c r="S374" s="1"/>
      <c r="T374" s="1"/>
      <c r="U374" s="1"/>
      <c r="V374" s="1"/>
      <c r="W374" s="1"/>
      <c r="X374" s="1"/>
      <c r="Y374" s="1"/>
      <c r="Z374" s="1"/>
      <c r="AA374" s="1"/>
    </row>
    <row r="375" spans="1:27" hidden="1">
      <c r="A375" s="782" t="str">
        <f t="shared" si="24"/>
        <v>0A</v>
      </c>
      <c r="B375" s="782"/>
      <c r="C375" s="1036">
        <f>HEX2DEC( A375) *256 +HEX2DEC( A374)</f>
        <v>2735</v>
      </c>
      <c r="D375" s="1037" t="s">
        <v>821</v>
      </c>
      <c r="E375" s="1037"/>
      <c r="F375" s="1037"/>
      <c r="G375" s="897">
        <v>42</v>
      </c>
      <c r="H375" s="988" t="s">
        <v>832</v>
      </c>
      <c r="I375" s="1396"/>
      <c r="J375" s="782"/>
      <c r="K375" s="1039">
        <f>K374+1</f>
        <v>2735</v>
      </c>
      <c r="L375" s="1039">
        <f>C381</f>
        <v>43</v>
      </c>
      <c r="M375" s="1039"/>
      <c r="N375" s="246"/>
      <c r="O375" s="156"/>
      <c r="P375" s="1"/>
      <c r="Q375" s="1"/>
      <c r="R375" s="1"/>
      <c r="S375" s="1"/>
      <c r="T375" s="1"/>
      <c r="U375" s="1"/>
      <c r="V375" s="1"/>
      <c r="W375" s="1"/>
      <c r="X375" s="1"/>
      <c r="Y375" s="1"/>
      <c r="Z375" s="1"/>
      <c r="AA375" s="1"/>
    </row>
    <row r="376" spans="1:27" hidden="1">
      <c r="A376" s="782" t="str">
        <f t="shared" si="24"/>
        <v>63</v>
      </c>
      <c r="B376" s="782"/>
      <c r="C376" s="1036">
        <f>HEX2DEC(A376)</f>
        <v>99</v>
      </c>
      <c r="D376" s="1037"/>
      <c r="E376" s="1037"/>
      <c r="F376" s="1037"/>
      <c r="G376" s="897">
        <v>43</v>
      </c>
      <c r="H376" s="989" t="s">
        <v>16</v>
      </c>
      <c r="I376" s="1396"/>
      <c r="J376" s="782"/>
      <c r="K376" s="1039">
        <f>K377-1</f>
        <v>2733</v>
      </c>
      <c r="L376" s="1039">
        <f>C385</f>
        <v>43</v>
      </c>
      <c r="M376" s="1039"/>
      <c r="N376" s="246"/>
      <c r="O376" s="156"/>
      <c r="P376" s="1"/>
      <c r="Q376" s="1"/>
      <c r="R376" s="1"/>
      <c r="S376" s="1"/>
      <c r="T376" s="1"/>
      <c r="U376" s="1"/>
      <c r="V376" s="1"/>
      <c r="W376" s="1"/>
      <c r="X376" s="1"/>
      <c r="Y376" s="1"/>
      <c r="Z376" s="1"/>
      <c r="AA376" s="1"/>
    </row>
    <row r="377" spans="1:27" hidden="1">
      <c r="A377" s="782" t="str">
        <f t="shared" si="24"/>
        <v>2B</v>
      </c>
      <c r="B377" s="782"/>
      <c r="C377" s="1036">
        <f>HEX2DEC(A377)</f>
        <v>43</v>
      </c>
      <c r="D377" s="1037"/>
      <c r="E377" s="1037"/>
      <c r="F377" s="1037"/>
      <c r="G377" s="897">
        <v>44</v>
      </c>
      <c r="H377" s="1042" t="s">
        <v>17</v>
      </c>
      <c r="I377" s="1396"/>
      <c r="J377" s="782"/>
      <c r="K377" s="1039">
        <f>C383</f>
        <v>2734</v>
      </c>
      <c r="L377" s="1039">
        <f>C384</f>
        <v>99</v>
      </c>
      <c r="M377" s="1039"/>
      <c r="N377" s="246"/>
      <c r="O377" s="156"/>
      <c r="P377" s="1"/>
      <c r="Q377" s="1"/>
      <c r="R377" s="1"/>
      <c r="S377" s="1"/>
      <c r="T377" s="1"/>
      <c r="U377" s="1"/>
      <c r="V377" s="1"/>
      <c r="W377" s="1"/>
      <c r="X377" s="1"/>
      <c r="Y377" s="1"/>
      <c r="Z377" s="1"/>
      <c r="AA377" s="1"/>
    </row>
    <row r="378" spans="1:27" hidden="1">
      <c r="A378" s="782" t="str">
        <f t="shared" si="24"/>
        <v>AE</v>
      </c>
      <c r="B378" s="782"/>
      <c r="C378" s="6"/>
      <c r="D378" s="987"/>
      <c r="E378" s="987"/>
      <c r="F378" s="987"/>
      <c r="G378" s="897">
        <v>45</v>
      </c>
      <c r="H378" s="954"/>
      <c r="I378" s="1396" t="s">
        <v>833</v>
      </c>
      <c r="J378" s="782"/>
      <c r="K378" s="1039">
        <f>K377+1</f>
        <v>2735</v>
      </c>
      <c r="L378" s="1039">
        <f>C385</f>
        <v>43</v>
      </c>
      <c r="M378" s="1039"/>
      <c r="N378" s="1039"/>
      <c r="O378" s="782"/>
      <c r="P378" s="1"/>
      <c r="Q378" s="1"/>
      <c r="R378" s="1"/>
      <c r="S378" s="1"/>
      <c r="T378" s="1"/>
      <c r="U378" s="1"/>
      <c r="V378" s="1"/>
      <c r="W378" s="1"/>
      <c r="X378" s="1"/>
      <c r="Y378" s="1"/>
      <c r="Z378" s="1"/>
      <c r="AA378" s="1"/>
    </row>
    <row r="379" spans="1:27" hidden="1">
      <c r="A379" s="782" t="str">
        <f t="shared" si="24"/>
        <v>0A</v>
      </c>
      <c r="B379" s="782"/>
      <c r="C379" s="6">
        <f>HEX2DEC( A379) *256 +HEX2DEC( A378)</f>
        <v>2734</v>
      </c>
      <c r="D379" s="987" t="s">
        <v>821</v>
      </c>
      <c r="E379" s="987"/>
      <c r="F379" s="987"/>
      <c r="G379" s="897">
        <v>46</v>
      </c>
      <c r="H379" s="988" t="s">
        <v>834</v>
      </c>
      <c r="I379" s="1396"/>
      <c r="J379" s="782"/>
      <c r="K379" s="1039"/>
      <c r="L379" s="1039"/>
      <c r="M379" s="1039"/>
      <c r="N379" s="1039"/>
      <c r="O379" s="782"/>
      <c r="P379" s="1"/>
      <c r="Q379" s="1"/>
      <c r="R379" s="1"/>
      <c r="S379" s="1"/>
      <c r="T379" s="1"/>
      <c r="U379" s="1"/>
      <c r="V379" s="1"/>
      <c r="W379" s="1"/>
      <c r="X379" s="1"/>
      <c r="Y379" s="1"/>
      <c r="Z379" s="1"/>
      <c r="AA379" s="1"/>
    </row>
    <row r="380" spans="1:27" hidden="1">
      <c r="A380" s="782" t="str">
        <f t="shared" si="24"/>
        <v>63</v>
      </c>
      <c r="B380" s="782"/>
      <c r="C380" s="6">
        <f>HEX2DEC(A380)</f>
        <v>99</v>
      </c>
      <c r="D380" s="987"/>
      <c r="E380" s="987"/>
      <c r="F380" s="987"/>
      <c r="G380" s="897">
        <v>47</v>
      </c>
      <c r="H380" s="989" t="s">
        <v>16</v>
      </c>
      <c r="I380" s="1396"/>
      <c r="J380" s="782"/>
      <c r="K380" s="1039"/>
      <c r="L380" s="1039"/>
      <c r="M380" s="1039"/>
      <c r="N380" s="1039"/>
      <c r="O380" s="782"/>
      <c r="P380" s="1"/>
      <c r="Q380" s="1"/>
      <c r="R380" s="1"/>
      <c r="S380" s="1"/>
      <c r="T380" s="1"/>
      <c r="U380" s="1"/>
      <c r="V380" s="1"/>
      <c r="W380" s="1"/>
      <c r="X380" s="1"/>
      <c r="Y380" s="1"/>
      <c r="Z380" s="1"/>
      <c r="AA380" s="1"/>
    </row>
    <row r="381" spans="1:27" hidden="1">
      <c r="A381" s="782" t="str">
        <f t="shared" si="24"/>
        <v>2B</v>
      </c>
      <c r="B381" s="782"/>
      <c r="C381" s="6">
        <f>HEX2DEC(A381)</f>
        <v>43</v>
      </c>
      <c r="D381" s="987"/>
      <c r="E381" s="987"/>
      <c r="F381" s="987"/>
      <c r="G381" s="897">
        <v>48</v>
      </c>
      <c r="H381" s="1042" t="s">
        <v>17</v>
      </c>
      <c r="I381" s="1396"/>
      <c r="J381" s="782"/>
      <c r="K381" s="1039"/>
      <c r="L381" s="1039"/>
      <c r="M381" s="1039"/>
      <c r="N381" s="1039"/>
      <c r="O381" s="782"/>
      <c r="P381" s="1"/>
      <c r="Q381" s="1"/>
      <c r="R381" s="1"/>
      <c r="S381" s="1"/>
      <c r="T381" s="1"/>
      <c r="U381" s="1"/>
      <c r="V381" s="1"/>
      <c r="W381" s="1"/>
      <c r="X381" s="1"/>
      <c r="Y381" s="1"/>
      <c r="Z381" s="1"/>
      <c r="AA381" s="1"/>
    </row>
    <row r="382" spans="1:27" hidden="1">
      <c r="A382" s="782" t="str">
        <f t="shared" si="24"/>
        <v>AE</v>
      </c>
      <c r="B382" s="782"/>
      <c r="C382" s="6"/>
      <c r="D382" s="987"/>
      <c r="E382" s="987"/>
      <c r="F382" s="987"/>
      <c r="G382" s="897">
        <v>49</v>
      </c>
      <c r="H382" s="954"/>
      <c r="I382" s="1396" t="s">
        <v>835</v>
      </c>
      <c r="J382" s="782"/>
      <c r="K382" s="782"/>
      <c r="L382" s="782"/>
      <c r="M382" s="782"/>
      <c r="N382" s="782"/>
      <c r="O382" s="782"/>
      <c r="P382" s="1"/>
      <c r="Q382" s="1"/>
      <c r="R382" s="1"/>
      <c r="S382" s="1"/>
      <c r="T382" s="1"/>
      <c r="U382" s="1"/>
      <c r="V382" s="1"/>
      <c r="W382" s="1"/>
      <c r="X382" s="1"/>
      <c r="Y382" s="1"/>
      <c r="Z382" s="1"/>
      <c r="AA382" s="1"/>
    </row>
    <row r="383" spans="1:27" hidden="1">
      <c r="A383" s="782" t="str">
        <f t="shared" si="24"/>
        <v>0A</v>
      </c>
      <c r="B383" s="782"/>
      <c r="C383" s="1036">
        <f>HEX2DEC( A383) *256 +HEX2DEC( A382)</f>
        <v>2734</v>
      </c>
      <c r="D383" s="1037" t="s">
        <v>821</v>
      </c>
      <c r="E383" s="1037"/>
      <c r="F383" s="1037"/>
      <c r="G383" s="897">
        <v>50</v>
      </c>
      <c r="H383" s="988" t="s">
        <v>836</v>
      </c>
      <c r="I383" s="1396"/>
      <c r="J383" s="782"/>
      <c r="K383" s="782"/>
      <c r="L383" s="782"/>
      <c r="M383" s="782"/>
      <c r="N383" s="782"/>
      <c r="O383" s="782"/>
      <c r="P383" s="1"/>
      <c r="Q383" s="1"/>
      <c r="R383" s="1"/>
      <c r="S383" s="1"/>
      <c r="T383" s="1"/>
      <c r="U383" s="1"/>
      <c r="V383" s="1"/>
      <c r="W383" s="1"/>
      <c r="X383" s="1"/>
      <c r="Y383" s="1"/>
      <c r="Z383" s="1"/>
      <c r="AA383" s="1"/>
    </row>
    <row r="384" spans="1:27" hidden="1">
      <c r="A384" s="782" t="str">
        <f t="shared" si="24"/>
        <v>63</v>
      </c>
      <c r="B384" s="782"/>
      <c r="C384" s="1036">
        <f>HEX2DEC(A384)</f>
        <v>99</v>
      </c>
      <c r="D384" s="1037"/>
      <c r="E384" s="1037"/>
      <c r="F384" s="1037"/>
      <c r="G384" s="897">
        <v>51</v>
      </c>
      <c r="H384" s="989" t="s">
        <v>16</v>
      </c>
      <c r="I384" s="1396"/>
      <c r="J384" s="782"/>
      <c r="K384" s="782"/>
      <c r="L384" s="782"/>
      <c r="M384" s="782"/>
      <c r="N384" s="782"/>
      <c r="O384" s="782"/>
      <c r="P384" s="1"/>
      <c r="Q384" s="1"/>
      <c r="R384" s="1"/>
      <c r="S384" s="1"/>
      <c r="T384" s="1"/>
      <c r="U384" s="1"/>
      <c r="V384" s="1"/>
      <c r="W384" s="1"/>
      <c r="X384" s="1"/>
      <c r="Y384" s="1"/>
      <c r="Z384" s="1"/>
      <c r="AA384" s="1"/>
    </row>
    <row r="385" spans="1:27" hidden="1">
      <c r="A385" s="782" t="str">
        <f t="shared" si="24"/>
        <v>2B</v>
      </c>
      <c r="B385" s="782"/>
      <c r="C385" s="1036">
        <f>HEX2DEC(A385)</f>
        <v>43</v>
      </c>
      <c r="D385" s="1037"/>
      <c r="E385" s="1037"/>
      <c r="F385" s="1037"/>
      <c r="G385" s="897">
        <v>52</v>
      </c>
      <c r="H385" s="1042" t="s">
        <v>17</v>
      </c>
      <c r="I385" s="1396"/>
      <c r="J385" s="782"/>
      <c r="K385" s="782"/>
      <c r="L385" s="782"/>
      <c r="M385" s="782"/>
      <c r="N385" s="782"/>
      <c r="O385" s="782"/>
      <c r="P385" s="1"/>
      <c r="Q385" s="1"/>
      <c r="R385" s="1"/>
      <c r="S385" s="1"/>
      <c r="T385" s="1"/>
      <c r="U385" s="1"/>
      <c r="V385" s="1"/>
      <c r="W385" s="1"/>
      <c r="X385" s="1"/>
      <c r="Y385" s="1"/>
      <c r="Z385" s="1"/>
      <c r="AA385" s="1"/>
    </row>
    <row r="386" spans="1:27" hidden="1">
      <c r="A386" s="782" t="str">
        <f t="shared" si="24"/>
        <v>AE</v>
      </c>
      <c r="B386" s="782"/>
      <c r="C386" s="6"/>
      <c r="D386" s="987"/>
      <c r="E386" s="987"/>
      <c r="F386" s="987"/>
      <c r="G386" s="897">
        <v>53</v>
      </c>
      <c r="H386" s="954"/>
      <c r="I386" s="1396" t="s">
        <v>837</v>
      </c>
      <c r="J386" s="782"/>
      <c r="K386" s="782"/>
      <c r="L386" s="782"/>
      <c r="M386" s="782"/>
      <c r="N386" s="782"/>
      <c r="O386" s="782"/>
      <c r="P386" s="1"/>
      <c r="Q386" s="1"/>
      <c r="R386" s="1"/>
      <c r="S386" s="1"/>
      <c r="T386" s="1"/>
      <c r="U386" s="1"/>
      <c r="V386" s="1"/>
      <c r="W386" s="1"/>
      <c r="X386" s="1"/>
      <c r="Y386" s="1"/>
      <c r="Z386" s="1"/>
      <c r="AA386" s="1"/>
    </row>
    <row r="387" spans="1:27" hidden="1">
      <c r="A387" s="782" t="str">
        <f t="shared" si="24"/>
        <v>0A</v>
      </c>
      <c r="B387" s="782"/>
      <c r="C387" s="6">
        <f>HEX2DEC( A387) *256 +HEX2DEC( A386)</f>
        <v>2734</v>
      </c>
      <c r="D387" s="987" t="s">
        <v>821</v>
      </c>
      <c r="E387" s="987"/>
      <c r="F387" s="987"/>
      <c r="G387" s="897">
        <v>54</v>
      </c>
      <c r="H387" s="988" t="s">
        <v>9</v>
      </c>
      <c r="I387" s="1396"/>
      <c r="J387" s="782"/>
      <c r="K387" s="782"/>
      <c r="L387" s="782"/>
      <c r="M387" s="782"/>
      <c r="N387" s="782"/>
      <c r="O387" s="782"/>
      <c r="P387" s="1"/>
      <c r="Q387" s="1"/>
      <c r="R387" s="1"/>
      <c r="S387" s="1"/>
      <c r="T387" s="1"/>
      <c r="U387" s="1"/>
      <c r="V387" s="1"/>
      <c r="W387" s="1"/>
      <c r="X387" s="1"/>
      <c r="Y387" s="1"/>
      <c r="Z387" s="1"/>
      <c r="AA387" s="1"/>
    </row>
    <row r="388" spans="1:27" hidden="1">
      <c r="A388" s="782" t="str">
        <f t="shared" si="24"/>
        <v>63</v>
      </c>
      <c r="B388" s="782"/>
      <c r="C388" s="6">
        <f>HEX2DEC(A388)</f>
        <v>99</v>
      </c>
      <c r="D388" s="987"/>
      <c r="E388" s="987"/>
      <c r="F388" s="987"/>
      <c r="G388" s="897">
        <v>55</v>
      </c>
      <c r="H388" s="989" t="s">
        <v>16</v>
      </c>
      <c r="I388" s="1396"/>
      <c r="J388" s="782"/>
      <c r="K388" s="782"/>
      <c r="L388" s="782"/>
      <c r="M388" s="782"/>
      <c r="N388" s="782"/>
      <c r="O388" s="782"/>
      <c r="P388" s="1"/>
      <c r="Q388" s="1"/>
      <c r="R388" s="1"/>
      <c r="S388" s="1"/>
      <c r="T388" s="1"/>
      <c r="U388" s="1"/>
      <c r="V388" s="1"/>
      <c r="W388" s="1"/>
      <c r="X388" s="1"/>
      <c r="Y388" s="1"/>
      <c r="Z388" s="1"/>
      <c r="AA388" s="1"/>
    </row>
    <row r="389" spans="1:27" hidden="1">
      <c r="A389" s="782" t="str">
        <f t="shared" si="24"/>
        <v>2B</v>
      </c>
      <c r="B389" s="782"/>
      <c r="C389" s="6">
        <f>HEX2DEC(A389)</f>
        <v>43</v>
      </c>
      <c r="D389" s="987"/>
      <c r="E389" s="987"/>
      <c r="F389" s="987"/>
      <c r="G389" s="897">
        <v>56</v>
      </c>
      <c r="H389" s="1042" t="s">
        <v>17</v>
      </c>
      <c r="I389" s="1396"/>
      <c r="J389" s="782"/>
      <c r="K389" s="782"/>
      <c r="L389" s="782"/>
      <c r="M389" s="782"/>
      <c r="N389" s="782"/>
      <c r="O389" s="782"/>
      <c r="P389" s="1"/>
      <c r="Q389" s="1"/>
      <c r="R389" s="1"/>
      <c r="S389" s="1"/>
      <c r="T389" s="1"/>
      <c r="U389" s="1"/>
      <c r="V389" s="1"/>
      <c r="W389" s="1"/>
      <c r="X389" s="1"/>
      <c r="Y389" s="1"/>
      <c r="Z389" s="1"/>
      <c r="AA389" s="1"/>
    </row>
    <row r="390" spans="1:27" hidden="1">
      <c r="A390" s="782" t="str">
        <f t="shared" si="24"/>
        <v>AE</v>
      </c>
      <c r="B390" s="782"/>
      <c r="C390" s="6"/>
      <c r="D390" s="987"/>
      <c r="E390" s="987"/>
      <c r="F390" s="987"/>
      <c r="G390" s="897">
        <v>57</v>
      </c>
      <c r="H390" s="954"/>
      <c r="I390" s="1396" t="s">
        <v>838</v>
      </c>
      <c r="J390" s="782"/>
      <c r="K390" s="782"/>
      <c r="L390" s="782"/>
      <c r="M390" s="782"/>
      <c r="N390" s="782"/>
      <c r="O390" s="782"/>
      <c r="P390" s="1"/>
      <c r="Q390" s="1"/>
      <c r="R390" s="1"/>
      <c r="S390" s="1"/>
      <c r="T390" s="1"/>
      <c r="U390" s="1"/>
      <c r="V390" s="1"/>
      <c r="W390" s="1"/>
      <c r="X390" s="1"/>
      <c r="Y390" s="1"/>
      <c r="Z390" s="1"/>
      <c r="AA390" s="1"/>
    </row>
    <row r="391" spans="1:27" hidden="1">
      <c r="A391" s="782" t="str">
        <f t="shared" si="24"/>
        <v>0A</v>
      </c>
      <c r="B391" s="782"/>
      <c r="C391" s="6">
        <f>HEX2DEC( A391) *256 +HEX2DEC( A390)</f>
        <v>2734</v>
      </c>
      <c r="D391" s="987" t="s">
        <v>821</v>
      </c>
      <c r="E391" s="987"/>
      <c r="F391" s="987"/>
      <c r="G391" s="897">
        <v>58</v>
      </c>
      <c r="H391" s="988" t="s">
        <v>12</v>
      </c>
      <c r="I391" s="1396"/>
      <c r="J391" s="782"/>
      <c r="K391" s="782"/>
      <c r="L391" s="782"/>
      <c r="M391" s="782"/>
      <c r="N391" s="782"/>
      <c r="O391" s="782"/>
      <c r="P391" s="1"/>
      <c r="Q391" s="1"/>
      <c r="R391" s="1"/>
      <c r="S391" s="1"/>
      <c r="T391" s="1"/>
      <c r="U391" s="1"/>
      <c r="V391" s="1"/>
      <c r="W391" s="1"/>
      <c r="X391" s="1"/>
      <c r="Y391" s="1"/>
      <c r="Z391" s="1"/>
      <c r="AA391" s="1"/>
    </row>
    <row r="392" spans="1:27" hidden="1">
      <c r="A392" s="782" t="str">
        <f t="shared" si="24"/>
        <v>63</v>
      </c>
      <c r="B392" s="782"/>
      <c r="C392" s="6">
        <f>HEX2DEC(A392)</f>
        <v>99</v>
      </c>
      <c r="D392" s="987"/>
      <c r="E392" s="987"/>
      <c r="F392" s="987"/>
      <c r="G392" s="897">
        <v>59</v>
      </c>
      <c r="H392" s="989" t="s">
        <v>16</v>
      </c>
      <c r="I392" s="1396"/>
      <c r="J392" s="782"/>
      <c r="K392" s="782"/>
      <c r="L392" s="782"/>
      <c r="M392" s="782"/>
      <c r="N392" s="782"/>
      <c r="O392" s="782"/>
      <c r="P392" s="1"/>
      <c r="Q392" s="1"/>
      <c r="R392" s="1"/>
      <c r="S392" s="1"/>
      <c r="T392" s="1"/>
      <c r="U392" s="1"/>
      <c r="V392" s="1"/>
      <c r="W392" s="1"/>
      <c r="X392" s="1"/>
      <c r="Y392" s="1"/>
      <c r="Z392" s="1"/>
      <c r="AA392" s="1"/>
    </row>
    <row r="393" spans="1:27" hidden="1">
      <c r="A393" s="782" t="str">
        <f t="shared" si="24"/>
        <v>2B</v>
      </c>
      <c r="B393" s="782"/>
      <c r="C393" s="6">
        <f>HEX2DEC(A393)</f>
        <v>43</v>
      </c>
      <c r="D393" s="987"/>
      <c r="E393" s="987"/>
      <c r="F393" s="987"/>
      <c r="G393" s="897">
        <v>60</v>
      </c>
      <c r="H393" s="1042" t="s">
        <v>17</v>
      </c>
      <c r="I393" s="1396"/>
      <c r="J393" s="782"/>
      <c r="K393" s="782"/>
      <c r="L393" s="782"/>
      <c r="M393" s="782"/>
      <c r="N393" s="782"/>
      <c r="O393" s="782"/>
      <c r="P393" s="1"/>
      <c r="Q393" s="1"/>
      <c r="R393" s="1"/>
      <c r="S393" s="1"/>
      <c r="T393" s="1"/>
      <c r="U393" s="1"/>
      <c r="V393" s="1"/>
      <c r="W393" s="1"/>
      <c r="X393" s="1"/>
      <c r="Y393" s="1"/>
      <c r="Z393" s="1"/>
      <c r="AA393" s="1"/>
    </row>
    <row r="394" spans="1:27" hidden="1">
      <c r="A394" s="782" t="str">
        <f t="shared" si="24"/>
        <v>AF</v>
      </c>
      <c r="B394" s="782"/>
      <c r="C394" s="6"/>
      <c r="D394" s="987"/>
      <c r="E394" s="987"/>
      <c r="F394" s="987"/>
      <c r="G394" s="897">
        <v>61</v>
      </c>
      <c r="H394" s="954"/>
      <c r="I394" s="1396" t="s">
        <v>839</v>
      </c>
      <c r="J394" s="782"/>
      <c r="K394" s="782"/>
      <c r="L394" s="782"/>
      <c r="M394" s="782"/>
      <c r="N394" s="782"/>
      <c r="O394" s="782"/>
      <c r="P394" s="1"/>
      <c r="Q394" s="1"/>
      <c r="R394" s="1"/>
      <c r="S394" s="1"/>
      <c r="T394" s="1"/>
      <c r="U394" s="1"/>
      <c r="V394" s="1"/>
      <c r="W394" s="1"/>
      <c r="X394" s="1"/>
      <c r="Y394" s="1"/>
      <c r="Z394" s="1"/>
      <c r="AA394" s="1"/>
    </row>
    <row r="395" spans="1:27" hidden="1">
      <c r="A395" s="782" t="str">
        <f t="shared" si="24"/>
        <v>0A</v>
      </c>
      <c r="B395" s="782"/>
      <c r="C395" s="6">
        <f>HEX2DEC( A395) *256 +HEX2DEC( A394)</f>
        <v>2735</v>
      </c>
      <c r="D395" s="987" t="s">
        <v>821</v>
      </c>
      <c r="E395" s="987"/>
      <c r="F395" s="987"/>
      <c r="G395" s="897">
        <v>62</v>
      </c>
      <c r="H395" s="988" t="s">
        <v>15</v>
      </c>
      <c r="I395" s="1396"/>
      <c r="J395" s="782"/>
      <c r="K395" s="782"/>
      <c r="L395" s="782"/>
      <c r="M395" s="782"/>
      <c r="N395" s="782"/>
      <c r="O395" s="782"/>
      <c r="P395" s="1"/>
      <c r="Q395" s="1"/>
      <c r="R395" s="1"/>
      <c r="S395" s="1"/>
      <c r="T395" s="1"/>
      <c r="U395" s="1"/>
      <c r="V395" s="1"/>
      <c r="W395" s="1"/>
      <c r="X395" s="1"/>
      <c r="Y395" s="1"/>
      <c r="Z395" s="1"/>
      <c r="AA395" s="1"/>
    </row>
    <row r="396" spans="1:27" hidden="1">
      <c r="A396" s="782" t="str">
        <f t="shared" si="24"/>
        <v>63</v>
      </c>
      <c r="B396" s="782"/>
      <c r="C396" s="6">
        <f>HEX2DEC(A396)</f>
        <v>99</v>
      </c>
      <c r="D396" s="987"/>
      <c r="E396" s="987"/>
      <c r="F396" s="987"/>
      <c r="G396" s="897">
        <v>63</v>
      </c>
      <c r="H396" s="989" t="s">
        <v>16</v>
      </c>
      <c r="I396" s="1396"/>
      <c r="J396" s="782"/>
      <c r="K396" s="782"/>
      <c r="L396" s="782"/>
      <c r="M396" s="782"/>
      <c r="N396" s="782"/>
      <c r="O396" s="782"/>
      <c r="P396" s="1"/>
      <c r="Q396" s="1"/>
      <c r="R396" s="1"/>
      <c r="S396" s="1"/>
      <c r="T396" s="1"/>
      <c r="U396" s="1"/>
      <c r="V396" s="1"/>
      <c r="W396" s="1"/>
      <c r="X396" s="1"/>
      <c r="Y396" s="1"/>
      <c r="Z396" s="1"/>
      <c r="AA396" s="1"/>
    </row>
    <row r="397" spans="1:27" hidden="1">
      <c r="A397" s="782" t="str">
        <f t="shared" si="24"/>
        <v>2B</v>
      </c>
      <c r="B397" s="782"/>
      <c r="C397" s="6">
        <f>HEX2DEC(A397)</f>
        <v>43</v>
      </c>
      <c r="D397" s="987"/>
      <c r="E397" s="987"/>
      <c r="F397" s="987"/>
      <c r="G397" s="897">
        <v>64</v>
      </c>
      <c r="H397" s="1042" t="s">
        <v>17</v>
      </c>
      <c r="I397" s="1396"/>
      <c r="J397" s="782"/>
      <c r="K397" s="782"/>
      <c r="L397" s="782"/>
      <c r="M397" s="782"/>
      <c r="N397" s="782"/>
      <c r="O397" s="782"/>
      <c r="P397" s="1"/>
      <c r="Q397" s="1"/>
      <c r="R397" s="1"/>
      <c r="S397" s="1"/>
      <c r="T397" s="1"/>
      <c r="U397" s="1"/>
      <c r="V397" s="1"/>
      <c r="W397" s="1"/>
      <c r="X397" s="1"/>
      <c r="Y397" s="1"/>
      <c r="Z397" s="1"/>
      <c r="AA397" s="1"/>
    </row>
    <row r="398" spans="1:27" hidden="1">
      <c r="A398" s="782" t="str">
        <f t="shared" si="24"/>
        <v>AF</v>
      </c>
      <c r="B398" s="782"/>
      <c r="C398" s="143" t="str">
        <f>"Ullage =" &amp;BIN2DEC(F398)</f>
        <v>Ullage =-337</v>
      </c>
      <c r="D398" s="1043"/>
      <c r="E398" s="1043"/>
      <c r="F398" s="145" t="str">
        <f>RIGHT(HEX2BIN(A399,8),2)&amp;HEX2BIN(A398,8)</f>
        <v>1010101111</v>
      </c>
      <c r="G398" s="897">
        <v>65</v>
      </c>
      <c r="H398" s="1042" t="s">
        <v>840</v>
      </c>
      <c r="I398" s="156"/>
      <c r="J398" s="782"/>
      <c r="K398" s="782"/>
      <c r="L398" s="782"/>
      <c r="M398" s="782"/>
      <c r="N398" s="782"/>
      <c r="O398" s="782"/>
      <c r="P398" s="1"/>
      <c r="Q398" s="1"/>
      <c r="R398" s="1"/>
      <c r="S398" s="1"/>
      <c r="T398" s="1"/>
      <c r="U398" s="1"/>
      <c r="V398" s="1"/>
      <c r="W398" s="1"/>
      <c r="X398" s="1"/>
      <c r="Y398" s="1"/>
      <c r="Z398" s="1"/>
      <c r="AA398" s="1"/>
    </row>
    <row r="399" spans="1:27" hidden="1">
      <c r="A399" s="782" t="str">
        <f t="shared" si="24"/>
        <v>0A</v>
      </c>
      <c r="B399" s="782"/>
      <c r="C399" s="143" t="str">
        <f>"ResCode =" &amp;BIN2DEC(MID(F399,3,4))</f>
        <v>ResCode =2</v>
      </c>
      <c r="D399" s="1043"/>
      <c r="E399" s="1043"/>
      <c r="F399" s="145" t="str">
        <f t="shared" ref="F399:F437" si="25">HEX2BIN(A399,8)</f>
        <v>00001010</v>
      </c>
      <c r="G399" s="897">
        <v>66</v>
      </c>
      <c r="H399" s="1042" t="s">
        <v>841</v>
      </c>
      <c r="I399" s="156"/>
      <c r="J399" s="782"/>
      <c r="K399" s="782"/>
      <c r="L399" s="782"/>
      <c r="M399" s="782"/>
      <c r="N399" s="782"/>
      <c r="O399" s="782"/>
      <c r="P399" s="1"/>
      <c r="Q399" s="1"/>
      <c r="R399" s="1"/>
      <c r="S399" s="1"/>
      <c r="T399" s="1"/>
      <c r="U399" s="1"/>
      <c r="V399" s="1"/>
      <c r="W399" s="1"/>
      <c r="X399" s="1"/>
      <c r="Y399" s="1"/>
      <c r="Z399" s="1"/>
      <c r="AA399" s="1"/>
    </row>
    <row r="400" spans="1:27" hidden="1">
      <c r="A400" s="782" t="str">
        <f t="shared" si="24"/>
        <v>63</v>
      </c>
      <c r="B400" s="782"/>
      <c r="C400" s="143" t="str">
        <f>"Deg.C " &amp;BIN2DEC(LEFT(F400,7))-30</f>
        <v>Deg.C 19</v>
      </c>
      <c r="D400" s="1043"/>
      <c r="E400" s="1043"/>
      <c r="F400" s="145" t="str">
        <f t="shared" si="25"/>
        <v>01100011</v>
      </c>
      <c r="G400" s="897">
        <v>67</v>
      </c>
      <c r="H400" s="1042" t="s">
        <v>842</v>
      </c>
      <c r="I400" s="156"/>
      <c r="J400" s="782"/>
      <c r="K400" s="782"/>
      <c r="L400" s="782"/>
      <c r="M400" s="782"/>
      <c r="N400" s="782"/>
      <c r="O400" s="782"/>
      <c r="P400" s="1"/>
      <c r="Q400" s="1"/>
      <c r="R400" s="1"/>
      <c r="S400" s="1"/>
      <c r="T400" s="1"/>
      <c r="U400" s="1"/>
      <c r="V400" s="1"/>
      <c r="W400" s="1"/>
      <c r="X400" s="1"/>
      <c r="Y400" s="1"/>
      <c r="Z400" s="1"/>
      <c r="AA400" s="1"/>
    </row>
    <row r="401" spans="1:27" hidden="1">
      <c r="A401" s="782" t="str">
        <f t="shared" si="24"/>
        <v>2B</v>
      </c>
      <c r="B401" s="782"/>
      <c r="C401" s="143" t="str">
        <f>"RSSI =" &amp;BIN2DEC(F401)</f>
        <v>RSSI =43</v>
      </c>
      <c r="D401" s="1043"/>
      <c r="E401" s="1043"/>
      <c r="F401" s="145" t="str">
        <f t="shared" si="25"/>
        <v>00101011</v>
      </c>
      <c r="G401" s="897">
        <v>68</v>
      </c>
      <c r="H401" s="1042" t="s">
        <v>843</v>
      </c>
      <c r="I401" s="156"/>
      <c r="J401" s="782"/>
      <c r="K401" s="782"/>
      <c r="L401" s="782"/>
      <c r="M401" s="782"/>
      <c r="N401" s="782"/>
      <c r="O401" s="782"/>
      <c r="P401" s="1"/>
      <c r="Q401" s="1"/>
      <c r="R401" s="1"/>
      <c r="S401" s="1"/>
      <c r="T401" s="1"/>
      <c r="U401" s="1"/>
      <c r="V401" s="1"/>
      <c r="W401" s="1"/>
      <c r="X401" s="1"/>
      <c r="Y401" s="1"/>
      <c r="Z401" s="1"/>
      <c r="AA401" s="1"/>
    </row>
    <row r="402" spans="1:27" hidden="1">
      <c r="A402" s="782" t="str">
        <f t="shared" si="24"/>
        <v>AF</v>
      </c>
      <c r="B402" s="782"/>
      <c r="C402" s="6" t="str">
        <f>"Ullage =" &amp;BIN2DEC(F402)</f>
        <v>Ullage =-337</v>
      </c>
      <c r="D402" s="1044"/>
      <c r="E402" s="1044"/>
      <c r="F402" s="141" t="str">
        <f>RIGHT(HEX2BIN(A403,8),2)&amp;HEX2BIN(A402,8)</f>
        <v>1010101111</v>
      </c>
      <c r="G402" s="897">
        <v>69</v>
      </c>
      <c r="H402" s="1042" t="s">
        <v>844</v>
      </c>
      <c r="I402" s="141"/>
      <c r="J402" s="782"/>
      <c r="K402" s="782"/>
      <c r="L402" s="782"/>
      <c r="M402" s="782"/>
      <c r="N402" s="782"/>
      <c r="O402" s="782"/>
      <c r="P402" s="1"/>
      <c r="Q402" s="1"/>
      <c r="R402" s="1"/>
      <c r="S402" s="1"/>
      <c r="T402" s="1"/>
      <c r="U402" s="1"/>
      <c r="V402" s="1"/>
      <c r="W402" s="1"/>
      <c r="X402" s="1"/>
      <c r="Y402" s="1"/>
      <c r="Z402" s="1"/>
      <c r="AA402" s="1"/>
    </row>
    <row r="403" spans="1:27" hidden="1">
      <c r="A403" s="782" t="str">
        <f t="shared" si="24"/>
        <v>0A</v>
      </c>
      <c r="B403" s="782"/>
      <c r="C403" s="6" t="str">
        <f>"ResCode =" &amp;BIN2DEC(MID(F403,3,4))</f>
        <v>ResCode =2</v>
      </c>
      <c r="D403" s="1044"/>
      <c r="E403" s="1044"/>
      <c r="F403" s="141" t="str">
        <f t="shared" si="25"/>
        <v>00001010</v>
      </c>
      <c r="G403" s="897">
        <v>70</v>
      </c>
      <c r="H403" s="1042" t="s">
        <v>845</v>
      </c>
      <c r="I403" s="141"/>
      <c r="J403" s="782"/>
      <c r="K403" s="782"/>
      <c r="L403" s="782"/>
      <c r="M403" s="156"/>
      <c r="N403" s="156"/>
      <c r="O403" s="156"/>
      <c r="P403" s="1"/>
      <c r="Q403" s="1"/>
      <c r="R403" s="1"/>
      <c r="S403" s="1"/>
      <c r="T403" s="1"/>
      <c r="U403" s="1"/>
      <c r="V403" s="1"/>
      <c r="W403" s="1"/>
      <c r="X403" s="1"/>
      <c r="Y403" s="1"/>
      <c r="Z403" s="1"/>
      <c r="AA403" s="1"/>
    </row>
    <row r="404" spans="1:27" hidden="1">
      <c r="A404" s="782" t="str">
        <f t="shared" si="24"/>
        <v>63</v>
      </c>
      <c r="B404" s="782"/>
      <c r="C404" s="6" t="str">
        <f>"Deg.C " &amp;BIN2DEC(LEFT(F404,7))-30</f>
        <v>Deg.C 19</v>
      </c>
      <c r="D404" s="1044"/>
      <c r="E404" s="1044"/>
      <c r="F404" s="141" t="str">
        <f t="shared" si="25"/>
        <v>01100011</v>
      </c>
      <c r="G404" s="897">
        <v>71</v>
      </c>
      <c r="H404" s="1042" t="s">
        <v>846</v>
      </c>
      <c r="I404" s="141"/>
      <c r="J404" s="782"/>
      <c r="K404" s="782"/>
      <c r="L404" s="782"/>
      <c r="M404" s="156"/>
      <c r="N404" s="156"/>
      <c r="O404" s="156"/>
      <c r="P404" s="1"/>
      <c r="Q404" s="1"/>
      <c r="R404" s="1"/>
      <c r="S404" s="1"/>
      <c r="T404" s="1"/>
      <c r="U404" s="1"/>
      <c r="V404" s="1"/>
      <c r="W404" s="1"/>
      <c r="X404" s="1"/>
      <c r="Y404" s="1"/>
      <c r="Z404" s="1"/>
      <c r="AA404" s="1"/>
    </row>
    <row r="405" spans="1:27" hidden="1">
      <c r="A405" s="782" t="str">
        <f t="shared" si="24"/>
        <v>2B</v>
      </c>
      <c r="B405" s="782"/>
      <c r="C405" s="6" t="str">
        <f>"RSSI =" &amp;BIN2DEC(F405)</f>
        <v>RSSI =43</v>
      </c>
      <c r="D405" s="1044"/>
      <c r="E405" s="1044"/>
      <c r="F405" s="141" t="str">
        <f t="shared" si="25"/>
        <v>00101011</v>
      </c>
      <c r="G405" s="897">
        <v>72</v>
      </c>
      <c r="H405" s="1042" t="s">
        <v>847</v>
      </c>
      <c r="I405" s="141"/>
      <c r="J405" s="782"/>
      <c r="K405" s="782"/>
      <c r="L405" s="782"/>
      <c r="M405" s="156"/>
      <c r="N405" s="156"/>
      <c r="O405" s="156"/>
      <c r="P405" s="1"/>
      <c r="Q405" s="1"/>
      <c r="R405" s="1"/>
      <c r="S405" s="1"/>
      <c r="T405" s="1"/>
      <c r="U405" s="1"/>
      <c r="V405" s="1"/>
      <c r="W405" s="1"/>
      <c r="X405" s="1"/>
      <c r="Y405" s="1"/>
      <c r="Z405" s="1"/>
      <c r="AA405" s="1"/>
    </row>
    <row r="406" spans="1:27" hidden="1">
      <c r="A406" s="782" t="str">
        <f t="shared" si="24"/>
        <v>AF</v>
      </c>
      <c r="B406" s="782"/>
      <c r="C406" s="143" t="str">
        <f>"Ullage =" &amp;BIN2DEC(F406)</f>
        <v>Ullage =-337</v>
      </c>
      <c r="D406" s="1043"/>
      <c r="E406" s="1043"/>
      <c r="F406" s="146" t="str">
        <f>RIGHT(HEX2BIN(A407,8),2)&amp;HEX2BIN(A406,8)</f>
        <v>1010101111</v>
      </c>
      <c r="G406" s="897">
        <v>73</v>
      </c>
      <c r="H406" s="1042" t="s">
        <v>848</v>
      </c>
      <c r="I406" s="141"/>
      <c r="J406" s="782"/>
      <c r="K406" s="782"/>
      <c r="L406" s="782"/>
      <c r="M406" s="156"/>
      <c r="N406" s="156"/>
      <c r="O406" s="156"/>
      <c r="P406" s="1"/>
      <c r="Q406" s="1"/>
      <c r="R406" s="1"/>
      <c r="S406" s="1"/>
      <c r="T406" s="1"/>
      <c r="U406" s="1"/>
      <c r="V406" s="1"/>
      <c r="W406" s="1"/>
      <c r="X406" s="1"/>
      <c r="Y406" s="1"/>
      <c r="Z406" s="1"/>
      <c r="AA406" s="1"/>
    </row>
    <row r="407" spans="1:27" hidden="1">
      <c r="A407" s="782" t="str">
        <f t="shared" si="24"/>
        <v>0A</v>
      </c>
      <c r="B407" s="782"/>
      <c r="C407" s="143" t="str">
        <f>"ResCode =" &amp;BIN2DEC(MID(F407,3,4))</f>
        <v>ResCode =2</v>
      </c>
      <c r="D407" s="1043"/>
      <c r="E407" s="1043"/>
      <c r="F407" s="146" t="str">
        <f t="shared" si="25"/>
        <v>00001010</v>
      </c>
      <c r="G407" s="897">
        <v>74</v>
      </c>
      <c r="H407" s="1042" t="s">
        <v>849</v>
      </c>
      <c r="I407" s="141"/>
      <c r="J407" s="782"/>
      <c r="K407" s="782"/>
      <c r="L407" s="782"/>
      <c r="M407" s="156"/>
      <c r="N407" s="156"/>
      <c r="O407" s="156"/>
      <c r="P407" s="1"/>
      <c r="Q407" s="1"/>
      <c r="R407" s="1"/>
      <c r="S407" s="1"/>
      <c r="T407" s="1"/>
      <c r="U407" s="1"/>
      <c r="V407" s="1"/>
      <c r="W407" s="1"/>
      <c r="X407" s="1"/>
      <c r="Y407" s="1"/>
      <c r="Z407" s="1"/>
      <c r="AA407" s="1"/>
    </row>
    <row r="408" spans="1:27" hidden="1">
      <c r="A408" s="782" t="str">
        <f t="shared" si="24"/>
        <v>63</v>
      </c>
      <c r="B408" s="782"/>
      <c r="C408" s="143" t="str">
        <f>"Deg.C " &amp;BIN2DEC(LEFT(F408,7))-30</f>
        <v>Deg.C 19</v>
      </c>
      <c r="D408" s="1043"/>
      <c r="E408" s="1043"/>
      <c r="F408" s="146" t="str">
        <f t="shared" si="25"/>
        <v>01100011</v>
      </c>
      <c r="G408" s="897">
        <v>75</v>
      </c>
      <c r="H408" s="1042" t="s">
        <v>850</v>
      </c>
      <c r="I408" s="141"/>
      <c r="J408" s="782"/>
      <c r="K408" s="782"/>
      <c r="L408" s="782"/>
      <c r="M408" s="156"/>
      <c r="N408" s="156"/>
      <c r="O408" s="156"/>
      <c r="P408" s="1"/>
      <c r="Q408" s="1"/>
      <c r="R408" s="1"/>
      <c r="S408" s="1"/>
      <c r="T408" s="1"/>
      <c r="U408" s="1"/>
      <c r="V408" s="1"/>
      <c r="W408" s="1"/>
      <c r="X408" s="1"/>
      <c r="Y408" s="1"/>
      <c r="Z408" s="1"/>
      <c r="AA408" s="1"/>
    </row>
    <row r="409" spans="1:27" hidden="1">
      <c r="A409" s="782" t="str">
        <f t="shared" si="24"/>
        <v>2B</v>
      </c>
      <c r="B409" s="782"/>
      <c r="C409" s="143" t="str">
        <f>"RSSI =" &amp;BIN2DEC(F409)</f>
        <v>RSSI =43</v>
      </c>
      <c r="D409" s="1043"/>
      <c r="E409" s="1043"/>
      <c r="F409" s="146" t="str">
        <f t="shared" si="25"/>
        <v>00101011</v>
      </c>
      <c r="G409" s="897">
        <v>76</v>
      </c>
      <c r="H409" s="1042" t="s">
        <v>851</v>
      </c>
      <c r="I409" s="141"/>
      <c r="J409" s="782"/>
      <c r="K409" s="782"/>
      <c r="L409" s="782"/>
      <c r="M409" s="156"/>
      <c r="N409" s="156"/>
      <c r="O409" s="156"/>
      <c r="P409" s="1"/>
      <c r="Q409" s="1"/>
      <c r="R409" s="1"/>
      <c r="S409" s="1"/>
      <c r="T409" s="1"/>
      <c r="U409" s="1"/>
      <c r="V409" s="1"/>
      <c r="W409" s="1"/>
      <c r="X409" s="1"/>
      <c r="Y409" s="1"/>
      <c r="Z409" s="1"/>
      <c r="AA409" s="1"/>
    </row>
    <row r="410" spans="1:27" hidden="1">
      <c r="A410" s="782" t="str">
        <f t="shared" si="24"/>
        <v>AE</v>
      </c>
      <c r="B410" s="782"/>
      <c r="C410" s="6" t="str">
        <f>"Ullage =" &amp;BIN2DEC(F410)</f>
        <v>Ullage =-338</v>
      </c>
      <c r="D410" s="1044"/>
      <c r="E410" s="1044"/>
      <c r="F410" s="141" t="str">
        <f>RIGHT(HEX2BIN(A411,8),2)&amp;HEX2BIN(A410,8)</f>
        <v>1010101110</v>
      </c>
      <c r="G410" s="897">
        <v>77</v>
      </c>
      <c r="H410" s="1042" t="s">
        <v>852</v>
      </c>
      <c r="I410" s="141"/>
      <c r="J410" s="782"/>
      <c r="K410" s="782"/>
      <c r="L410" s="782"/>
      <c r="M410" s="156"/>
      <c r="N410" s="156"/>
      <c r="O410" s="156"/>
      <c r="P410" s="1"/>
      <c r="Q410" s="1"/>
      <c r="R410" s="1"/>
      <c r="S410" s="1"/>
      <c r="T410" s="1"/>
      <c r="U410" s="1"/>
      <c r="V410" s="1"/>
      <c r="W410" s="1"/>
      <c r="X410" s="1"/>
      <c r="Y410" s="1"/>
      <c r="Z410" s="1"/>
      <c r="AA410" s="1"/>
    </row>
    <row r="411" spans="1:27" hidden="1">
      <c r="A411" s="782" t="str">
        <f t="shared" si="24"/>
        <v>0A</v>
      </c>
      <c r="B411" s="782"/>
      <c r="C411" s="6" t="str">
        <f>"ResCode =" &amp;BIN2DEC(MID(F411,3,4))</f>
        <v>ResCode =2</v>
      </c>
      <c r="D411" s="1044"/>
      <c r="E411" s="1044"/>
      <c r="F411" s="141" t="str">
        <f t="shared" si="25"/>
        <v>00001010</v>
      </c>
      <c r="G411" s="897">
        <v>78</v>
      </c>
      <c r="H411" s="1042" t="s">
        <v>853</v>
      </c>
      <c r="I411" s="141"/>
      <c r="J411" s="782"/>
      <c r="K411" s="782"/>
      <c r="L411" s="782"/>
      <c r="M411" s="156"/>
      <c r="N411" s="156"/>
      <c r="O411" s="156"/>
      <c r="P411" s="1"/>
      <c r="Q411" s="1"/>
      <c r="R411" s="1"/>
      <c r="S411" s="1"/>
      <c r="T411" s="1"/>
      <c r="U411" s="1"/>
      <c r="V411" s="1"/>
      <c r="W411" s="1"/>
      <c r="X411" s="1"/>
      <c r="Y411" s="1"/>
      <c r="Z411" s="1"/>
      <c r="AA411" s="1"/>
    </row>
    <row r="412" spans="1:27" hidden="1">
      <c r="A412" s="782" t="str">
        <f t="shared" si="24"/>
        <v>63</v>
      </c>
      <c r="B412" s="782"/>
      <c r="C412" s="6" t="str">
        <f>"Deg.C " &amp;BIN2DEC(LEFT(F412,7))-30</f>
        <v>Deg.C 19</v>
      </c>
      <c r="D412" s="1044"/>
      <c r="E412" s="1044"/>
      <c r="F412" s="141" t="str">
        <f t="shared" si="25"/>
        <v>01100011</v>
      </c>
      <c r="G412" s="897">
        <v>79</v>
      </c>
      <c r="H412" s="1042" t="s">
        <v>854</v>
      </c>
      <c r="I412" s="141"/>
      <c r="J412" s="782"/>
      <c r="K412" s="782"/>
      <c r="L412" s="782"/>
      <c r="M412" s="156"/>
      <c r="N412" s="156"/>
      <c r="O412" s="156"/>
      <c r="P412" s="1"/>
      <c r="Q412" s="1"/>
      <c r="R412" s="1"/>
      <c r="S412" s="1"/>
      <c r="T412" s="1"/>
      <c r="U412" s="1"/>
      <c r="V412" s="1"/>
      <c r="W412" s="1"/>
      <c r="X412" s="1"/>
      <c r="Y412" s="1"/>
      <c r="Z412" s="1"/>
      <c r="AA412" s="1"/>
    </row>
    <row r="413" spans="1:27" hidden="1">
      <c r="A413" s="782" t="str">
        <f t="shared" si="24"/>
        <v>2B</v>
      </c>
      <c r="B413" s="782"/>
      <c r="C413" s="6" t="str">
        <f>"RSSI =" &amp;BIN2DEC(F413)</f>
        <v>RSSI =43</v>
      </c>
      <c r="D413" s="1044"/>
      <c r="E413" s="1044"/>
      <c r="F413" s="141" t="str">
        <f t="shared" si="25"/>
        <v>00101011</v>
      </c>
      <c r="G413" s="897">
        <v>80</v>
      </c>
      <c r="H413" s="1042" t="s">
        <v>855</v>
      </c>
      <c r="I413" s="141"/>
      <c r="J413" s="782"/>
      <c r="K413" s="782"/>
      <c r="L413" s="782"/>
      <c r="M413" s="156"/>
      <c r="N413" s="156"/>
      <c r="O413" s="156"/>
      <c r="P413" s="1"/>
      <c r="Q413" s="1"/>
      <c r="R413" s="1"/>
      <c r="S413" s="1"/>
      <c r="T413" s="1"/>
      <c r="U413" s="1"/>
      <c r="V413" s="1"/>
      <c r="W413" s="1"/>
      <c r="X413" s="1"/>
      <c r="Y413" s="1"/>
      <c r="Z413" s="1"/>
      <c r="AA413" s="1"/>
    </row>
    <row r="414" spans="1:27" hidden="1">
      <c r="A414" s="782" t="str">
        <f t="shared" si="24"/>
        <v>AE</v>
      </c>
      <c r="B414" s="782"/>
      <c r="C414" s="143" t="str">
        <f>"Ullage =" &amp;BIN2DEC(F414)</f>
        <v>Ullage =-338</v>
      </c>
      <c r="D414" s="1043"/>
      <c r="E414" s="1043"/>
      <c r="F414" s="146" t="str">
        <f>RIGHT(HEX2BIN(A415,8),2)&amp;HEX2BIN(A414,8)</f>
        <v>1010101110</v>
      </c>
      <c r="G414" s="897">
        <v>81</v>
      </c>
      <c r="H414" s="1042" t="s">
        <v>856</v>
      </c>
      <c r="I414" s="141"/>
      <c r="J414" s="782"/>
      <c r="K414" s="782"/>
      <c r="L414" s="782"/>
      <c r="M414" s="156"/>
      <c r="N414" s="156"/>
      <c r="O414" s="156"/>
      <c r="P414" s="1"/>
      <c r="Q414" s="1"/>
      <c r="R414" s="1"/>
      <c r="S414" s="1"/>
      <c r="T414" s="1"/>
      <c r="U414" s="1"/>
      <c r="V414" s="1"/>
      <c r="W414" s="1"/>
      <c r="X414" s="1"/>
      <c r="Y414" s="1"/>
      <c r="Z414" s="1"/>
      <c r="AA414" s="1"/>
    </row>
    <row r="415" spans="1:27" hidden="1">
      <c r="A415" s="782" t="str">
        <f t="shared" si="24"/>
        <v>0A</v>
      </c>
      <c r="B415" s="782"/>
      <c r="C415" s="143" t="str">
        <f>"ResCode =" &amp;BIN2DEC(MID(F415,3,4))</f>
        <v>ResCode =2</v>
      </c>
      <c r="D415" s="1043"/>
      <c r="E415" s="1043"/>
      <c r="F415" s="146" t="str">
        <f t="shared" si="25"/>
        <v>00001010</v>
      </c>
      <c r="G415" s="897">
        <v>82</v>
      </c>
      <c r="H415" s="1042" t="s">
        <v>857</v>
      </c>
      <c r="I415" s="141"/>
      <c r="J415" s="782"/>
      <c r="K415" s="782"/>
      <c r="L415" s="782"/>
      <c r="M415" s="156"/>
      <c r="N415" s="156"/>
      <c r="O415" s="156"/>
      <c r="P415" s="1"/>
      <c r="Q415" s="1"/>
      <c r="R415" s="1"/>
      <c r="S415" s="1"/>
      <c r="T415" s="1"/>
      <c r="U415" s="1"/>
      <c r="V415" s="1"/>
      <c r="W415" s="1"/>
      <c r="X415" s="1"/>
      <c r="Y415" s="1"/>
      <c r="Z415" s="1"/>
      <c r="AA415" s="1"/>
    </row>
    <row r="416" spans="1:27" hidden="1">
      <c r="A416" s="782" t="str">
        <f t="shared" si="24"/>
        <v>63</v>
      </c>
      <c r="B416" s="782"/>
      <c r="C416" s="143" t="str">
        <f>"Deg.C " &amp;BIN2DEC(LEFT(F416,7))-30</f>
        <v>Deg.C 19</v>
      </c>
      <c r="D416" s="1043"/>
      <c r="E416" s="1043"/>
      <c r="F416" s="146" t="str">
        <f t="shared" si="25"/>
        <v>01100011</v>
      </c>
      <c r="G416" s="897">
        <v>83</v>
      </c>
      <c r="H416" s="1042" t="s">
        <v>858</v>
      </c>
      <c r="I416" s="141"/>
      <c r="J416" s="782"/>
      <c r="K416" s="782"/>
      <c r="L416" s="782"/>
      <c r="M416" s="156"/>
      <c r="N416" s="156"/>
      <c r="O416" s="156"/>
      <c r="P416" s="1"/>
      <c r="Q416" s="1"/>
      <c r="R416" s="1"/>
      <c r="S416" s="1"/>
      <c r="T416" s="1"/>
      <c r="U416" s="1"/>
      <c r="V416" s="1"/>
      <c r="W416" s="1"/>
      <c r="X416" s="1"/>
      <c r="Y416" s="1"/>
      <c r="Z416" s="1"/>
      <c r="AA416" s="1"/>
    </row>
    <row r="417" spans="1:27" hidden="1">
      <c r="A417" s="782" t="str">
        <f t="shared" si="24"/>
        <v>2B</v>
      </c>
      <c r="B417" s="782"/>
      <c r="C417" s="143" t="str">
        <f>"RSSI =" &amp;BIN2DEC(F417)</f>
        <v>RSSI =43</v>
      </c>
      <c r="D417" s="1043"/>
      <c r="E417" s="1043"/>
      <c r="F417" s="146" t="str">
        <f t="shared" si="25"/>
        <v>00101011</v>
      </c>
      <c r="G417" s="897">
        <v>84</v>
      </c>
      <c r="H417" s="1042" t="s">
        <v>859</v>
      </c>
      <c r="I417" s="141"/>
      <c r="J417" s="782"/>
      <c r="K417" s="782"/>
      <c r="L417" s="782"/>
      <c r="M417" s="156"/>
      <c r="N417" s="156"/>
      <c r="O417" s="156"/>
      <c r="P417" s="1"/>
      <c r="Q417" s="1"/>
      <c r="R417" s="1"/>
      <c r="S417" s="1"/>
      <c r="T417" s="1"/>
      <c r="U417" s="1"/>
      <c r="V417" s="1"/>
      <c r="W417" s="1"/>
      <c r="X417" s="1"/>
      <c r="Y417" s="1"/>
      <c r="Z417" s="1"/>
      <c r="AA417" s="1"/>
    </row>
    <row r="418" spans="1:27" hidden="1">
      <c r="A418" s="782" t="str">
        <f t="shared" si="24"/>
        <v>AF</v>
      </c>
      <c r="B418" s="782"/>
      <c r="C418" s="6" t="str">
        <f>"Ullage =" &amp;BIN2DEC(F418)</f>
        <v>Ullage =-337</v>
      </c>
      <c r="D418" s="1044"/>
      <c r="E418" s="1044"/>
      <c r="F418" s="141" t="str">
        <f>RIGHT(HEX2BIN(A419,8),2)&amp;HEX2BIN(A418,8)</f>
        <v>1010101111</v>
      </c>
      <c r="G418" s="897">
        <v>85</v>
      </c>
      <c r="H418" s="1042" t="s">
        <v>860</v>
      </c>
      <c r="I418" s="141"/>
      <c r="J418" s="782"/>
      <c r="K418" s="782"/>
      <c r="L418" s="782"/>
      <c r="M418" s="156"/>
      <c r="N418" s="156"/>
      <c r="O418" s="156"/>
      <c r="P418" s="1"/>
      <c r="Q418" s="1"/>
      <c r="R418" s="1"/>
      <c r="S418" s="1"/>
      <c r="T418" s="1"/>
      <c r="U418" s="1"/>
      <c r="V418" s="1"/>
      <c r="W418" s="1"/>
      <c r="X418" s="1"/>
      <c r="Y418" s="1"/>
      <c r="Z418" s="1"/>
      <c r="AA418" s="1"/>
    </row>
    <row r="419" spans="1:27" hidden="1">
      <c r="A419" s="782" t="str">
        <f t="shared" si="24"/>
        <v>0A</v>
      </c>
      <c r="B419" s="782"/>
      <c r="C419" s="6" t="str">
        <f>"ResCode =" &amp;BIN2DEC(MID(F419,3,4))</f>
        <v>ResCode =2</v>
      </c>
      <c r="D419" s="1044"/>
      <c r="E419" s="1044"/>
      <c r="F419" s="141" t="str">
        <f t="shared" si="25"/>
        <v>00001010</v>
      </c>
      <c r="G419" s="897">
        <v>86</v>
      </c>
      <c r="H419" s="1042" t="s">
        <v>861</v>
      </c>
      <c r="I419" s="141"/>
      <c r="J419" s="782"/>
      <c r="K419" s="782"/>
      <c r="L419" s="782"/>
      <c r="M419" s="156"/>
      <c r="N419" s="156"/>
      <c r="O419" s="156"/>
      <c r="P419" s="1"/>
      <c r="Q419" s="1"/>
      <c r="R419" s="1"/>
      <c r="S419" s="1"/>
      <c r="T419" s="1"/>
      <c r="U419" s="1"/>
      <c r="V419" s="1"/>
      <c r="W419" s="1"/>
      <c r="X419" s="1"/>
      <c r="Y419" s="1"/>
      <c r="Z419" s="1"/>
      <c r="AA419" s="1"/>
    </row>
    <row r="420" spans="1:27" hidden="1">
      <c r="A420" s="782" t="str">
        <f t="shared" si="24"/>
        <v>63</v>
      </c>
      <c r="B420" s="782"/>
      <c r="C420" s="6" t="str">
        <f>"Deg.C " &amp;BIN2DEC(LEFT(F420,7))-30</f>
        <v>Deg.C 19</v>
      </c>
      <c r="D420" s="1044"/>
      <c r="E420" s="1044"/>
      <c r="F420" s="141" t="str">
        <f t="shared" si="25"/>
        <v>01100011</v>
      </c>
      <c r="G420" s="897">
        <v>87</v>
      </c>
      <c r="H420" s="1042" t="s">
        <v>862</v>
      </c>
      <c r="I420" s="141"/>
      <c r="J420" s="782"/>
      <c r="K420" s="782"/>
      <c r="L420" s="782"/>
      <c r="M420" s="156"/>
      <c r="N420" s="156"/>
      <c r="O420" s="156"/>
      <c r="P420" s="1"/>
      <c r="Q420" s="1"/>
      <c r="R420" s="1"/>
      <c r="S420" s="1"/>
      <c r="T420" s="1"/>
      <c r="U420" s="1"/>
      <c r="V420" s="1"/>
      <c r="W420" s="1"/>
      <c r="X420" s="1"/>
      <c r="Y420" s="1"/>
      <c r="Z420" s="1"/>
      <c r="AA420" s="1"/>
    </row>
    <row r="421" spans="1:27" hidden="1">
      <c r="A421" s="782" t="str">
        <f t="shared" si="24"/>
        <v>2B</v>
      </c>
      <c r="B421" s="782"/>
      <c r="C421" s="6" t="str">
        <f>"RSSI =" &amp;BIN2DEC(F421)</f>
        <v>RSSI =43</v>
      </c>
      <c r="D421" s="1044"/>
      <c r="E421" s="1044"/>
      <c r="F421" s="141" t="str">
        <f t="shared" si="25"/>
        <v>00101011</v>
      </c>
      <c r="G421" s="897">
        <v>88</v>
      </c>
      <c r="H421" s="1042" t="s">
        <v>863</v>
      </c>
      <c r="I421" s="141"/>
      <c r="J421" s="782"/>
      <c r="K421" s="782"/>
      <c r="L421" s="782"/>
      <c r="M421" s="156"/>
      <c r="N421" s="156"/>
      <c r="O421" s="156"/>
      <c r="P421" s="1"/>
      <c r="Q421" s="1"/>
      <c r="R421" s="1"/>
      <c r="S421" s="1"/>
      <c r="T421" s="1"/>
      <c r="U421" s="1"/>
      <c r="V421" s="1"/>
      <c r="W421" s="1"/>
      <c r="X421" s="1"/>
      <c r="Y421" s="1"/>
      <c r="Z421" s="1"/>
      <c r="AA421" s="1"/>
    </row>
    <row r="422" spans="1:27" hidden="1">
      <c r="A422" s="782" t="str">
        <f t="shared" si="24"/>
        <v>AD</v>
      </c>
      <c r="B422" s="782"/>
      <c r="C422" s="143" t="str">
        <f>"Ullage =" &amp;BIN2DEC(F422)</f>
        <v>Ullage =173</v>
      </c>
      <c r="D422" s="1043"/>
      <c r="E422" s="1043"/>
      <c r="F422" s="146" t="str">
        <f>RIGHT(HEX2BIN(A423,8),2)&amp;HEX2BIN(A422,8)</f>
        <v>0010101101</v>
      </c>
      <c r="G422" s="897">
        <v>89</v>
      </c>
      <c r="H422" s="1042" t="s">
        <v>864</v>
      </c>
      <c r="I422" s="141"/>
      <c r="J422" s="782"/>
      <c r="K422" s="782"/>
      <c r="L422" s="782"/>
      <c r="M422" s="156"/>
      <c r="N422" s="156"/>
      <c r="O422" s="156"/>
      <c r="P422" s="1"/>
      <c r="Q422" s="1"/>
      <c r="R422" s="1"/>
      <c r="S422" s="1"/>
      <c r="T422" s="1"/>
      <c r="U422" s="1"/>
      <c r="V422" s="1"/>
      <c r="W422" s="1"/>
      <c r="X422" s="1"/>
      <c r="Y422" s="1"/>
      <c r="Z422" s="1"/>
      <c r="AA422" s="1"/>
    </row>
    <row r="423" spans="1:27" hidden="1">
      <c r="A423" s="782" t="str">
        <f t="shared" si="24"/>
        <v>00</v>
      </c>
      <c r="B423" s="782"/>
      <c r="C423" s="143" t="str">
        <f>"ResCode =" &amp;BIN2DEC(MID(F423,3,4))</f>
        <v>ResCode =0</v>
      </c>
      <c r="D423" s="1043"/>
      <c r="E423" s="1043"/>
      <c r="F423" s="146" t="str">
        <f t="shared" si="25"/>
        <v>00000000</v>
      </c>
      <c r="G423" s="897">
        <v>90</v>
      </c>
      <c r="H423" s="1042" t="s">
        <v>865</v>
      </c>
      <c r="I423" s="141"/>
      <c r="J423" s="782"/>
      <c r="K423" s="782"/>
      <c r="L423" s="782"/>
      <c r="M423" s="156"/>
      <c r="N423" s="156"/>
      <c r="O423" s="156"/>
      <c r="P423" s="1"/>
      <c r="Q423" s="1"/>
      <c r="R423" s="1"/>
      <c r="S423" s="1"/>
      <c r="T423" s="1"/>
      <c r="U423" s="1"/>
      <c r="V423" s="1"/>
      <c r="W423" s="1"/>
      <c r="X423" s="1"/>
      <c r="Y423" s="1"/>
      <c r="Z423" s="1"/>
      <c r="AA423" s="1"/>
    </row>
    <row r="424" spans="1:27" hidden="1">
      <c r="A424" s="782" t="str">
        <f t="shared" si="24"/>
        <v>63</v>
      </c>
      <c r="B424" s="782"/>
      <c r="C424" s="143" t="str">
        <f>"Deg.C " &amp;BIN2DEC(LEFT(F424,7))-30</f>
        <v>Deg.C 19</v>
      </c>
      <c r="D424" s="1043"/>
      <c r="E424" s="1043"/>
      <c r="F424" s="146" t="str">
        <f t="shared" si="25"/>
        <v>01100011</v>
      </c>
      <c r="G424" s="897">
        <v>91</v>
      </c>
      <c r="H424" s="1042" t="s">
        <v>866</v>
      </c>
      <c r="I424" s="141"/>
      <c r="J424" s="782"/>
      <c r="K424" s="782"/>
      <c r="L424" s="782"/>
      <c r="M424" s="156"/>
      <c r="N424" s="156"/>
      <c r="O424" s="156"/>
      <c r="P424" s="1"/>
      <c r="Q424" s="1"/>
      <c r="R424" s="1"/>
      <c r="S424" s="1"/>
      <c r="T424" s="1"/>
      <c r="U424" s="1"/>
      <c r="V424" s="1"/>
      <c r="W424" s="1"/>
      <c r="X424" s="1"/>
      <c r="Y424" s="1"/>
      <c r="Z424" s="1"/>
      <c r="AA424" s="1"/>
    </row>
    <row r="425" spans="1:27" hidden="1">
      <c r="A425" s="782" t="str">
        <f t="shared" si="24"/>
        <v>00</v>
      </c>
      <c r="B425" s="782"/>
      <c r="C425" s="143" t="str">
        <f>"RSSI =" &amp;BIN2DEC(F425)</f>
        <v>RSSI =0</v>
      </c>
      <c r="D425" s="1043"/>
      <c r="E425" s="1043"/>
      <c r="F425" s="146" t="str">
        <f t="shared" si="25"/>
        <v>00000000</v>
      </c>
      <c r="G425" s="897">
        <v>92</v>
      </c>
      <c r="H425" s="1042" t="s">
        <v>867</v>
      </c>
      <c r="I425" s="141"/>
      <c r="J425" s="782"/>
      <c r="K425" s="782"/>
      <c r="L425" s="782"/>
      <c r="M425" s="156"/>
      <c r="N425" s="156"/>
      <c r="O425" s="156"/>
      <c r="P425" s="1"/>
      <c r="Q425" s="1"/>
      <c r="R425" s="1"/>
      <c r="S425" s="1"/>
      <c r="T425" s="1"/>
      <c r="U425" s="1"/>
      <c r="V425" s="1"/>
      <c r="W425" s="1"/>
      <c r="X425" s="1"/>
      <c r="Y425" s="1"/>
      <c r="Z425" s="1"/>
      <c r="AA425" s="1"/>
    </row>
    <row r="426" spans="1:27" hidden="1">
      <c r="A426" s="782" t="str">
        <f t="shared" si="24"/>
        <v>00</v>
      </c>
      <c r="B426" s="782"/>
      <c r="C426" s="6" t="str">
        <f>"Ullage =" &amp;BIN2DEC(F426)</f>
        <v>Ullage =256</v>
      </c>
      <c r="D426" s="1044"/>
      <c r="E426" s="1044"/>
      <c r="F426" s="141" t="str">
        <f>RIGHT(HEX2BIN(A427,8),2)&amp;HEX2BIN(A426,8)</f>
        <v>0100000000</v>
      </c>
      <c r="G426" s="897">
        <v>93</v>
      </c>
      <c r="H426" s="1042" t="s">
        <v>868</v>
      </c>
      <c r="I426" s="141"/>
      <c r="J426" s="782"/>
      <c r="K426" s="782"/>
      <c r="L426" s="782"/>
      <c r="M426" s="156"/>
      <c r="N426" s="156"/>
      <c r="O426" s="156"/>
      <c r="P426" s="1"/>
      <c r="Q426" s="1"/>
      <c r="R426" s="1"/>
      <c r="S426" s="1"/>
      <c r="T426" s="1"/>
      <c r="U426" s="1"/>
      <c r="V426" s="1"/>
      <c r="W426" s="1"/>
      <c r="X426" s="1"/>
      <c r="Y426" s="1"/>
      <c r="Z426" s="1"/>
      <c r="AA426" s="1"/>
    </row>
    <row r="427" spans="1:27" hidden="1">
      <c r="A427" s="782" t="str">
        <f t="shared" si="24"/>
        <v>01</v>
      </c>
      <c r="B427" s="782"/>
      <c r="C427" s="6" t="str">
        <f>"ResCode =" &amp;BIN2DEC(MID(F427,3,4))</f>
        <v>ResCode =0</v>
      </c>
      <c r="D427" s="1044"/>
      <c r="E427" s="1044"/>
      <c r="F427" s="141" t="str">
        <f t="shared" si="25"/>
        <v>00000001</v>
      </c>
      <c r="G427" s="897">
        <v>94</v>
      </c>
      <c r="H427" s="1042" t="s">
        <v>869</v>
      </c>
      <c r="I427" s="141"/>
      <c r="J427" s="782"/>
      <c r="K427" s="782"/>
      <c r="L427" s="782"/>
      <c r="M427" s="156"/>
      <c r="N427" s="156"/>
      <c r="O427" s="156"/>
      <c r="P427" s="1"/>
      <c r="Q427" s="1"/>
      <c r="R427" s="1"/>
      <c r="S427" s="1"/>
      <c r="T427" s="1"/>
      <c r="U427" s="1"/>
      <c r="V427" s="1"/>
      <c r="W427" s="1"/>
      <c r="X427" s="1"/>
      <c r="Y427" s="1"/>
      <c r="Z427" s="1"/>
      <c r="AA427" s="1"/>
    </row>
    <row r="428" spans="1:27" hidden="1">
      <c r="A428" s="782" t="str">
        <f t="shared" si="24"/>
        <v>63</v>
      </c>
      <c r="B428" s="782"/>
      <c r="C428" s="6" t="str">
        <f>"Deg.C " &amp;BIN2DEC(LEFT(F428,7))-30</f>
        <v>Deg.C 19</v>
      </c>
      <c r="D428" s="1044"/>
      <c r="E428" s="1044"/>
      <c r="F428" s="141" t="str">
        <f t="shared" si="25"/>
        <v>01100011</v>
      </c>
      <c r="G428" s="897">
        <v>95</v>
      </c>
      <c r="H428" s="1042" t="s">
        <v>870</v>
      </c>
      <c r="I428" s="141"/>
      <c r="J428" s="782"/>
      <c r="K428" s="782"/>
      <c r="L428" s="782"/>
      <c r="M428" s="156"/>
      <c r="N428" s="156"/>
      <c r="O428" s="156"/>
      <c r="P428" s="1"/>
      <c r="Q428" s="1"/>
      <c r="R428" s="1"/>
      <c r="S428" s="1"/>
      <c r="T428" s="1"/>
      <c r="U428" s="1"/>
      <c r="V428" s="1"/>
      <c r="W428" s="1"/>
      <c r="X428" s="1"/>
      <c r="Y428" s="1"/>
      <c r="Z428" s="1"/>
      <c r="AA428" s="1"/>
    </row>
    <row r="429" spans="1:27" hidden="1">
      <c r="A429" s="782" t="str">
        <f t="shared" si="24"/>
        <v>29</v>
      </c>
      <c r="B429" s="782"/>
      <c r="C429" s="6" t="str">
        <f>"RSSI =" &amp;BIN2DEC(F429)</f>
        <v>RSSI =41</v>
      </c>
      <c r="D429" s="1044"/>
      <c r="E429" s="1044"/>
      <c r="F429" s="141" t="str">
        <f t="shared" si="25"/>
        <v>00101001</v>
      </c>
      <c r="G429" s="897">
        <v>96</v>
      </c>
      <c r="H429" s="1042" t="s">
        <v>871</v>
      </c>
      <c r="I429" s="141"/>
      <c r="J429" s="782"/>
      <c r="K429" s="782"/>
      <c r="L429" s="782"/>
      <c r="M429" s="156"/>
      <c r="N429" s="156"/>
      <c r="O429" s="156"/>
      <c r="P429" s="1"/>
      <c r="Q429" s="1"/>
      <c r="R429" s="1"/>
      <c r="S429" s="1"/>
      <c r="T429" s="1"/>
      <c r="U429" s="1"/>
      <c r="V429" s="1"/>
      <c r="W429" s="1"/>
      <c r="X429" s="1"/>
      <c r="Y429" s="1"/>
      <c r="Z429" s="1"/>
      <c r="AA429" s="1"/>
    </row>
    <row r="430" spans="1:27" hidden="1">
      <c r="A430" s="782" t="str">
        <f t="shared" si="24"/>
        <v>78</v>
      </c>
      <c r="B430" s="782"/>
      <c r="C430" s="143" t="str">
        <f>"Ullage =" &amp;BIN2DEC(F430)</f>
        <v>Ullage =120</v>
      </c>
      <c r="D430" s="1043"/>
      <c r="E430" s="1043"/>
      <c r="F430" s="146" t="str">
        <f>RIGHT(HEX2BIN(A431,8),2)&amp;HEX2BIN(A430,8)</f>
        <v>0001111000</v>
      </c>
      <c r="G430" s="897">
        <v>97</v>
      </c>
      <c r="H430" s="1042" t="s">
        <v>872</v>
      </c>
      <c r="I430" s="141"/>
      <c r="J430" s="782"/>
      <c r="K430" s="782"/>
      <c r="L430" s="782"/>
      <c r="M430" s="156"/>
      <c r="N430" s="156"/>
      <c r="O430" s="156"/>
      <c r="P430" s="1"/>
      <c r="Q430" s="1"/>
      <c r="R430" s="1"/>
      <c r="S430" s="1"/>
      <c r="T430" s="1"/>
      <c r="U430" s="1"/>
      <c r="V430" s="1"/>
      <c r="W430" s="1"/>
      <c r="X430" s="1"/>
      <c r="Y430" s="1"/>
      <c r="Z430" s="1"/>
      <c r="AA430" s="1"/>
    </row>
    <row r="431" spans="1:27" hidden="1">
      <c r="A431" s="782" t="str">
        <f t="shared" si="24"/>
        <v>00</v>
      </c>
      <c r="B431" s="782"/>
      <c r="C431" s="143" t="str">
        <f>"ResCode =" &amp;BIN2DEC(MID(F431,3,4))</f>
        <v>ResCode =0</v>
      </c>
      <c r="D431" s="1043"/>
      <c r="E431" s="1043"/>
      <c r="F431" s="146" t="str">
        <f t="shared" si="25"/>
        <v>00000000</v>
      </c>
      <c r="G431" s="897">
        <v>98</v>
      </c>
      <c r="H431" s="1042" t="s">
        <v>873</v>
      </c>
      <c r="I431" s="141"/>
      <c r="J431" s="782"/>
      <c r="K431" s="782"/>
      <c r="L431" s="782"/>
      <c r="M431" s="156"/>
      <c r="N431" s="156"/>
      <c r="O431" s="156"/>
      <c r="P431" s="1"/>
      <c r="Q431" s="1"/>
      <c r="R431" s="1"/>
      <c r="S431" s="1"/>
      <c r="T431" s="1"/>
      <c r="U431" s="1"/>
      <c r="V431" s="1"/>
      <c r="W431" s="1"/>
      <c r="X431" s="1"/>
      <c r="Y431" s="1"/>
      <c r="Z431" s="1"/>
      <c r="AA431" s="1"/>
    </row>
    <row r="432" spans="1:27" hidden="1">
      <c r="A432" s="782" t="str">
        <f t="shared" si="24"/>
        <v>63</v>
      </c>
      <c r="B432" s="782"/>
      <c r="C432" s="143" t="str">
        <f>"Deg.C " &amp;BIN2DEC(LEFT(F432,7))-30</f>
        <v>Deg.C 19</v>
      </c>
      <c r="D432" s="1043"/>
      <c r="E432" s="1043"/>
      <c r="F432" s="146" t="str">
        <f t="shared" si="25"/>
        <v>01100011</v>
      </c>
      <c r="G432" s="897">
        <v>99</v>
      </c>
      <c r="H432" s="1042" t="s">
        <v>874</v>
      </c>
      <c r="I432" s="141"/>
      <c r="J432" s="782"/>
      <c r="K432" s="782"/>
      <c r="L432" s="782"/>
      <c r="M432" s="156"/>
      <c r="N432" s="156"/>
      <c r="O432" s="156"/>
      <c r="P432" s="1"/>
      <c r="Q432" s="1"/>
      <c r="R432" s="1"/>
      <c r="S432" s="1"/>
      <c r="T432" s="1"/>
      <c r="U432" s="1"/>
      <c r="V432" s="1"/>
      <c r="W432" s="1"/>
      <c r="X432" s="1"/>
      <c r="Y432" s="1"/>
      <c r="Z432" s="1"/>
      <c r="AA432" s="1"/>
    </row>
    <row r="433" spans="1:27" hidden="1">
      <c r="A433" s="782" t="str">
        <f t="shared" si="24"/>
        <v>29</v>
      </c>
      <c r="B433" s="782"/>
      <c r="C433" s="143" t="str">
        <f>"RSSI =" &amp;BIN2DEC(F433)</f>
        <v>RSSI =41</v>
      </c>
      <c r="D433" s="1043"/>
      <c r="E433" s="1043"/>
      <c r="F433" s="146" t="str">
        <f t="shared" si="25"/>
        <v>00101001</v>
      </c>
      <c r="G433" s="897">
        <v>100</v>
      </c>
      <c r="H433" s="1042" t="s">
        <v>875</v>
      </c>
      <c r="I433" s="141"/>
      <c r="J433" s="782"/>
      <c r="K433" s="782"/>
      <c r="L433" s="782"/>
      <c r="M433" s="156"/>
      <c r="N433" s="156"/>
      <c r="O433" s="156"/>
      <c r="P433" s="1"/>
      <c r="Q433" s="1"/>
      <c r="R433" s="1"/>
      <c r="S433" s="1"/>
      <c r="T433" s="1"/>
      <c r="U433" s="1"/>
      <c r="V433" s="1"/>
      <c r="W433" s="1"/>
      <c r="X433" s="1"/>
      <c r="Y433" s="1"/>
      <c r="Z433" s="1"/>
      <c r="AA433" s="1"/>
    </row>
    <row r="434" spans="1:27" hidden="1">
      <c r="A434" s="782" t="str">
        <f t="shared" si="24"/>
        <v>8B</v>
      </c>
      <c r="B434" s="782"/>
      <c r="C434" s="6" t="str">
        <f>"Ullage =" &amp;BIN2DEC(F434)</f>
        <v>Ullage =139</v>
      </c>
      <c r="D434" s="1044"/>
      <c r="E434" s="1044"/>
      <c r="F434" s="141" t="str">
        <f>RIGHT(HEX2BIN(A435,8),2)&amp;HEX2BIN(A434,8)</f>
        <v>0010001011</v>
      </c>
      <c r="G434" s="897">
        <v>101</v>
      </c>
      <c r="H434" s="1042" t="s">
        <v>876</v>
      </c>
      <c r="I434" s="141"/>
      <c r="J434" s="782"/>
      <c r="K434" s="782"/>
      <c r="L434" s="782"/>
      <c r="M434" s="156"/>
      <c r="N434" s="156"/>
      <c r="O434" s="156"/>
      <c r="P434" s="1"/>
      <c r="Q434" s="1"/>
      <c r="R434" s="1"/>
      <c r="S434" s="1"/>
      <c r="T434" s="1"/>
      <c r="U434" s="1"/>
      <c r="V434" s="1"/>
      <c r="W434" s="1"/>
      <c r="X434" s="1"/>
      <c r="Y434" s="1"/>
      <c r="Z434" s="1"/>
      <c r="AA434" s="1"/>
    </row>
    <row r="435" spans="1:27" hidden="1">
      <c r="A435" s="782" t="str">
        <f t="shared" si="24"/>
        <v>00</v>
      </c>
      <c r="B435" s="782"/>
      <c r="C435" s="6" t="str">
        <f>"ResCode =" &amp;BIN2DEC(MID(F435,3,4))</f>
        <v>ResCode =0</v>
      </c>
      <c r="D435" s="1044"/>
      <c r="E435" s="1044"/>
      <c r="F435" s="141" t="str">
        <f t="shared" si="25"/>
        <v>00000000</v>
      </c>
      <c r="G435" s="897">
        <v>102</v>
      </c>
      <c r="H435" s="1042" t="s">
        <v>877</v>
      </c>
      <c r="I435" s="141"/>
      <c r="J435" s="782"/>
      <c r="K435" s="782"/>
      <c r="L435" s="782"/>
      <c r="M435" s="156"/>
      <c r="N435" s="156"/>
      <c r="O435" s="156"/>
      <c r="P435" s="1"/>
      <c r="Q435" s="1"/>
      <c r="R435" s="1"/>
      <c r="S435" s="1"/>
      <c r="T435" s="1"/>
      <c r="U435" s="1"/>
      <c r="V435" s="1"/>
      <c r="W435" s="1"/>
      <c r="X435" s="1"/>
      <c r="Y435" s="1"/>
      <c r="Z435" s="1"/>
      <c r="AA435" s="1"/>
    </row>
    <row r="436" spans="1:27" hidden="1">
      <c r="A436" s="782" t="str">
        <f t="shared" si="24"/>
        <v>63</v>
      </c>
      <c r="B436" s="782"/>
      <c r="C436" s="6" t="str">
        <f>"Deg.C " &amp;BIN2DEC(LEFT(F436,7))-30</f>
        <v>Deg.C 19</v>
      </c>
      <c r="D436" s="1044"/>
      <c r="E436" s="1044"/>
      <c r="F436" s="141" t="str">
        <f t="shared" si="25"/>
        <v>01100011</v>
      </c>
      <c r="G436" s="897">
        <v>103</v>
      </c>
      <c r="H436" s="989" t="s">
        <v>878</v>
      </c>
      <c r="I436" s="782"/>
      <c r="J436" s="782"/>
      <c r="K436" s="782"/>
      <c r="L436" s="782"/>
      <c r="M436" s="782"/>
      <c r="N436" s="782"/>
      <c r="O436" s="156"/>
      <c r="P436" s="1"/>
      <c r="Q436" s="1"/>
      <c r="R436" s="1"/>
      <c r="S436" s="1"/>
      <c r="T436" s="1"/>
      <c r="U436" s="1"/>
      <c r="V436" s="1"/>
      <c r="W436" s="1"/>
      <c r="X436" s="1"/>
      <c r="Y436" s="1"/>
      <c r="Z436" s="1"/>
      <c r="AA436" s="1"/>
    </row>
    <row r="437" spans="1:27" hidden="1">
      <c r="A437" s="782" t="str">
        <f t="shared" si="24"/>
        <v>29</v>
      </c>
      <c r="B437" s="782"/>
      <c r="C437" s="6" t="str">
        <f>"RSSI =" &amp;BIN2DEC(F437)</f>
        <v>RSSI =41</v>
      </c>
      <c r="D437" s="1044"/>
      <c r="E437" s="1044"/>
      <c r="F437" s="141" t="str">
        <f t="shared" si="25"/>
        <v>00101001</v>
      </c>
      <c r="G437" s="897">
        <v>104</v>
      </c>
      <c r="H437" s="989" t="s">
        <v>879</v>
      </c>
      <c r="I437" s="782"/>
      <c r="J437" s="782"/>
      <c r="K437" s="782"/>
      <c r="L437" s="782"/>
      <c r="M437" s="782"/>
      <c r="N437" s="782"/>
      <c r="O437" s="156"/>
      <c r="P437" s="1"/>
      <c r="Q437" s="1"/>
      <c r="R437" s="1"/>
      <c r="S437" s="1"/>
      <c r="T437" s="1"/>
      <c r="U437" s="1"/>
      <c r="V437" s="1"/>
      <c r="W437" s="1"/>
      <c r="X437" s="1"/>
      <c r="Y437" s="1"/>
      <c r="Z437" s="1"/>
      <c r="AA437" s="1"/>
    </row>
    <row r="438" spans="1:27" ht="15" hidden="1">
      <c r="A438" s="782" t="str">
        <f t="shared" si="24"/>
        <v>7A</v>
      </c>
      <c r="B438" s="782"/>
      <c r="C438" s="954" t="s">
        <v>880</v>
      </c>
      <c r="D438" s="670"/>
      <c r="E438" s="1045"/>
      <c r="F438" s="1045"/>
      <c r="G438" s="897">
        <v>105</v>
      </c>
      <c r="H438" s="1042" t="s">
        <v>881</v>
      </c>
      <c r="I438" s="782"/>
      <c r="J438" s="782"/>
      <c r="K438" s="782"/>
      <c r="L438" s="782"/>
      <c r="M438" s="782"/>
      <c r="N438" s="782"/>
      <c r="O438" s="156"/>
      <c r="P438" s="1"/>
      <c r="Q438" s="1"/>
      <c r="R438" s="1"/>
      <c r="S438" s="1"/>
      <c r="T438" s="1"/>
      <c r="U438" s="1"/>
      <c r="V438" s="1"/>
      <c r="W438" s="1"/>
      <c r="X438" s="1"/>
      <c r="Y438" s="1"/>
      <c r="Z438" s="1"/>
      <c r="AA438" s="1"/>
    </row>
    <row r="439" spans="1:27" ht="15" hidden="1">
      <c r="A439" s="782" t="str">
        <f t="shared" si="24"/>
        <v>01</v>
      </c>
      <c r="B439" s="782"/>
      <c r="C439" s="1398" t="s">
        <v>882</v>
      </c>
      <c r="D439" s="1398" t="str">
        <f>A443&amp;A442&amp;A441&amp;A440&amp;A439</f>
        <v>017B296301</v>
      </c>
      <c r="E439" s="1398"/>
      <c r="F439" s="1046"/>
      <c r="G439" s="897">
        <v>106</v>
      </c>
      <c r="H439" s="1218" t="s">
        <v>883</v>
      </c>
      <c r="I439" s="782"/>
      <c r="J439" s="782"/>
      <c r="K439" s="782"/>
      <c r="L439" s="782"/>
      <c r="M439" s="782"/>
      <c r="N439" s="782"/>
      <c r="O439" s="156"/>
      <c r="P439" s="1"/>
      <c r="Q439" s="1"/>
      <c r="R439" s="1"/>
      <c r="S439" s="1"/>
      <c r="T439" s="1"/>
      <c r="U439" s="1"/>
      <c r="V439" s="1"/>
      <c r="W439" s="1"/>
      <c r="X439" s="1"/>
      <c r="Y439" s="1"/>
      <c r="Z439" s="1"/>
      <c r="AA439" s="1"/>
    </row>
    <row r="440" spans="1:27" ht="15" hidden="1">
      <c r="A440" s="782" t="str">
        <f t="shared" si="24"/>
        <v>63</v>
      </c>
      <c r="B440" s="782"/>
      <c r="C440" s="1398"/>
      <c r="D440" s="1398"/>
      <c r="E440" s="1398"/>
      <c r="F440" s="1046"/>
      <c r="G440" s="897">
        <v>107</v>
      </c>
      <c r="H440" s="1399"/>
      <c r="I440" s="782"/>
      <c r="J440" s="782"/>
      <c r="K440" s="782"/>
      <c r="L440" s="782"/>
      <c r="M440" s="782"/>
      <c r="N440" s="782"/>
      <c r="O440" s="156"/>
      <c r="P440" s="1"/>
      <c r="Q440" s="1"/>
      <c r="R440" s="1"/>
      <c r="S440" s="1"/>
      <c r="T440" s="1"/>
      <c r="U440" s="1"/>
      <c r="V440" s="1"/>
      <c r="W440" s="1"/>
      <c r="X440" s="1"/>
      <c r="Y440" s="1"/>
      <c r="Z440" s="1"/>
      <c r="AA440" s="1"/>
    </row>
    <row r="441" spans="1:27" ht="15" hidden="1">
      <c r="A441" s="782" t="str">
        <f t="shared" si="24"/>
        <v>29</v>
      </c>
      <c r="B441" s="782"/>
      <c r="C441" s="1398"/>
      <c r="D441" s="1398"/>
      <c r="E441" s="1398"/>
      <c r="F441" s="1046"/>
      <c r="G441" s="897">
        <v>108</v>
      </c>
      <c r="H441" s="1399"/>
      <c r="I441" s="782"/>
      <c r="J441" s="782"/>
      <c r="K441" s="782"/>
      <c r="L441" s="782"/>
      <c r="M441" s="782"/>
      <c r="N441" s="782"/>
      <c r="O441" s="156"/>
      <c r="P441" s="1"/>
      <c r="Q441" s="1"/>
      <c r="R441" s="1"/>
      <c r="S441" s="1"/>
      <c r="T441" s="1"/>
      <c r="U441" s="1"/>
      <c r="V441" s="1"/>
      <c r="W441" s="1"/>
      <c r="X441" s="1"/>
      <c r="Y441" s="1"/>
      <c r="Z441" s="1"/>
      <c r="AA441" s="1"/>
    </row>
    <row r="442" spans="1:27" ht="15" hidden="1">
      <c r="A442" s="782" t="str">
        <f t="shared" si="24"/>
        <v>7B</v>
      </c>
      <c r="B442" s="782"/>
      <c r="C442" s="1398"/>
      <c r="D442" s="1398"/>
      <c r="E442" s="1398"/>
      <c r="F442" s="1046"/>
      <c r="G442" s="897">
        <v>109</v>
      </c>
      <c r="H442" s="1399"/>
      <c r="I442" s="782"/>
      <c r="J442" s="782"/>
      <c r="K442" s="782"/>
      <c r="L442" s="782"/>
      <c r="M442" s="782"/>
      <c r="N442" s="782"/>
      <c r="O442" s="156"/>
      <c r="P442" s="1"/>
      <c r="Q442" s="1"/>
      <c r="R442" s="1"/>
      <c r="S442" s="1"/>
      <c r="T442" s="1"/>
      <c r="U442" s="1"/>
      <c r="V442" s="1"/>
      <c r="W442" s="1"/>
      <c r="X442" s="1"/>
      <c r="Y442" s="1"/>
      <c r="Z442" s="1"/>
      <c r="AA442" s="1"/>
    </row>
    <row r="443" spans="1:27" hidden="1">
      <c r="A443" s="782" t="str">
        <f t="shared" ref="A443:A473" si="26">MID($H$1,$G$9+2*G443,2)</f>
        <v>01</v>
      </c>
      <c r="B443" s="782"/>
      <c r="C443" s="1398"/>
      <c r="D443" s="1398"/>
      <c r="E443" s="1398"/>
      <c r="F443" s="1047"/>
      <c r="G443" s="897">
        <v>110</v>
      </c>
      <c r="H443" s="1219"/>
      <c r="I443" s="782"/>
      <c r="J443" s="782"/>
      <c r="K443" s="782"/>
      <c r="L443" s="782"/>
      <c r="M443" s="782"/>
      <c r="N443" s="782"/>
      <c r="O443" s="156"/>
      <c r="P443" s="1"/>
      <c r="Q443" s="1"/>
      <c r="R443" s="1"/>
      <c r="S443" s="1"/>
      <c r="T443" s="1"/>
      <c r="U443" s="1"/>
      <c r="V443" s="1"/>
      <c r="W443" s="1"/>
      <c r="X443" s="1"/>
      <c r="Y443" s="1"/>
      <c r="Z443" s="1"/>
      <c r="AA443" s="1"/>
    </row>
    <row r="444" spans="1:27" hidden="1">
      <c r="A444" s="782" t="str">
        <f t="shared" si="26"/>
        <v>63</v>
      </c>
      <c r="B444" s="782"/>
      <c r="C444" s="782" t="s">
        <v>59</v>
      </c>
      <c r="D444" s="987"/>
      <c r="E444" s="987"/>
      <c r="F444" s="987"/>
      <c r="G444" s="897">
        <v>111</v>
      </c>
      <c r="H444" s="989" t="s">
        <v>59</v>
      </c>
      <c r="I444" s="782"/>
      <c r="J444" s="782"/>
      <c r="K444" s="782"/>
      <c r="L444" s="782"/>
      <c r="M444" s="782"/>
      <c r="N444" s="782"/>
      <c r="O444" s="156"/>
      <c r="P444" s="1"/>
      <c r="Q444" s="1"/>
      <c r="R444" s="1"/>
      <c r="S444" s="1"/>
      <c r="T444" s="1"/>
      <c r="U444" s="1"/>
      <c r="V444" s="1"/>
      <c r="W444" s="1"/>
      <c r="X444" s="1"/>
      <c r="Y444" s="1"/>
      <c r="Z444" s="1"/>
      <c r="AA444" s="1"/>
    </row>
    <row r="445" spans="1:27" hidden="1">
      <c r="A445" s="782" t="str">
        <f t="shared" si="26"/>
        <v>2A</v>
      </c>
      <c r="B445" s="782"/>
      <c r="C445" s="782" t="s">
        <v>60</v>
      </c>
      <c r="D445" s="987"/>
      <c r="E445" s="987"/>
      <c r="F445" s="987"/>
      <c r="G445" s="897">
        <v>112</v>
      </c>
      <c r="H445" s="1042" t="s">
        <v>60</v>
      </c>
      <c r="I445" s="782"/>
      <c r="J445" s="782"/>
      <c r="K445" s="782"/>
      <c r="L445" s="782"/>
      <c r="M445" s="782"/>
      <c r="N445" s="782"/>
      <c r="O445" s="156"/>
      <c r="P445" s="1"/>
      <c r="Q445" s="1"/>
      <c r="R445" s="1"/>
      <c r="S445" s="1"/>
      <c r="T445" s="1"/>
      <c r="U445" s="1"/>
      <c r="V445" s="1"/>
      <c r="W445" s="1"/>
      <c r="X445" s="1"/>
      <c r="Y445" s="1"/>
      <c r="Z445" s="1"/>
      <c r="AA445" s="1"/>
    </row>
    <row r="446" spans="1:27" hidden="1">
      <c r="A446" s="782" t="str">
        <f t="shared" si="26"/>
        <v>85</v>
      </c>
      <c r="B446" s="782"/>
      <c r="C446" s="782" t="s">
        <v>61</v>
      </c>
      <c r="D446" s="987"/>
      <c r="E446" s="987" t="str">
        <f>HEX2DEC(A446)&amp;"/"&amp;HEX2DEC(A445)&amp;"/"&amp;HEX2DEC(A444)</f>
        <v>133/42/99</v>
      </c>
      <c r="F446" s="987"/>
      <c r="G446" s="897">
        <v>113</v>
      </c>
      <c r="H446" s="1042" t="s">
        <v>61</v>
      </c>
      <c r="I446" s="782"/>
      <c r="J446" s="782"/>
      <c r="K446" s="782"/>
      <c r="L446" s="782"/>
      <c r="M446" s="782"/>
      <c r="N446" s="782"/>
      <c r="O446" s="156"/>
      <c r="P446" s="1"/>
      <c r="Q446" s="1"/>
      <c r="R446" s="1"/>
      <c r="S446" s="1"/>
      <c r="T446" s="1"/>
      <c r="U446" s="1"/>
      <c r="V446" s="1"/>
      <c r="W446" s="1"/>
      <c r="X446" s="1"/>
      <c r="Y446" s="1"/>
      <c r="Z446" s="1"/>
      <c r="AA446" s="1"/>
    </row>
    <row r="447" spans="1:27" hidden="1">
      <c r="A447" s="782" t="str">
        <f t="shared" si="26"/>
        <v>01</v>
      </c>
      <c r="B447" s="782"/>
      <c r="C447" s="782" t="s">
        <v>62</v>
      </c>
      <c r="D447" s="987"/>
      <c r="E447" s="987"/>
      <c r="F447" s="987"/>
      <c r="G447" s="897">
        <v>114</v>
      </c>
      <c r="H447" s="1042" t="s">
        <v>62</v>
      </c>
      <c r="I447" s="782"/>
      <c r="J447" s="782"/>
      <c r="K447" s="782"/>
      <c r="L447" s="782"/>
      <c r="M447" s="782"/>
      <c r="N447" s="782"/>
      <c r="O447" s="156"/>
      <c r="P447" s="1"/>
      <c r="Q447" s="1"/>
      <c r="R447" s="1"/>
      <c r="S447" s="1"/>
      <c r="T447" s="1"/>
      <c r="U447" s="1"/>
      <c r="V447" s="1"/>
      <c r="W447" s="1"/>
      <c r="X447" s="1"/>
      <c r="Y447" s="1"/>
      <c r="Z447" s="1"/>
      <c r="AA447" s="1"/>
    </row>
    <row r="448" spans="1:27" hidden="1">
      <c r="A448" s="782" t="str">
        <f t="shared" si="26"/>
        <v>63</v>
      </c>
      <c r="B448" s="782"/>
      <c r="C448" s="782" t="s">
        <v>63</v>
      </c>
      <c r="D448" s="987"/>
      <c r="E448" s="8" t="str">
        <f>HEX2DEC(A447) &amp;":"&amp;HEX2DEC(A448)&amp;":"&amp;HEX2DEC(A449)</f>
        <v>1:99:42</v>
      </c>
      <c r="F448" s="987"/>
      <c r="G448" s="897">
        <v>115</v>
      </c>
      <c r="H448" s="1042" t="s">
        <v>63</v>
      </c>
      <c r="I448" s="782"/>
      <c r="J448" s="782"/>
      <c r="K448" s="782"/>
      <c r="L448" s="782"/>
      <c r="M448" s="782"/>
      <c r="N448" s="782"/>
      <c r="O448" s="156"/>
      <c r="P448" s="1"/>
      <c r="Q448" s="1"/>
      <c r="R448" s="1"/>
      <c r="S448" s="1"/>
      <c r="T448" s="1"/>
      <c r="U448" s="1"/>
      <c r="V448" s="1"/>
      <c r="W448" s="1"/>
      <c r="X448" s="1"/>
      <c r="Y448" s="1"/>
      <c r="Z448" s="1"/>
      <c r="AA448" s="1"/>
    </row>
    <row r="449" spans="1:27" hidden="1">
      <c r="A449" s="782" t="str">
        <f t="shared" si="26"/>
        <v>2A</v>
      </c>
      <c r="B449" s="782"/>
      <c r="C449" s="782" t="s">
        <v>64</v>
      </c>
      <c r="D449" s="987"/>
      <c r="E449" s="987"/>
      <c r="F449" s="987"/>
      <c r="G449" s="897">
        <v>116</v>
      </c>
      <c r="H449" s="1042" t="s">
        <v>64</v>
      </c>
      <c r="I449" s="782"/>
      <c r="J449" s="782"/>
      <c r="K449" s="782"/>
      <c r="L449" s="782"/>
      <c r="M449" s="782"/>
      <c r="N449" s="782"/>
      <c r="O449" s="156"/>
      <c r="P449" s="1"/>
      <c r="Q449" s="1"/>
      <c r="R449" s="1"/>
      <c r="S449" s="1"/>
      <c r="T449" s="1"/>
      <c r="U449" s="1"/>
      <c r="V449" s="1"/>
      <c r="W449" s="1"/>
      <c r="X449" s="1"/>
      <c r="Y449" s="1"/>
      <c r="Z449" s="1"/>
      <c r="AA449" s="1"/>
    </row>
    <row r="450" spans="1:27" hidden="1">
      <c r="A450" s="782" t="str">
        <f t="shared" si="26"/>
        <v>85</v>
      </c>
      <c r="B450" s="782"/>
      <c r="C450" s="782" t="s">
        <v>65</v>
      </c>
      <c r="D450" s="987"/>
      <c r="E450" s="987">
        <f>HEX2DEC(A450)</f>
        <v>133</v>
      </c>
      <c r="F450" s="987"/>
      <c r="G450" s="897">
        <v>117</v>
      </c>
      <c r="H450" s="1042" t="s">
        <v>65</v>
      </c>
      <c r="I450" s="782"/>
      <c r="J450" s="782"/>
      <c r="K450" s="782"/>
      <c r="L450" s="782"/>
      <c r="M450" s="782"/>
      <c r="N450" s="782"/>
      <c r="O450" s="156"/>
      <c r="P450" s="1"/>
      <c r="Q450" s="1"/>
      <c r="R450" s="1"/>
      <c r="S450" s="1"/>
      <c r="T450" s="1"/>
      <c r="U450" s="1"/>
      <c r="V450" s="1"/>
      <c r="W450" s="1"/>
      <c r="X450" s="1"/>
      <c r="Y450" s="1"/>
      <c r="Z450" s="1"/>
      <c r="AA450" s="1"/>
    </row>
    <row r="451" spans="1:27" hidden="1">
      <c r="A451" s="782" t="str">
        <f t="shared" si="26"/>
        <v>01</v>
      </c>
      <c r="B451" s="782"/>
      <c r="C451" s="954" t="s">
        <v>880</v>
      </c>
      <c r="D451" s="987"/>
      <c r="E451" s="987"/>
      <c r="F451" s="987"/>
      <c r="G451" s="897">
        <v>118</v>
      </c>
      <c r="H451" s="1042" t="s">
        <v>881</v>
      </c>
      <c r="I451" s="782"/>
      <c r="J451" s="782"/>
      <c r="K451" s="782"/>
      <c r="L451" s="782"/>
      <c r="M451" s="782"/>
      <c r="N451" s="782"/>
      <c r="O451" s="156"/>
      <c r="P451" s="1"/>
      <c r="Q451" s="1"/>
      <c r="R451" s="1"/>
      <c r="S451" s="1"/>
      <c r="T451" s="1"/>
      <c r="U451" s="1"/>
      <c r="V451" s="1"/>
      <c r="W451" s="1"/>
      <c r="X451" s="1"/>
      <c r="Y451" s="1"/>
      <c r="Z451" s="1"/>
      <c r="AA451" s="1"/>
    </row>
    <row r="452" spans="1:27" hidden="1">
      <c r="A452" s="782" t="str">
        <f t="shared" si="26"/>
        <v>63</v>
      </c>
      <c r="B452" s="782"/>
      <c r="C452" s="1400">
        <f>HEX2DEC(A452) * 256 +HEX2DEC( A453)</f>
        <v>25386</v>
      </c>
      <c r="D452" s="987"/>
      <c r="E452" s="987"/>
      <c r="F452" s="987"/>
      <c r="G452" s="897">
        <v>119</v>
      </c>
      <c r="H452" s="1218" t="s">
        <v>884</v>
      </c>
      <c r="I452" s="782"/>
      <c r="J452" s="782"/>
      <c r="K452" s="782"/>
      <c r="L452" s="782"/>
      <c r="M452" s="782"/>
      <c r="N452" s="782"/>
      <c r="O452" s="156"/>
      <c r="P452" s="1"/>
      <c r="Q452" s="1"/>
      <c r="R452" s="1"/>
      <c r="S452" s="1"/>
      <c r="T452" s="1"/>
      <c r="U452" s="1"/>
      <c r="V452" s="1"/>
      <c r="W452" s="1"/>
      <c r="X452" s="1"/>
      <c r="Y452" s="1"/>
      <c r="Z452" s="1"/>
      <c r="AA452" s="1"/>
    </row>
    <row r="453" spans="1:27" hidden="1">
      <c r="A453" s="782" t="str">
        <f t="shared" si="26"/>
        <v>2A</v>
      </c>
      <c r="B453" s="782"/>
      <c r="C453" s="1400"/>
      <c r="D453" s="987"/>
      <c r="E453" s="987"/>
      <c r="F453" s="987"/>
      <c r="G453" s="897">
        <v>120</v>
      </c>
      <c r="H453" s="1219"/>
      <c r="I453" s="782"/>
      <c r="J453" s="782"/>
      <c r="K453" s="782"/>
      <c r="L453" s="782"/>
      <c r="M453" s="156"/>
      <c r="N453" s="156"/>
      <c r="O453" s="156"/>
      <c r="P453" s="1"/>
      <c r="Q453" s="1"/>
      <c r="R453" s="1"/>
      <c r="S453" s="1"/>
      <c r="T453" s="1"/>
      <c r="U453" s="1"/>
      <c r="V453" s="1"/>
      <c r="W453" s="1"/>
      <c r="X453" s="1"/>
      <c r="Y453" s="1"/>
      <c r="Z453" s="1"/>
      <c r="AA453" s="1"/>
    </row>
    <row r="454" spans="1:27" hidden="1">
      <c r="A454" s="782" t="str">
        <f t="shared" si="26"/>
        <v>83</v>
      </c>
      <c r="B454" s="782"/>
      <c r="C454" s="1400">
        <f t="shared" ref="C454" si="27">HEX2DEC(A454) * 256 +HEX2DEC( A455)</f>
        <v>33537</v>
      </c>
      <c r="D454" s="987"/>
      <c r="E454" s="987"/>
      <c r="F454" s="987"/>
      <c r="G454" s="897">
        <v>121</v>
      </c>
      <c r="H454" s="1218" t="s">
        <v>820</v>
      </c>
      <c r="I454" s="782"/>
      <c r="J454" s="782"/>
      <c r="K454" s="782"/>
      <c r="L454" s="782"/>
      <c r="M454" s="156"/>
      <c r="N454" s="156"/>
      <c r="O454" s="156"/>
      <c r="P454" s="1"/>
      <c r="Q454" s="1"/>
      <c r="R454" s="1"/>
      <c r="S454" s="1"/>
      <c r="T454" s="1"/>
      <c r="U454" s="1"/>
      <c r="V454" s="1"/>
      <c r="W454" s="1"/>
      <c r="X454" s="1"/>
      <c r="Y454" s="1"/>
      <c r="Z454" s="1"/>
      <c r="AA454" s="1"/>
    </row>
    <row r="455" spans="1:27" hidden="1">
      <c r="A455" s="782" t="str">
        <f t="shared" si="26"/>
        <v>01</v>
      </c>
      <c r="B455" s="782"/>
      <c r="C455" s="1400"/>
      <c r="D455" s="987"/>
      <c r="E455" s="987"/>
      <c r="F455" s="987"/>
      <c r="G455" s="897">
        <v>122</v>
      </c>
      <c r="H455" s="1219"/>
      <c r="I455" s="782"/>
      <c r="J455" s="782"/>
      <c r="K455" s="782"/>
      <c r="L455" s="782"/>
      <c r="M455" s="156"/>
      <c r="N455" s="156"/>
      <c r="O455" s="156"/>
      <c r="P455" s="1"/>
      <c r="Q455" s="1"/>
      <c r="R455" s="1"/>
      <c r="S455" s="1"/>
      <c r="T455" s="1"/>
      <c r="U455" s="1"/>
      <c r="V455" s="1"/>
      <c r="W455" s="1"/>
      <c r="X455" s="1"/>
      <c r="Y455" s="1"/>
      <c r="Z455" s="1"/>
      <c r="AA455" s="1"/>
    </row>
    <row r="456" spans="1:27" hidden="1">
      <c r="A456" s="782" t="str">
        <f t="shared" si="26"/>
        <v>63</v>
      </c>
      <c r="B456" s="782"/>
      <c r="C456" s="1400">
        <f t="shared" ref="C456" si="28">HEX2DEC(A456) * 256 +HEX2DEC( A457)</f>
        <v>25386</v>
      </c>
      <c r="D456" s="987"/>
      <c r="E456" s="987"/>
      <c r="F456" s="987"/>
      <c r="G456" s="897">
        <v>123</v>
      </c>
      <c r="H456" s="1218" t="s">
        <v>885</v>
      </c>
      <c r="I456" s="782"/>
      <c r="J456" s="782"/>
      <c r="K456" s="782"/>
      <c r="L456" s="782"/>
      <c r="M456" s="156"/>
      <c r="N456" s="156"/>
      <c r="O456" s="156"/>
      <c r="P456" s="1"/>
      <c r="Q456" s="1"/>
      <c r="R456" s="1"/>
      <c r="S456" s="1"/>
      <c r="T456" s="1"/>
      <c r="U456" s="1"/>
      <c r="V456" s="1"/>
      <c r="W456" s="1"/>
      <c r="X456" s="1"/>
      <c r="Y456" s="1"/>
      <c r="Z456" s="1"/>
      <c r="AA456" s="1"/>
    </row>
    <row r="457" spans="1:27" hidden="1">
      <c r="A457" s="782" t="str">
        <f t="shared" si="26"/>
        <v>2A</v>
      </c>
      <c r="B457" s="782"/>
      <c r="C457" s="1400"/>
      <c r="D457" s="987"/>
      <c r="E457" s="987"/>
      <c r="F457" s="987"/>
      <c r="G457" s="897">
        <v>124</v>
      </c>
      <c r="H457" s="1219"/>
      <c r="I457" s="782"/>
      <c r="J457" s="782"/>
      <c r="K457" s="782"/>
      <c r="L457" s="782"/>
      <c r="M457" s="156"/>
      <c r="N457" s="156"/>
      <c r="O457" s="156"/>
      <c r="P457" s="1"/>
      <c r="Q457" s="1"/>
      <c r="R457" s="1"/>
      <c r="S457" s="1"/>
      <c r="T457" s="1"/>
      <c r="U457" s="1"/>
      <c r="V457" s="1"/>
      <c r="W457" s="1"/>
      <c r="X457" s="1"/>
      <c r="Y457" s="1"/>
      <c r="Z457" s="1"/>
      <c r="AA457" s="1"/>
    </row>
    <row r="458" spans="1:27" hidden="1">
      <c r="A458" s="782" t="str">
        <f t="shared" si="26"/>
        <v>82</v>
      </c>
      <c r="B458" s="782"/>
      <c r="C458" s="1400">
        <f t="shared" ref="C458" si="29">HEX2DEC(A458) * 256 +HEX2DEC( A459)</f>
        <v>33283</v>
      </c>
      <c r="D458" s="987"/>
      <c r="E458" s="987"/>
      <c r="F458" s="987"/>
      <c r="G458" s="897">
        <v>125</v>
      </c>
      <c r="H458" s="1218" t="s">
        <v>885</v>
      </c>
      <c r="I458" s="782"/>
      <c r="J458" s="782"/>
      <c r="K458" s="782"/>
      <c r="L458" s="782"/>
      <c r="M458" s="156"/>
      <c r="N458" s="156"/>
      <c r="O458" s="156"/>
      <c r="P458" s="1"/>
      <c r="Q458" s="1"/>
      <c r="R458" s="1"/>
      <c r="S458" s="1"/>
      <c r="T458" s="1"/>
      <c r="U458" s="1"/>
      <c r="V458" s="1"/>
      <c r="W458" s="1"/>
      <c r="X458" s="1"/>
      <c r="Y458" s="1"/>
      <c r="Z458" s="1"/>
      <c r="AA458" s="1"/>
    </row>
    <row r="459" spans="1:27" hidden="1">
      <c r="A459" s="782" t="str">
        <f t="shared" si="26"/>
        <v>03</v>
      </c>
      <c r="B459" s="782"/>
      <c r="C459" s="1400"/>
      <c r="D459" s="987"/>
      <c r="E459" s="987"/>
      <c r="F459" s="987"/>
      <c r="G459" s="897">
        <v>126</v>
      </c>
      <c r="H459" s="1219"/>
      <c r="I459" s="782"/>
      <c r="J459" s="782"/>
      <c r="K459" s="782"/>
      <c r="L459" s="782"/>
      <c r="M459" s="156"/>
      <c r="N459" s="156"/>
      <c r="O459" s="156"/>
      <c r="P459" s="1"/>
      <c r="Q459" s="1"/>
      <c r="R459" s="1"/>
      <c r="S459" s="1"/>
      <c r="T459" s="1"/>
      <c r="U459" s="1"/>
      <c r="V459" s="1"/>
      <c r="W459" s="1"/>
      <c r="X459" s="1"/>
      <c r="Y459" s="1"/>
      <c r="Z459" s="1"/>
      <c r="AA459" s="1"/>
    </row>
    <row r="460" spans="1:27" hidden="1">
      <c r="A460" s="782" t="str">
        <f t="shared" si="26"/>
        <v>63</v>
      </c>
      <c r="B460" s="782"/>
      <c r="C460" s="1400">
        <f>HEX2DEC(A460)*POWER(2,24) + HEX2DEC( A461)*POWER(2,16) + HEX2DEC(A462)*POWER(2,8) + HEX2DEC( A463)</f>
        <v>1663730176</v>
      </c>
      <c r="D460" s="987"/>
      <c r="E460" s="987"/>
      <c r="F460" s="987"/>
      <c r="G460" s="897">
        <v>127</v>
      </c>
      <c r="H460" s="1403" t="s">
        <v>886</v>
      </c>
      <c r="I460" s="782"/>
      <c r="J460" s="782"/>
      <c r="K460" s="782"/>
      <c r="L460" s="782"/>
      <c r="M460" s="156"/>
      <c r="N460" s="156"/>
      <c r="O460" s="156"/>
      <c r="P460" s="1"/>
      <c r="Q460" s="1"/>
      <c r="R460" s="1"/>
      <c r="S460" s="1"/>
      <c r="T460" s="1"/>
      <c r="U460" s="1"/>
      <c r="V460" s="1"/>
      <c r="W460" s="1"/>
      <c r="X460" s="1"/>
      <c r="Y460" s="1"/>
      <c r="Z460" s="1"/>
      <c r="AA460" s="1"/>
    </row>
    <row r="461" spans="1:27" hidden="1">
      <c r="A461" s="782" t="str">
        <f t="shared" si="26"/>
        <v>2A</v>
      </c>
      <c r="B461" s="782"/>
      <c r="C461" s="1400"/>
      <c r="D461" s="987"/>
      <c r="E461" s="987"/>
      <c r="F461" s="987"/>
      <c r="G461" s="897">
        <v>128</v>
      </c>
      <c r="H461" s="1399"/>
      <c r="I461" s="782"/>
      <c r="J461" s="782"/>
      <c r="K461" s="782"/>
      <c r="L461" s="782"/>
      <c r="M461" s="156"/>
      <c r="N461" s="156"/>
      <c r="O461" s="156"/>
      <c r="P461" s="1"/>
      <c r="Q461" s="1"/>
      <c r="R461" s="1"/>
      <c r="S461" s="1"/>
      <c r="T461" s="1"/>
      <c r="U461" s="1"/>
      <c r="V461" s="1"/>
      <c r="W461" s="1"/>
      <c r="X461" s="1"/>
      <c r="Y461" s="1"/>
      <c r="Z461" s="1"/>
      <c r="AA461" s="1"/>
    </row>
    <row r="462" spans="1:27" hidden="1">
      <c r="A462" s="782" t="str">
        <f t="shared" si="26"/>
        <v>82</v>
      </c>
      <c r="B462" s="782"/>
      <c r="C462" s="1400"/>
      <c r="D462" s="987"/>
      <c r="E462" s="987"/>
      <c r="F462" s="987"/>
      <c r="G462" s="897">
        <v>129</v>
      </c>
      <c r="H462" s="1399"/>
      <c r="I462" s="782"/>
      <c r="J462" s="782"/>
      <c r="K462" s="782"/>
      <c r="L462" s="782"/>
      <c r="M462" s="156"/>
      <c r="N462" s="156"/>
      <c r="O462" s="156"/>
      <c r="P462" s="1"/>
      <c r="Q462" s="1"/>
      <c r="R462" s="1"/>
      <c r="S462" s="1"/>
      <c r="T462" s="1"/>
      <c r="U462" s="1"/>
      <c r="V462" s="1"/>
      <c r="W462" s="1"/>
      <c r="X462" s="1"/>
      <c r="Y462" s="1"/>
      <c r="Z462" s="1"/>
      <c r="AA462" s="1"/>
    </row>
    <row r="463" spans="1:27" hidden="1">
      <c r="A463" s="782" t="str">
        <f t="shared" si="26"/>
        <v>00</v>
      </c>
      <c r="B463" s="782"/>
      <c r="C463" s="1400"/>
      <c r="D463" s="987"/>
      <c r="E463" s="987"/>
      <c r="F463" s="987"/>
      <c r="G463" s="897">
        <v>130</v>
      </c>
      <c r="H463" s="1219"/>
      <c r="I463" s="782"/>
      <c r="J463" s="782"/>
      <c r="K463" s="782"/>
      <c r="L463" s="782"/>
      <c r="M463" s="156"/>
      <c r="N463" s="156"/>
      <c r="O463" s="156"/>
      <c r="P463" s="1"/>
      <c r="Q463" s="1"/>
      <c r="R463" s="1"/>
      <c r="S463" s="1"/>
      <c r="T463" s="1"/>
      <c r="U463" s="1"/>
      <c r="V463" s="1"/>
      <c r="W463" s="1"/>
      <c r="X463" s="1"/>
      <c r="Y463" s="1"/>
      <c r="Z463" s="1"/>
      <c r="AA463" s="1"/>
    </row>
    <row r="464" spans="1:27" hidden="1">
      <c r="A464" s="782" t="str">
        <f t="shared" si="26"/>
        <v>00</v>
      </c>
      <c r="B464" s="782"/>
      <c r="C464" s="954" t="s">
        <v>880</v>
      </c>
      <c r="D464" s="987"/>
      <c r="E464" s="987"/>
      <c r="F464" s="987"/>
      <c r="G464" s="897">
        <v>131</v>
      </c>
      <c r="H464" s="1042" t="s">
        <v>881</v>
      </c>
      <c r="I464" s="782"/>
      <c r="J464" s="782"/>
      <c r="K464" s="782"/>
      <c r="L464" s="782"/>
      <c r="M464" s="156"/>
      <c r="N464" s="156"/>
      <c r="O464" s="156"/>
      <c r="P464" s="1"/>
      <c r="Q464" s="1"/>
      <c r="R464" s="1"/>
      <c r="S464" s="1"/>
      <c r="T464" s="1"/>
      <c r="U464" s="1"/>
      <c r="V464" s="1"/>
      <c r="W464" s="1"/>
      <c r="X464" s="1"/>
      <c r="Y464" s="1"/>
      <c r="Z464" s="1"/>
      <c r="AA464" s="1"/>
    </row>
    <row r="465" spans="1:27" hidden="1">
      <c r="A465" s="782" t="str">
        <f t="shared" si="26"/>
        <v>00</v>
      </c>
      <c r="B465" s="782"/>
      <c r="C465" s="6">
        <f>HEX2DEC(A465)</f>
        <v>0</v>
      </c>
      <c r="D465" s="987"/>
      <c r="E465" s="987"/>
      <c r="F465" s="987"/>
      <c r="G465" s="897">
        <v>132</v>
      </c>
      <c r="H465" s="988" t="s">
        <v>887</v>
      </c>
      <c r="I465" s="782"/>
      <c r="J465" s="782"/>
      <c r="K465" s="782"/>
      <c r="L465" s="782"/>
      <c r="M465" s="156"/>
      <c r="N465" s="156"/>
      <c r="O465" s="156"/>
      <c r="P465" s="1"/>
      <c r="Q465" s="1"/>
      <c r="R465" s="1"/>
      <c r="S465" s="1"/>
      <c r="T465" s="1"/>
      <c r="U465" s="1"/>
      <c r="V465" s="1"/>
      <c r="W465" s="1"/>
      <c r="X465" s="1"/>
      <c r="Y465" s="1"/>
      <c r="Z465" s="1"/>
      <c r="AA465" s="1"/>
    </row>
    <row r="466" spans="1:27" hidden="1">
      <c r="A466" s="782" t="str">
        <f t="shared" si="26"/>
        <v>00</v>
      </c>
      <c r="B466" s="782"/>
      <c r="C466" s="6">
        <f>HEX2DEC(A466)</f>
        <v>0</v>
      </c>
      <c r="D466" s="987"/>
      <c r="E466" s="987"/>
      <c r="F466" s="987"/>
      <c r="G466" s="897">
        <v>133</v>
      </c>
      <c r="H466" s="988" t="s">
        <v>888</v>
      </c>
      <c r="I466" s="782"/>
      <c r="J466" s="782"/>
      <c r="K466" s="782"/>
      <c r="L466" s="782"/>
      <c r="M466" s="156"/>
      <c r="N466" s="156"/>
      <c r="O466" s="156"/>
      <c r="P466" s="1"/>
      <c r="Q466" s="1"/>
      <c r="R466" s="1"/>
      <c r="S466" s="1"/>
      <c r="T466" s="1"/>
      <c r="U466" s="1"/>
      <c r="V466" s="1"/>
      <c r="W466" s="1"/>
      <c r="X466" s="1"/>
      <c r="Y466" s="1"/>
      <c r="Z466" s="1"/>
      <c r="AA466" s="1"/>
    </row>
    <row r="467" spans="1:27" hidden="1">
      <c r="A467" s="782" t="str">
        <f t="shared" si="26"/>
        <v>00</v>
      </c>
      <c r="B467" s="782"/>
      <c r="C467" s="6">
        <f>HEX2DEC(A467)*POWER(2,8) + HEX2DEC( A468)</f>
        <v>0</v>
      </c>
      <c r="D467" s="987"/>
      <c r="E467" s="987"/>
      <c r="F467" s="987"/>
      <c r="G467" s="897">
        <v>134</v>
      </c>
      <c r="H467" s="1218" t="s">
        <v>889</v>
      </c>
      <c r="I467" s="782"/>
      <c r="J467" s="782"/>
      <c r="K467" s="782"/>
      <c r="L467" s="782"/>
      <c r="M467" s="156"/>
      <c r="N467" s="156"/>
      <c r="O467" s="156"/>
      <c r="P467" s="1"/>
      <c r="Q467" s="1"/>
      <c r="R467" s="1"/>
      <c r="S467" s="1"/>
      <c r="T467" s="1"/>
      <c r="U467" s="1"/>
      <c r="V467" s="1"/>
      <c r="W467" s="1"/>
      <c r="X467" s="1"/>
      <c r="Y467" s="1"/>
      <c r="Z467" s="1"/>
      <c r="AA467" s="1"/>
    </row>
    <row r="468" spans="1:27" hidden="1">
      <c r="A468" s="782" t="str">
        <f t="shared" si="26"/>
        <v>00</v>
      </c>
      <c r="B468" s="782"/>
      <c r="C468" s="6"/>
      <c r="D468" s="987"/>
      <c r="E468" s="987"/>
      <c r="F468" s="987"/>
      <c r="G468" s="897">
        <v>135</v>
      </c>
      <c r="H468" s="1219"/>
      <c r="I468" s="782"/>
      <c r="J468" s="782"/>
      <c r="K468" s="782"/>
      <c r="L468" s="782"/>
      <c r="M468" s="156"/>
      <c r="N468" s="156"/>
      <c r="O468" s="156"/>
      <c r="P468" s="1"/>
      <c r="Q468" s="1"/>
      <c r="R468" s="1"/>
      <c r="S468" s="1"/>
      <c r="T468" s="1"/>
      <c r="U468" s="1"/>
      <c r="V468" s="1"/>
      <c r="W468" s="1"/>
      <c r="X468" s="1"/>
      <c r="Y468" s="1"/>
      <c r="Z468" s="1"/>
      <c r="AA468" s="1"/>
    </row>
    <row r="469" spans="1:27" hidden="1">
      <c r="A469" s="782" t="str">
        <f t="shared" si="26"/>
        <v>00</v>
      </c>
      <c r="B469" s="782"/>
      <c r="C469" s="1400" t="str">
        <f>HEX2BIN(A469,8)&amp;HEX2BIN(A470,8)</f>
        <v>0000000000000000</v>
      </c>
      <c r="D469" s="1400"/>
      <c r="E469" s="987"/>
      <c r="F469" s="987"/>
      <c r="G469" s="897">
        <v>136</v>
      </c>
      <c r="H469" s="1218" t="s">
        <v>890</v>
      </c>
      <c r="I469" s="782"/>
      <c r="J469" s="782"/>
      <c r="K469" s="782"/>
      <c r="L469" s="782"/>
      <c r="M469" s="156"/>
      <c r="N469" s="156"/>
      <c r="O469" s="156"/>
      <c r="P469" s="1"/>
      <c r="Q469" s="1"/>
      <c r="R469" s="1"/>
      <c r="S469" s="1"/>
      <c r="T469" s="1"/>
      <c r="U469" s="1"/>
      <c r="V469" s="1"/>
      <c r="W469" s="1"/>
      <c r="X469" s="1"/>
      <c r="Y469" s="1"/>
      <c r="Z469" s="1"/>
      <c r="AA469" s="1"/>
    </row>
    <row r="470" spans="1:27" hidden="1">
      <c r="A470" s="782" t="str">
        <f t="shared" si="26"/>
        <v>00</v>
      </c>
      <c r="B470" s="782"/>
      <c r="C470" s="1400"/>
      <c r="D470" s="1400"/>
      <c r="E470" s="987"/>
      <c r="F470" s="987"/>
      <c r="G470" s="897">
        <v>137</v>
      </c>
      <c r="H470" s="1219"/>
      <c r="I470" s="782"/>
      <c r="J470" s="782"/>
      <c r="K470" s="782"/>
      <c r="L470" s="782"/>
      <c r="M470" s="156"/>
      <c r="N470" s="156"/>
      <c r="O470" s="156"/>
      <c r="P470" s="1"/>
      <c r="Q470" s="1"/>
      <c r="R470" s="1"/>
      <c r="S470" s="1"/>
      <c r="T470" s="1"/>
      <c r="U470" s="1"/>
      <c r="V470" s="1"/>
      <c r="W470" s="1"/>
      <c r="X470" s="1"/>
      <c r="Y470" s="1"/>
      <c r="Z470" s="1"/>
      <c r="AA470" s="1"/>
    </row>
    <row r="471" spans="1:27" hidden="1">
      <c r="A471" s="782" t="str">
        <f t="shared" si="26"/>
        <v>09</v>
      </c>
      <c r="B471" s="782"/>
      <c r="C471" s="6">
        <f t="shared" ref="C471:C473" si="30">HEX2DEC(A471)</f>
        <v>9</v>
      </c>
      <c r="D471" s="987"/>
      <c r="E471" s="987"/>
      <c r="F471" s="987"/>
      <c r="G471" s="897">
        <v>138</v>
      </c>
      <c r="H471" s="1042" t="s">
        <v>885</v>
      </c>
      <c r="I471" s="782"/>
      <c r="J471" s="782"/>
      <c r="K471" s="782"/>
      <c r="L471" s="782"/>
      <c r="M471" s="156"/>
      <c r="N471" s="156"/>
      <c r="O471" s="156"/>
      <c r="P471" s="1"/>
      <c r="Q471" s="1"/>
      <c r="R471" s="1"/>
      <c r="S471" s="1"/>
      <c r="T471" s="1"/>
      <c r="U471" s="1"/>
      <c r="V471" s="1"/>
      <c r="W471" s="1"/>
      <c r="X471" s="1"/>
      <c r="Y471" s="1"/>
      <c r="Z471" s="1"/>
      <c r="AA471" s="1"/>
    </row>
    <row r="472" spans="1:27" hidden="1">
      <c r="A472" s="782" t="str">
        <f t="shared" si="26"/>
        <v>4E</v>
      </c>
      <c r="B472" s="782"/>
      <c r="C472" s="6">
        <f t="shared" si="30"/>
        <v>78</v>
      </c>
      <c r="D472" s="987"/>
      <c r="E472" s="987"/>
      <c r="F472" s="987"/>
      <c r="G472" s="897">
        <v>139</v>
      </c>
      <c r="H472" s="1401" t="s">
        <v>85</v>
      </c>
      <c r="I472" s="782"/>
      <c r="J472" s="782"/>
      <c r="K472" s="782"/>
      <c r="L472" s="782"/>
      <c r="M472" s="156"/>
      <c r="N472" s="156"/>
      <c r="O472" s="156"/>
      <c r="P472" s="1"/>
      <c r="Q472" s="1"/>
      <c r="R472" s="1"/>
      <c r="S472" s="1"/>
      <c r="T472" s="1"/>
      <c r="U472" s="1"/>
      <c r="V472" s="1"/>
      <c r="W472" s="1"/>
      <c r="X472" s="1"/>
      <c r="Y472" s="1"/>
      <c r="Z472" s="1"/>
      <c r="AA472" s="1"/>
    </row>
    <row r="473" spans="1:27" hidden="1">
      <c r="A473" s="782" t="str">
        <f t="shared" si="26"/>
        <v/>
      </c>
      <c r="B473" s="782"/>
      <c r="C473" s="6">
        <f t="shared" si="30"/>
        <v>0</v>
      </c>
      <c r="D473" s="987"/>
      <c r="E473" s="987"/>
      <c r="F473" s="987"/>
      <c r="G473" s="897">
        <v>140</v>
      </c>
      <c r="H473" s="1402"/>
      <c r="I473" s="782"/>
      <c r="J473" s="782"/>
      <c r="K473" s="782"/>
      <c r="L473" s="782"/>
      <c r="M473" s="156"/>
      <c r="N473" s="156"/>
      <c r="O473" s="156"/>
      <c r="P473" s="1"/>
      <c r="Q473" s="1"/>
      <c r="R473" s="1"/>
      <c r="S473" s="1"/>
      <c r="T473" s="1"/>
      <c r="U473" s="1"/>
      <c r="V473" s="1"/>
      <c r="W473" s="1"/>
      <c r="X473" s="1"/>
      <c r="Y473" s="1"/>
      <c r="Z473" s="1"/>
      <c r="AA473" s="1"/>
    </row>
    <row r="474" spans="1:27" hidden="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row>
    <row r="475" spans="1:27" hidden="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hidden="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row>
    <row r="477" spans="1:27" hidden="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idden="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row>
    <row r="479" spans="1:27" hidden="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hidden="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row>
    <row r="481" spans="1:27" hidden="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hidden="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row>
    <row r="483" spans="1:27" hidden="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idden="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row>
    <row r="485" spans="1:27" hidden="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row>
    <row r="486" spans="1:27" hidden="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row>
    <row r="487" spans="1:27" hidden="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row>
    <row r="488" spans="1:27" hidden="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row>
    <row r="489" spans="1:27" hidden="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row>
    <row r="490" spans="1:27" hidden="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row>
    <row r="491" spans="1:27" hidden="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row>
    <row r="492" spans="1:27" hidden="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hidden="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row>
    <row r="494" spans="1:27" hidden="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hidden="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row>
    <row r="496" spans="1:27" hidden="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hidden="1">
      <c r="A497" s="71" t="e">
        <f ca="1">Concat2(C500:OFFSET(C500,C498,0))</f>
        <v>#VALUE!</v>
      </c>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row>
    <row r="498" spans="1:27" hidden="1">
      <c r="A498" s="1"/>
      <c r="B498" s="1"/>
      <c r="C498" s="1">
        <f>C29-3</f>
        <v>120</v>
      </c>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hidden="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row>
    <row r="500" spans="1:27" hidden="1">
      <c r="A500" s="1"/>
      <c r="B500" s="1">
        <v>35</v>
      </c>
      <c r="C500" s="1" t="e">
        <f t="shared" ref="C500:C563" si="31">CHAR(HEX2DEC(MID($H$1,B500,2)))</f>
        <v>#VALUE!</v>
      </c>
      <c r="E500" s="1"/>
      <c r="F500" s="1"/>
      <c r="G500" s="1"/>
      <c r="H500" s="1"/>
      <c r="I500" s="1"/>
      <c r="J500" s="1"/>
      <c r="K500" s="1"/>
      <c r="L500" s="1"/>
      <c r="M500" s="1"/>
      <c r="N500" s="1"/>
      <c r="O500" s="1"/>
      <c r="P500" s="1"/>
      <c r="Q500" s="1"/>
      <c r="R500" s="1"/>
      <c r="S500" s="1"/>
      <c r="T500" s="1"/>
      <c r="U500" s="1"/>
      <c r="V500" s="1"/>
      <c r="W500" s="1"/>
      <c r="X500" s="1"/>
      <c r="Y500" s="1"/>
      <c r="Z500" s="1"/>
      <c r="AA500" s="1"/>
    </row>
    <row r="501" spans="1:27">
      <c r="A501" s="1"/>
      <c r="B501" s="132">
        <f>B500+2</f>
        <v>37</v>
      </c>
      <c r="C501" s="132" t="str">
        <f t="shared" si="31"/>
        <v>_x0002_</v>
      </c>
      <c r="D501" s="1"/>
      <c r="E501" s="1"/>
      <c r="F501" s="1"/>
      <c r="G501" s="1"/>
      <c r="H501" s="1"/>
      <c r="I501" s="1"/>
      <c r="J501" s="1"/>
      <c r="K501" s="1"/>
      <c r="L501" s="1"/>
      <c r="M501" s="1"/>
      <c r="N501" s="1"/>
      <c r="O501" s="1"/>
      <c r="P501" s="1"/>
      <c r="Q501" s="1"/>
      <c r="R501" s="1"/>
      <c r="S501" s="1"/>
      <c r="T501" s="1"/>
      <c r="U501" s="1"/>
      <c r="V501" s="1"/>
      <c r="W501" s="1"/>
      <c r="X501" s="1"/>
      <c r="Y501" s="1"/>
      <c r="Z501" s="1"/>
      <c r="AA501" s="1"/>
    </row>
    <row r="502" spans="1:27">
      <c r="A502" s="1"/>
      <c r="B502" s="132">
        <f t="shared" ref="B502:B518" si="32">B501+2</f>
        <v>39</v>
      </c>
      <c r="C502" s="132" t="str">
        <f t="shared" si="31"/>
        <v></v>
      </c>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c r="A503" s="1"/>
      <c r="B503" s="132">
        <f t="shared" si="32"/>
        <v>41</v>
      </c>
      <c r="C503" s="132" t="str">
        <f t="shared" si="31"/>
        <v>_x0005_</v>
      </c>
      <c r="D503" s="1"/>
      <c r="E503" s="1"/>
      <c r="F503" s="1"/>
      <c r="G503" s="1"/>
      <c r="H503" s="1"/>
      <c r="I503" s="1"/>
      <c r="J503" s="1"/>
      <c r="K503" s="1"/>
      <c r="L503" s="1"/>
      <c r="M503" s="1"/>
      <c r="N503" s="1"/>
      <c r="O503" s="1"/>
      <c r="P503" s="1"/>
      <c r="Q503" s="1"/>
      <c r="R503" s="1"/>
      <c r="S503" s="1"/>
      <c r="T503" s="1"/>
      <c r="U503" s="1"/>
      <c r="V503" s="1"/>
      <c r="W503" s="1"/>
      <c r="X503" s="1"/>
      <c r="Y503" s="1"/>
      <c r="Z503" s="1"/>
      <c r="AA503" s="1"/>
    </row>
    <row r="504" spans="1:27">
      <c r="A504" s="1"/>
      <c r="B504" s="132">
        <f t="shared" si="32"/>
        <v>43</v>
      </c>
      <c r="C504" s="132" t="str">
        <f t="shared" si="31"/>
        <v>Ÿ</v>
      </c>
      <c r="D504" s="1"/>
      <c r="E504" s="1"/>
      <c r="F504" s="1"/>
      <c r="G504" s="1"/>
      <c r="H504" s="1"/>
      <c r="I504" s="1"/>
      <c r="J504" s="1"/>
      <c r="K504" s="1"/>
      <c r="L504" s="1"/>
      <c r="M504" s="1"/>
      <c r="N504" s="1"/>
      <c r="O504" s="1"/>
      <c r="P504" s="1"/>
      <c r="Q504" s="1"/>
      <c r="R504" s="1"/>
      <c r="S504" s="1"/>
      <c r="T504" s="1"/>
      <c r="U504" s="1"/>
      <c r="V504" s="1"/>
      <c r="W504" s="1"/>
      <c r="X504" s="1"/>
      <c r="Y504" s="1"/>
      <c r="Z504" s="1"/>
      <c r="AA504" s="1"/>
    </row>
    <row r="505" spans="1:27">
      <c r="A505" s="1"/>
      <c r="B505" s="132">
        <f t="shared" si="32"/>
        <v>45</v>
      </c>
      <c r="C505" s="132" t="str">
        <f t="shared" si="31"/>
        <v>-</v>
      </c>
      <c r="D505" s="1"/>
      <c r="E505" s="1"/>
      <c r="F505" s="1"/>
      <c r="G505" s="1"/>
      <c r="H505" s="1"/>
      <c r="I505" s="1"/>
      <c r="J505" s="1"/>
      <c r="K505" s="1"/>
      <c r="L505" s="1"/>
      <c r="M505" s="1"/>
      <c r="N505" s="1"/>
      <c r="O505" s="1"/>
      <c r="P505" s="1"/>
      <c r="Q505" s="1"/>
      <c r="R505" s="1"/>
      <c r="S505" s="1"/>
      <c r="T505" s="1"/>
      <c r="U505" s="1"/>
      <c r="V505" s="1"/>
      <c r="W505" s="1"/>
      <c r="X505" s="1"/>
      <c r="Y505" s="1"/>
      <c r="Z505" s="1"/>
      <c r="AA505" s="1"/>
    </row>
    <row r="506" spans="1:27">
      <c r="A506" s="1"/>
      <c r="B506" s="132">
        <f t="shared" si="32"/>
        <v>47</v>
      </c>
      <c r="C506" s="132" t="str">
        <f t="shared" si="31"/>
        <v>„</v>
      </c>
      <c r="D506" s="1"/>
      <c r="E506" s="1"/>
      <c r="F506" s="1"/>
      <c r="G506" s="1"/>
      <c r="H506" s="1"/>
      <c r="I506" s="1"/>
      <c r="J506" s="1"/>
      <c r="K506" s="1"/>
      <c r="L506" s="1"/>
      <c r="M506" s="1"/>
      <c r="N506" s="1"/>
      <c r="O506" s="1"/>
      <c r="P506" s="1"/>
      <c r="Q506" s="1"/>
      <c r="R506" s="1"/>
      <c r="S506" s="1"/>
      <c r="T506" s="1"/>
      <c r="U506" s="1"/>
      <c r="V506" s="1"/>
      <c r="W506" s="1"/>
      <c r="X506" s="1"/>
      <c r="Y506" s="1"/>
      <c r="Z506" s="1"/>
      <c r="AA506" s="1"/>
    </row>
    <row r="507" spans="1:27">
      <c r="A507" s="1"/>
      <c r="B507" s="132">
        <f t="shared" si="32"/>
        <v>49</v>
      </c>
      <c r="C507" s="132" t="str">
        <f t="shared" si="31"/>
        <v>_x0001_</v>
      </c>
      <c r="D507" s="1"/>
      <c r="E507" s="1"/>
      <c r="F507" s="1"/>
      <c r="G507" s="1"/>
      <c r="H507" s="1"/>
      <c r="I507" s="1"/>
      <c r="J507" s="1"/>
      <c r="K507" s="1"/>
      <c r="L507" s="1"/>
      <c r="M507" s="1"/>
      <c r="N507" s="1"/>
      <c r="O507" s="1"/>
      <c r="P507" s="1"/>
      <c r="Q507" s="1"/>
      <c r="R507" s="1"/>
      <c r="S507" s="1"/>
      <c r="T507" s="1"/>
      <c r="U507" s="1"/>
      <c r="V507" s="1"/>
      <c r="W507" s="1"/>
      <c r="X507" s="1"/>
      <c r="Y507" s="1"/>
      <c r="Z507" s="1"/>
      <c r="AA507" s="1"/>
    </row>
    <row r="508" spans="1:27">
      <c r="A508" s="1"/>
      <c r="B508" s="132">
        <f t="shared" si="32"/>
        <v>51</v>
      </c>
      <c r="C508" s="132" t="str">
        <f t="shared" si="31"/>
        <v>7</v>
      </c>
      <c r="D508" s="1"/>
      <c r="E508" s="1"/>
      <c r="F508" s="1"/>
      <c r="G508" s="1"/>
      <c r="H508" s="1"/>
      <c r="I508" s="1"/>
      <c r="J508" s="1"/>
      <c r="K508" s="1"/>
      <c r="L508" s="1"/>
      <c r="M508" s="1"/>
      <c r="N508" s="1"/>
      <c r="O508" s="1"/>
      <c r="P508" s="1"/>
      <c r="Q508" s="1"/>
      <c r="R508" s="1"/>
      <c r="S508" s="1"/>
      <c r="T508" s="1"/>
      <c r="U508" s="1"/>
      <c r="V508" s="1"/>
      <c r="W508" s="1"/>
      <c r="X508" s="1"/>
      <c r="Y508" s="1"/>
      <c r="Z508" s="1"/>
      <c r="AA508" s="1"/>
    </row>
    <row r="509" spans="1:27">
      <c r="A509" s="1"/>
      <c r="B509" s="43">
        <f t="shared" si="32"/>
        <v>53</v>
      </c>
      <c r="C509" s="43" t="str">
        <f t="shared" si="31"/>
        <v xml:space="preserve">
</v>
      </c>
      <c r="D509" s="43"/>
      <c r="E509" s="43"/>
      <c r="F509" s="43"/>
      <c r="G509" s="1"/>
      <c r="H509" s="1"/>
      <c r="I509" s="1"/>
      <c r="J509" s="1"/>
      <c r="K509" s="1"/>
      <c r="L509" s="1"/>
      <c r="M509" s="1"/>
      <c r="N509" s="1"/>
      <c r="O509" s="1"/>
      <c r="P509" s="1"/>
      <c r="Q509" s="1"/>
      <c r="R509" s="1"/>
      <c r="S509" s="1"/>
      <c r="T509" s="1"/>
      <c r="U509" s="1"/>
      <c r="V509" s="1"/>
      <c r="W509" s="1"/>
      <c r="X509" s="1"/>
      <c r="Y509" s="1"/>
      <c r="Z509" s="1"/>
      <c r="AA509" s="1"/>
    </row>
    <row r="510" spans="1:27">
      <c r="A510" s="1"/>
      <c r="B510" s="43">
        <f t="shared" si="32"/>
        <v>55</v>
      </c>
      <c r="C510" s="43" t="str">
        <f t="shared" si="31"/>
        <v>c</v>
      </c>
      <c r="D510" s="43"/>
      <c r="E510" s="43"/>
      <c r="F510" s="43"/>
      <c r="G510" s="1"/>
      <c r="H510" s="1"/>
      <c r="I510" s="1"/>
      <c r="J510" s="1"/>
      <c r="K510" s="1"/>
      <c r="L510" s="1"/>
      <c r="M510" s="1"/>
      <c r="N510" s="1"/>
      <c r="O510" s="1"/>
      <c r="P510" s="1"/>
      <c r="Q510" s="1"/>
      <c r="R510" s="1"/>
      <c r="S510" s="1"/>
      <c r="T510" s="1"/>
      <c r="U510" s="1"/>
      <c r="V510" s="1"/>
      <c r="W510" s="1"/>
      <c r="X510" s="1"/>
      <c r="Y510" s="1"/>
      <c r="Z510" s="1"/>
      <c r="AA510" s="1"/>
    </row>
    <row r="511" spans="1:27">
      <c r="A511" s="1"/>
      <c r="B511" s="43">
        <f t="shared" si="32"/>
        <v>57</v>
      </c>
      <c r="C511" s="43" t="str">
        <f t="shared" si="31"/>
        <v>+</v>
      </c>
      <c r="D511" s="43"/>
      <c r="E511" s="43"/>
      <c r="F511" s="43"/>
      <c r="G511" s="1"/>
      <c r="H511" s="1"/>
      <c r="I511" s="1"/>
      <c r="J511" s="1"/>
      <c r="K511" s="1"/>
      <c r="L511" s="1"/>
      <c r="M511" s="1"/>
      <c r="N511" s="1"/>
      <c r="O511" s="1"/>
      <c r="P511" s="1"/>
      <c r="Q511" s="1"/>
      <c r="R511" s="1"/>
      <c r="S511" s="1"/>
      <c r="T511" s="1"/>
      <c r="U511" s="1"/>
      <c r="V511" s="1"/>
      <c r="W511" s="1"/>
      <c r="X511" s="1"/>
      <c r="Y511" s="1"/>
      <c r="Z511" s="1"/>
      <c r="AA511" s="1"/>
    </row>
    <row r="512" spans="1:27">
      <c r="A512" s="1"/>
      <c r="B512" s="43">
        <f t="shared" si="32"/>
        <v>59</v>
      </c>
      <c r="C512" s="43" t="str">
        <f t="shared" si="31"/>
        <v>°</v>
      </c>
      <c r="D512" s="43"/>
      <c r="E512" s="43"/>
      <c r="F512" s="43"/>
      <c r="G512" s="1"/>
      <c r="H512" s="1"/>
      <c r="I512" s="1"/>
      <c r="J512" s="1"/>
      <c r="K512" s="1"/>
      <c r="L512" s="1"/>
      <c r="M512" s="1"/>
      <c r="N512" s="1"/>
      <c r="O512" s="1"/>
      <c r="P512" s="1"/>
      <c r="Q512" s="1"/>
      <c r="R512" s="1"/>
      <c r="S512" s="1"/>
      <c r="T512" s="1"/>
      <c r="U512" s="1"/>
      <c r="V512" s="1"/>
      <c r="W512" s="1"/>
      <c r="X512" s="1"/>
      <c r="Y512" s="1"/>
      <c r="Z512" s="1"/>
      <c r="AA512" s="1"/>
    </row>
    <row r="513" spans="1:27">
      <c r="A513" s="1"/>
      <c r="B513" s="43">
        <f t="shared" si="32"/>
        <v>61</v>
      </c>
      <c r="C513" s="43" t="str">
        <f t="shared" si="31"/>
        <v xml:space="preserve">
</v>
      </c>
      <c r="D513" s="43"/>
      <c r="E513" s="43"/>
      <c r="F513" s="43"/>
      <c r="G513" s="1"/>
      <c r="H513" s="1"/>
      <c r="I513" s="1"/>
      <c r="J513" s="1"/>
      <c r="K513" s="1"/>
      <c r="L513" s="1"/>
      <c r="M513" s="1"/>
      <c r="N513" s="1"/>
      <c r="O513" s="1"/>
      <c r="P513" s="1"/>
      <c r="Q513" s="1"/>
      <c r="R513" s="1"/>
      <c r="S513" s="1"/>
      <c r="T513" s="1"/>
      <c r="U513" s="1"/>
      <c r="V513" s="1"/>
      <c r="W513" s="1"/>
      <c r="X513" s="1"/>
      <c r="Y513" s="1"/>
      <c r="Z513" s="1"/>
      <c r="AA513" s="1"/>
    </row>
    <row r="514" spans="1:27">
      <c r="A514" s="1"/>
      <c r="B514" s="43">
        <f t="shared" si="32"/>
        <v>63</v>
      </c>
      <c r="C514" s="43" t="str">
        <f t="shared" si="31"/>
        <v>c</v>
      </c>
      <c r="D514" s="43"/>
      <c r="E514" s="43"/>
      <c r="F514" s="43"/>
      <c r="G514" s="1"/>
      <c r="H514" s="1"/>
      <c r="I514" s="1"/>
      <c r="J514" s="1"/>
      <c r="K514" s="1"/>
      <c r="L514" s="1"/>
      <c r="M514" s="1"/>
      <c r="N514" s="1"/>
      <c r="O514" s="1"/>
      <c r="P514" s="1"/>
      <c r="Q514" s="1"/>
      <c r="R514" s="1"/>
      <c r="S514" s="1"/>
      <c r="T514" s="1"/>
      <c r="U514" s="1"/>
      <c r="V514" s="1"/>
      <c r="W514" s="1"/>
      <c r="X514" s="1"/>
      <c r="Y514" s="1"/>
      <c r="Z514" s="1"/>
      <c r="AA514" s="1"/>
    </row>
    <row r="515" spans="1:27">
      <c r="A515" s="1"/>
      <c r="B515" s="43">
        <f t="shared" si="32"/>
        <v>65</v>
      </c>
      <c r="C515" s="43" t="str">
        <f t="shared" si="31"/>
        <v>+</v>
      </c>
      <c r="D515" s="43"/>
      <c r="E515" s="43"/>
      <c r="F515" s="43"/>
      <c r="G515" s="1"/>
      <c r="H515" s="1"/>
      <c r="I515" s="1"/>
      <c r="J515" s="1"/>
      <c r="K515" s="1"/>
      <c r="L515" s="1"/>
      <c r="M515" s="1"/>
      <c r="N515" s="1"/>
      <c r="O515" s="1"/>
      <c r="P515" s="1"/>
      <c r="Q515" s="1"/>
      <c r="R515" s="1"/>
      <c r="S515" s="1"/>
      <c r="T515" s="1"/>
      <c r="U515" s="1"/>
      <c r="V515" s="1"/>
      <c r="W515" s="1"/>
      <c r="X515" s="1"/>
      <c r="Y515" s="1"/>
      <c r="Z515" s="1"/>
      <c r="AA515" s="1"/>
    </row>
    <row r="516" spans="1:27">
      <c r="A516" s="1"/>
      <c r="B516" s="43">
        <f t="shared" si="32"/>
        <v>67</v>
      </c>
      <c r="C516" s="43" t="str">
        <f t="shared" si="31"/>
        <v>¯</v>
      </c>
      <c r="D516" s="43"/>
      <c r="E516" s="43"/>
      <c r="F516" s="43"/>
      <c r="G516" s="1"/>
      <c r="H516" s="1"/>
      <c r="I516" s="1"/>
      <c r="J516" s="1"/>
      <c r="K516" s="1"/>
      <c r="L516" s="1"/>
      <c r="M516" s="1"/>
      <c r="N516" s="1"/>
      <c r="O516" s="1"/>
      <c r="P516" s="1"/>
      <c r="Q516" s="1"/>
      <c r="R516" s="1"/>
      <c r="S516" s="1"/>
      <c r="T516" s="1"/>
      <c r="U516" s="1"/>
      <c r="V516" s="1"/>
      <c r="W516" s="1"/>
      <c r="X516" s="1"/>
      <c r="Y516" s="1"/>
      <c r="Z516" s="1"/>
      <c r="AA516" s="1"/>
    </row>
    <row r="517" spans="1:27">
      <c r="A517" s="1"/>
      <c r="B517" s="43">
        <f t="shared" si="32"/>
        <v>69</v>
      </c>
      <c r="C517" s="43" t="str">
        <f t="shared" si="31"/>
        <v xml:space="preserve">
</v>
      </c>
      <c r="D517" s="43"/>
      <c r="E517" s="43"/>
      <c r="F517" s="43"/>
      <c r="G517" s="1"/>
      <c r="H517" s="1"/>
      <c r="I517" s="1"/>
      <c r="J517" s="1"/>
      <c r="K517" s="1"/>
      <c r="L517" s="1"/>
      <c r="M517" s="1"/>
      <c r="N517" s="1"/>
      <c r="O517" s="1"/>
      <c r="P517" s="1"/>
      <c r="Q517" s="1"/>
      <c r="R517" s="1"/>
      <c r="S517" s="1"/>
      <c r="T517" s="1"/>
      <c r="U517" s="1"/>
      <c r="V517" s="1"/>
      <c r="W517" s="1"/>
      <c r="X517" s="1"/>
      <c r="Y517" s="1"/>
      <c r="Z517" s="1"/>
      <c r="AA517" s="1"/>
    </row>
    <row r="518" spans="1:27">
      <c r="A518" s="1"/>
      <c r="B518" s="43">
        <f t="shared" si="32"/>
        <v>71</v>
      </c>
      <c r="C518" s="43" t="str">
        <f t="shared" si="31"/>
        <v>c</v>
      </c>
      <c r="D518" s="43"/>
      <c r="E518" s="43"/>
      <c r="F518" s="43"/>
      <c r="G518" s="1"/>
      <c r="H518" s="1"/>
      <c r="I518" s="1"/>
      <c r="J518" s="1"/>
      <c r="K518" s="1"/>
      <c r="L518" s="1"/>
      <c r="M518" s="1"/>
      <c r="N518" s="1"/>
      <c r="O518" s="1"/>
      <c r="P518" s="1"/>
      <c r="Q518" s="1"/>
      <c r="R518" s="1"/>
      <c r="S518" s="1"/>
      <c r="T518" s="1"/>
      <c r="U518" s="1"/>
      <c r="V518" s="1"/>
      <c r="W518" s="1"/>
      <c r="X518" s="1"/>
      <c r="Y518" s="1"/>
      <c r="Z518" s="1"/>
      <c r="AA518" s="1"/>
    </row>
    <row r="519" spans="1:27">
      <c r="A519" s="1"/>
      <c r="B519" s="43">
        <f t="shared" ref="B519:B582" si="33">B518+2</f>
        <v>73</v>
      </c>
      <c r="C519" s="43" t="str">
        <f t="shared" si="31"/>
        <v>+</v>
      </c>
      <c r="D519" s="43"/>
      <c r="E519" s="43"/>
      <c r="F519" s="43"/>
      <c r="G519" s="1"/>
      <c r="H519" s="1"/>
      <c r="I519" s="1"/>
      <c r="J519" s="1"/>
      <c r="K519" s="1"/>
      <c r="L519" s="1"/>
      <c r="M519" s="1"/>
      <c r="N519" s="1"/>
      <c r="O519" s="1"/>
      <c r="P519" s="1"/>
      <c r="Q519" s="1"/>
      <c r="R519" s="1"/>
      <c r="S519" s="1"/>
      <c r="T519" s="1"/>
      <c r="U519" s="1"/>
      <c r="V519" s="1"/>
      <c r="W519" s="1"/>
      <c r="X519" s="1"/>
      <c r="Y519" s="1"/>
      <c r="Z519" s="1"/>
      <c r="AA519" s="1"/>
    </row>
    <row r="520" spans="1:27">
      <c r="A520" s="1"/>
      <c r="B520" s="43">
        <f t="shared" si="33"/>
        <v>75</v>
      </c>
      <c r="C520" s="43" t="str">
        <f t="shared" si="31"/>
        <v>¯</v>
      </c>
      <c r="D520" s="43"/>
      <c r="E520" s="43"/>
      <c r="F520" s="43"/>
      <c r="G520" s="1"/>
      <c r="H520" s="1"/>
      <c r="I520" s="1"/>
      <c r="J520" s="1"/>
      <c r="K520" s="1"/>
      <c r="L520" s="1"/>
      <c r="M520" s="1"/>
      <c r="N520" s="1"/>
      <c r="O520" s="1"/>
      <c r="P520" s="1"/>
      <c r="Q520" s="1"/>
      <c r="R520" s="1"/>
      <c r="S520" s="1"/>
      <c r="T520" s="1"/>
      <c r="U520" s="1"/>
      <c r="V520" s="1"/>
      <c r="W520" s="1"/>
      <c r="X520" s="1"/>
      <c r="Y520" s="1"/>
      <c r="Z520" s="1"/>
      <c r="AA520" s="1"/>
    </row>
    <row r="521" spans="1:27">
      <c r="A521" s="1"/>
      <c r="B521" s="43">
        <f t="shared" si="33"/>
        <v>77</v>
      </c>
      <c r="C521" s="43" t="str">
        <f t="shared" si="31"/>
        <v xml:space="preserve">
</v>
      </c>
      <c r="D521" s="43"/>
      <c r="E521" s="43"/>
      <c r="F521" s="43"/>
      <c r="G521" s="1"/>
      <c r="H521" s="1"/>
      <c r="I521" s="1"/>
      <c r="J521" s="1"/>
      <c r="K521" s="1"/>
      <c r="L521" s="1"/>
      <c r="M521" s="1"/>
      <c r="N521" s="1"/>
      <c r="O521" s="1"/>
      <c r="P521" s="1"/>
      <c r="Q521" s="1"/>
      <c r="R521" s="1"/>
      <c r="S521" s="1"/>
      <c r="T521" s="1"/>
      <c r="U521" s="1"/>
      <c r="V521" s="1"/>
      <c r="W521" s="1"/>
      <c r="X521" s="1"/>
      <c r="Y521" s="1"/>
      <c r="Z521" s="1"/>
      <c r="AA521" s="1"/>
    </row>
    <row r="522" spans="1:27">
      <c r="A522" s="1"/>
      <c r="B522" s="43">
        <f t="shared" si="33"/>
        <v>79</v>
      </c>
      <c r="C522" s="43" t="str">
        <f t="shared" si="31"/>
        <v>c</v>
      </c>
      <c r="D522" s="43"/>
      <c r="E522" s="43"/>
      <c r="F522" s="43"/>
      <c r="G522" s="1"/>
      <c r="H522" s="1"/>
      <c r="I522" s="1"/>
      <c r="J522" s="1"/>
      <c r="K522" s="1"/>
      <c r="L522" s="1"/>
      <c r="M522" s="1"/>
      <c r="N522" s="1"/>
      <c r="O522" s="1"/>
      <c r="P522" s="1"/>
      <c r="Q522" s="1"/>
      <c r="R522" s="1"/>
      <c r="S522" s="1"/>
      <c r="T522" s="1"/>
      <c r="U522" s="1"/>
      <c r="V522" s="1"/>
      <c r="W522" s="1"/>
      <c r="X522" s="1"/>
      <c r="Y522" s="1"/>
      <c r="Z522" s="1"/>
      <c r="AA522" s="1"/>
    </row>
    <row r="523" spans="1:27">
      <c r="A523" s="1"/>
      <c r="B523" s="43">
        <f t="shared" si="33"/>
        <v>81</v>
      </c>
      <c r="C523" s="43" t="str">
        <f t="shared" si="31"/>
        <v>+</v>
      </c>
      <c r="D523" s="43"/>
      <c r="E523" s="43"/>
      <c r="F523" s="43"/>
      <c r="G523" s="1"/>
      <c r="H523" s="1"/>
      <c r="I523" s="1"/>
      <c r="J523" s="1"/>
      <c r="K523" s="1"/>
      <c r="L523" s="1"/>
      <c r="M523" s="1"/>
      <c r="N523" s="1"/>
      <c r="O523" s="1"/>
      <c r="P523" s="1"/>
      <c r="Q523" s="1"/>
      <c r="R523" s="1"/>
      <c r="S523" s="1"/>
      <c r="T523" s="1"/>
      <c r="U523" s="1"/>
      <c r="V523" s="1"/>
      <c r="W523" s="1"/>
      <c r="X523" s="1"/>
      <c r="Y523" s="1"/>
      <c r="Z523" s="1"/>
      <c r="AA523" s="1"/>
    </row>
    <row r="524" spans="1:27">
      <c r="A524" s="1"/>
      <c r="B524" s="43">
        <f t="shared" si="33"/>
        <v>83</v>
      </c>
      <c r="C524" s="43" t="str">
        <f t="shared" si="31"/>
        <v>¯</v>
      </c>
      <c r="D524" s="43"/>
      <c r="E524" s="43"/>
      <c r="F524" s="43"/>
      <c r="G524" s="1"/>
      <c r="H524" s="1"/>
      <c r="I524" s="1"/>
      <c r="J524" s="1"/>
      <c r="K524" s="1"/>
      <c r="L524" s="1"/>
      <c r="M524" s="1"/>
      <c r="N524" s="1"/>
      <c r="O524" s="1"/>
      <c r="P524" s="1"/>
      <c r="Q524" s="1"/>
      <c r="R524" s="1"/>
      <c r="S524" s="1"/>
      <c r="T524" s="1"/>
      <c r="U524" s="1"/>
      <c r="V524" s="1"/>
      <c r="W524" s="1"/>
      <c r="X524" s="1"/>
      <c r="Y524" s="1"/>
      <c r="Z524" s="1"/>
      <c r="AA524" s="1"/>
    </row>
    <row r="525" spans="1:27">
      <c r="A525" s="1"/>
      <c r="B525" s="43">
        <f t="shared" si="33"/>
        <v>85</v>
      </c>
      <c r="C525" s="43" t="str">
        <f t="shared" si="31"/>
        <v xml:space="preserve">
</v>
      </c>
      <c r="D525" s="43"/>
      <c r="E525" s="43"/>
      <c r="F525" s="43"/>
      <c r="G525" s="1"/>
      <c r="H525" s="1"/>
      <c r="I525" s="1"/>
      <c r="J525" s="1"/>
      <c r="K525" s="1"/>
      <c r="L525" s="1"/>
      <c r="M525" s="1"/>
      <c r="N525" s="1"/>
      <c r="O525" s="1"/>
      <c r="P525" s="1"/>
      <c r="Q525" s="1"/>
      <c r="R525" s="1"/>
      <c r="S525" s="1"/>
      <c r="T525" s="1"/>
      <c r="U525" s="1"/>
      <c r="V525" s="1"/>
      <c r="W525" s="1"/>
      <c r="X525" s="1"/>
      <c r="Y525" s="1"/>
      <c r="Z525" s="1"/>
      <c r="AA525" s="1"/>
    </row>
    <row r="526" spans="1:27">
      <c r="A526" s="1"/>
      <c r="B526" s="43">
        <f t="shared" si="33"/>
        <v>87</v>
      </c>
      <c r="C526" s="43" t="str">
        <f t="shared" si="31"/>
        <v>c</v>
      </c>
      <c r="D526" s="43"/>
      <c r="E526" s="43"/>
      <c r="F526" s="43"/>
      <c r="G526" s="1"/>
      <c r="H526" s="1"/>
      <c r="I526" s="1"/>
      <c r="J526" s="1"/>
      <c r="K526" s="1"/>
      <c r="L526" s="1"/>
      <c r="M526" s="1"/>
      <c r="N526" s="1"/>
      <c r="O526" s="1"/>
      <c r="P526" s="1"/>
      <c r="Q526" s="1"/>
      <c r="R526" s="1"/>
      <c r="S526" s="1"/>
      <c r="T526" s="1"/>
      <c r="U526" s="1"/>
      <c r="V526" s="1"/>
      <c r="W526" s="1"/>
      <c r="X526" s="1"/>
      <c r="Y526" s="1"/>
      <c r="Z526" s="1"/>
      <c r="AA526" s="1"/>
    </row>
    <row r="527" spans="1:27">
      <c r="A527" s="1"/>
      <c r="B527" s="43">
        <f t="shared" si="33"/>
        <v>89</v>
      </c>
      <c r="C527" s="43" t="str">
        <f t="shared" si="31"/>
        <v>+</v>
      </c>
      <c r="D527" s="43"/>
      <c r="E527" s="43"/>
      <c r="F527" s="43"/>
      <c r="G527" s="1"/>
      <c r="H527" s="1"/>
      <c r="I527" s="1"/>
      <c r="J527" s="1"/>
      <c r="K527" s="1"/>
      <c r="L527" s="1"/>
      <c r="M527" s="1"/>
      <c r="N527" s="1"/>
      <c r="O527" s="1"/>
      <c r="P527" s="1"/>
      <c r="Q527" s="1"/>
      <c r="R527" s="1"/>
      <c r="S527" s="1"/>
      <c r="T527" s="1"/>
      <c r="U527" s="1"/>
      <c r="V527" s="1"/>
      <c r="W527" s="1"/>
      <c r="X527" s="1"/>
      <c r="Y527" s="1"/>
      <c r="Z527" s="1"/>
      <c r="AA527" s="1"/>
    </row>
    <row r="528" spans="1:27">
      <c r="A528" s="1"/>
      <c r="B528" s="43">
        <f t="shared" si="33"/>
        <v>91</v>
      </c>
      <c r="C528" s="43" t="str">
        <f t="shared" si="31"/>
        <v>®</v>
      </c>
      <c r="D528" s="43"/>
      <c r="E528" s="43"/>
      <c r="F528" s="43"/>
      <c r="G528" s="1"/>
      <c r="H528" s="1"/>
      <c r="I528" s="1"/>
      <c r="J528" s="1"/>
      <c r="K528" s="1"/>
      <c r="L528" s="1"/>
      <c r="M528" s="1"/>
      <c r="N528" s="1"/>
      <c r="O528" s="1"/>
      <c r="P528" s="1"/>
      <c r="Q528" s="1"/>
      <c r="R528" s="1"/>
      <c r="S528" s="1"/>
      <c r="T528" s="1"/>
      <c r="U528" s="1"/>
      <c r="V528" s="1"/>
      <c r="W528" s="1"/>
      <c r="X528" s="1"/>
      <c r="Y528" s="1"/>
      <c r="Z528" s="1"/>
      <c r="AA528" s="1"/>
    </row>
    <row r="529" spans="1:27">
      <c r="A529" s="1"/>
      <c r="B529" s="43">
        <f t="shared" si="33"/>
        <v>93</v>
      </c>
      <c r="C529" s="43" t="str">
        <f t="shared" si="31"/>
        <v xml:space="preserve">
</v>
      </c>
      <c r="D529" s="43"/>
      <c r="E529" s="43"/>
      <c r="F529" s="43"/>
      <c r="G529" s="1"/>
      <c r="H529" s="1"/>
      <c r="I529" s="1"/>
      <c r="J529" s="1"/>
      <c r="K529" s="1"/>
      <c r="L529" s="1"/>
      <c r="M529" s="1"/>
      <c r="N529" s="1"/>
      <c r="O529" s="1"/>
      <c r="P529" s="1"/>
      <c r="Q529" s="1"/>
      <c r="R529" s="1"/>
      <c r="S529" s="1"/>
      <c r="T529" s="1"/>
      <c r="U529" s="1"/>
      <c r="V529" s="1"/>
      <c r="W529" s="1"/>
      <c r="X529" s="1"/>
      <c r="Y529" s="1"/>
      <c r="Z529" s="1"/>
      <c r="AA529" s="1"/>
    </row>
    <row r="530" spans="1:27">
      <c r="A530" s="1"/>
      <c r="B530" s="43">
        <f t="shared" si="33"/>
        <v>95</v>
      </c>
      <c r="C530" s="43" t="str">
        <f t="shared" si="31"/>
        <v>c</v>
      </c>
      <c r="D530" s="43"/>
      <c r="E530" s="43"/>
      <c r="F530" s="43"/>
      <c r="G530" s="1"/>
      <c r="H530" s="1"/>
      <c r="I530" s="1"/>
      <c r="J530" s="1"/>
      <c r="K530" s="1"/>
      <c r="L530" s="1"/>
      <c r="M530" s="1"/>
      <c r="N530" s="1"/>
      <c r="O530" s="1"/>
      <c r="P530" s="1"/>
      <c r="Q530" s="1"/>
      <c r="R530" s="1"/>
      <c r="S530" s="1"/>
      <c r="T530" s="1"/>
      <c r="U530" s="1"/>
      <c r="V530" s="1"/>
      <c r="W530" s="1"/>
      <c r="X530" s="1"/>
      <c r="Y530" s="1"/>
      <c r="Z530" s="1"/>
      <c r="AA530" s="1"/>
    </row>
    <row r="531" spans="1:27">
      <c r="A531" s="1"/>
      <c r="B531" s="43">
        <f t="shared" si="33"/>
        <v>97</v>
      </c>
      <c r="C531" s="43" t="str">
        <f t="shared" si="31"/>
        <v>+</v>
      </c>
      <c r="D531" s="43"/>
      <c r="E531" s="43"/>
      <c r="F531" s="43"/>
      <c r="G531" s="1"/>
      <c r="H531" s="1"/>
      <c r="I531" s="1"/>
      <c r="J531" s="1"/>
      <c r="K531" s="1"/>
      <c r="L531" s="1"/>
      <c r="M531" s="1"/>
      <c r="N531" s="1"/>
      <c r="O531" s="1"/>
      <c r="P531" s="1"/>
      <c r="Q531" s="1"/>
      <c r="R531" s="1"/>
      <c r="S531" s="1"/>
      <c r="T531" s="1"/>
      <c r="U531" s="1"/>
      <c r="V531" s="1"/>
      <c r="W531" s="1"/>
      <c r="X531" s="1"/>
      <c r="Y531" s="1"/>
      <c r="Z531" s="1"/>
      <c r="AA531" s="1"/>
    </row>
    <row r="532" spans="1:27">
      <c r="A532" s="1"/>
      <c r="B532" s="43">
        <f t="shared" si="33"/>
        <v>99</v>
      </c>
      <c r="C532" s="43" t="str">
        <f t="shared" si="31"/>
        <v>®</v>
      </c>
      <c r="D532" s="43"/>
      <c r="E532" s="43"/>
      <c r="F532" s="43"/>
      <c r="G532" s="1"/>
      <c r="H532" s="1"/>
      <c r="I532" s="1"/>
      <c r="J532" s="1"/>
      <c r="K532" s="1"/>
      <c r="L532" s="1"/>
      <c r="M532" s="1"/>
      <c r="N532" s="1"/>
      <c r="O532" s="1"/>
      <c r="P532" s="1"/>
      <c r="Q532" s="1"/>
      <c r="R532" s="1"/>
      <c r="S532" s="1"/>
      <c r="T532" s="1"/>
      <c r="U532" s="1"/>
      <c r="V532" s="1"/>
      <c r="W532" s="1"/>
      <c r="X532" s="1"/>
      <c r="Y532" s="1"/>
      <c r="Z532" s="1"/>
      <c r="AA532" s="1"/>
    </row>
    <row r="533" spans="1:27">
      <c r="A533" s="1"/>
      <c r="B533" s="43">
        <f t="shared" si="33"/>
        <v>101</v>
      </c>
      <c r="C533" s="43" t="str">
        <f t="shared" si="31"/>
        <v xml:space="preserve">
</v>
      </c>
      <c r="D533" s="43"/>
      <c r="E533" s="43"/>
      <c r="F533" s="43"/>
      <c r="G533" s="1"/>
      <c r="H533" s="1"/>
      <c r="I533" s="1"/>
      <c r="J533" s="1"/>
      <c r="K533" s="1"/>
      <c r="L533" s="1"/>
      <c r="M533" s="1"/>
      <c r="N533" s="1"/>
      <c r="O533" s="1"/>
      <c r="P533" s="1"/>
      <c r="Q533" s="1"/>
      <c r="R533" s="1"/>
      <c r="S533" s="1"/>
      <c r="T533" s="1"/>
      <c r="U533" s="1"/>
      <c r="V533" s="1"/>
      <c r="W533" s="1"/>
      <c r="X533" s="1"/>
      <c r="Y533" s="1"/>
      <c r="Z533" s="1"/>
      <c r="AA533" s="1"/>
    </row>
    <row r="534" spans="1:27">
      <c r="A534" s="1"/>
      <c r="B534" s="43">
        <f t="shared" si="33"/>
        <v>103</v>
      </c>
      <c r="C534" s="43" t="str">
        <f t="shared" si="31"/>
        <v>c</v>
      </c>
      <c r="D534" s="43"/>
      <c r="E534" s="43"/>
      <c r="F534" s="43"/>
      <c r="G534" s="1"/>
      <c r="H534" s="1"/>
      <c r="I534" s="1"/>
      <c r="J534" s="1"/>
      <c r="K534" s="1"/>
      <c r="L534" s="1"/>
      <c r="M534" s="1"/>
      <c r="N534" s="1"/>
      <c r="O534" s="1"/>
      <c r="P534" s="1"/>
      <c r="Q534" s="1"/>
      <c r="R534" s="1"/>
      <c r="S534" s="1"/>
      <c r="T534" s="1"/>
      <c r="U534" s="1"/>
      <c r="V534" s="1"/>
      <c r="W534" s="1"/>
      <c r="X534" s="1"/>
      <c r="Y534" s="1"/>
      <c r="Z534" s="1"/>
      <c r="AA534" s="1"/>
    </row>
    <row r="535" spans="1:27">
      <c r="A535" s="1"/>
      <c r="B535" s="43">
        <f t="shared" si="33"/>
        <v>105</v>
      </c>
      <c r="C535" s="43" t="str">
        <f t="shared" si="31"/>
        <v>+</v>
      </c>
      <c r="D535" s="43"/>
      <c r="E535" s="43"/>
      <c r="F535" s="43"/>
      <c r="G535" s="1"/>
      <c r="H535" s="1"/>
      <c r="I535" s="1"/>
      <c r="J535" s="1"/>
      <c r="K535" s="1"/>
      <c r="L535" s="1"/>
      <c r="M535" s="1"/>
      <c r="N535" s="1"/>
      <c r="O535" s="1"/>
      <c r="P535" s="1"/>
      <c r="Q535" s="1"/>
      <c r="R535" s="1"/>
      <c r="S535" s="1"/>
      <c r="T535" s="1"/>
      <c r="U535" s="1"/>
      <c r="V535" s="1"/>
      <c r="W535" s="1"/>
      <c r="X535" s="1"/>
      <c r="Y535" s="1"/>
      <c r="Z535" s="1"/>
      <c r="AA535" s="1"/>
    </row>
    <row r="536" spans="1:27">
      <c r="A536" s="1"/>
      <c r="B536" s="43">
        <f t="shared" si="33"/>
        <v>107</v>
      </c>
      <c r="C536" s="43" t="str">
        <f t="shared" si="31"/>
        <v>®</v>
      </c>
      <c r="D536" s="43"/>
      <c r="E536" s="43"/>
      <c r="F536" s="43"/>
      <c r="G536" s="1"/>
      <c r="H536" s="1"/>
      <c r="I536" s="1"/>
      <c r="J536" s="1"/>
      <c r="K536" s="1"/>
      <c r="L536" s="1"/>
      <c r="M536" s="1"/>
      <c r="N536" s="1"/>
      <c r="O536" s="1"/>
      <c r="P536" s="1"/>
      <c r="Q536" s="1"/>
      <c r="R536" s="1"/>
      <c r="S536" s="1"/>
      <c r="T536" s="1"/>
      <c r="U536" s="1"/>
      <c r="V536" s="1"/>
      <c r="W536" s="1"/>
      <c r="X536" s="1"/>
      <c r="Y536" s="1"/>
      <c r="Z536" s="1"/>
      <c r="AA536" s="1"/>
    </row>
    <row r="537" spans="1:27">
      <c r="A537" s="1"/>
      <c r="B537" s="43">
        <f t="shared" si="33"/>
        <v>109</v>
      </c>
      <c r="C537" s="43" t="str">
        <f t="shared" si="31"/>
        <v xml:space="preserve">
</v>
      </c>
      <c r="D537" s="43"/>
      <c r="E537" s="43"/>
      <c r="F537" s="43"/>
      <c r="G537" s="1"/>
      <c r="H537" s="1"/>
      <c r="I537" s="1"/>
      <c r="J537" s="1"/>
      <c r="K537" s="1"/>
      <c r="L537" s="1"/>
      <c r="M537" s="1"/>
      <c r="N537" s="1"/>
      <c r="O537" s="1"/>
      <c r="P537" s="1"/>
      <c r="Q537" s="1"/>
      <c r="R537" s="1"/>
      <c r="S537" s="1"/>
      <c r="T537" s="1"/>
      <c r="U537" s="1"/>
      <c r="V537" s="1"/>
      <c r="W537" s="1"/>
      <c r="X537" s="1"/>
      <c r="Y537" s="1"/>
      <c r="Z537" s="1"/>
      <c r="AA537" s="1"/>
    </row>
    <row r="538" spans="1:27">
      <c r="A538" s="1"/>
      <c r="B538" s="43">
        <f t="shared" si="33"/>
        <v>111</v>
      </c>
      <c r="C538" s="43" t="str">
        <f t="shared" si="31"/>
        <v>c</v>
      </c>
      <c r="D538" s="43"/>
      <c r="E538" s="43"/>
      <c r="F538" s="43"/>
      <c r="G538" s="1"/>
      <c r="H538" s="1"/>
      <c r="I538" s="1"/>
      <c r="J538" s="1"/>
      <c r="K538" s="1"/>
      <c r="L538" s="1"/>
      <c r="M538" s="1"/>
      <c r="N538" s="1"/>
      <c r="O538" s="1"/>
      <c r="P538" s="1"/>
      <c r="Q538" s="1"/>
      <c r="R538" s="1"/>
      <c r="S538" s="1"/>
      <c r="T538" s="1"/>
      <c r="U538" s="1"/>
      <c r="V538" s="1"/>
      <c r="W538" s="1"/>
      <c r="X538" s="1"/>
      <c r="Y538" s="1"/>
      <c r="Z538" s="1"/>
      <c r="AA538" s="1"/>
    </row>
    <row r="539" spans="1:27">
      <c r="A539" s="1"/>
      <c r="B539" s="43">
        <f t="shared" si="33"/>
        <v>113</v>
      </c>
      <c r="C539" s="43" t="str">
        <f t="shared" si="31"/>
        <v>+</v>
      </c>
      <c r="D539" s="43"/>
      <c r="E539" s="43"/>
      <c r="F539" s="43"/>
      <c r="G539" s="1"/>
      <c r="H539" s="1"/>
      <c r="I539" s="1"/>
      <c r="J539" s="1"/>
      <c r="K539" s="1"/>
      <c r="L539" s="1"/>
      <c r="M539" s="1"/>
      <c r="N539" s="1"/>
      <c r="O539" s="1"/>
      <c r="P539" s="1"/>
      <c r="Q539" s="1"/>
      <c r="R539" s="1"/>
      <c r="S539" s="1"/>
      <c r="T539" s="1"/>
      <c r="U539" s="1"/>
      <c r="V539" s="1"/>
      <c r="W539" s="1"/>
      <c r="X539" s="1"/>
      <c r="Y539" s="1"/>
      <c r="Z539" s="1"/>
      <c r="AA539" s="1"/>
    </row>
    <row r="540" spans="1:27">
      <c r="A540" s="1"/>
      <c r="B540" s="43">
        <f t="shared" si="33"/>
        <v>115</v>
      </c>
      <c r="C540" s="43" t="str">
        <f t="shared" si="31"/>
        <v>®</v>
      </c>
      <c r="D540" s="43"/>
      <c r="E540" s="43"/>
      <c r="F540" s="43"/>
      <c r="G540" s="1"/>
      <c r="H540" s="1"/>
      <c r="I540" s="1"/>
      <c r="J540" s="1"/>
      <c r="K540" s="1"/>
      <c r="L540" s="1"/>
      <c r="M540" s="1"/>
      <c r="N540" s="1"/>
      <c r="O540" s="1"/>
      <c r="P540" s="1"/>
      <c r="Q540" s="1"/>
      <c r="R540" s="1"/>
      <c r="S540" s="1"/>
      <c r="T540" s="1"/>
      <c r="U540" s="1"/>
      <c r="V540" s="1"/>
      <c r="W540" s="1"/>
      <c r="X540" s="1"/>
      <c r="Y540" s="1"/>
      <c r="Z540" s="1"/>
      <c r="AA540" s="1"/>
    </row>
    <row r="541" spans="1:27">
      <c r="A541" s="1"/>
      <c r="B541" s="43">
        <f t="shared" si="33"/>
        <v>117</v>
      </c>
      <c r="C541" s="43" t="str">
        <f t="shared" si="31"/>
        <v xml:space="preserve">
</v>
      </c>
      <c r="D541" s="43"/>
      <c r="E541" s="43"/>
      <c r="F541" s="43"/>
      <c r="G541" s="1"/>
      <c r="H541" s="1"/>
      <c r="I541" s="1"/>
      <c r="J541" s="1"/>
      <c r="K541" s="1"/>
      <c r="L541" s="1"/>
      <c r="M541" s="1"/>
      <c r="N541" s="1"/>
      <c r="O541" s="1"/>
      <c r="P541" s="1"/>
      <c r="Q541" s="1"/>
      <c r="R541" s="1"/>
      <c r="S541" s="1"/>
      <c r="T541" s="1"/>
      <c r="U541" s="1"/>
      <c r="V541" s="1"/>
      <c r="W541" s="1"/>
      <c r="X541" s="1"/>
      <c r="Y541" s="1"/>
      <c r="Z541" s="1"/>
      <c r="AA541" s="1"/>
    </row>
    <row r="542" spans="1:27">
      <c r="A542" s="1"/>
      <c r="B542" s="43">
        <f t="shared" si="33"/>
        <v>119</v>
      </c>
      <c r="C542" s="43" t="str">
        <f t="shared" si="31"/>
        <v>c</v>
      </c>
      <c r="D542" s="43"/>
      <c r="E542" s="43"/>
      <c r="F542" s="43"/>
      <c r="G542" s="1"/>
      <c r="H542" s="1"/>
      <c r="I542" s="1"/>
      <c r="J542" s="1"/>
      <c r="K542" s="1"/>
      <c r="L542" s="1"/>
      <c r="M542" s="1"/>
      <c r="N542" s="1"/>
      <c r="O542" s="1"/>
      <c r="P542" s="1"/>
      <c r="Q542" s="1"/>
      <c r="R542" s="1"/>
      <c r="S542" s="1"/>
      <c r="T542" s="1"/>
      <c r="U542" s="1"/>
      <c r="V542" s="1"/>
      <c r="W542" s="1"/>
      <c r="X542" s="1"/>
      <c r="Y542" s="1"/>
      <c r="Z542" s="1"/>
      <c r="AA542" s="1"/>
    </row>
    <row r="543" spans="1:27">
      <c r="A543" s="1"/>
      <c r="B543" s="43">
        <f t="shared" si="33"/>
        <v>121</v>
      </c>
      <c r="C543" s="43" t="str">
        <f t="shared" si="31"/>
        <v>+</v>
      </c>
      <c r="D543" s="43"/>
      <c r="E543" s="43"/>
      <c r="F543" s="43"/>
      <c r="G543" s="1"/>
      <c r="H543" s="1"/>
      <c r="I543" s="1"/>
      <c r="J543" s="1"/>
      <c r="K543" s="1"/>
      <c r="L543" s="1"/>
      <c r="M543" s="1"/>
      <c r="N543" s="1"/>
      <c r="O543" s="1"/>
      <c r="P543" s="1"/>
      <c r="Q543" s="1"/>
      <c r="R543" s="1"/>
      <c r="S543" s="1"/>
      <c r="T543" s="1"/>
      <c r="U543" s="1"/>
      <c r="V543" s="1"/>
      <c r="W543" s="1"/>
      <c r="X543" s="1"/>
      <c r="Y543" s="1"/>
      <c r="Z543" s="1"/>
      <c r="AA543" s="1"/>
    </row>
    <row r="544" spans="1:27">
      <c r="A544" s="1"/>
      <c r="B544" s="43">
        <f t="shared" si="33"/>
        <v>123</v>
      </c>
      <c r="C544" s="43" t="str">
        <f t="shared" si="31"/>
        <v>¯</v>
      </c>
      <c r="D544" s="43"/>
      <c r="E544" s="43"/>
      <c r="F544" s="43"/>
      <c r="G544" s="1"/>
      <c r="H544" s="1"/>
      <c r="I544" s="1"/>
      <c r="J544" s="1"/>
      <c r="K544" s="1"/>
      <c r="L544" s="1"/>
      <c r="M544" s="1"/>
      <c r="N544" s="1"/>
      <c r="O544" s="1"/>
      <c r="P544" s="1"/>
      <c r="Q544" s="1"/>
      <c r="R544" s="1"/>
      <c r="S544" s="1"/>
      <c r="T544" s="1"/>
      <c r="U544" s="1"/>
      <c r="V544" s="1"/>
      <c r="W544" s="1"/>
      <c r="X544" s="1"/>
      <c r="Y544" s="1"/>
      <c r="Z544" s="1"/>
      <c r="AA544" s="1"/>
    </row>
    <row r="545" spans="1:27">
      <c r="A545" s="1"/>
      <c r="B545" s="43">
        <f t="shared" si="33"/>
        <v>125</v>
      </c>
      <c r="C545" s="43" t="str">
        <f t="shared" si="31"/>
        <v xml:space="preserve">
</v>
      </c>
      <c r="D545" s="43"/>
      <c r="E545" s="43"/>
      <c r="F545" s="43"/>
      <c r="G545" s="1"/>
      <c r="H545" s="1"/>
      <c r="I545" s="1"/>
      <c r="J545" s="1"/>
      <c r="K545" s="1"/>
      <c r="L545" s="1"/>
      <c r="M545" s="1"/>
      <c r="N545" s="1"/>
      <c r="O545" s="1"/>
      <c r="P545" s="1"/>
      <c r="Q545" s="1"/>
      <c r="R545" s="1"/>
      <c r="S545" s="1"/>
      <c r="T545" s="1"/>
      <c r="U545" s="1"/>
      <c r="V545" s="1"/>
      <c r="W545" s="1"/>
      <c r="X545" s="1"/>
      <c r="Y545" s="1"/>
      <c r="Z545" s="1"/>
      <c r="AA545" s="1"/>
    </row>
    <row r="546" spans="1:27">
      <c r="A546" s="1"/>
      <c r="B546" s="43">
        <f t="shared" si="33"/>
        <v>127</v>
      </c>
      <c r="C546" s="43" t="str">
        <f t="shared" si="31"/>
        <v>c</v>
      </c>
      <c r="D546" s="43"/>
      <c r="E546" s="43"/>
      <c r="F546" s="43"/>
      <c r="G546" s="1"/>
      <c r="H546" s="1"/>
      <c r="I546" s="1"/>
      <c r="J546" s="1"/>
      <c r="K546" s="1"/>
      <c r="L546" s="1"/>
      <c r="M546" s="1"/>
      <c r="N546" s="1"/>
      <c r="O546" s="1"/>
      <c r="P546" s="1"/>
      <c r="Q546" s="1"/>
      <c r="R546" s="1"/>
      <c r="S546" s="1"/>
      <c r="T546" s="1"/>
      <c r="U546" s="1"/>
      <c r="V546" s="1"/>
      <c r="W546" s="1"/>
      <c r="X546" s="1"/>
      <c r="Y546" s="1"/>
      <c r="Z546" s="1"/>
      <c r="AA546" s="1"/>
    </row>
    <row r="547" spans="1:27">
      <c r="A547" s="1"/>
      <c r="B547" s="43">
        <f t="shared" si="33"/>
        <v>129</v>
      </c>
      <c r="C547" s="43" t="str">
        <f t="shared" si="31"/>
        <v>+</v>
      </c>
      <c r="D547" s="43"/>
      <c r="E547" s="43"/>
      <c r="F547" s="43"/>
      <c r="G547" s="1"/>
      <c r="H547" s="1"/>
      <c r="I547" s="1"/>
      <c r="J547" s="1"/>
      <c r="K547" s="1"/>
      <c r="L547" s="1"/>
      <c r="M547" s="1"/>
      <c r="N547" s="1"/>
      <c r="O547" s="1"/>
      <c r="P547" s="1"/>
      <c r="Q547" s="1"/>
      <c r="R547" s="1"/>
      <c r="S547" s="1"/>
      <c r="T547" s="1"/>
      <c r="U547" s="1"/>
      <c r="V547" s="1"/>
      <c r="W547" s="1"/>
      <c r="X547" s="1"/>
      <c r="Y547" s="1"/>
      <c r="Z547" s="1"/>
      <c r="AA547" s="1"/>
    </row>
    <row r="548" spans="1:27">
      <c r="A548" s="1"/>
      <c r="B548" s="43">
        <f t="shared" si="33"/>
        <v>131</v>
      </c>
      <c r="C548" s="43" t="str">
        <f t="shared" si="31"/>
        <v>¯</v>
      </c>
      <c r="D548" s="43"/>
      <c r="E548" s="43"/>
      <c r="F548" s="43"/>
      <c r="G548" s="1"/>
      <c r="H548" s="1"/>
      <c r="I548" s="1"/>
      <c r="J548" s="1"/>
      <c r="K548" s="1"/>
      <c r="L548" s="1"/>
      <c r="M548" s="1"/>
      <c r="N548" s="1"/>
      <c r="O548" s="1"/>
      <c r="P548" s="1"/>
      <c r="Q548" s="1"/>
      <c r="R548" s="1"/>
      <c r="S548" s="1"/>
      <c r="T548" s="1"/>
      <c r="U548" s="1"/>
      <c r="V548" s="1"/>
      <c r="W548" s="1"/>
      <c r="X548" s="1"/>
      <c r="Y548" s="1"/>
      <c r="Z548" s="1"/>
      <c r="AA548" s="1"/>
    </row>
    <row r="549" spans="1:27">
      <c r="A549" s="1"/>
      <c r="B549" s="43">
        <f t="shared" si="33"/>
        <v>133</v>
      </c>
      <c r="C549" s="43" t="str">
        <f t="shared" si="31"/>
        <v xml:space="preserve">
</v>
      </c>
      <c r="D549" s="43"/>
      <c r="E549" s="43"/>
      <c r="F549" s="43"/>
      <c r="G549" s="1"/>
      <c r="H549" s="1"/>
      <c r="I549" s="1"/>
      <c r="J549" s="1"/>
      <c r="K549" s="1"/>
      <c r="L549" s="1"/>
      <c r="M549" s="1"/>
      <c r="N549" s="1"/>
      <c r="O549" s="1"/>
      <c r="P549" s="1"/>
      <c r="Q549" s="1"/>
      <c r="R549" s="1"/>
      <c r="S549" s="1"/>
      <c r="T549" s="1"/>
      <c r="U549" s="1"/>
      <c r="V549" s="1"/>
      <c r="W549" s="1"/>
      <c r="X549" s="1"/>
      <c r="Y549" s="1"/>
      <c r="Z549" s="1"/>
      <c r="AA549" s="1"/>
    </row>
    <row r="550" spans="1:27">
      <c r="A550" s="1"/>
      <c r="B550" s="43">
        <f t="shared" si="33"/>
        <v>135</v>
      </c>
      <c r="C550" s="43" t="str">
        <f t="shared" si="31"/>
        <v>c</v>
      </c>
      <c r="D550" s="43"/>
      <c r="E550" s="43"/>
      <c r="F550" s="43"/>
      <c r="G550" s="1"/>
      <c r="H550" s="1"/>
      <c r="I550" s="1"/>
      <c r="J550" s="1"/>
      <c r="K550" s="1"/>
      <c r="L550" s="1"/>
      <c r="M550" s="1"/>
      <c r="N550" s="1"/>
      <c r="O550" s="1"/>
      <c r="P550" s="1"/>
      <c r="Q550" s="1"/>
      <c r="R550" s="1"/>
      <c r="S550" s="1"/>
      <c r="T550" s="1"/>
      <c r="U550" s="1"/>
      <c r="V550" s="1"/>
      <c r="W550" s="1"/>
      <c r="X550" s="1"/>
      <c r="Y550" s="1"/>
      <c r="Z550" s="1"/>
      <c r="AA550" s="1"/>
    </row>
    <row r="551" spans="1:27">
      <c r="A551" s="1"/>
      <c r="B551" s="43">
        <f t="shared" si="33"/>
        <v>137</v>
      </c>
      <c r="C551" s="43" t="str">
        <f t="shared" si="31"/>
        <v>+</v>
      </c>
      <c r="D551" s="43"/>
      <c r="E551" s="43"/>
      <c r="F551" s="43"/>
      <c r="G551" s="1"/>
      <c r="H551" s="1"/>
      <c r="I551" s="1"/>
      <c r="J551" s="1"/>
      <c r="K551" s="1"/>
      <c r="L551" s="1"/>
      <c r="M551" s="1"/>
      <c r="N551" s="1"/>
      <c r="O551" s="1"/>
      <c r="P551" s="1"/>
      <c r="Q551" s="1"/>
      <c r="R551" s="1"/>
      <c r="S551" s="1"/>
      <c r="T551" s="1"/>
      <c r="U551" s="1"/>
      <c r="V551" s="1"/>
      <c r="W551" s="1"/>
      <c r="X551" s="1"/>
      <c r="Y551" s="1"/>
      <c r="Z551" s="1"/>
      <c r="AA551" s="1"/>
    </row>
    <row r="552" spans="1:27">
      <c r="A552" s="1"/>
      <c r="B552" s="43">
        <f t="shared" si="33"/>
        <v>139</v>
      </c>
      <c r="C552" s="43" t="str">
        <f t="shared" si="31"/>
        <v>¯</v>
      </c>
      <c r="D552" s="43"/>
      <c r="E552" s="43"/>
      <c r="F552" s="43"/>
      <c r="G552" s="1"/>
      <c r="H552" s="1"/>
      <c r="I552" s="1"/>
      <c r="J552" s="1"/>
      <c r="K552" s="1"/>
      <c r="L552" s="1"/>
      <c r="M552" s="1"/>
      <c r="N552" s="1"/>
      <c r="O552" s="1"/>
      <c r="P552" s="1"/>
      <c r="Q552" s="1"/>
      <c r="R552" s="1"/>
      <c r="S552" s="1"/>
      <c r="T552" s="1"/>
      <c r="U552" s="1"/>
      <c r="V552" s="1"/>
      <c r="W552" s="1"/>
      <c r="X552" s="1"/>
      <c r="Y552" s="1"/>
      <c r="Z552" s="1"/>
      <c r="AA552" s="1"/>
    </row>
    <row r="553" spans="1:27">
      <c r="A553" s="1"/>
      <c r="B553" s="43">
        <f t="shared" si="33"/>
        <v>141</v>
      </c>
      <c r="C553" s="43" t="str">
        <f t="shared" si="31"/>
        <v xml:space="preserve">
</v>
      </c>
      <c r="D553" s="43"/>
      <c r="E553" s="43"/>
      <c r="F553" s="43"/>
      <c r="G553" s="1"/>
      <c r="H553" s="1"/>
      <c r="I553" s="1"/>
      <c r="J553" s="1"/>
      <c r="K553" s="1"/>
      <c r="L553" s="1"/>
      <c r="M553" s="1"/>
      <c r="N553" s="1"/>
      <c r="O553" s="1"/>
      <c r="P553" s="1"/>
      <c r="Q553" s="1"/>
      <c r="R553" s="1"/>
      <c r="S553" s="1"/>
      <c r="T553" s="1"/>
      <c r="U553" s="1"/>
      <c r="V553" s="1"/>
      <c r="W553" s="1"/>
      <c r="X553" s="1"/>
      <c r="Y553" s="1"/>
      <c r="Z553" s="1"/>
      <c r="AA553" s="1"/>
    </row>
    <row r="554" spans="1:27">
      <c r="A554" s="1"/>
      <c r="B554" s="43">
        <f t="shared" si="33"/>
        <v>143</v>
      </c>
      <c r="C554" s="43" t="str">
        <f t="shared" si="31"/>
        <v>c</v>
      </c>
      <c r="D554" s="43"/>
      <c r="E554" s="43"/>
      <c r="F554" s="43"/>
      <c r="G554" s="1"/>
      <c r="H554" s="1"/>
      <c r="I554" s="1"/>
      <c r="J554" s="1"/>
      <c r="K554" s="1"/>
      <c r="L554" s="1"/>
      <c r="M554" s="1"/>
      <c r="N554" s="1"/>
      <c r="O554" s="1"/>
      <c r="P554" s="1"/>
      <c r="Q554" s="1"/>
      <c r="R554" s="1"/>
      <c r="S554" s="1"/>
      <c r="T554" s="1"/>
      <c r="U554" s="1"/>
      <c r="V554" s="1"/>
      <c r="W554" s="1"/>
      <c r="X554" s="1"/>
      <c r="Y554" s="1"/>
      <c r="Z554" s="1"/>
      <c r="AA554" s="1"/>
    </row>
    <row r="555" spans="1:27">
      <c r="A555" s="1"/>
      <c r="B555" s="43">
        <f t="shared" si="33"/>
        <v>145</v>
      </c>
      <c r="C555" s="43" t="str">
        <f t="shared" si="31"/>
        <v>+</v>
      </c>
      <c r="D555" s="43"/>
      <c r="E555" s="43"/>
      <c r="F555" s="43"/>
      <c r="G555" s="1"/>
      <c r="H555" s="1"/>
      <c r="I555" s="1"/>
      <c r="J555" s="1"/>
      <c r="K555" s="1"/>
      <c r="L555" s="1"/>
      <c r="M555" s="1"/>
      <c r="N555" s="1"/>
      <c r="O555" s="1"/>
      <c r="P555" s="1"/>
      <c r="Q555" s="1"/>
      <c r="R555" s="1"/>
      <c r="S555" s="1"/>
      <c r="T555" s="1"/>
      <c r="U555" s="1"/>
      <c r="V555" s="1"/>
      <c r="W555" s="1"/>
      <c r="X555" s="1"/>
      <c r="Y555" s="1"/>
      <c r="Z555" s="1"/>
      <c r="AA555" s="1"/>
    </row>
    <row r="556" spans="1:27">
      <c r="A556" s="1"/>
      <c r="B556" s="43">
        <f t="shared" si="33"/>
        <v>147</v>
      </c>
      <c r="C556" s="43" t="str">
        <f t="shared" si="31"/>
        <v>¯</v>
      </c>
      <c r="D556" s="43"/>
      <c r="E556" s="43"/>
      <c r="F556" s="43"/>
      <c r="G556" s="1"/>
      <c r="H556" s="1"/>
      <c r="I556" s="1"/>
      <c r="J556" s="1"/>
      <c r="K556" s="1"/>
      <c r="L556" s="1"/>
      <c r="M556" s="1"/>
      <c r="N556" s="1"/>
      <c r="O556" s="1"/>
      <c r="P556" s="1"/>
      <c r="Q556" s="1"/>
      <c r="R556" s="1"/>
      <c r="S556" s="1"/>
      <c r="T556" s="1"/>
      <c r="U556" s="1"/>
      <c r="V556" s="1"/>
      <c r="W556" s="1"/>
      <c r="X556" s="1"/>
      <c r="Y556" s="1"/>
      <c r="Z556" s="1"/>
      <c r="AA556" s="1"/>
    </row>
    <row r="557" spans="1:27">
      <c r="A557" s="1"/>
      <c r="B557" s="43">
        <f t="shared" si="33"/>
        <v>149</v>
      </c>
      <c r="C557" s="43" t="str">
        <f t="shared" si="31"/>
        <v xml:space="preserve">
</v>
      </c>
      <c r="D557" s="43"/>
      <c r="E557" s="43"/>
      <c r="F557" s="43"/>
      <c r="G557" s="1"/>
      <c r="H557" s="1"/>
      <c r="I557" s="1"/>
      <c r="J557" s="1"/>
      <c r="K557" s="1"/>
      <c r="L557" s="1"/>
      <c r="M557" s="1"/>
      <c r="N557" s="1"/>
      <c r="O557" s="1"/>
      <c r="P557" s="1"/>
      <c r="Q557" s="1"/>
      <c r="R557" s="1"/>
      <c r="S557" s="1"/>
      <c r="T557" s="1"/>
      <c r="U557" s="1"/>
      <c r="V557" s="1"/>
      <c r="W557" s="1"/>
      <c r="X557" s="1"/>
      <c r="Y557" s="1"/>
      <c r="Z557" s="1"/>
      <c r="AA557" s="1"/>
    </row>
    <row r="558" spans="1:27">
      <c r="A558" s="1"/>
      <c r="B558" s="43">
        <f t="shared" si="33"/>
        <v>151</v>
      </c>
      <c r="C558" s="43" t="str">
        <f t="shared" si="31"/>
        <v>c</v>
      </c>
      <c r="D558" s="43"/>
      <c r="E558" s="43"/>
      <c r="F558" s="43"/>
      <c r="G558" s="1"/>
      <c r="H558" s="1"/>
      <c r="I558" s="1"/>
      <c r="J558" s="1"/>
      <c r="K558" s="1"/>
      <c r="L558" s="1"/>
      <c r="M558" s="1"/>
      <c r="N558" s="1"/>
      <c r="O558" s="1"/>
      <c r="P558" s="1"/>
      <c r="Q558" s="1"/>
      <c r="R558" s="1"/>
      <c r="S558" s="1"/>
      <c r="T558" s="1"/>
      <c r="U558" s="1"/>
      <c r="V558" s="1"/>
      <c r="W558" s="1"/>
      <c r="X558" s="1"/>
      <c r="Y558" s="1"/>
      <c r="Z558" s="1"/>
      <c r="AA558" s="1"/>
    </row>
    <row r="559" spans="1:27">
      <c r="A559" s="1"/>
      <c r="B559" s="43">
        <f t="shared" si="33"/>
        <v>153</v>
      </c>
      <c r="C559" s="43" t="str">
        <f t="shared" si="31"/>
        <v>+</v>
      </c>
      <c r="D559" s="43"/>
      <c r="E559" s="43"/>
      <c r="F559" s="43"/>
      <c r="G559" s="1"/>
      <c r="H559" s="1"/>
      <c r="I559" s="1"/>
      <c r="J559" s="1"/>
      <c r="K559" s="1"/>
      <c r="L559" s="1"/>
      <c r="M559" s="1"/>
      <c r="N559" s="1"/>
      <c r="O559" s="1"/>
      <c r="P559" s="1"/>
      <c r="Q559" s="1"/>
      <c r="R559" s="1"/>
      <c r="S559" s="1"/>
      <c r="T559" s="1"/>
      <c r="U559" s="1"/>
      <c r="V559" s="1"/>
      <c r="W559" s="1"/>
      <c r="X559" s="1"/>
      <c r="Y559" s="1"/>
      <c r="Z559" s="1"/>
      <c r="AA559" s="1"/>
    </row>
    <row r="560" spans="1:27">
      <c r="A560" s="1"/>
      <c r="B560" s="43">
        <f t="shared" si="33"/>
        <v>155</v>
      </c>
      <c r="C560" s="43" t="str">
        <f t="shared" si="31"/>
        <v>®</v>
      </c>
      <c r="D560" s="43"/>
      <c r="E560" s="43"/>
      <c r="F560" s="43"/>
      <c r="G560" s="1"/>
      <c r="H560" s="1"/>
      <c r="I560" s="1"/>
      <c r="J560" s="1"/>
      <c r="K560" s="1"/>
      <c r="L560" s="1"/>
      <c r="M560" s="1"/>
      <c r="N560" s="1"/>
      <c r="O560" s="1"/>
      <c r="P560" s="1"/>
      <c r="Q560" s="1"/>
      <c r="R560" s="1"/>
      <c r="S560" s="1"/>
      <c r="T560" s="1"/>
      <c r="U560" s="1"/>
      <c r="V560" s="1"/>
      <c r="W560" s="1"/>
      <c r="X560" s="1"/>
      <c r="Y560" s="1"/>
      <c r="Z560" s="1"/>
      <c r="AA560" s="1"/>
    </row>
    <row r="561" spans="1:27">
      <c r="A561" s="1"/>
      <c r="B561" s="43">
        <f t="shared" si="33"/>
        <v>157</v>
      </c>
      <c r="C561" s="43" t="str">
        <f t="shared" si="31"/>
        <v xml:space="preserve">
</v>
      </c>
      <c r="D561" s="43"/>
      <c r="E561" s="43"/>
      <c r="F561" s="43"/>
      <c r="G561" s="1"/>
      <c r="H561" s="1"/>
      <c r="I561" s="1"/>
      <c r="J561" s="1"/>
      <c r="K561" s="1"/>
      <c r="L561" s="1"/>
      <c r="M561" s="1"/>
      <c r="N561" s="1"/>
      <c r="O561" s="1"/>
      <c r="P561" s="1"/>
      <c r="Q561" s="1"/>
      <c r="R561" s="1"/>
      <c r="S561" s="1"/>
      <c r="T561" s="1"/>
      <c r="U561" s="1"/>
      <c r="V561" s="1"/>
      <c r="W561" s="1"/>
      <c r="X561" s="1"/>
      <c r="Y561" s="1"/>
      <c r="Z561" s="1"/>
      <c r="AA561" s="1"/>
    </row>
    <row r="562" spans="1:27">
      <c r="A562" s="1"/>
      <c r="B562" s="43">
        <f t="shared" si="33"/>
        <v>159</v>
      </c>
      <c r="C562" s="43" t="str">
        <f t="shared" si="31"/>
        <v>c</v>
      </c>
      <c r="D562" s="43"/>
      <c r="E562" s="43"/>
      <c r="F562" s="43"/>
      <c r="G562" s="1"/>
      <c r="H562" s="1"/>
      <c r="I562" s="1"/>
      <c r="J562" s="1"/>
      <c r="K562" s="1"/>
      <c r="L562" s="1"/>
      <c r="M562" s="1"/>
      <c r="N562" s="1"/>
      <c r="O562" s="1"/>
      <c r="P562" s="1"/>
      <c r="Q562" s="1"/>
      <c r="R562" s="1"/>
      <c r="S562" s="1"/>
      <c r="T562" s="1"/>
      <c r="U562" s="1"/>
      <c r="V562" s="1"/>
      <c r="W562" s="1"/>
      <c r="X562" s="1"/>
      <c r="Y562" s="1"/>
      <c r="Z562" s="1"/>
      <c r="AA562" s="1"/>
    </row>
    <row r="563" spans="1:27">
      <c r="A563" s="1"/>
      <c r="B563" s="43">
        <f t="shared" si="33"/>
        <v>161</v>
      </c>
      <c r="C563" s="43" t="str">
        <f t="shared" si="31"/>
        <v>+</v>
      </c>
      <c r="D563" s="43"/>
      <c r="E563" s="43"/>
      <c r="F563" s="43"/>
      <c r="G563" s="1"/>
      <c r="H563" s="1"/>
      <c r="I563" s="1"/>
      <c r="J563" s="1"/>
      <c r="K563" s="1"/>
      <c r="L563" s="1"/>
      <c r="M563" s="1"/>
      <c r="N563" s="1"/>
      <c r="O563" s="1"/>
      <c r="P563" s="1"/>
      <c r="Q563" s="1"/>
      <c r="R563" s="1"/>
      <c r="S563" s="1"/>
      <c r="T563" s="1"/>
      <c r="U563" s="1"/>
      <c r="V563" s="1"/>
      <c r="W563" s="1"/>
      <c r="X563" s="1"/>
      <c r="Y563" s="1"/>
      <c r="Z563" s="1"/>
      <c r="AA563" s="1"/>
    </row>
    <row r="564" spans="1:27">
      <c r="A564" s="1"/>
      <c r="B564" s="43">
        <f t="shared" si="33"/>
        <v>163</v>
      </c>
      <c r="C564" s="43" t="str">
        <f t="shared" ref="C564:C627" si="34">CHAR(HEX2DEC(MID($H$1,B564,2)))</f>
        <v>®</v>
      </c>
      <c r="D564" s="43"/>
      <c r="E564" s="43"/>
      <c r="F564" s="43"/>
      <c r="G564" s="1"/>
      <c r="H564" s="1"/>
      <c r="I564" s="1"/>
      <c r="J564" s="1"/>
      <c r="K564" s="1"/>
      <c r="L564" s="1"/>
      <c r="M564" s="1"/>
      <c r="N564" s="1"/>
      <c r="O564" s="1"/>
      <c r="P564" s="1"/>
      <c r="Q564" s="1"/>
      <c r="R564" s="1"/>
      <c r="S564" s="1"/>
      <c r="T564" s="1"/>
      <c r="U564" s="1"/>
      <c r="V564" s="1"/>
      <c r="W564" s="1"/>
      <c r="X564" s="1"/>
      <c r="Y564" s="1"/>
      <c r="Z564" s="1"/>
      <c r="AA564" s="1"/>
    </row>
    <row r="565" spans="1:27">
      <c r="A565" s="1"/>
      <c r="B565" s="43">
        <f t="shared" si="33"/>
        <v>165</v>
      </c>
      <c r="C565" s="43" t="str">
        <f t="shared" si="34"/>
        <v xml:space="preserve">
</v>
      </c>
      <c r="D565" s="43"/>
      <c r="E565" s="43"/>
      <c r="F565" s="43"/>
      <c r="G565" s="1"/>
      <c r="H565" s="1"/>
      <c r="I565" s="1"/>
      <c r="J565" s="1"/>
      <c r="K565" s="1"/>
      <c r="L565" s="1"/>
      <c r="M565" s="1"/>
      <c r="N565" s="1"/>
      <c r="O565" s="1"/>
      <c r="P565" s="1"/>
      <c r="Q565" s="1"/>
      <c r="R565" s="1"/>
      <c r="S565" s="1"/>
      <c r="T565" s="1"/>
      <c r="U565" s="1"/>
      <c r="V565" s="1"/>
      <c r="W565" s="1"/>
      <c r="X565" s="1"/>
      <c r="Y565" s="1"/>
      <c r="Z565" s="1"/>
      <c r="AA565" s="1"/>
    </row>
    <row r="566" spans="1:27">
      <c r="A566" s="1"/>
      <c r="B566" s="43">
        <f t="shared" si="33"/>
        <v>167</v>
      </c>
      <c r="C566" s="43" t="str">
        <f t="shared" si="34"/>
        <v>c</v>
      </c>
      <c r="D566" s="43"/>
      <c r="E566" s="43"/>
      <c r="F566" s="43"/>
      <c r="G566" s="1"/>
      <c r="H566" s="1"/>
      <c r="I566" s="1"/>
      <c r="J566" s="1"/>
      <c r="K566" s="1"/>
      <c r="L566" s="1"/>
      <c r="M566" s="1"/>
      <c r="N566" s="1"/>
      <c r="O566" s="1"/>
      <c r="P566" s="1"/>
      <c r="Q566" s="1"/>
      <c r="R566" s="1"/>
      <c r="S566" s="1"/>
      <c r="T566" s="1"/>
      <c r="U566" s="1"/>
      <c r="V566" s="1"/>
      <c r="W566" s="1"/>
      <c r="X566" s="1"/>
      <c r="Y566" s="1"/>
      <c r="Z566" s="1"/>
      <c r="AA566" s="1"/>
    </row>
    <row r="567" spans="1:27">
      <c r="A567" s="1"/>
      <c r="B567" s="43">
        <f t="shared" si="33"/>
        <v>169</v>
      </c>
      <c r="C567" s="43" t="str">
        <f t="shared" si="34"/>
        <v>+</v>
      </c>
      <c r="D567" s="43"/>
      <c r="E567" s="43"/>
      <c r="F567" s="43"/>
      <c r="G567" s="1"/>
      <c r="H567" s="1"/>
      <c r="I567" s="1"/>
      <c r="J567" s="1"/>
      <c r="K567" s="1"/>
      <c r="L567" s="1"/>
      <c r="M567" s="1"/>
      <c r="N567" s="1"/>
      <c r="O567" s="1"/>
      <c r="P567" s="1"/>
      <c r="Q567" s="1"/>
      <c r="R567" s="1"/>
      <c r="S567" s="1"/>
      <c r="T567" s="1"/>
      <c r="U567" s="1"/>
      <c r="V567" s="1"/>
      <c r="W567" s="1"/>
      <c r="X567" s="1"/>
      <c r="Y567" s="1"/>
      <c r="Z567" s="1"/>
      <c r="AA567" s="1"/>
    </row>
    <row r="568" spans="1:27">
      <c r="A568" s="1"/>
      <c r="B568" s="43">
        <f t="shared" si="33"/>
        <v>171</v>
      </c>
      <c r="C568" s="43" t="str">
        <f t="shared" si="34"/>
        <v>¯</v>
      </c>
      <c r="D568" s="43"/>
      <c r="E568" s="43"/>
      <c r="F568" s="43"/>
      <c r="G568" s="1"/>
      <c r="H568" s="1"/>
      <c r="I568" s="1"/>
      <c r="J568" s="1"/>
      <c r="K568" s="1"/>
      <c r="L568" s="1"/>
      <c r="M568" s="1"/>
      <c r="N568" s="1"/>
      <c r="O568" s="1"/>
      <c r="P568" s="1"/>
      <c r="Q568" s="1"/>
      <c r="R568" s="1"/>
      <c r="S568" s="1"/>
      <c r="T568" s="1"/>
      <c r="U568" s="1"/>
      <c r="V568" s="1"/>
      <c r="W568" s="1"/>
      <c r="X568" s="1"/>
      <c r="Y568" s="1"/>
      <c r="Z568" s="1"/>
      <c r="AA568" s="1"/>
    </row>
    <row r="569" spans="1:27">
      <c r="A569" s="1"/>
      <c r="B569" s="43">
        <f t="shared" si="33"/>
        <v>173</v>
      </c>
      <c r="C569" s="43" t="str">
        <f t="shared" si="34"/>
        <v xml:space="preserve">
</v>
      </c>
      <c r="D569" s="43"/>
      <c r="E569" s="43"/>
      <c r="F569" s="43"/>
      <c r="G569" s="1"/>
      <c r="H569" s="1"/>
      <c r="I569" s="1"/>
      <c r="J569" s="1"/>
      <c r="K569" s="1"/>
      <c r="L569" s="1"/>
      <c r="M569" s="1"/>
      <c r="N569" s="1"/>
      <c r="O569" s="1"/>
      <c r="P569" s="1"/>
      <c r="Q569" s="1"/>
      <c r="R569" s="1"/>
      <c r="S569" s="1"/>
      <c r="T569" s="1"/>
      <c r="U569" s="1"/>
      <c r="V569" s="1"/>
      <c r="W569" s="1"/>
      <c r="X569" s="1"/>
      <c r="Y569" s="1"/>
      <c r="Z569" s="1"/>
      <c r="AA569" s="1"/>
    </row>
    <row r="570" spans="1:27">
      <c r="A570" s="1"/>
      <c r="B570" s="43">
        <f t="shared" si="33"/>
        <v>175</v>
      </c>
      <c r="C570" s="43" t="str">
        <f t="shared" si="34"/>
        <v>c</v>
      </c>
      <c r="D570" s="43"/>
      <c r="E570" s="43"/>
      <c r="F570" s="43"/>
      <c r="G570" s="1"/>
      <c r="H570" s="1"/>
      <c r="I570" s="1"/>
      <c r="J570" s="1"/>
      <c r="K570" s="1"/>
      <c r="L570" s="1"/>
      <c r="M570" s="1"/>
      <c r="N570" s="1"/>
      <c r="O570" s="1"/>
      <c r="P570" s="1"/>
      <c r="Q570" s="1"/>
      <c r="R570" s="1"/>
      <c r="S570" s="1"/>
      <c r="T570" s="1"/>
      <c r="U570" s="1"/>
      <c r="V570" s="1"/>
      <c r="W570" s="1"/>
      <c r="X570" s="1"/>
      <c r="Y570" s="1"/>
      <c r="Z570" s="1"/>
      <c r="AA570" s="1"/>
    </row>
    <row r="571" spans="1:27">
      <c r="A571" s="1"/>
      <c r="B571" s="43">
        <f t="shared" si="33"/>
        <v>177</v>
      </c>
      <c r="C571" s="43" t="str">
        <f t="shared" si="34"/>
        <v>+</v>
      </c>
      <c r="D571" s="43"/>
      <c r="E571" s="43"/>
      <c r="F571" s="43"/>
      <c r="G571" s="1"/>
      <c r="H571" s="1"/>
      <c r="I571" s="1"/>
      <c r="J571" s="1"/>
      <c r="K571" s="1"/>
      <c r="L571" s="1"/>
      <c r="M571" s="1"/>
      <c r="N571" s="1"/>
      <c r="O571" s="1"/>
      <c r="P571" s="1"/>
      <c r="Q571" s="1"/>
      <c r="R571" s="1"/>
      <c r="S571" s="1"/>
      <c r="T571" s="1"/>
      <c r="U571" s="1"/>
      <c r="V571" s="1"/>
      <c r="W571" s="1"/>
      <c r="X571" s="1"/>
      <c r="Y571" s="1"/>
      <c r="Z571" s="1"/>
      <c r="AA571" s="1"/>
    </row>
    <row r="572" spans="1:27">
      <c r="A572" s="1"/>
      <c r="B572" s="43">
        <f t="shared" si="33"/>
        <v>179</v>
      </c>
      <c r="C572" s="43" t="str">
        <f t="shared" si="34"/>
        <v>­</v>
      </c>
      <c r="D572" s="43"/>
      <c r="E572" s="43"/>
      <c r="F572" s="43"/>
      <c r="G572" s="1"/>
      <c r="H572" s="1"/>
      <c r="I572" s="1"/>
      <c r="J572" s="1"/>
      <c r="K572" s="1"/>
      <c r="L572" s="1"/>
      <c r="M572" s="1"/>
      <c r="N572" s="1"/>
      <c r="O572" s="1"/>
      <c r="P572" s="1"/>
      <c r="Q572" s="1"/>
      <c r="R572" s="1"/>
      <c r="S572" s="1"/>
      <c r="T572" s="1"/>
      <c r="U572" s="1"/>
      <c r="V572" s="1"/>
      <c r="W572" s="1"/>
      <c r="X572" s="1"/>
      <c r="Y572" s="1"/>
      <c r="Z572" s="1"/>
      <c r="AA572" s="1"/>
    </row>
    <row r="573" spans="1:27">
      <c r="A573" s="1"/>
      <c r="B573" s="43">
        <f t="shared" si="33"/>
        <v>181</v>
      </c>
      <c r="C573" s="43" t="e">
        <f t="shared" si="34"/>
        <v>#VALUE!</v>
      </c>
      <c r="D573" s="43"/>
      <c r="E573" s="43"/>
      <c r="F573" s="43"/>
      <c r="G573" s="1"/>
      <c r="H573" s="1"/>
      <c r="I573" s="1"/>
      <c r="J573" s="1"/>
      <c r="K573" s="1"/>
      <c r="L573" s="1"/>
      <c r="M573" s="1"/>
      <c r="N573" s="1"/>
      <c r="O573" s="1"/>
      <c r="P573" s="1"/>
      <c r="Q573" s="1"/>
      <c r="R573" s="1"/>
      <c r="S573" s="1"/>
      <c r="T573" s="1"/>
      <c r="U573" s="1"/>
      <c r="V573" s="1"/>
      <c r="W573" s="1"/>
      <c r="X573" s="1"/>
      <c r="Y573" s="1"/>
      <c r="Z573" s="1"/>
      <c r="AA573" s="1"/>
    </row>
    <row r="574" spans="1:27">
      <c r="A574" s="1"/>
      <c r="B574" s="43">
        <f t="shared" si="33"/>
        <v>183</v>
      </c>
      <c r="C574" s="43" t="str">
        <f t="shared" si="34"/>
        <v>c</v>
      </c>
      <c r="D574" s="43"/>
      <c r="E574" s="43"/>
      <c r="F574" s="43"/>
      <c r="G574" s="1"/>
      <c r="H574" s="1"/>
      <c r="I574" s="1"/>
      <c r="J574" s="1"/>
      <c r="K574" s="1"/>
      <c r="L574" s="1"/>
      <c r="M574" s="1"/>
      <c r="N574" s="1"/>
      <c r="O574" s="1"/>
      <c r="P574" s="1"/>
      <c r="Q574" s="1"/>
      <c r="R574" s="1"/>
      <c r="S574" s="1"/>
      <c r="T574" s="1"/>
      <c r="U574" s="1"/>
      <c r="V574" s="1"/>
      <c r="W574" s="1"/>
      <c r="X574" s="1"/>
      <c r="Y574" s="1"/>
      <c r="Z574" s="1"/>
      <c r="AA574" s="1"/>
    </row>
    <row r="575" spans="1:27">
      <c r="A575" s="1"/>
      <c r="B575" s="43">
        <f t="shared" si="33"/>
        <v>185</v>
      </c>
      <c r="C575" s="43" t="e">
        <f t="shared" si="34"/>
        <v>#VALUE!</v>
      </c>
      <c r="D575" s="43"/>
      <c r="E575" s="43"/>
      <c r="F575" s="43"/>
      <c r="G575" s="1"/>
      <c r="H575" s="1"/>
      <c r="I575" s="1"/>
      <c r="J575" s="1"/>
      <c r="K575" s="1"/>
      <c r="L575" s="1"/>
      <c r="M575" s="1"/>
      <c r="N575" s="1"/>
      <c r="O575" s="1"/>
      <c r="P575" s="1"/>
      <c r="Q575" s="1"/>
      <c r="R575" s="1"/>
      <c r="S575" s="1"/>
      <c r="T575" s="1"/>
      <c r="U575" s="1"/>
      <c r="V575" s="1"/>
      <c r="W575" s="1"/>
      <c r="X575" s="1"/>
      <c r="Y575" s="1"/>
      <c r="Z575" s="1"/>
      <c r="AA575" s="1"/>
    </row>
    <row r="576" spans="1:27">
      <c r="A576" s="1"/>
      <c r="B576" s="43">
        <f t="shared" si="33"/>
        <v>187</v>
      </c>
      <c r="C576" s="43" t="e">
        <f t="shared" si="34"/>
        <v>#VALUE!</v>
      </c>
      <c r="D576" s="43"/>
      <c r="E576" s="43"/>
      <c r="F576" s="43"/>
      <c r="G576" s="1"/>
      <c r="H576" s="1"/>
      <c r="I576" s="1"/>
      <c r="J576" s="1"/>
      <c r="K576" s="1"/>
      <c r="L576" s="1"/>
      <c r="M576" s="1"/>
      <c r="N576" s="1"/>
      <c r="O576" s="1"/>
      <c r="P576" s="1"/>
      <c r="Q576" s="1"/>
      <c r="R576" s="1"/>
      <c r="S576" s="1"/>
      <c r="T576" s="1"/>
      <c r="U576" s="1"/>
      <c r="V576" s="1"/>
      <c r="W576" s="1"/>
      <c r="X576" s="1"/>
      <c r="Y576" s="1"/>
      <c r="Z576" s="1"/>
      <c r="AA576" s="1"/>
    </row>
    <row r="577" spans="1:27">
      <c r="A577" s="1"/>
      <c r="B577" s="43">
        <f t="shared" si="33"/>
        <v>189</v>
      </c>
      <c r="C577" s="43" t="str">
        <f t="shared" si="34"/>
        <v>_x0001_</v>
      </c>
      <c r="D577" s="43"/>
      <c r="E577" s="43"/>
      <c r="F577" s="43"/>
      <c r="G577" s="1"/>
      <c r="H577" s="1"/>
      <c r="I577" s="1"/>
      <c r="J577" s="1"/>
      <c r="K577" s="1"/>
      <c r="L577" s="1"/>
      <c r="M577" s="1"/>
      <c r="N577" s="1"/>
      <c r="O577" s="1"/>
      <c r="P577" s="1"/>
      <c r="Q577" s="1"/>
      <c r="R577" s="1"/>
      <c r="S577" s="1"/>
      <c r="T577" s="1"/>
      <c r="U577" s="1"/>
      <c r="V577" s="1"/>
      <c r="W577" s="1"/>
      <c r="X577" s="1"/>
      <c r="Y577" s="1"/>
      <c r="Z577" s="1"/>
      <c r="AA577" s="1"/>
    </row>
    <row r="578" spans="1:27">
      <c r="A578" s="1"/>
      <c r="B578" s="43">
        <f t="shared" si="33"/>
        <v>191</v>
      </c>
      <c r="C578" s="43" t="str">
        <f t="shared" si="34"/>
        <v>c</v>
      </c>
      <c r="D578" s="43"/>
      <c r="E578" s="43"/>
      <c r="F578" s="43"/>
      <c r="G578" s="1"/>
      <c r="H578" s="1"/>
      <c r="I578" s="1"/>
      <c r="J578" s="1"/>
      <c r="K578" s="1"/>
      <c r="L578" s="1"/>
      <c r="M578" s="1"/>
      <c r="N578" s="1"/>
      <c r="O578" s="1"/>
      <c r="P578" s="1"/>
      <c r="Q578" s="1"/>
      <c r="R578" s="1"/>
      <c r="S578" s="1"/>
      <c r="T578" s="1"/>
      <c r="U578" s="1"/>
      <c r="V578" s="1"/>
      <c r="W578" s="1"/>
      <c r="X578" s="1"/>
      <c r="Y578" s="1"/>
      <c r="Z578" s="1"/>
      <c r="AA578" s="1"/>
    </row>
    <row r="579" spans="1:27">
      <c r="A579" s="1"/>
      <c r="B579" s="43">
        <f t="shared" si="33"/>
        <v>193</v>
      </c>
      <c r="C579" s="43" t="str">
        <f t="shared" si="34"/>
        <v>)</v>
      </c>
      <c r="D579" s="43"/>
      <c r="E579" s="43"/>
      <c r="F579" s="43"/>
      <c r="G579" s="1"/>
      <c r="H579" s="1"/>
      <c r="I579" s="1"/>
      <c r="J579" s="1"/>
      <c r="K579" s="1"/>
      <c r="L579" s="1"/>
      <c r="M579" s="1"/>
      <c r="N579" s="1"/>
      <c r="O579" s="1"/>
      <c r="P579" s="1"/>
      <c r="Q579" s="1"/>
      <c r="R579" s="1"/>
      <c r="S579" s="1"/>
      <c r="T579" s="1"/>
      <c r="U579" s="1"/>
      <c r="V579" s="1"/>
      <c r="W579" s="1"/>
      <c r="X579" s="1"/>
      <c r="Y579" s="1"/>
      <c r="Z579" s="1"/>
      <c r="AA579" s="1"/>
    </row>
    <row r="580" spans="1:27">
      <c r="A580" s="1"/>
      <c r="B580" s="43">
        <f t="shared" si="33"/>
        <v>195</v>
      </c>
      <c r="C580" s="43" t="str">
        <f t="shared" si="34"/>
        <v>x</v>
      </c>
      <c r="D580" s="43"/>
      <c r="E580" s="43"/>
      <c r="F580" s="43"/>
      <c r="G580" s="1"/>
      <c r="H580" s="1"/>
      <c r="I580" s="1"/>
      <c r="J580" s="1"/>
      <c r="K580" s="1"/>
      <c r="L580" s="1"/>
      <c r="M580" s="1"/>
      <c r="N580" s="1"/>
      <c r="O580" s="1"/>
      <c r="P580" s="1"/>
      <c r="Q580" s="1"/>
      <c r="R580" s="1"/>
      <c r="S580" s="1"/>
      <c r="T580" s="1"/>
      <c r="U580" s="1"/>
      <c r="V580" s="1"/>
      <c r="W580" s="1"/>
      <c r="X580" s="1"/>
      <c r="Y580" s="1"/>
      <c r="Z580" s="1"/>
      <c r="AA580" s="1"/>
    </row>
    <row r="581" spans="1:27">
      <c r="A581" s="1"/>
      <c r="B581" s="43">
        <f t="shared" si="33"/>
        <v>197</v>
      </c>
      <c r="C581" s="43" t="e">
        <f t="shared" si="34"/>
        <v>#VALUE!</v>
      </c>
      <c r="D581" s="43"/>
      <c r="E581" s="43"/>
      <c r="F581" s="43"/>
      <c r="G581" s="1"/>
      <c r="H581" s="1"/>
      <c r="I581" s="1"/>
      <c r="J581" s="1"/>
      <c r="K581" s="1"/>
      <c r="L581" s="1"/>
      <c r="M581" s="1"/>
      <c r="N581" s="1"/>
      <c r="O581" s="1"/>
      <c r="P581" s="1"/>
      <c r="Q581" s="1"/>
      <c r="R581" s="1"/>
      <c r="S581" s="1"/>
      <c r="T581" s="1"/>
      <c r="U581" s="1"/>
      <c r="V581" s="1"/>
      <c r="W581" s="1"/>
      <c r="X581" s="1"/>
      <c r="Y581" s="1"/>
      <c r="Z581" s="1"/>
      <c r="AA581" s="1"/>
    </row>
    <row r="582" spans="1:27">
      <c r="A582" s="1"/>
      <c r="B582" s="43">
        <f t="shared" si="33"/>
        <v>199</v>
      </c>
      <c r="C582" s="43" t="str">
        <f t="shared" si="34"/>
        <v>c</v>
      </c>
      <c r="D582" s="43"/>
      <c r="E582" s="43"/>
      <c r="F582" s="43"/>
      <c r="G582" s="1"/>
      <c r="H582" s="1"/>
      <c r="I582" s="1"/>
      <c r="J582" s="1"/>
      <c r="K582" s="1"/>
      <c r="L582" s="1"/>
      <c r="M582" s="1"/>
      <c r="N582" s="1"/>
      <c r="O582" s="1"/>
      <c r="P582" s="1"/>
      <c r="Q582" s="1"/>
      <c r="R582" s="1"/>
      <c r="S582" s="1"/>
      <c r="T582" s="1"/>
      <c r="U582" s="1"/>
      <c r="V582" s="1"/>
      <c r="W582" s="1"/>
      <c r="X582" s="1"/>
      <c r="Y582" s="1"/>
      <c r="Z582" s="1"/>
      <c r="AA582" s="1"/>
    </row>
    <row r="583" spans="1:27">
      <c r="A583" s="1"/>
      <c r="B583" s="43">
        <f t="shared" ref="B583:B646" si="35">B582+2</f>
        <v>201</v>
      </c>
      <c r="C583" s="43" t="str">
        <f t="shared" si="34"/>
        <v>)</v>
      </c>
      <c r="D583" s="43"/>
      <c r="E583" s="43"/>
      <c r="F583" s="43"/>
      <c r="G583" s="1"/>
      <c r="H583" s="1"/>
      <c r="I583" s="1"/>
      <c r="J583" s="1"/>
      <c r="K583" s="1"/>
      <c r="L583" s="1"/>
      <c r="M583" s="1"/>
      <c r="N583" s="1"/>
      <c r="O583" s="1"/>
      <c r="P583" s="1"/>
      <c r="Q583" s="1"/>
      <c r="R583" s="1"/>
      <c r="S583" s="1"/>
      <c r="T583" s="1"/>
      <c r="U583" s="1"/>
      <c r="V583" s="1"/>
      <c r="W583" s="1"/>
      <c r="X583" s="1"/>
      <c r="Y583" s="1"/>
      <c r="Z583" s="1"/>
      <c r="AA583" s="1"/>
    </row>
    <row r="584" spans="1:27">
      <c r="A584" s="1"/>
      <c r="B584" s="43">
        <f t="shared" si="35"/>
        <v>203</v>
      </c>
      <c r="C584" s="43" t="str">
        <f t="shared" si="34"/>
        <v>‹</v>
      </c>
      <c r="D584" s="43"/>
      <c r="E584" s="43"/>
      <c r="F584" s="43"/>
      <c r="G584" s="1"/>
      <c r="H584" s="1"/>
      <c r="I584" s="1"/>
      <c r="J584" s="1"/>
      <c r="K584" s="1"/>
      <c r="L584" s="1"/>
      <c r="M584" s="1"/>
      <c r="N584" s="1"/>
      <c r="O584" s="1"/>
      <c r="P584" s="1"/>
      <c r="Q584" s="1"/>
      <c r="R584" s="1"/>
      <c r="S584" s="1"/>
      <c r="T584" s="1"/>
      <c r="U584" s="1"/>
      <c r="V584" s="1"/>
      <c r="W584" s="1"/>
      <c r="X584" s="1"/>
      <c r="Y584" s="1"/>
      <c r="Z584" s="1"/>
      <c r="AA584" s="1"/>
    </row>
    <row r="585" spans="1:27">
      <c r="A585" s="1"/>
      <c r="B585" s="43">
        <f t="shared" si="35"/>
        <v>205</v>
      </c>
      <c r="C585" s="43" t="e">
        <f t="shared" si="34"/>
        <v>#VALUE!</v>
      </c>
      <c r="D585" s="43"/>
      <c r="E585" s="43"/>
      <c r="F585" s="43"/>
      <c r="G585" s="1"/>
      <c r="H585" s="1"/>
      <c r="I585" s="1"/>
      <c r="J585" s="1"/>
      <c r="K585" s="1"/>
      <c r="L585" s="1"/>
      <c r="M585" s="1"/>
      <c r="N585" s="1"/>
      <c r="O585" s="1"/>
      <c r="P585" s="1"/>
      <c r="Q585" s="1"/>
      <c r="R585" s="1"/>
      <c r="S585" s="1"/>
      <c r="T585" s="1"/>
      <c r="U585" s="1"/>
      <c r="V585" s="1"/>
      <c r="W585" s="1"/>
      <c r="X585" s="1"/>
      <c r="Y585" s="1"/>
      <c r="Z585" s="1"/>
      <c r="AA585" s="1"/>
    </row>
    <row r="586" spans="1:27">
      <c r="A586" s="1"/>
      <c r="B586" s="43">
        <f t="shared" si="35"/>
        <v>207</v>
      </c>
      <c r="C586" s="43" t="str">
        <f t="shared" si="34"/>
        <v>c</v>
      </c>
      <c r="D586" s="43"/>
      <c r="E586" s="43"/>
      <c r="F586" s="43"/>
      <c r="G586" s="1"/>
      <c r="H586" s="1"/>
      <c r="I586" s="1"/>
      <c r="J586" s="1"/>
      <c r="K586" s="1"/>
      <c r="L586" s="1"/>
      <c r="M586" s="1"/>
      <c r="N586" s="1"/>
      <c r="O586" s="1"/>
      <c r="P586" s="1"/>
      <c r="Q586" s="1"/>
      <c r="R586" s="1"/>
      <c r="S586" s="1"/>
      <c r="T586" s="1"/>
      <c r="U586" s="1"/>
      <c r="V586" s="1"/>
      <c r="W586" s="1"/>
      <c r="X586" s="1"/>
      <c r="Y586" s="1"/>
      <c r="Z586" s="1"/>
      <c r="AA586" s="1"/>
    </row>
    <row r="587" spans="1:27">
      <c r="A587" s="1"/>
      <c r="B587" s="43">
        <f t="shared" si="35"/>
        <v>209</v>
      </c>
      <c r="C587" s="43" t="str">
        <f t="shared" si="34"/>
        <v>)</v>
      </c>
      <c r="D587" s="43"/>
      <c r="E587" s="43"/>
      <c r="F587" s="43"/>
      <c r="G587" s="1"/>
      <c r="H587" s="1"/>
      <c r="I587" s="1"/>
      <c r="J587" s="1"/>
      <c r="K587" s="1"/>
      <c r="L587" s="1"/>
      <c r="M587" s="1"/>
      <c r="N587" s="1"/>
      <c r="O587" s="1"/>
      <c r="P587" s="1"/>
      <c r="Q587" s="1"/>
      <c r="R587" s="1"/>
      <c r="S587" s="1"/>
      <c r="T587" s="1"/>
      <c r="U587" s="1"/>
      <c r="V587" s="1"/>
      <c r="W587" s="1"/>
      <c r="X587" s="1"/>
      <c r="Y587" s="1"/>
      <c r="Z587" s="1"/>
      <c r="AA587" s="1"/>
    </row>
    <row r="588" spans="1:27">
      <c r="A588" s="1"/>
      <c r="B588" s="43">
        <f t="shared" si="35"/>
        <v>211</v>
      </c>
      <c r="C588" s="43" t="str">
        <f t="shared" si="34"/>
        <v>z</v>
      </c>
      <c r="D588" s="43"/>
      <c r="E588" s="43"/>
      <c r="F588" s="43"/>
      <c r="G588" s="1"/>
      <c r="H588" s="1"/>
      <c r="I588" s="1"/>
      <c r="J588" s="1"/>
      <c r="K588" s="1"/>
      <c r="L588" s="1"/>
      <c r="M588" s="1"/>
      <c r="N588" s="1"/>
      <c r="O588" s="1"/>
      <c r="P588" s="1"/>
      <c r="Q588" s="1"/>
      <c r="R588" s="1"/>
      <c r="S588" s="1"/>
      <c r="T588" s="1"/>
      <c r="U588" s="1"/>
      <c r="V588" s="1"/>
      <c r="W588" s="1"/>
      <c r="X588" s="1"/>
      <c r="Y588" s="1"/>
      <c r="Z588" s="1"/>
      <c r="AA588" s="1"/>
    </row>
    <row r="589" spans="1:27">
      <c r="A589" s="1"/>
      <c r="B589" s="43">
        <f t="shared" si="35"/>
        <v>213</v>
      </c>
      <c r="C589" s="43" t="str">
        <f t="shared" si="34"/>
        <v>_x0001_</v>
      </c>
      <c r="D589" s="43"/>
      <c r="E589" s="43"/>
      <c r="F589" s="43"/>
      <c r="G589" s="1"/>
      <c r="H589" s="1"/>
      <c r="I589" s="1"/>
      <c r="J589" s="1"/>
      <c r="K589" s="1"/>
      <c r="L589" s="1"/>
      <c r="M589" s="1"/>
      <c r="N589" s="1"/>
      <c r="O589" s="1"/>
      <c r="P589" s="1"/>
      <c r="Q589" s="1"/>
      <c r="R589" s="1"/>
      <c r="S589" s="1"/>
      <c r="T589" s="1"/>
      <c r="U589" s="1"/>
      <c r="V589" s="1"/>
      <c r="W589" s="1"/>
      <c r="X589" s="1"/>
      <c r="Y589" s="1"/>
      <c r="Z589" s="1"/>
      <c r="AA589" s="1"/>
    </row>
    <row r="590" spans="1:27">
      <c r="A590" s="1"/>
      <c r="B590" s="43">
        <f t="shared" si="35"/>
        <v>215</v>
      </c>
      <c r="C590" s="43" t="str">
        <f t="shared" si="34"/>
        <v>c</v>
      </c>
      <c r="D590" s="43"/>
      <c r="E590" s="43"/>
      <c r="F590" s="43"/>
      <c r="G590" s="1"/>
      <c r="H590" s="1"/>
      <c r="I590" s="1"/>
      <c r="J590" s="1"/>
      <c r="K590" s="1"/>
      <c r="L590" s="1"/>
      <c r="M590" s="1"/>
      <c r="N590" s="1"/>
      <c r="O590" s="1"/>
      <c r="P590" s="1"/>
      <c r="Q590" s="1"/>
      <c r="R590" s="1"/>
      <c r="S590" s="1"/>
      <c r="T590" s="1"/>
      <c r="U590" s="1"/>
      <c r="V590" s="1"/>
      <c r="W590" s="1"/>
      <c r="X590" s="1"/>
      <c r="Y590" s="1"/>
      <c r="Z590" s="1"/>
      <c r="AA590" s="1"/>
    </row>
    <row r="591" spans="1:27">
      <c r="A591" s="1"/>
      <c r="B591" s="43">
        <f t="shared" si="35"/>
        <v>217</v>
      </c>
      <c r="C591" s="43" t="str">
        <f t="shared" si="34"/>
        <v>)</v>
      </c>
      <c r="D591" s="43"/>
      <c r="E591" s="43"/>
      <c r="F591" s="43"/>
      <c r="G591" s="1"/>
      <c r="H591" s="1"/>
      <c r="I591" s="1"/>
      <c r="J591" s="1"/>
      <c r="K591" s="1"/>
      <c r="L591" s="1"/>
      <c r="M591" s="1"/>
      <c r="N591" s="1"/>
      <c r="O591" s="1"/>
      <c r="P591" s="1"/>
      <c r="Q591" s="1"/>
      <c r="R591" s="1"/>
      <c r="S591" s="1"/>
      <c r="T591" s="1"/>
      <c r="U591" s="1"/>
      <c r="V591" s="1"/>
      <c r="W591" s="1"/>
      <c r="X591" s="1"/>
      <c r="Y591" s="1"/>
      <c r="Z591" s="1"/>
      <c r="AA591" s="1"/>
    </row>
    <row r="592" spans="1:27">
      <c r="A592" s="1"/>
      <c r="B592" s="43">
        <f t="shared" si="35"/>
        <v>219</v>
      </c>
      <c r="C592" s="43" t="str">
        <f t="shared" si="34"/>
        <v>{</v>
      </c>
      <c r="D592" s="43"/>
      <c r="E592" s="43"/>
      <c r="F592" s="43"/>
      <c r="G592" s="1"/>
      <c r="H592" s="1"/>
      <c r="I592" s="1"/>
      <c r="J592" s="1"/>
      <c r="K592" s="1"/>
      <c r="L592" s="1"/>
      <c r="M592" s="1"/>
      <c r="N592" s="1"/>
      <c r="O592" s="1"/>
      <c r="P592" s="1"/>
      <c r="Q592" s="1"/>
      <c r="R592" s="1"/>
      <c r="S592" s="1"/>
      <c r="T592" s="1"/>
      <c r="U592" s="1"/>
      <c r="V592" s="1"/>
      <c r="W592" s="1"/>
      <c r="X592" s="1"/>
      <c r="Y592" s="1"/>
      <c r="Z592" s="1"/>
      <c r="AA592" s="1"/>
    </row>
    <row r="593" spans="1:27">
      <c r="A593" s="1"/>
      <c r="B593" s="43">
        <f t="shared" si="35"/>
        <v>221</v>
      </c>
      <c r="C593" s="43" t="str">
        <f t="shared" si="34"/>
        <v>_x0001_</v>
      </c>
      <c r="D593" s="43"/>
      <c r="E593" s="43"/>
      <c r="F593" s="43"/>
      <c r="G593" s="1"/>
      <c r="H593" s="1"/>
      <c r="I593" s="1"/>
      <c r="J593" s="1"/>
      <c r="K593" s="1"/>
      <c r="L593" s="1"/>
      <c r="M593" s="1"/>
      <c r="N593" s="1"/>
      <c r="O593" s="1"/>
      <c r="P593" s="1"/>
      <c r="Q593" s="1"/>
      <c r="R593" s="1"/>
      <c r="S593" s="1"/>
      <c r="T593" s="1"/>
      <c r="U593" s="1"/>
      <c r="V593" s="1"/>
      <c r="W593" s="1"/>
      <c r="X593" s="1"/>
      <c r="Y593" s="1"/>
      <c r="Z593" s="1"/>
      <c r="AA593" s="1"/>
    </row>
    <row r="594" spans="1:27">
      <c r="A594" s="1"/>
      <c r="B594" s="43">
        <f t="shared" si="35"/>
        <v>223</v>
      </c>
      <c r="C594" s="43" t="str">
        <f t="shared" si="34"/>
        <v>c</v>
      </c>
      <c r="D594" s="43"/>
      <c r="E594" s="43"/>
      <c r="F594" s="43"/>
      <c r="G594" s="1"/>
      <c r="H594" s="1"/>
      <c r="I594" s="1"/>
      <c r="J594" s="1"/>
      <c r="K594" s="1"/>
      <c r="L594" s="1"/>
      <c r="M594" s="1"/>
      <c r="N594" s="1"/>
      <c r="O594" s="1"/>
      <c r="P594" s="1"/>
      <c r="Q594" s="1"/>
      <c r="R594" s="1"/>
      <c r="S594" s="1"/>
      <c r="T594" s="1"/>
      <c r="U594" s="1"/>
      <c r="V594" s="1"/>
      <c r="W594" s="1"/>
      <c r="X594" s="1"/>
      <c r="Y594" s="1"/>
      <c r="Z594" s="1"/>
      <c r="AA594" s="1"/>
    </row>
    <row r="595" spans="1:27">
      <c r="A595" s="1"/>
      <c r="B595" s="43">
        <f t="shared" si="35"/>
        <v>225</v>
      </c>
      <c r="C595" s="43" t="str">
        <f t="shared" si="34"/>
        <v>*</v>
      </c>
      <c r="D595" s="43"/>
      <c r="E595" s="43"/>
      <c r="F595" s="43"/>
      <c r="G595" s="1"/>
      <c r="H595" s="1"/>
      <c r="I595" s="1"/>
      <c r="J595" s="1"/>
      <c r="K595" s="1"/>
      <c r="L595" s="1"/>
      <c r="M595" s="1"/>
      <c r="N595" s="1"/>
      <c r="O595" s="1"/>
      <c r="P595" s="1"/>
      <c r="Q595" s="1"/>
      <c r="R595" s="1"/>
      <c r="S595" s="1"/>
      <c r="T595" s="1"/>
      <c r="U595" s="1"/>
      <c r="V595" s="1"/>
      <c r="W595" s="1"/>
      <c r="X595" s="1"/>
      <c r="Y595" s="1"/>
      <c r="Z595" s="1"/>
      <c r="AA595" s="1"/>
    </row>
    <row r="596" spans="1:27">
      <c r="A596" s="1"/>
      <c r="B596" s="43">
        <f t="shared" si="35"/>
        <v>227</v>
      </c>
      <c r="C596" s="43" t="str">
        <f t="shared" si="34"/>
        <v>…</v>
      </c>
      <c r="D596" s="43"/>
      <c r="E596" s="43"/>
      <c r="F596" s="43"/>
      <c r="G596" s="1"/>
      <c r="H596" s="1"/>
      <c r="I596" s="1"/>
      <c r="J596" s="1"/>
      <c r="K596" s="1"/>
      <c r="L596" s="1"/>
      <c r="M596" s="1"/>
      <c r="N596" s="1"/>
      <c r="O596" s="1"/>
      <c r="P596" s="1"/>
      <c r="Q596" s="1"/>
      <c r="R596" s="1"/>
      <c r="S596" s="1"/>
      <c r="T596" s="1"/>
      <c r="U596" s="1"/>
      <c r="V596" s="1"/>
      <c r="W596" s="1"/>
      <c r="X596" s="1"/>
      <c r="Y596" s="1"/>
      <c r="Z596" s="1"/>
      <c r="AA596" s="1"/>
    </row>
    <row r="597" spans="1:27">
      <c r="A597" s="1"/>
      <c r="B597" s="43">
        <f t="shared" si="35"/>
        <v>229</v>
      </c>
      <c r="C597" s="43" t="str">
        <f t="shared" si="34"/>
        <v>_x0001_</v>
      </c>
      <c r="D597" s="43"/>
      <c r="E597" s="43"/>
      <c r="F597" s="43"/>
      <c r="G597" s="1"/>
      <c r="H597" s="1"/>
      <c r="I597" s="1"/>
      <c r="J597" s="1"/>
      <c r="K597" s="1"/>
      <c r="L597" s="1"/>
      <c r="M597" s="1"/>
      <c r="N597" s="1"/>
      <c r="O597" s="1"/>
      <c r="P597" s="1"/>
      <c r="Q597" s="1"/>
      <c r="R597" s="1"/>
      <c r="S597" s="1"/>
      <c r="T597" s="1"/>
      <c r="U597" s="1"/>
      <c r="V597" s="1"/>
      <c r="W597" s="1"/>
      <c r="X597" s="1"/>
      <c r="Y597" s="1"/>
      <c r="Z597" s="1"/>
      <c r="AA597" s="1"/>
    </row>
    <row r="598" spans="1:27">
      <c r="A598" s="1"/>
      <c r="B598" s="43">
        <f t="shared" si="35"/>
        <v>231</v>
      </c>
      <c r="C598" s="43" t="str">
        <f t="shared" si="34"/>
        <v>c</v>
      </c>
      <c r="D598" s="43"/>
      <c r="E598" s="43"/>
      <c r="F598" s="43"/>
      <c r="G598" s="1"/>
      <c r="H598" s="1"/>
      <c r="I598" s="1"/>
      <c r="J598" s="1"/>
      <c r="K598" s="1"/>
      <c r="L598" s="1"/>
      <c r="M598" s="1"/>
      <c r="N598" s="1"/>
      <c r="O598" s="1"/>
      <c r="P598" s="1"/>
      <c r="Q598" s="1"/>
      <c r="R598" s="1"/>
      <c r="S598" s="1"/>
      <c r="T598" s="1"/>
      <c r="U598" s="1"/>
      <c r="V598" s="1"/>
      <c r="W598" s="1"/>
      <c r="X598" s="1"/>
      <c r="Y598" s="1"/>
      <c r="Z598" s="1"/>
      <c r="AA598" s="1"/>
    </row>
    <row r="599" spans="1:27">
      <c r="A599" s="1"/>
      <c r="B599" s="43">
        <f t="shared" si="35"/>
        <v>233</v>
      </c>
      <c r="C599" s="43" t="str">
        <f t="shared" si="34"/>
        <v>*</v>
      </c>
      <c r="D599" s="43"/>
      <c r="E599" s="43"/>
      <c r="F599" s="43"/>
      <c r="G599" s="1"/>
      <c r="H599" s="1"/>
      <c r="I599" s="1"/>
      <c r="J599" s="1"/>
      <c r="K599" s="1"/>
      <c r="L599" s="1"/>
      <c r="M599" s="1"/>
      <c r="N599" s="1"/>
      <c r="O599" s="1"/>
      <c r="P599" s="1"/>
      <c r="Q599" s="1"/>
      <c r="R599" s="1"/>
      <c r="S599" s="1"/>
      <c r="T599" s="1"/>
      <c r="U599" s="1"/>
      <c r="V599" s="1"/>
      <c r="W599" s="1"/>
      <c r="X599" s="1"/>
      <c r="Y599" s="1"/>
      <c r="Z599" s="1"/>
      <c r="AA599" s="1"/>
    </row>
    <row r="600" spans="1:27">
      <c r="A600" s="1"/>
      <c r="B600" s="43">
        <f t="shared" si="35"/>
        <v>235</v>
      </c>
      <c r="C600" s="43" t="str">
        <f t="shared" si="34"/>
        <v>…</v>
      </c>
      <c r="D600" s="43"/>
      <c r="E600" s="43"/>
      <c r="F600" s="43"/>
      <c r="G600" s="1"/>
      <c r="H600" s="1"/>
      <c r="I600" s="1"/>
      <c r="J600" s="1"/>
      <c r="K600" s="1"/>
      <c r="L600" s="1"/>
      <c r="M600" s="1"/>
      <c r="N600" s="1"/>
      <c r="O600" s="1"/>
      <c r="P600" s="1"/>
      <c r="Q600" s="1"/>
      <c r="R600" s="1"/>
      <c r="S600" s="1"/>
      <c r="T600" s="1"/>
      <c r="U600" s="1"/>
      <c r="V600" s="1"/>
      <c r="W600" s="1"/>
      <c r="X600" s="1"/>
      <c r="Y600" s="1"/>
      <c r="Z600" s="1"/>
      <c r="AA600" s="1"/>
    </row>
    <row r="601" spans="1:27">
      <c r="A601" s="1"/>
      <c r="B601" s="43">
        <f t="shared" si="35"/>
        <v>237</v>
      </c>
      <c r="C601" s="43" t="str">
        <f t="shared" si="34"/>
        <v>_x0001_</v>
      </c>
      <c r="D601" s="43"/>
      <c r="E601" s="43"/>
      <c r="F601" s="43"/>
      <c r="G601" s="1"/>
      <c r="H601" s="1"/>
      <c r="I601" s="1"/>
      <c r="J601" s="1"/>
      <c r="K601" s="1"/>
      <c r="L601" s="1"/>
      <c r="M601" s="1"/>
      <c r="N601" s="1"/>
      <c r="O601" s="1"/>
      <c r="P601" s="1"/>
      <c r="Q601" s="1"/>
      <c r="R601" s="1"/>
      <c r="S601" s="1"/>
      <c r="T601" s="1"/>
      <c r="U601" s="1"/>
      <c r="V601" s="1"/>
      <c r="W601" s="1"/>
      <c r="X601" s="1"/>
      <c r="Y601" s="1"/>
      <c r="Z601" s="1"/>
      <c r="AA601" s="1"/>
    </row>
    <row r="602" spans="1:27">
      <c r="A602" s="1"/>
      <c r="B602" s="43">
        <f t="shared" si="35"/>
        <v>239</v>
      </c>
      <c r="C602" s="43" t="str">
        <f t="shared" si="34"/>
        <v>c</v>
      </c>
      <c r="D602" s="43"/>
      <c r="E602" s="43"/>
      <c r="F602" s="43"/>
      <c r="G602" s="1"/>
      <c r="H602" s="1"/>
      <c r="I602" s="1"/>
      <c r="J602" s="1"/>
      <c r="K602" s="1"/>
      <c r="L602" s="1"/>
      <c r="M602" s="1"/>
      <c r="N602" s="1"/>
      <c r="O602" s="1"/>
      <c r="P602" s="1"/>
      <c r="Q602" s="1"/>
      <c r="R602" s="1"/>
      <c r="S602" s="1"/>
      <c r="T602" s="1"/>
      <c r="U602" s="1"/>
      <c r="V602" s="1"/>
      <c r="W602" s="1"/>
      <c r="X602" s="1"/>
      <c r="Y602" s="1"/>
      <c r="Z602" s="1"/>
      <c r="AA602" s="1"/>
    </row>
    <row r="603" spans="1:27">
      <c r="A603" s="1"/>
      <c r="B603" s="43">
        <f t="shared" si="35"/>
        <v>241</v>
      </c>
      <c r="C603" s="43" t="str">
        <f t="shared" si="34"/>
        <v>*</v>
      </c>
      <c r="D603" s="43"/>
      <c r="E603" s="43"/>
      <c r="F603" s="43"/>
      <c r="G603" s="1"/>
      <c r="H603" s="1"/>
      <c r="I603" s="1"/>
      <c r="J603" s="1"/>
      <c r="K603" s="1"/>
      <c r="L603" s="1"/>
      <c r="M603" s="1"/>
      <c r="N603" s="1"/>
      <c r="O603" s="1"/>
      <c r="P603" s="1"/>
      <c r="Q603" s="1"/>
      <c r="R603" s="1"/>
      <c r="S603" s="1"/>
      <c r="T603" s="1"/>
      <c r="U603" s="1"/>
      <c r="V603" s="1"/>
      <c r="W603" s="1"/>
      <c r="X603" s="1"/>
      <c r="Y603" s="1"/>
      <c r="Z603" s="1"/>
      <c r="AA603" s="1"/>
    </row>
    <row r="604" spans="1:27">
      <c r="A604" s="1"/>
      <c r="B604" s="43">
        <f t="shared" si="35"/>
        <v>243</v>
      </c>
      <c r="C604" s="43" t="str">
        <f t="shared" si="34"/>
        <v>ƒ</v>
      </c>
      <c r="D604" s="43"/>
      <c r="E604" s="43"/>
      <c r="F604" s="43"/>
      <c r="G604" s="1"/>
      <c r="H604" s="1"/>
      <c r="I604" s="1"/>
      <c r="J604" s="1"/>
      <c r="K604" s="1"/>
      <c r="L604" s="1"/>
      <c r="M604" s="1"/>
      <c r="N604" s="1"/>
      <c r="O604" s="1"/>
      <c r="P604" s="1"/>
      <c r="Q604" s="1"/>
      <c r="R604" s="1"/>
      <c r="S604" s="1"/>
      <c r="T604" s="1"/>
      <c r="U604" s="1"/>
      <c r="V604" s="1"/>
      <c r="W604" s="1"/>
      <c r="X604" s="1"/>
      <c r="Y604" s="1"/>
      <c r="Z604" s="1"/>
      <c r="AA604" s="1"/>
    </row>
    <row r="605" spans="1:27">
      <c r="A605" s="1"/>
      <c r="B605" s="43">
        <f t="shared" si="35"/>
        <v>245</v>
      </c>
      <c r="C605" s="43" t="str">
        <f t="shared" si="34"/>
        <v>_x0001_</v>
      </c>
      <c r="D605" s="43"/>
      <c r="E605" s="43"/>
      <c r="F605" s="43"/>
      <c r="G605" s="1"/>
      <c r="H605" s="1"/>
      <c r="I605" s="1"/>
      <c r="J605" s="1"/>
      <c r="K605" s="1"/>
      <c r="L605" s="1"/>
      <c r="M605" s="1"/>
      <c r="N605" s="1"/>
      <c r="O605" s="1"/>
      <c r="P605" s="1"/>
      <c r="Q605" s="1"/>
      <c r="R605" s="1"/>
      <c r="S605" s="1"/>
      <c r="T605" s="1"/>
      <c r="U605" s="1"/>
      <c r="V605" s="1"/>
      <c r="W605" s="1"/>
      <c r="X605" s="1"/>
      <c r="Y605" s="1"/>
      <c r="Z605" s="1"/>
      <c r="AA605" s="1"/>
    </row>
    <row r="606" spans="1:27">
      <c r="A606" s="1"/>
      <c r="B606" s="43">
        <f t="shared" si="35"/>
        <v>247</v>
      </c>
      <c r="C606" s="43" t="str">
        <f t="shared" si="34"/>
        <v>c</v>
      </c>
      <c r="D606" s="43"/>
      <c r="E606" s="43"/>
      <c r="F606" s="43"/>
      <c r="G606" s="1"/>
      <c r="H606" s="1"/>
      <c r="I606" s="1"/>
      <c r="J606" s="1"/>
      <c r="K606" s="1"/>
      <c r="L606" s="1"/>
      <c r="M606" s="1"/>
      <c r="N606" s="1"/>
      <c r="O606" s="1"/>
      <c r="P606" s="1"/>
      <c r="Q606" s="1"/>
      <c r="R606" s="1"/>
      <c r="S606" s="1"/>
      <c r="T606" s="1"/>
      <c r="U606" s="1"/>
      <c r="V606" s="1"/>
      <c r="W606" s="1"/>
      <c r="X606" s="1"/>
      <c r="Y606" s="1"/>
      <c r="Z606" s="1"/>
      <c r="AA606" s="1"/>
    </row>
    <row r="607" spans="1:27">
      <c r="A607" s="1"/>
      <c r="B607" s="43">
        <f t="shared" si="35"/>
        <v>249</v>
      </c>
      <c r="C607" s="43" t="str">
        <f t="shared" si="34"/>
        <v>*</v>
      </c>
      <c r="D607" s="43"/>
      <c r="E607" s="43"/>
      <c r="F607" s="43"/>
      <c r="G607" s="1"/>
      <c r="H607" s="1"/>
      <c r="I607" s="1"/>
      <c r="J607" s="1"/>
      <c r="K607" s="1"/>
      <c r="L607" s="1"/>
      <c r="M607" s="1"/>
      <c r="N607" s="1"/>
      <c r="O607" s="1"/>
      <c r="P607" s="1"/>
      <c r="Q607" s="1"/>
      <c r="R607" s="1"/>
      <c r="S607" s="1"/>
      <c r="T607" s="1"/>
      <c r="U607" s="1"/>
      <c r="V607" s="1"/>
      <c r="W607" s="1"/>
      <c r="X607" s="1"/>
      <c r="Y607" s="1"/>
      <c r="Z607" s="1"/>
      <c r="AA607" s="1"/>
    </row>
    <row r="608" spans="1:27">
      <c r="A608" s="1"/>
      <c r="B608" s="43">
        <f t="shared" si="35"/>
        <v>251</v>
      </c>
      <c r="C608" s="43" t="str">
        <f t="shared" si="34"/>
        <v>‚</v>
      </c>
      <c r="D608" s="43"/>
      <c r="E608" s="43"/>
      <c r="F608" s="43"/>
      <c r="G608" s="1"/>
      <c r="H608" s="1"/>
      <c r="I608" s="1"/>
      <c r="J608" s="1"/>
      <c r="K608" s="1"/>
      <c r="L608" s="1"/>
      <c r="M608" s="1"/>
      <c r="N608" s="1"/>
      <c r="O608" s="1"/>
      <c r="P608" s="1"/>
      <c r="Q608" s="1"/>
      <c r="R608" s="1"/>
      <c r="S608" s="1"/>
      <c r="T608" s="1"/>
      <c r="U608" s="1"/>
      <c r="V608" s="1"/>
      <c r="W608" s="1"/>
      <c r="X608" s="1"/>
      <c r="Y608" s="1"/>
      <c r="Z608" s="1"/>
      <c r="AA608" s="1"/>
    </row>
    <row r="609" spans="1:27">
      <c r="A609" s="1"/>
      <c r="B609" s="43">
        <f t="shared" si="35"/>
        <v>253</v>
      </c>
      <c r="C609" s="43" t="str">
        <f t="shared" si="34"/>
        <v>_x0003_</v>
      </c>
      <c r="D609" s="43"/>
      <c r="E609" s="43"/>
      <c r="F609" s="43"/>
      <c r="G609" s="1"/>
      <c r="H609" s="1"/>
      <c r="I609" s="1"/>
      <c r="J609" s="1"/>
      <c r="K609" s="1"/>
      <c r="L609" s="1"/>
      <c r="M609" s="1"/>
      <c r="N609" s="1"/>
      <c r="O609" s="1"/>
      <c r="P609" s="1"/>
      <c r="Q609" s="1"/>
      <c r="R609" s="1"/>
      <c r="S609" s="1"/>
      <c r="T609" s="1"/>
      <c r="U609" s="1"/>
      <c r="V609" s="1"/>
      <c r="W609" s="1"/>
      <c r="X609" s="1"/>
      <c r="Y609" s="1"/>
      <c r="Z609" s="1"/>
      <c r="AA609" s="1"/>
    </row>
    <row r="610" spans="1:27">
      <c r="A610" s="1"/>
      <c r="B610" s="43">
        <f t="shared" si="35"/>
        <v>255</v>
      </c>
      <c r="C610" s="43" t="str">
        <f t="shared" si="34"/>
        <v>c</v>
      </c>
      <c r="D610" s="43"/>
      <c r="E610" s="43"/>
      <c r="F610" s="43"/>
      <c r="G610" s="1"/>
      <c r="H610" s="1"/>
      <c r="I610" s="1"/>
      <c r="J610" s="1"/>
      <c r="K610" s="1"/>
      <c r="L610" s="1"/>
      <c r="M610" s="1"/>
      <c r="N610" s="1"/>
      <c r="O610" s="1"/>
      <c r="P610" s="1"/>
      <c r="Q610" s="1"/>
      <c r="R610" s="1"/>
      <c r="S610" s="1"/>
      <c r="T610" s="1"/>
      <c r="U610" s="1"/>
      <c r="V610" s="1"/>
      <c r="W610" s="1"/>
      <c r="X610" s="1"/>
      <c r="Y610" s="1"/>
      <c r="Z610" s="1"/>
      <c r="AA610" s="1"/>
    </row>
    <row r="611" spans="1:27">
      <c r="A611" s="1"/>
      <c r="B611" s="43">
        <f t="shared" si="35"/>
        <v>257</v>
      </c>
      <c r="C611" s="43" t="str">
        <f t="shared" si="34"/>
        <v>*</v>
      </c>
      <c r="D611" s="43"/>
      <c r="E611" s="43"/>
      <c r="F611" s="43"/>
      <c r="G611" s="1"/>
      <c r="H611" s="1"/>
      <c r="I611" s="1"/>
      <c r="J611" s="1"/>
      <c r="K611" s="1"/>
      <c r="L611" s="1"/>
      <c r="M611" s="1"/>
      <c r="N611" s="1"/>
      <c r="O611" s="1"/>
      <c r="P611" s="1"/>
      <c r="Q611" s="1"/>
      <c r="R611" s="1"/>
      <c r="S611" s="1"/>
      <c r="T611" s="1"/>
      <c r="U611" s="1"/>
      <c r="V611" s="1"/>
      <c r="W611" s="1"/>
      <c r="X611" s="1"/>
      <c r="Y611" s="1"/>
      <c r="Z611" s="1"/>
      <c r="AA611" s="1"/>
    </row>
    <row r="612" spans="1:27">
      <c r="A612" s="1"/>
      <c r="B612" s="43">
        <f t="shared" si="35"/>
        <v>259</v>
      </c>
      <c r="C612" s="43" t="str">
        <f t="shared" si="34"/>
        <v>‚</v>
      </c>
      <c r="D612" s="43"/>
      <c r="E612" s="43"/>
      <c r="F612" s="43"/>
      <c r="G612" s="1"/>
      <c r="H612" s="1"/>
      <c r="I612" s="1"/>
      <c r="J612" s="1"/>
      <c r="K612" s="1"/>
      <c r="L612" s="1"/>
      <c r="M612" s="1"/>
      <c r="N612" s="1"/>
      <c r="O612" s="1"/>
      <c r="P612" s="1"/>
      <c r="Q612" s="1"/>
      <c r="R612" s="1"/>
      <c r="S612" s="1"/>
      <c r="T612" s="1"/>
      <c r="U612" s="1"/>
      <c r="V612" s="1"/>
      <c r="W612" s="1"/>
      <c r="X612" s="1"/>
      <c r="Y612" s="1"/>
      <c r="Z612" s="1"/>
      <c r="AA612" s="1"/>
    </row>
    <row r="613" spans="1:27">
      <c r="A613" s="1"/>
      <c r="B613" s="43">
        <f t="shared" si="35"/>
        <v>261</v>
      </c>
      <c r="C613" s="43" t="e">
        <f t="shared" si="34"/>
        <v>#VALUE!</v>
      </c>
      <c r="D613" s="43"/>
      <c r="E613" s="43"/>
      <c r="F613" s="43"/>
      <c r="G613" s="1"/>
      <c r="H613" s="1"/>
      <c r="I613" s="1"/>
      <c r="J613" s="1"/>
      <c r="K613" s="1"/>
      <c r="L613" s="1"/>
      <c r="M613" s="1"/>
      <c r="N613" s="1"/>
      <c r="O613" s="1"/>
      <c r="P613" s="1"/>
      <c r="Q613" s="1"/>
      <c r="R613" s="1"/>
      <c r="S613" s="1"/>
      <c r="T613" s="1"/>
      <c r="U613" s="1"/>
      <c r="V613" s="1"/>
      <c r="W613" s="1"/>
      <c r="X613" s="1"/>
      <c r="Y613" s="1"/>
      <c r="Z613" s="1"/>
      <c r="AA613" s="1"/>
    </row>
    <row r="614" spans="1:27">
      <c r="A614" s="1"/>
      <c r="B614" s="43">
        <f t="shared" si="35"/>
        <v>263</v>
      </c>
      <c r="C614" s="43" t="e">
        <f t="shared" si="34"/>
        <v>#VALUE!</v>
      </c>
      <c r="D614" s="43"/>
      <c r="E614" s="43"/>
      <c r="F614" s="43"/>
      <c r="G614" s="1"/>
      <c r="H614" s="1"/>
      <c r="I614" s="1"/>
      <c r="J614" s="1"/>
      <c r="K614" s="1"/>
      <c r="L614" s="1"/>
      <c r="M614" s="1"/>
      <c r="N614" s="1"/>
      <c r="O614" s="1"/>
      <c r="P614" s="1"/>
      <c r="Q614" s="1"/>
      <c r="R614" s="1"/>
      <c r="S614" s="1"/>
      <c r="T614" s="1"/>
      <c r="U614" s="1"/>
      <c r="V614" s="1"/>
      <c r="W614" s="1"/>
      <c r="X614" s="1"/>
      <c r="Y614" s="1"/>
      <c r="Z614" s="1"/>
      <c r="AA614" s="1"/>
    </row>
    <row r="615" spans="1:27">
      <c r="A615" s="1"/>
      <c r="B615" s="43">
        <f t="shared" si="35"/>
        <v>265</v>
      </c>
      <c r="C615" s="43" t="e">
        <f t="shared" si="34"/>
        <v>#VALUE!</v>
      </c>
      <c r="D615" s="43"/>
      <c r="E615" s="43"/>
      <c r="F615" s="43"/>
      <c r="G615" s="1"/>
      <c r="H615" s="1"/>
      <c r="I615" s="1"/>
      <c r="J615" s="1"/>
      <c r="K615" s="1"/>
      <c r="L615" s="1"/>
      <c r="M615" s="1"/>
      <c r="N615" s="1"/>
      <c r="O615" s="1"/>
      <c r="P615" s="1"/>
      <c r="Q615" s="1"/>
      <c r="R615" s="1"/>
      <c r="S615" s="1"/>
      <c r="T615" s="1"/>
      <c r="U615" s="1"/>
      <c r="V615" s="1"/>
      <c r="W615" s="1"/>
      <c r="X615" s="1"/>
      <c r="Y615" s="1"/>
      <c r="Z615" s="1"/>
      <c r="AA615" s="1"/>
    </row>
    <row r="616" spans="1:27">
      <c r="A616" s="1"/>
      <c r="B616" s="43">
        <f t="shared" si="35"/>
        <v>267</v>
      </c>
      <c r="C616" s="43" t="e">
        <f t="shared" si="34"/>
        <v>#VALUE!</v>
      </c>
      <c r="D616" s="43"/>
      <c r="E616" s="43"/>
      <c r="F616" s="43"/>
      <c r="G616" s="1"/>
      <c r="H616" s="1"/>
      <c r="I616" s="1"/>
      <c r="J616" s="1"/>
      <c r="K616" s="1"/>
      <c r="L616" s="1"/>
      <c r="M616" s="1"/>
      <c r="N616" s="1"/>
      <c r="O616" s="1"/>
      <c r="P616" s="1"/>
      <c r="Q616" s="1"/>
      <c r="R616" s="1"/>
      <c r="S616" s="1"/>
      <c r="T616" s="1"/>
      <c r="U616" s="1"/>
      <c r="V616" s="1"/>
      <c r="W616" s="1"/>
      <c r="X616" s="1"/>
      <c r="Y616" s="1"/>
      <c r="Z616" s="1"/>
      <c r="AA616" s="1"/>
    </row>
    <row r="617" spans="1:27">
      <c r="A617" s="1"/>
      <c r="B617" s="43">
        <f t="shared" si="35"/>
        <v>269</v>
      </c>
      <c r="C617" s="43" t="e">
        <f t="shared" si="34"/>
        <v>#VALUE!</v>
      </c>
      <c r="D617" s="43"/>
      <c r="E617" s="43"/>
      <c r="F617" s="43"/>
      <c r="G617" s="1"/>
      <c r="H617" s="1"/>
      <c r="I617" s="1"/>
      <c r="J617" s="1"/>
      <c r="K617" s="1"/>
      <c r="L617" s="1"/>
      <c r="M617" s="1"/>
      <c r="N617" s="1"/>
      <c r="O617" s="1"/>
      <c r="P617" s="1"/>
      <c r="Q617" s="1"/>
      <c r="R617" s="1"/>
      <c r="S617" s="1"/>
      <c r="T617" s="1"/>
      <c r="U617" s="1"/>
      <c r="V617" s="1"/>
      <c r="W617" s="1"/>
      <c r="X617" s="1"/>
      <c r="Y617" s="1"/>
      <c r="Z617" s="1"/>
      <c r="AA617" s="1"/>
    </row>
    <row r="618" spans="1:27">
      <c r="A618" s="1"/>
      <c r="B618" s="43">
        <f t="shared" si="35"/>
        <v>271</v>
      </c>
      <c r="C618" s="43" t="e">
        <f t="shared" si="34"/>
        <v>#VALUE!</v>
      </c>
      <c r="D618" s="43"/>
      <c r="E618" s="43"/>
      <c r="F618" s="43"/>
      <c r="G618" s="1"/>
      <c r="H618" s="1"/>
      <c r="I618" s="1"/>
      <c r="J618" s="1"/>
      <c r="K618" s="1"/>
      <c r="L618" s="1"/>
      <c r="M618" s="1"/>
      <c r="N618" s="1"/>
      <c r="O618" s="1"/>
      <c r="P618" s="1"/>
      <c r="Q618" s="1"/>
      <c r="R618" s="1"/>
      <c r="S618" s="1"/>
      <c r="T618" s="1"/>
      <c r="U618" s="1"/>
      <c r="V618" s="1"/>
      <c r="W618" s="1"/>
      <c r="X618" s="1"/>
      <c r="Y618" s="1"/>
      <c r="Z618" s="1"/>
      <c r="AA618" s="1"/>
    </row>
    <row r="619" spans="1:27">
      <c r="A619" s="1"/>
      <c r="B619" s="43">
        <f t="shared" si="35"/>
        <v>273</v>
      </c>
      <c r="C619" s="43" t="e">
        <f t="shared" si="34"/>
        <v>#VALUE!</v>
      </c>
      <c r="D619" s="43"/>
      <c r="E619" s="43"/>
      <c r="F619" s="43"/>
      <c r="G619" s="1"/>
      <c r="H619" s="1"/>
      <c r="I619" s="1"/>
      <c r="J619" s="1"/>
      <c r="K619" s="1"/>
      <c r="L619" s="1"/>
      <c r="M619" s="1"/>
      <c r="N619" s="1"/>
      <c r="O619" s="1"/>
      <c r="P619" s="1"/>
      <c r="Q619" s="1"/>
      <c r="R619" s="1"/>
      <c r="S619" s="1"/>
      <c r="T619" s="1"/>
      <c r="U619" s="1"/>
      <c r="V619" s="1"/>
      <c r="W619" s="1"/>
      <c r="X619" s="1"/>
      <c r="Y619" s="1"/>
      <c r="Z619" s="1"/>
      <c r="AA619" s="1"/>
    </row>
    <row r="620" spans="1:27">
      <c r="A620" s="1"/>
      <c r="B620" s="43">
        <f t="shared" si="35"/>
        <v>275</v>
      </c>
      <c r="C620" s="43" t="e">
        <f t="shared" si="34"/>
        <v>#VALUE!</v>
      </c>
      <c r="D620" s="43"/>
      <c r="E620" s="43"/>
      <c r="F620" s="43"/>
      <c r="G620" s="1"/>
      <c r="H620" s="1"/>
      <c r="I620" s="1"/>
      <c r="J620" s="1"/>
      <c r="K620" s="1"/>
      <c r="L620" s="1"/>
      <c r="M620" s="1"/>
      <c r="N620" s="1"/>
      <c r="O620" s="1"/>
      <c r="P620" s="1"/>
      <c r="Q620" s="1"/>
      <c r="R620" s="1"/>
      <c r="S620" s="1"/>
      <c r="T620" s="1"/>
      <c r="U620" s="1"/>
      <c r="V620" s="1"/>
      <c r="W620" s="1"/>
      <c r="X620" s="1"/>
      <c r="Y620" s="1"/>
      <c r="Z620" s="1"/>
      <c r="AA620" s="1"/>
    </row>
    <row r="621" spans="1:27">
      <c r="A621" s="1"/>
      <c r="B621" s="43">
        <f t="shared" si="35"/>
        <v>277</v>
      </c>
      <c r="C621" s="43" t="str">
        <f t="shared" si="34"/>
        <v xml:space="preserve">	</v>
      </c>
      <c r="D621" s="43"/>
      <c r="E621" s="43"/>
      <c r="F621" s="43"/>
      <c r="G621" s="1"/>
      <c r="H621" s="1"/>
      <c r="I621" s="1"/>
      <c r="J621" s="1"/>
      <c r="K621" s="1"/>
      <c r="L621" s="1"/>
      <c r="M621" s="1"/>
      <c r="N621" s="1"/>
      <c r="O621" s="1"/>
      <c r="P621" s="1"/>
      <c r="Q621" s="1"/>
      <c r="R621" s="1"/>
      <c r="S621" s="1"/>
      <c r="T621" s="1"/>
      <c r="U621" s="1"/>
      <c r="V621" s="1"/>
      <c r="W621" s="1"/>
      <c r="X621" s="1"/>
      <c r="Y621" s="1"/>
      <c r="Z621" s="1"/>
      <c r="AA621" s="1"/>
    </row>
    <row r="622" spans="1:27">
      <c r="A622" s="1"/>
      <c r="B622" s="43">
        <f t="shared" si="35"/>
        <v>279</v>
      </c>
      <c r="C622" s="43" t="str">
        <f t="shared" si="34"/>
        <v>N</v>
      </c>
      <c r="D622" s="43"/>
      <c r="E622" s="43"/>
      <c r="F622" s="43"/>
      <c r="G622" s="1"/>
      <c r="H622" s="1"/>
      <c r="I622" s="1"/>
      <c r="J622" s="1"/>
      <c r="K622" s="1"/>
      <c r="L622" s="1"/>
      <c r="M622" s="1"/>
      <c r="N622" s="1"/>
      <c r="O622" s="1"/>
      <c r="P622" s="1"/>
      <c r="Q622" s="1"/>
      <c r="R622" s="1"/>
      <c r="S622" s="1"/>
      <c r="T622" s="1"/>
      <c r="U622" s="1"/>
      <c r="V622" s="1"/>
      <c r="W622" s="1"/>
      <c r="X622" s="1"/>
      <c r="Y622" s="1"/>
      <c r="Z622" s="1"/>
      <c r="AA622" s="1"/>
    </row>
    <row r="623" spans="1:27">
      <c r="A623" s="1"/>
      <c r="B623" s="43">
        <f t="shared" si="35"/>
        <v>281</v>
      </c>
      <c r="C623" s="43" t="e">
        <f t="shared" si="34"/>
        <v>#VALUE!</v>
      </c>
      <c r="D623" s="43"/>
      <c r="E623" s="43"/>
      <c r="F623" s="43"/>
      <c r="G623" s="1"/>
      <c r="H623" s="1"/>
      <c r="I623" s="1"/>
      <c r="J623" s="1"/>
      <c r="K623" s="1"/>
      <c r="L623" s="1"/>
      <c r="M623" s="1"/>
      <c r="N623" s="1"/>
      <c r="O623" s="1"/>
      <c r="P623" s="1"/>
      <c r="Q623" s="1"/>
      <c r="R623" s="1"/>
      <c r="S623" s="1"/>
      <c r="T623" s="1"/>
      <c r="U623" s="1"/>
      <c r="V623" s="1"/>
      <c r="W623" s="1"/>
      <c r="X623" s="1"/>
      <c r="Y623" s="1"/>
      <c r="Z623" s="1"/>
      <c r="AA623" s="1"/>
    </row>
    <row r="624" spans="1:27">
      <c r="A624" s="1"/>
      <c r="B624" s="43">
        <f t="shared" si="35"/>
        <v>283</v>
      </c>
      <c r="C624" s="43" t="e">
        <f t="shared" si="34"/>
        <v>#VALUE!</v>
      </c>
      <c r="D624" s="43"/>
      <c r="E624" s="43"/>
      <c r="F624" s="43"/>
      <c r="G624" s="1"/>
      <c r="H624" s="1"/>
      <c r="I624" s="1"/>
      <c r="J624" s="1"/>
      <c r="K624" s="1"/>
      <c r="L624" s="1"/>
      <c r="M624" s="1"/>
      <c r="N624" s="1"/>
      <c r="O624" s="1"/>
      <c r="P624" s="1"/>
      <c r="Q624" s="1"/>
      <c r="R624" s="1"/>
      <c r="S624" s="1"/>
      <c r="T624" s="1"/>
      <c r="U624" s="1"/>
      <c r="V624" s="1"/>
      <c r="W624" s="1"/>
      <c r="X624" s="1"/>
      <c r="Y624" s="1"/>
      <c r="Z624" s="1"/>
      <c r="AA624" s="1"/>
    </row>
    <row r="625" spans="1:27">
      <c r="A625" s="1"/>
      <c r="B625" s="43">
        <f t="shared" si="35"/>
        <v>285</v>
      </c>
      <c r="C625" s="43" t="e">
        <f t="shared" si="34"/>
        <v>#VALUE!</v>
      </c>
      <c r="D625" s="43"/>
      <c r="E625" s="43"/>
      <c r="F625" s="43"/>
      <c r="G625" s="1"/>
      <c r="H625" s="1"/>
      <c r="I625" s="1"/>
      <c r="J625" s="1"/>
      <c r="K625" s="1"/>
      <c r="L625" s="1"/>
      <c r="M625" s="1"/>
      <c r="N625" s="1"/>
      <c r="O625" s="1"/>
      <c r="P625" s="1"/>
      <c r="Q625" s="1"/>
      <c r="R625" s="1"/>
      <c r="S625" s="1"/>
      <c r="T625" s="1"/>
      <c r="U625" s="1"/>
      <c r="V625" s="1"/>
      <c r="W625" s="1"/>
      <c r="X625" s="1"/>
      <c r="Y625" s="1"/>
      <c r="Z625" s="1"/>
      <c r="AA625" s="1"/>
    </row>
    <row r="626" spans="1:27">
      <c r="A626" s="1"/>
      <c r="B626" s="43">
        <f t="shared" si="35"/>
        <v>287</v>
      </c>
      <c r="C626" s="43" t="e">
        <f t="shared" si="34"/>
        <v>#VALUE!</v>
      </c>
      <c r="D626" s="43"/>
      <c r="E626" s="43"/>
      <c r="F626" s="43"/>
      <c r="G626" s="1"/>
      <c r="H626" s="1"/>
      <c r="I626" s="1"/>
      <c r="J626" s="1"/>
      <c r="K626" s="1"/>
      <c r="L626" s="1"/>
      <c r="M626" s="1"/>
      <c r="N626" s="1"/>
      <c r="O626" s="1"/>
      <c r="P626" s="1"/>
      <c r="Q626" s="1"/>
      <c r="R626" s="1"/>
      <c r="S626" s="1"/>
      <c r="T626" s="1"/>
      <c r="U626" s="1"/>
      <c r="V626" s="1"/>
      <c r="W626" s="1"/>
      <c r="X626" s="1"/>
      <c r="Y626" s="1"/>
      <c r="Z626" s="1"/>
      <c r="AA626" s="1"/>
    </row>
    <row r="627" spans="1:27">
      <c r="A627" s="1"/>
      <c r="B627" s="43">
        <f t="shared" si="35"/>
        <v>289</v>
      </c>
      <c r="C627" s="43" t="e">
        <f t="shared" si="34"/>
        <v>#VALUE!</v>
      </c>
      <c r="D627" s="43"/>
      <c r="E627" s="43"/>
      <c r="F627" s="43"/>
      <c r="G627" s="1"/>
      <c r="H627" s="1"/>
      <c r="I627" s="1"/>
      <c r="J627" s="1"/>
      <c r="K627" s="1"/>
      <c r="L627" s="1"/>
      <c r="M627" s="1"/>
      <c r="N627" s="1"/>
      <c r="O627" s="1"/>
      <c r="P627" s="1"/>
      <c r="Q627" s="1"/>
      <c r="R627" s="1"/>
      <c r="S627" s="1"/>
      <c r="T627" s="1"/>
      <c r="U627" s="1"/>
      <c r="V627" s="1"/>
      <c r="W627" s="1"/>
      <c r="X627" s="1"/>
      <c r="Y627" s="1"/>
      <c r="Z627" s="1"/>
      <c r="AA627" s="1"/>
    </row>
    <row r="628" spans="1:27">
      <c r="A628" s="1"/>
      <c r="B628" s="43">
        <f t="shared" si="35"/>
        <v>291</v>
      </c>
      <c r="C628" s="43" t="e">
        <f t="shared" ref="C628:C691" si="36">CHAR(HEX2DEC(MID($H$1,B628,2)))</f>
        <v>#VALUE!</v>
      </c>
      <c r="D628" s="43"/>
      <c r="E628" s="43"/>
      <c r="F628" s="43"/>
      <c r="G628" s="1"/>
      <c r="H628" s="1"/>
      <c r="I628" s="1"/>
      <c r="J628" s="1"/>
      <c r="K628" s="1"/>
      <c r="L628" s="1"/>
      <c r="M628" s="1"/>
      <c r="N628" s="1"/>
      <c r="O628" s="1"/>
      <c r="P628" s="1"/>
      <c r="Q628" s="1"/>
      <c r="R628" s="1"/>
      <c r="S628" s="1"/>
      <c r="T628" s="1"/>
      <c r="U628" s="1"/>
      <c r="V628" s="1"/>
      <c r="W628" s="1"/>
      <c r="X628" s="1"/>
      <c r="Y628" s="1"/>
      <c r="Z628" s="1"/>
      <c r="AA628" s="1"/>
    </row>
    <row r="629" spans="1:27">
      <c r="A629" s="1"/>
      <c r="B629" s="43">
        <f t="shared" si="35"/>
        <v>293</v>
      </c>
      <c r="C629" s="43" t="e">
        <f t="shared" si="36"/>
        <v>#VALUE!</v>
      </c>
      <c r="D629" s="43"/>
      <c r="E629" s="43"/>
      <c r="F629" s="43"/>
      <c r="G629" s="1"/>
      <c r="H629" s="1"/>
      <c r="I629" s="1"/>
      <c r="J629" s="1"/>
      <c r="K629" s="1"/>
      <c r="L629" s="1"/>
      <c r="M629" s="1"/>
      <c r="N629" s="1"/>
      <c r="O629" s="1"/>
      <c r="P629" s="1"/>
      <c r="Q629" s="1"/>
      <c r="R629" s="1"/>
      <c r="S629" s="1"/>
      <c r="T629" s="1"/>
      <c r="U629" s="1"/>
      <c r="V629" s="1"/>
      <c r="W629" s="1"/>
      <c r="X629" s="1"/>
      <c r="Y629" s="1"/>
      <c r="Z629" s="1"/>
      <c r="AA629" s="1"/>
    </row>
    <row r="630" spans="1:27">
      <c r="A630" s="1"/>
      <c r="B630" s="43">
        <f t="shared" si="35"/>
        <v>295</v>
      </c>
      <c r="C630" s="43" t="e">
        <f t="shared" si="36"/>
        <v>#VALUE!</v>
      </c>
      <c r="D630" s="43"/>
      <c r="E630" s="43"/>
      <c r="F630" s="43"/>
      <c r="G630" s="1"/>
      <c r="H630" s="1"/>
      <c r="I630" s="1"/>
      <c r="J630" s="1"/>
      <c r="K630" s="1"/>
      <c r="L630" s="1"/>
      <c r="M630" s="1"/>
      <c r="N630" s="1"/>
      <c r="O630" s="1"/>
      <c r="P630" s="1"/>
      <c r="Q630" s="1"/>
      <c r="R630" s="1"/>
      <c r="S630" s="1"/>
      <c r="T630" s="1"/>
      <c r="U630" s="1"/>
      <c r="V630" s="1"/>
      <c r="W630" s="1"/>
      <c r="X630" s="1"/>
      <c r="Y630" s="1"/>
      <c r="Z630" s="1"/>
      <c r="AA630" s="1"/>
    </row>
    <row r="631" spans="1:27">
      <c r="A631" s="1"/>
      <c r="B631" s="43">
        <f t="shared" si="35"/>
        <v>297</v>
      </c>
      <c r="C631" s="43" t="e">
        <f t="shared" si="36"/>
        <v>#VALUE!</v>
      </c>
      <c r="D631" s="43"/>
      <c r="E631" s="43"/>
      <c r="F631" s="43"/>
      <c r="G631" s="1"/>
      <c r="H631" s="1"/>
      <c r="I631" s="1"/>
      <c r="J631" s="1"/>
      <c r="K631" s="1"/>
      <c r="L631" s="1"/>
      <c r="M631" s="1"/>
      <c r="N631" s="1"/>
      <c r="O631" s="1"/>
      <c r="P631" s="1"/>
      <c r="Q631" s="1"/>
      <c r="R631" s="1"/>
      <c r="S631" s="1"/>
      <c r="T631" s="1"/>
      <c r="U631" s="1"/>
      <c r="V631" s="1"/>
      <c r="W631" s="1"/>
      <c r="X631" s="1"/>
      <c r="Y631" s="1"/>
      <c r="Z631" s="1"/>
      <c r="AA631" s="1"/>
    </row>
    <row r="632" spans="1:27">
      <c r="A632" s="1"/>
      <c r="B632" s="43">
        <f t="shared" si="35"/>
        <v>299</v>
      </c>
      <c r="C632" s="43" t="e">
        <f t="shared" si="36"/>
        <v>#VALUE!</v>
      </c>
      <c r="D632" s="43"/>
      <c r="E632" s="43"/>
      <c r="F632" s="43"/>
      <c r="G632" s="1"/>
      <c r="H632" s="1"/>
      <c r="I632" s="1"/>
      <c r="J632" s="1"/>
      <c r="K632" s="1"/>
      <c r="L632" s="1"/>
      <c r="M632" s="1"/>
      <c r="N632" s="1"/>
      <c r="O632" s="1"/>
      <c r="P632" s="1"/>
      <c r="Q632" s="1"/>
      <c r="R632" s="1"/>
      <c r="S632" s="1"/>
      <c r="T632" s="1"/>
      <c r="U632" s="1"/>
      <c r="V632" s="1"/>
      <c r="W632" s="1"/>
      <c r="X632" s="1"/>
      <c r="Y632" s="1"/>
      <c r="Z632" s="1"/>
      <c r="AA632" s="1"/>
    </row>
    <row r="633" spans="1:27">
      <c r="A633" s="1"/>
      <c r="B633" s="43">
        <f t="shared" si="35"/>
        <v>301</v>
      </c>
      <c r="C633" s="43" t="e">
        <f t="shared" si="36"/>
        <v>#VALUE!</v>
      </c>
      <c r="D633" s="43"/>
      <c r="E633" s="43"/>
      <c r="F633" s="43"/>
      <c r="G633" s="1"/>
      <c r="H633" s="1"/>
      <c r="I633" s="1"/>
      <c r="J633" s="1"/>
      <c r="K633" s="1"/>
      <c r="L633" s="1"/>
      <c r="M633" s="1"/>
      <c r="N633" s="1"/>
      <c r="O633" s="1"/>
      <c r="P633" s="1"/>
      <c r="Q633" s="1"/>
      <c r="R633" s="1"/>
      <c r="S633" s="1"/>
      <c r="T633" s="1"/>
      <c r="U633" s="1"/>
      <c r="V633" s="1"/>
      <c r="W633" s="1"/>
      <c r="X633" s="1"/>
      <c r="Y633" s="1"/>
      <c r="Z633" s="1"/>
      <c r="AA633" s="1"/>
    </row>
    <row r="634" spans="1:27">
      <c r="A634" s="1"/>
      <c r="B634" s="43">
        <f t="shared" si="35"/>
        <v>303</v>
      </c>
      <c r="C634" s="43" t="e">
        <f t="shared" si="36"/>
        <v>#VALUE!</v>
      </c>
      <c r="D634" s="43"/>
      <c r="E634" s="43"/>
      <c r="F634" s="43"/>
      <c r="G634" s="1"/>
      <c r="H634" s="1"/>
      <c r="I634" s="1"/>
      <c r="J634" s="1"/>
      <c r="K634" s="1"/>
      <c r="L634" s="1"/>
      <c r="M634" s="1"/>
      <c r="N634" s="1"/>
      <c r="O634" s="1"/>
      <c r="P634" s="1"/>
      <c r="Q634" s="1"/>
      <c r="R634" s="1"/>
      <c r="S634" s="1"/>
      <c r="T634" s="1"/>
      <c r="U634" s="1"/>
      <c r="V634" s="1"/>
      <c r="W634" s="1"/>
      <c r="X634" s="1"/>
      <c r="Y634" s="1"/>
      <c r="Z634" s="1"/>
      <c r="AA634" s="1"/>
    </row>
    <row r="635" spans="1:27">
      <c r="A635" s="1"/>
      <c r="B635" s="43">
        <f t="shared" si="35"/>
        <v>305</v>
      </c>
      <c r="C635" s="43" t="e">
        <f t="shared" si="36"/>
        <v>#VALUE!</v>
      </c>
      <c r="D635" s="43"/>
      <c r="E635" s="43"/>
      <c r="F635" s="43"/>
      <c r="G635" s="1"/>
      <c r="H635" s="1"/>
      <c r="I635" s="1"/>
      <c r="J635" s="1"/>
      <c r="K635" s="1"/>
      <c r="L635" s="1"/>
      <c r="M635" s="1"/>
      <c r="N635" s="1"/>
      <c r="O635" s="1"/>
      <c r="P635" s="1"/>
      <c r="Q635" s="1"/>
      <c r="R635" s="1"/>
      <c r="S635" s="1"/>
      <c r="T635" s="1"/>
      <c r="U635" s="1"/>
      <c r="V635" s="1"/>
      <c r="W635" s="1"/>
      <c r="X635" s="1"/>
      <c r="Y635" s="1"/>
      <c r="Z635" s="1"/>
      <c r="AA635" s="1"/>
    </row>
    <row r="636" spans="1:27">
      <c r="A636" s="1"/>
      <c r="B636" s="43">
        <f t="shared" si="35"/>
        <v>307</v>
      </c>
      <c r="C636" s="43" t="e">
        <f t="shared" si="36"/>
        <v>#VALUE!</v>
      </c>
      <c r="D636" s="43"/>
      <c r="E636" s="43"/>
      <c r="F636" s="43"/>
      <c r="G636" s="1"/>
      <c r="H636" s="1"/>
      <c r="I636" s="1"/>
      <c r="J636" s="1"/>
      <c r="K636" s="1"/>
      <c r="L636" s="1"/>
      <c r="M636" s="1"/>
      <c r="N636" s="1"/>
      <c r="O636" s="1"/>
      <c r="P636" s="1"/>
      <c r="Q636" s="1"/>
      <c r="R636" s="1"/>
      <c r="S636" s="1"/>
      <c r="T636" s="1"/>
      <c r="U636" s="1"/>
      <c r="V636" s="1"/>
      <c r="W636" s="1"/>
      <c r="X636" s="1"/>
      <c r="Y636" s="1"/>
      <c r="Z636" s="1"/>
      <c r="AA636" s="1"/>
    </row>
    <row r="637" spans="1:27">
      <c r="A637" s="1"/>
      <c r="B637" s="43">
        <f t="shared" si="35"/>
        <v>309</v>
      </c>
      <c r="C637" s="43" t="e">
        <f t="shared" si="36"/>
        <v>#VALUE!</v>
      </c>
      <c r="D637" s="43"/>
      <c r="E637" s="43"/>
      <c r="F637" s="43"/>
      <c r="G637" s="1"/>
      <c r="H637" s="1"/>
      <c r="I637" s="1"/>
      <c r="J637" s="1"/>
      <c r="K637" s="1"/>
      <c r="L637" s="1"/>
      <c r="M637" s="1"/>
      <c r="N637" s="1"/>
      <c r="O637" s="1"/>
      <c r="P637" s="1"/>
      <c r="Q637" s="1"/>
      <c r="R637" s="1"/>
      <c r="S637" s="1"/>
      <c r="T637" s="1"/>
      <c r="U637" s="1"/>
      <c r="V637" s="1"/>
      <c r="W637" s="1"/>
      <c r="X637" s="1"/>
      <c r="Y637" s="1"/>
      <c r="Z637" s="1"/>
      <c r="AA637" s="1"/>
    </row>
    <row r="638" spans="1:27">
      <c r="A638" s="1"/>
      <c r="B638" s="43">
        <f t="shared" si="35"/>
        <v>311</v>
      </c>
      <c r="C638" s="43" t="e">
        <f t="shared" si="36"/>
        <v>#VALUE!</v>
      </c>
      <c r="D638" s="43"/>
      <c r="E638" s="43"/>
      <c r="F638" s="43"/>
      <c r="G638" s="1"/>
      <c r="H638" s="1"/>
      <c r="I638" s="1"/>
      <c r="J638" s="1"/>
      <c r="K638" s="1"/>
      <c r="L638" s="1"/>
      <c r="M638" s="1"/>
      <c r="N638" s="1"/>
      <c r="O638" s="1"/>
      <c r="P638" s="1"/>
      <c r="Q638" s="1"/>
      <c r="R638" s="1"/>
      <c r="S638" s="1"/>
      <c r="T638" s="1"/>
      <c r="U638" s="1"/>
      <c r="V638" s="1"/>
      <c r="W638" s="1"/>
      <c r="X638" s="1"/>
      <c r="Y638" s="1"/>
      <c r="Z638" s="1"/>
      <c r="AA638" s="1"/>
    </row>
    <row r="639" spans="1:27">
      <c r="A639" s="1"/>
      <c r="B639" s="43">
        <f t="shared" si="35"/>
        <v>313</v>
      </c>
      <c r="C639" s="43" t="e">
        <f t="shared" si="36"/>
        <v>#VALUE!</v>
      </c>
      <c r="D639" s="43"/>
      <c r="E639" s="43"/>
      <c r="F639" s="43"/>
      <c r="G639" s="1"/>
      <c r="H639" s="1"/>
      <c r="I639" s="1"/>
      <c r="J639" s="1"/>
      <c r="K639" s="1"/>
      <c r="L639" s="1"/>
      <c r="M639" s="1"/>
      <c r="N639" s="1"/>
      <c r="O639" s="1"/>
      <c r="P639" s="1"/>
      <c r="Q639" s="1"/>
      <c r="R639" s="1"/>
      <c r="S639" s="1"/>
      <c r="T639" s="1"/>
      <c r="U639" s="1"/>
      <c r="V639" s="1"/>
      <c r="W639" s="1"/>
      <c r="X639" s="1"/>
      <c r="Y639" s="1"/>
      <c r="Z639" s="1"/>
      <c r="AA639" s="1"/>
    </row>
    <row r="640" spans="1:27">
      <c r="A640" s="1"/>
      <c r="B640" s="43">
        <f t="shared" si="35"/>
        <v>315</v>
      </c>
      <c r="C640" s="43" t="e">
        <f t="shared" si="36"/>
        <v>#VALUE!</v>
      </c>
      <c r="D640" s="43"/>
      <c r="E640" s="43"/>
      <c r="F640" s="43"/>
      <c r="G640" s="1"/>
      <c r="H640" s="1"/>
      <c r="I640" s="1"/>
      <c r="J640" s="1"/>
      <c r="K640" s="1"/>
      <c r="L640" s="1"/>
      <c r="M640" s="1"/>
      <c r="N640" s="1"/>
      <c r="O640" s="1"/>
      <c r="P640" s="1"/>
      <c r="Q640" s="1"/>
      <c r="R640" s="1"/>
      <c r="S640" s="1"/>
      <c r="T640" s="1"/>
      <c r="U640" s="1"/>
      <c r="V640" s="1"/>
      <c r="W640" s="1"/>
      <c r="X640" s="1"/>
      <c r="Y640" s="1"/>
      <c r="Z640" s="1"/>
      <c r="AA640" s="1"/>
    </row>
    <row r="641" spans="1:27">
      <c r="A641" s="1"/>
      <c r="B641" s="43">
        <f t="shared" si="35"/>
        <v>317</v>
      </c>
      <c r="C641" s="43" t="e">
        <f t="shared" si="36"/>
        <v>#VALUE!</v>
      </c>
      <c r="D641" s="43"/>
      <c r="E641" s="43"/>
      <c r="F641" s="43"/>
      <c r="G641" s="1"/>
      <c r="H641" s="1"/>
      <c r="I641" s="1"/>
      <c r="J641" s="1"/>
      <c r="K641" s="1"/>
      <c r="L641" s="1"/>
      <c r="M641" s="1"/>
      <c r="N641" s="1"/>
      <c r="O641" s="1"/>
      <c r="P641" s="1"/>
      <c r="Q641" s="1"/>
      <c r="R641" s="1"/>
      <c r="S641" s="1"/>
      <c r="T641" s="1"/>
      <c r="U641" s="1"/>
      <c r="V641" s="1"/>
      <c r="W641" s="1"/>
      <c r="X641" s="1"/>
      <c r="Y641" s="1"/>
      <c r="Z641" s="1"/>
      <c r="AA641" s="1"/>
    </row>
    <row r="642" spans="1:27">
      <c r="A642" s="1"/>
      <c r="B642" s="43">
        <f t="shared" si="35"/>
        <v>319</v>
      </c>
      <c r="C642" s="43" t="e">
        <f t="shared" si="36"/>
        <v>#VALUE!</v>
      </c>
      <c r="D642" s="43"/>
      <c r="E642" s="43"/>
      <c r="F642" s="43"/>
      <c r="G642" s="1"/>
      <c r="H642" s="1"/>
      <c r="I642" s="1"/>
      <c r="J642" s="1"/>
      <c r="K642" s="1"/>
      <c r="L642" s="1"/>
      <c r="M642" s="1"/>
      <c r="N642" s="1"/>
      <c r="O642" s="1"/>
      <c r="P642" s="1"/>
      <c r="Q642" s="1"/>
      <c r="R642" s="1"/>
      <c r="S642" s="1"/>
      <c r="T642" s="1"/>
      <c r="U642" s="1"/>
      <c r="V642" s="1"/>
      <c r="W642" s="1"/>
      <c r="X642" s="1"/>
      <c r="Y642" s="1"/>
      <c r="Z642" s="1"/>
      <c r="AA642" s="1"/>
    </row>
    <row r="643" spans="1:27">
      <c r="A643" s="1"/>
      <c r="B643" s="43">
        <f t="shared" si="35"/>
        <v>321</v>
      </c>
      <c r="C643" s="43" t="e">
        <f t="shared" si="36"/>
        <v>#VALUE!</v>
      </c>
      <c r="D643" s="43"/>
      <c r="E643" s="43"/>
      <c r="F643" s="43"/>
      <c r="G643" s="1"/>
      <c r="H643" s="1"/>
      <c r="I643" s="1"/>
      <c r="J643" s="1"/>
      <c r="K643" s="1"/>
      <c r="L643" s="1"/>
      <c r="M643" s="1"/>
      <c r="N643" s="1"/>
      <c r="O643" s="1"/>
      <c r="P643" s="1"/>
      <c r="Q643" s="1"/>
      <c r="R643" s="1"/>
      <c r="S643" s="1"/>
      <c r="T643" s="1"/>
      <c r="U643" s="1"/>
      <c r="V643" s="1"/>
      <c r="W643" s="1"/>
      <c r="X643" s="1"/>
      <c r="Y643" s="1"/>
      <c r="Z643" s="1"/>
      <c r="AA643" s="1"/>
    </row>
    <row r="644" spans="1:27">
      <c r="A644" s="1"/>
      <c r="B644" s="43">
        <f t="shared" si="35"/>
        <v>323</v>
      </c>
      <c r="C644" s="43" t="e">
        <f t="shared" si="36"/>
        <v>#VALUE!</v>
      </c>
      <c r="D644" s="43"/>
      <c r="E644" s="43"/>
      <c r="F644" s="43"/>
      <c r="G644" s="1"/>
      <c r="H644" s="1"/>
      <c r="I644" s="1"/>
      <c r="J644" s="1"/>
      <c r="K644" s="1"/>
      <c r="L644" s="1"/>
      <c r="M644" s="1"/>
      <c r="N644" s="1"/>
      <c r="O644" s="1"/>
      <c r="P644" s="1"/>
      <c r="Q644" s="1"/>
      <c r="R644" s="1"/>
      <c r="S644" s="1"/>
      <c r="T644" s="1"/>
      <c r="U644" s="1"/>
      <c r="V644" s="1"/>
      <c r="W644" s="1"/>
      <c r="X644" s="1"/>
      <c r="Y644" s="1"/>
      <c r="Z644" s="1"/>
      <c r="AA644" s="1"/>
    </row>
    <row r="645" spans="1:27">
      <c r="A645" s="1"/>
      <c r="B645" s="43">
        <f t="shared" si="35"/>
        <v>325</v>
      </c>
      <c r="C645" s="43" t="e">
        <f t="shared" si="36"/>
        <v>#VALUE!</v>
      </c>
      <c r="D645" s="43"/>
      <c r="E645" s="43"/>
      <c r="F645" s="43"/>
      <c r="G645" s="1"/>
      <c r="H645" s="1"/>
      <c r="I645" s="1"/>
      <c r="J645" s="1"/>
      <c r="K645" s="1"/>
      <c r="L645" s="1"/>
      <c r="M645" s="1"/>
      <c r="N645" s="1"/>
      <c r="O645" s="1"/>
      <c r="P645" s="1"/>
      <c r="Q645" s="1"/>
      <c r="R645" s="1"/>
      <c r="S645" s="1"/>
      <c r="T645" s="1"/>
      <c r="U645" s="1"/>
      <c r="V645" s="1"/>
      <c r="W645" s="1"/>
      <c r="X645" s="1"/>
      <c r="Y645" s="1"/>
      <c r="Z645" s="1"/>
      <c r="AA645" s="1"/>
    </row>
    <row r="646" spans="1:27">
      <c r="A646" s="1"/>
      <c r="B646" s="43">
        <f t="shared" si="35"/>
        <v>327</v>
      </c>
      <c r="C646" s="43" t="e">
        <f t="shared" si="36"/>
        <v>#VALUE!</v>
      </c>
      <c r="D646" s="43"/>
      <c r="E646" s="43"/>
      <c r="F646" s="43"/>
      <c r="G646" s="1"/>
      <c r="H646" s="1"/>
      <c r="I646" s="1"/>
      <c r="J646" s="1"/>
      <c r="K646" s="1"/>
      <c r="L646" s="1"/>
      <c r="M646" s="1"/>
      <c r="N646" s="1"/>
      <c r="O646" s="1"/>
      <c r="P646" s="1"/>
      <c r="Q646" s="1"/>
      <c r="R646" s="1"/>
      <c r="S646" s="1"/>
      <c r="T646" s="1"/>
      <c r="U646" s="1"/>
      <c r="V646" s="1"/>
      <c r="W646" s="1"/>
      <c r="X646" s="1"/>
      <c r="Y646" s="1"/>
      <c r="Z646" s="1"/>
      <c r="AA646" s="1"/>
    </row>
    <row r="647" spans="1:27">
      <c r="A647" s="1"/>
      <c r="B647" s="43">
        <f t="shared" ref="B647:B710" si="37">B646+2</f>
        <v>329</v>
      </c>
      <c r="C647" s="43" t="e">
        <f t="shared" si="36"/>
        <v>#VALUE!</v>
      </c>
      <c r="D647" s="43"/>
      <c r="E647" s="43"/>
      <c r="F647" s="43"/>
      <c r="G647" s="1"/>
      <c r="H647" s="1"/>
      <c r="I647" s="1"/>
      <c r="J647" s="1"/>
      <c r="K647" s="1"/>
      <c r="L647" s="1"/>
      <c r="M647" s="1"/>
      <c r="N647" s="1"/>
      <c r="O647" s="1"/>
      <c r="P647" s="1"/>
      <c r="Q647" s="1"/>
      <c r="R647" s="1"/>
      <c r="S647" s="1"/>
      <c r="T647" s="1"/>
      <c r="U647" s="1"/>
      <c r="V647" s="1"/>
      <c r="W647" s="1"/>
      <c r="X647" s="1"/>
      <c r="Y647" s="1"/>
      <c r="Z647" s="1"/>
      <c r="AA647" s="1"/>
    </row>
    <row r="648" spans="1:27">
      <c r="A648" s="1"/>
      <c r="B648" s="43">
        <f t="shared" si="37"/>
        <v>331</v>
      </c>
      <c r="C648" s="43" t="e">
        <f t="shared" si="36"/>
        <v>#VALUE!</v>
      </c>
      <c r="D648" s="43"/>
      <c r="E648" s="43"/>
      <c r="F648" s="43"/>
      <c r="G648" s="1"/>
      <c r="H648" s="1"/>
      <c r="I648" s="1"/>
      <c r="J648" s="1"/>
      <c r="K648" s="1"/>
      <c r="L648" s="1"/>
      <c r="M648" s="1"/>
      <c r="N648" s="1"/>
      <c r="O648" s="1"/>
      <c r="P648" s="1"/>
      <c r="Q648" s="1"/>
      <c r="R648" s="1"/>
      <c r="S648" s="1"/>
      <c r="T648" s="1"/>
      <c r="U648" s="1"/>
      <c r="V648" s="1"/>
      <c r="W648" s="1"/>
      <c r="X648" s="1"/>
      <c r="Y648" s="1"/>
      <c r="Z648" s="1"/>
      <c r="AA648" s="1"/>
    </row>
    <row r="649" spans="1:27">
      <c r="A649" s="1"/>
      <c r="B649" s="43">
        <f t="shared" si="37"/>
        <v>333</v>
      </c>
      <c r="C649" s="43" t="e">
        <f t="shared" si="36"/>
        <v>#VALUE!</v>
      </c>
      <c r="D649" s="43"/>
      <c r="E649" s="43"/>
      <c r="F649" s="43"/>
      <c r="G649" s="1"/>
      <c r="H649" s="1"/>
      <c r="I649" s="1"/>
      <c r="J649" s="1"/>
      <c r="K649" s="1"/>
      <c r="L649" s="1"/>
      <c r="M649" s="1"/>
      <c r="N649" s="1"/>
      <c r="O649" s="1"/>
      <c r="P649" s="1"/>
      <c r="Q649" s="1"/>
      <c r="R649" s="1"/>
      <c r="S649" s="1"/>
      <c r="T649" s="1"/>
      <c r="U649" s="1"/>
      <c r="V649" s="1"/>
      <c r="W649" s="1"/>
      <c r="X649" s="1"/>
      <c r="Y649" s="1"/>
      <c r="Z649" s="1"/>
      <c r="AA649" s="1"/>
    </row>
    <row r="650" spans="1:27">
      <c r="A650" s="1"/>
      <c r="B650" s="43">
        <f t="shared" si="37"/>
        <v>335</v>
      </c>
      <c r="C650" s="43" t="e">
        <f t="shared" si="36"/>
        <v>#VALUE!</v>
      </c>
      <c r="D650" s="43"/>
      <c r="E650" s="43"/>
      <c r="F650" s="43"/>
      <c r="G650" s="1"/>
      <c r="H650" s="1"/>
      <c r="I650" s="1"/>
      <c r="J650" s="1"/>
      <c r="K650" s="1"/>
      <c r="L650" s="1"/>
      <c r="M650" s="1"/>
      <c r="N650" s="1"/>
      <c r="O650" s="1"/>
      <c r="P650" s="1"/>
      <c r="Q650" s="1"/>
      <c r="R650" s="1"/>
      <c r="S650" s="1"/>
      <c r="T650" s="1"/>
      <c r="U650" s="1"/>
      <c r="V650" s="1"/>
      <c r="W650" s="1"/>
      <c r="X650" s="1"/>
      <c r="Y650" s="1"/>
      <c r="Z650" s="1"/>
      <c r="AA650" s="1"/>
    </row>
    <row r="651" spans="1:27">
      <c r="A651" s="1"/>
      <c r="B651" s="43">
        <f t="shared" si="37"/>
        <v>337</v>
      </c>
      <c r="C651" s="43" t="e">
        <f t="shared" si="36"/>
        <v>#VALUE!</v>
      </c>
      <c r="D651" s="43"/>
      <c r="E651" s="43"/>
      <c r="F651" s="43"/>
      <c r="G651" s="1"/>
      <c r="H651" s="1"/>
      <c r="I651" s="1"/>
      <c r="J651" s="1"/>
      <c r="K651" s="1"/>
      <c r="L651" s="1"/>
      <c r="M651" s="1"/>
      <c r="N651" s="1"/>
      <c r="O651" s="1"/>
      <c r="P651" s="1"/>
      <c r="Q651" s="1"/>
      <c r="R651" s="1"/>
      <c r="S651" s="1"/>
      <c r="T651" s="1"/>
      <c r="U651" s="1"/>
      <c r="V651" s="1"/>
      <c r="W651" s="1"/>
      <c r="X651" s="1"/>
      <c r="Y651" s="1"/>
      <c r="Z651" s="1"/>
      <c r="AA651" s="1"/>
    </row>
    <row r="652" spans="1:27">
      <c r="A652" s="1"/>
      <c r="B652" s="43">
        <f t="shared" si="37"/>
        <v>339</v>
      </c>
      <c r="C652" s="43" t="e">
        <f t="shared" si="36"/>
        <v>#VALUE!</v>
      </c>
      <c r="D652" s="43"/>
      <c r="E652" s="43"/>
      <c r="F652" s="43"/>
      <c r="G652" s="1"/>
      <c r="H652" s="1"/>
      <c r="I652" s="1"/>
      <c r="J652" s="1"/>
      <c r="K652" s="1"/>
      <c r="L652" s="1"/>
      <c r="M652" s="1"/>
      <c r="N652" s="1"/>
      <c r="O652" s="1"/>
      <c r="P652" s="1"/>
      <c r="Q652" s="1"/>
      <c r="R652" s="1"/>
      <c r="S652" s="1"/>
      <c r="T652" s="1"/>
      <c r="U652" s="1"/>
      <c r="V652" s="1"/>
      <c r="W652" s="1"/>
      <c r="X652" s="1"/>
      <c r="Y652" s="1"/>
      <c r="Z652" s="1"/>
      <c r="AA652" s="1"/>
    </row>
    <row r="653" spans="1:27">
      <c r="A653" s="1"/>
      <c r="B653" s="43">
        <f t="shared" si="37"/>
        <v>341</v>
      </c>
      <c r="C653" s="43" t="e">
        <f t="shared" si="36"/>
        <v>#VALUE!</v>
      </c>
      <c r="D653" s="43"/>
      <c r="E653" s="43"/>
      <c r="F653" s="43"/>
      <c r="G653" s="1"/>
      <c r="H653" s="1"/>
      <c r="I653" s="1"/>
      <c r="J653" s="1"/>
      <c r="K653" s="1"/>
      <c r="L653" s="1"/>
      <c r="M653" s="1"/>
      <c r="N653" s="1"/>
      <c r="O653" s="1"/>
      <c r="P653" s="1"/>
      <c r="Q653" s="1"/>
      <c r="R653" s="1"/>
      <c r="S653" s="1"/>
      <c r="T653" s="1"/>
      <c r="U653" s="1"/>
      <c r="V653" s="1"/>
      <c r="W653" s="1"/>
      <c r="X653" s="1"/>
      <c r="Y653" s="1"/>
      <c r="Z653" s="1"/>
      <c r="AA653" s="1"/>
    </row>
    <row r="654" spans="1:27">
      <c r="A654" s="1"/>
      <c r="B654" s="43">
        <f t="shared" si="37"/>
        <v>343</v>
      </c>
      <c r="C654" s="43" t="e">
        <f t="shared" si="36"/>
        <v>#VALUE!</v>
      </c>
      <c r="D654" s="43"/>
      <c r="E654" s="43"/>
      <c r="F654" s="43"/>
      <c r="G654" s="1"/>
      <c r="H654" s="1"/>
      <c r="I654" s="1"/>
      <c r="J654" s="1"/>
      <c r="K654" s="1"/>
      <c r="L654" s="1"/>
      <c r="M654" s="1"/>
      <c r="N654" s="1"/>
      <c r="O654" s="1"/>
      <c r="P654" s="1"/>
      <c r="Q654" s="1"/>
      <c r="R654" s="1"/>
      <c r="S654" s="1"/>
      <c r="T654" s="1"/>
      <c r="U654" s="1"/>
      <c r="V654" s="1"/>
      <c r="W654" s="1"/>
      <c r="X654" s="1"/>
      <c r="Y654" s="1"/>
      <c r="Z654" s="1"/>
      <c r="AA654" s="1"/>
    </row>
    <row r="655" spans="1:27">
      <c r="A655" s="1"/>
      <c r="B655" s="43">
        <f t="shared" si="37"/>
        <v>345</v>
      </c>
      <c r="C655" s="43" t="e">
        <f t="shared" si="36"/>
        <v>#VALUE!</v>
      </c>
      <c r="D655" s="43"/>
      <c r="E655" s="43"/>
      <c r="F655" s="43"/>
      <c r="G655" s="1"/>
      <c r="H655" s="1"/>
      <c r="I655" s="1"/>
      <c r="J655" s="1"/>
      <c r="K655" s="1"/>
      <c r="L655" s="1"/>
      <c r="M655" s="1"/>
      <c r="N655" s="1"/>
      <c r="O655" s="1"/>
      <c r="P655" s="1"/>
      <c r="Q655" s="1"/>
      <c r="R655" s="1"/>
      <c r="S655" s="1"/>
      <c r="T655" s="1"/>
      <c r="U655" s="1"/>
      <c r="V655" s="1"/>
      <c r="W655" s="1"/>
      <c r="X655" s="1"/>
      <c r="Y655" s="1"/>
      <c r="Z655" s="1"/>
      <c r="AA655" s="1"/>
    </row>
    <row r="656" spans="1:27">
      <c r="A656" s="1"/>
      <c r="B656" s="43">
        <f t="shared" si="37"/>
        <v>347</v>
      </c>
      <c r="C656" s="43" t="e">
        <f t="shared" si="36"/>
        <v>#VALUE!</v>
      </c>
      <c r="D656" s="43"/>
      <c r="E656" s="43"/>
      <c r="F656" s="43"/>
      <c r="G656" s="1"/>
      <c r="H656" s="1"/>
      <c r="I656" s="1"/>
      <c r="J656" s="1"/>
      <c r="K656" s="1"/>
      <c r="L656" s="1"/>
      <c r="M656" s="1"/>
      <c r="N656" s="1"/>
      <c r="O656" s="1"/>
      <c r="P656" s="1"/>
      <c r="Q656" s="1"/>
      <c r="R656" s="1"/>
      <c r="S656" s="1"/>
      <c r="T656" s="1"/>
      <c r="U656" s="1"/>
      <c r="V656" s="1"/>
      <c r="W656" s="1"/>
      <c r="X656" s="1"/>
      <c r="Y656" s="1"/>
      <c r="Z656" s="1"/>
      <c r="AA656" s="1"/>
    </row>
    <row r="657" spans="1:27">
      <c r="A657" s="1"/>
      <c r="B657" s="43">
        <f t="shared" si="37"/>
        <v>349</v>
      </c>
      <c r="C657" s="43" t="e">
        <f t="shared" si="36"/>
        <v>#VALUE!</v>
      </c>
      <c r="D657" s="43"/>
      <c r="E657" s="43"/>
      <c r="F657" s="43"/>
      <c r="G657" s="1"/>
      <c r="H657" s="1"/>
      <c r="I657" s="1"/>
      <c r="J657" s="1"/>
      <c r="K657" s="1"/>
      <c r="L657" s="1"/>
      <c r="M657" s="1"/>
      <c r="N657" s="1"/>
      <c r="O657" s="1"/>
      <c r="P657" s="1"/>
      <c r="Q657" s="1"/>
      <c r="R657" s="1"/>
      <c r="S657" s="1"/>
      <c r="T657" s="1"/>
      <c r="U657" s="1"/>
      <c r="V657" s="1"/>
      <c r="W657" s="1"/>
      <c r="X657" s="1"/>
      <c r="Y657" s="1"/>
      <c r="Z657" s="1"/>
      <c r="AA657" s="1"/>
    </row>
    <row r="658" spans="1:27">
      <c r="A658" s="1"/>
      <c r="B658" s="43">
        <f t="shared" si="37"/>
        <v>351</v>
      </c>
      <c r="C658" s="43" t="e">
        <f t="shared" si="36"/>
        <v>#VALUE!</v>
      </c>
      <c r="D658" s="43"/>
      <c r="E658" s="43"/>
      <c r="F658" s="43"/>
      <c r="G658" s="1"/>
      <c r="H658" s="1"/>
      <c r="I658" s="1"/>
      <c r="J658" s="1"/>
      <c r="K658" s="1"/>
      <c r="L658" s="1"/>
      <c r="M658" s="1"/>
      <c r="N658" s="1"/>
      <c r="O658" s="1"/>
      <c r="P658" s="1"/>
      <c r="Q658" s="1"/>
      <c r="R658" s="1"/>
      <c r="S658" s="1"/>
      <c r="T658" s="1"/>
      <c r="U658" s="1"/>
      <c r="V658" s="1"/>
      <c r="W658" s="1"/>
      <c r="X658" s="1"/>
      <c r="Y658" s="1"/>
      <c r="Z658" s="1"/>
      <c r="AA658" s="1"/>
    </row>
    <row r="659" spans="1:27">
      <c r="A659" s="1"/>
      <c r="B659" s="43">
        <f t="shared" si="37"/>
        <v>353</v>
      </c>
      <c r="C659" s="43" t="e">
        <f t="shared" si="36"/>
        <v>#VALUE!</v>
      </c>
      <c r="D659" s="43"/>
      <c r="E659" s="43"/>
      <c r="F659" s="43"/>
      <c r="G659" s="1"/>
      <c r="H659" s="1"/>
      <c r="I659" s="1"/>
      <c r="J659" s="1"/>
      <c r="K659" s="1"/>
      <c r="L659" s="1"/>
      <c r="M659" s="1"/>
      <c r="N659" s="1"/>
      <c r="O659" s="1"/>
      <c r="P659" s="1"/>
      <c r="Q659" s="1"/>
      <c r="R659" s="1"/>
      <c r="S659" s="1"/>
      <c r="T659" s="1"/>
      <c r="U659" s="1"/>
      <c r="V659" s="1"/>
      <c r="W659" s="1"/>
      <c r="X659" s="1"/>
      <c r="Y659" s="1"/>
      <c r="Z659" s="1"/>
      <c r="AA659" s="1"/>
    </row>
    <row r="660" spans="1:27">
      <c r="A660" s="1"/>
      <c r="B660" s="43">
        <f t="shared" si="37"/>
        <v>355</v>
      </c>
      <c r="C660" s="43" t="e">
        <f t="shared" si="36"/>
        <v>#VALUE!</v>
      </c>
      <c r="D660" s="43"/>
      <c r="E660" s="43"/>
      <c r="F660" s="43"/>
      <c r="G660" s="1"/>
      <c r="H660" s="1"/>
      <c r="I660" s="1"/>
      <c r="J660" s="1"/>
      <c r="K660" s="1"/>
      <c r="L660" s="1"/>
      <c r="M660" s="1"/>
      <c r="N660" s="1"/>
      <c r="O660" s="1"/>
      <c r="P660" s="1"/>
      <c r="Q660" s="1"/>
      <c r="R660" s="1"/>
      <c r="S660" s="1"/>
      <c r="T660" s="1"/>
      <c r="U660" s="1"/>
      <c r="V660" s="1"/>
      <c r="W660" s="1"/>
      <c r="X660" s="1"/>
      <c r="Y660" s="1"/>
      <c r="Z660" s="1"/>
      <c r="AA660" s="1"/>
    </row>
    <row r="661" spans="1:27">
      <c r="A661" s="1"/>
      <c r="B661" s="43">
        <f t="shared" si="37"/>
        <v>357</v>
      </c>
      <c r="C661" s="43" t="e">
        <f t="shared" si="36"/>
        <v>#VALUE!</v>
      </c>
      <c r="D661" s="43"/>
      <c r="E661" s="43"/>
      <c r="F661" s="43"/>
      <c r="G661" s="1"/>
      <c r="H661" s="1"/>
      <c r="I661" s="1"/>
      <c r="J661" s="1"/>
      <c r="K661" s="1"/>
      <c r="L661" s="1"/>
      <c r="M661" s="1"/>
      <c r="N661" s="1"/>
      <c r="O661" s="1"/>
      <c r="P661" s="1"/>
      <c r="Q661" s="1"/>
      <c r="R661" s="1"/>
      <c r="S661" s="1"/>
      <c r="T661" s="1"/>
      <c r="U661" s="1"/>
      <c r="V661" s="1"/>
      <c r="W661" s="1"/>
      <c r="X661" s="1"/>
      <c r="Y661" s="1"/>
      <c r="Z661" s="1"/>
      <c r="AA661" s="1"/>
    </row>
    <row r="662" spans="1:27">
      <c r="A662" s="1"/>
      <c r="B662" s="43">
        <f t="shared" si="37"/>
        <v>359</v>
      </c>
      <c r="C662" s="43" t="e">
        <f t="shared" si="36"/>
        <v>#VALUE!</v>
      </c>
      <c r="D662" s="43"/>
      <c r="E662" s="43"/>
      <c r="F662" s="43"/>
      <c r="G662" s="1"/>
      <c r="H662" s="1"/>
      <c r="I662" s="1"/>
      <c r="J662" s="1"/>
      <c r="K662" s="1"/>
      <c r="L662" s="1"/>
      <c r="M662" s="1"/>
      <c r="N662" s="1"/>
      <c r="O662" s="1"/>
      <c r="P662" s="1"/>
      <c r="Q662" s="1"/>
      <c r="R662" s="1"/>
      <c r="S662" s="1"/>
      <c r="T662" s="1"/>
      <c r="U662" s="1"/>
      <c r="V662" s="1"/>
      <c r="W662" s="1"/>
      <c r="X662" s="1"/>
      <c r="Y662" s="1"/>
      <c r="Z662" s="1"/>
      <c r="AA662" s="1"/>
    </row>
    <row r="663" spans="1:27">
      <c r="A663" s="1"/>
      <c r="B663" s="43">
        <f t="shared" si="37"/>
        <v>361</v>
      </c>
      <c r="C663" s="43" t="e">
        <f t="shared" si="36"/>
        <v>#VALUE!</v>
      </c>
      <c r="D663" s="43"/>
      <c r="E663" s="43"/>
      <c r="F663" s="43"/>
      <c r="G663" s="1"/>
      <c r="H663" s="1"/>
      <c r="I663" s="1"/>
      <c r="J663" s="1"/>
      <c r="K663" s="1"/>
      <c r="L663" s="1"/>
      <c r="M663" s="1"/>
      <c r="N663" s="1"/>
      <c r="O663" s="1"/>
      <c r="P663" s="1"/>
      <c r="Q663" s="1"/>
      <c r="R663" s="1"/>
      <c r="S663" s="1"/>
      <c r="T663" s="1"/>
      <c r="U663" s="1"/>
      <c r="V663" s="1"/>
      <c r="W663" s="1"/>
      <c r="X663" s="1"/>
      <c r="Y663" s="1"/>
      <c r="Z663" s="1"/>
      <c r="AA663" s="1"/>
    </row>
    <row r="664" spans="1:27">
      <c r="A664" s="1"/>
      <c r="B664" s="43">
        <f t="shared" si="37"/>
        <v>363</v>
      </c>
      <c r="C664" s="43" t="e">
        <f t="shared" si="36"/>
        <v>#VALUE!</v>
      </c>
      <c r="D664" s="43"/>
      <c r="E664" s="43"/>
      <c r="F664" s="43"/>
      <c r="G664" s="1"/>
      <c r="H664" s="1"/>
      <c r="I664" s="1"/>
      <c r="J664" s="1"/>
      <c r="K664" s="1"/>
      <c r="L664" s="1"/>
      <c r="M664" s="1"/>
      <c r="N664" s="1"/>
      <c r="O664" s="1"/>
      <c r="P664" s="1"/>
      <c r="Q664" s="1"/>
      <c r="R664" s="1"/>
      <c r="S664" s="1"/>
      <c r="T664" s="1"/>
      <c r="U664" s="1"/>
      <c r="V664" s="1"/>
      <c r="W664" s="1"/>
      <c r="X664" s="1"/>
      <c r="Y664" s="1"/>
      <c r="Z664" s="1"/>
      <c r="AA664" s="1"/>
    </row>
    <row r="665" spans="1:27">
      <c r="A665" s="1"/>
      <c r="B665" s="43">
        <f t="shared" si="37"/>
        <v>365</v>
      </c>
      <c r="C665" s="43" t="e">
        <f t="shared" si="36"/>
        <v>#VALUE!</v>
      </c>
      <c r="D665" s="43"/>
      <c r="E665" s="43"/>
      <c r="F665" s="43"/>
      <c r="G665" s="1"/>
      <c r="H665" s="1"/>
      <c r="I665" s="1"/>
      <c r="J665" s="1"/>
      <c r="K665" s="1"/>
      <c r="L665" s="1"/>
      <c r="M665" s="1"/>
      <c r="N665" s="1"/>
      <c r="O665" s="1"/>
      <c r="P665" s="1"/>
      <c r="Q665" s="1"/>
      <c r="R665" s="1"/>
      <c r="S665" s="1"/>
      <c r="T665" s="1"/>
      <c r="U665" s="1"/>
      <c r="V665" s="1"/>
      <c r="W665" s="1"/>
      <c r="X665" s="1"/>
      <c r="Y665" s="1"/>
      <c r="Z665" s="1"/>
      <c r="AA665" s="1"/>
    </row>
    <row r="666" spans="1:27">
      <c r="A666" s="1"/>
      <c r="B666" s="43">
        <f t="shared" si="37"/>
        <v>367</v>
      </c>
      <c r="C666" s="43" t="e">
        <f t="shared" si="36"/>
        <v>#VALUE!</v>
      </c>
      <c r="D666" s="43"/>
      <c r="E666" s="43"/>
      <c r="F666" s="43"/>
      <c r="G666" s="1"/>
      <c r="H666" s="1"/>
      <c r="I666" s="1"/>
      <c r="J666" s="1"/>
      <c r="K666" s="1"/>
      <c r="L666" s="1"/>
      <c r="M666" s="1"/>
      <c r="N666" s="1"/>
      <c r="O666" s="1"/>
      <c r="P666" s="1"/>
      <c r="Q666" s="1"/>
      <c r="R666" s="1"/>
      <c r="S666" s="1"/>
      <c r="T666" s="1"/>
      <c r="U666" s="1"/>
      <c r="V666" s="1"/>
      <c r="W666" s="1"/>
      <c r="X666" s="1"/>
      <c r="Y666" s="1"/>
      <c r="Z666" s="1"/>
      <c r="AA666" s="1"/>
    </row>
    <row r="667" spans="1:27">
      <c r="A667" s="1"/>
      <c r="B667" s="43">
        <f t="shared" si="37"/>
        <v>369</v>
      </c>
      <c r="C667" s="43" t="e">
        <f t="shared" si="36"/>
        <v>#VALUE!</v>
      </c>
      <c r="D667" s="43"/>
      <c r="E667" s="43"/>
      <c r="F667" s="43"/>
      <c r="G667" s="1"/>
      <c r="H667" s="1"/>
      <c r="I667" s="1"/>
      <c r="J667" s="1"/>
      <c r="K667" s="1"/>
      <c r="L667" s="1"/>
      <c r="M667" s="1"/>
      <c r="N667" s="1"/>
      <c r="O667" s="1"/>
      <c r="P667" s="1"/>
      <c r="Q667" s="1"/>
      <c r="R667" s="1"/>
      <c r="S667" s="1"/>
      <c r="T667" s="1"/>
      <c r="U667" s="1"/>
      <c r="V667" s="1"/>
      <c r="W667" s="1"/>
      <c r="X667" s="1"/>
      <c r="Y667" s="1"/>
      <c r="Z667" s="1"/>
      <c r="AA667" s="1"/>
    </row>
    <row r="668" spans="1:27">
      <c r="A668" s="1"/>
      <c r="B668" s="43">
        <f t="shared" si="37"/>
        <v>371</v>
      </c>
      <c r="C668" s="43" t="e">
        <f t="shared" si="36"/>
        <v>#VALUE!</v>
      </c>
      <c r="D668" s="43"/>
      <c r="E668" s="43"/>
      <c r="F668" s="43"/>
      <c r="G668" s="1"/>
      <c r="H668" s="1"/>
      <c r="I668" s="1"/>
      <c r="J668" s="1"/>
      <c r="K668" s="1"/>
      <c r="L668" s="1"/>
      <c r="M668" s="1"/>
      <c r="N668" s="1"/>
      <c r="O668" s="1"/>
      <c r="P668" s="1"/>
      <c r="Q668" s="1"/>
      <c r="R668" s="1"/>
      <c r="S668" s="1"/>
      <c r="T668" s="1"/>
      <c r="U668" s="1"/>
      <c r="V668" s="1"/>
      <c r="W668" s="1"/>
      <c r="X668" s="1"/>
      <c r="Y668" s="1"/>
      <c r="Z668" s="1"/>
      <c r="AA668" s="1"/>
    </row>
    <row r="669" spans="1:27">
      <c r="A669" s="1"/>
      <c r="B669" s="43">
        <f t="shared" si="37"/>
        <v>373</v>
      </c>
      <c r="C669" s="43" t="e">
        <f t="shared" si="36"/>
        <v>#VALUE!</v>
      </c>
      <c r="D669" s="43"/>
      <c r="E669" s="43"/>
      <c r="F669" s="43"/>
      <c r="G669" s="1"/>
      <c r="H669" s="1"/>
      <c r="I669" s="1"/>
      <c r="J669" s="1"/>
      <c r="K669" s="1"/>
      <c r="L669" s="1"/>
      <c r="M669" s="1"/>
      <c r="N669" s="1"/>
      <c r="O669" s="1"/>
      <c r="P669" s="1"/>
      <c r="Q669" s="1"/>
      <c r="R669" s="1"/>
      <c r="S669" s="1"/>
      <c r="T669" s="1"/>
      <c r="U669" s="1"/>
      <c r="V669" s="1"/>
      <c r="W669" s="1"/>
      <c r="X669" s="1"/>
      <c r="Y669" s="1"/>
      <c r="Z669" s="1"/>
      <c r="AA669" s="1"/>
    </row>
    <row r="670" spans="1:27">
      <c r="A670" s="1"/>
      <c r="B670" s="43">
        <f t="shared" si="37"/>
        <v>375</v>
      </c>
      <c r="C670" s="43" t="e">
        <f t="shared" si="36"/>
        <v>#VALUE!</v>
      </c>
      <c r="D670" s="43"/>
      <c r="E670" s="43"/>
      <c r="F670" s="43"/>
      <c r="G670" s="1"/>
      <c r="H670" s="1"/>
      <c r="I670" s="1"/>
      <c r="J670" s="1"/>
      <c r="K670" s="1"/>
      <c r="L670" s="1"/>
      <c r="M670" s="1"/>
      <c r="N670" s="1"/>
      <c r="O670" s="1"/>
      <c r="P670" s="1"/>
      <c r="Q670" s="1"/>
      <c r="R670" s="1"/>
      <c r="S670" s="1"/>
      <c r="T670" s="1"/>
      <c r="U670" s="1"/>
      <c r="V670" s="1"/>
      <c r="W670" s="1"/>
      <c r="X670" s="1"/>
      <c r="Y670" s="1"/>
      <c r="Z670" s="1"/>
      <c r="AA670" s="1"/>
    </row>
    <row r="671" spans="1:27">
      <c r="A671" s="1"/>
      <c r="B671" s="43">
        <f t="shared" si="37"/>
        <v>377</v>
      </c>
      <c r="C671" s="43" t="e">
        <f t="shared" si="36"/>
        <v>#VALUE!</v>
      </c>
      <c r="D671" s="43"/>
      <c r="E671" s="43"/>
      <c r="F671" s="43"/>
      <c r="G671" s="1"/>
      <c r="H671" s="1"/>
      <c r="I671" s="1"/>
      <c r="J671" s="1"/>
      <c r="K671" s="1"/>
      <c r="L671" s="1"/>
      <c r="M671" s="1"/>
      <c r="N671" s="1"/>
      <c r="O671" s="1"/>
      <c r="P671" s="1"/>
      <c r="Q671" s="1"/>
      <c r="R671" s="1"/>
      <c r="S671" s="1"/>
      <c r="T671" s="1"/>
      <c r="U671" s="1"/>
      <c r="V671" s="1"/>
      <c r="W671" s="1"/>
      <c r="X671" s="1"/>
      <c r="Y671" s="1"/>
      <c r="Z671" s="1"/>
      <c r="AA671" s="1"/>
    </row>
    <row r="672" spans="1:27">
      <c r="A672" s="1"/>
      <c r="B672" s="43">
        <f t="shared" si="37"/>
        <v>379</v>
      </c>
      <c r="C672" s="43" t="e">
        <f t="shared" si="36"/>
        <v>#VALUE!</v>
      </c>
      <c r="D672" s="43"/>
      <c r="E672" s="43"/>
      <c r="F672" s="43"/>
      <c r="G672" s="1"/>
      <c r="H672" s="1"/>
      <c r="I672" s="1"/>
      <c r="J672" s="1"/>
      <c r="K672" s="1"/>
      <c r="L672" s="1"/>
      <c r="M672" s="1"/>
      <c r="N672" s="1"/>
      <c r="O672" s="1"/>
      <c r="P672" s="1"/>
      <c r="Q672" s="1"/>
      <c r="R672" s="1"/>
      <c r="S672" s="1"/>
      <c r="T672" s="1"/>
      <c r="U672" s="1"/>
      <c r="V672" s="1"/>
      <c r="W672" s="1"/>
      <c r="X672" s="1"/>
      <c r="Y672" s="1"/>
      <c r="Z672" s="1"/>
      <c r="AA672" s="1"/>
    </row>
    <row r="673" spans="1:27">
      <c r="A673" s="1"/>
      <c r="B673" s="43">
        <f t="shared" si="37"/>
        <v>381</v>
      </c>
      <c r="C673" s="43" t="e">
        <f t="shared" si="36"/>
        <v>#VALUE!</v>
      </c>
      <c r="D673" s="43"/>
      <c r="E673" s="43"/>
      <c r="F673" s="43"/>
      <c r="G673" s="1"/>
      <c r="H673" s="1"/>
      <c r="I673" s="1"/>
      <c r="J673" s="1"/>
      <c r="K673" s="1"/>
      <c r="L673" s="1"/>
      <c r="M673" s="1"/>
      <c r="N673" s="1"/>
      <c r="O673" s="1"/>
      <c r="P673" s="1"/>
      <c r="Q673" s="1"/>
      <c r="R673" s="1"/>
      <c r="S673" s="1"/>
      <c r="T673" s="1"/>
      <c r="U673" s="1"/>
      <c r="V673" s="1"/>
      <c r="W673" s="1"/>
      <c r="X673" s="1"/>
      <c r="Y673" s="1"/>
      <c r="Z673" s="1"/>
      <c r="AA673" s="1"/>
    </row>
    <row r="674" spans="1:27">
      <c r="A674" s="1"/>
      <c r="B674" s="43">
        <f t="shared" si="37"/>
        <v>383</v>
      </c>
      <c r="C674" s="43" t="e">
        <f t="shared" si="36"/>
        <v>#VALUE!</v>
      </c>
      <c r="D674" s="43"/>
      <c r="E674" s="43"/>
      <c r="F674" s="43"/>
      <c r="G674" s="1"/>
      <c r="H674" s="1"/>
      <c r="I674" s="1"/>
      <c r="J674" s="1"/>
      <c r="K674" s="1"/>
      <c r="L674" s="1"/>
      <c r="M674" s="1"/>
      <c r="N674" s="1"/>
      <c r="O674" s="1"/>
      <c r="P674" s="1"/>
      <c r="Q674" s="1"/>
      <c r="R674" s="1"/>
      <c r="S674" s="1"/>
      <c r="T674" s="1"/>
      <c r="U674" s="1"/>
      <c r="V674" s="1"/>
      <c r="W674" s="1"/>
      <c r="X674" s="1"/>
      <c r="Y674" s="1"/>
      <c r="Z674" s="1"/>
      <c r="AA674" s="1"/>
    </row>
    <row r="675" spans="1:27">
      <c r="A675" s="1"/>
      <c r="B675" s="43">
        <f t="shared" si="37"/>
        <v>385</v>
      </c>
      <c r="C675" s="43" t="e">
        <f t="shared" si="36"/>
        <v>#VALUE!</v>
      </c>
      <c r="D675" s="43"/>
      <c r="E675" s="43"/>
      <c r="F675" s="43"/>
      <c r="G675" s="1"/>
      <c r="H675" s="1"/>
      <c r="I675" s="1"/>
      <c r="J675" s="1"/>
      <c r="K675" s="1"/>
      <c r="L675" s="1"/>
      <c r="M675" s="1"/>
      <c r="N675" s="1"/>
      <c r="O675" s="1"/>
      <c r="P675" s="1"/>
      <c r="Q675" s="1"/>
      <c r="R675" s="1"/>
      <c r="S675" s="1"/>
      <c r="T675" s="1"/>
      <c r="U675" s="1"/>
      <c r="V675" s="1"/>
      <c r="W675" s="1"/>
      <c r="X675" s="1"/>
      <c r="Y675" s="1"/>
      <c r="Z675" s="1"/>
      <c r="AA675" s="1"/>
    </row>
    <row r="676" spans="1:27">
      <c r="A676" s="1"/>
      <c r="B676" s="43">
        <f t="shared" si="37"/>
        <v>387</v>
      </c>
      <c r="C676" s="43" t="e">
        <f t="shared" si="36"/>
        <v>#VALUE!</v>
      </c>
      <c r="D676" s="43"/>
      <c r="E676" s="43"/>
      <c r="F676" s="43"/>
      <c r="G676" s="1"/>
      <c r="H676" s="1"/>
      <c r="I676" s="1"/>
      <c r="J676" s="1"/>
      <c r="K676" s="1"/>
      <c r="L676" s="1"/>
      <c r="M676" s="1"/>
      <c r="N676" s="1"/>
      <c r="O676" s="1"/>
      <c r="P676" s="1"/>
      <c r="Q676" s="1"/>
      <c r="R676" s="1"/>
      <c r="S676" s="1"/>
      <c r="T676" s="1"/>
      <c r="U676" s="1"/>
      <c r="V676" s="1"/>
      <c r="W676" s="1"/>
      <c r="X676" s="1"/>
      <c r="Y676" s="1"/>
      <c r="Z676" s="1"/>
      <c r="AA676" s="1"/>
    </row>
    <row r="677" spans="1:27">
      <c r="A677" s="1"/>
      <c r="B677" s="43">
        <f t="shared" si="37"/>
        <v>389</v>
      </c>
      <c r="C677" s="43" t="e">
        <f t="shared" si="36"/>
        <v>#VALUE!</v>
      </c>
      <c r="D677" s="43"/>
      <c r="E677" s="43"/>
      <c r="F677" s="43"/>
      <c r="G677" s="1"/>
      <c r="H677" s="1"/>
      <c r="I677" s="1"/>
      <c r="J677" s="1"/>
      <c r="K677" s="1"/>
      <c r="L677" s="1"/>
      <c r="M677" s="1"/>
      <c r="N677" s="1"/>
      <c r="O677" s="1"/>
      <c r="P677" s="1"/>
      <c r="Q677" s="1"/>
      <c r="R677" s="1"/>
      <c r="S677" s="1"/>
      <c r="T677" s="1"/>
      <c r="U677" s="1"/>
      <c r="V677" s="1"/>
      <c r="W677" s="1"/>
      <c r="X677" s="1"/>
      <c r="Y677" s="1"/>
      <c r="Z677" s="1"/>
      <c r="AA677" s="1"/>
    </row>
    <row r="678" spans="1:27">
      <c r="A678" s="1"/>
      <c r="B678" s="43">
        <f t="shared" si="37"/>
        <v>391</v>
      </c>
      <c r="C678" s="43" t="e">
        <f t="shared" si="36"/>
        <v>#VALUE!</v>
      </c>
      <c r="D678" s="43"/>
      <c r="E678" s="43"/>
      <c r="F678" s="43"/>
      <c r="G678" s="1"/>
      <c r="H678" s="1"/>
      <c r="I678" s="1"/>
      <c r="J678" s="1"/>
      <c r="K678" s="1"/>
      <c r="L678" s="1"/>
      <c r="M678" s="1"/>
      <c r="N678" s="1"/>
      <c r="O678" s="1"/>
      <c r="P678" s="1"/>
      <c r="Q678" s="1"/>
      <c r="R678" s="1"/>
      <c r="S678" s="1"/>
      <c r="T678" s="1"/>
      <c r="U678" s="1"/>
      <c r="V678" s="1"/>
      <c r="W678" s="1"/>
      <c r="X678" s="1"/>
      <c r="Y678" s="1"/>
      <c r="Z678" s="1"/>
      <c r="AA678" s="1"/>
    </row>
    <row r="679" spans="1:27">
      <c r="A679" s="1"/>
      <c r="B679" s="43">
        <f t="shared" si="37"/>
        <v>393</v>
      </c>
      <c r="C679" s="43" t="e">
        <f t="shared" si="36"/>
        <v>#VALUE!</v>
      </c>
      <c r="D679" s="43"/>
      <c r="E679" s="43"/>
      <c r="F679" s="43"/>
      <c r="G679" s="1"/>
      <c r="H679" s="1"/>
      <c r="I679" s="1"/>
      <c r="J679" s="1"/>
      <c r="K679" s="1"/>
      <c r="L679" s="1"/>
      <c r="M679" s="1"/>
      <c r="N679" s="1"/>
      <c r="O679" s="1"/>
      <c r="P679" s="1"/>
      <c r="Q679" s="1"/>
      <c r="R679" s="1"/>
      <c r="S679" s="1"/>
      <c r="T679" s="1"/>
      <c r="U679" s="1"/>
      <c r="V679" s="1"/>
      <c r="W679" s="1"/>
      <c r="X679" s="1"/>
      <c r="Y679" s="1"/>
      <c r="Z679" s="1"/>
      <c r="AA679" s="1"/>
    </row>
    <row r="680" spans="1:27">
      <c r="A680" s="1"/>
      <c r="B680" s="43">
        <f t="shared" si="37"/>
        <v>395</v>
      </c>
      <c r="C680" s="43" t="e">
        <f t="shared" si="36"/>
        <v>#VALUE!</v>
      </c>
      <c r="D680" s="43"/>
      <c r="E680" s="43"/>
      <c r="F680" s="43"/>
      <c r="G680" s="1"/>
      <c r="H680" s="1"/>
      <c r="I680" s="1"/>
      <c r="J680" s="1"/>
      <c r="K680" s="1"/>
      <c r="L680" s="1"/>
      <c r="M680" s="1"/>
      <c r="N680" s="1"/>
      <c r="O680" s="1"/>
      <c r="P680" s="1"/>
      <c r="Q680" s="1"/>
      <c r="R680" s="1"/>
      <c r="S680" s="1"/>
      <c r="T680" s="1"/>
      <c r="U680" s="1"/>
      <c r="V680" s="1"/>
      <c r="W680" s="1"/>
      <c r="X680" s="1"/>
      <c r="Y680" s="1"/>
      <c r="Z680" s="1"/>
      <c r="AA680" s="1"/>
    </row>
    <row r="681" spans="1:27">
      <c r="A681" s="1"/>
      <c r="B681" s="43">
        <f t="shared" si="37"/>
        <v>397</v>
      </c>
      <c r="C681" s="43" t="e">
        <f t="shared" si="36"/>
        <v>#VALUE!</v>
      </c>
      <c r="D681" s="43"/>
      <c r="E681" s="43"/>
      <c r="F681" s="43"/>
      <c r="G681" s="1"/>
      <c r="H681" s="1"/>
      <c r="I681" s="1"/>
      <c r="J681" s="1"/>
      <c r="K681" s="1"/>
      <c r="L681" s="1"/>
      <c r="M681" s="1"/>
      <c r="N681" s="1"/>
      <c r="O681" s="1"/>
      <c r="P681" s="1"/>
      <c r="Q681" s="1"/>
      <c r="R681" s="1"/>
      <c r="S681" s="1"/>
      <c r="T681" s="1"/>
      <c r="U681" s="1"/>
      <c r="V681" s="1"/>
      <c r="W681" s="1"/>
      <c r="X681" s="1"/>
      <c r="Y681" s="1"/>
      <c r="Z681" s="1"/>
      <c r="AA681" s="1"/>
    </row>
    <row r="682" spans="1:27">
      <c r="A682" s="1"/>
      <c r="B682" s="43">
        <f t="shared" si="37"/>
        <v>399</v>
      </c>
      <c r="C682" s="43" t="e">
        <f t="shared" si="36"/>
        <v>#VALUE!</v>
      </c>
      <c r="D682" s="43"/>
      <c r="E682" s="43"/>
      <c r="F682" s="43"/>
      <c r="G682" s="1"/>
      <c r="H682" s="1"/>
      <c r="I682" s="1"/>
      <c r="J682" s="1"/>
      <c r="K682" s="1"/>
      <c r="L682" s="1"/>
      <c r="M682" s="1"/>
      <c r="N682" s="1"/>
      <c r="O682" s="1"/>
      <c r="P682" s="1"/>
      <c r="Q682" s="1"/>
      <c r="R682" s="1"/>
      <c r="S682" s="1"/>
      <c r="T682" s="1"/>
      <c r="U682" s="1"/>
      <c r="V682" s="1"/>
      <c r="W682" s="1"/>
      <c r="X682" s="1"/>
      <c r="Y682" s="1"/>
      <c r="Z682" s="1"/>
      <c r="AA682" s="1"/>
    </row>
    <row r="683" spans="1:27">
      <c r="A683" s="1"/>
      <c r="B683" s="43">
        <f t="shared" si="37"/>
        <v>401</v>
      </c>
      <c r="C683" s="43" t="e">
        <f t="shared" si="36"/>
        <v>#VALUE!</v>
      </c>
      <c r="D683" s="43"/>
      <c r="E683" s="43"/>
      <c r="F683" s="43"/>
      <c r="G683" s="1"/>
      <c r="H683" s="1"/>
      <c r="I683" s="1"/>
      <c r="J683" s="1"/>
      <c r="K683" s="1"/>
      <c r="L683" s="1"/>
      <c r="M683" s="1"/>
      <c r="N683" s="1"/>
      <c r="O683" s="1"/>
      <c r="P683" s="1"/>
      <c r="Q683" s="1"/>
      <c r="R683" s="1"/>
      <c r="S683" s="1"/>
      <c r="T683" s="1"/>
      <c r="U683" s="1"/>
      <c r="V683" s="1"/>
      <c r="W683" s="1"/>
      <c r="X683" s="1"/>
      <c r="Y683" s="1"/>
      <c r="Z683" s="1"/>
      <c r="AA683" s="1"/>
    </row>
    <row r="684" spans="1:27">
      <c r="A684" s="1"/>
      <c r="B684" s="43">
        <f t="shared" si="37"/>
        <v>403</v>
      </c>
      <c r="C684" s="43" t="e">
        <f t="shared" si="36"/>
        <v>#VALUE!</v>
      </c>
      <c r="D684" s="43"/>
      <c r="E684" s="43"/>
      <c r="F684" s="43"/>
      <c r="G684" s="1"/>
      <c r="H684" s="1"/>
      <c r="I684" s="1"/>
      <c r="J684" s="1"/>
      <c r="K684" s="1"/>
      <c r="L684" s="1"/>
      <c r="M684" s="1"/>
      <c r="N684" s="1"/>
      <c r="O684" s="1"/>
      <c r="P684" s="1"/>
      <c r="Q684" s="1"/>
      <c r="R684" s="1"/>
      <c r="S684" s="1"/>
      <c r="T684" s="1"/>
      <c r="U684" s="1"/>
      <c r="V684" s="1"/>
      <c r="W684" s="1"/>
      <c r="X684" s="1"/>
      <c r="Y684" s="1"/>
      <c r="Z684" s="1"/>
      <c r="AA684" s="1"/>
    </row>
    <row r="685" spans="1:27">
      <c r="A685" s="1"/>
      <c r="B685" s="43">
        <f t="shared" si="37"/>
        <v>405</v>
      </c>
      <c r="C685" s="43" t="e">
        <f t="shared" si="36"/>
        <v>#VALUE!</v>
      </c>
      <c r="D685" s="43"/>
      <c r="E685" s="43"/>
      <c r="F685" s="43"/>
      <c r="G685" s="1"/>
      <c r="H685" s="1"/>
      <c r="I685" s="1"/>
      <c r="J685" s="1"/>
      <c r="K685" s="1"/>
      <c r="L685" s="1"/>
      <c r="M685" s="1"/>
      <c r="N685" s="1"/>
      <c r="O685" s="1"/>
      <c r="P685" s="1"/>
      <c r="Q685" s="1"/>
      <c r="R685" s="1"/>
      <c r="S685" s="1"/>
      <c r="T685" s="1"/>
      <c r="U685" s="1"/>
      <c r="V685" s="1"/>
      <c r="W685" s="1"/>
      <c r="X685" s="1"/>
      <c r="Y685" s="1"/>
      <c r="Z685" s="1"/>
      <c r="AA685" s="1"/>
    </row>
    <row r="686" spans="1:27">
      <c r="A686" s="1"/>
      <c r="B686" s="43">
        <f t="shared" si="37"/>
        <v>407</v>
      </c>
      <c r="C686" s="43" t="e">
        <f t="shared" si="36"/>
        <v>#VALUE!</v>
      </c>
      <c r="D686" s="43"/>
      <c r="E686" s="43"/>
      <c r="F686" s="43"/>
      <c r="G686" s="1"/>
      <c r="H686" s="1"/>
      <c r="I686" s="1"/>
      <c r="J686" s="1"/>
      <c r="K686" s="1"/>
      <c r="L686" s="1"/>
      <c r="M686" s="1"/>
      <c r="N686" s="1"/>
      <c r="O686" s="1"/>
      <c r="P686" s="1"/>
      <c r="Q686" s="1"/>
      <c r="R686" s="1"/>
      <c r="S686" s="1"/>
      <c r="T686" s="1"/>
      <c r="U686" s="1"/>
      <c r="V686" s="1"/>
      <c r="W686" s="1"/>
      <c r="X686" s="1"/>
      <c r="Y686" s="1"/>
      <c r="Z686" s="1"/>
      <c r="AA686" s="1"/>
    </row>
    <row r="687" spans="1:27">
      <c r="A687" s="1"/>
      <c r="B687" s="43">
        <f t="shared" si="37"/>
        <v>409</v>
      </c>
      <c r="C687" s="43" t="e">
        <f t="shared" si="36"/>
        <v>#VALUE!</v>
      </c>
      <c r="D687" s="43"/>
      <c r="E687" s="43"/>
      <c r="F687" s="43"/>
      <c r="G687" s="1"/>
      <c r="H687" s="1"/>
      <c r="I687" s="1"/>
      <c r="J687" s="1"/>
      <c r="K687" s="1"/>
      <c r="L687" s="1"/>
      <c r="M687" s="1"/>
      <c r="N687" s="1"/>
      <c r="O687" s="1"/>
      <c r="P687" s="1"/>
      <c r="Q687" s="1"/>
      <c r="R687" s="1"/>
      <c r="S687" s="1"/>
      <c r="T687" s="1"/>
      <c r="U687" s="1"/>
      <c r="V687" s="1"/>
      <c r="W687" s="1"/>
      <c r="X687" s="1"/>
      <c r="Y687" s="1"/>
      <c r="Z687" s="1"/>
      <c r="AA687" s="1"/>
    </row>
    <row r="688" spans="1:27">
      <c r="A688" s="1"/>
      <c r="B688" s="43">
        <f t="shared" si="37"/>
        <v>411</v>
      </c>
      <c r="C688" s="43" t="e">
        <f t="shared" si="36"/>
        <v>#VALUE!</v>
      </c>
      <c r="D688" s="43"/>
      <c r="E688" s="43"/>
      <c r="F688" s="43"/>
      <c r="G688" s="1"/>
      <c r="H688" s="1"/>
      <c r="I688" s="1"/>
      <c r="J688" s="1"/>
      <c r="K688" s="1"/>
      <c r="L688" s="1"/>
      <c r="M688" s="1"/>
      <c r="N688" s="1"/>
      <c r="O688" s="1"/>
      <c r="P688" s="1"/>
      <c r="Q688" s="1"/>
      <c r="R688" s="1"/>
      <c r="S688" s="1"/>
      <c r="T688" s="1"/>
      <c r="U688" s="1"/>
      <c r="V688" s="1"/>
      <c r="W688" s="1"/>
      <c r="X688" s="1"/>
      <c r="Y688" s="1"/>
      <c r="Z688" s="1"/>
      <c r="AA688" s="1"/>
    </row>
    <row r="689" spans="1:27">
      <c r="A689" s="1"/>
      <c r="B689" s="43">
        <f t="shared" si="37"/>
        <v>413</v>
      </c>
      <c r="C689" s="43" t="e">
        <f t="shared" si="36"/>
        <v>#VALUE!</v>
      </c>
      <c r="D689" s="43"/>
      <c r="E689" s="43"/>
      <c r="F689" s="43"/>
      <c r="G689" s="1"/>
      <c r="H689" s="1"/>
      <c r="I689" s="1"/>
      <c r="J689" s="1"/>
      <c r="K689" s="1"/>
      <c r="L689" s="1"/>
      <c r="M689" s="1"/>
      <c r="N689" s="1"/>
      <c r="O689" s="1"/>
      <c r="P689" s="1"/>
      <c r="Q689" s="1"/>
      <c r="R689" s="1"/>
      <c r="S689" s="1"/>
      <c r="T689" s="1"/>
      <c r="U689" s="1"/>
      <c r="V689" s="1"/>
      <c r="W689" s="1"/>
      <c r="X689" s="1"/>
      <c r="Y689" s="1"/>
      <c r="Z689" s="1"/>
      <c r="AA689" s="1"/>
    </row>
    <row r="690" spans="1:27">
      <c r="A690" s="1"/>
      <c r="B690" s="43">
        <f t="shared" si="37"/>
        <v>415</v>
      </c>
      <c r="C690" s="43" t="e">
        <f t="shared" si="36"/>
        <v>#VALUE!</v>
      </c>
      <c r="D690" s="43"/>
      <c r="E690" s="43"/>
      <c r="F690" s="43"/>
      <c r="G690" s="1"/>
      <c r="H690" s="1"/>
      <c r="I690" s="1"/>
      <c r="J690" s="1"/>
      <c r="K690" s="1"/>
      <c r="L690" s="1"/>
      <c r="M690" s="1"/>
      <c r="N690" s="1"/>
      <c r="O690" s="1"/>
      <c r="P690" s="1"/>
      <c r="Q690" s="1"/>
      <c r="R690" s="1"/>
      <c r="S690" s="1"/>
      <c r="T690" s="1"/>
      <c r="U690" s="1"/>
      <c r="V690" s="1"/>
      <c r="W690" s="1"/>
      <c r="X690" s="1"/>
      <c r="Y690" s="1"/>
      <c r="Z690" s="1"/>
      <c r="AA690" s="1"/>
    </row>
    <row r="691" spans="1:27">
      <c r="A691" s="1"/>
      <c r="B691" s="43">
        <f t="shared" si="37"/>
        <v>417</v>
      </c>
      <c r="C691" s="43" t="e">
        <f t="shared" si="36"/>
        <v>#VALUE!</v>
      </c>
      <c r="D691" s="43"/>
      <c r="E691" s="43"/>
      <c r="F691" s="43"/>
      <c r="G691" s="1"/>
      <c r="H691" s="1"/>
      <c r="I691" s="1"/>
      <c r="J691" s="1"/>
      <c r="K691" s="1"/>
      <c r="L691" s="1"/>
      <c r="M691" s="1"/>
      <c r="N691" s="1"/>
      <c r="O691" s="1"/>
      <c r="P691" s="1"/>
      <c r="Q691" s="1"/>
      <c r="R691" s="1"/>
      <c r="S691" s="1"/>
      <c r="T691" s="1"/>
      <c r="U691" s="1"/>
      <c r="V691" s="1"/>
      <c r="W691" s="1"/>
      <c r="X691" s="1"/>
      <c r="Y691" s="1"/>
      <c r="Z691" s="1"/>
      <c r="AA691" s="1"/>
    </row>
    <row r="692" spans="1:27">
      <c r="A692" s="1"/>
      <c r="B692" s="43">
        <f t="shared" si="37"/>
        <v>419</v>
      </c>
      <c r="C692" s="43" t="e">
        <f t="shared" ref="C692:C755" si="38">CHAR(HEX2DEC(MID($H$1,B692,2)))</f>
        <v>#VALUE!</v>
      </c>
      <c r="D692" s="43"/>
      <c r="E692" s="43"/>
      <c r="F692" s="43"/>
      <c r="G692" s="1"/>
      <c r="H692" s="1"/>
      <c r="I692" s="1"/>
      <c r="J692" s="1"/>
      <c r="K692" s="1"/>
      <c r="L692" s="1"/>
      <c r="M692" s="1"/>
      <c r="N692" s="1"/>
      <c r="O692" s="1"/>
      <c r="P692" s="1"/>
      <c r="Q692" s="1"/>
      <c r="R692" s="1"/>
      <c r="S692" s="1"/>
      <c r="T692" s="1"/>
      <c r="U692" s="1"/>
      <c r="V692" s="1"/>
      <c r="W692" s="1"/>
      <c r="X692" s="1"/>
      <c r="Y692" s="1"/>
      <c r="Z692" s="1"/>
      <c r="AA692" s="1"/>
    </row>
    <row r="693" spans="1:27">
      <c r="A693" s="1"/>
      <c r="B693" s="43">
        <f t="shared" si="37"/>
        <v>421</v>
      </c>
      <c r="C693" s="43" t="e">
        <f t="shared" si="38"/>
        <v>#VALUE!</v>
      </c>
      <c r="D693" s="43"/>
      <c r="E693" s="43"/>
      <c r="F693" s="43"/>
      <c r="G693" s="1"/>
      <c r="H693" s="1"/>
      <c r="I693" s="1"/>
      <c r="J693" s="1"/>
      <c r="K693" s="1"/>
      <c r="L693" s="1"/>
      <c r="M693" s="1"/>
      <c r="N693" s="1"/>
      <c r="O693" s="1"/>
      <c r="P693" s="1"/>
      <c r="Q693" s="1"/>
      <c r="R693" s="1"/>
      <c r="S693" s="1"/>
      <c r="T693" s="1"/>
      <c r="U693" s="1"/>
      <c r="V693" s="1"/>
      <c r="W693" s="1"/>
      <c r="X693" s="1"/>
      <c r="Y693" s="1"/>
      <c r="Z693" s="1"/>
      <c r="AA693" s="1"/>
    </row>
    <row r="694" spans="1:27">
      <c r="A694" s="1"/>
      <c r="B694" s="43">
        <f t="shared" si="37"/>
        <v>423</v>
      </c>
      <c r="C694" s="43" t="e">
        <f t="shared" si="38"/>
        <v>#VALUE!</v>
      </c>
      <c r="D694" s="43"/>
      <c r="E694" s="43"/>
      <c r="F694" s="43"/>
      <c r="G694" s="1"/>
      <c r="H694" s="1"/>
      <c r="I694" s="1"/>
      <c r="J694" s="1"/>
      <c r="K694" s="1"/>
      <c r="L694" s="1"/>
      <c r="M694" s="1"/>
      <c r="N694" s="1"/>
      <c r="O694" s="1"/>
      <c r="P694" s="1"/>
      <c r="Q694" s="1"/>
      <c r="R694" s="1"/>
      <c r="S694" s="1"/>
      <c r="T694" s="1"/>
      <c r="U694" s="1"/>
      <c r="V694" s="1"/>
      <c r="W694" s="1"/>
      <c r="X694" s="1"/>
      <c r="Y694" s="1"/>
      <c r="Z694" s="1"/>
      <c r="AA694" s="1"/>
    </row>
    <row r="695" spans="1:27">
      <c r="A695" s="1"/>
      <c r="B695" s="43">
        <f t="shared" si="37"/>
        <v>425</v>
      </c>
      <c r="C695" s="43" t="e">
        <f t="shared" si="38"/>
        <v>#VALUE!</v>
      </c>
      <c r="D695" s="43"/>
      <c r="E695" s="43"/>
      <c r="F695" s="43"/>
      <c r="G695" s="1"/>
      <c r="H695" s="1"/>
      <c r="I695" s="1"/>
      <c r="J695" s="1"/>
      <c r="K695" s="1"/>
      <c r="L695" s="1"/>
      <c r="M695" s="1"/>
      <c r="N695" s="1"/>
      <c r="O695" s="1"/>
      <c r="P695" s="1"/>
      <c r="Q695" s="1"/>
      <c r="R695" s="1"/>
      <c r="S695" s="1"/>
      <c r="T695" s="1"/>
      <c r="U695" s="1"/>
      <c r="V695" s="1"/>
      <c r="W695" s="1"/>
      <c r="X695" s="1"/>
      <c r="Y695" s="1"/>
      <c r="Z695" s="1"/>
      <c r="AA695" s="1"/>
    </row>
    <row r="696" spans="1:27">
      <c r="A696" s="1"/>
      <c r="B696" s="43">
        <f t="shared" si="37"/>
        <v>427</v>
      </c>
      <c r="C696" s="43" t="e">
        <f t="shared" si="38"/>
        <v>#VALUE!</v>
      </c>
      <c r="D696" s="43"/>
      <c r="E696" s="43"/>
      <c r="F696" s="43"/>
      <c r="G696" s="1"/>
      <c r="H696" s="1"/>
      <c r="I696" s="1"/>
      <c r="J696" s="1"/>
      <c r="K696" s="1"/>
      <c r="L696" s="1"/>
      <c r="M696" s="1"/>
      <c r="N696" s="1"/>
      <c r="O696" s="1"/>
      <c r="P696" s="1"/>
      <c r="Q696" s="1"/>
      <c r="R696" s="1"/>
      <c r="S696" s="1"/>
      <c r="T696" s="1"/>
      <c r="U696" s="1"/>
      <c r="V696" s="1"/>
      <c r="W696" s="1"/>
      <c r="X696" s="1"/>
      <c r="Y696" s="1"/>
      <c r="Z696" s="1"/>
      <c r="AA696" s="1"/>
    </row>
    <row r="697" spans="1:27">
      <c r="A697" s="1"/>
      <c r="B697" s="43">
        <f t="shared" si="37"/>
        <v>429</v>
      </c>
      <c r="C697" s="43" t="e">
        <f t="shared" si="38"/>
        <v>#VALUE!</v>
      </c>
      <c r="D697" s="43"/>
      <c r="E697" s="43"/>
      <c r="F697" s="43"/>
      <c r="G697" s="1"/>
      <c r="H697" s="1"/>
      <c r="I697" s="1"/>
      <c r="J697" s="1"/>
      <c r="K697" s="1"/>
      <c r="L697" s="1"/>
      <c r="M697" s="1"/>
      <c r="N697" s="1"/>
      <c r="O697" s="1"/>
      <c r="P697" s="1"/>
      <c r="Q697" s="1"/>
      <c r="R697" s="1"/>
      <c r="S697" s="1"/>
      <c r="T697" s="1"/>
      <c r="U697" s="1"/>
      <c r="V697" s="1"/>
      <c r="W697" s="1"/>
      <c r="X697" s="1"/>
      <c r="Y697" s="1"/>
      <c r="Z697" s="1"/>
      <c r="AA697" s="1"/>
    </row>
    <row r="698" spans="1:27">
      <c r="A698" s="1"/>
      <c r="B698" s="43">
        <f t="shared" si="37"/>
        <v>431</v>
      </c>
      <c r="C698" s="43" t="e">
        <f t="shared" si="38"/>
        <v>#VALUE!</v>
      </c>
      <c r="D698" s="43"/>
      <c r="E698" s="43"/>
      <c r="F698" s="43"/>
      <c r="G698" s="1"/>
      <c r="H698" s="1"/>
      <c r="I698" s="1"/>
      <c r="J698" s="1"/>
      <c r="K698" s="1"/>
      <c r="L698" s="1"/>
      <c r="M698" s="1"/>
      <c r="N698" s="1"/>
      <c r="O698" s="1"/>
      <c r="P698" s="1"/>
      <c r="Q698" s="1"/>
      <c r="R698" s="1"/>
      <c r="S698" s="1"/>
      <c r="T698" s="1"/>
      <c r="U698" s="1"/>
      <c r="V698" s="1"/>
      <c r="W698" s="1"/>
      <c r="X698" s="1"/>
      <c r="Y698" s="1"/>
      <c r="Z698" s="1"/>
      <c r="AA698" s="1"/>
    </row>
    <row r="699" spans="1:27">
      <c r="A699" s="1"/>
      <c r="B699" s="43">
        <f t="shared" si="37"/>
        <v>433</v>
      </c>
      <c r="C699" s="43" t="e">
        <f t="shared" si="38"/>
        <v>#VALUE!</v>
      </c>
      <c r="D699" s="43"/>
      <c r="E699" s="43"/>
      <c r="F699" s="43"/>
      <c r="G699" s="1"/>
      <c r="H699" s="1"/>
      <c r="I699" s="1"/>
      <c r="J699" s="1"/>
      <c r="K699" s="1"/>
      <c r="L699" s="1"/>
      <c r="M699" s="1"/>
      <c r="N699" s="1"/>
      <c r="O699" s="1"/>
      <c r="P699" s="1"/>
      <c r="Q699" s="1"/>
      <c r="R699" s="1"/>
      <c r="S699" s="1"/>
      <c r="T699" s="1"/>
      <c r="U699" s="1"/>
      <c r="V699" s="1"/>
      <c r="W699" s="1"/>
      <c r="X699" s="1"/>
      <c r="Y699" s="1"/>
      <c r="Z699" s="1"/>
      <c r="AA699" s="1"/>
    </row>
    <row r="700" spans="1:27">
      <c r="A700" s="1"/>
      <c r="B700" s="43">
        <f t="shared" si="37"/>
        <v>435</v>
      </c>
      <c r="C700" s="43" t="e">
        <f t="shared" si="38"/>
        <v>#VALUE!</v>
      </c>
      <c r="D700" s="43"/>
      <c r="E700" s="43"/>
      <c r="F700" s="43"/>
      <c r="G700" s="1"/>
      <c r="H700" s="1"/>
      <c r="I700" s="1"/>
      <c r="J700" s="1"/>
      <c r="K700" s="1"/>
      <c r="L700" s="1"/>
      <c r="M700" s="1"/>
      <c r="N700" s="1"/>
      <c r="O700" s="1"/>
      <c r="P700" s="1"/>
      <c r="Q700" s="1"/>
      <c r="R700" s="1"/>
      <c r="S700" s="1"/>
      <c r="T700" s="1"/>
      <c r="U700" s="1"/>
      <c r="V700" s="1"/>
      <c r="W700" s="1"/>
      <c r="X700" s="1"/>
      <c r="Y700" s="1"/>
      <c r="Z700" s="1"/>
      <c r="AA700" s="1"/>
    </row>
    <row r="701" spans="1:27">
      <c r="A701" s="1"/>
      <c r="B701" s="43">
        <f t="shared" si="37"/>
        <v>437</v>
      </c>
      <c r="C701" s="43" t="e">
        <f t="shared" si="38"/>
        <v>#VALUE!</v>
      </c>
      <c r="D701" s="43"/>
      <c r="E701" s="43"/>
      <c r="F701" s="43"/>
      <c r="G701" s="1"/>
      <c r="H701" s="1"/>
      <c r="I701" s="1"/>
      <c r="J701" s="1"/>
      <c r="K701" s="1"/>
      <c r="L701" s="1"/>
      <c r="M701" s="1"/>
      <c r="N701" s="1"/>
      <c r="O701" s="1"/>
      <c r="P701" s="1"/>
      <c r="Q701" s="1"/>
      <c r="R701" s="1"/>
      <c r="S701" s="1"/>
      <c r="T701" s="1"/>
      <c r="U701" s="1"/>
      <c r="V701" s="1"/>
      <c r="W701" s="1"/>
      <c r="X701" s="1"/>
      <c r="Y701" s="1"/>
      <c r="Z701" s="1"/>
      <c r="AA701" s="1"/>
    </row>
    <row r="702" spans="1:27">
      <c r="A702" s="1"/>
      <c r="B702" s="43">
        <f t="shared" si="37"/>
        <v>439</v>
      </c>
      <c r="C702" s="43" t="e">
        <f t="shared" si="38"/>
        <v>#VALUE!</v>
      </c>
      <c r="D702" s="43"/>
      <c r="E702" s="43"/>
      <c r="F702" s="43"/>
      <c r="G702" s="1"/>
      <c r="H702" s="1"/>
      <c r="I702" s="1"/>
      <c r="J702" s="1"/>
      <c r="K702" s="1"/>
      <c r="L702" s="1"/>
      <c r="M702" s="1"/>
      <c r="N702" s="1"/>
      <c r="O702" s="1"/>
      <c r="P702" s="1"/>
      <c r="Q702" s="1"/>
      <c r="R702" s="1"/>
      <c r="S702" s="1"/>
      <c r="T702" s="1"/>
      <c r="U702" s="1"/>
      <c r="V702" s="1"/>
      <c r="W702" s="1"/>
      <c r="X702" s="1"/>
      <c r="Y702" s="1"/>
      <c r="Z702" s="1"/>
      <c r="AA702" s="1"/>
    </row>
    <row r="703" spans="1:27">
      <c r="A703" s="1"/>
      <c r="B703" s="43">
        <f t="shared" si="37"/>
        <v>441</v>
      </c>
      <c r="C703" s="43" t="e">
        <f t="shared" si="38"/>
        <v>#VALUE!</v>
      </c>
      <c r="D703" s="43"/>
      <c r="E703" s="43"/>
      <c r="F703" s="43"/>
      <c r="G703" s="1"/>
      <c r="H703" s="1"/>
      <c r="I703" s="1"/>
      <c r="J703" s="1"/>
      <c r="K703" s="1"/>
      <c r="L703" s="1"/>
      <c r="M703" s="1"/>
      <c r="N703" s="1"/>
      <c r="O703" s="1"/>
      <c r="P703" s="1"/>
      <c r="Q703" s="1"/>
      <c r="R703" s="1"/>
      <c r="S703" s="1"/>
      <c r="T703" s="1"/>
      <c r="U703" s="1"/>
      <c r="V703" s="1"/>
      <c r="W703" s="1"/>
      <c r="X703" s="1"/>
      <c r="Y703" s="1"/>
      <c r="Z703" s="1"/>
      <c r="AA703" s="1"/>
    </row>
    <row r="704" spans="1:27">
      <c r="A704" s="1"/>
      <c r="B704" s="43">
        <f t="shared" si="37"/>
        <v>443</v>
      </c>
      <c r="C704" s="43" t="e">
        <f t="shared" si="38"/>
        <v>#VALUE!</v>
      </c>
      <c r="D704" s="43"/>
      <c r="E704" s="43"/>
      <c r="F704" s="43"/>
      <c r="G704" s="1"/>
      <c r="H704" s="1"/>
      <c r="I704" s="1"/>
      <c r="J704" s="1"/>
      <c r="K704" s="1"/>
      <c r="L704" s="1"/>
      <c r="M704" s="1"/>
      <c r="N704" s="1"/>
      <c r="O704" s="1"/>
      <c r="P704" s="1"/>
      <c r="Q704" s="1"/>
      <c r="R704" s="1"/>
      <c r="S704" s="1"/>
      <c r="T704" s="1"/>
      <c r="U704" s="1"/>
      <c r="V704" s="1"/>
      <c r="W704" s="1"/>
      <c r="X704" s="1"/>
      <c r="Y704" s="1"/>
      <c r="Z704" s="1"/>
      <c r="AA704" s="1"/>
    </row>
    <row r="705" spans="1:27">
      <c r="A705" s="1"/>
      <c r="B705" s="43">
        <f t="shared" si="37"/>
        <v>445</v>
      </c>
      <c r="C705" s="43" t="e">
        <f t="shared" si="38"/>
        <v>#VALUE!</v>
      </c>
      <c r="D705" s="43"/>
      <c r="E705" s="43"/>
      <c r="F705" s="43"/>
      <c r="G705" s="1"/>
      <c r="H705" s="1"/>
      <c r="I705" s="1"/>
      <c r="J705" s="1"/>
      <c r="K705" s="1"/>
      <c r="L705" s="1"/>
      <c r="M705" s="1"/>
      <c r="N705" s="1"/>
      <c r="O705" s="1"/>
      <c r="P705" s="1"/>
      <c r="Q705" s="1"/>
      <c r="R705" s="1"/>
      <c r="S705" s="1"/>
      <c r="T705" s="1"/>
      <c r="U705" s="1"/>
      <c r="V705" s="1"/>
      <c r="W705" s="1"/>
      <c r="X705" s="1"/>
      <c r="Y705" s="1"/>
      <c r="Z705" s="1"/>
      <c r="AA705" s="1"/>
    </row>
    <row r="706" spans="1:27">
      <c r="A706" s="1"/>
      <c r="B706" s="43">
        <f t="shared" si="37"/>
        <v>447</v>
      </c>
      <c r="C706" s="43" t="e">
        <f t="shared" si="38"/>
        <v>#VALUE!</v>
      </c>
      <c r="D706" s="43"/>
      <c r="E706" s="43"/>
      <c r="F706" s="43"/>
      <c r="G706" s="1"/>
      <c r="H706" s="1"/>
      <c r="I706" s="1"/>
      <c r="J706" s="1"/>
      <c r="K706" s="1"/>
      <c r="L706" s="1"/>
      <c r="M706" s="1"/>
      <c r="N706" s="1"/>
      <c r="O706" s="1"/>
      <c r="P706" s="1"/>
      <c r="Q706" s="1"/>
      <c r="R706" s="1"/>
      <c r="S706" s="1"/>
      <c r="T706" s="1"/>
      <c r="U706" s="1"/>
      <c r="V706" s="1"/>
      <c r="W706" s="1"/>
      <c r="X706" s="1"/>
      <c r="Y706" s="1"/>
      <c r="Z706" s="1"/>
      <c r="AA706" s="1"/>
    </row>
    <row r="707" spans="1:27">
      <c r="A707" s="1"/>
      <c r="B707" s="43">
        <f t="shared" si="37"/>
        <v>449</v>
      </c>
      <c r="C707" s="43" t="e">
        <f t="shared" si="38"/>
        <v>#VALUE!</v>
      </c>
      <c r="D707" s="43"/>
      <c r="E707" s="43"/>
      <c r="F707" s="43"/>
      <c r="G707" s="1"/>
      <c r="H707" s="1"/>
      <c r="I707" s="1"/>
      <c r="J707" s="1"/>
      <c r="K707" s="1"/>
      <c r="L707" s="1"/>
      <c r="M707" s="1"/>
      <c r="N707" s="1"/>
      <c r="O707" s="1"/>
      <c r="P707" s="1"/>
      <c r="Q707" s="1"/>
      <c r="R707" s="1"/>
      <c r="S707" s="1"/>
      <c r="T707" s="1"/>
      <c r="U707" s="1"/>
      <c r="V707" s="1"/>
      <c r="W707" s="1"/>
      <c r="X707" s="1"/>
      <c r="Y707" s="1"/>
      <c r="Z707" s="1"/>
      <c r="AA707" s="1"/>
    </row>
    <row r="708" spans="1:27">
      <c r="A708" s="1"/>
      <c r="B708" s="43">
        <f t="shared" si="37"/>
        <v>451</v>
      </c>
      <c r="C708" s="43" t="e">
        <f t="shared" si="38"/>
        <v>#VALUE!</v>
      </c>
      <c r="D708" s="43"/>
      <c r="E708" s="43"/>
      <c r="F708" s="43"/>
      <c r="G708" s="1"/>
      <c r="H708" s="1"/>
      <c r="I708" s="1"/>
      <c r="J708" s="1"/>
      <c r="K708" s="1"/>
      <c r="L708" s="1"/>
      <c r="M708" s="1"/>
      <c r="N708" s="1"/>
      <c r="O708" s="1"/>
      <c r="P708" s="1"/>
      <c r="Q708" s="1"/>
      <c r="R708" s="1"/>
      <c r="S708" s="1"/>
      <c r="T708" s="1"/>
      <c r="U708" s="1"/>
      <c r="V708" s="1"/>
      <c r="W708" s="1"/>
      <c r="X708" s="1"/>
      <c r="Y708" s="1"/>
      <c r="Z708" s="1"/>
      <c r="AA708" s="1"/>
    </row>
    <row r="709" spans="1:27">
      <c r="A709" s="1"/>
      <c r="B709" s="43">
        <f t="shared" si="37"/>
        <v>453</v>
      </c>
      <c r="C709" s="43" t="e">
        <f t="shared" si="38"/>
        <v>#VALUE!</v>
      </c>
      <c r="D709" s="43"/>
      <c r="E709" s="43"/>
      <c r="F709" s="43"/>
      <c r="G709" s="1"/>
      <c r="H709" s="1"/>
      <c r="I709" s="1"/>
      <c r="J709" s="1"/>
      <c r="K709" s="1"/>
      <c r="L709" s="1"/>
      <c r="M709" s="1"/>
      <c r="N709" s="1"/>
      <c r="O709" s="1"/>
      <c r="P709" s="1"/>
      <c r="Q709" s="1"/>
      <c r="R709" s="1"/>
      <c r="S709" s="1"/>
      <c r="T709" s="1"/>
      <c r="U709" s="1"/>
      <c r="V709" s="1"/>
      <c r="W709" s="1"/>
      <c r="X709" s="1"/>
      <c r="Y709" s="1"/>
      <c r="Z709" s="1"/>
      <c r="AA709" s="1"/>
    </row>
    <row r="710" spans="1:27">
      <c r="A710" s="1"/>
      <c r="B710" s="43">
        <f t="shared" si="37"/>
        <v>455</v>
      </c>
      <c r="C710" s="43" t="e">
        <f t="shared" si="38"/>
        <v>#VALUE!</v>
      </c>
      <c r="D710" s="43"/>
      <c r="E710" s="43"/>
      <c r="F710" s="43"/>
      <c r="G710" s="1"/>
      <c r="H710" s="1"/>
      <c r="I710" s="1"/>
      <c r="J710" s="1"/>
      <c r="K710" s="1"/>
      <c r="L710" s="1"/>
      <c r="M710" s="1"/>
      <c r="N710" s="1"/>
      <c r="O710" s="1"/>
      <c r="P710" s="1"/>
      <c r="Q710" s="1"/>
      <c r="R710" s="1"/>
      <c r="S710" s="1"/>
      <c r="T710" s="1"/>
      <c r="U710" s="1"/>
      <c r="V710" s="1"/>
      <c r="W710" s="1"/>
      <c r="X710" s="1"/>
      <c r="Y710" s="1"/>
      <c r="Z710" s="1"/>
      <c r="AA710" s="1"/>
    </row>
    <row r="711" spans="1:27">
      <c r="A711" s="1"/>
      <c r="B711" s="43">
        <f t="shared" ref="B711:B774" si="39">B710+2</f>
        <v>457</v>
      </c>
      <c r="C711" s="43" t="e">
        <f t="shared" si="38"/>
        <v>#VALUE!</v>
      </c>
      <c r="D711" s="43"/>
      <c r="E711" s="43"/>
      <c r="F711" s="43"/>
      <c r="G711" s="1"/>
      <c r="H711" s="1"/>
      <c r="I711" s="1"/>
      <c r="J711" s="1"/>
      <c r="K711" s="1"/>
      <c r="L711" s="1"/>
      <c r="M711" s="1"/>
      <c r="N711" s="1"/>
      <c r="O711" s="1"/>
      <c r="P711" s="1"/>
      <c r="Q711" s="1"/>
      <c r="R711" s="1"/>
      <c r="S711" s="1"/>
      <c r="T711" s="1"/>
      <c r="U711" s="1"/>
      <c r="V711" s="1"/>
      <c r="W711" s="1"/>
      <c r="X711" s="1"/>
      <c r="Y711" s="1"/>
      <c r="Z711" s="1"/>
      <c r="AA711" s="1"/>
    </row>
    <row r="712" spans="1:27">
      <c r="A712" s="1"/>
      <c r="B712" s="43">
        <f t="shared" si="39"/>
        <v>459</v>
      </c>
      <c r="C712" s="43" t="e">
        <f t="shared" si="38"/>
        <v>#VALUE!</v>
      </c>
      <c r="D712" s="43"/>
      <c r="E712" s="43"/>
      <c r="F712" s="43"/>
      <c r="G712" s="1"/>
      <c r="H712" s="1"/>
      <c r="I712" s="1"/>
      <c r="J712" s="1"/>
      <c r="K712" s="1"/>
      <c r="L712" s="1"/>
      <c r="M712" s="1"/>
      <c r="N712" s="1"/>
      <c r="O712" s="1"/>
      <c r="P712" s="1"/>
      <c r="Q712" s="1"/>
      <c r="R712" s="1"/>
      <c r="S712" s="1"/>
      <c r="T712" s="1"/>
      <c r="U712" s="1"/>
      <c r="V712" s="1"/>
      <c r="W712" s="1"/>
      <c r="X712" s="1"/>
      <c r="Y712" s="1"/>
      <c r="Z712" s="1"/>
      <c r="AA712" s="1"/>
    </row>
    <row r="713" spans="1:27">
      <c r="A713" s="1"/>
      <c r="B713" s="43">
        <f t="shared" si="39"/>
        <v>461</v>
      </c>
      <c r="C713" s="43" t="e">
        <f t="shared" si="38"/>
        <v>#VALUE!</v>
      </c>
      <c r="D713" s="43"/>
      <c r="E713" s="43"/>
      <c r="F713" s="43"/>
      <c r="G713" s="1"/>
      <c r="H713" s="1"/>
      <c r="I713" s="1"/>
      <c r="J713" s="1"/>
      <c r="K713" s="1"/>
      <c r="L713" s="1"/>
      <c r="M713" s="1"/>
      <c r="N713" s="1"/>
      <c r="O713" s="1"/>
      <c r="P713" s="1"/>
      <c r="Q713" s="1"/>
      <c r="R713" s="1"/>
      <c r="S713" s="1"/>
      <c r="T713" s="1"/>
      <c r="U713" s="1"/>
      <c r="V713" s="1"/>
      <c r="W713" s="1"/>
      <c r="X713" s="1"/>
      <c r="Y713" s="1"/>
      <c r="Z713" s="1"/>
      <c r="AA713" s="1"/>
    </row>
    <row r="714" spans="1:27">
      <c r="A714" s="1"/>
      <c r="B714" s="43">
        <f t="shared" si="39"/>
        <v>463</v>
      </c>
      <c r="C714" s="43" t="e">
        <f t="shared" si="38"/>
        <v>#VALUE!</v>
      </c>
      <c r="D714" s="43"/>
      <c r="E714" s="43"/>
      <c r="F714" s="43"/>
      <c r="G714" s="1"/>
      <c r="H714" s="1"/>
      <c r="I714" s="1"/>
      <c r="J714" s="1"/>
      <c r="K714" s="1"/>
      <c r="L714" s="1"/>
      <c r="M714" s="1"/>
      <c r="N714" s="1"/>
      <c r="O714" s="1"/>
      <c r="P714" s="1"/>
      <c r="Q714" s="1"/>
      <c r="R714" s="1"/>
      <c r="S714" s="1"/>
      <c r="T714" s="1"/>
      <c r="U714" s="1"/>
      <c r="V714" s="1"/>
      <c r="W714" s="1"/>
      <c r="X714" s="1"/>
      <c r="Y714" s="1"/>
      <c r="Z714" s="1"/>
      <c r="AA714" s="1"/>
    </row>
    <row r="715" spans="1:27">
      <c r="A715" s="1"/>
      <c r="B715" s="43">
        <f t="shared" si="39"/>
        <v>465</v>
      </c>
      <c r="C715" s="43" t="e">
        <f t="shared" si="38"/>
        <v>#VALUE!</v>
      </c>
      <c r="D715" s="43"/>
      <c r="E715" s="43"/>
      <c r="F715" s="43"/>
      <c r="G715" s="1"/>
      <c r="H715" s="1"/>
      <c r="I715" s="1"/>
      <c r="J715" s="1"/>
      <c r="K715" s="1"/>
      <c r="L715" s="1"/>
      <c r="M715" s="1"/>
      <c r="N715" s="1"/>
      <c r="O715" s="1"/>
      <c r="P715" s="1"/>
      <c r="Q715" s="1"/>
      <c r="R715" s="1"/>
      <c r="S715" s="1"/>
      <c r="T715" s="1"/>
      <c r="U715" s="1"/>
      <c r="V715" s="1"/>
      <c r="W715" s="1"/>
      <c r="X715" s="1"/>
      <c r="Y715" s="1"/>
      <c r="Z715" s="1"/>
      <c r="AA715" s="1"/>
    </row>
    <row r="716" spans="1:27">
      <c r="A716" s="1"/>
      <c r="B716" s="43">
        <f t="shared" si="39"/>
        <v>467</v>
      </c>
      <c r="C716" s="43" t="e">
        <f t="shared" si="38"/>
        <v>#VALUE!</v>
      </c>
      <c r="D716" s="43"/>
      <c r="E716" s="43"/>
      <c r="F716" s="43"/>
      <c r="G716" s="1"/>
      <c r="H716" s="1"/>
      <c r="I716" s="1"/>
      <c r="J716" s="1"/>
      <c r="K716" s="1"/>
      <c r="L716" s="1"/>
      <c r="M716" s="1"/>
      <c r="N716" s="1"/>
      <c r="O716" s="1"/>
      <c r="P716" s="1"/>
      <c r="Q716" s="1"/>
      <c r="R716" s="1"/>
      <c r="S716" s="1"/>
      <c r="T716" s="1"/>
      <c r="U716" s="1"/>
      <c r="V716" s="1"/>
      <c r="W716" s="1"/>
      <c r="X716" s="1"/>
      <c r="Y716" s="1"/>
      <c r="Z716" s="1"/>
      <c r="AA716" s="1"/>
    </row>
    <row r="717" spans="1:27">
      <c r="A717" s="1"/>
      <c r="B717" s="43">
        <f t="shared" si="39"/>
        <v>469</v>
      </c>
      <c r="C717" s="43" t="e">
        <f t="shared" si="38"/>
        <v>#VALUE!</v>
      </c>
      <c r="D717" s="43"/>
      <c r="E717" s="43"/>
      <c r="F717" s="43"/>
      <c r="G717" s="1"/>
      <c r="H717" s="1"/>
      <c r="I717" s="1"/>
      <c r="J717" s="1"/>
      <c r="K717" s="1"/>
      <c r="L717" s="1"/>
      <c r="M717" s="1"/>
      <c r="N717" s="1"/>
      <c r="O717" s="1"/>
      <c r="P717" s="1"/>
      <c r="Q717" s="1"/>
      <c r="R717" s="1"/>
      <c r="S717" s="1"/>
      <c r="T717" s="1"/>
      <c r="U717" s="1"/>
      <c r="V717" s="1"/>
      <c r="W717" s="1"/>
      <c r="X717" s="1"/>
      <c r="Y717" s="1"/>
      <c r="Z717" s="1"/>
      <c r="AA717" s="1"/>
    </row>
    <row r="718" spans="1:27">
      <c r="A718" s="1"/>
      <c r="B718" s="43">
        <f t="shared" si="39"/>
        <v>471</v>
      </c>
      <c r="C718" s="43" t="e">
        <f t="shared" si="38"/>
        <v>#VALUE!</v>
      </c>
      <c r="D718" s="43"/>
      <c r="E718" s="43"/>
      <c r="F718" s="43"/>
      <c r="G718" s="1"/>
      <c r="H718" s="1"/>
      <c r="I718" s="1"/>
      <c r="J718" s="1"/>
      <c r="K718" s="1"/>
      <c r="L718" s="1"/>
      <c r="M718" s="1"/>
      <c r="N718" s="1"/>
      <c r="O718" s="1"/>
      <c r="P718" s="1"/>
      <c r="Q718" s="1"/>
      <c r="R718" s="1"/>
      <c r="S718" s="1"/>
      <c r="T718" s="1"/>
      <c r="U718" s="1"/>
      <c r="V718" s="1"/>
      <c r="W718" s="1"/>
      <c r="X718" s="1"/>
      <c r="Y718" s="1"/>
      <c r="Z718" s="1"/>
      <c r="AA718" s="1"/>
    </row>
    <row r="719" spans="1:27">
      <c r="A719" s="1"/>
      <c r="B719" s="43">
        <f t="shared" si="39"/>
        <v>473</v>
      </c>
      <c r="C719" s="43" t="e">
        <f t="shared" si="38"/>
        <v>#VALUE!</v>
      </c>
      <c r="D719" s="43"/>
      <c r="E719" s="43"/>
      <c r="F719" s="43"/>
      <c r="G719" s="1"/>
      <c r="H719" s="1"/>
      <c r="I719" s="1"/>
      <c r="J719" s="1"/>
      <c r="K719" s="1"/>
      <c r="L719" s="1"/>
      <c r="M719" s="1"/>
      <c r="N719" s="1"/>
      <c r="O719" s="1"/>
      <c r="P719" s="1"/>
      <c r="Q719" s="1"/>
      <c r="R719" s="1"/>
      <c r="S719" s="1"/>
      <c r="T719" s="1"/>
      <c r="U719" s="1"/>
      <c r="V719" s="1"/>
      <c r="W719" s="1"/>
      <c r="X719" s="1"/>
      <c r="Y719" s="1"/>
      <c r="Z719" s="1"/>
      <c r="AA719" s="1"/>
    </row>
    <row r="720" spans="1:27">
      <c r="A720" s="1"/>
      <c r="B720" s="43">
        <f t="shared" si="39"/>
        <v>475</v>
      </c>
      <c r="C720" s="43" t="e">
        <f t="shared" si="38"/>
        <v>#VALUE!</v>
      </c>
      <c r="D720" s="43"/>
      <c r="E720" s="43"/>
      <c r="F720" s="43"/>
      <c r="G720" s="1"/>
      <c r="H720" s="1"/>
      <c r="I720" s="1"/>
      <c r="J720" s="1"/>
      <c r="K720" s="1"/>
      <c r="L720" s="1"/>
      <c r="M720" s="1"/>
      <c r="N720" s="1"/>
      <c r="O720" s="1"/>
      <c r="P720" s="1"/>
      <c r="Q720" s="1"/>
      <c r="R720" s="1"/>
      <c r="S720" s="1"/>
      <c r="T720" s="1"/>
      <c r="U720" s="1"/>
      <c r="V720" s="1"/>
      <c r="W720" s="1"/>
      <c r="X720" s="1"/>
      <c r="Y720" s="1"/>
      <c r="Z720" s="1"/>
      <c r="AA720" s="1"/>
    </row>
    <row r="721" spans="1:27">
      <c r="A721" s="1"/>
      <c r="B721" s="43">
        <f t="shared" si="39"/>
        <v>477</v>
      </c>
      <c r="C721" s="43" t="e">
        <f t="shared" si="38"/>
        <v>#VALUE!</v>
      </c>
      <c r="D721" s="43"/>
      <c r="E721" s="43"/>
      <c r="F721" s="43"/>
      <c r="G721" s="1"/>
      <c r="H721" s="1"/>
      <c r="I721" s="1"/>
      <c r="J721" s="1"/>
      <c r="K721" s="1"/>
      <c r="L721" s="1"/>
      <c r="M721" s="1"/>
      <c r="N721" s="1"/>
      <c r="O721" s="1"/>
      <c r="P721" s="1"/>
      <c r="Q721" s="1"/>
      <c r="R721" s="1"/>
      <c r="S721" s="1"/>
      <c r="T721" s="1"/>
      <c r="U721" s="1"/>
      <c r="V721" s="1"/>
      <c r="W721" s="1"/>
      <c r="X721" s="1"/>
      <c r="Y721" s="1"/>
      <c r="Z721" s="1"/>
      <c r="AA721" s="1"/>
    </row>
    <row r="722" spans="1:27">
      <c r="A722" s="1"/>
      <c r="B722" s="43">
        <f t="shared" si="39"/>
        <v>479</v>
      </c>
      <c r="C722" s="43" t="e">
        <f t="shared" si="38"/>
        <v>#VALUE!</v>
      </c>
      <c r="D722" s="43"/>
      <c r="E722" s="43"/>
      <c r="F722" s="43"/>
      <c r="G722" s="1"/>
      <c r="H722" s="1"/>
      <c r="I722" s="1"/>
      <c r="J722" s="1"/>
      <c r="K722" s="1"/>
      <c r="L722" s="1"/>
      <c r="M722" s="1"/>
      <c r="N722" s="1"/>
      <c r="O722" s="1"/>
      <c r="P722" s="1"/>
      <c r="Q722" s="1"/>
      <c r="R722" s="1"/>
      <c r="S722" s="1"/>
      <c r="T722" s="1"/>
      <c r="U722" s="1"/>
      <c r="V722" s="1"/>
      <c r="W722" s="1"/>
      <c r="X722" s="1"/>
      <c r="Y722" s="1"/>
      <c r="Z722" s="1"/>
      <c r="AA722" s="1"/>
    </row>
    <row r="723" spans="1:27">
      <c r="A723" s="1"/>
      <c r="B723" s="43">
        <f t="shared" si="39"/>
        <v>481</v>
      </c>
      <c r="C723" s="43" t="e">
        <f t="shared" si="38"/>
        <v>#VALUE!</v>
      </c>
      <c r="D723" s="43"/>
      <c r="E723" s="43"/>
      <c r="F723" s="43"/>
      <c r="G723" s="1"/>
      <c r="H723" s="1"/>
      <c r="I723" s="1"/>
      <c r="J723" s="1"/>
      <c r="K723" s="1"/>
      <c r="L723" s="1"/>
      <c r="M723" s="1"/>
      <c r="N723" s="1"/>
      <c r="O723" s="1"/>
      <c r="P723" s="1"/>
      <c r="Q723" s="1"/>
      <c r="R723" s="1"/>
      <c r="S723" s="1"/>
      <c r="T723" s="1"/>
      <c r="U723" s="1"/>
      <c r="V723" s="1"/>
      <c r="W723" s="1"/>
      <c r="X723" s="1"/>
      <c r="Y723" s="1"/>
      <c r="Z723" s="1"/>
      <c r="AA723" s="1"/>
    </row>
    <row r="724" spans="1:27">
      <c r="A724" s="1"/>
      <c r="B724" s="43">
        <f t="shared" si="39"/>
        <v>483</v>
      </c>
      <c r="C724" s="43" t="e">
        <f t="shared" si="38"/>
        <v>#VALUE!</v>
      </c>
      <c r="D724" s="43"/>
      <c r="E724" s="43"/>
      <c r="F724" s="43"/>
      <c r="G724" s="1"/>
      <c r="H724" s="1"/>
      <c r="I724" s="1"/>
      <c r="J724" s="1"/>
      <c r="K724" s="1"/>
      <c r="L724" s="1"/>
      <c r="M724" s="1"/>
      <c r="N724" s="1"/>
      <c r="O724" s="1"/>
      <c r="P724" s="1"/>
      <c r="Q724" s="1"/>
      <c r="R724" s="1"/>
      <c r="S724" s="1"/>
      <c r="T724" s="1"/>
      <c r="U724" s="1"/>
      <c r="V724" s="1"/>
      <c r="W724" s="1"/>
      <c r="X724" s="1"/>
      <c r="Y724" s="1"/>
      <c r="Z724" s="1"/>
      <c r="AA724" s="1"/>
    </row>
    <row r="725" spans="1:27">
      <c r="A725" s="1"/>
      <c r="B725" s="43">
        <f t="shared" si="39"/>
        <v>485</v>
      </c>
      <c r="C725" s="43" t="e">
        <f t="shared" si="38"/>
        <v>#VALUE!</v>
      </c>
      <c r="D725" s="43"/>
      <c r="E725" s="43"/>
      <c r="F725" s="43"/>
      <c r="G725" s="1"/>
      <c r="H725" s="1"/>
      <c r="I725" s="1"/>
      <c r="J725" s="1"/>
      <c r="K725" s="1"/>
      <c r="L725" s="1"/>
      <c r="M725" s="1"/>
      <c r="N725" s="1"/>
      <c r="O725" s="1"/>
      <c r="P725" s="1"/>
      <c r="Q725" s="1"/>
      <c r="R725" s="1"/>
      <c r="S725" s="1"/>
      <c r="T725" s="1"/>
      <c r="U725" s="1"/>
      <c r="V725" s="1"/>
      <c r="W725" s="1"/>
      <c r="X725" s="1"/>
      <c r="Y725" s="1"/>
      <c r="Z725" s="1"/>
      <c r="AA725" s="1"/>
    </row>
    <row r="726" spans="1:27">
      <c r="A726" s="1"/>
      <c r="B726" s="43">
        <f t="shared" si="39"/>
        <v>487</v>
      </c>
      <c r="C726" s="43" t="e">
        <f t="shared" si="38"/>
        <v>#VALUE!</v>
      </c>
      <c r="D726" s="43"/>
      <c r="E726" s="43"/>
      <c r="F726" s="43"/>
      <c r="G726" s="1"/>
      <c r="H726" s="1"/>
      <c r="I726" s="1"/>
      <c r="J726" s="1"/>
      <c r="K726" s="1"/>
      <c r="L726" s="1"/>
      <c r="M726" s="1"/>
      <c r="N726" s="1"/>
      <c r="O726" s="1"/>
      <c r="P726" s="1"/>
      <c r="Q726" s="1"/>
      <c r="R726" s="1"/>
      <c r="S726" s="1"/>
      <c r="T726" s="1"/>
      <c r="U726" s="1"/>
      <c r="V726" s="1"/>
      <c r="W726" s="1"/>
      <c r="X726" s="1"/>
      <c r="Y726" s="1"/>
      <c r="Z726" s="1"/>
      <c r="AA726" s="1"/>
    </row>
    <row r="727" spans="1:27">
      <c r="A727" s="1"/>
      <c r="B727" s="43">
        <f t="shared" si="39"/>
        <v>489</v>
      </c>
      <c r="C727" s="43" t="e">
        <f t="shared" si="38"/>
        <v>#VALUE!</v>
      </c>
      <c r="D727" s="43"/>
      <c r="E727" s="43"/>
      <c r="F727" s="43"/>
      <c r="G727" s="1"/>
      <c r="H727" s="1"/>
      <c r="I727" s="1"/>
      <c r="J727" s="1"/>
      <c r="K727" s="1"/>
      <c r="L727" s="1"/>
      <c r="M727" s="1"/>
      <c r="N727" s="1"/>
      <c r="O727" s="1"/>
      <c r="P727" s="1"/>
      <c r="Q727" s="1"/>
      <c r="R727" s="1"/>
      <c r="S727" s="1"/>
      <c r="T727" s="1"/>
      <c r="U727" s="1"/>
      <c r="V727" s="1"/>
      <c r="W727" s="1"/>
      <c r="X727" s="1"/>
      <c r="Y727" s="1"/>
      <c r="Z727" s="1"/>
      <c r="AA727" s="1"/>
    </row>
    <row r="728" spans="1:27">
      <c r="A728" s="1"/>
      <c r="B728" s="43">
        <f t="shared" si="39"/>
        <v>491</v>
      </c>
      <c r="C728" s="43" t="e">
        <f t="shared" si="38"/>
        <v>#VALUE!</v>
      </c>
      <c r="D728" s="43"/>
      <c r="E728" s="43"/>
      <c r="F728" s="43"/>
      <c r="G728" s="1"/>
      <c r="H728" s="1"/>
      <c r="I728" s="1"/>
      <c r="J728" s="1"/>
      <c r="K728" s="1"/>
      <c r="L728" s="1"/>
      <c r="M728" s="1"/>
      <c r="N728" s="1"/>
      <c r="O728" s="1"/>
      <c r="P728" s="1"/>
      <c r="Q728" s="1"/>
      <c r="R728" s="1"/>
      <c r="S728" s="1"/>
      <c r="T728" s="1"/>
      <c r="U728" s="1"/>
      <c r="V728" s="1"/>
      <c r="W728" s="1"/>
      <c r="X728" s="1"/>
      <c r="Y728" s="1"/>
      <c r="Z728" s="1"/>
      <c r="AA728" s="1"/>
    </row>
    <row r="729" spans="1:27">
      <c r="A729" s="1"/>
      <c r="B729" s="43">
        <f t="shared" si="39"/>
        <v>493</v>
      </c>
      <c r="C729" s="43" t="e">
        <f t="shared" si="38"/>
        <v>#VALUE!</v>
      </c>
      <c r="D729" s="43"/>
      <c r="E729" s="43"/>
      <c r="F729" s="43"/>
      <c r="G729" s="1"/>
      <c r="H729" s="1"/>
      <c r="I729" s="1"/>
      <c r="J729" s="1"/>
      <c r="K729" s="1"/>
      <c r="L729" s="1"/>
      <c r="M729" s="1"/>
      <c r="N729" s="1"/>
      <c r="O729" s="1"/>
      <c r="P729" s="1"/>
      <c r="Q729" s="1"/>
      <c r="R729" s="1"/>
      <c r="S729" s="1"/>
      <c r="T729" s="1"/>
      <c r="U729" s="1"/>
      <c r="V729" s="1"/>
      <c r="W729" s="1"/>
      <c r="X729" s="1"/>
      <c r="Y729" s="1"/>
      <c r="Z729" s="1"/>
      <c r="AA729" s="1"/>
    </row>
    <row r="730" spans="1:27">
      <c r="A730" s="1"/>
      <c r="B730" s="43">
        <f t="shared" si="39"/>
        <v>495</v>
      </c>
      <c r="C730" s="43" t="e">
        <f t="shared" si="38"/>
        <v>#VALUE!</v>
      </c>
      <c r="D730" s="43"/>
      <c r="E730" s="43"/>
      <c r="F730" s="43"/>
      <c r="G730" s="1"/>
      <c r="H730" s="1"/>
      <c r="I730" s="1"/>
      <c r="J730" s="1"/>
      <c r="K730" s="1"/>
      <c r="L730" s="1"/>
      <c r="M730" s="1"/>
      <c r="N730" s="1"/>
      <c r="O730" s="1"/>
      <c r="P730" s="1"/>
      <c r="Q730" s="1"/>
      <c r="R730" s="1"/>
      <c r="S730" s="1"/>
      <c r="T730" s="1"/>
      <c r="U730" s="1"/>
      <c r="V730" s="1"/>
      <c r="W730" s="1"/>
      <c r="X730" s="1"/>
      <c r="Y730" s="1"/>
      <c r="Z730" s="1"/>
      <c r="AA730" s="1"/>
    </row>
    <row r="731" spans="1:27">
      <c r="A731" s="1"/>
      <c r="B731" s="43">
        <f t="shared" si="39"/>
        <v>497</v>
      </c>
      <c r="C731" s="43" t="e">
        <f t="shared" si="38"/>
        <v>#VALUE!</v>
      </c>
      <c r="D731" s="43"/>
      <c r="E731" s="43"/>
      <c r="F731" s="43"/>
      <c r="G731" s="1"/>
      <c r="H731" s="1"/>
      <c r="I731" s="1"/>
      <c r="J731" s="1"/>
      <c r="K731" s="1"/>
      <c r="L731" s="1"/>
      <c r="M731" s="1"/>
      <c r="N731" s="1"/>
      <c r="O731" s="1"/>
      <c r="P731" s="1"/>
      <c r="Q731" s="1"/>
      <c r="R731" s="1"/>
      <c r="S731" s="1"/>
      <c r="T731" s="1"/>
      <c r="U731" s="1"/>
      <c r="V731" s="1"/>
      <c r="W731" s="1"/>
      <c r="X731" s="1"/>
      <c r="Y731" s="1"/>
      <c r="Z731" s="1"/>
      <c r="AA731" s="1"/>
    </row>
    <row r="732" spans="1:27">
      <c r="A732" s="1"/>
      <c r="B732" s="43">
        <f t="shared" si="39"/>
        <v>499</v>
      </c>
      <c r="C732" s="43" t="e">
        <f t="shared" si="38"/>
        <v>#VALUE!</v>
      </c>
      <c r="D732" s="43"/>
      <c r="E732" s="43"/>
      <c r="F732" s="43"/>
      <c r="G732" s="1"/>
      <c r="H732" s="1"/>
      <c r="I732" s="1"/>
      <c r="J732" s="1"/>
      <c r="K732" s="1"/>
      <c r="L732" s="1"/>
      <c r="M732" s="1"/>
      <c r="N732" s="1"/>
      <c r="O732" s="1"/>
      <c r="P732" s="1"/>
      <c r="Q732" s="1"/>
      <c r="R732" s="1"/>
      <c r="S732" s="1"/>
      <c r="T732" s="1"/>
      <c r="U732" s="1"/>
      <c r="V732" s="1"/>
      <c r="W732" s="1"/>
      <c r="X732" s="1"/>
      <c r="Y732" s="1"/>
      <c r="Z732" s="1"/>
      <c r="AA732" s="1"/>
    </row>
    <row r="733" spans="1:27">
      <c r="A733" s="1"/>
      <c r="B733" s="43">
        <f t="shared" si="39"/>
        <v>501</v>
      </c>
      <c r="C733" s="43" t="e">
        <f t="shared" si="38"/>
        <v>#VALUE!</v>
      </c>
      <c r="D733" s="43"/>
      <c r="E733" s="43"/>
      <c r="F733" s="43"/>
      <c r="G733" s="1"/>
      <c r="H733" s="1"/>
      <c r="I733" s="1"/>
      <c r="J733" s="1"/>
      <c r="K733" s="1"/>
      <c r="L733" s="1"/>
      <c r="M733" s="1"/>
      <c r="N733" s="1"/>
      <c r="O733" s="1"/>
      <c r="P733" s="1"/>
      <c r="Q733" s="1"/>
      <c r="R733" s="1"/>
      <c r="S733" s="1"/>
      <c r="T733" s="1"/>
      <c r="U733" s="1"/>
      <c r="V733" s="1"/>
      <c r="W733" s="1"/>
      <c r="X733" s="1"/>
      <c r="Y733" s="1"/>
      <c r="Z733" s="1"/>
      <c r="AA733" s="1"/>
    </row>
    <row r="734" spans="1:27">
      <c r="A734" s="1"/>
      <c r="B734" s="43">
        <f t="shared" si="39"/>
        <v>503</v>
      </c>
      <c r="C734" s="43" t="e">
        <f t="shared" si="38"/>
        <v>#VALUE!</v>
      </c>
      <c r="D734" s="43"/>
      <c r="E734" s="43"/>
      <c r="F734" s="43"/>
      <c r="G734" s="1"/>
      <c r="H734" s="1"/>
      <c r="I734" s="1"/>
      <c r="J734" s="1"/>
      <c r="K734" s="1"/>
      <c r="L734" s="1"/>
      <c r="M734" s="1"/>
      <c r="N734" s="1"/>
      <c r="O734" s="1"/>
      <c r="P734" s="1"/>
      <c r="Q734" s="1"/>
      <c r="R734" s="1"/>
      <c r="S734" s="1"/>
      <c r="T734" s="1"/>
      <c r="U734" s="1"/>
      <c r="V734" s="1"/>
      <c r="W734" s="1"/>
      <c r="X734" s="1"/>
      <c r="Y734" s="1"/>
      <c r="Z734" s="1"/>
      <c r="AA734" s="1"/>
    </row>
    <row r="735" spans="1:27">
      <c r="A735" s="1"/>
      <c r="B735" s="43">
        <f t="shared" si="39"/>
        <v>505</v>
      </c>
      <c r="C735" s="43" t="e">
        <f t="shared" si="38"/>
        <v>#VALUE!</v>
      </c>
      <c r="D735" s="43"/>
      <c r="E735" s="43"/>
      <c r="F735" s="43"/>
      <c r="G735" s="1"/>
      <c r="H735" s="1"/>
      <c r="I735" s="1"/>
      <c r="J735" s="1"/>
      <c r="K735" s="1"/>
      <c r="L735" s="1"/>
      <c r="M735" s="1"/>
      <c r="N735" s="1"/>
      <c r="O735" s="1"/>
      <c r="P735" s="1"/>
      <c r="Q735" s="1"/>
      <c r="R735" s="1"/>
      <c r="S735" s="1"/>
      <c r="T735" s="1"/>
      <c r="U735" s="1"/>
      <c r="V735" s="1"/>
      <c r="W735" s="1"/>
      <c r="X735" s="1"/>
      <c r="Y735" s="1"/>
      <c r="Z735" s="1"/>
      <c r="AA735" s="1"/>
    </row>
    <row r="736" spans="1:27">
      <c r="A736" s="1"/>
      <c r="B736" s="43">
        <f t="shared" si="39"/>
        <v>507</v>
      </c>
      <c r="C736" s="43" t="e">
        <f t="shared" si="38"/>
        <v>#VALUE!</v>
      </c>
      <c r="D736" s="43"/>
      <c r="E736" s="43"/>
      <c r="F736" s="43"/>
      <c r="G736" s="1"/>
      <c r="H736" s="1"/>
      <c r="I736" s="1"/>
      <c r="J736" s="1"/>
      <c r="K736" s="1"/>
      <c r="L736" s="1"/>
      <c r="M736" s="1"/>
      <c r="N736" s="1"/>
      <c r="O736" s="1"/>
      <c r="P736" s="1"/>
      <c r="Q736" s="1"/>
      <c r="R736" s="1"/>
      <c r="S736" s="1"/>
      <c r="T736" s="1"/>
      <c r="U736" s="1"/>
      <c r="V736" s="1"/>
      <c r="W736" s="1"/>
      <c r="X736" s="1"/>
      <c r="Y736" s="1"/>
      <c r="Z736" s="1"/>
      <c r="AA736" s="1"/>
    </row>
    <row r="737" spans="1:27">
      <c r="A737" s="1"/>
      <c r="B737" s="43">
        <f t="shared" si="39"/>
        <v>509</v>
      </c>
      <c r="C737" s="43" t="e">
        <f t="shared" si="38"/>
        <v>#VALUE!</v>
      </c>
      <c r="D737" s="43"/>
      <c r="E737" s="43"/>
      <c r="F737" s="43"/>
      <c r="G737" s="1"/>
      <c r="H737" s="1"/>
      <c r="I737" s="1"/>
      <c r="J737" s="1"/>
      <c r="K737" s="1"/>
      <c r="L737" s="1"/>
      <c r="M737" s="1"/>
      <c r="N737" s="1"/>
      <c r="O737" s="1"/>
      <c r="P737" s="1"/>
      <c r="Q737" s="1"/>
      <c r="R737" s="1"/>
      <c r="S737" s="1"/>
      <c r="T737" s="1"/>
      <c r="U737" s="1"/>
      <c r="V737" s="1"/>
      <c r="W737" s="1"/>
      <c r="X737" s="1"/>
      <c r="Y737" s="1"/>
      <c r="Z737" s="1"/>
      <c r="AA737" s="1"/>
    </row>
    <row r="738" spans="1:27">
      <c r="A738" s="1"/>
      <c r="B738" s="43">
        <f t="shared" si="39"/>
        <v>511</v>
      </c>
      <c r="C738" s="43" t="e">
        <f t="shared" si="38"/>
        <v>#VALUE!</v>
      </c>
      <c r="D738" s="43"/>
      <c r="E738" s="43"/>
      <c r="F738" s="43"/>
      <c r="G738" s="1"/>
      <c r="H738" s="1"/>
      <c r="I738" s="1"/>
      <c r="J738" s="1"/>
      <c r="K738" s="1"/>
      <c r="L738" s="1"/>
      <c r="M738" s="1"/>
      <c r="N738" s="1"/>
      <c r="O738" s="1"/>
      <c r="P738" s="1"/>
      <c r="Q738" s="1"/>
      <c r="R738" s="1"/>
      <c r="S738" s="1"/>
      <c r="T738" s="1"/>
      <c r="U738" s="1"/>
      <c r="V738" s="1"/>
      <c r="W738" s="1"/>
      <c r="X738" s="1"/>
      <c r="Y738" s="1"/>
      <c r="Z738" s="1"/>
      <c r="AA738" s="1"/>
    </row>
    <row r="739" spans="1:27">
      <c r="A739" s="1"/>
      <c r="B739" s="43">
        <f t="shared" si="39"/>
        <v>513</v>
      </c>
      <c r="C739" s="43" t="e">
        <f t="shared" si="38"/>
        <v>#VALUE!</v>
      </c>
      <c r="D739" s="43"/>
      <c r="E739" s="43"/>
      <c r="F739" s="43"/>
      <c r="G739" s="1"/>
      <c r="H739" s="1"/>
      <c r="I739" s="1"/>
      <c r="J739" s="1"/>
      <c r="K739" s="1"/>
      <c r="L739" s="1"/>
      <c r="M739" s="1"/>
      <c r="N739" s="1"/>
      <c r="O739" s="1"/>
      <c r="P739" s="1"/>
      <c r="Q739" s="1"/>
      <c r="R739" s="1"/>
      <c r="S739" s="1"/>
      <c r="T739" s="1"/>
      <c r="U739" s="1"/>
      <c r="V739" s="1"/>
      <c r="W739" s="1"/>
      <c r="X739" s="1"/>
      <c r="Y739" s="1"/>
      <c r="Z739" s="1"/>
      <c r="AA739" s="1"/>
    </row>
    <row r="740" spans="1:27">
      <c r="A740" s="1"/>
      <c r="B740" s="43">
        <f t="shared" si="39"/>
        <v>515</v>
      </c>
      <c r="C740" s="43" t="e">
        <f t="shared" si="38"/>
        <v>#VALUE!</v>
      </c>
      <c r="D740" s="43"/>
      <c r="E740" s="43"/>
      <c r="F740" s="43"/>
      <c r="G740" s="1"/>
      <c r="H740" s="1"/>
      <c r="I740" s="1"/>
      <c r="J740" s="1"/>
      <c r="K740" s="1"/>
      <c r="L740" s="1"/>
      <c r="M740" s="1"/>
      <c r="N740" s="1"/>
      <c r="O740" s="1"/>
      <c r="P740" s="1"/>
      <c r="Q740" s="1"/>
      <c r="R740" s="1"/>
      <c r="S740" s="1"/>
      <c r="T740" s="1"/>
      <c r="U740" s="1"/>
      <c r="V740" s="1"/>
      <c r="W740" s="1"/>
      <c r="X740" s="1"/>
      <c r="Y740" s="1"/>
      <c r="Z740" s="1"/>
      <c r="AA740" s="1"/>
    </row>
    <row r="741" spans="1:27">
      <c r="A741" s="1"/>
      <c r="B741" s="43">
        <f t="shared" si="39"/>
        <v>517</v>
      </c>
      <c r="C741" s="43" t="e">
        <f t="shared" si="38"/>
        <v>#VALUE!</v>
      </c>
      <c r="D741" s="43"/>
      <c r="E741" s="43"/>
      <c r="F741" s="43"/>
      <c r="G741" s="1"/>
      <c r="H741" s="1"/>
      <c r="I741" s="1"/>
      <c r="J741" s="1"/>
      <c r="K741" s="1"/>
      <c r="L741" s="1"/>
      <c r="M741" s="1"/>
      <c r="N741" s="1"/>
      <c r="O741" s="1"/>
      <c r="P741" s="1"/>
      <c r="Q741" s="1"/>
      <c r="R741" s="1"/>
      <c r="S741" s="1"/>
      <c r="T741" s="1"/>
      <c r="U741" s="1"/>
      <c r="V741" s="1"/>
      <c r="W741" s="1"/>
      <c r="X741" s="1"/>
      <c r="Y741" s="1"/>
      <c r="Z741" s="1"/>
      <c r="AA741" s="1"/>
    </row>
    <row r="742" spans="1:27">
      <c r="A742" s="1"/>
      <c r="B742" s="43">
        <f t="shared" si="39"/>
        <v>519</v>
      </c>
      <c r="C742" s="43" t="e">
        <f t="shared" si="38"/>
        <v>#VALUE!</v>
      </c>
      <c r="D742" s="43"/>
      <c r="E742" s="43"/>
      <c r="F742" s="43"/>
      <c r="G742" s="1"/>
      <c r="H742" s="1"/>
      <c r="I742" s="1"/>
      <c r="J742" s="1"/>
      <c r="K742" s="1"/>
      <c r="L742" s="1"/>
      <c r="M742" s="1"/>
      <c r="N742" s="1"/>
      <c r="O742" s="1"/>
      <c r="P742" s="1"/>
      <c r="Q742" s="1"/>
      <c r="R742" s="1"/>
      <c r="S742" s="1"/>
      <c r="T742" s="1"/>
      <c r="U742" s="1"/>
      <c r="V742" s="1"/>
      <c r="W742" s="1"/>
      <c r="X742" s="1"/>
      <c r="Y742" s="1"/>
      <c r="Z742" s="1"/>
      <c r="AA742" s="1"/>
    </row>
    <row r="743" spans="1:27">
      <c r="A743" s="1"/>
      <c r="B743" s="43">
        <f t="shared" si="39"/>
        <v>521</v>
      </c>
      <c r="C743" s="43" t="e">
        <f t="shared" si="38"/>
        <v>#VALUE!</v>
      </c>
      <c r="D743" s="43"/>
      <c r="E743" s="43"/>
      <c r="F743" s="43"/>
      <c r="G743" s="1"/>
      <c r="H743" s="1"/>
      <c r="I743" s="1"/>
      <c r="J743" s="1"/>
      <c r="K743" s="1"/>
      <c r="L743" s="1"/>
      <c r="M743" s="1"/>
      <c r="N743" s="1"/>
      <c r="O743" s="1"/>
      <c r="P743" s="1"/>
      <c r="Q743" s="1"/>
      <c r="R743" s="1"/>
      <c r="S743" s="1"/>
      <c r="T743" s="1"/>
      <c r="U743" s="1"/>
      <c r="V743" s="1"/>
      <c r="W743" s="1"/>
      <c r="X743" s="1"/>
      <c r="Y743" s="1"/>
      <c r="Z743" s="1"/>
      <c r="AA743" s="1"/>
    </row>
    <row r="744" spans="1:27">
      <c r="A744" s="1"/>
      <c r="B744" s="43">
        <f t="shared" si="39"/>
        <v>523</v>
      </c>
      <c r="C744" s="43" t="e">
        <f t="shared" si="38"/>
        <v>#VALUE!</v>
      </c>
      <c r="D744" s="43"/>
      <c r="E744" s="43"/>
      <c r="F744" s="43"/>
      <c r="G744" s="1"/>
      <c r="H744" s="1"/>
      <c r="I744" s="1"/>
      <c r="J744" s="1"/>
      <c r="K744" s="1"/>
      <c r="L744" s="1"/>
      <c r="M744" s="1"/>
      <c r="N744" s="1"/>
      <c r="O744" s="1"/>
      <c r="P744" s="1"/>
      <c r="Q744" s="1"/>
      <c r="R744" s="1"/>
      <c r="S744" s="1"/>
      <c r="T744" s="1"/>
      <c r="U744" s="1"/>
      <c r="V744" s="1"/>
      <c r="W744" s="1"/>
      <c r="X744" s="1"/>
      <c r="Y744" s="1"/>
      <c r="Z744" s="1"/>
      <c r="AA744" s="1"/>
    </row>
    <row r="745" spans="1:27">
      <c r="A745" s="1"/>
      <c r="B745" s="43">
        <f t="shared" si="39"/>
        <v>525</v>
      </c>
      <c r="C745" s="43" t="e">
        <f t="shared" si="38"/>
        <v>#VALUE!</v>
      </c>
      <c r="D745" s="43"/>
      <c r="E745" s="43"/>
      <c r="F745" s="43"/>
      <c r="G745" s="1"/>
      <c r="H745" s="1"/>
      <c r="I745" s="1"/>
      <c r="J745" s="1"/>
      <c r="K745" s="1"/>
      <c r="L745" s="1"/>
      <c r="M745" s="1"/>
      <c r="N745" s="1"/>
      <c r="O745" s="1"/>
      <c r="P745" s="1"/>
      <c r="Q745" s="1"/>
      <c r="R745" s="1"/>
      <c r="S745" s="1"/>
      <c r="T745" s="1"/>
      <c r="U745" s="1"/>
      <c r="V745" s="1"/>
      <c r="W745" s="1"/>
      <c r="X745" s="1"/>
      <c r="Y745" s="1"/>
      <c r="Z745" s="1"/>
      <c r="AA745" s="1"/>
    </row>
    <row r="746" spans="1:27">
      <c r="A746" s="1"/>
      <c r="B746" s="43">
        <f t="shared" si="39"/>
        <v>527</v>
      </c>
      <c r="C746" s="43" t="e">
        <f t="shared" si="38"/>
        <v>#VALUE!</v>
      </c>
      <c r="D746" s="43"/>
      <c r="E746" s="43"/>
      <c r="F746" s="43"/>
      <c r="G746" s="1"/>
      <c r="H746" s="1"/>
      <c r="I746" s="1"/>
      <c r="J746" s="1"/>
      <c r="K746" s="1"/>
      <c r="L746" s="1"/>
      <c r="M746" s="1"/>
      <c r="N746" s="1"/>
      <c r="O746" s="1"/>
      <c r="P746" s="1"/>
      <c r="Q746" s="1"/>
      <c r="R746" s="1"/>
      <c r="S746" s="1"/>
      <c r="T746" s="1"/>
      <c r="U746" s="1"/>
      <c r="V746" s="1"/>
      <c r="W746" s="1"/>
      <c r="X746" s="1"/>
      <c r="Y746" s="1"/>
      <c r="Z746" s="1"/>
      <c r="AA746" s="1"/>
    </row>
    <row r="747" spans="1:27">
      <c r="A747" s="1"/>
      <c r="B747" s="43">
        <f t="shared" si="39"/>
        <v>529</v>
      </c>
      <c r="C747" s="43" t="e">
        <f t="shared" si="38"/>
        <v>#VALUE!</v>
      </c>
      <c r="D747" s="43"/>
      <c r="E747" s="43"/>
      <c r="F747" s="43"/>
      <c r="G747" s="1"/>
      <c r="H747" s="1"/>
      <c r="I747" s="1"/>
      <c r="J747" s="1"/>
      <c r="K747" s="1"/>
      <c r="L747" s="1"/>
      <c r="M747" s="1"/>
      <c r="N747" s="1"/>
      <c r="O747" s="1"/>
      <c r="P747" s="1"/>
      <c r="Q747" s="1"/>
      <c r="R747" s="1"/>
      <c r="S747" s="1"/>
      <c r="T747" s="1"/>
      <c r="U747" s="1"/>
      <c r="V747" s="1"/>
      <c r="W747" s="1"/>
      <c r="X747" s="1"/>
      <c r="Y747" s="1"/>
      <c r="Z747" s="1"/>
      <c r="AA747" s="1"/>
    </row>
    <row r="748" spans="1:27">
      <c r="A748" s="1"/>
      <c r="B748" s="43">
        <f t="shared" si="39"/>
        <v>531</v>
      </c>
      <c r="C748" s="43" t="e">
        <f t="shared" si="38"/>
        <v>#VALUE!</v>
      </c>
      <c r="D748" s="43"/>
      <c r="E748" s="43"/>
      <c r="F748" s="43"/>
      <c r="G748" s="1"/>
      <c r="H748" s="1"/>
      <c r="I748" s="1"/>
      <c r="J748" s="1"/>
      <c r="K748" s="1"/>
      <c r="L748" s="1"/>
      <c r="M748" s="1"/>
      <c r="N748" s="1"/>
      <c r="O748" s="1"/>
      <c r="P748" s="1"/>
      <c r="Q748" s="1"/>
      <c r="R748" s="1"/>
      <c r="S748" s="1"/>
      <c r="T748" s="1"/>
      <c r="U748" s="1"/>
      <c r="V748" s="1"/>
      <c r="W748" s="1"/>
      <c r="X748" s="1"/>
      <c r="Y748" s="1"/>
      <c r="Z748" s="1"/>
      <c r="AA748" s="1"/>
    </row>
    <row r="749" spans="1:27">
      <c r="A749" s="1"/>
      <c r="B749" s="43">
        <f t="shared" si="39"/>
        <v>533</v>
      </c>
      <c r="C749" s="43" t="e">
        <f t="shared" si="38"/>
        <v>#VALUE!</v>
      </c>
      <c r="D749" s="43"/>
      <c r="E749" s="43"/>
      <c r="F749" s="43"/>
      <c r="G749" s="1"/>
      <c r="H749" s="1"/>
      <c r="I749" s="1"/>
      <c r="J749" s="1"/>
      <c r="K749" s="1"/>
      <c r="L749" s="1"/>
      <c r="M749" s="1"/>
      <c r="N749" s="1"/>
      <c r="O749" s="1"/>
      <c r="P749" s="1"/>
      <c r="Q749" s="1"/>
      <c r="R749" s="1"/>
      <c r="S749" s="1"/>
      <c r="T749" s="1"/>
      <c r="U749" s="1"/>
      <c r="V749" s="1"/>
      <c r="W749" s="1"/>
      <c r="X749" s="1"/>
      <c r="Y749" s="1"/>
      <c r="Z749" s="1"/>
      <c r="AA749" s="1"/>
    </row>
    <row r="750" spans="1:27">
      <c r="A750" s="1"/>
      <c r="B750" s="43">
        <f t="shared" si="39"/>
        <v>535</v>
      </c>
      <c r="C750" s="43" t="e">
        <f t="shared" si="38"/>
        <v>#VALUE!</v>
      </c>
      <c r="D750" s="43"/>
      <c r="E750" s="43"/>
      <c r="F750" s="43"/>
      <c r="G750" s="1"/>
      <c r="H750" s="1"/>
      <c r="I750" s="1"/>
      <c r="J750" s="1"/>
      <c r="K750" s="1"/>
      <c r="L750" s="1"/>
      <c r="M750" s="1"/>
      <c r="N750" s="1"/>
      <c r="O750" s="1"/>
      <c r="P750" s="1"/>
      <c r="Q750" s="1"/>
      <c r="R750" s="1"/>
      <c r="S750" s="1"/>
      <c r="T750" s="1"/>
      <c r="U750" s="1"/>
      <c r="V750" s="1"/>
      <c r="W750" s="1"/>
      <c r="X750" s="1"/>
      <c r="Y750" s="1"/>
      <c r="Z750" s="1"/>
      <c r="AA750" s="1"/>
    </row>
    <row r="751" spans="1:27">
      <c r="A751" s="1"/>
      <c r="B751" s="43">
        <f t="shared" si="39"/>
        <v>537</v>
      </c>
      <c r="C751" s="43" t="e">
        <f t="shared" si="38"/>
        <v>#VALUE!</v>
      </c>
      <c r="D751" s="43"/>
      <c r="E751" s="43"/>
      <c r="F751" s="43"/>
      <c r="G751" s="1"/>
      <c r="H751" s="1"/>
      <c r="I751" s="1"/>
      <c r="J751" s="1"/>
      <c r="K751" s="1"/>
      <c r="L751" s="1"/>
      <c r="M751" s="1"/>
      <c r="N751" s="1"/>
      <c r="O751" s="1"/>
      <c r="P751" s="1"/>
      <c r="Q751" s="1"/>
      <c r="R751" s="1"/>
      <c r="S751" s="1"/>
      <c r="T751" s="1"/>
      <c r="U751" s="1"/>
      <c r="V751" s="1"/>
      <c r="W751" s="1"/>
      <c r="X751" s="1"/>
      <c r="Y751" s="1"/>
      <c r="Z751" s="1"/>
      <c r="AA751" s="1"/>
    </row>
    <row r="752" spans="1:27">
      <c r="A752" s="1"/>
      <c r="B752" s="43">
        <f t="shared" si="39"/>
        <v>539</v>
      </c>
      <c r="C752" s="43" t="e">
        <f t="shared" si="38"/>
        <v>#VALUE!</v>
      </c>
      <c r="D752" s="43"/>
      <c r="E752" s="43"/>
      <c r="F752" s="43"/>
      <c r="G752" s="1"/>
      <c r="H752" s="1"/>
      <c r="I752" s="1"/>
      <c r="J752" s="1"/>
      <c r="K752" s="1"/>
      <c r="L752" s="1"/>
      <c r="M752" s="1"/>
      <c r="N752" s="1"/>
      <c r="O752" s="1"/>
      <c r="P752" s="1"/>
      <c r="Q752" s="1"/>
      <c r="R752" s="1"/>
      <c r="S752" s="1"/>
      <c r="T752" s="1"/>
      <c r="U752" s="1"/>
      <c r="V752" s="1"/>
      <c r="W752" s="1"/>
      <c r="X752" s="1"/>
      <c r="Y752" s="1"/>
      <c r="Z752" s="1"/>
      <c r="AA752" s="1"/>
    </row>
    <row r="753" spans="1:27">
      <c r="A753" s="1"/>
      <c r="B753" s="43">
        <f t="shared" si="39"/>
        <v>541</v>
      </c>
      <c r="C753" s="43" t="e">
        <f t="shared" si="38"/>
        <v>#VALUE!</v>
      </c>
      <c r="D753" s="43"/>
      <c r="E753" s="43"/>
      <c r="F753" s="43"/>
      <c r="G753" s="1"/>
      <c r="H753" s="1"/>
      <c r="I753" s="1"/>
      <c r="J753" s="1"/>
      <c r="K753" s="1"/>
      <c r="L753" s="1"/>
      <c r="M753" s="1"/>
      <c r="N753" s="1"/>
      <c r="O753" s="1"/>
      <c r="P753" s="1"/>
      <c r="Q753" s="1"/>
      <c r="R753" s="1"/>
      <c r="S753" s="1"/>
      <c r="T753" s="1"/>
      <c r="U753" s="1"/>
      <c r="V753" s="1"/>
      <c r="W753" s="1"/>
      <c r="X753" s="1"/>
      <c r="Y753" s="1"/>
      <c r="Z753" s="1"/>
      <c r="AA753" s="1"/>
    </row>
    <row r="754" spans="1:27">
      <c r="A754" s="1"/>
      <c r="B754" s="43">
        <f t="shared" si="39"/>
        <v>543</v>
      </c>
      <c r="C754" s="43" t="e">
        <f t="shared" si="38"/>
        <v>#VALUE!</v>
      </c>
      <c r="D754" s="43"/>
      <c r="E754" s="43"/>
      <c r="F754" s="43"/>
      <c r="G754" s="1"/>
      <c r="H754" s="1"/>
      <c r="I754" s="1"/>
      <c r="J754" s="1"/>
      <c r="K754" s="1"/>
      <c r="L754" s="1"/>
      <c r="M754" s="1"/>
      <c r="N754" s="1"/>
      <c r="O754" s="1"/>
      <c r="P754" s="1"/>
      <c r="Q754" s="1"/>
      <c r="R754" s="1"/>
      <c r="S754" s="1"/>
      <c r="T754" s="1"/>
      <c r="U754" s="1"/>
      <c r="V754" s="1"/>
      <c r="W754" s="1"/>
      <c r="X754" s="1"/>
      <c r="Y754" s="1"/>
      <c r="Z754" s="1"/>
      <c r="AA754" s="1"/>
    </row>
    <row r="755" spans="1:27">
      <c r="A755" s="1"/>
      <c r="B755" s="43">
        <f t="shared" si="39"/>
        <v>545</v>
      </c>
      <c r="C755" s="43" t="e">
        <f t="shared" si="38"/>
        <v>#VALUE!</v>
      </c>
      <c r="D755" s="43"/>
      <c r="E755" s="43"/>
      <c r="F755" s="43"/>
      <c r="G755" s="1"/>
      <c r="H755" s="1"/>
      <c r="I755" s="1"/>
      <c r="J755" s="1"/>
      <c r="K755" s="1"/>
      <c r="L755" s="1"/>
      <c r="M755" s="1"/>
      <c r="N755" s="1"/>
      <c r="O755" s="1"/>
      <c r="P755" s="1"/>
      <c r="Q755" s="1"/>
      <c r="R755" s="1"/>
      <c r="S755" s="1"/>
      <c r="T755" s="1"/>
      <c r="U755" s="1"/>
      <c r="V755" s="1"/>
      <c r="W755" s="1"/>
      <c r="X755" s="1"/>
      <c r="Y755" s="1"/>
      <c r="Z755" s="1"/>
      <c r="AA755" s="1"/>
    </row>
    <row r="756" spans="1:27">
      <c r="A756" s="1"/>
      <c r="B756" s="43">
        <f t="shared" si="39"/>
        <v>547</v>
      </c>
      <c r="C756" s="43" t="e">
        <f t="shared" ref="C756:C819" si="40">CHAR(HEX2DEC(MID($H$1,B756,2)))</f>
        <v>#VALUE!</v>
      </c>
      <c r="D756" s="43"/>
      <c r="E756" s="43"/>
      <c r="F756" s="43"/>
      <c r="G756" s="1"/>
      <c r="H756" s="1"/>
      <c r="I756" s="1"/>
      <c r="J756" s="1"/>
      <c r="K756" s="1"/>
      <c r="L756" s="1"/>
      <c r="M756" s="1"/>
      <c r="N756" s="1"/>
      <c r="O756" s="1"/>
      <c r="P756" s="1"/>
      <c r="Q756" s="1"/>
      <c r="R756" s="1"/>
      <c r="S756" s="1"/>
      <c r="T756" s="1"/>
      <c r="U756" s="1"/>
      <c r="V756" s="1"/>
      <c r="W756" s="1"/>
      <c r="X756" s="1"/>
      <c r="Y756" s="1"/>
      <c r="Z756" s="1"/>
      <c r="AA756" s="1"/>
    </row>
    <row r="757" spans="1:27">
      <c r="A757" s="1"/>
      <c r="B757" s="43">
        <f t="shared" si="39"/>
        <v>549</v>
      </c>
      <c r="C757" s="43" t="e">
        <f t="shared" si="40"/>
        <v>#VALUE!</v>
      </c>
      <c r="D757" s="43"/>
      <c r="E757" s="43"/>
      <c r="F757" s="43"/>
      <c r="G757" s="1"/>
      <c r="H757" s="1"/>
      <c r="I757" s="1"/>
      <c r="J757" s="1"/>
      <c r="K757" s="1"/>
      <c r="L757" s="1"/>
      <c r="M757" s="1"/>
      <c r="N757" s="1"/>
      <c r="O757" s="1"/>
      <c r="P757" s="1"/>
      <c r="Q757" s="1"/>
      <c r="R757" s="1"/>
      <c r="S757" s="1"/>
      <c r="T757" s="1"/>
      <c r="U757" s="1"/>
      <c r="V757" s="1"/>
      <c r="W757" s="1"/>
      <c r="X757" s="1"/>
      <c r="Y757" s="1"/>
      <c r="Z757" s="1"/>
      <c r="AA757" s="1"/>
    </row>
    <row r="758" spans="1:27">
      <c r="A758" s="1"/>
      <c r="B758" s="43">
        <f t="shared" si="39"/>
        <v>551</v>
      </c>
      <c r="C758" s="43" t="e">
        <f t="shared" si="40"/>
        <v>#VALUE!</v>
      </c>
      <c r="D758" s="43"/>
      <c r="E758" s="43"/>
      <c r="F758" s="43"/>
      <c r="G758" s="1"/>
      <c r="H758" s="1"/>
      <c r="I758" s="1"/>
      <c r="J758" s="1"/>
      <c r="K758" s="1"/>
      <c r="L758" s="1"/>
      <c r="M758" s="1"/>
      <c r="N758" s="1"/>
      <c r="O758" s="1"/>
      <c r="P758" s="1"/>
      <c r="Q758" s="1"/>
      <c r="R758" s="1"/>
      <c r="S758" s="1"/>
      <c r="T758" s="1"/>
      <c r="U758" s="1"/>
      <c r="V758" s="1"/>
      <c r="W758" s="1"/>
      <c r="X758" s="1"/>
      <c r="Y758" s="1"/>
      <c r="Z758" s="1"/>
      <c r="AA758" s="1"/>
    </row>
    <row r="759" spans="1:27">
      <c r="A759" s="1"/>
      <c r="B759" s="43">
        <f t="shared" si="39"/>
        <v>553</v>
      </c>
      <c r="C759" s="43" t="e">
        <f t="shared" si="40"/>
        <v>#VALUE!</v>
      </c>
      <c r="D759" s="43"/>
      <c r="E759" s="43"/>
      <c r="F759" s="43"/>
      <c r="G759" s="1"/>
      <c r="H759" s="1"/>
      <c r="I759" s="1"/>
      <c r="J759" s="1"/>
      <c r="K759" s="1"/>
      <c r="L759" s="1"/>
      <c r="M759" s="1"/>
      <c r="N759" s="1"/>
      <c r="O759" s="1"/>
      <c r="P759" s="1"/>
      <c r="Q759" s="1"/>
      <c r="R759" s="1"/>
      <c r="S759" s="1"/>
      <c r="T759" s="1"/>
      <c r="U759" s="1"/>
      <c r="V759" s="1"/>
      <c r="W759" s="1"/>
      <c r="X759" s="1"/>
      <c r="Y759" s="1"/>
      <c r="Z759" s="1"/>
      <c r="AA759" s="1"/>
    </row>
    <row r="760" spans="1:27">
      <c r="A760" s="1"/>
      <c r="B760" s="43">
        <f t="shared" si="39"/>
        <v>555</v>
      </c>
      <c r="C760" s="43" t="e">
        <f t="shared" si="40"/>
        <v>#VALUE!</v>
      </c>
      <c r="D760" s="43"/>
      <c r="E760" s="43"/>
      <c r="F760" s="43"/>
      <c r="G760" s="1"/>
      <c r="H760" s="1"/>
      <c r="I760" s="1"/>
      <c r="J760" s="1"/>
      <c r="K760" s="1"/>
      <c r="L760" s="1"/>
      <c r="M760" s="1"/>
      <c r="N760" s="1"/>
      <c r="O760" s="1"/>
      <c r="P760" s="1"/>
      <c r="Q760" s="1"/>
      <c r="R760" s="1"/>
      <c r="S760" s="1"/>
      <c r="T760" s="1"/>
      <c r="U760" s="1"/>
      <c r="V760" s="1"/>
      <c r="W760" s="1"/>
      <c r="X760" s="1"/>
      <c r="Y760" s="1"/>
      <c r="Z760" s="1"/>
      <c r="AA760" s="1"/>
    </row>
    <row r="761" spans="1:27">
      <c r="A761" s="1"/>
      <c r="B761" s="43">
        <f t="shared" si="39"/>
        <v>557</v>
      </c>
      <c r="C761" s="43" t="e">
        <f t="shared" si="40"/>
        <v>#VALUE!</v>
      </c>
      <c r="D761" s="43"/>
      <c r="E761" s="43"/>
      <c r="F761" s="43"/>
      <c r="G761" s="1"/>
      <c r="H761" s="1"/>
      <c r="I761" s="1"/>
      <c r="J761" s="1"/>
      <c r="K761" s="1"/>
      <c r="L761" s="1"/>
      <c r="M761" s="1"/>
      <c r="N761" s="1"/>
      <c r="O761" s="1"/>
      <c r="P761" s="1"/>
      <c r="Q761" s="1"/>
      <c r="R761" s="1"/>
      <c r="S761" s="1"/>
      <c r="T761" s="1"/>
      <c r="U761" s="1"/>
      <c r="V761" s="1"/>
      <c r="W761" s="1"/>
      <c r="X761" s="1"/>
      <c r="Y761" s="1"/>
      <c r="Z761" s="1"/>
      <c r="AA761" s="1"/>
    </row>
    <row r="762" spans="1:27">
      <c r="A762" s="1"/>
      <c r="B762" s="43">
        <f t="shared" si="39"/>
        <v>559</v>
      </c>
      <c r="C762" s="43" t="e">
        <f t="shared" si="40"/>
        <v>#VALUE!</v>
      </c>
      <c r="D762" s="43"/>
      <c r="E762" s="43"/>
      <c r="F762" s="43"/>
      <c r="G762" s="1"/>
      <c r="H762" s="1"/>
      <c r="I762" s="1"/>
      <c r="J762" s="1"/>
      <c r="K762" s="1"/>
      <c r="L762" s="1"/>
      <c r="M762" s="1"/>
      <c r="N762" s="1"/>
      <c r="O762" s="1"/>
      <c r="P762" s="1"/>
      <c r="Q762" s="1"/>
      <c r="R762" s="1"/>
      <c r="S762" s="1"/>
      <c r="T762" s="1"/>
      <c r="U762" s="1"/>
      <c r="V762" s="1"/>
      <c r="W762" s="1"/>
      <c r="X762" s="1"/>
      <c r="Y762" s="1"/>
      <c r="Z762" s="1"/>
      <c r="AA762" s="1"/>
    </row>
    <row r="763" spans="1:27">
      <c r="A763" s="1"/>
      <c r="B763" s="43">
        <f t="shared" si="39"/>
        <v>561</v>
      </c>
      <c r="C763" s="43" t="e">
        <f t="shared" si="40"/>
        <v>#VALUE!</v>
      </c>
      <c r="D763" s="43"/>
      <c r="E763" s="43"/>
      <c r="F763" s="43"/>
      <c r="G763" s="1"/>
      <c r="H763" s="1"/>
      <c r="I763" s="1"/>
      <c r="J763" s="1"/>
      <c r="K763" s="1"/>
      <c r="L763" s="1"/>
      <c r="M763" s="1"/>
      <c r="N763" s="1"/>
      <c r="O763" s="1"/>
      <c r="P763" s="1"/>
      <c r="Q763" s="1"/>
      <c r="R763" s="1"/>
      <c r="S763" s="1"/>
      <c r="T763" s="1"/>
      <c r="U763" s="1"/>
      <c r="V763" s="1"/>
      <c r="W763" s="1"/>
      <c r="X763" s="1"/>
      <c r="Y763" s="1"/>
      <c r="Z763" s="1"/>
      <c r="AA763" s="1"/>
    </row>
    <row r="764" spans="1:27">
      <c r="A764" s="1"/>
      <c r="B764" s="43">
        <f t="shared" si="39"/>
        <v>563</v>
      </c>
      <c r="C764" s="43" t="e">
        <f t="shared" si="40"/>
        <v>#VALUE!</v>
      </c>
      <c r="D764" s="43"/>
      <c r="E764" s="43"/>
      <c r="F764" s="43"/>
      <c r="G764" s="1"/>
      <c r="H764" s="1"/>
      <c r="I764" s="1"/>
      <c r="J764" s="1"/>
      <c r="K764" s="1"/>
      <c r="L764" s="1"/>
      <c r="M764" s="1"/>
      <c r="N764" s="1"/>
      <c r="O764" s="1"/>
      <c r="P764" s="1"/>
      <c r="Q764" s="1"/>
      <c r="R764" s="1"/>
      <c r="S764" s="1"/>
      <c r="T764" s="1"/>
      <c r="U764" s="1"/>
      <c r="V764" s="1"/>
      <c r="W764" s="1"/>
      <c r="X764" s="1"/>
      <c r="Y764" s="1"/>
      <c r="Z764" s="1"/>
      <c r="AA764" s="1"/>
    </row>
    <row r="765" spans="1:27">
      <c r="A765" s="1"/>
      <c r="B765" s="43">
        <f t="shared" si="39"/>
        <v>565</v>
      </c>
      <c r="C765" s="43" t="e">
        <f t="shared" si="40"/>
        <v>#VALUE!</v>
      </c>
      <c r="D765" s="43"/>
      <c r="E765" s="43"/>
      <c r="F765" s="43"/>
      <c r="G765" s="1"/>
      <c r="H765" s="1"/>
      <c r="I765" s="1"/>
      <c r="J765" s="1"/>
      <c r="K765" s="1"/>
      <c r="L765" s="1"/>
      <c r="M765" s="1"/>
      <c r="N765" s="1"/>
      <c r="O765" s="1"/>
      <c r="P765" s="1"/>
      <c r="Q765" s="1"/>
      <c r="R765" s="1"/>
      <c r="S765" s="1"/>
      <c r="T765" s="1"/>
      <c r="U765" s="1"/>
      <c r="V765" s="1"/>
      <c r="W765" s="1"/>
      <c r="X765" s="1"/>
      <c r="Y765" s="1"/>
      <c r="Z765" s="1"/>
      <c r="AA765" s="1"/>
    </row>
    <row r="766" spans="1:27">
      <c r="A766" s="1"/>
      <c r="B766" s="43">
        <f t="shared" si="39"/>
        <v>567</v>
      </c>
      <c r="C766" s="43" t="e">
        <f t="shared" si="40"/>
        <v>#VALUE!</v>
      </c>
      <c r="D766" s="43"/>
      <c r="E766" s="43"/>
      <c r="F766" s="43"/>
      <c r="G766" s="1"/>
      <c r="H766" s="1"/>
      <c r="I766" s="1"/>
      <c r="J766" s="1"/>
      <c r="K766" s="1"/>
      <c r="L766" s="1"/>
      <c r="M766" s="1"/>
      <c r="N766" s="1"/>
      <c r="O766" s="1"/>
      <c r="P766" s="1"/>
      <c r="Q766" s="1"/>
      <c r="R766" s="1"/>
      <c r="S766" s="1"/>
      <c r="T766" s="1"/>
      <c r="U766" s="1"/>
      <c r="V766" s="1"/>
      <c r="W766" s="1"/>
      <c r="X766" s="1"/>
      <c r="Y766" s="1"/>
      <c r="Z766" s="1"/>
      <c r="AA766" s="1"/>
    </row>
    <row r="767" spans="1:27">
      <c r="A767" s="1"/>
      <c r="B767" s="43">
        <f t="shared" si="39"/>
        <v>569</v>
      </c>
      <c r="C767" s="43" t="e">
        <f t="shared" si="40"/>
        <v>#VALUE!</v>
      </c>
      <c r="D767" s="43"/>
      <c r="E767" s="43"/>
      <c r="F767" s="43"/>
      <c r="G767" s="1"/>
      <c r="H767" s="1"/>
      <c r="I767" s="1"/>
      <c r="J767" s="1"/>
      <c r="K767" s="1"/>
      <c r="L767" s="1"/>
      <c r="M767" s="1"/>
      <c r="N767" s="1"/>
      <c r="O767" s="1"/>
      <c r="P767" s="1"/>
      <c r="Q767" s="1"/>
      <c r="R767" s="1"/>
      <c r="S767" s="1"/>
      <c r="T767" s="1"/>
      <c r="U767" s="1"/>
      <c r="V767" s="1"/>
      <c r="W767" s="1"/>
      <c r="X767" s="1"/>
      <c r="Y767" s="1"/>
      <c r="Z767" s="1"/>
      <c r="AA767" s="1"/>
    </row>
    <row r="768" spans="1:27">
      <c r="A768" s="1"/>
      <c r="B768" s="43">
        <f t="shared" si="39"/>
        <v>571</v>
      </c>
      <c r="C768" s="43" t="e">
        <f t="shared" si="40"/>
        <v>#VALUE!</v>
      </c>
      <c r="D768" s="43"/>
      <c r="E768" s="43"/>
      <c r="F768" s="43"/>
      <c r="G768" s="1"/>
      <c r="H768" s="1"/>
      <c r="I768" s="1"/>
      <c r="J768" s="1"/>
      <c r="K768" s="1"/>
      <c r="L768" s="1"/>
      <c r="M768" s="1"/>
      <c r="N768" s="1"/>
      <c r="O768" s="1"/>
      <c r="P768" s="1"/>
      <c r="Q768" s="1"/>
      <c r="R768" s="1"/>
      <c r="S768" s="1"/>
      <c r="T768" s="1"/>
      <c r="U768" s="1"/>
      <c r="V768" s="1"/>
      <c r="W768" s="1"/>
      <c r="X768" s="1"/>
      <c r="Y768" s="1"/>
      <c r="Z768" s="1"/>
      <c r="AA768" s="1"/>
    </row>
    <row r="769" spans="1:27">
      <c r="A769" s="1"/>
      <c r="B769" s="43">
        <f t="shared" si="39"/>
        <v>573</v>
      </c>
      <c r="C769" s="43" t="e">
        <f t="shared" si="40"/>
        <v>#VALUE!</v>
      </c>
      <c r="D769" s="43"/>
      <c r="E769" s="43"/>
      <c r="F769" s="43"/>
      <c r="G769" s="1"/>
      <c r="H769" s="1"/>
      <c r="I769" s="1"/>
      <c r="J769" s="1"/>
      <c r="K769" s="1"/>
      <c r="L769" s="1"/>
      <c r="M769" s="1"/>
      <c r="N769" s="1"/>
      <c r="O769" s="1"/>
      <c r="P769" s="1"/>
      <c r="Q769" s="1"/>
      <c r="R769" s="1"/>
      <c r="S769" s="1"/>
      <c r="T769" s="1"/>
      <c r="U769" s="1"/>
      <c r="V769" s="1"/>
      <c r="W769" s="1"/>
      <c r="X769" s="1"/>
      <c r="Y769" s="1"/>
      <c r="Z769" s="1"/>
      <c r="AA769" s="1"/>
    </row>
    <row r="770" spans="1:27">
      <c r="A770" s="1"/>
      <c r="B770" s="43">
        <f t="shared" si="39"/>
        <v>575</v>
      </c>
      <c r="C770" s="43" t="e">
        <f t="shared" si="40"/>
        <v>#VALUE!</v>
      </c>
      <c r="D770" s="43"/>
      <c r="E770" s="43"/>
      <c r="F770" s="43"/>
      <c r="G770" s="1"/>
      <c r="H770" s="1"/>
      <c r="I770" s="1"/>
      <c r="J770" s="1"/>
      <c r="K770" s="1"/>
      <c r="L770" s="1"/>
      <c r="M770" s="1"/>
      <c r="N770" s="1"/>
      <c r="O770" s="1"/>
      <c r="P770" s="1"/>
      <c r="Q770" s="1"/>
      <c r="R770" s="1"/>
      <c r="S770" s="1"/>
      <c r="T770" s="1"/>
      <c r="U770" s="1"/>
      <c r="V770" s="1"/>
      <c r="W770" s="1"/>
      <c r="X770" s="1"/>
      <c r="Y770" s="1"/>
      <c r="Z770" s="1"/>
      <c r="AA770" s="1"/>
    </row>
    <row r="771" spans="1:27">
      <c r="A771" s="1"/>
      <c r="B771" s="43">
        <f t="shared" si="39"/>
        <v>577</v>
      </c>
      <c r="C771" s="43" t="e">
        <f t="shared" si="40"/>
        <v>#VALUE!</v>
      </c>
      <c r="D771" s="43"/>
      <c r="E771" s="43"/>
      <c r="F771" s="43"/>
      <c r="G771" s="1"/>
      <c r="H771" s="1"/>
      <c r="I771" s="1"/>
      <c r="J771" s="1"/>
      <c r="K771" s="1"/>
      <c r="L771" s="1"/>
      <c r="M771" s="1"/>
      <c r="N771" s="1"/>
      <c r="O771" s="1"/>
      <c r="P771" s="1"/>
      <c r="Q771" s="1"/>
      <c r="R771" s="1"/>
      <c r="S771" s="1"/>
      <c r="T771" s="1"/>
      <c r="U771" s="1"/>
      <c r="V771" s="1"/>
      <c r="W771" s="1"/>
      <c r="X771" s="1"/>
      <c r="Y771" s="1"/>
      <c r="Z771" s="1"/>
      <c r="AA771" s="1"/>
    </row>
    <row r="772" spans="1:27">
      <c r="A772" s="1"/>
      <c r="B772" s="43">
        <f t="shared" si="39"/>
        <v>579</v>
      </c>
      <c r="C772" s="43" t="e">
        <f t="shared" si="40"/>
        <v>#VALUE!</v>
      </c>
      <c r="D772" s="43"/>
      <c r="E772" s="43"/>
      <c r="F772" s="43"/>
      <c r="G772" s="1"/>
      <c r="H772" s="1"/>
      <c r="I772" s="1"/>
      <c r="J772" s="1"/>
      <c r="K772" s="1"/>
      <c r="L772" s="1"/>
      <c r="M772" s="1"/>
      <c r="N772" s="1"/>
      <c r="O772" s="1"/>
      <c r="P772" s="1"/>
      <c r="Q772" s="1"/>
      <c r="R772" s="1"/>
      <c r="S772" s="1"/>
      <c r="T772" s="1"/>
      <c r="U772" s="1"/>
      <c r="V772" s="1"/>
      <c r="W772" s="1"/>
      <c r="X772" s="1"/>
      <c r="Y772" s="1"/>
      <c r="Z772" s="1"/>
      <c r="AA772" s="1"/>
    </row>
    <row r="773" spans="1:27">
      <c r="A773" s="1"/>
      <c r="B773" s="43">
        <f t="shared" si="39"/>
        <v>581</v>
      </c>
      <c r="C773" s="43" t="e">
        <f t="shared" si="40"/>
        <v>#VALUE!</v>
      </c>
      <c r="D773" s="43"/>
      <c r="E773" s="43"/>
      <c r="F773" s="43"/>
      <c r="G773" s="1"/>
      <c r="H773" s="1"/>
      <c r="I773" s="1"/>
      <c r="J773" s="1"/>
      <c r="K773" s="1"/>
      <c r="L773" s="1"/>
      <c r="M773" s="1"/>
      <c r="N773" s="1"/>
      <c r="O773" s="1"/>
      <c r="P773" s="1"/>
      <c r="Q773" s="1"/>
      <c r="R773" s="1"/>
      <c r="S773" s="1"/>
      <c r="T773" s="1"/>
      <c r="U773" s="1"/>
      <c r="V773" s="1"/>
      <c r="W773" s="1"/>
      <c r="X773" s="1"/>
      <c r="Y773" s="1"/>
      <c r="Z773" s="1"/>
      <c r="AA773" s="1"/>
    </row>
    <row r="774" spans="1:27">
      <c r="A774" s="1"/>
      <c r="B774" s="43">
        <f t="shared" si="39"/>
        <v>583</v>
      </c>
      <c r="C774" s="43" t="e">
        <f t="shared" si="40"/>
        <v>#VALUE!</v>
      </c>
      <c r="D774" s="43"/>
      <c r="E774" s="43"/>
      <c r="F774" s="43"/>
      <c r="G774" s="1"/>
      <c r="H774" s="1"/>
      <c r="I774" s="1"/>
      <c r="J774" s="1"/>
      <c r="K774" s="1"/>
      <c r="L774" s="1"/>
      <c r="M774" s="1"/>
      <c r="N774" s="1"/>
      <c r="O774" s="1"/>
      <c r="P774" s="1"/>
      <c r="Q774" s="1"/>
      <c r="R774" s="1"/>
      <c r="S774" s="1"/>
      <c r="T774" s="1"/>
      <c r="U774" s="1"/>
      <c r="V774" s="1"/>
      <c r="W774" s="1"/>
      <c r="X774" s="1"/>
      <c r="Y774" s="1"/>
      <c r="Z774" s="1"/>
      <c r="AA774" s="1"/>
    </row>
    <row r="775" spans="1:27">
      <c r="A775" s="1"/>
      <c r="B775" s="43">
        <f t="shared" ref="B775:B838" si="41">B774+2</f>
        <v>585</v>
      </c>
      <c r="C775" s="43" t="e">
        <f t="shared" si="40"/>
        <v>#VALUE!</v>
      </c>
      <c r="D775" s="43"/>
      <c r="E775" s="43"/>
      <c r="F775" s="43"/>
      <c r="G775" s="1"/>
      <c r="H775" s="1"/>
      <c r="I775" s="1"/>
      <c r="J775" s="1"/>
      <c r="K775" s="1"/>
      <c r="L775" s="1"/>
      <c r="M775" s="1"/>
      <c r="N775" s="1"/>
      <c r="O775" s="1"/>
      <c r="P775" s="1"/>
      <c r="Q775" s="1"/>
      <c r="R775" s="1"/>
      <c r="S775" s="1"/>
      <c r="T775" s="1"/>
      <c r="U775" s="1"/>
      <c r="V775" s="1"/>
      <c r="W775" s="1"/>
      <c r="X775" s="1"/>
      <c r="Y775" s="1"/>
      <c r="Z775" s="1"/>
      <c r="AA775" s="1"/>
    </row>
    <row r="776" spans="1:27">
      <c r="A776" s="1"/>
      <c r="B776" s="43">
        <f t="shared" si="41"/>
        <v>587</v>
      </c>
      <c r="C776" s="43" t="e">
        <f t="shared" si="40"/>
        <v>#VALUE!</v>
      </c>
      <c r="D776" s="43"/>
      <c r="E776" s="43"/>
      <c r="F776" s="43"/>
      <c r="G776" s="1"/>
      <c r="H776" s="1"/>
      <c r="I776" s="1"/>
      <c r="J776" s="1"/>
      <c r="K776" s="1"/>
      <c r="L776" s="1"/>
      <c r="M776" s="1"/>
      <c r="N776" s="1"/>
      <c r="O776" s="1"/>
      <c r="P776" s="1"/>
      <c r="Q776" s="1"/>
      <c r="R776" s="1"/>
      <c r="S776" s="1"/>
      <c r="T776" s="1"/>
      <c r="U776" s="1"/>
      <c r="V776" s="1"/>
      <c r="W776" s="1"/>
      <c r="X776" s="1"/>
      <c r="Y776" s="1"/>
      <c r="Z776" s="1"/>
      <c r="AA776" s="1"/>
    </row>
    <row r="777" spans="1:27">
      <c r="A777" s="1"/>
      <c r="B777" s="43">
        <f t="shared" si="41"/>
        <v>589</v>
      </c>
      <c r="C777" s="43" t="e">
        <f t="shared" si="40"/>
        <v>#VALUE!</v>
      </c>
      <c r="D777" s="43"/>
      <c r="E777" s="43"/>
      <c r="F777" s="43"/>
      <c r="G777" s="1"/>
      <c r="H777" s="1"/>
      <c r="I777" s="1"/>
      <c r="J777" s="1"/>
      <c r="K777" s="1"/>
      <c r="L777" s="1"/>
      <c r="M777" s="1"/>
      <c r="N777" s="1"/>
      <c r="O777" s="1"/>
      <c r="P777" s="1"/>
      <c r="Q777" s="1"/>
      <c r="R777" s="1"/>
      <c r="S777" s="1"/>
      <c r="T777" s="1"/>
      <c r="U777" s="1"/>
      <c r="V777" s="1"/>
      <c r="W777" s="1"/>
      <c r="X777" s="1"/>
      <c r="Y777" s="1"/>
      <c r="Z777" s="1"/>
      <c r="AA777" s="1"/>
    </row>
    <row r="778" spans="1:27">
      <c r="A778" s="1"/>
      <c r="B778" s="43">
        <f t="shared" si="41"/>
        <v>591</v>
      </c>
      <c r="C778" s="43" t="e">
        <f t="shared" si="40"/>
        <v>#VALUE!</v>
      </c>
      <c r="D778" s="43"/>
      <c r="E778" s="43"/>
      <c r="F778" s="43"/>
      <c r="G778" s="1"/>
      <c r="H778" s="1"/>
      <c r="I778" s="1"/>
      <c r="J778" s="1"/>
      <c r="K778" s="1"/>
      <c r="L778" s="1"/>
      <c r="M778" s="1"/>
      <c r="N778" s="1"/>
      <c r="O778" s="1"/>
      <c r="P778" s="1"/>
      <c r="Q778" s="1"/>
      <c r="R778" s="1"/>
      <c r="S778" s="1"/>
      <c r="T778" s="1"/>
      <c r="U778" s="1"/>
      <c r="V778" s="1"/>
      <c r="W778" s="1"/>
      <c r="X778" s="1"/>
      <c r="Y778" s="1"/>
      <c r="Z778" s="1"/>
      <c r="AA778" s="1"/>
    </row>
    <row r="779" spans="1:27">
      <c r="A779" s="1"/>
      <c r="B779" s="43">
        <f t="shared" si="41"/>
        <v>593</v>
      </c>
      <c r="C779" s="43" t="e">
        <f t="shared" si="40"/>
        <v>#VALUE!</v>
      </c>
      <c r="D779" s="43"/>
      <c r="E779" s="43"/>
      <c r="F779" s="43"/>
      <c r="G779" s="1"/>
      <c r="H779" s="1"/>
      <c r="I779" s="1"/>
      <c r="J779" s="1"/>
      <c r="K779" s="1"/>
      <c r="L779" s="1"/>
      <c r="M779" s="1"/>
      <c r="N779" s="1"/>
      <c r="O779" s="1"/>
      <c r="P779" s="1"/>
      <c r="Q779" s="1"/>
      <c r="R779" s="1"/>
      <c r="S779" s="1"/>
      <c r="T779" s="1"/>
      <c r="U779" s="1"/>
      <c r="V779" s="1"/>
      <c r="W779" s="1"/>
      <c r="X779" s="1"/>
      <c r="Y779" s="1"/>
      <c r="Z779" s="1"/>
      <c r="AA779" s="1"/>
    </row>
    <row r="780" spans="1:27">
      <c r="A780" s="1"/>
      <c r="B780" s="43">
        <f t="shared" si="41"/>
        <v>595</v>
      </c>
      <c r="C780" s="43" t="e">
        <f t="shared" si="40"/>
        <v>#VALUE!</v>
      </c>
      <c r="D780" s="43"/>
      <c r="E780" s="43"/>
      <c r="F780" s="43"/>
      <c r="G780" s="1"/>
      <c r="H780" s="1"/>
      <c r="I780" s="1"/>
      <c r="J780" s="1"/>
      <c r="K780" s="1"/>
      <c r="L780" s="1"/>
      <c r="M780" s="1"/>
      <c r="N780" s="1"/>
      <c r="O780" s="1"/>
      <c r="P780" s="1"/>
      <c r="Q780" s="1"/>
      <c r="R780" s="1"/>
      <c r="S780" s="1"/>
      <c r="T780" s="1"/>
      <c r="U780" s="1"/>
      <c r="V780" s="1"/>
      <c r="W780" s="1"/>
      <c r="X780" s="1"/>
      <c r="Y780" s="1"/>
      <c r="Z780" s="1"/>
      <c r="AA780" s="1"/>
    </row>
    <row r="781" spans="1:27">
      <c r="A781" s="1"/>
      <c r="B781" s="43">
        <f t="shared" si="41"/>
        <v>597</v>
      </c>
      <c r="C781" s="43" t="e">
        <f t="shared" si="40"/>
        <v>#VALUE!</v>
      </c>
      <c r="D781" s="43"/>
      <c r="E781" s="43"/>
      <c r="F781" s="43"/>
      <c r="G781" s="1"/>
      <c r="H781" s="1"/>
      <c r="I781" s="1"/>
      <c r="J781" s="1"/>
      <c r="K781" s="1"/>
      <c r="L781" s="1"/>
      <c r="M781" s="1"/>
      <c r="N781" s="1"/>
      <c r="O781" s="1"/>
      <c r="P781" s="1"/>
      <c r="Q781" s="1"/>
      <c r="R781" s="1"/>
      <c r="S781" s="1"/>
      <c r="T781" s="1"/>
      <c r="U781" s="1"/>
      <c r="V781" s="1"/>
      <c r="W781" s="1"/>
      <c r="X781" s="1"/>
      <c r="Y781" s="1"/>
      <c r="Z781" s="1"/>
      <c r="AA781" s="1"/>
    </row>
    <row r="782" spans="1:27">
      <c r="A782" s="1"/>
      <c r="B782" s="43">
        <f t="shared" si="41"/>
        <v>599</v>
      </c>
      <c r="C782" s="43" t="e">
        <f t="shared" si="40"/>
        <v>#VALUE!</v>
      </c>
      <c r="D782" s="43"/>
      <c r="E782" s="43"/>
      <c r="F782" s="43"/>
      <c r="G782" s="1"/>
      <c r="H782" s="1"/>
      <c r="I782" s="1"/>
      <c r="J782" s="1"/>
      <c r="K782" s="1"/>
      <c r="L782" s="1"/>
      <c r="M782" s="1"/>
      <c r="N782" s="1"/>
      <c r="O782" s="1"/>
      <c r="P782" s="1"/>
      <c r="Q782" s="1"/>
      <c r="R782" s="1"/>
      <c r="S782" s="1"/>
      <c r="T782" s="1"/>
      <c r="U782" s="1"/>
      <c r="V782" s="1"/>
      <c r="W782" s="1"/>
      <c r="X782" s="1"/>
      <c r="Y782" s="1"/>
      <c r="Z782" s="1"/>
      <c r="AA782" s="1"/>
    </row>
    <row r="783" spans="1:27">
      <c r="A783" s="1"/>
      <c r="B783" s="43">
        <f t="shared" si="41"/>
        <v>601</v>
      </c>
      <c r="C783" s="43" t="e">
        <f t="shared" si="40"/>
        <v>#VALUE!</v>
      </c>
      <c r="D783" s="43"/>
      <c r="E783" s="43"/>
      <c r="F783" s="43"/>
      <c r="G783" s="1"/>
      <c r="H783" s="1"/>
      <c r="I783" s="1"/>
      <c r="J783" s="1"/>
      <c r="K783" s="1"/>
      <c r="L783" s="1"/>
      <c r="M783" s="1"/>
      <c r="N783" s="1"/>
      <c r="O783" s="1"/>
      <c r="P783" s="1"/>
      <c r="Q783" s="1"/>
      <c r="R783" s="1"/>
      <c r="S783" s="1"/>
      <c r="T783" s="1"/>
      <c r="U783" s="1"/>
      <c r="V783" s="1"/>
      <c r="W783" s="1"/>
      <c r="X783" s="1"/>
      <c r="Y783" s="1"/>
      <c r="Z783" s="1"/>
      <c r="AA783" s="1"/>
    </row>
    <row r="784" spans="1:27">
      <c r="A784" s="1"/>
      <c r="B784" s="43">
        <f t="shared" si="41"/>
        <v>603</v>
      </c>
      <c r="C784" s="43" t="e">
        <f t="shared" si="40"/>
        <v>#VALUE!</v>
      </c>
      <c r="D784" s="43"/>
      <c r="E784" s="43"/>
      <c r="F784" s="43"/>
      <c r="G784" s="1"/>
      <c r="H784" s="1"/>
      <c r="I784" s="1"/>
      <c r="J784" s="1"/>
      <c r="K784" s="1"/>
      <c r="L784" s="1"/>
      <c r="M784" s="1"/>
      <c r="N784" s="1"/>
      <c r="O784" s="1"/>
      <c r="P784" s="1"/>
      <c r="Q784" s="1"/>
      <c r="R784" s="1"/>
      <c r="S784" s="1"/>
      <c r="T784" s="1"/>
      <c r="U784" s="1"/>
      <c r="V784" s="1"/>
      <c r="W784" s="1"/>
      <c r="X784" s="1"/>
      <c r="Y784" s="1"/>
      <c r="Z784" s="1"/>
      <c r="AA784" s="1"/>
    </row>
    <row r="785" spans="1:27">
      <c r="A785" s="1"/>
      <c r="B785" s="43">
        <f t="shared" si="41"/>
        <v>605</v>
      </c>
      <c r="C785" s="43" t="e">
        <f t="shared" si="40"/>
        <v>#VALUE!</v>
      </c>
      <c r="D785" s="43"/>
      <c r="E785" s="43"/>
      <c r="F785" s="43"/>
      <c r="G785" s="1"/>
      <c r="H785" s="1"/>
      <c r="I785" s="1"/>
      <c r="J785" s="1"/>
      <c r="K785" s="1"/>
      <c r="L785" s="1"/>
      <c r="M785" s="1"/>
      <c r="N785" s="1"/>
      <c r="O785" s="1"/>
      <c r="P785" s="1"/>
      <c r="Q785" s="1"/>
      <c r="R785" s="1"/>
      <c r="S785" s="1"/>
      <c r="T785" s="1"/>
      <c r="U785" s="1"/>
      <c r="V785" s="1"/>
      <c r="W785" s="1"/>
      <c r="X785" s="1"/>
      <c r="Y785" s="1"/>
      <c r="Z785" s="1"/>
      <c r="AA785" s="1"/>
    </row>
    <row r="786" spans="1:27">
      <c r="A786" s="1"/>
      <c r="B786" s="43">
        <f t="shared" si="41"/>
        <v>607</v>
      </c>
      <c r="C786" s="43" t="e">
        <f t="shared" si="40"/>
        <v>#VALUE!</v>
      </c>
      <c r="D786" s="43"/>
      <c r="E786" s="43"/>
      <c r="F786" s="43"/>
      <c r="G786" s="1"/>
      <c r="H786" s="1"/>
      <c r="I786" s="1"/>
      <c r="J786" s="1"/>
      <c r="K786" s="1"/>
      <c r="L786" s="1"/>
      <c r="M786" s="1"/>
      <c r="N786" s="1"/>
      <c r="O786" s="1"/>
      <c r="P786" s="1"/>
      <c r="Q786" s="1"/>
      <c r="R786" s="1"/>
      <c r="S786" s="1"/>
      <c r="T786" s="1"/>
      <c r="U786" s="1"/>
      <c r="V786" s="1"/>
      <c r="W786" s="1"/>
      <c r="X786" s="1"/>
      <c r="Y786" s="1"/>
      <c r="Z786" s="1"/>
      <c r="AA786" s="1"/>
    </row>
    <row r="787" spans="1:27">
      <c r="A787" s="1"/>
      <c r="B787" s="43">
        <f t="shared" si="41"/>
        <v>609</v>
      </c>
      <c r="C787" s="43" t="e">
        <f t="shared" si="40"/>
        <v>#VALUE!</v>
      </c>
      <c r="D787" s="43"/>
      <c r="E787" s="43"/>
      <c r="F787" s="43"/>
      <c r="G787" s="1"/>
      <c r="H787" s="1"/>
      <c r="I787" s="1"/>
      <c r="J787" s="1"/>
      <c r="K787" s="1"/>
      <c r="L787" s="1"/>
      <c r="M787" s="1"/>
      <c r="N787" s="1"/>
      <c r="O787" s="1"/>
      <c r="P787" s="1"/>
      <c r="Q787" s="1"/>
      <c r="R787" s="1"/>
      <c r="S787" s="1"/>
      <c r="T787" s="1"/>
      <c r="U787" s="1"/>
      <c r="V787" s="1"/>
      <c r="W787" s="1"/>
      <c r="X787" s="1"/>
      <c r="Y787" s="1"/>
      <c r="Z787" s="1"/>
      <c r="AA787" s="1"/>
    </row>
    <row r="788" spans="1:27">
      <c r="A788" s="1"/>
      <c r="B788" s="43">
        <f t="shared" si="41"/>
        <v>611</v>
      </c>
      <c r="C788" s="43" t="e">
        <f t="shared" si="40"/>
        <v>#VALUE!</v>
      </c>
      <c r="D788" s="43"/>
      <c r="E788" s="43"/>
      <c r="F788" s="43"/>
      <c r="G788" s="1"/>
      <c r="H788" s="1"/>
      <c r="I788" s="1"/>
      <c r="J788" s="1"/>
      <c r="K788" s="1"/>
      <c r="L788" s="1"/>
      <c r="M788" s="1"/>
      <c r="N788" s="1"/>
      <c r="O788" s="1"/>
      <c r="P788" s="1"/>
      <c r="Q788" s="1"/>
      <c r="R788" s="1"/>
      <c r="S788" s="1"/>
      <c r="T788" s="1"/>
      <c r="U788" s="1"/>
      <c r="V788" s="1"/>
      <c r="W788" s="1"/>
      <c r="X788" s="1"/>
      <c r="Y788" s="1"/>
      <c r="Z788" s="1"/>
      <c r="AA788" s="1"/>
    </row>
    <row r="789" spans="1:27">
      <c r="A789" s="1"/>
      <c r="B789" s="43">
        <f t="shared" si="41"/>
        <v>613</v>
      </c>
      <c r="C789" s="43" t="e">
        <f t="shared" si="40"/>
        <v>#VALUE!</v>
      </c>
      <c r="D789" s="43"/>
      <c r="E789" s="43"/>
      <c r="F789" s="43"/>
      <c r="G789" s="1"/>
      <c r="H789" s="1"/>
      <c r="I789" s="1"/>
      <c r="J789" s="1"/>
      <c r="K789" s="1"/>
      <c r="L789" s="1"/>
      <c r="M789" s="1"/>
      <c r="N789" s="1"/>
      <c r="O789" s="1"/>
      <c r="P789" s="1"/>
      <c r="Q789" s="1"/>
      <c r="R789" s="1"/>
      <c r="S789" s="1"/>
      <c r="T789" s="1"/>
      <c r="U789" s="1"/>
      <c r="V789" s="1"/>
      <c r="W789" s="1"/>
      <c r="X789" s="1"/>
      <c r="Y789" s="1"/>
      <c r="Z789" s="1"/>
      <c r="AA789" s="1"/>
    </row>
    <row r="790" spans="1:27">
      <c r="A790" s="1"/>
      <c r="B790" s="43">
        <f t="shared" si="41"/>
        <v>615</v>
      </c>
      <c r="C790" s="43" t="e">
        <f t="shared" si="40"/>
        <v>#VALUE!</v>
      </c>
      <c r="D790" s="43"/>
      <c r="E790" s="43"/>
      <c r="F790" s="43"/>
      <c r="G790" s="1"/>
      <c r="H790" s="1"/>
      <c r="I790" s="1"/>
      <c r="J790" s="1"/>
      <c r="K790" s="1"/>
      <c r="L790" s="1"/>
      <c r="M790" s="1"/>
      <c r="N790" s="1"/>
      <c r="O790" s="1"/>
      <c r="P790" s="1"/>
      <c r="Q790" s="1"/>
      <c r="R790" s="1"/>
      <c r="S790" s="1"/>
      <c r="T790" s="1"/>
      <c r="U790" s="1"/>
      <c r="V790" s="1"/>
      <c r="W790" s="1"/>
      <c r="X790" s="1"/>
      <c r="Y790" s="1"/>
      <c r="Z790" s="1"/>
      <c r="AA790" s="1"/>
    </row>
    <row r="791" spans="1:27">
      <c r="A791" s="1"/>
      <c r="B791" s="43">
        <f t="shared" si="41"/>
        <v>617</v>
      </c>
      <c r="C791" s="43" t="e">
        <f t="shared" si="40"/>
        <v>#VALUE!</v>
      </c>
      <c r="D791" s="43"/>
      <c r="E791" s="43"/>
      <c r="F791" s="43"/>
      <c r="G791" s="1"/>
      <c r="H791" s="1"/>
      <c r="I791" s="1"/>
      <c r="J791" s="1"/>
      <c r="K791" s="1"/>
      <c r="L791" s="1"/>
      <c r="M791" s="1"/>
      <c r="N791" s="1"/>
      <c r="O791" s="1"/>
      <c r="P791" s="1"/>
      <c r="Q791" s="1"/>
      <c r="R791" s="1"/>
      <c r="S791" s="1"/>
      <c r="T791" s="1"/>
      <c r="U791" s="1"/>
      <c r="V791" s="1"/>
      <c r="W791" s="1"/>
      <c r="X791" s="1"/>
      <c r="Y791" s="1"/>
      <c r="Z791" s="1"/>
      <c r="AA791" s="1"/>
    </row>
    <row r="792" spans="1:27">
      <c r="A792" s="1"/>
      <c r="B792" s="43">
        <f t="shared" si="41"/>
        <v>619</v>
      </c>
      <c r="C792" s="43" t="e">
        <f t="shared" si="40"/>
        <v>#VALUE!</v>
      </c>
      <c r="D792" s="43"/>
      <c r="E792" s="43"/>
      <c r="F792" s="43"/>
      <c r="G792" s="1"/>
      <c r="H792" s="1"/>
      <c r="I792" s="1"/>
      <c r="J792" s="1"/>
      <c r="K792" s="1"/>
      <c r="L792" s="1"/>
      <c r="M792" s="1"/>
      <c r="N792" s="1"/>
      <c r="O792" s="1"/>
      <c r="P792" s="1"/>
      <c r="Q792" s="1"/>
      <c r="R792" s="1"/>
      <c r="S792" s="1"/>
      <c r="T792" s="1"/>
      <c r="U792" s="1"/>
      <c r="V792" s="1"/>
      <c r="W792" s="1"/>
      <c r="X792" s="1"/>
      <c r="Y792" s="1"/>
      <c r="Z792" s="1"/>
      <c r="AA792" s="1"/>
    </row>
    <row r="793" spans="1:27">
      <c r="A793" s="1"/>
      <c r="B793" s="43">
        <f t="shared" si="41"/>
        <v>621</v>
      </c>
      <c r="C793" s="43" t="e">
        <f t="shared" si="40"/>
        <v>#VALUE!</v>
      </c>
      <c r="D793" s="43"/>
      <c r="E793" s="43"/>
      <c r="F793" s="43"/>
      <c r="G793" s="1"/>
      <c r="H793" s="1"/>
      <c r="I793" s="1"/>
      <c r="J793" s="1"/>
      <c r="K793" s="1"/>
      <c r="L793" s="1"/>
      <c r="M793" s="1"/>
      <c r="N793" s="1"/>
      <c r="O793" s="1"/>
      <c r="P793" s="1"/>
      <c r="Q793" s="1"/>
      <c r="R793" s="1"/>
      <c r="S793" s="1"/>
      <c r="T793" s="1"/>
      <c r="U793" s="1"/>
      <c r="V793" s="1"/>
      <c r="W793" s="1"/>
      <c r="X793" s="1"/>
      <c r="Y793" s="1"/>
      <c r="Z793" s="1"/>
      <c r="AA793" s="1"/>
    </row>
    <row r="794" spans="1:27">
      <c r="A794" s="1"/>
      <c r="B794" s="43">
        <f t="shared" si="41"/>
        <v>623</v>
      </c>
      <c r="C794" s="43" t="e">
        <f t="shared" si="40"/>
        <v>#VALUE!</v>
      </c>
      <c r="D794" s="43"/>
      <c r="E794" s="43"/>
      <c r="F794" s="43"/>
      <c r="G794" s="1"/>
      <c r="H794" s="1"/>
      <c r="I794" s="1"/>
      <c r="J794" s="1"/>
      <c r="K794" s="1"/>
      <c r="L794" s="1"/>
      <c r="M794" s="1"/>
      <c r="N794" s="1"/>
      <c r="O794" s="1"/>
      <c r="P794" s="1"/>
      <c r="Q794" s="1"/>
      <c r="R794" s="1"/>
      <c r="S794" s="1"/>
      <c r="T794" s="1"/>
      <c r="U794" s="1"/>
      <c r="V794" s="1"/>
      <c r="W794" s="1"/>
      <c r="X794" s="1"/>
      <c r="Y794" s="1"/>
      <c r="Z794" s="1"/>
      <c r="AA794" s="1"/>
    </row>
    <row r="795" spans="1:27">
      <c r="A795" s="1"/>
      <c r="B795" s="43">
        <f t="shared" si="41"/>
        <v>625</v>
      </c>
      <c r="C795" s="43" t="e">
        <f t="shared" si="40"/>
        <v>#VALUE!</v>
      </c>
      <c r="D795" s="43"/>
      <c r="E795" s="43"/>
      <c r="F795" s="43"/>
      <c r="G795" s="1"/>
      <c r="H795" s="1"/>
      <c r="I795" s="1"/>
      <c r="J795" s="1"/>
      <c r="K795" s="1"/>
      <c r="L795" s="1"/>
      <c r="M795" s="1"/>
      <c r="N795" s="1"/>
      <c r="O795" s="1"/>
      <c r="P795" s="1"/>
      <c r="Q795" s="1"/>
      <c r="R795" s="1"/>
      <c r="S795" s="1"/>
      <c r="T795" s="1"/>
      <c r="U795" s="1"/>
      <c r="V795" s="1"/>
      <c r="W795" s="1"/>
      <c r="X795" s="1"/>
      <c r="Y795" s="1"/>
      <c r="Z795" s="1"/>
      <c r="AA795" s="1"/>
    </row>
    <row r="796" spans="1:27">
      <c r="A796" s="1"/>
      <c r="B796" s="43">
        <f t="shared" si="41"/>
        <v>627</v>
      </c>
      <c r="C796" s="43" t="e">
        <f t="shared" si="40"/>
        <v>#VALUE!</v>
      </c>
      <c r="D796" s="43"/>
      <c r="E796" s="43"/>
      <c r="F796" s="43"/>
      <c r="G796" s="1"/>
      <c r="H796" s="1"/>
      <c r="I796" s="1"/>
      <c r="J796" s="1"/>
      <c r="K796" s="1"/>
      <c r="L796" s="1"/>
      <c r="M796" s="1"/>
      <c r="N796" s="1"/>
      <c r="O796" s="1"/>
      <c r="P796" s="1"/>
      <c r="Q796" s="1"/>
      <c r="R796" s="1"/>
      <c r="S796" s="1"/>
      <c r="T796" s="1"/>
      <c r="U796" s="1"/>
      <c r="V796" s="1"/>
      <c r="W796" s="1"/>
      <c r="X796" s="1"/>
      <c r="Y796" s="1"/>
      <c r="Z796" s="1"/>
      <c r="AA796" s="1"/>
    </row>
    <row r="797" spans="1:27">
      <c r="A797" s="1"/>
      <c r="B797" s="43">
        <f t="shared" si="41"/>
        <v>629</v>
      </c>
      <c r="C797" s="43" t="e">
        <f t="shared" si="40"/>
        <v>#VALUE!</v>
      </c>
      <c r="D797" s="43"/>
      <c r="E797" s="43"/>
      <c r="F797" s="43"/>
      <c r="G797" s="1"/>
      <c r="H797" s="1"/>
      <c r="I797" s="1"/>
      <c r="J797" s="1"/>
      <c r="K797" s="1"/>
      <c r="L797" s="1"/>
      <c r="M797" s="1"/>
      <c r="N797" s="1"/>
      <c r="O797" s="1"/>
      <c r="P797" s="1"/>
      <c r="Q797" s="1"/>
      <c r="R797" s="1"/>
      <c r="S797" s="1"/>
      <c r="T797" s="1"/>
      <c r="U797" s="1"/>
      <c r="V797" s="1"/>
      <c r="W797" s="1"/>
      <c r="X797" s="1"/>
      <c r="Y797" s="1"/>
      <c r="Z797" s="1"/>
      <c r="AA797" s="1"/>
    </row>
    <row r="798" spans="1:27">
      <c r="A798" s="1"/>
      <c r="B798" s="43">
        <f t="shared" si="41"/>
        <v>631</v>
      </c>
      <c r="C798" s="43" t="e">
        <f t="shared" si="40"/>
        <v>#VALUE!</v>
      </c>
      <c r="D798" s="43"/>
      <c r="E798" s="43"/>
      <c r="F798" s="43"/>
      <c r="G798" s="1"/>
      <c r="H798" s="1"/>
      <c r="I798" s="1"/>
      <c r="J798" s="1"/>
      <c r="K798" s="1"/>
      <c r="L798" s="1"/>
      <c r="M798" s="1"/>
      <c r="N798" s="1"/>
      <c r="O798" s="1"/>
      <c r="P798" s="1"/>
      <c r="Q798" s="1"/>
      <c r="R798" s="1"/>
      <c r="S798" s="1"/>
      <c r="T798" s="1"/>
      <c r="U798" s="1"/>
      <c r="V798" s="1"/>
      <c r="W798" s="1"/>
      <c r="X798" s="1"/>
      <c r="Y798" s="1"/>
      <c r="Z798" s="1"/>
      <c r="AA798" s="1"/>
    </row>
    <row r="799" spans="1:27">
      <c r="A799" s="1"/>
      <c r="B799" s="43">
        <f t="shared" si="41"/>
        <v>633</v>
      </c>
      <c r="C799" s="43" t="e">
        <f t="shared" si="40"/>
        <v>#VALUE!</v>
      </c>
      <c r="D799" s="43"/>
      <c r="E799" s="43"/>
      <c r="F799" s="43"/>
      <c r="G799" s="1"/>
      <c r="H799" s="1"/>
      <c r="I799" s="1"/>
      <c r="J799" s="1"/>
      <c r="K799" s="1"/>
      <c r="L799" s="1"/>
      <c r="M799" s="1"/>
      <c r="N799" s="1"/>
      <c r="O799" s="1"/>
      <c r="P799" s="1"/>
      <c r="Q799" s="1"/>
      <c r="R799" s="1"/>
      <c r="S799" s="1"/>
      <c r="T799" s="1"/>
      <c r="U799" s="1"/>
      <c r="V799" s="1"/>
      <c r="W799" s="1"/>
      <c r="X799" s="1"/>
      <c r="Y799" s="1"/>
      <c r="Z799" s="1"/>
      <c r="AA799" s="1"/>
    </row>
    <row r="800" spans="1:27">
      <c r="A800" s="1"/>
      <c r="B800" s="43">
        <f t="shared" si="41"/>
        <v>635</v>
      </c>
      <c r="C800" s="43" t="e">
        <f t="shared" si="40"/>
        <v>#VALUE!</v>
      </c>
      <c r="D800" s="43"/>
      <c r="E800" s="43"/>
      <c r="F800" s="43"/>
      <c r="G800" s="1"/>
      <c r="H800" s="1"/>
      <c r="I800" s="1"/>
      <c r="J800" s="1"/>
      <c r="K800" s="1"/>
      <c r="L800" s="1"/>
      <c r="M800" s="1"/>
      <c r="N800" s="1"/>
      <c r="O800" s="1"/>
      <c r="P800" s="1"/>
      <c r="Q800" s="1"/>
      <c r="R800" s="1"/>
      <c r="S800" s="1"/>
      <c r="T800" s="1"/>
      <c r="U800" s="1"/>
      <c r="V800" s="1"/>
      <c r="W800" s="1"/>
      <c r="X800" s="1"/>
      <c r="Y800" s="1"/>
      <c r="Z800" s="1"/>
      <c r="AA800" s="1"/>
    </row>
    <row r="801" spans="1:27">
      <c r="A801" s="1"/>
      <c r="B801" s="43">
        <f t="shared" si="41"/>
        <v>637</v>
      </c>
      <c r="C801" s="43" t="e">
        <f t="shared" si="40"/>
        <v>#VALUE!</v>
      </c>
      <c r="D801" s="43"/>
      <c r="E801" s="43"/>
      <c r="F801" s="43"/>
      <c r="G801" s="1"/>
      <c r="H801" s="1"/>
      <c r="I801" s="1"/>
      <c r="J801" s="1"/>
      <c r="K801" s="1"/>
      <c r="L801" s="1"/>
      <c r="M801" s="1"/>
      <c r="N801" s="1"/>
      <c r="O801" s="1"/>
      <c r="P801" s="1"/>
      <c r="Q801" s="1"/>
      <c r="R801" s="1"/>
      <c r="S801" s="1"/>
      <c r="T801" s="1"/>
      <c r="U801" s="1"/>
      <c r="V801" s="1"/>
      <c r="W801" s="1"/>
      <c r="X801" s="1"/>
      <c r="Y801" s="1"/>
      <c r="Z801" s="1"/>
      <c r="AA801" s="1"/>
    </row>
    <row r="802" spans="1:27">
      <c r="A802" s="1"/>
      <c r="B802" s="43">
        <f t="shared" si="41"/>
        <v>639</v>
      </c>
      <c r="C802" s="43" t="e">
        <f t="shared" si="40"/>
        <v>#VALUE!</v>
      </c>
      <c r="D802" s="43"/>
      <c r="E802" s="43"/>
      <c r="F802" s="43"/>
      <c r="G802" s="1"/>
      <c r="H802" s="1"/>
      <c r="I802" s="1"/>
      <c r="J802" s="1"/>
      <c r="K802" s="1"/>
      <c r="L802" s="1"/>
      <c r="M802" s="1"/>
      <c r="N802" s="1"/>
      <c r="O802" s="1"/>
      <c r="P802" s="1"/>
      <c r="Q802" s="1"/>
      <c r="R802" s="1"/>
      <c r="S802" s="1"/>
      <c r="T802" s="1"/>
      <c r="U802" s="1"/>
      <c r="V802" s="1"/>
      <c r="W802" s="1"/>
      <c r="X802" s="1"/>
      <c r="Y802" s="1"/>
      <c r="Z802" s="1"/>
      <c r="AA802" s="1"/>
    </row>
    <row r="803" spans="1:27">
      <c r="A803" s="1"/>
      <c r="B803" s="43">
        <f t="shared" si="41"/>
        <v>641</v>
      </c>
      <c r="C803" s="43" t="e">
        <f t="shared" si="40"/>
        <v>#VALUE!</v>
      </c>
      <c r="D803" s="43"/>
      <c r="E803" s="43"/>
      <c r="F803" s="43"/>
      <c r="G803" s="1"/>
      <c r="H803" s="1"/>
      <c r="I803" s="1"/>
      <c r="J803" s="1"/>
      <c r="K803" s="1"/>
      <c r="L803" s="1"/>
      <c r="M803" s="1"/>
      <c r="N803" s="1"/>
      <c r="O803" s="1"/>
      <c r="P803" s="1"/>
      <c r="Q803" s="1"/>
      <c r="R803" s="1"/>
      <c r="S803" s="1"/>
      <c r="T803" s="1"/>
      <c r="U803" s="1"/>
      <c r="V803" s="1"/>
      <c r="W803" s="1"/>
      <c r="X803" s="1"/>
      <c r="Y803" s="1"/>
      <c r="Z803" s="1"/>
      <c r="AA803" s="1"/>
    </row>
    <row r="804" spans="1:27">
      <c r="A804" s="1"/>
      <c r="B804" s="43">
        <f t="shared" si="41"/>
        <v>643</v>
      </c>
      <c r="C804" s="43" t="e">
        <f t="shared" si="40"/>
        <v>#VALUE!</v>
      </c>
      <c r="D804" s="43"/>
      <c r="E804" s="43"/>
      <c r="F804" s="43"/>
      <c r="G804" s="1"/>
      <c r="H804" s="1"/>
      <c r="I804" s="1"/>
      <c r="J804" s="1"/>
      <c r="K804" s="1"/>
      <c r="L804" s="1"/>
      <c r="M804" s="1"/>
      <c r="N804" s="1"/>
      <c r="O804" s="1"/>
      <c r="P804" s="1"/>
      <c r="Q804" s="1"/>
      <c r="R804" s="1"/>
      <c r="S804" s="1"/>
      <c r="T804" s="1"/>
      <c r="U804" s="1"/>
      <c r="V804" s="1"/>
      <c r="W804" s="1"/>
      <c r="X804" s="1"/>
      <c r="Y804" s="1"/>
      <c r="Z804" s="1"/>
      <c r="AA804" s="1"/>
    </row>
    <row r="805" spans="1:27">
      <c r="A805" s="1"/>
      <c r="B805" s="43">
        <f t="shared" si="41"/>
        <v>645</v>
      </c>
      <c r="C805" s="43" t="e">
        <f t="shared" si="40"/>
        <v>#VALUE!</v>
      </c>
      <c r="D805" s="43"/>
      <c r="E805" s="43"/>
      <c r="F805" s="43"/>
      <c r="G805" s="1"/>
      <c r="H805" s="1"/>
      <c r="I805" s="1"/>
      <c r="J805" s="1"/>
      <c r="K805" s="1"/>
      <c r="L805" s="1"/>
      <c r="M805" s="1"/>
      <c r="N805" s="1"/>
      <c r="O805" s="1"/>
      <c r="P805" s="1"/>
      <c r="Q805" s="1"/>
      <c r="R805" s="1"/>
      <c r="S805" s="1"/>
      <c r="T805" s="1"/>
      <c r="U805" s="1"/>
      <c r="V805" s="1"/>
      <c r="W805" s="1"/>
      <c r="X805" s="1"/>
      <c r="Y805" s="1"/>
      <c r="Z805" s="1"/>
      <c r="AA805" s="1"/>
    </row>
    <row r="806" spans="1:27">
      <c r="A806" s="1"/>
      <c r="B806" s="43">
        <f t="shared" si="41"/>
        <v>647</v>
      </c>
      <c r="C806" s="43" t="e">
        <f t="shared" si="40"/>
        <v>#VALUE!</v>
      </c>
      <c r="D806" s="43"/>
      <c r="E806" s="43"/>
      <c r="F806" s="43"/>
      <c r="G806" s="1"/>
      <c r="H806" s="1"/>
      <c r="I806" s="1"/>
      <c r="J806" s="1"/>
      <c r="K806" s="1"/>
      <c r="L806" s="1"/>
      <c r="M806" s="1"/>
      <c r="N806" s="1"/>
      <c r="O806" s="1"/>
      <c r="P806" s="1"/>
      <c r="Q806" s="1"/>
      <c r="R806" s="1"/>
      <c r="S806" s="1"/>
      <c r="T806" s="1"/>
      <c r="U806" s="1"/>
      <c r="V806" s="1"/>
      <c r="W806" s="1"/>
      <c r="X806" s="1"/>
      <c r="Y806" s="1"/>
      <c r="Z806" s="1"/>
      <c r="AA806" s="1"/>
    </row>
    <row r="807" spans="1:27">
      <c r="A807" s="1"/>
      <c r="B807" s="43">
        <f t="shared" si="41"/>
        <v>649</v>
      </c>
      <c r="C807" s="43" t="e">
        <f t="shared" si="40"/>
        <v>#VALUE!</v>
      </c>
      <c r="D807" s="43"/>
      <c r="E807" s="43"/>
      <c r="F807" s="43"/>
      <c r="G807" s="1"/>
      <c r="H807" s="1"/>
      <c r="I807" s="1"/>
      <c r="J807" s="1"/>
      <c r="K807" s="1"/>
      <c r="L807" s="1"/>
      <c r="M807" s="1"/>
      <c r="N807" s="1"/>
      <c r="O807" s="1"/>
      <c r="P807" s="1"/>
      <c r="Q807" s="1"/>
      <c r="R807" s="1"/>
      <c r="S807" s="1"/>
      <c r="T807" s="1"/>
      <c r="U807" s="1"/>
      <c r="V807" s="1"/>
      <c r="W807" s="1"/>
      <c r="X807" s="1"/>
      <c r="Y807" s="1"/>
      <c r="Z807" s="1"/>
      <c r="AA807" s="1"/>
    </row>
    <row r="808" spans="1:27">
      <c r="A808" s="1"/>
      <c r="B808" s="43">
        <f t="shared" si="41"/>
        <v>651</v>
      </c>
      <c r="C808" s="43" t="e">
        <f t="shared" si="40"/>
        <v>#VALUE!</v>
      </c>
      <c r="D808" s="43"/>
      <c r="E808" s="43"/>
      <c r="F808" s="43"/>
      <c r="G808" s="1"/>
      <c r="H808" s="1"/>
      <c r="I808" s="1"/>
      <c r="J808" s="1"/>
      <c r="K808" s="1"/>
      <c r="L808" s="1"/>
      <c r="M808" s="1"/>
      <c r="N808" s="1"/>
      <c r="O808" s="1"/>
      <c r="P808" s="1"/>
      <c r="Q808" s="1"/>
      <c r="R808" s="1"/>
      <c r="S808" s="1"/>
      <c r="T808" s="1"/>
      <c r="U808" s="1"/>
      <c r="V808" s="1"/>
      <c r="W808" s="1"/>
      <c r="X808" s="1"/>
      <c r="Y808" s="1"/>
      <c r="Z808" s="1"/>
      <c r="AA808" s="1"/>
    </row>
    <row r="809" spans="1:27">
      <c r="A809" s="1"/>
      <c r="B809" s="43">
        <f t="shared" si="41"/>
        <v>653</v>
      </c>
      <c r="C809" s="43" t="e">
        <f t="shared" si="40"/>
        <v>#VALUE!</v>
      </c>
      <c r="D809" s="43"/>
      <c r="E809" s="43"/>
      <c r="F809" s="43"/>
      <c r="G809" s="1"/>
      <c r="H809" s="1"/>
      <c r="I809" s="1"/>
      <c r="J809" s="1"/>
      <c r="K809" s="1"/>
      <c r="L809" s="1"/>
      <c r="M809" s="1"/>
      <c r="N809" s="1"/>
      <c r="O809" s="1"/>
      <c r="P809" s="1"/>
      <c r="Q809" s="1"/>
      <c r="R809" s="1"/>
      <c r="S809" s="1"/>
      <c r="T809" s="1"/>
      <c r="U809" s="1"/>
      <c r="V809" s="1"/>
      <c r="W809" s="1"/>
      <c r="X809" s="1"/>
      <c r="Y809" s="1"/>
      <c r="Z809" s="1"/>
      <c r="AA809" s="1"/>
    </row>
    <row r="810" spans="1:27">
      <c r="B810" s="43">
        <f t="shared" si="41"/>
        <v>655</v>
      </c>
      <c r="C810" s="43" t="e">
        <f t="shared" si="40"/>
        <v>#VALUE!</v>
      </c>
      <c r="D810" s="151"/>
      <c r="E810" s="151"/>
      <c r="F810" s="151"/>
    </row>
    <row r="811" spans="1:27">
      <c r="B811" s="43">
        <f t="shared" si="41"/>
        <v>657</v>
      </c>
      <c r="C811" s="43" t="e">
        <f t="shared" si="40"/>
        <v>#VALUE!</v>
      </c>
      <c r="D811" s="151"/>
      <c r="E811" s="151"/>
      <c r="F811" s="151"/>
    </row>
    <row r="812" spans="1:27">
      <c r="B812" s="43">
        <f t="shared" si="41"/>
        <v>659</v>
      </c>
      <c r="C812" s="43" t="e">
        <f t="shared" si="40"/>
        <v>#VALUE!</v>
      </c>
      <c r="D812" s="151"/>
      <c r="E812" s="151"/>
      <c r="F812" s="151"/>
    </row>
    <row r="813" spans="1:27">
      <c r="B813" s="43">
        <f t="shared" si="41"/>
        <v>661</v>
      </c>
      <c r="C813" s="43" t="e">
        <f t="shared" si="40"/>
        <v>#VALUE!</v>
      </c>
      <c r="D813" s="151"/>
      <c r="E813" s="151"/>
      <c r="F813" s="151"/>
    </row>
    <row r="814" spans="1:27">
      <c r="B814" s="43">
        <f t="shared" si="41"/>
        <v>663</v>
      </c>
      <c r="C814" s="43" t="e">
        <f t="shared" si="40"/>
        <v>#VALUE!</v>
      </c>
      <c r="D814" s="151"/>
      <c r="E814" s="151"/>
      <c r="F814" s="151"/>
    </row>
    <row r="815" spans="1:27">
      <c r="B815" s="43">
        <f t="shared" si="41"/>
        <v>665</v>
      </c>
      <c r="C815" s="43" t="e">
        <f t="shared" si="40"/>
        <v>#VALUE!</v>
      </c>
      <c r="D815" s="151"/>
      <c r="E815" s="151"/>
      <c r="F815" s="151"/>
    </row>
    <row r="816" spans="1:27">
      <c r="B816" s="43">
        <f t="shared" si="41"/>
        <v>667</v>
      </c>
      <c r="C816" s="43" t="e">
        <f t="shared" si="40"/>
        <v>#VALUE!</v>
      </c>
      <c r="D816" s="151"/>
      <c r="E816" s="151"/>
      <c r="F816" s="151"/>
    </row>
    <row r="817" spans="2:6">
      <c r="B817" s="43">
        <f t="shared" si="41"/>
        <v>669</v>
      </c>
      <c r="C817" s="43" t="e">
        <f t="shared" si="40"/>
        <v>#VALUE!</v>
      </c>
      <c r="D817" s="151"/>
      <c r="E817" s="151"/>
      <c r="F817" s="151"/>
    </row>
    <row r="818" spans="2:6">
      <c r="B818" s="43">
        <f t="shared" si="41"/>
        <v>671</v>
      </c>
      <c r="C818" s="43" t="e">
        <f t="shared" si="40"/>
        <v>#VALUE!</v>
      </c>
      <c r="D818" s="151"/>
      <c r="E818" s="151"/>
      <c r="F818" s="151"/>
    </row>
    <row r="819" spans="2:6">
      <c r="B819" s="43">
        <f t="shared" si="41"/>
        <v>673</v>
      </c>
      <c r="C819" s="43" t="e">
        <f t="shared" si="40"/>
        <v>#VALUE!</v>
      </c>
      <c r="D819" s="151"/>
      <c r="E819" s="151"/>
      <c r="F819" s="151"/>
    </row>
    <row r="820" spans="2:6">
      <c r="B820" s="43">
        <f t="shared" si="41"/>
        <v>675</v>
      </c>
      <c r="C820" s="43" t="e">
        <f t="shared" ref="C820:C883" si="42">CHAR(HEX2DEC(MID($H$1,B820,2)))</f>
        <v>#VALUE!</v>
      </c>
      <c r="D820" s="151"/>
      <c r="E820" s="151"/>
      <c r="F820" s="151"/>
    </row>
    <row r="821" spans="2:6">
      <c r="B821" s="43">
        <f t="shared" si="41"/>
        <v>677</v>
      </c>
      <c r="C821" s="43" t="e">
        <f t="shared" si="42"/>
        <v>#VALUE!</v>
      </c>
      <c r="D821" s="151"/>
      <c r="E821" s="151"/>
      <c r="F821" s="151"/>
    </row>
    <row r="822" spans="2:6">
      <c r="B822" s="43">
        <f t="shared" si="41"/>
        <v>679</v>
      </c>
      <c r="C822" s="43" t="e">
        <f t="shared" si="42"/>
        <v>#VALUE!</v>
      </c>
      <c r="D822" s="151"/>
      <c r="E822" s="151"/>
      <c r="F822" s="151"/>
    </row>
    <row r="823" spans="2:6">
      <c r="B823" s="43">
        <f t="shared" si="41"/>
        <v>681</v>
      </c>
      <c r="C823" s="43" t="e">
        <f t="shared" si="42"/>
        <v>#VALUE!</v>
      </c>
      <c r="D823" s="151"/>
      <c r="E823" s="151"/>
      <c r="F823" s="151"/>
    </row>
    <row r="824" spans="2:6">
      <c r="B824" s="43">
        <f t="shared" si="41"/>
        <v>683</v>
      </c>
      <c r="C824" s="43" t="e">
        <f t="shared" si="42"/>
        <v>#VALUE!</v>
      </c>
      <c r="D824" s="151"/>
      <c r="E824" s="151"/>
      <c r="F824" s="151"/>
    </row>
    <row r="825" spans="2:6">
      <c r="B825" s="43">
        <f t="shared" si="41"/>
        <v>685</v>
      </c>
      <c r="C825" s="43" t="e">
        <f t="shared" si="42"/>
        <v>#VALUE!</v>
      </c>
      <c r="D825" s="151"/>
      <c r="E825" s="151"/>
      <c r="F825" s="151"/>
    </row>
    <row r="826" spans="2:6">
      <c r="B826" s="43">
        <f t="shared" si="41"/>
        <v>687</v>
      </c>
      <c r="C826" s="43" t="e">
        <f t="shared" si="42"/>
        <v>#VALUE!</v>
      </c>
      <c r="D826" s="151"/>
      <c r="E826" s="151"/>
      <c r="F826" s="151"/>
    </row>
    <row r="827" spans="2:6">
      <c r="B827" s="43">
        <f t="shared" si="41"/>
        <v>689</v>
      </c>
      <c r="C827" s="43" t="e">
        <f t="shared" si="42"/>
        <v>#VALUE!</v>
      </c>
      <c r="D827" s="151"/>
      <c r="E827" s="151"/>
      <c r="F827" s="151"/>
    </row>
    <row r="828" spans="2:6">
      <c r="B828" s="43">
        <f t="shared" si="41"/>
        <v>691</v>
      </c>
      <c r="C828" s="43" t="e">
        <f t="shared" si="42"/>
        <v>#VALUE!</v>
      </c>
      <c r="D828" s="151"/>
      <c r="E828" s="151"/>
      <c r="F828" s="151"/>
    </row>
    <row r="829" spans="2:6">
      <c r="B829" s="43">
        <f t="shared" si="41"/>
        <v>693</v>
      </c>
      <c r="C829" s="43" t="e">
        <f t="shared" si="42"/>
        <v>#VALUE!</v>
      </c>
      <c r="D829" s="151"/>
      <c r="E829" s="151"/>
      <c r="F829" s="151"/>
    </row>
    <row r="830" spans="2:6">
      <c r="B830" s="43">
        <f t="shared" si="41"/>
        <v>695</v>
      </c>
      <c r="C830" s="43" t="e">
        <f t="shared" si="42"/>
        <v>#VALUE!</v>
      </c>
      <c r="D830" s="151"/>
      <c r="E830" s="151"/>
      <c r="F830" s="151"/>
    </row>
    <row r="831" spans="2:6">
      <c r="B831" s="43">
        <f t="shared" si="41"/>
        <v>697</v>
      </c>
      <c r="C831" s="43" t="e">
        <f t="shared" si="42"/>
        <v>#VALUE!</v>
      </c>
      <c r="D831" s="151"/>
      <c r="E831" s="151"/>
      <c r="F831" s="151"/>
    </row>
    <row r="832" spans="2:6">
      <c r="B832" s="43">
        <f t="shared" si="41"/>
        <v>699</v>
      </c>
      <c r="C832" s="43" t="e">
        <f t="shared" si="42"/>
        <v>#VALUE!</v>
      </c>
      <c r="D832" s="151"/>
      <c r="E832" s="151"/>
      <c r="F832" s="151"/>
    </row>
    <row r="833" spans="2:6">
      <c r="B833" s="43">
        <f t="shared" si="41"/>
        <v>701</v>
      </c>
      <c r="C833" s="43" t="e">
        <f t="shared" si="42"/>
        <v>#VALUE!</v>
      </c>
      <c r="D833" s="151"/>
      <c r="E833" s="151"/>
      <c r="F833" s="151"/>
    </row>
    <row r="834" spans="2:6">
      <c r="B834" s="43">
        <f t="shared" si="41"/>
        <v>703</v>
      </c>
      <c r="C834" s="43" t="e">
        <f t="shared" si="42"/>
        <v>#VALUE!</v>
      </c>
      <c r="D834" s="151"/>
      <c r="E834" s="151"/>
      <c r="F834" s="151"/>
    </row>
    <row r="835" spans="2:6">
      <c r="B835" s="43">
        <f t="shared" si="41"/>
        <v>705</v>
      </c>
      <c r="C835" s="43" t="e">
        <f t="shared" si="42"/>
        <v>#VALUE!</v>
      </c>
      <c r="D835" s="151"/>
      <c r="E835" s="151"/>
      <c r="F835" s="151"/>
    </row>
    <row r="836" spans="2:6">
      <c r="B836" s="43">
        <f t="shared" si="41"/>
        <v>707</v>
      </c>
      <c r="C836" s="43" t="e">
        <f t="shared" si="42"/>
        <v>#VALUE!</v>
      </c>
      <c r="D836" s="151"/>
      <c r="E836" s="151"/>
      <c r="F836" s="151"/>
    </row>
    <row r="837" spans="2:6">
      <c r="B837" s="43">
        <f t="shared" si="41"/>
        <v>709</v>
      </c>
      <c r="C837" s="43" t="e">
        <f t="shared" si="42"/>
        <v>#VALUE!</v>
      </c>
      <c r="D837" s="151"/>
      <c r="E837" s="151"/>
      <c r="F837" s="151"/>
    </row>
    <row r="838" spans="2:6">
      <c r="B838" s="43">
        <f t="shared" si="41"/>
        <v>711</v>
      </c>
      <c r="C838" s="43" t="e">
        <f t="shared" si="42"/>
        <v>#VALUE!</v>
      </c>
      <c r="D838" s="151"/>
      <c r="E838" s="151"/>
      <c r="F838" s="151"/>
    </row>
    <row r="839" spans="2:6">
      <c r="B839" s="43">
        <f t="shared" ref="B839:B902" si="43">B838+2</f>
        <v>713</v>
      </c>
      <c r="C839" s="43" t="e">
        <f t="shared" si="42"/>
        <v>#VALUE!</v>
      </c>
      <c r="D839" s="151"/>
      <c r="E839" s="151"/>
      <c r="F839" s="151"/>
    </row>
    <row r="840" spans="2:6">
      <c r="B840" s="43">
        <f t="shared" si="43"/>
        <v>715</v>
      </c>
      <c r="C840" s="43" t="e">
        <f t="shared" si="42"/>
        <v>#VALUE!</v>
      </c>
      <c r="D840" s="151"/>
      <c r="E840" s="151"/>
      <c r="F840" s="151"/>
    </row>
    <row r="841" spans="2:6">
      <c r="B841" s="43">
        <f t="shared" si="43"/>
        <v>717</v>
      </c>
      <c r="C841" s="43" t="e">
        <f t="shared" si="42"/>
        <v>#VALUE!</v>
      </c>
      <c r="D841" s="151"/>
      <c r="E841" s="151"/>
      <c r="F841" s="151"/>
    </row>
    <row r="842" spans="2:6">
      <c r="B842" s="43">
        <f t="shared" si="43"/>
        <v>719</v>
      </c>
      <c r="C842" s="43" t="e">
        <f t="shared" si="42"/>
        <v>#VALUE!</v>
      </c>
      <c r="D842" s="151"/>
      <c r="E842" s="151"/>
      <c r="F842" s="151"/>
    </row>
    <row r="843" spans="2:6">
      <c r="B843" s="43">
        <f t="shared" si="43"/>
        <v>721</v>
      </c>
      <c r="C843" s="43" t="e">
        <f t="shared" si="42"/>
        <v>#VALUE!</v>
      </c>
      <c r="D843" s="151"/>
      <c r="E843" s="151"/>
      <c r="F843" s="151"/>
    </row>
    <row r="844" spans="2:6">
      <c r="B844" s="43">
        <f t="shared" si="43"/>
        <v>723</v>
      </c>
      <c r="C844" s="43" t="e">
        <f t="shared" si="42"/>
        <v>#VALUE!</v>
      </c>
      <c r="D844" s="151"/>
      <c r="E844" s="151"/>
      <c r="F844" s="151"/>
    </row>
    <row r="845" spans="2:6">
      <c r="B845" s="43">
        <f t="shared" si="43"/>
        <v>725</v>
      </c>
      <c r="C845" s="43" t="e">
        <f t="shared" si="42"/>
        <v>#VALUE!</v>
      </c>
      <c r="D845" s="151"/>
      <c r="E845" s="151"/>
      <c r="F845" s="151"/>
    </row>
    <row r="846" spans="2:6">
      <c r="B846" s="43">
        <f t="shared" si="43"/>
        <v>727</v>
      </c>
      <c r="C846" s="43" t="e">
        <f t="shared" si="42"/>
        <v>#VALUE!</v>
      </c>
      <c r="D846" s="151"/>
      <c r="E846" s="151"/>
      <c r="F846" s="151"/>
    </row>
    <row r="847" spans="2:6">
      <c r="B847" s="43">
        <f t="shared" si="43"/>
        <v>729</v>
      </c>
      <c r="C847" s="43" t="e">
        <f t="shared" si="42"/>
        <v>#VALUE!</v>
      </c>
      <c r="D847" s="151"/>
      <c r="E847" s="151"/>
      <c r="F847" s="151"/>
    </row>
    <row r="848" spans="2:6">
      <c r="B848" s="43">
        <f t="shared" si="43"/>
        <v>731</v>
      </c>
      <c r="C848" s="43" t="e">
        <f t="shared" si="42"/>
        <v>#VALUE!</v>
      </c>
      <c r="D848" s="151"/>
      <c r="E848" s="151"/>
      <c r="F848" s="151"/>
    </row>
    <row r="849" spans="2:6">
      <c r="B849" s="43">
        <f t="shared" si="43"/>
        <v>733</v>
      </c>
      <c r="C849" s="43" t="e">
        <f t="shared" si="42"/>
        <v>#VALUE!</v>
      </c>
      <c r="D849" s="151"/>
      <c r="E849" s="151"/>
      <c r="F849" s="151"/>
    </row>
    <row r="850" spans="2:6">
      <c r="B850" s="43">
        <f t="shared" si="43"/>
        <v>735</v>
      </c>
      <c r="C850" s="43" t="e">
        <f t="shared" si="42"/>
        <v>#VALUE!</v>
      </c>
      <c r="D850" s="151"/>
      <c r="E850" s="151"/>
      <c r="F850" s="151"/>
    </row>
    <row r="851" spans="2:6">
      <c r="B851" s="43">
        <f t="shared" si="43"/>
        <v>737</v>
      </c>
      <c r="C851" s="43" t="e">
        <f t="shared" si="42"/>
        <v>#VALUE!</v>
      </c>
      <c r="D851" s="151"/>
      <c r="E851" s="151"/>
      <c r="F851" s="151"/>
    </row>
    <row r="852" spans="2:6">
      <c r="B852" s="43">
        <f t="shared" si="43"/>
        <v>739</v>
      </c>
      <c r="C852" s="43" t="e">
        <f t="shared" si="42"/>
        <v>#VALUE!</v>
      </c>
      <c r="D852" s="151"/>
      <c r="E852" s="151"/>
      <c r="F852" s="151"/>
    </row>
    <row r="853" spans="2:6">
      <c r="B853" s="43">
        <f t="shared" si="43"/>
        <v>741</v>
      </c>
      <c r="C853" s="43" t="e">
        <f t="shared" si="42"/>
        <v>#VALUE!</v>
      </c>
      <c r="D853" s="151"/>
      <c r="E853" s="151"/>
      <c r="F853" s="151"/>
    </row>
    <row r="854" spans="2:6">
      <c r="B854" s="43">
        <f t="shared" si="43"/>
        <v>743</v>
      </c>
      <c r="C854" s="43" t="e">
        <f t="shared" si="42"/>
        <v>#VALUE!</v>
      </c>
      <c r="D854" s="151"/>
      <c r="E854" s="151"/>
      <c r="F854" s="151"/>
    </row>
    <row r="855" spans="2:6">
      <c r="B855" s="43">
        <f t="shared" si="43"/>
        <v>745</v>
      </c>
      <c r="C855" s="43" t="e">
        <f t="shared" si="42"/>
        <v>#VALUE!</v>
      </c>
      <c r="D855" s="151"/>
      <c r="E855" s="151"/>
      <c r="F855" s="151"/>
    </row>
    <row r="856" spans="2:6">
      <c r="B856" s="43">
        <f t="shared" si="43"/>
        <v>747</v>
      </c>
      <c r="C856" s="43" t="e">
        <f t="shared" si="42"/>
        <v>#VALUE!</v>
      </c>
      <c r="D856" s="151"/>
      <c r="E856" s="151"/>
      <c r="F856" s="151"/>
    </row>
    <row r="857" spans="2:6">
      <c r="B857" s="43">
        <f t="shared" si="43"/>
        <v>749</v>
      </c>
      <c r="C857" s="43" t="e">
        <f t="shared" si="42"/>
        <v>#VALUE!</v>
      </c>
      <c r="D857" s="151"/>
      <c r="E857" s="151"/>
      <c r="F857" s="151"/>
    </row>
    <row r="858" spans="2:6">
      <c r="B858" s="43">
        <f t="shared" si="43"/>
        <v>751</v>
      </c>
      <c r="C858" s="43" t="e">
        <f t="shared" si="42"/>
        <v>#VALUE!</v>
      </c>
      <c r="D858" s="151"/>
      <c r="E858" s="151"/>
      <c r="F858" s="151"/>
    </row>
    <row r="859" spans="2:6">
      <c r="B859" s="43">
        <f t="shared" si="43"/>
        <v>753</v>
      </c>
      <c r="C859" s="43" t="e">
        <f t="shared" si="42"/>
        <v>#VALUE!</v>
      </c>
      <c r="D859" s="151"/>
      <c r="E859" s="151"/>
      <c r="F859" s="151"/>
    </row>
    <row r="860" spans="2:6">
      <c r="B860" s="43">
        <f t="shared" si="43"/>
        <v>755</v>
      </c>
      <c r="C860" s="43" t="e">
        <f t="shared" si="42"/>
        <v>#VALUE!</v>
      </c>
      <c r="D860" s="151"/>
      <c r="E860" s="151"/>
      <c r="F860" s="151"/>
    </row>
    <row r="861" spans="2:6">
      <c r="B861" s="43">
        <f t="shared" si="43"/>
        <v>757</v>
      </c>
      <c r="C861" s="43" t="e">
        <f t="shared" si="42"/>
        <v>#VALUE!</v>
      </c>
      <c r="D861" s="151"/>
      <c r="E861" s="151"/>
      <c r="F861" s="151"/>
    </row>
    <row r="862" spans="2:6">
      <c r="B862" s="43">
        <f t="shared" si="43"/>
        <v>759</v>
      </c>
      <c r="C862" s="43" t="e">
        <f t="shared" si="42"/>
        <v>#VALUE!</v>
      </c>
      <c r="D862" s="151"/>
      <c r="E862" s="151"/>
      <c r="F862" s="151"/>
    </row>
    <row r="863" spans="2:6">
      <c r="B863" s="43">
        <f t="shared" si="43"/>
        <v>761</v>
      </c>
      <c r="C863" s="43" t="e">
        <f t="shared" si="42"/>
        <v>#VALUE!</v>
      </c>
      <c r="D863" s="151"/>
      <c r="E863" s="151"/>
      <c r="F863" s="151"/>
    </row>
    <row r="864" spans="2:6">
      <c r="B864" s="43">
        <f t="shared" si="43"/>
        <v>763</v>
      </c>
      <c r="C864" s="43" t="e">
        <f t="shared" si="42"/>
        <v>#VALUE!</v>
      </c>
      <c r="D864" s="151"/>
      <c r="E864" s="151"/>
      <c r="F864" s="151"/>
    </row>
    <row r="865" spans="2:6">
      <c r="B865" s="43">
        <f t="shared" si="43"/>
        <v>765</v>
      </c>
      <c r="C865" s="43" t="e">
        <f t="shared" si="42"/>
        <v>#VALUE!</v>
      </c>
      <c r="D865" s="151"/>
      <c r="E865" s="151"/>
      <c r="F865" s="151"/>
    </row>
    <row r="866" spans="2:6">
      <c r="B866" s="43">
        <f t="shared" si="43"/>
        <v>767</v>
      </c>
      <c r="C866" s="43" t="e">
        <f t="shared" si="42"/>
        <v>#VALUE!</v>
      </c>
      <c r="D866" s="151"/>
      <c r="E866" s="151"/>
      <c r="F866" s="151"/>
    </row>
    <row r="867" spans="2:6">
      <c r="B867" s="43">
        <f t="shared" si="43"/>
        <v>769</v>
      </c>
      <c r="C867" s="43" t="e">
        <f t="shared" si="42"/>
        <v>#VALUE!</v>
      </c>
      <c r="D867" s="151"/>
      <c r="E867" s="151"/>
      <c r="F867" s="151"/>
    </row>
    <row r="868" spans="2:6">
      <c r="B868" s="43">
        <f t="shared" si="43"/>
        <v>771</v>
      </c>
      <c r="C868" s="43" t="e">
        <f t="shared" si="42"/>
        <v>#VALUE!</v>
      </c>
      <c r="D868" s="151"/>
      <c r="E868" s="151"/>
      <c r="F868" s="151"/>
    </row>
    <row r="869" spans="2:6">
      <c r="B869" s="43">
        <f t="shared" si="43"/>
        <v>773</v>
      </c>
      <c r="C869" s="43" t="e">
        <f t="shared" si="42"/>
        <v>#VALUE!</v>
      </c>
      <c r="D869" s="151"/>
      <c r="E869" s="151"/>
      <c r="F869" s="151"/>
    </row>
    <row r="870" spans="2:6">
      <c r="B870" s="43">
        <f t="shared" si="43"/>
        <v>775</v>
      </c>
      <c r="C870" s="43" t="e">
        <f t="shared" si="42"/>
        <v>#VALUE!</v>
      </c>
      <c r="D870" s="151"/>
      <c r="E870" s="151"/>
      <c r="F870" s="151"/>
    </row>
    <row r="871" spans="2:6">
      <c r="B871" s="43">
        <f t="shared" si="43"/>
        <v>777</v>
      </c>
      <c r="C871" s="43" t="e">
        <f t="shared" si="42"/>
        <v>#VALUE!</v>
      </c>
      <c r="D871" s="151"/>
      <c r="E871" s="151"/>
      <c r="F871" s="151"/>
    </row>
    <row r="872" spans="2:6">
      <c r="B872" s="43">
        <f t="shared" si="43"/>
        <v>779</v>
      </c>
      <c r="C872" s="43" t="e">
        <f t="shared" si="42"/>
        <v>#VALUE!</v>
      </c>
      <c r="D872" s="151"/>
      <c r="E872" s="151"/>
      <c r="F872" s="151"/>
    </row>
    <row r="873" spans="2:6">
      <c r="B873" s="43">
        <f t="shared" si="43"/>
        <v>781</v>
      </c>
      <c r="C873" s="43" t="e">
        <f t="shared" si="42"/>
        <v>#VALUE!</v>
      </c>
      <c r="D873" s="151"/>
      <c r="E873" s="151"/>
      <c r="F873" s="151"/>
    </row>
    <row r="874" spans="2:6">
      <c r="B874" s="43">
        <f t="shared" si="43"/>
        <v>783</v>
      </c>
      <c r="C874" s="43" t="e">
        <f t="shared" si="42"/>
        <v>#VALUE!</v>
      </c>
      <c r="D874" s="151"/>
      <c r="E874" s="151"/>
      <c r="F874" s="151"/>
    </row>
    <row r="875" spans="2:6">
      <c r="B875" s="43">
        <f t="shared" si="43"/>
        <v>785</v>
      </c>
      <c r="C875" s="43" t="e">
        <f t="shared" si="42"/>
        <v>#VALUE!</v>
      </c>
      <c r="D875" s="151"/>
      <c r="E875" s="151"/>
      <c r="F875" s="151"/>
    </row>
    <row r="876" spans="2:6">
      <c r="B876" s="43">
        <f t="shared" si="43"/>
        <v>787</v>
      </c>
      <c r="C876" s="43" t="e">
        <f t="shared" si="42"/>
        <v>#VALUE!</v>
      </c>
      <c r="D876" s="151"/>
      <c r="E876" s="151"/>
      <c r="F876" s="151"/>
    </row>
    <row r="877" spans="2:6">
      <c r="B877" s="43">
        <f t="shared" si="43"/>
        <v>789</v>
      </c>
      <c r="C877" s="43" t="e">
        <f t="shared" si="42"/>
        <v>#VALUE!</v>
      </c>
      <c r="D877" s="151"/>
      <c r="E877" s="151"/>
      <c r="F877" s="151"/>
    </row>
    <row r="878" spans="2:6">
      <c r="B878" s="43">
        <f t="shared" si="43"/>
        <v>791</v>
      </c>
      <c r="C878" s="43" t="e">
        <f t="shared" si="42"/>
        <v>#VALUE!</v>
      </c>
      <c r="D878" s="151"/>
      <c r="E878" s="151"/>
      <c r="F878" s="151"/>
    </row>
    <row r="879" spans="2:6">
      <c r="B879" s="43">
        <f t="shared" si="43"/>
        <v>793</v>
      </c>
      <c r="C879" s="43" t="e">
        <f t="shared" si="42"/>
        <v>#VALUE!</v>
      </c>
      <c r="D879" s="151"/>
      <c r="E879" s="151"/>
      <c r="F879" s="151"/>
    </row>
    <row r="880" spans="2:6">
      <c r="B880" s="43">
        <f t="shared" si="43"/>
        <v>795</v>
      </c>
      <c r="C880" s="43" t="e">
        <f t="shared" si="42"/>
        <v>#VALUE!</v>
      </c>
      <c r="D880" s="151"/>
      <c r="E880" s="151"/>
      <c r="F880" s="151"/>
    </row>
    <row r="881" spans="2:6">
      <c r="B881" s="43">
        <f t="shared" si="43"/>
        <v>797</v>
      </c>
      <c r="C881" s="43" t="e">
        <f t="shared" si="42"/>
        <v>#VALUE!</v>
      </c>
      <c r="D881" s="151"/>
      <c r="E881" s="151"/>
      <c r="F881" s="151"/>
    </row>
    <row r="882" spans="2:6">
      <c r="B882" s="43">
        <f t="shared" si="43"/>
        <v>799</v>
      </c>
      <c r="C882" s="43" t="e">
        <f t="shared" si="42"/>
        <v>#VALUE!</v>
      </c>
      <c r="D882" s="151"/>
      <c r="E882" s="151"/>
      <c r="F882" s="151"/>
    </row>
    <row r="883" spans="2:6">
      <c r="B883" s="43">
        <f t="shared" si="43"/>
        <v>801</v>
      </c>
      <c r="C883" s="43" t="e">
        <f t="shared" si="42"/>
        <v>#VALUE!</v>
      </c>
      <c r="D883" s="151"/>
      <c r="E883" s="151"/>
      <c r="F883" s="151"/>
    </row>
    <row r="884" spans="2:6">
      <c r="B884" s="43">
        <f t="shared" si="43"/>
        <v>803</v>
      </c>
      <c r="C884" s="43" t="e">
        <f t="shared" ref="C884:C936" si="44">CHAR(HEX2DEC(MID($H$1,B884,2)))</f>
        <v>#VALUE!</v>
      </c>
      <c r="D884" s="151"/>
      <c r="E884" s="151"/>
      <c r="F884" s="151"/>
    </row>
    <row r="885" spans="2:6">
      <c r="B885" s="43">
        <f t="shared" si="43"/>
        <v>805</v>
      </c>
      <c r="C885" s="43" t="e">
        <f t="shared" si="44"/>
        <v>#VALUE!</v>
      </c>
      <c r="D885" s="151"/>
      <c r="E885" s="151"/>
      <c r="F885" s="151"/>
    </row>
    <row r="886" spans="2:6">
      <c r="B886" s="43">
        <f t="shared" si="43"/>
        <v>807</v>
      </c>
      <c r="C886" s="43" t="e">
        <f t="shared" si="44"/>
        <v>#VALUE!</v>
      </c>
      <c r="D886" s="151"/>
      <c r="E886" s="151"/>
      <c r="F886" s="151"/>
    </row>
    <row r="887" spans="2:6">
      <c r="B887" s="43">
        <f t="shared" si="43"/>
        <v>809</v>
      </c>
      <c r="C887" s="43" t="e">
        <f t="shared" si="44"/>
        <v>#VALUE!</v>
      </c>
      <c r="D887" s="151"/>
      <c r="E887" s="151"/>
      <c r="F887" s="151"/>
    </row>
    <row r="888" spans="2:6">
      <c r="B888" s="43">
        <f t="shared" si="43"/>
        <v>811</v>
      </c>
      <c r="C888" s="43" t="e">
        <f t="shared" si="44"/>
        <v>#VALUE!</v>
      </c>
      <c r="D888" s="151"/>
      <c r="E888" s="151"/>
      <c r="F888" s="151"/>
    </row>
    <row r="889" spans="2:6">
      <c r="B889" s="43">
        <f t="shared" si="43"/>
        <v>813</v>
      </c>
      <c r="C889" s="43" t="e">
        <f t="shared" si="44"/>
        <v>#VALUE!</v>
      </c>
      <c r="D889" s="151"/>
      <c r="E889" s="151"/>
      <c r="F889" s="151"/>
    </row>
    <row r="890" spans="2:6">
      <c r="B890" s="43">
        <f t="shared" si="43"/>
        <v>815</v>
      </c>
      <c r="C890" s="43" t="e">
        <f t="shared" si="44"/>
        <v>#VALUE!</v>
      </c>
      <c r="D890" s="151"/>
      <c r="E890" s="151"/>
      <c r="F890" s="151"/>
    </row>
    <row r="891" spans="2:6">
      <c r="B891" s="43">
        <f t="shared" si="43"/>
        <v>817</v>
      </c>
      <c r="C891" s="43" t="e">
        <f t="shared" si="44"/>
        <v>#VALUE!</v>
      </c>
      <c r="D891" s="151"/>
      <c r="E891" s="151"/>
      <c r="F891" s="151"/>
    </row>
    <row r="892" spans="2:6">
      <c r="B892" s="43">
        <f t="shared" si="43"/>
        <v>819</v>
      </c>
      <c r="C892" s="43" t="e">
        <f t="shared" si="44"/>
        <v>#VALUE!</v>
      </c>
      <c r="D892" s="151"/>
      <c r="E892" s="151"/>
      <c r="F892" s="151"/>
    </row>
    <row r="893" spans="2:6">
      <c r="B893" s="43">
        <f t="shared" si="43"/>
        <v>821</v>
      </c>
      <c r="C893" s="43" t="e">
        <f t="shared" si="44"/>
        <v>#VALUE!</v>
      </c>
      <c r="D893" s="151"/>
      <c r="E893" s="151"/>
      <c r="F893" s="151"/>
    </row>
    <row r="894" spans="2:6">
      <c r="B894" s="43">
        <f t="shared" si="43"/>
        <v>823</v>
      </c>
      <c r="C894" s="43" t="e">
        <f t="shared" si="44"/>
        <v>#VALUE!</v>
      </c>
      <c r="D894" s="151"/>
      <c r="E894" s="151"/>
      <c r="F894" s="151"/>
    </row>
    <row r="895" spans="2:6">
      <c r="B895" s="43">
        <f t="shared" si="43"/>
        <v>825</v>
      </c>
      <c r="C895" s="43" t="e">
        <f t="shared" si="44"/>
        <v>#VALUE!</v>
      </c>
      <c r="D895" s="151"/>
      <c r="E895" s="151"/>
      <c r="F895" s="151"/>
    </row>
    <row r="896" spans="2:6">
      <c r="B896" s="43">
        <f t="shared" si="43"/>
        <v>827</v>
      </c>
      <c r="C896" s="43" t="e">
        <f t="shared" si="44"/>
        <v>#VALUE!</v>
      </c>
      <c r="D896" s="151"/>
      <c r="E896" s="151"/>
      <c r="F896" s="151"/>
    </row>
    <row r="897" spans="2:6">
      <c r="B897" s="43">
        <f t="shared" si="43"/>
        <v>829</v>
      </c>
      <c r="C897" s="43" t="e">
        <f t="shared" si="44"/>
        <v>#VALUE!</v>
      </c>
      <c r="D897" s="151"/>
      <c r="E897" s="151"/>
      <c r="F897" s="151"/>
    </row>
    <row r="898" spans="2:6">
      <c r="B898" s="43">
        <f t="shared" si="43"/>
        <v>831</v>
      </c>
      <c r="C898" s="43" t="e">
        <f t="shared" si="44"/>
        <v>#VALUE!</v>
      </c>
      <c r="D898" s="151"/>
      <c r="E898" s="151"/>
      <c r="F898" s="151"/>
    </row>
    <row r="899" spans="2:6">
      <c r="B899" s="43">
        <f t="shared" si="43"/>
        <v>833</v>
      </c>
      <c r="C899" s="43" t="e">
        <f t="shared" si="44"/>
        <v>#VALUE!</v>
      </c>
      <c r="D899" s="151"/>
      <c r="E899" s="151"/>
      <c r="F899" s="151"/>
    </row>
    <row r="900" spans="2:6">
      <c r="B900" s="43">
        <f t="shared" si="43"/>
        <v>835</v>
      </c>
      <c r="C900" s="43" t="e">
        <f t="shared" si="44"/>
        <v>#VALUE!</v>
      </c>
      <c r="D900" s="151"/>
      <c r="E900" s="151"/>
      <c r="F900" s="151"/>
    </row>
    <row r="901" spans="2:6">
      <c r="B901" s="43">
        <f t="shared" si="43"/>
        <v>837</v>
      </c>
      <c r="C901" s="43" t="e">
        <f t="shared" si="44"/>
        <v>#VALUE!</v>
      </c>
      <c r="D901" s="151"/>
      <c r="E901" s="151"/>
      <c r="F901" s="151"/>
    </row>
    <row r="902" spans="2:6">
      <c r="B902" s="43">
        <f t="shared" si="43"/>
        <v>839</v>
      </c>
      <c r="C902" s="43" t="e">
        <f t="shared" si="44"/>
        <v>#VALUE!</v>
      </c>
      <c r="D902" s="151"/>
      <c r="E902" s="151"/>
      <c r="F902" s="151"/>
    </row>
    <row r="903" spans="2:6">
      <c r="B903" s="43">
        <f t="shared" ref="B903:B936" si="45">B902+2</f>
        <v>841</v>
      </c>
      <c r="C903" s="43" t="e">
        <f t="shared" si="44"/>
        <v>#VALUE!</v>
      </c>
      <c r="D903" s="151"/>
      <c r="E903" s="151"/>
      <c r="F903" s="151"/>
    </row>
    <row r="904" spans="2:6">
      <c r="B904" s="43">
        <f t="shared" si="45"/>
        <v>843</v>
      </c>
      <c r="C904" s="43" t="e">
        <f t="shared" si="44"/>
        <v>#VALUE!</v>
      </c>
      <c r="D904" s="151"/>
      <c r="E904" s="151"/>
      <c r="F904" s="151"/>
    </row>
    <row r="905" spans="2:6">
      <c r="B905" s="43">
        <f t="shared" si="45"/>
        <v>845</v>
      </c>
      <c r="C905" s="43" t="e">
        <f t="shared" si="44"/>
        <v>#VALUE!</v>
      </c>
      <c r="D905" s="151"/>
      <c r="E905" s="151"/>
      <c r="F905" s="151"/>
    </row>
    <row r="906" spans="2:6">
      <c r="B906" s="43">
        <f t="shared" si="45"/>
        <v>847</v>
      </c>
      <c r="C906" s="43" t="e">
        <f t="shared" si="44"/>
        <v>#VALUE!</v>
      </c>
      <c r="D906" s="151"/>
      <c r="E906" s="151"/>
      <c r="F906" s="151"/>
    </row>
    <row r="907" spans="2:6">
      <c r="B907" s="43">
        <f t="shared" si="45"/>
        <v>849</v>
      </c>
      <c r="C907" s="43" t="e">
        <f t="shared" si="44"/>
        <v>#VALUE!</v>
      </c>
      <c r="D907" s="151"/>
      <c r="E907" s="151"/>
      <c r="F907" s="151"/>
    </row>
    <row r="908" spans="2:6">
      <c r="B908" s="43">
        <f t="shared" si="45"/>
        <v>851</v>
      </c>
      <c r="C908" s="43" t="e">
        <f t="shared" si="44"/>
        <v>#VALUE!</v>
      </c>
      <c r="D908" s="151"/>
      <c r="E908" s="151"/>
      <c r="F908" s="151"/>
    </row>
    <row r="909" spans="2:6">
      <c r="B909" s="43">
        <f t="shared" si="45"/>
        <v>853</v>
      </c>
      <c r="C909" s="43" t="e">
        <f t="shared" si="44"/>
        <v>#VALUE!</v>
      </c>
      <c r="D909" s="151"/>
      <c r="E909" s="151"/>
      <c r="F909" s="151"/>
    </row>
    <row r="910" spans="2:6">
      <c r="B910" s="43">
        <f t="shared" si="45"/>
        <v>855</v>
      </c>
      <c r="C910" s="43" t="e">
        <f t="shared" si="44"/>
        <v>#VALUE!</v>
      </c>
      <c r="D910" s="151"/>
      <c r="E910" s="151"/>
      <c r="F910" s="151"/>
    </row>
    <row r="911" spans="2:6">
      <c r="B911" s="43">
        <f t="shared" si="45"/>
        <v>857</v>
      </c>
      <c r="C911" s="43" t="e">
        <f t="shared" si="44"/>
        <v>#VALUE!</v>
      </c>
      <c r="D911" s="151"/>
      <c r="E911" s="151"/>
      <c r="F911" s="151"/>
    </row>
    <row r="912" spans="2:6">
      <c r="B912" s="43">
        <f t="shared" si="45"/>
        <v>859</v>
      </c>
      <c r="C912" s="43" t="e">
        <f t="shared" si="44"/>
        <v>#VALUE!</v>
      </c>
      <c r="D912" s="151"/>
      <c r="E912" s="151"/>
      <c r="F912" s="151"/>
    </row>
    <row r="913" spans="2:6">
      <c r="B913" s="43">
        <f t="shared" si="45"/>
        <v>861</v>
      </c>
      <c r="C913" s="43" t="e">
        <f t="shared" si="44"/>
        <v>#VALUE!</v>
      </c>
      <c r="D913" s="151"/>
      <c r="E913" s="151"/>
      <c r="F913" s="151"/>
    </row>
    <row r="914" spans="2:6">
      <c r="B914" s="43">
        <f t="shared" si="45"/>
        <v>863</v>
      </c>
      <c r="C914" s="43" t="e">
        <f t="shared" si="44"/>
        <v>#VALUE!</v>
      </c>
      <c r="D914" s="151"/>
      <c r="E914" s="151"/>
      <c r="F914" s="151"/>
    </row>
    <row r="915" spans="2:6">
      <c r="B915" s="43">
        <f t="shared" si="45"/>
        <v>865</v>
      </c>
      <c r="C915" s="43" t="e">
        <f t="shared" si="44"/>
        <v>#VALUE!</v>
      </c>
      <c r="D915" s="151"/>
      <c r="E915" s="151"/>
      <c r="F915" s="151"/>
    </row>
    <row r="916" spans="2:6">
      <c r="B916" s="43">
        <f t="shared" si="45"/>
        <v>867</v>
      </c>
      <c r="C916" s="43" t="e">
        <f t="shared" si="44"/>
        <v>#VALUE!</v>
      </c>
      <c r="D916" s="151"/>
      <c r="E916" s="151"/>
      <c r="F916" s="151"/>
    </row>
    <row r="917" spans="2:6">
      <c r="B917" s="43">
        <f t="shared" si="45"/>
        <v>869</v>
      </c>
      <c r="C917" s="43" t="e">
        <f t="shared" si="44"/>
        <v>#VALUE!</v>
      </c>
      <c r="D917" s="151"/>
      <c r="E917" s="151"/>
      <c r="F917" s="151"/>
    </row>
    <row r="918" spans="2:6">
      <c r="B918" s="43">
        <f t="shared" si="45"/>
        <v>871</v>
      </c>
      <c r="C918" s="43" t="e">
        <f t="shared" si="44"/>
        <v>#VALUE!</v>
      </c>
      <c r="D918" s="151"/>
      <c r="E918" s="151"/>
      <c r="F918" s="151"/>
    </row>
    <row r="919" spans="2:6">
      <c r="B919" s="43">
        <f t="shared" si="45"/>
        <v>873</v>
      </c>
      <c r="C919" s="43" t="e">
        <f t="shared" si="44"/>
        <v>#VALUE!</v>
      </c>
      <c r="D919" s="151"/>
      <c r="E919" s="151"/>
      <c r="F919" s="151"/>
    </row>
    <row r="920" spans="2:6">
      <c r="B920" s="43">
        <f t="shared" si="45"/>
        <v>875</v>
      </c>
      <c r="C920" s="43" t="e">
        <f t="shared" si="44"/>
        <v>#VALUE!</v>
      </c>
      <c r="D920" s="151"/>
      <c r="E920" s="151"/>
      <c r="F920" s="151"/>
    </row>
    <row r="921" spans="2:6">
      <c r="B921" s="43">
        <f t="shared" si="45"/>
        <v>877</v>
      </c>
      <c r="C921" s="43" t="e">
        <f t="shared" si="44"/>
        <v>#VALUE!</v>
      </c>
      <c r="D921" s="151"/>
      <c r="E921" s="151"/>
      <c r="F921" s="151"/>
    </row>
    <row r="922" spans="2:6">
      <c r="B922" s="43">
        <f t="shared" si="45"/>
        <v>879</v>
      </c>
      <c r="C922" s="43" t="e">
        <f t="shared" si="44"/>
        <v>#VALUE!</v>
      </c>
      <c r="D922" s="151"/>
      <c r="E922" s="151"/>
      <c r="F922" s="151"/>
    </row>
    <row r="923" spans="2:6">
      <c r="B923" s="43">
        <f t="shared" si="45"/>
        <v>881</v>
      </c>
      <c r="C923" s="43" t="e">
        <f t="shared" si="44"/>
        <v>#VALUE!</v>
      </c>
      <c r="D923" s="151"/>
      <c r="E923" s="151"/>
      <c r="F923" s="151"/>
    </row>
    <row r="924" spans="2:6">
      <c r="B924" s="43">
        <f t="shared" si="45"/>
        <v>883</v>
      </c>
      <c r="C924" s="43" t="e">
        <f t="shared" si="44"/>
        <v>#VALUE!</v>
      </c>
      <c r="D924" s="151"/>
      <c r="E924" s="151"/>
      <c r="F924" s="151"/>
    </row>
    <row r="925" spans="2:6">
      <c r="B925" s="43">
        <f t="shared" si="45"/>
        <v>885</v>
      </c>
      <c r="C925" s="43" t="e">
        <f t="shared" si="44"/>
        <v>#VALUE!</v>
      </c>
      <c r="D925" s="151"/>
      <c r="E925" s="151"/>
      <c r="F925" s="151"/>
    </row>
    <row r="926" spans="2:6">
      <c r="B926" s="43">
        <f t="shared" si="45"/>
        <v>887</v>
      </c>
      <c r="C926" s="43" t="e">
        <f t="shared" si="44"/>
        <v>#VALUE!</v>
      </c>
      <c r="D926" s="151"/>
      <c r="E926" s="151"/>
      <c r="F926" s="151"/>
    </row>
    <row r="927" spans="2:6">
      <c r="B927" s="43">
        <f t="shared" si="45"/>
        <v>889</v>
      </c>
      <c r="C927" s="43" t="e">
        <f t="shared" si="44"/>
        <v>#VALUE!</v>
      </c>
      <c r="D927" s="151"/>
      <c r="E927" s="151"/>
      <c r="F927" s="151"/>
    </row>
    <row r="928" spans="2:6">
      <c r="B928" s="43">
        <f t="shared" si="45"/>
        <v>891</v>
      </c>
      <c r="C928" s="43" t="e">
        <f t="shared" si="44"/>
        <v>#VALUE!</v>
      </c>
      <c r="D928" s="151"/>
      <c r="E928" s="151"/>
      <c r="F928" s="151"/>
    </row>
    <row r="929" spans="2:6">
      <c r="B929" s="43">
        <f t="shared" si="45"/>
        <v>893</v>
      </c>
      <c r="C929" s="43" t="e">
        <f t="shared" si="44"/>
        <v>#VALUE!</v>
      </c>
      <c r="D929" s="151"/>
      <c r="E929" s="151"/>
      <c r="F929" s="151"/>
    </row>
    <row r="930" spans="2:6">
      <c r="B930" s="43">
        <f t="shared" si="45"/>
        <v>895</v>
      </c>
      <c r="C930" s="43" t="e">
        <f t="shared" si="44"/>
        <v>#VALUE!</v>
      </c>
      <c r="D930" s="151"/>
      <c r="E930" s="151"/>
      <c r="F930" s="151"/>
    </row>
    <row r="931" spans="2:6">
      <c r="B931" s="43">
        <f t="shared" si="45"/>
        <v>897</v>
      </c>
      <c r="C931" s="43" t="e">
        <f t="shared" si="44"/>
        <v>#VALUE!</v>
      </c>
      <c r="D931" s="151"/>
      <c r="E931" s="151"/>
      <c r="F931" s="151"/>
    </row>
    <row r="932" spans="2:6">
      <c r="B932" s="43">
        <f t="shared" si="45"/>
        <v>899</v>
      </c>
      <c r="C932" s="43" t="e">
        <f t="shared" si="44"/>
        <v>#VALUE!</v>
      </c>
      <c r="D932" s="151"/>
      <c r="E932" s="151"/>
      <c r="F932" s="151"/>
    </row>
    <row r="933" spans="2:6">
      <c r="B933" s="43">
        <f t="shared" si="45"/>
        <v>901</v>
      </c>
      <c r="C933" s="43" t="e">
        <f t="shared" si="44"/>
        <v>#VALUE!</v>
      </c>
      <c r="D933" s="151"/>
      <c r="E933" s="151"/>
      <c r="F933" s="151"/>
    </row>
    <row r="934" spans="2:6">
      <c r="B934" s="43">
        <f t="shared" si="45"/>
        <v>903</v>
      </c>
      <c r="C934" s="43" t="e">
        <f t="shared" si="44"/>
        <v>#VALUE!</v>
      </c>
      <c r="D934" s="151"/>
      <c r="E934" s="151"/>
      <c r="F934" s="151"/>
    </row>
    <row r="935" spans="2:6">
      <c r="B935" s="43">
        <f t="shared" si="45"/>
        <v>905</v>
      </c>
      <c r="C935" s="43" t="e">
        <f t="shared" si="44"/>
        <v>#VALUE!</v>
      </c>
      <c r="D935" s="151"/>
      <c r="E935" s="151"/>
      <c r="F935" s="151"/>
    </row>
    <row r="936" spans="2:6">
      <c r="B936" s="43">
        <f t="shared" si="45"/>
        <v>907</v>
      </c>
      <c r="C936" s="43" t="e">
        <f t="shared" si="44"/>
        <v>#VALUE!</v>
      </c>
      <c r="D936" s="151"/>
      <c r="E936" s="151"/>
      <c r="F936" s="151"/>
    </row>
    <row r="937" spans="2:6">
      <c r="B937" s="151"/>
      <c r="C937" s="151"/>
      <c r="D937" s="151"/>
      <c r="E937" s="151"/>
      <c r="F937" s="151"/>
    </row>
    <row r="938" spans="2:6">
      <c r="B938" s="151"/>
      <c r="C938" s="151"/>
      <c r="D938" s="151"/>
      <c r="E938" s="151"/>
      <c r="F938" s="151"/>
    </row>
    <row r="939" spans="2:6">
      <c r="B939" s="151"/>
      <c r="C939" s="151"/>
      <c r="D939" s="151"/>
      <c r="E939" s="151"/>
      <c r="F939" s="151"/>
    </row>
    <row r="940" spans="2:6">
      <c r="B940" s="151"/>
      <c r="C940" s="151"/>
      <c r="D940" s="151"/>
      <c r="E940" s="151"/>
      <c r="F940" s="151"/>
    </row>
    <row r="941" spans="2:6">
      <c r="B941" s="151"/>
      <c r="C941" s="151"/>
      <c r="D941" s="151"/>
      <c r="E941" s="151"/>
      <c r="F941" s="151"/>
    </row>
    <row r="942" spans="2:6">
      <c r="B942" s="151"/>
      <c r="C942" s="151"/>
      <c r="D942" s="151"/>
      <c r="E942" s="151"/>
      <c r="F942" s="151"/>
    </row>
    <row r="943" spans="2:6">
      <c r="B943" s="151"/>
      <c r="C943" s="151"/>
      <c r="D943" s="151"/>
      <c r="E943" s="151"/>
      <c r="F943" s="151"/>
    </row>
    <row r="944" spans="2:6">
      <c r="B944" s="151"/>
      <c r="C944" s="151"/>
      <c r="D944" s="151"/>
      <c r="E944" s="151"/>
      <c r="F944" s="151"/>
    </row>
    <row r="945" spans="2:6">
      <c r="B945" s="151"/>
      <c r="C945" s="151"/>
      <c r="D945" s="151"/>
      <c r="E945" s="151"/>
      <c r="F945" s="151"/>
    </row>
    <row r="946" spans="2:6">
      <c r="B946" s="151"/>
      <c r="C946" s="151"/>
      <c r="D946" s="151"/>
      <c r="E946" s="151"/>
      <c r="F946" s="151"/>
    </row>
    <row r="947" spans="2:6">
      <c r="B947" s="151"/>
      <c r="C947" s="151"/>
      <c r="D947" s="151"/>
      <c r="E947" s="151"/>
      <c r="F947" s="151"/>
    </row>
    <row r="948" spans="2:6">
      <c r="B948" s="151"/>
      <c r="C948" s="151"/>
      <c r="D948" s="151"/>
      <c r="E948" s="151"/>
      <c r="F948" s="151"/>
    </row>
    <row r="949" spans="2:6">
      <c r="B949" s="151"/>
      <c r="C949" s="151"/>
      <c r="D949" s="151"/>
      <c r="E949" s="151"/>
      <c r="F949" s="151"/>
    </row>
    <row r="950" spans="2:6">
      <c r="B950" s="151"/>
      <c r="C950" s="151"/>
      <c r="D950" s="151"/>
      <c r="E950" s="151"/>
      <c r="F950" s="151"/>
    </row>
    <row r="951" spans="2:6">
      <c r="B951" s="151"/>
      <c r="C951" s="151"/>
      <c r="D951" s="151"/>
      <c r="E951" s="151"/>
      <c r="F951" s="151"/>
    </row>
    <row r="952" spans="2:6">
      <c r="B952" s="151"/>
      <c r="C952" s="151"/>
      <c r="D952" s="151"/>
      <c r="E952" s="151"/>
      <c r="F952" s="151"/>
    </row>
    <row r="953" spans="2:6">
      <c r="B953" s="151"/>
      <c r="C953" s="151"/>
      <c r="D953" s="151"/>
      <c r="E953" s="151"/>
      <c r="F953" s="151"/>
    </row>
    <row r="954" spans="2:6">
      <c r="B954" s="151"/>
      <c r="C954" s="151"/>
      <c r="D954" s="151"/>
      <c r="E954" s="151"/>
      <c r="F954" s="151"/>
    </row>
    <row r="955" spans="2:6">
      <c r="B955" s="151"/>
      <c r="C955" s="151"/>
      <c r="D955" s="151"/>
      <c r="E955" s="151"/>
      <c r="F955" s="151"/>
    </row>
    <row r="956" spans="2:6">
      <c r="B956" s="151"/>
      <c r="C956" s="151"/>
      <c r="D956" s="151"/>
      <c r="E956" s="151"/>
      <c r="F956" s="151"/>
    </row>
    <row r="957" spans="2:6">
      <c r="B957" s="151"/>
      <c r="C957" s="151"/>
      <c r="D957" s="151"/>
      <c r="E957" s="151"/>
      <c r="F957" s="151"/>
    </row>
    <row r="958" spans="2:6">
      <c r="B958" s="151"/>
      <c r="C958" s="151"/>
      <c r="D958" s="151"/>
      <c r="E958" s="151"/>
      <c r="F958" s="151"/>
    </row>
    <row r="959" spans="2:6">
      <c r="B959" s="151"/>
      <c r="C959" s="151"/>
      <c r="D959" s="151"/>
      <c r="E959" s="151"/>
      <c r="F959" s="151"/>
    </row>
    <row r="960" spans="2:6">
      <c r="B960" s="151"/>
      <c r="C960" s="151"/>
      <c r="D960" s="151"/>
      <c r="E960" s="151"/>
      <c r="F960" s="151"/>
    </row>
    <row r="961" spans="2:6">
      <c r="B961" s="151"/>
      <c r="C961" s="151"/>
      <c r="D961" s="151"/>
      <c r="E961" s="151"/>
      <c r="F961" s="151"/>
    </row>
    <row r="962" spans="2:6">
      <c r="B962" s="151"/>
      <c r="C962" s="151"/>
      <c r="D962" s="151"/>
      <c r="E962" s="151"/>
      <c r="F962" s="151"/>
    </row>
    <row r="963" spans="2:6">
      <c r="B963" s="151"/>
      <c r="C963" s="151"/>
      <c r="D963" s="151"/>
      <c r="E963" s="151"/>
      <c r="F963" s="151"/>
    </row>
    <row r="964" spans="2:6">
      <c r="B964" s="151"/>
      <c r="C964" s="151"/>
      <c r="D964" s="151"/>
      <c r="E964" s="151"/>
      <c r="F964" s="151"/>
    </row>
    <row r="965" spans="2:6">
      <c r="B965" s="151"/>
      <c r="C965" s="151"/>
      <c r="D965" s="151"/>
      <c r="E965" s="151"/>
      <c r="F965" s="151"/>
    </row>
    <row r="966" spans="2:6">
      <c r="B966" s="151"/>
      <c r="C966" s="151"/>
      <c r="D966" s="151"/>
      <c r="E966" s="151"/>
      <c r="F966" s="151"/>
    </row>
    <row r="967" spans="2:6">
      <c r="B967" s="151"/>
      <c r="C967" s="151"/>
      <c r="D967" s="151"/>
      <c r="E967" s="151"/>
      <c r="F967" s="151"/>
    </row>
    <row r="968" spans="2:6">
      <c r="B968" s="151"/>
      <c r="C968" s="151"/>
      <c r="D968" s="151"/>
      <c r="E968" s="151"/>
      <c r="F968" s="151"/>
    </row>
    <row r="969" spans="2:6">
      <c r="B969" s="151"/>
      <c r="C969" s="151"/>
      <c r="D969" s="151"/>
      <c r="E969" s="151"/>
      <c r="F969" s="151"/>
    </row>
    <row r="970" spans="2:6">
      <c r="B970" s="151"/>
      <c r="C970" s="151"/>
      <c r="D970" s="151"/>
      <c r="E970" s="151"/>
      <c r="F970" s="151"/>
    </row>
    <row r="971" spans="2:6">
      <c r="B971" s="151"/>
      <c r="C971" s="151"/>
      <c r="D971" s="151"/>
      <c r="E971" s="151"/>
      <c r="F971" s="151"/>
    </row>
    <row r="972" spans="2:6">
      <c r="B972" s="151"/>
      <c r="C972" s="151"/>
      <c r="D972" s="151"/>
      <c r="E972" s="151"/>
      <c r="F972" s="151"/>
    </row>
    <row r="973" spans="2:6">
      <c r="B973" s="151"/>
      <c r="C973" s="151"/>
      <c r="D973" s="151"/>
      <c r="E973" s="151"/>
      <c r="F973" s="151"/>
    </row>
    <row r="974" spans="2:6">
      <c r="B974" s="151"/>
      <c r="C974" s="151"/>
      <c r="D974" s="151"/>
      <c r="E974" s="151"/>
      <c r="F974" s="151"/>
    </row>
    <row r="975" spans="2:6">
      <c r="B975" s="151"/>
      <c r="C975" s="151"/>
      <c r="D975" s="151"/>
      <c r="E975" s="151"/>
      <c r="F975" s="151"/>
    </row>
    <row r="976" spans="2:6">
      <c r="B976" s="151"/>
      <c r="C976" s="151"/>
      <c r="D976" s="151"/>
      <c r="E976" s="151"/>
      <c r="F976" s="151"/>
    </row>
    <row r="977" spans="2:6">
      <c r="B977" s="151"/>
      <c r="C977" s="151"/>
      <c r="D977" s="151"/>
      <c r="E977" s="151"/>
      <c r="F977" s="151"/>
    </row>
    <row r="978" spans="2:6">
      <c r="B978" s="151"/>
      <c r="C978" s="151"/>
      <c r="D978" s="151"/>
      <c r="E978" s="151"/>
      <c r="F978" s="151"/>
    </row>
    <row r="979" spans="2:6">
      <c r="B979" s="151"/>
      <c r="C979" s="151"/>
      <c r="D979" s="151"/>
      <c r="E979" s="151"/>
      <c r="F979" s="151"/>
    </row>
    <row r="980" spans="2:6">
      <c r="B980" s="151"/>
      <c r="C980" s="151"/>
      <c r="D980" s="151"/>
      <c r="E980" s="151"/>
      <c r="F980" s="151"/>
    </row>
    <row r="981" spans="2:6">
      <c r="B981" s="151"/>
      <c r="C981" s="151"/>
      <c r="D981" s="151"/>
      <c r="E981" s="151"/>
      <c r="F981" s="151"/>
    </row>
    <row r="982" spans="2:6">
      <c r="B982" s="151"/>
      <c r="C982" s="151"/>
      <c r="D982" s="151"/>
      <c r="E982" s="151"/>
      <c r="F982" s="151"/>
    </row>
    <row r="983" spans="2:6">
      <c r="B983" s="151"/>
      <c r="C983" s="151"/>
      <c r="D983" s="151"/>
      <c r="E983" s="151"/>
      <c r="F983" s="151"/>
    </row>
    <row r="984" spans="2:6">
      <c r="B984" s="151"/>
      <c r="C984" s="151"/>
      <c r="D984" s="151"/>
      <c r="E984" s="151"/>
      <c r="F984" s="151"/>
    </row>
    <row r="985" spans="2:6">
      <c r="B985" s="151"/>
      <c r="C985" s="151"/>
      <c r="D985" s="151"/>
      <c r="E985" s="151"/>
      <c r="F985" s="151"/>
    </row>
    <row r="986" spans="2:6">
      <c r="B986" s="151"/>
      <c r="C986" s="151"/>
      <c r="D986" s="151"/>
      <c r="E986" s="151"/>
      <c r="F986" s="151"/>
    </row>
    <row r="987" spans="2:6">
      <c r="B987" s="151"/>
      <c r="C987" s="151"/>
      <c r="D987" s="151"/>
      <c r="E987" s="151"/>
      <c r="F987" s="151"/>
    </row>
    <row r="988" spans="2:6">
      <c r="B988" s="151"/>
      <c r="C988" s="151"/>
      <c r="D988" s="151"/>
      <c r="E988" s="151"/>
      <c r="F988" s="151"/>
    </row>
    <row r="989" spans="2:6">
      <c r="B989" s="151"/>
      <c r="C989" s="151"/>
      <c r="D989" s="151"/>
      <c r="E989" s="151"/>
      <c r="F989" s="151"/>
    </row>
    <row r="990" spans="2:6">
      <c r="B990" s="151"/>
      <c r="C990" s="151"/>
      <c r="D990" s="151"/>
      <c r="E990" s="151"/>
      <c r="F990" s="151"/>
    </row>
    <row r="991" spans="2:6">
      <c r="B991" s="151"/>
      <c r="C991" s="151"/>
      <c r="D991" s="151"/>
      <c r="E991" s="151"/>
      <c r="F991" s="151"/>
    </row>
    <row r="992" spans="2:6">
      <c r="B992" s="151"/>
      <c r="C992" s="151"/>
      <c r="D992" s="151"/>
      <c r="E992" s="151"/>
      <c r="F992" s="151"/>
    </row>
    <row r="993" spans="2:6">
      <c r="B993" s="151"/>
      <c r="C993" s="151"/>
      <c r="D993" s="151"/>
      <c r="E993" s="151"/>
      <c r="F993" s="151"/>
    </row>
    <row r="994" spans="2:6">
      <c r="B994" s="151"/>
      <c r="C994" s="151"/>
      <c r="D994" s="151"/>
      <c r="E994" s="151"/>
      <c r="F994" s="151"/>
    </row>
    <row r="995" spans="2:6">
      <c r="B995" s="151"/>
      <c r="C995" s="151"/>
      <c r="D995" s="151"/>
      <c r="E995" s="151"/>
      <c r="F995" s="151"/>
    </row>
    <row r="996" spans="2:6">
      <c r="B996" s="151"/>
      <c r="C996" s="151"/>
      <c r="D996" s="151"/>
      <c r="E996" s="151"/>
      <c r="F996" s="151"/>
    </row>
    <row r="997" spans="2:6"/>
    <row r="998" spans="2:6"/>
    <row r="999" spans="2:6"/>
  </sheetData>
  <mergeCells count="45">
    <mergeCell ref="C469:D470"/>
    <mergeCell ref="H469:H470"/>
    <mergeCell ref="H472:H473"/>
    <mergeCell ref="C458:C459"/>
    <mergeCell ref="H458:H459"/>
    <mergeCell ref="C460:C463"/>
    <mergeCell ref="H460:H463"/>
    <mergeCell ref="H467:H468"/>
    <mergeCell ref="C452:C453"/>
    <mergeCell ref="H452:H453"/>
    <mergeCell ref="C454:C455"/>
    <mergeCell ref="H454:H455"/>
    <mergeCell ref="C456:C457"/>
    <mergeCell ref="H456:H457"/>
    <mergeCell ref="I390:I393"/>
    <mergeCell ref="I394:I397"/>
    <mergeCell ref="C439:C443"/>
    <mergeCell ref="D439:E443"/>
    <mergeCell ref="H439:H443"/>
    <mergeCell ref="I370:I373"/>
    <mergeCell ref="I374:I377"/>
    <mergeCell ref="I378:I381"/>
    <mergeCell ref="I382:I385"/>
    <mergeCell ref="I386:I389"/>
    <mergeCell ref="H59:H60"/>
    <mergeCell ref="I354:I357"/>
    <mergeCell ref="I358:I361"/>
    <mergeCell ref="I362:I365"/>
    <mergeCell ref="I366:I369"/>
    <mergeCell ref="C59:C60"/>
    <mergeCell ref="D200:F200"/>
    <mergeCell ref="A1:G1"/>
    <mergeCell ref="H200:H201"/>
    <mergeCell ref="A187:Y188"/>
    <mergeCell ref="A30:B43"/>
    <mergeCell ref="C56:C57"/>
    <mergeCell ref="R3:X5"/>
    <mergeCell ref="K11:K18"/>
    <mergeCell ref="K2:K9"/>
    <mergeCell ref="O66:Q66"/>
    <mergeCell ref="A2:F11"/>
    <mergeCell ref="C20:F27"/>
    <mergeCell ref="K20:K27"/>
    <mergeCell ref="L23:O27"/>
    <mergeCell ref="B59:B60"/>
  </mergeCells>
  <phoneticPr fontId="41" type="noConversion"/>
  <conditionalFormatting sqref="A189:B191 A347:I349 I30:S30 I97 I105 I113 I121 I129 I137 I145 I153 I161 I169 H334:I344 A346 G250:G346 H324:I332 I345:I346 H322:I322 I333 H320:I320 I323 H318:I318 I321 I319 G30:G43 A51:K51 A50:I50 A474:A809 E474:AA809 L96:O174 J96:K178 I200:I201 M197:N246 J197:L201 B245:E246 H195:H200 A245:A247 L248:N287 J249:K299 H179:K179 A96:G99 B193:M193 P96:P170 D474:D499 D501:D809 B474:C936 B186:F186 A44:G45 A30 C30:C43 I47:I48 H180:O184 B52:M54 H96:H178 P197:P283 A46:A47 P176:P184 N52:S55 A52:A55 O197:O287 I31:Y46 A192:G192 I195:P195 B46:H50 A49:A50 B249:B346 I308:I317 F266:F267 D308:F346 D250:F265 B195 A193:A194 C243:C244 O192:P194 N193:N194 D195:G199 D266:E307 A115:G185 B100:G114 H250:I251 I252 H253:I255 I256 H257:I259 I260 B248:G248 I248:K248 D249:I249 H261:I263 I264:I267 H265:H316 F202:L246 D201:E244 F201:G201 G200 P372:AA473">
    <cfRule type="cellIs" dxfId="22" priority="21" operator="equal">
      <formula>0</formula>
    </cfRule>
  </conditionalFormatting>
  <conditionalFormatting sqref="P2:P9 P11:P18 AC13 P20:P22">
    <cfRule type="cellIs" dxfId="21" priority="25" stopIfTrue="1" operator="equal">
      <formula>"1"</formula>
    </cfRule>
  </conditionalFormatting>
  <conditionalFormatting sqref="I28">
    <cfRule type="cellIs" dxfId="20" priority="22" operator="equal">
      <formula>"Message Unsupported"</formula>
    </cfRule>
    <cfRule type="cellIs" dxfId="19" priority="23" operator="equal">
      <formula>"Data Error"</formula>
    </cfRule>
  </conditionalFormatting>
  <conditionalFormatting sqref="D200">
    <cfRule type="cellIs" dxfId="18" priority="19" operator="equal">
      <formula>0</formula>
    </cfRule>
  </conditionalFormatting>
  <conditionalFormatting sqref="H355 I354 I358 I362 I366 I370 I374 I378 I382 H398:H437 K441:K448 D444:F468 H467 I470:I473 M403:O473 J351:K351 J352:J369 J373:J377 K372:K373 H469 H471:H472 D471:F473 E469:F470">
    <cfRule type="cellIs" dxfId="17" priority="18" operator="equal">
      <formula>0</formula>
    </cfRule>
  </conditionalFormatting>
  <conditionalFormatting sqref="B351:B369 H352:I353 H359:H361 B350:G350 I350:K350 D351:I351 H363:H365 H367:H369 D398:E437 B398:B473 J403:K429 L403:L417 H356:H357 I438:I469 F443 G356:G473 D352:G355 D356:F369 L350:L351 J398:J402">
    <cfRule type="cellIs" dxfId="16" priority="17" operator="equal">
      <formula>0</formula>
    </cfRule>
  </conditionalFormatting>
  <conditionalFormatting sqref="B370:B373 D370:F373 H371:H373 J370:J372">
    <cfRule type="cellIs" dxfId="15" priority="16" operator="equal">
      <formula>0</formula>
    </cfRule>
  </conditionalFormatting>
  <conditionalFormatting sqref="B374:B377 D374:F377 H375:H377">
    <cfRule type="cellIs" dxfId="14" priority="15" operator="equal">
      <formula>0</formula>
    </cfRule>
  </conditionalFormatting>
  <conditionalFormatting sqref="B378:B381 D378:F381 H379:H381 J378:J381">
    <cfRule type="cellIs" dxfId="13" priority="14" operator="equal">
      <formula>0</formula>
    </cfRule>
  </conditionalFormatting>
  <conditionalFormatting sqref="B382:B385 D382:F385 H383:H385 J382:J385">
    <cfRule type="cellIs" dxfId="12" priority="13" operator="equal">
      <formula>0</formula>
    </cfRule>
  </conditionalFormatting>
  <conditionalFormatting sqref="I386">
    <cfRule type="cellIs" dxfId="11" priority="12" operator="equal">
      <formula>0</formula>
    </cfRule>
  </conditionalFormatting>
  <conditionalFormatting sqref="I390">
    <cfRule type="cellIs" dxfId="10" priority="10" operator="equal">
      <formula>0</formula>
    </cfRule>
  </conditionalFormatting>
  <conditionalFormatting sqref="B386:B389 D386:F389 H387:H389 J386:J389">
    <cfRule type="cellIs" dxfId="9" priority="11" operator="equal">
      <formula>0</formula>
    </cfRule>
  </conditionalFormatting>
  <conditionalFormatting sqref="I394">
    <cfRule type="cellIs" dxfId="8" priority="8" operator="equal">
      <formula>0</formula>
    </cfRule>
  </conditionalFormatting>
  <conditionalFormatting sqref="B390:B393 D390:F393 H391:H393 J390:J393">
    <cfRule type="cellIs" dxfId="7" priority="9" operator="equal">
      <formula>0</formula>
    </cfRule>
  </conditionalFormatting>
  <conditionalFormatting sqref="B394:B397 D394:F397 H395:H397 J394:J397">
    <cfRule type="cellIs" dxfId="6" priority="7" operator="equal">
      <formula>0</formula>
    </cfRule>
  </conditionalFormatting>
  <conditionalFormatting sqref="C444:C450">
    <cfRule type="cellIs" dxfId="5" priority="6" operator="equal">
      <formula>0</formula>
    </cfRule>
  </conditionalFormatting>
  <conditionalFormatting sqref="H439">
    <cfRule type="cellIs" dxfId="4" priority="3" operator="equal">
      <formula>0</formula>
    </cfRule>
  </conditionalFormatting>
  <conditionalFormatting sqref="H438 H445:H452 H454 H456 H458 H460">
    <cfRule type="cellIs" dxfId="3" priority="5" operator="equal">
      <formula>0</formula>
    </cfRule>
  </conditionalFormatting>
  <conditionalFormatting sqref="H444">
    <cfRule type="cellIs" dxfId="2" priority="4" operator="equal">
      <formula>0</formula>
    </cfRule>
  </conditionalFormatting>
  <conditionalFormatting sqref="H464">
    <cfRule type="cellIs" dxfId="1" priority="2" operator="equal">
      <formula>0</formula>
    </cfRule>
  </conditionalFormatting>
  <conditionalFormatting sqref="I13">
    <cfRule type="containsText" dxfId="0" priority="1" operator="containsText" text="FALSE">
      <formula>NOT(ISERROR(SEARCH("FALSE",I13)))</formula>
    </cfRule>
  </conditionalFormatting>
  <pageMargins left="0.7" right="0.7" top="0.75" bottom="0.75" header="0.3" footer="0.3"/>
  <pageSetup paperSize="9" orientation="portrait" verticalDpi="300" r:id="rId1"/>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Fogli di lavoro</vt:lpstr>
      </vt:variant>
      <vt:variant>
        <vt:i4>32</vt:i4>
      </vt:variant>
    </vt:vector>
  </HeadingPairs>
  <TitlesOfParts>
    <vt:vector size="32" baseType="lpstr">
      <vt:lpstr>HMI</vt:lpstr>
      <vt:lpstr>Band BG96</vt:lpstr>
      <vt:lpstr>Band BG95</vt:lpstr>
      <vt:lpstr>Device info</vt:lpstr>
      <vt:lpstr>Request Commands</vt:lpstr>
      <vt:lpstr>Dashboard</vt:lpstr>
      <vt:lpstr>908 CC</vt:lpstr>
      <vt:lpstr>908</vt:lpstr>
      <vt:lpstr>822 CC</vt:lpstr>
      <vt:lpstr>822</vt:lpstr>
      <vt:lpstr>898 CC</vt:lpstr>
      <vt:lpstr>898</vt:lpstr>
      <vt:lpstr>586 CC</vt:lpstr>
      <vt:lpstr>586</vt:lpstr>
      <vt:lpstr>733 CC</vt:lpstr>
      <vt:lpstr>733</vt:lpstr>
      <vt:lpstr>643 CC</vt:lpstr>
      <vt:lpstr>643</vt:lpstr>
      <vt:lpstr>733A CC</vt:lpstr>
      <vt:lpstr>733A</vt:lpstr>
      <vt:lpstr>871ALR</vt:lpstr>
      <vt:lpstr>871A</vt:lpstr>
      <vt:lpstr>871ALR CC</vt:lpstr>
      <vt:lpstr>871A CC</vt:lpstr>
      <vt:lpstr>811</vt:lpstr>
      <vt:lpstr>811 CC</vt:lpstr>
      <vt:lpstr>811A CC</vt:lpstr>
      <vt:lpstr>811A</vt:lpstr>
      <vt:lpstr>871 CC</vt:lpstr>
      <vt:lpstr>871</vt:lpstr>
      <vt:lpstr>811LR CC</vt:lpstr>
      <vt:lpstr>811LR</vt:lpstr>
    </vt:vector>
  </TitlesOfParts>
  <Company>Tekelek Europe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martin.callanan@tekelek.com</dc:creator>
  <cp:lastModifiedBy>Dario Cescon</cp:lastModifiedBy>
  <cp:lastPrinted>2021-07-21T15:54:15Z</cp:lastPrinted>
  <dcterms:created xsi:type="dcterms:W3CDTF">2008-10-12T07:41:15Z</dcterms:created>
  <dcterms:modified xsi:type="dcterms:W3CDTF">2026-06-23T15:55:40Z</dcterms:modified>
</cp:coreProperties>
</file>